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3.xml" ContentType="application/vnd.openxmlformats-officedocument.spreadsheetml.table+xml"/>
  <Override PartName="/xl/tables/table4.xml" ContentType="application/vnd.openxmlformats-officedocument.spreadsheetml.table+xml"/>
  <Override PartName="/xl/comments2.xml" ContentType="application/vnd.openxmlformats-officedocument.spreadsheetml.comments+xml"/>
  <Override PartName="/xl/tables/table5.xml" ContentType="application/vnd.openxmlformats-officedocument.spreadsheetml.table+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pivotTables/pivotTable3.xml" ContentType="application/vnd.openxmlformats-officedocument.spreadsheetml.pivotTab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6.xml" ContentType="application/vnd.openxmlformats-officedocument.spreadsheetml.table+xml"/>
  <Override PartName="/xl/drawings/drawing9.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3.xml" ContentType="application/vnd.openxmlformats-officedocument.spreadsheetml.comments+xml"/>
  <Override PartName="/xl/drawings/drawing10.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4.xml" ContentType="application/vnd.openxmlformats-officedocument.spreadsheetml.comments+xml"/>
  <Override PartName="/xl/drawings/drawing11.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showObjects="placeholders" codeName="ThisWorkbook"/>
  <mc:AlternateContent xmlns:mc="http://schemas.openxmlformats.org/markup-compatibility/2006">
    <mc:Choice Requires="x15">
      <x15ac:absPath xmlns:x15ac="http://schemas.microsoft.com/office/spreadsheetml/2010/11/ac" url="D:\VBA\線路課VBA\"/>
    </mc:Choice>
  </mc:AlternateContent>
  <xr:revisionPtr revIDLastSave="0" documentId="13_ncr:1_{2E6BD88A-FA74-434B-B869-101C8EA06D22}" xr6:coauthVersionLast="45" xr6:coauthVersionMax="45" xr10:uidLastSave="{00000000-0000-0000-0000-000000000000}"/>
  <bookViews>
    <workbookView xWindow="-120" yWindow="-120" windowWidth="29040" windowHeight="15840" tabRatio="684" firstSheet="23" activeTab="23" xr2:uid="{00000000-000D-0000-FFFF-FFFF00000000}"/>
  </bookViews>
  <sheets>
    <sheet name="座標轉換" sheetId="67" state="hidden" r:id="rId1"/>
    <sheet name="總目錄" sheetId="39" state="hidden" r:id="rId2"/>
    <sheet name="線名" sheetId="1" state="hidden" r:id="rId3"/>
    <sheet name="瞬跳動作分析表" sheetId="36" state="hidden" r:id="rId4"/>
    <sheet name="瞬跳" sheetId="51" state="hidden" r:id="rId5"/>
    <sheet name="事故加停電時間" sheetId="21" state="hidden" r:id="rId6"/>
    <sheet name="事故" sheetId="3" state="hidden" r:id="rId7"/>
    <sheet name="月報(合)" sheetId="5" state="hidden" r:id="rId8"/>
    <sheet name="凡那比颱風19~20" sheetId="20" state="hidden" r:id="rId9"/>
    <sheet name="高壓事故總表" sheetId="49" state="hidden" r:id="rId10"/>
    <sheet name="事故故障因素" sheetId="48" state="hidden" r:id="rId11"/>
    <sheet name="事故前五大" sheetId="38" state="hidden" r:id="rId12"/>
    <sheet name="事故前五大 (2)" sheetId="65" state="hidden" r:id="rId13"/>
    <sheet name="事故案件整理" sheetId="64" state="hidden" r:id="rId14"/>
    <sheet name="瞬跳饋線一纜表" sheetId="31" state="hidden" r:id="rId15"/>
    <sheet name="事故饋線一纜表" sheetId="30" state="hidden" r:id="rId16"/>
    <sheet name="巡修部門饋線瞬跳實績及目標表   " sheetId="32" state="hidden" r:id="rId17"/>
    <sheet name="事故 (中供)" sheetId="52" state="hidden" r:id="rId18"/>
    <sheet name="69線名" sheetId="10" state="hidden" r:id="rId19"/>
    <sheet name="Ry月報" sheetId="7" state="hidden" r:id="rId20"/>
    <sheet name="封面2" sheetId="13" state="hidden" r:id="rId21"/>
    <sheet name="封面(颱風)" sheetId="17" state="hidden" r:id="rId22"/>
    <sheet name="綜合查詢" sheetId="66" state="hidden" r:id="rId23"/>
    <sheet name="綜合查詢V2" sheetId="68" r:id="rId24"/>
    <sheet name="工作表1" sheetId="69" r:id="rId25"/>
    <sheet name="桿號查詢" sheetId="56" state="hidden" r:id="rId26"/>
    <sheet name="座標查詢" sheetId="57" state="hidden" r:id="rId27"/>
    <sheet name="設定" sheetId="40" state="hidden" r:id="rId28"/>
    <sheet name="封面(天災)" sheetId="15" state="hidden" r:id="rId29"/>
    <sheet name="颱風" sheetId="14" state="hidden" r:id="rId30"/>
  </sheets>
  <functionGroups builtInGroupCount="19"/>
  <externalReferences>
    <externalReference r:id="rId31"/>
    <externalReference r:id="rId32"/>
  </externalReferences>
  <definedNames>
    <definedName name="_xlnm._FilterDatabase" localSheetId="18" hidden="1">'69線名'!$A$1:$J$261</definedName>
    <definedName name="_xlnm._FilterDatabase" localSheetId="19" hidden="1">Ry月報!$A$4:$R$100</definedName>
    <definedName name="_xlnm._FilterDatabase" localSheetId="8" hidden="1">'凡那比颱風19~20'!$A$1:$O$152</definedName>
    <definedName name="_xlnm._FilterDatabase" localSheetId="7" hidden="1">'月報(合)'!$A$5:$T$5</definedName>
    <definedName name="_xlnm._FilterDatabase" localSheetId="6" hidden="1">事故!$A$2:$AR$631</definedName>
    <definedName name="_xlnm._FilterDatabase" localSheetId="17" hidden="1">'事故 (中供)'!$A$2:$AK$6</definedName>
    <definedName name="_xlnm._FilterDatabase" localSheetId="5" hidden="1">事故加停電時間!$B$2:$AG$2</definedName>
    <definedName name="_xlnm._FilterDatabase" localSheetId="10" hidden="1">事故故障因素!#REF!</definedName>
    <definedName name="_xlnm._FilterDatabase" localSheetId="29" hidden="1">颱風!$A$5:$T$39</definedName>
    <definedName name="_xlnm._FilterDatabase" localSheetId="2" hidden="1">線名!$A$3:$T$687</definedName>
    <definedName name="indirect">INDIRECT("事故!$B"&amp;(COUNTA([1]事故!$C:$C)-COUNTIFS([1]事故!$C:$C,"&gt;="&amp;[1]事故!$AA$17,[1]事故!$C:$C,"&lt;="&amp;[1]事故!$AB$17)+2)&amp;":"&amp;"Y"&amp;COUNTA([1]事故!$C:$C)+1)</definedName>
    <definedName name="_xlnm.Print_Area" localSheetId="19">Ry月報!$A$1:$S$102</definedName>
    <definedName name="_xlnm.Print_Area" localSheetId="8">'凡那比颱風19~20'!$A$1:$O$157</definedName>
    <definedName name="_xlnm.Print_Area" localSheetId="7">'月報(合)'!$A$1:$T$243</definedName>
    <definedName name="_xlnm.Print_Area" localSheetId="16">'巡修部門饋線瞬跳實績及目標表   '!$A$1:$Y$42</definedName>
    <definedName name="_xlnm.Print_Area" localSheetId="6">事故!$B$1:$AB$629</definedName>
    <definedName name="_xlnm.Print_Area" localSheetId="11">事故前五大!$A$1:$K$25</definedName>
    <definedName name="_xlnm.Print_Area" localSheetId="12">'事故前五大 (2)'!$A$1:$K$25</definedName>
    <definedName name="_xlnm.Print_Area" localSheetId="13">事故案件整理!$A$1:$K$71</definedName>
    <definedName name="_xlnm.Print_Area" localSheetId="15">事故饋線一纜表!$A$1:$AD$114</definedName>
    <definedName name="_xlnm.Print_Area" localSheetId="21">'封面(颱風)'!$A$1:$L$27</definedName>
    <definedName name="_xlnm.Print_Area" localSheetId="20">封面2!$A$1:$O$56</definedName>
    <definedName name="_xlnm.Print_Area" localSheetId="29">颱風!$A$1:$T$54</definedName>
    <definedName name="_xlnm.Print_Area" localSheetId="14">瞬跳饋線一纜表!$A$1:$AD$114</definedName>
    <definedName name="_xlnm.Print_Titles" localSheetId="19">Ry月報!$1:$5</definedName>
    <definedName name="_xlnm.Print_Titles" localSheetId="8">'凡那比颱風19~20'!$1:$2</definedName>
    <definedName name="_xlnm.Print_Titles" localSheetId="7">'月報(合)'!$1:$5</definedName>
    <definedName name="_xlnm.Print_Titles" localSheetId="13">事故案件整理!$1:$3</definedName>
    <definedName name="_xlnm.Print_Titles" localSheetId="29">颱風!$4:$5</definedName>
    <definedName name="Z_7E939021_AB21_11D8_AF36_000C7665EC84_.wvu.FilterData" localSheetId="18" hidden="1">'69線名'!$A$1:$J$261</definedName>
    <definedName name="Z_7E939021_AB21_11D8_AF36_000C7665EC84_.wvu.FilterData" localSheetId="19" hidden="1">Ry月報!$A$4:$R$56</definedName>
    <definedName name="Z_7E939021_AB21_11D8_AF36_000C7665EC84_.wvu.FilterData" localSheetId="8" hidden="1">'凡那比颱風19~20'!$A$5:$AG$37</definedName>
    <definedName name="Z_7E939021_AB21_11D8_AF36_000C7665EC84_.wvu.FilterData" localSheetId="7" hidden="1">'月報(合)'!$A$5:$T$212</definedName>
    <definedName name="Z_7E939021_AB21_11D8_AF36_000C7665EC84_.wvu.FilterData" localSheetId="6" hidden="1">事故!$A$2:$AR$631</definedName>
    <definedName name="Z_7E939021_AB21_11D8_AF36_000C7665EC84_.wvu.FilterData" localSheetId="17" hidden="1">'事故 (中供)'!$A$2:$AK$6</definedName>
    <definedName name="Z_7E939021_AB21_11D8_AF36_000C7665EC84_.wvu.FilterData" localSheetId="29" hidden="1">颱風!$A$5:$T$10</definedName>
    <definedName name="Z_7E939021_AB21_11D8_AF36_000C7665EC84_.wvu.PrintArea" localSheetId="19" hidden="1">Ry月報!$A$1:$S$56</definedName>
    <definedName name="Z_7E939021_AB21_11D8_AF36_000C7665EC84_.wvu.PrintArea" localSheetId="8" hidden="1">'凡那比颱風19~20'!$A$1:$O$37</definedName>
    <definedName name="Z_7E939021_AB21_11D8_AF36_000C7665EC84_.wvu.PrintArea" localSheetId="7" hidden="1">'月報(合)'!$A$1:$T$212</definedName>
    <definedName name="Z_7E939021_AB21_11D8_AF36_000C7665EC84_.wvu.PrintArea" localSheetId="6" hidden="1">事故!$A$1:$T$133</definedName>
    <definedName name="Z_7E939021_AB21_11D8_AF36_000C7665EC84_.wvu.PrintArea" localSheetId="17" hidden="1">'事故 (中供)'!$A$1:$M$3</definedName>
    <definedName name="Z_7E939021_AB21_11D8_AF36_000C7665EC84_.wvu.PrintArea" localSheetId="20" hidden="1">封面2!$A$1:$O$110</definedName>
    <definedName name="Z_7E939021_AB21_11D8_AF36_000C7665EC84_.wvu.PrintArea" localSheetId="29" hidden="1">颱風!$A$1:$T$10</definedName>
    <definedName name="Z_7E939021_AB21_11D8_AF36_000C7665EC84_.wvu.PrintArea" localSheetId="2" hidden="1">線名!$A$1:$L$588</definedName>
    <definedName name="Z_7E939021_AB21_11D8_AF36_000C7665EC84_.wvu.PrintTitles" localSheetId="19" hidden="1">Ry月報!$1:$5</definedName>
    <definedName name="Z_7E939021_AB21_11D8_AF36_000C7665EC84_.wvu.PrintTitles" localSheetId="8" hidden="1">'凡那比颱風19~20'!$4:$5</definedName>
    <definedName name="Z_7E939021_AB21_11D8_AF36_000C7665EC84_.wvu.PrintTitles" localSheetId="7" hidden="1">'月報(合)'!$1:$5</definedName>
    <definedName name="Z_7E939021_AB21_11D8_AF36_000C7665EC84_.wvu.PrintTitles" localSheetId="6" hidden="1">事故!$2:$2</definedName>
    <definedName name="Z_7E939021_AB21_11D8_AF36_000C7665EC84_.wvu.PrintTitles" localSheetId="17" hidden="1">'事故 (中供)'!$2:$2</definedName>
    <definedName name="Z_7E939021_AB21_11D8_AF36_000C7665EC84_.wvu.PrintTitles" localSheetId="29" hidden="1">颱風!$4:$5</definedName>
    <definedName name="Z_7E939021_AB21_11D8_AF36_000C7665EC84_.wvu.PrintTitles" localSheetId="2" hidden="1">線名!$1:$3</definedName>
    <definedName name="工作內容">[2]SHEET3!$A$3:$A$11</definedName>
    <definedName name="市區">[2]SHEET3!$C$3:$C$25</definedName>
    <definedName name="目錄">總目錄!$A$1:$C$66</definedName>
    <definedName name="增設">[2]SHEET3!$A$3:$A$10</definedName>
  </definedNames>
  <calcPr calcId="191029"/>
  <customWorkbookViews>
    <customWorkbookView name="TPC105 - 個人檢視畫面" guid="{7E939021-AB21-11D8-AF36-000C7665EC84}" mergeInterval="0" personalView="1" maximized="1" windowWidth="1020" windowHeight="527" tabRatio="910" activeSheetId="1"/>
  </customWorkbookViews>
  <pivotCaches>
    <pivotCache cacheId="7" r:id="rId33"/>
    <pivotCache cacheId="8" r:id="rId34"/>
  </pivotCaches>
  <fileRecoveryPr autoRecover="0"/>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V795" i="51" l="1"/>
  <c r="V796" i="51"/>
  <c r="V797" i="51"/>
  <c r="V798" i="51"/>
  <c r="V799" i="51"/>
  <c r="V800" i="51"/>
  <c r="V801" i="51"/>
  <c r="V802" i="51"/>
  <c r="H21" i="67" l="1"/>
  <c r="J5" i="67" s="1"/>
  <c r="F14" i="67" s="1"/>
  <c r="F15" i="67" s="1"/>
  <c r="F16" i="67" s="1"/>
  <c r="H20" i="67"/>
  <c r="I5" i="67" s="1"/>
  <c r="F13" i="67" s="1"/>
  <c r="C19" i="67"/>
  <c r="C14" i="67"/>
  <c r="C13" i="67"/>
  <c r="C12" i="67"/>
  <c r="F11" i="67"/>
  <c r="F23" i="67" s="1"/>
  <c r="Q8" i="67"/>
  <c r="F2" i="67" s="1"/>
  <c r="F4" i="67" s="1"/>
  <c r="C10" i="67" s="1"/>
  <c r="C16" i="67" s="1"/>
  <c r="Q7" i="67"/>
  <c r="G2" i="67" s="1"/>
  <c r="I7" i="67"/>
  <c r="J23" i="67" s="1"/>
  <c r="K23" i="67" s="1"/>
  <c r="F7" i="67"/>
  <c r="C7" i="67"/>
  <c r="J6" i="67"/>
  <c r="I6" i="67"/>
  <c r="J22" i="67" l="1"/>
  <c r="K22" i="67" s="1"/>
  <c r="J20" i="67"/>
  <c r="J25" i="67"/>
  <c r="G4" i="67"/>
  <c r="C11" i="67" s="1"/>
  <c r="C15" i="67" s="1"/>
  <c r="P2" i="67"/>
  <c r="C20" i="67"/>
  <c r="C18" i="67"/>
  <c r="C17" i="67"/>
  <c r="C21" i="67"/>
  <c r="J19" i="67"/>
  <c r="F17" i="67"/>
  <c r="J24" i="67"/>
  <c r="J21" i="67"/>
  <c r="C22" i="67" l="1"/>
  <c r="C23" i="67" s="1"/>
  <c r="T17" i="67"/>
  <c r="P11" i="67" s="1"/>
  <c r="AD17" i="67"/>
  <c r="T11" i="67" s="1"/>
  <c r="AG17" i="67"/>
  <c r="T14" i="67" s="1"/>
  <c r="V17" i="67"/>
  <c r="P13" i="67" s="1"/>
  <c r="Y17" i="67"/>
  <c r="R11" i="67" s="1"/>
  <c r="U17" i="67"/>
  <c r="P12" i="67" s="1"/>
  <c r="F20" i="67"/>
  <c r="F19" i="67"/>
  <c r="F21" i="67"/>
  <c r="F18" i="67"/>
  <c r="F22" i="67" s="1"/>
  <c r="H17" i="67"/>
  <c r="G12" i="67" s="1"/>
  <c r="AC17" i="67"/>
  <c r="R15" i="67" s="1"/>
  <c r="AF17" i="67"/>
  <c r="T13" i="67" s="1"/>
  <c r="P17" i="67"/>
  <c r="I11" i="67" s="1"/>
  <c r="R17" i="67"/>
  <c r="I13" i="67" s="1"/>
  <c r="AE17" i="67"/>
  <c r="T12" i="67" s="1"/>
  <c r="AA17" i="67"/>
  <c r="R13" i="67" s="1"/>
  <c r="J17" i="67"/>
  <c r="G14" i="67" s="1"/>
  <c r="W17" i="67"/>
  <c r="P14" i="67" s="1"/>
  <c r="Z17" i="67"/>
  <c r="R12" i="67" s="1"/>
  <c r="S17" i="67"/>
  <c r="I14" i="67" s="1"/>
  <c r="AG18" i="67"/>
  <c r="U14" i="67" s="1"/>
  <c r="AA18" i="67"/>
  <c r="S13" i="67" s="1"/>
  <c r="U18" i="67"/>
  <c r="Q12" i="67" s="1"/>
  <c r="J18" i="67"/>
  <c r="H14" i="67" s="1"/>
  <c r="AF18" i="67"/>
  <c r="U13" i="67" s="1"/>
  <c r="Z18" i="67"/>
  <c r="S12" i="67" s="1"/>
  <c r="T18" i="67"/>
  <c r="Q11" i="67" s="1"/>
  <c r="I18" i="67"/>
  <c r="H13" i="67" s="1"/>
  <c r="AE18" i="67"/>
  <c r="U12" i="67" s="1"/>
  <c r="Y18" i="67"/>
  <c r="S11" i="67" s="1"/>
  <c r="S18" i="67"/>
  <c r="J14" i="67" s="1"/>
  <c r="H18" i="67"/>
  <c r="H12" i="67" s="1"/>
  <c r="AC18" i="67"/>
  <c r="S15" i="67" s="1"/>
  <c r="Q18" i="67"/>
  <c r="J12" i="67" s="1"/>
  <c r="AD18" i="67"/>
  <c r="U11" i="67" s="1"/>
  <c r="X18" i="67"/>
  <c r="Q15" i="67" s="1"/>
  <c r="R18" i="67"/>
  <c r="J13" i="67" s="1"/>
  <c r="W18" i="67"/>
  <c r="Q14" i="67" s="1"/>
  <c r="P18" i="67"/>
  <c r="J11" i="67" s="1"/>
  <c r="AB18" i="67"/>
  <c r="S14" i="67" s="1"/>
  <c r="V18" i="67"/>
  <c r="Q13" i="67" s="1"/>
  <c r="AB17" i="67"/>
  <c r="R14" i="67" s="1"/>
  <c r="X17" i="67"/>
  <c r="P15" i="67" s="1"/>
  <c r="I17" i="67"/>
  <c r="G13" i="67" s="1"/>
  <c r="Q17" i="67"/>
  <c r="I12" i="67" s="1"/>
  <c r="C28" i="67"/>
  <c r="C25" i="67"/>
  <c r="C24" i="67"/>
  <c r="C27" i="67"/>
  <c r="C26" i="67" l="1"/>
  <c r="G5" i="67" s="1"/>
  <c r="F25" i="67"/>
  <c r="F24" i="67"/>
  <c r="F26" i="67"/>
  <c r="F27" i="67"/>
  <c r="C29" i="67"/>
  <c r="F5" i="67" l="1"/>
  <c r="C33" i="67"/>
  <c r="C34" i="67"/>
  <c r="F29" i="67"/>
  <c r="F28" i="67"/>
  <c r="F36" i="67" s="1"/>
  <c r="F35" i="67" l="1"/>
  <c r="F32" i="67"/>
  <c r="D50" i="67"/>
  <c r="F6" i="67"/>
  <c r="H42" i="67"/>
  <c r="H50" i="67"/>
  <c r="D42" i="67"/>
  <c r="D54" i="67"/>
  <c r="H46" i="67"/>
  <c r="H54" i="67"/>
  <c r="D46" i="67"/>
  <c r="G6" i="67"/>
  <c r="F30" i="67"/>
  <c r="F34" i="67"/>
  <c r="F31" i="67"/>
  <c r="F37" i="67" l="1"/>
  <c r="F39" i="67" s="1"/>
  <c r="I4" i="67" s="1"/>
  <c r="F33" i="67"/>
  <c r="F38" i="67" s="1"/>
  <c r="J4" i="67" s="1"/>
  <c r="H51" i="67"/>
  <c r="G51" i="67" s="1"/>
  <c r="I51" i="67"/>
  <c r="H55" i="67"/>
  <c r="G55" i="67" s="1"/>
  <c r="I55" i="67"/>
  <c r="I43" i="67"/>
  <c r="H43" i="67"/>
  <c r="G43" i="67" s="1"/>
  <c r="D43" i="67"/>
  <c r="C43" i="67" s="1"/>
  <c r="E43" i="67"/>
  <c r="I47" i="67"/>
  <c r="H47" i="67"/>
  <c r="G47" i="67" s="1"/>
  <c r="E47" i="67"/>
  <c r="D47" i="67"/>
  <c r="C47" i="67" s="1"/>
  <c r="E55" i="67"/>
  <c r="D55" i="67"/>
  <c r="C55" i="67" s="1"/>
  <c r="E51" i="67"/>
  <c r="D51" i="67"/>
  <c r="C51" i="67" s="1"/>
  <c r="P3" i="67" l="1"/>
  <c r="D48" i="67"/>
  <c r="C48" i="67" s="1"/>
  <c r="E48" i="67"/>
  <c r="I44" i="67"/>
  <c r="H44" i="67"/>
  <c r="G44" i="67" s="1"/>
  <c r="H56" i="67"/>
  <c r="G56" i="67" s="1"/>
  <c r="I56" i="67"/>
  <c r="E56" i="67"/>
  <c r="D56" i="67"/>
  <c r="C56" i="67" s="1"/>
  <c r="E52" i="67"/>
  <c r="D52" i="67"/>
  <c r="C52" i="67" s="1"/>
  <c r="I48" i="67"/>
  <c r="H48" i="67"/>
  <c r="G48" i="67" s="1"/>
  <c r="D44" i="67"/>
  <c r="C44" i="67" s="1"/>
  <c r="E44" i="67"/>
  <c r="H52" i="67"/>
  <c r="G52" i="67" s="1"/>
  <c r="I52" i="67"/>
  <c r="D53" i="67" l="1"/>
  <c r="E53" i="67"/>
  <c r="D45" i="67"/>
  <c r="E45" i="67"/>
  <c r="H45" i="67"/>
  <c r="I45" i="67"/>
  <c r="I53" i="67"/>
  <c r="H53" i="67"/>
  <c r="E57" i="67"/>
  <c r="D57" i="67"/>
  <c r="D49" i="67"/>
  <c r="E49" i="67"/>
  <c r="H57" i="67"/>
  <c r="I57" i="67"/>
  <c r="I49" i="67"/>
  <c r="H49" i="67"/>
  <c r="B57" i="67" l="1"/>
  <c r="F49" i="67"/>
  <c r="B49" i="67"/>
  <c r="F57" i="67"/>
  <c r="AC6" i="31" l="1"/>
  <c r="AD6" i="31"/>
  <c r="AC7" i="31"/>
  <c r="AD7" i="31"/>
  <c r="AC8" i="31"/>
  <c r="AD8" i="31"/>
  <c r="AC9" i="31"/>
  <c r="AD9" i="31"/>
  <c r="AC10" i="31"/>
  <c r="AD10" i="31"/>
  <c r="AC11" i="31"/>
  <c r="AD11" i="31"/>
  <c r="AC12" i="31"/>
  <c r="AD12" i="31"/>
  <c r="AC13" i="31"/>
  <c r="AD13" i="31"/>
  <c r="AC14" i="31"/>
  <c r="AD14" i="31"/>
  <c r="AC15" i="31"/>
  <c r="AD15" i="31"/>
  <c r="AC16" i="31"/>
  <c r="AD16" i="31"/>
  <c r="AC17" i="31"/>
  <c r="AD17" i="31"/>
  <c r="AC18" i="31"/>
  <c r="AD18" i="31"/>
  <c r="AC19" i="31"/>
  <c r="AD19" i="31"/>
  <c r="Z6" i="31"/>
  <c r="AA6" i="31"/>
  <c r="Z7" i="31"/>
  <c r="AA7" i="31"/>
  <c r="Z8" i="31"/>
  <c r="AA8" i="31"/>
  <c r="Z9" i="31"/>
  <c r="AA9" i="31"/>
  <c r="Z10" i="31"/>
  <c r="AA10" i="31"/>
  <c r="Z11" i="31"/>
  <c r="AA11" i="31"/>
  <c r="Z12" i="31"/>
  <c r="AA12" i="31"/>
  <c r="Z13" i="31"/>
  <c r="AA13" i="31"/>
  <c r="Z14" i="31"/>
  <c r="AA14" i="31"/>
  <c r="Z15" i="31"/>
  <c r="AA15" i="31"/>
  <c r="Z16" i="31"/>
  <c r="AA16" i="31"/>
  <c r="Z17" i="31"/>
  <c r="AA17" i="31"/>
  <c r="Z18" i="31"/>
  <c r="AA18" i="31"/>
  <c r="Z19" i="31"/>
  <c r="AA19" i="31"/>
  <c r="W6" i="31"/>
  <c r="X6" i="31"/>
  <c r="W7" i="31"/>
  <c r="X7" i="31"/>
  <c r="W8" i="31"/>
  <c r="X8" i="31"/>
  <c r="W9" i="31"/>
  <c r="X9" i="31"/>
  <c r="W10" i="31"/>
  <c r="X10" i="31"/>
  <c r="W11" i="31"/>
  <c r="X11" i="31"/>
  <c r="W12" i="31"/>
  <c r="X12" i="31"/>
  <c r="W13" i="31"/>
  <c r="X13" i="31"/>
  <c r="W14" i="31"/>
  <c r="X14" i="31"/>
  <c r="W15" i="31"/>
  <c r="X15" i="31"/>
  <c r="W16" i="31"/>
  <c r="X16" i="31"/>
  <c r="W17" i="31"/>
  <c r="X17" i="31"/>
  <c r="W18" i="31"/>
  <c r="X18" i="31"/>
  <c r="W19" i="31"/>
  <c r="X19" i="31"/>
  <c r="T6" i="31"/>
  <c r="U6" i="31"/>
  <c r="T7" i="31"/>
  <c r="U7" i="31"/>
  <c r="T8" i="31"/>
  <c r="U8" i="31"/>
  <c r="T9" i="31"/>
  <c r="U9" i="31"/>
  <c r="T10" i="31"/>
  <c r="U10" i="31"/>
  <c r="T11" i="31"/>
  <c r="U11" i="31"/>
  <c r="T12" i="31"/>
  <c r="U12" i="31"/>
  <c r="T13" i="31"/>
  <c r="U13" i="31"/>
  <c r="T14" i="31"/>
  <c r="U14" i="31"/>
  <c r="T15" i="31"/>
  <c r="U15" i="31"/>
  <c r="T16" i="31"/>
  <c r="U16" i="31"/>
  <c r="T17" i="31"/>
  <c r="U17" i="31"/>
  <c r="T18" i="31"/>
  <c r="U18" i="31"/>
  <c r="T19" i="31"/>
  <c r="U19" i="31"/>
  <c r="T20" i="31"/>
  <c r="U20" i="31"/>
  <c r="T21" i="31"/>
  <c r="U21" i="31"/>
  <c r="T22" i="31"/>
  <c r="U22" i="31"/>
  <c r="T23" i="31"/>
  <c r="U23" i="31"/>
  <c r="T24" i="31"/>
  <c r="U24" i="31"/>
  <c r="Q6" i="31"/>
  <c r="R6" i="31"/>
  <c r="Q7" i="31"/>
  <c r="R7" i="31"/>
  <c r="Q8" i="31"/>
  <c r="R8" i="31"/>
  <c r="Q9" i="31"/>
  <c r="R9" i="31"/>
  <c r="Q10" i="31"/>
  <c r="R10" i="31"/>
  <c r="Q11" i="31"/>
  <c r="R11" i="31"/>
  <c r="Q12" i="31"/>
  <c r="R12" i="31"/>
  <c r="Q13" i="31"/>
  <c r="R13" i="31"/>
  <c r="Q14" i="31"/>
  <c r="R14" i="31"/>
  <c r="Q15" i="31"/>
  <c r="R15" i="31"/>
  <c r="Q16" i="31"/>
  <c r="R16" i="31"/>
  <c r="Q17" i="31"/>
  <c r="R17" i="31"/>
  <c r="Q18" i="31"/>
  <c r="R18" i="31"/>
  <c r="Q19" i="31"/>
  <c r="R19" i="31"/>
  <c r="Q20" i="31"/>
  <c r="R20" i="31"/>
  <c r="Q21" i="31"/>
  <c r="R21" i="31"/>
  <c r="Q22" i="31"/>
  <c r="R22" i="31"/>
  <c r="Q23" i="31"/>
  <c r="R23" i="31"/>
  <c r="Q24" i="31"/>
  <c r="R24" i="31"/>
  <c r="N6" i="31"/>
  <c r="O6" i="31"/>
  <c r="N7" i="31"/>
  <c r="O7" i="31"/>
  <c r="N8" i="31"/>
  <c r="O8" i="31"/>
  <c r="N9" i="31"/>
  <c r="O9" i="31"/>
  <c r="N10" i="31"/>
  <c r="O10" i="31"/>
  <c r="N11" i="31"/>
  <c r="O11" i="31"/>
  <c r="N12" i="31"/>
  <c r="O12" i="31"/>
  <c r="N13" i="31"/>
  <c r="O13" i="31"/>
  <c r="N14" i="31"/>
  <c r="O14" i="31"/>
  <c r="K6" i="31"/>
  <c r="L6" i="31"/>
  <c r="K7" i="31"/>
  <c r="L7" i="31"/>
  <c r="K8" i="31"/>
  <c r="L8" i="31"/>
  <c r="K9" i="31"/>
  <c r="L9" i="31"/>
  <c r="K10" i="31"/>
  <c r="L10" i="31"/>
  <c r="K11" i="31"/>
  <c r="L11" i="31"/>
  <c r="K12" i="31"/>
  <c r="L12" i="31"/>
  <c r="K13" i="31"/>
  <c r="L13" i="31"/>
  <c r="K14" i="31"/>
  <c r="L14" i="31"/>
  <c r="K15" i="31"/>
  <c r="L15" i="31"/>
  <c r="K16" i="31"/>
  <c r="L16" i="31"/>
  <c r="K17" i="31"/>
  <c r="L17" i="31"/>
  <c r="H6" i="31"/>
  <c r="I6" i="31"/>
  <c r="H7" i="31"/>
  <c r="I7" i="31"/>
  <c r="H8" i="31"/>
  <c r="I8" i="31"/>
  <c r="H9" i="31"/>
  <c r="I9" i="31"/>
  <c r="H10" i="31"/>
  <c r="I10" i="31"/>
  <c r="H11" i="31"/>
  <c r="I11" i="31"/>
  <c r="H12" i="31"/>
  <c r="I12" i="31"/>
  <c r="H13" i="31"/>
  <c r="I13" i="31"/>
  <c r="H14" i="31"/>
  <c r="I14" i="31"/>
  <c r="H15" i="31"/>
  <c r="I15" i="31"/>
  <c r="H16" i="31"/>
  <c r="I16" i="31"/>
  <c r="H17" i="31"/>
  <c r="I17" i="31"/>
  <c r="H18" i="31"/>
  <c r="I18" i="31"/>
  <c r="H19" i="31"/>
  <c r="I19" i="31"/>
  <c r="H20" i="31"/>
  <c r="I20" i="31"/>
  <c r="H21" i="31"/>
  <c r="I21" i="31"/>
  <c r="H22" i="31"/>
  <c r="I22" i="31"/>
  <c r="H23" i="31"/>
  <c r="I23" i="31"/>
  <c r="H24" i="31"/>
  <c r="I24" i="31"/>
  <c r="H25" i="31"/>
  <c r="I25" i="31"/>
  <c r="H26" i="31"/>
  <c r="I26" i="31"/>
  <c r="H27" i="31"/>
  <c r="I27" i="31"/>
  <c r="H28" i="31"/>
  <c r="I28" i="31"/>
  <c r="H29" i="31"/>
  <c r="I29" i="31"/>
  <c r="H30" i="31"/>
  <c r="I30" i="31"/>
  <c r="H31" i="31"/>
  <c r="I31" i="31"/>
  <c r="H32" i="31"/>
  <c r="I32" i="31"/>
  <c r="E6" i="31"/>
  <c r="F6" i="31"/>
  <c r="E7" i="31"/>
  <c r="F7" i="31"/>
  <c r="E8" i="31"/>
  <c r="F8" i="31"/>
  <c r="E9" i="31"/>
  <c r="F9" i="31"/>
  <c r="E10" i="31"/>
  <c r="F10" i="31"/>
  <c r="E11" i="31"/>
  <c r="F11" i="31"/>
  <c r="E12" i="31"/>
  <c r="F12" i="31"/>
  <c r="E13" i="31"/>
  <c r="F13" i="31"/>
  <c r="E14" i="31"/>
  <c r="F14" i="31"/>
  <c r="E15" i="31"/>
  <c r="F15" i="31"/>
  <c r="E16" i="31"/>
  <c r="F16" i="31"/>
  <c r="E17" i="31"/>
  <c r="F17" i="31"/>
  <c r="E18" i="31"/>
  <c r="F18" i="31"/>
  <c r="E19" i="31"/>
  <c r="F19" i="31"/>
  <c r="B6" i="31"/>
  <c r="C6" i="31"/>
  <c r="B7" i="31"/>
  <c r="C7" i="31"/>
  <c r="B8" i="31"/>
  <c r="C8" i="31"/>
  <c r="B9" i="31"/>
  <c r="C9" i="31"/>
  <c r="B10" i="31"/>
  <c r="C10" i="31"/>
  <c r="B11" i="31"/>
  <c r="C11" i="31"/>
  <c r="B12" i="31"/>
  <c r="C12" i="31"/>
  <c r="B13" i="31"/>
  <c r="C13" i="31"/>
  <c r="B14" i="31"/>
  <c r="C14" i="31"/>
  <c r="B15" i="31"/>
  <c r="C15" i="31"/>
  <c r="B16" i="31"/>
  <c r="C16" i="31"/>
  <c r="B17" i="31"/>
  <c r="C17" i="31"/>
  <c r="B18" i="31"/>
  <c r="C18" i="31"/>
  <c r="B19" i="31"/>
  <c r="C19" i="31"/>
  <c r="B20" i="31"/>
  <c r="C20" i="31"/>
  <c r="B21" i="31"/>
  <c r="C21" i="31"/>
  <c r="B22" i="31"/>
  <c r="C22" i="31"/>
  <c r="B23" i="31"/>
  <c r="C23" i="31"/>
  <c r="B24" i="31"/>
  <c r="C24" i="31"/>
  <c r="B25" i="31"/>
  <c r="C25" i="31"/>
  <c r="B26" i="31"/>
  <c r="C26" i="31"/>
  <c r="B27" i="31"/>
  <c r="C27" i="31"/>
  <c r="B28" i="31"/>
  <c r="C28" i="31"/>
  <c r="B29" i="31"/>
  <c r="C29" i="31"/>
  <c r="B30" i="31"/>
  <c r="C30" i="31"/>
  <c r="B31" i="31"/>
  <c r="C31" i="31"/>
  <c r="B32" i="31"/>
  <c r="C32" i="31"/>
  <c r="B33" i="31"/>
  <c r="C33" i="31"/>
  <c r="B34" i="31"/>
  <c r="C34" i="31"/>
  <c r="AD5" i="31"/>
  <c r="AC5" i="31"/>
  <c r="AA5" i="31"/>
  <c r="Z5" i="31"/>
  <c r="X5" i="31"/>
  <c r="W5" i="31"/>
  <c r="U5" i="31"/>
  <c r="T5" i="31"/>
  <c r="R5" i="31"/>
  <c r="Q5" i="31"/>
  <c r="O5" i="31"/>
  <c r="N5" i="31"/>
  <c r="L5" i="31"/>
  <c r="K5" i="31"/>
  <c r="I5" i="31"/>
  <c r="H5" i="31"/>
  <c r="F5" i="31"/>
  <c r="E5" i="31"/>
  <c r="C5" i="31"/>
  <c r="B5" i="31"/>
  <c r="B92" i="31"/>
  <c r="C92" i="31"/>
  <c r="B93" i="31"/>
  <c r="C93" i="31"/>
  <c r="B94" i="31"/>
  <c r="C94" i="31"/>
  <c r="B95" i="31"/>
  <c r="C95" i="31"/>
  <c r="B96" i="31"/>
  <c r="C96" i="31"/>
  <c r="B97" i="31"/>
  <c r="C97" i="31"/>
  <c r="B98" i="31"/>
  <c r="C98" i="31"/>
  <c r="B99" i="31"/>
  <c r="C99" i="31"/>
  <c r="B100" i="31"/>
  <c r="C100" i="31"/>
  <c r="B101" i="31"/>
  <c r="C101" i="31"/>
  <c r="B102" i="31"/>
  <c r="C102" i="31"/>
  <c r="B103" i="31"/>
  <c r="C103" i="31"/>
  <c r="B104" i="31"/>
  <c r="C104" i="31"/>
  <c r="B105" i="31"/>
  <c r="C105" i="31"/>
  <c r="B106" i="31"/>
  <c r="C106" i="31"/>
  <c r="B107" i="31"/>
  <c r="C107" i="31"/>
  <c r="B108" i="31"/>
  <c r="C108" i="31"/>
  <c r="B109" i="31"/>
  <c r="C109" i="31"/>
  <c r="B110" i="31"/>
  <c r="C110" i="31"/>
  <c r="E92" i="31"/>
  <c r="F92" i="31"/>
  <c r="E93" i="31"/>
  <c r="F93" i="31"/>
  <c r="E94" i="31"/>
  <c r="F94" i="31"/>
  <c r="E95" i="31"/>
  <c r="F95" i="31"/>
  <c r="E96" i="31"/>
  <c r="F96" i="31"/>
  <c r="E97" i="31"/>
  <c r="F97" i="31"/>
  <c r="E98" i="31"/>
  <c r="F98" i="31"/>
  <c r="E99" i="31"/>
  <c r="F99" i="31"/>
  <c r="E100" i="31"/>
  <c r="F100" i="31"/>
  <c r="E101" i="31"/>
  <c r="F101" i="31"/>
  <c r="E102" i="31"/>
  <c r="F102" i="31"/>
  <c r="E103" i="31"/>
  <c r="F103" i="31"/>
  <c r="E104" i="31"/>
  <c r="F104" i="31"/>
  <c r="E105" i="31"/>
  <c r="F105" i="31"/>
  <c r="E106" i="31"/>
  <c r="F106" i="31"/>
  <c r="E107" i="31"/>
  <c r="F107" i="31"/>
  <c r="E108" i="31"/>
  <c r="F108" i="31"/>
  <c r="E109" i="31"/>
  <c r="F109" i="31"/>
  <c r="E110" i="31"/>
  <c r="F110" i="31"/>
  <c r="H92" i="31"/>
  <c r="I92" i="31"/>
  <c r="H93" i="31"/>
  <c r="I93" i="31"/>
  <c r="H94" i="31"/>
  <c r="I94" i="31"/>
  <c r="H95" i="31"/>
  <c r="I95" i="31"/>
  <c r="H96" i="31"/>
  <c r="I96" i="31"/>
  <c r="H97" i="31"/>
  <c r="I97" i="31"/>
  <c r="H98" i="31"/>
  <c r="I98" i="31"/>
  <c r="H99" i="31"/>
  <c r="I99" i="31"/>
  <c r="H100" i="31"/>
  <c r="I100" i="31"/>
  <c r="K92" i="31"/>
  <c r="L92" i="31"/>
  <c r="K93" i="31"/>
  <c r="L93" i="31"/>
  <c r="K94" i="31"/>
  <c r="L94" i="31"/>
  <c r="K95" i="31"/>
  <c r="L95" i="31"/>
  <c r="K96" i="31"/>
  <c r="L96" i="31"/>
  <c r="K97" i="31"/>
  <c r="L97" i="31"/>
  <c r="K98" i="31"/>
  <c r="L98" i="31"/>
  <c r="K99" i="31"/>
  <c r="L99" i="31"/>
  <c r="K100" i="31"/>
  <c r="L100" i="31"/>
  <c r="K101" i="31"/>
  <c r="L101" i="31"/>
  <c r="K102" i="31"/>
  <c r="L102" i="31"/>
  <c r="K103" i="31"/>
  <c r="L103" i="31"/>
  <c r="K104" i="31"/>
  <c r="L104" i="31"/>
  <c r="K105" i="31"/>
  <c r="L105" i="31"/>
  <c r="K106" i="31"/>
  <c r="L106" i="31"/>
  <c r="N92" i="31"/>
  <c r="O92" i="31" s="1"/>
  <c r="N93" i="31"/>
  <c r="O93" i="31" s="1"/>
  <c r="N94" i="31"/>
  <c r="O94" i="31" s="1"/>
  <c r="N95" i="31"/>
  <c r="O95" i="31" s="1"/>
  <c r="N96" i="31"/>
  <c r="O96" i="31" s="1"/>
  <c r="N97" i="31"/>
  <c r="O97" i="31" s="1"/>
  <c r="N98" i="31"/>
  <c r="O98" i="31" s="1"/>
  <c r="N99" i="31"/>
  <c r="O99" i="31" s="1"/>
  <c r="N100" i="31"/>
  <c r="O100" i="31" s="1"/>
  <c r="N101" i="31"/>
  <c r="O101" i="31" s="1"/>
  <c r="N102" i="31"/>
  <c r="O102" i="31" s="1"/>
  <c r="N103" i="31"/>
  <c r="O103" i="31" s="1"/>
  <c r="N104" i="31"/>
  <c r="O104" i="31" s="1"/>
  <c r="N105" i="31"/>
  <c r="O105" i="31" s="1"/>
  <c r="N106" i="31"/>
  <c r="O106" i="31" s="1"/>
  <c r="N107" i="31"/>
  <c r="O107" i="31" s="1"/>
  <c r="N108" i="31"/>
  <c r="O108" i="31" s="1"/>
  <c r="N109" i="31"/>
  <c r="O109" i="31" s="1"/>
  <c r="N110" i="31"/>
  <c r="O110" i="31" s="1"/>
  <c r="Q92" i="31"/>
  <c r="R92" i="31"/>
  <c r="Q93" i="31"/>
  <c r="R93" i="31"/>
  <c r="Q94" i="31"/>
  <c r="R94" i="31"/>
  <c r="Q95" i="31"/>
  <c r="R95" i="31"/>
  <c r="Q96" i="31"/>
  <c r="R96" i="31"/>
  <c r="Q97" i="31"/>
  <c r="R97" i="31"/>
  <c r="Q98" i="31"/>
  <c r="R98" i="31"/>
  <c r="Q99" i="31"/>
  <c r="R99" i="31"/>
  <c r="Q100" i="31"/>
  <c r="R100" i="31"/>
  <c r="Q101" i="31"/>
  <c r="R101" i="31"/>
  <c r="Q102" i="31"/>
  <c r="R102" i="31"/>
  <c r="Q103" i="31"/>
  <c r="R103" i="31"/>
  <c r="Q104" i="31"/>
  <c r="R104" i="31"/>
  <c r="Q105" i="31"/>
  <c r="R105" i="31"/>
  <c r="Q106" i="31"/>
  <c r="R106" i="31"/>
  <c r="Q107" i="31"/>
  <c r="R107" i="31"/>
  <c r="Q108" i="31"/>
  <c r="R108" i="31"/>
  <c r="Q109" i="31"/>
  <c r="R109" i="31"/>
  <c r="T92" i="31"/>
  <c r="U92" i="31"/>
  <c r="T93" i="31"/>
  <c r="U93" i="31"/>
  <c r="T94" i="31"/>
  <c r="U94" i="31"/>
  <c r="T95" i="31"/>
  <c r="U95" i="31"/>
  <c r="T96" i="31"/>
  <c r="U96" i="31"/>
  <c r="T97" i="31"/>
  <c r="U97" i="31"/>
  <c r="T98" i="31"/>
  <c r="U98" i="31"/>
  <c r="T99" i="31"/>
  <c r="U99" i="31"/>
  <c r="T100" i="31"/>
  <c r="U100" i="31"/>
  <c r="T101" i="31"/>
  <c r="U101" i="31"/>
  <c r="T102" i="31"/>
  <c r="U102" i="31"/>
  <c r="T103" i="31"/>
  <c r="U103" i="31"/>
  <c r="T104" i="31"/>
  <c r="U104" i="31"/>
  <c r="T105" i="31"/>
  <c r="U105" i="31"/>
  <c r="T106" i="31"/>
  <c r="U106" i="31"/>
  <c r="T107" i="31"/>
  <c r="U107" i="31"/>
  <c r="T108" i="31"/>
  <c r="U108" i="31"/>
  <c r="T109" i="31"/>
  <c r="U109" i="31"/>
  <c r="T110" i="31"/>
  <c r="U110" i="31"/>
  <c r="W92" i="31"/>
  <c r="X92" i="31"/>
  <c r="W93" i="31"/>
  <c r="X93" i="31"/>
  <c r="W94" i="31"/>
  <c r="X94" i="31"/>
  <c r="W95" i="31"/>
  <c r="X95" i="31"/>
  <c r="W96" i="31"/>
  <c r="X96" i="31"/>
  <c r="W97" i="31"/>
  <c r="X97" i="31"/>
  <c r="W98" i="31"/>
  <c r="X98" i="31"/>
  <c r="W99" i="31"/>
  <c r="X99" i="31"/>
  <c r="W100" i="31"/>
  <c r="X100" i="31"/>
  <c r="X91" i="31"/>
  <c r="W91" i="31"/>
  <c r="U91" i="31"/>
  <c r="T91" i="31"/>
  <c r="N91" i="31"/>
  <c r="O91" i="31" s="1"/>
  <c r="L91" i="31"/>
  <c r="K91" i="31"/>
  <c r="I91" i="31"/>
  <c r="H91" i="31"/>
  <c r="F91" i="31"/>
  <c r="E91" i="31"/>
  <c r="C91" i="31"/>
  <c r="B91" i="31"/>
  <c r="AC40" i="31"/>
  <c r="AD40" i="31"/>
  <c r="AC41" i="31"/>
  <c r="AD41" i="31"/>
  <c r="AC42" i="31"/>
  <c r="AD42" i="31"/>
  <c r="AC43" i="31"/>
  <c r="AD43" i="31"/>
  <c r="AC44" i="31"/>
  <c r="AD44" i="31"/>
  <c r="AC45" i="31"/>
  <c r="AD45" i="31"/>
  <c r="AC46" i="31"/>
  <c r="AD46" i="31"/>
  <c r="AC47" i="31"/>
  <c r="AD47" i="31"/>
  <c r="AC48" i="31"/>
  <c r="AD48" i="31"/>
  <c r="AC49" i="31"/>
  <c r="AD49" i="31"/>
  <c r="AC50" i="31"/>
  <c r="AD50" i="31"/>
  <c r="AC51" i="31"/>
  <c r="AD51" i="31"/>
  <c r="AC52" i="31"/>
  <c r="AD52" i="31"/>
  <c r="AC53" i="31"/>
  <c r="AD53" i="31"/>
  <c r="Z40" i="31"/>
  <c r="AA40" i="31"/>
  <c r="Z41" i="31"/>
  <c r="AA41" i="31"/>
  <c r="Z42" i="31"/>
  <c r="AA42" i="31"/>
  <c r="Z43" i="31"/>
  <c r="AA43" i="31"/>
  <c r="Z44" i="31"/>
  <c r="AA44" i="31"/>
  <c r="Z45" i="31"/>
  <c r="AA45" i="31"/>
  <c r="Z46" i="31"/>
  <c r="AA46" i="31"/>
  <c r="Z47" i="31"/>
  <c r="AA47" i="31"/>
  <c r="Z48" i="31"/>
  <c r="AA48" i="31"/>
  <c r="W40" i="31"/>
  <c r="X40" i="31"/>
  <c r="W41" i="31"/>
  <c r="X41" i="31"/>
  <c r="W42" i="31"/>
  <c r="X42" i="31"/>
  <c r="W43" i="31"/>
  <c r="X43" i="31"/>
  <c r="W44" i="31"/>
  <c r="X44" i="31"/>
  <c r="W45" i="31"/>
  <c r="X45" i="31"/>
  <c r="W46" i="31"/>
  <c r="X46" i="31"/>
  <c r="W47" i="31"/>
  <c r="X47" i="31"/>
  <c r="W48" i="31"/>
  <c r="X48" i="31"/>
  <c r="W49" i="31"/>
  <c r="X49" i="31"/>
  <c r="W50" i="31"/>
  <c r="X50" i="31"/>
  <c r="W51" i="31"/>
  <c r="X51" i="31"/>
  <c r="W52" i="31"/>
  <c r="X52" i="31"/>
  <c r="W53" i="31"/>
  <c r="X53" i="31"/>
  <c r="W54" i="31"/>
  <c r="X54" i="31"/>
  <c r="W55" i="31"/>
  <c r="X55" i="31"/>
  <c r="W56" i="31"/>
  <c r="X56" i="31"/>
  <c r="W57" i="31"/>
  <c r="X57" i="31"/>
  <c r="W58" i="31"/>
  <c r="X58" i="31"/>
  <c r="T40" i="31"/>
  <c r="U40" i="31"/>
  <c r="T41" i="31"/>
  <c r="U41" i="31"/>
  <c r="T42" i="31"/>
  <c r="U42" i="31"/>
  <c r="T43" i="31"/>
  <c r="U43" i="31"/>
  <c r="T44" i="31"/>
  <c r="U44" i="31"/>
  <c r="T45" i="31"/>
  <c r="U45" i="31"/>
  <c r="T46" i="31"/>
  <c r="U46" i="31"/>
  <c r="T47" i="31"/>
  <c r="U47" i="31"/>
  <c r="T48" i="31"/>
  <c r="U48" i="31"/>
  <c r="T49" i="31"/>
  <c r="U49" i="31"/>
  <c r="T50" i="31"/>
  <c r="U50" i="31"/>
  <c r="T51" i="31"/>
  <c r="U51" i="31"/>
  <c r="T52" i="31"/>
  <c r="U52" i="31"/>
  <c r="T53" i="31"/>
  <c r="U53" i="31"/>
  <c r="Q40" i="31"/>
  <c r="R40" i="31"/>
  <c r="Q41" i="31"/>
  <c r="R41" i="31"/>
  <c r="Q42" i="31"/>
  <c r="R42" i="31"/>
  <c r="Q43" i="31"/>
  <c r="R43" i="31"/>
  <c r="Q44" i="31"/>
  <c r="R44" i="31"/>
  <c r="Q45" i="31"/>
  <c r="R45" i="31"/>
  <c r="Q46" i="31"/>
  <c r="R46" i="31"/>
  <c r="Q47" i="31"/>
  <c r="R47" i="31"/>
  <c r="Q48" i="31"/>
  <c r="R48" i="31"/>
  <c r="Q49" i="31"/>
  <c r="R49" i="31"/>
  <c r="Q50" i="31"/>
  <c r="R50" i="31"/>
  <c r="Q51" i="31"/>
  <c r="R51" i="31"/>
  <c r="Q52" i="31"/>
  <c r="R52" i="31"/>
  <c r="Q53" i="31"/>
  <c r="R53" i="31"/>
  <c r="N40" i="31"/>
  <c r="O40" i="31"/>
  <c r="N41" i="31"/>
  <c r="O41" i="31"/>
  <c r="N42" i="31"/>
  <c r="O42" i="31"/>
  <c r="N43" i="31"/>
  <c r="O43" i="31"/>
  <c r="N44" i="31"/>
  <c r="O44" i="31"/>
  <c r="N45" i="31"/>
  <c r="O45" i="31"/>
  <c r="N46" i="31"/>
  <c r="O46" i="31"/>
  <c r="N47" i="31"/>
  <c r="O47" i="31"/>
  <c r="N48" i="31"/>
  <c r="O48" i="31"/>
  <c r="N49" i="31"/>
  <c r="O49" i="31"/>
  <c r="N50" i="31"/>
  <c r="O50" i="31"/>
  <c r="N51" i="31"/>
  <c r="O51" i="31"/>
  <c r="N52" i="31"/>
  <c r="O52" i="31"/>
  <c r="N53" i="31"/>
  <c r="O53" i="31"/>
  <c r="N54" i="31"/>
  <c r="O54" i="31"/>
  <c r="N55" i="31"/>
  <c r="O55" i="31"/>
  <c r="N56" i="31"/>
  <c r="O56" i="31"/>
  <c r="N57" i="31"/>
  <c r="O57" i="31"/>
  <c r="N58" i="31"/>
  <c r="O58" i="31"/>
  <c r="N59" i="31"/>
  <c r="O59" i="31"/>
  <c r="N60" i="31"/>
  <c r="O60" i="31"/>
  <c r="N61" i="31"/>
  <c r="O61" i="31"/>
  <c r="N62" i="31"/>
  <c r="O62" i="31"/>
  <c r="K40" i="31"/>
  <c r="L40" i="31"/>
  <c r="K41" i="31"/>
  <c r="L41" i="31"/>
  <c r="K42" i="31"/>
  <c r="L42" i="31"/>
  <c r="K43" i="31"/>
  <c r="L43" i="31"/>
  <c r="K44" i="31"/>
  <c r="L44" i="31"/>
  <c r="K45" i="31"/>
  <c r="L45" i="31"/>
  <c r="K46" i="31"/>
  <c r="L46" i="31"/>
  <c r="K47" i="31"/>
  <c r="L47" i="31"/>
  <c r="K48" i="31"/>
  <c r="L48" i="31"/>
  <c r="K49" i="31"/>
  <c r="L49" i="31"/>
  <c r="K50" i="31"/>
  <c r="L50" i="31"/>
  <c r="K51" i="31"/>
  <c r="L51" i="31"/>
  <c r="K52" i="31"/>
  <c r="L52" i="31"/>
  <c r="K53" i="31"/>
  <c r="L53" i="31"/>
  <c r="H40" i="31"/>
  <c r="I40" i="31"/>
  <c r="H41" i="31"/>
  <c r="I41" i="31"/>
  <c r="H42" i="31"/>
  <c r="I42" i="31"/>
  <c r="H43" i="31"/>
  <c r="I43" i="31"/>
  <c r="H44" i="31"/>
  <c r="I44" i="31"/>
  <c r="H45" i="31"/>
  <c r="I45" i="31"/>
  <c r="H46" i="31"/>
  <c r="I46" i="31"/>
  <c r="H47" i="31"/>
  <c r="I47" i="31"/>
  <c r="H48" i="31"/>
  <c r="I48" i="31"/>
  <c r="H49" i="31"/>
  <c r="I49" i="31"/>
  <c r="E40" i="31"/>
  <c r="F40" i="31"/>
  <c r="E41" i="31"/>
  <c r="F41" i="31"/>
  <c r="E42" i="31"/>
  <c r="F42" i="31"/>
  <c r="E43" i="31"/>
  <c r="F43" i="31"/>
  <c r="E44" i="31"/>
  <c r="F44" i="31"/>
  <c r="E45" i="31"/>
  <c r="F45" i="31"/>
  <c r="E46" i="31"/>
  <c r="F46" i="31"/>
  <c r="E47" i="31"/>
  <c r="F47" i="31"/>
  <c r="E48" i="31"/>
  <c r="F48" i="31"/>
  <c r="E49" i="31"/>
  <c r="F49" i="31"/>
  <c r="E50" i="31"/>
  <c r="F50" i="31"/>
  <c r="E51" i="31"/>
  <c r="F51" i="31"/>
  <c r="B40" i="31"/>
  <c r="C40" i="31"/>
  <c r="B41" i="31"/>
  <c r="C41" i="31"/>
  <c r="B42" i="31"/>
  <c r="C42" i="31"/>
  <c r="B43" i="31"/>
  <c r="C43" i="31"/>
  <c r="B44" i="31"/>
  <c r="C44" i="31"/>
  <c r="B45" i="31"/>
  <c r="C45" i="31"/>
  <c r="B46" i="31"/>
  <c r="C46" i="31"/>
  <c r="B47" i="31"/>
  <c r="C47" i="31"/>
  <c r="B48" i="31"/>
  <c r="C48" i="31"/>
  <c r="B49" i="31"/>
  <c r="C49" i="31"/>
  <c r="B50" i="31"/>
  <c r="C50" i="31"/>
  <c r="B51" i="31"/>
  <c r="C51" i="31"/>
  <c r="B52" i="31"/>
  <c r="C52" i="31"/>
  <c r="B53" i="31"/>
  <c r="C53" i="31"/>
  <c r="B54" i="31"/>
  <c r="C54" i="31"/>
  <c r="B55" i="31"/>
  <c r="C55" i="31"/>
  <c r="B56" i="31"/>
  <c r="C56" i="31"/>
  <c r="AD39" i="31"/>
  <c r="AC39" i="31"/>
  <c r="AA39" i="31"/>
  <c r="Z39" i="31"/>
  <c r="X39" i="31"/>
  <c r="W39" i="31"/>
  <c r="U39" i="31"/>
  <c r="T39" i="31"/>
  <c r="R39" i="31"/>
  <c r="Q39" i="31"/>
  <c r="O39" i="31"/>
  <c r="N39" i="31"/>
  <c r="L39" i="31"/>
  <c r="K39" i="31"/>
  <c r="I39" i="31"/>
  <c r="H39" i="31"/>
  <c r="F39" i="31"/>
  <c r="E39" i="31"/>
  <c r="C39" i="31"/>
  <c r="B39" i="31"/>
  <c r="AC68" i="31"/>
  <c r="AD68" i="31"/>
  <c r="AC69" i="31"/>
  <c r="AD69" i="31"/>
  <c r="AC70" i="31"/>
  <c r="AD70" i="31"/>
  <c r="AC71" i="31"/>
  <c r="AD71" i="31"/>
  <c r="AC72" i="31"/>
  <c r="AD72" i="31"/>
  <c r="AC73" i="31"/>
  <c r="AD73" i="31"/>
  <c r="AC74" i="31"/>
  <c r="AD74" i="31"/>
  <c r="AC75" i="31"/>
  <c r="AD75" i="31"/>
  <c r="AC76" i="31"/>
  <c r="AD76" i="31"/>
  <c r="AC77" i="31"/>
  <c r="AD77" i="31"/>
  <c r="AC78" i="31"/>
  <c r="AD78" i="31"/>
  <c r="AC79" i="31"/>
  <c r="AD79" i="31"/>
  <c r="AC80" i="31"/>
  <c r="AD80" i="31"/>
  <c r="AC81" i="31"/>
  <c r="AD81" i="31"/>
  <c r="AC82" i="31"/>
  <c r="AD82" i="31"/>
  <c r="AC83" i="31"/>
  <c r="AD83" i="31"/>
  <c r="AC84" i="31"/>
  <c r="AD84" i="31"/>
  <c r="AC85" i="31"/>
  <c r="AD85" i="31"/>
  <c r="AC86" i="31"/>
  <c r="AD86" i="31"/>
  <c r="AD67" i="31"/>
  <c r="AC67" i="31"/>
  <c r="Z68" i="31"/>
  <c r="AA68" i="31"/>
  <c r="Z69" i="31"/>
  <c r="AA69" i="31"/>
  <c r="Z70" i="31"/>
  <c r="AA70" i="31"/>
  <c r="Z71" i="31"/>
  <c r="AA71" i="31"/>
  <c r="Z72" i="31"/>
  <c r="AA72" i="31"/>
  <c r="Z73" i="31"/>
  <c r="AA73" i="31"/>
  <c r="Z74" i="31"/>
  <c r="AA74" i="31"/>
  <c r="Z75" i="31"/>
  <c r="AA75" i="31"/>
  <c r="Z76" i="31"/>
  <c r="AA76" i="31"/>
  <c r="Z77" i="31"/>
  <c r="AA77" i="31"/>
  <c r="Z78" i="31"/>
  <c r="AA78" i="31"/>
  <c r="Z79" i="31"/>
  <c r="AA79" i="31"/>
  <c r="Z80" i="31"/>
  <c r="AA80" i="31"/>
  <c r="Z81" i="31"/>
  <c r="AA81" i="31"/>
  <c r="Z82" i="31"/>
  <c r="AA82" i="31"/>
  <c r="Z83" i="31"/>
  <c r="AA83" i="31"/>
  <c r="Z84" i="31"/>
  <c r="AA84" i="31"/>
  <c r="AA67" i="31"/>
  <c r="Z67" i="31"/>
  <c r="W68" i="31"/>
  <c r="X68" i="31"/>
  <c r="W69" i="31"/>
  <c r="X69" i="31"/>
  <c r="W70" i="31"/>
  <c r="X70" i="31"/>
  <c r="W71" i="31"/>
  <c r="X71" i="31"/>
  <c r="W72" i="31"/>
  <c r="X72" i="31"/>
  <c r="W73" i="31"/>
  <c r="X73" i="31"/>
  <c r="W74" i="31"/>
  <c r="X74" i="31"/>
  <c r="W75" i="31"/>
  <c r="X75" i="31"/>
  <c r="W76" i="31"/>
  <c r="X76" i="31"/>
  <c r="W77" i="31"/>
  <c r="X77" i="31"/>
  <c r="W78" i="31"/>
  <c r="X78" i="31"/>
  <c r="W79" i="31"/>
  <c r="X79" i="31"/>
  <c r="W80" i="31"/>
  <c r="X80" i="31"/>
  <c r="W81" i="31"/>
  <c r="X81" i="31"/>
  <c r="X67" i="31"/>
  <c r="W67" i="31"/>
  <c r="T68" i="31"/>
  <c r="U68" i="31"/>
  <c r="T69" i="31"/>
  <c r="U69" i="31"/>
  <c r="T70" i="31"/>
  <c r="U70" i="31"/>
  <c r="T71" i="31"/>
  <c r="U71" i="31"/>
  <c r="T72" i="31"/>
  <c r="U72" i="31"/>
  <c r="T73" i="31"/>
  <c r="U73" i="31"/>
  <c r="T74" i="31"/>
  <c r="U74" i="31"/>
  <c r="T75" i="31"/>
  <c r="U75" i="31"/>
  <c r="T76" i="31"/>
  <c r="U76" i="31"/>
  <c r="U67" i="31"/>
  <c r="T67" i="31"/>
  <c r="Q68" i="31"/>
  <c r="R68" i="31"/>
  <c r="Q69" i="31"/>
  <c r="R69" i="31"/>
  <c r="Q70" i="31"/>
  <c r="R70" i="31"/>
  <c r="Q71" i="31"/>
  <c r="R71" i="31"/>
  <c r="Q72" i="31"/>
  <c r="R72" i="31"/>
  <c r="Q73" i="31"/>
  <c r="R73" i="31"/>
  <c r="Q74" i="31"/>
  <c r="R74" i="31"/>
  <c r="Q75" i="31"/>
  <c r="R75" i="31"/>
  <c r="Q76" i="31"/>
  <c r="R76" i="31"/>
  <c r="Q77" i="31"/>
  <c r="R77" i="31"/>
  <c r="Q78" i="31"/>
  <c r="R78" i="31"/>
  <c r="Q79" i="31"/>
  <c r="R79" i="31"/>
  <c r="Q80" i="31"/>
  <c r="R80" i="31"/>
  <c r="Q81" i="31"/>
  <c r="R81" i="31"/>
  <c r="Q82" i="31"/>
  <c r="R82" i="31"/>
  <c r="Q83" i="31"/>
  <c r="R83" i="31"/>
  <c r="Q84" i="31"/>
  <c r="R84" i="31"/>
  <c r="R67" i="31"/>
  <c r="Q67" i="31"/>
  <c r="N68" i="31"/>
  <c r="O68" i="31"/>
  <c r="N69" i="31"/>
  <c r="O69" i="31"/>
  <c r="N70" i="31"/>
  <c r="O70" i="31"/>
  <c r="N71" i="31"/>
  <c r="O71" i="31"/>
  <c r="N72" i="31"/>
  <c r="O72" i="31"/>
  <c r="N73" i="31"/>
  <c r="O73" i="31"/>
  <c r="N74" i="31"/>
  <c r="O74" i="31"/>
  <c r="N75" i="31"/>
  <c r="O75" i="31"/>
  <c r="N76" i="31"/>
  <c r="O76" i="31"/>
  <c r="N77" i="31"/>
  <c r="O77" i="31"/>
  <c r="N78" i="31"/>
  <c r="O78" i="31"/>
  <c r="N79" i="31"/>
  <c r="O79" i="31"/>
  <c r="N80" i="31"/>
  <c r="O80" i="31"/>
  <c r="N81" i="31"/>
  <c r="O81" i="31"/>
  <c r="O67" i="31"/>
  <c r="N67" i="31"/>
  <c r="B68" i="31"/>
  <c r="C68" i="31"/>
  <c r="B69" i="31"/>
  <c r="C69" i="31"/>
  <c r="B70" i="31"/>
  <c r="C70" i="31"/>
  <c r="B71" i="31"/>
  <c r="C71" i="31"/>
  <c r="B72" i="31"/>
  <c r="C72" i="31"/>
  <c r="B73" i="31"/>
  <c r="C73" i="31"/>
  <c r="B74" i="31"/>
  <c r="C74" i="31"/>
  <c r="B75" i="31"/>
  <c r="C75" i="31"/>
  <c r="B76" i="31"/>
  <c r="C76" i="31"/>
  <c r="B77" i="31"/>
  <c r="C77" i="31"/>
  <c r="B78" i="31"/>
  <c r="C78" i="31"/>
  <c r="B79" i="31"/>
  <c r="C79" i="31"/>
  <c r="B80" i="31"/>
  <c r="C80" i="31"/>
  <c r="B81" i="31"/>
  <c r="C81" i="31"/>
  <c r="B82" i="31"/>
  <c r="C82" i="31"/>
  <c r="B83" i="31"/>
  <c r="C83" i="31"/>
  <c r="B84" i="31"/>
  <c r="C84" i="31"/>
  <c r="B85" i="31"/>
  <c r="C85" i="31"/>
  <c r="B86" i="31"/>
  <c r="C86" i="31"/>
  <c r="C67" i="31"/>
  <c r="B67" i="31"/>
  <c r="E68" i="31"/>
  <c r="F68" i="31"/>
  <c r="E69" i="31"/>
  <c r="F69" i="31"/>
  <c r="E70" i="31"/>
  <c r="F70" i="31"/>
  <c r="E71" i="31"/>
  <c r="F71" i="31"/>
  <c r="E72" i="31"/>
  <c r="F72" i="31"/>
  <c r="E73" i="31"/>
  <c r="F73" i="31"/>
  <c r="E74" i="31"/>
  <c r="F74" i="31"/>
  <c r="E75" i="31"/>
  <c r="F75" i="31"/>
  <c r="E76" i="31"/>
  <c r="F76" i="31"/>
  <c r="E77" i="31"/>
  <c r="F77" i="31"/>
  <c r="E78" i="31"/>
  <c r="F78" i="31"/>
  <c r="E79" i="31"/>
  <c r="F79" i="31"/>
  <c r="E80" i="31"/>
  <c r="F80" i="31"/>
  <c r="E81" i="31"/>
  <c r="F81" i="31"/>
  <c r="H68" i="31"/>
  <c r="I68" i="31"/>
  <c r="H69" i="31"/>
  <c r="I69" i="31"/>
  <c r="H70" i="31"/>
  <c r="I70" i="31"/>
  <c r="H71" i="31"/>
  <c r="I71" i="31"/>
  <c r="H72" i="31"/>
  <c r="I72" i="31"/>
  <c r="H73" i="31"/>
  <c r="I73" i="31"/>
  <c r="H74" i="31"/>
  <c r="I74" i="31"/>
  <c r="H75" i="31"/>
  <c r="I75" i="31"/>
  <c r="H76" i="31"/>
  <c r="I76" i="31"/>
  <c r="H77" i="31"/>
  <c r="I77" i="31"/>
  <c r="H78" i="31"/>
  <c r="I78" i="31"/>
  <c r="H79" i="31"/>
  <c r="I79" i="31"/>
  <c r="H80" i="31"/>
  <c r="I80" i="31"/>
  <c r="H81" i="31"/>
  <c r="I81" i="31"/>
  <c r="I67" i="31"/>
  <c r="H67" i="31"/>
  <c r="K68" i="31"/>
  <c r="L68" i="31"/>
  <c r="K69" i="31"/>
  <c r="L69" i="31"/>
  <c r="K70" i="31"/>
  <c r="L70" i="31"/>
  <c r="K71" i="31"/>
  <c r="L71" i="31"/>
  <c r="K72" i="31"/>
  <c r="L72" i="31"/>
  <c r="K73" i="31"/>
  <c r="L73" i="31"/>
  <c r="K74" i="31"/>
  <c r="L74" i="31"/>
  <c r="K75" i="31"/>
  <c r="L75" i="31"/>
  <c r="K76" i="31"/>
  <c r="L76" i="31"/>
  <c r="K77" i="31"/>
  <c r="L77" i="31"/>
  <c r="K78" i="31"/>
  <c r="L78" i="31"/>
  <c r="K79" i="31"/>
  <c r="L79" i="31"/>
  <c r="K80" i="31"/>
  <c r="L80" i="31"/>
  <c r="K81" i="31"/>
  <c r="L81" i="31"/>
  <c r="L67" i="31"/>
  <c r="F67" i="31"/>
  <c r="R91" i="31" l="1"/>
  <c r="Q91" i="31"/>
  <c r="K67" i="31" l="1"/>
  <c r="AG5" i="31"/>
  <c r="AJ5" i="31"/>
  <c r="AI5" i="31"/>
  <c r="S779" i="51" l="1"/>
  <c r="V785" i="51"/>
  <c r="S782" i="51" l="1"/>
  <c r="S778" i="51" l="1"/>
  <c r="S780" i="51"/>
  <c r="S781" i="51"/>
  <c r="S783" i="51"/>
  <c r="S784" i="51"/>
  <c r="S785" i="51"/>
  <c r="S786" i="51"/>
  <c r="S787" i="51"/>
  <c r="S788" i="51"/>
  <c r="S789" i="51"/>
  <c r="S776" i="51" l="1"/>
  <c r="S777" i="51"/>
  <c r="S772" i="51"/>
  <c r="S773" i="51"/>
  <c r="S774" i="51"/>
  <c r="S775" i="51"/>
  <c r="AH2" i="30" l="1"/>
  <c r="V774" i="51" l="1"/>
  <c r="V775" i="51"/>
  <c r="V776" i="51"/>
  <c r="V777" i="51"/>
  <c r="V779" i="51"/>
  <c r="V771" i="51"/>
  <c r="V772" i="51"/>
  <c r="V773" i="51"/>
  <c r="AA155" i="21" l="1"/>
  <c r="H23" i="21"/>
  <c r="G23" i="21"/>
  <c r="H22" i="21"/>
  <c r="G22" i="21"/>
  <c r="H21" i="21"/>
  <c r="G21" i="21"/>
  <c r="H20" i="21"/>
  <c r="G20" i="21"/>
  <c r="H19" i="21"/>
  <c r="G19" i="21"/>
  <c r="H18" i="21"/>
  <c r="G18" i="21"/>
  <c r="H17" i="21"/>
  <c r="G17" i="21"/>
  <c r="H16" i="21"/>
  <c r="G16" i="21"/>
  <c r="H15" i="21"/>
  <c r="G15" i="21"/>
  <c r="H14" i="21"/>
  <c r="G14" i="21"/>
  <c r="H13" i="21"/>
  <c r="G13" i="21"/>
  <c r="H12" i="21"/>
  <c r="G12" i="21"/>
  <c r="H11" i="21"/>
  <c r="G11" i="21"/>
  <c r="H10" i="21"/>
  <c r="G10" i="21"/>
  <c r="H9" i="21"/>
  <c r="G9" i="21"/>
  <c r="H8" i="21"/>
  <c r="G8" i="21"/>
  <c r="H7" i="21"/>
  <c r="G7" i="21"/>
  <c r="H6" i="21"/>
  <c r="G6" i="21"/>
  <c r="H5" i="21"/>
  <c r="G5" i="21"/>
  <c r="H4" i="21"/>
  <c r="G4" i="21"/>
  <c r="AA167" i="21" l="1"/>
  <c r="S770" i="51"/>
  <c r="S771" i="51"/>
  <c r="S764" i="51" l="1"/>
  <c r="S767" i="51" l="1"/>
  <c r="S768" i="51"/>
  <c r="S769" i="51"/>
  <c r="V768" i="51"/>
  <c r="V770" i="51"/>
  <c r="S765" i="51" l="1"/>
  <c r="S766" i="51"/>
  <c r="J767" i="51"/>
  <c r="J768" i="51"/>
  <c r="J769" i="51"/>
  <c r="J770" i="51"/>
  <c r="J771" i="51"/>
  <c r="J772" i="51"/>
  <c r="J773" i="51"/>
  <c r="J774" i="51"/>
  <c r="J775" i="51"/>
  <c r="J776" i="51"/>
  <c r="J777" i="51"/>
  <c r="J778" i="51"/>
  <c r="J779" i="51"/>
  <c r="J780" i="51"/>
  <c r="J781" i="51"/>
  <c r="J782" i="51"/>
  <c r="J783" i="51"/>
  <c r="J784" i="51"/>
  <c r="J785" i="51"/>
  <c r="J786" i="51"/>
  <c r="J787" i="51"/>
  <c r="J788" i="51"/>
  <c r="J789" i="51"/>
  <c r="J790" i="51"/>
  <c r="J791" i="51"/>
  <c r="I767" i="51"/>
  <c r="I768" i="51"/>
  <c r="I769" i="51"/>
  <c r="I770" i="51"/>
  <c r="I771" i="51"/>
  <c r="I772" i="51"/>
  <c r="I773" i="51"/>
  <c r="I774" i="51"/>
  <c r="I775" i="51"/>
  <c r="I776" i="51"/>
  <c r="I777" i="51"/>
  <c r="I778" i="51"/>
  <c r="I779" i="51"/>
  <c r="I780" i="51"/>
  <c r="I781" i="51"/>
  <c r="I782" i="51"/>
  <c r="I783" i="51"/>
  <c r="I784" i="51"/>
  <c r="I785" i="51"/>
  <c r="I786" i="51"/>
  <c r="I787" i="51"/>
  <c r="I788" i="51"/>
  <c r="I789" i="51"/>
  <c r="I790" i="51"/>
  <c r="I791" i="51"/>
  <c r="S757" i="51" l="1"/>
  <c r="S755" i="51"/>
  <c r="V762" i="51"/>
  <c r="S742" i="51"/>
  <c r="S743" i="51"/>
  <c r="S744" i="51"/>
  <c r="S745" i="51"/>
  <c r="S746" i="51"/>
  <c r="S747" i="51"/>
  <c r="S748" i="51"/>
  <c r="S749" i="51"/>
  <c r="S750" i="51"/>
  <c r="S751" i="51"/>
  <c r="S752" i="51"/>
  <c r="S753" i="51"/>
  <c r="S754" i="51"/>
  <c r="S756" i="51"/>
  <c r="S758" i="51"/>
  <c r="S759" i="51"/>
  <c r="S760" i="51"/>
  <c r="S761" i="51"/>
  <c r="S762" i="51"/>
  <c r="S763" i="51"/>
  <c r="S803" i="51"/>
  <c r="S736" i="51" l="1"/>
  <c r="S737" i="51"/>
  <c r="S738" i="51"/>
  <c r="S739" i="51"/>
  <c r="S731" i="51"/>
  <c r="S732" i="51"/>
  <c r="S733" i="51"/>
  <c r="S734" i="51"/>
  <c r="S735" i="51"/>
  <c r="S740" i="51"/>
  <c r="S741" i="51"/>
  <c r="V733" i="51" l="1"/>
  <c r="J34" i="32" l="1"/>
  <c r="J33" i="32"/>
  <c r="J14" i="32"/>
  <c r="J32" i="32"/>
  <c r="J30" i="32"/>
  <c r="J28" i="32"/>
  <c r="J26" i="32"/>
  <c r="J24" i="32"/>
  <c r="J22" i="32"/>
  <c r="J20" i="32"/>
  <c r="J18" i="32"/>
  <c r="J16" i="32"/>
  <c r="J12" i="32"/>
  <c r="S724" i="51" l="1"/>
  <c r="S725" i="51"/>
  <c r="S726" i="51"/>
  <c r="S727" i="51"/>
  <c r="S728" i="51"/>
  <c r="S729" i="51"/>
  <c r="S730" i="51"/>
  <c r="BK2" i="21" l="1"/>
  <c r="BN2" i="21" l="1"/>
  <c r="BJ1" i="21"/>
  <c r="BN1" i="21" s="1"/>
  <c r="BO2" i="21" s="1"/>
  <c r="BF2" i="21"/>
  <c r="BB1" i="21"/>
  <c r="BB2" i="21" s="1"/>
  <c r="BC2" i="21" s="1"/>
  <c r="BF1" i="21"/>
  <c r="BG2" i="21" s="1"/>
  <c r="BJ2" i="21" l="1"/>
  <c r="AX1" i="21"/>
  <c r="AT1" i="21"/>
  <c r="AO1" i="21"/>
  <c r="AX2" i="21"/>
  <c r="G32" i="21"/>
  <c r="H32" i="21"/>
  <c r="K32" i="21"/>
  <c r="L32" i="21"/>
  <c r="O32" i="21"/>
  <c r="P32" i="21"/>
  <c r="S32" i="21"/>
  <c r="T32" i="21"/>
  <c r="X32" i="21"/>
  <c r="Y32" i="21"/>
  <c r="AE32" i="21"/>
  <c r="T31" i="21"/>
  <c r="S31" i="21"/>
  <c r="P31" i="21"/>
  <c r="O31" i="21"/>
  <c r="L31" i="21"/>
  <c r="K31" i="21"/>
  <c r="H31" i="21"/>
  <c r="G31" i="21"/>
  <c r="T30" i="21"/>
  <c r="S30" i="21"/>
  <c r="P30" i="21"/>
  <c r="O30" i="21"/>
  <c r="L30" i="21"/>
  <c r="K30" i="21"/>
  <c r="H30" i="21"/>
  <c r="G30" i="21"/>
  <c r="T29" i="21"/>
  <c r="S29" i="21"/>
  <c r="P29" i="21"/>
  <c r="O29" i="21"/>
  <c r="L29" i="21"/>
  <c r="K29" i="21"/>
  <c r="H29" i="21"/>
  <c r="G29" i="21"/>
  <c r="T28" i="21"/>
  <c r="S28" i="21"/>
  <c r="P28" i="21"/>
  <c r="O28" i="21"/>
  <c r="L28" i="21"/>
  <c r="K28" i="21"/>
  <c r="H28" i="21"/>
  <c r="G28" i="21"/>
  <c r="T27" i="21"/>
  <c r="S27" i="21"/>
  <c r="P27" i="21"/>
  <c r="O27" i="21"/>
  <c r="L27" i="21"/>
  <c r="K27" i="21"/>
  <c r="H27" i="21"/>
  <c r="G27" i="21"/>
  <c r="T26" i="21"/>
  <c r="S26" i="21"/>
  <c r="P26" i="21"/>
  <c r="O26" i="21"/>
  <c r="L26" i="21"/>
  <c r="K26" i="21"/>
  <c r="H26" i="21"/>
  <c r="G26" i="21"/>
  <c r="T25" i="21"/>
  <c r="S25" i="21"/>
  <c r="P25" i="21"/>
  <c r="O25" i="21"/>
  <c r="L25" i="21"/>
  <c r="K25" i="21"/>
  <c r="H25" i="21"/>
  <c r="G25" i="21"/>
  <c r="T24" i="21"/>
  <c r="S24" i="21"/>
  <c r="P24" i="21"/>
  <c r="O24" i="21"/>
  <c r="L24" i="21"/>
  <c r="K24" i="21"/>
  <c r="H24" i="21"/>
  <c r="G24" i="21"/>
  <c r="T23" i="21"/>
  <c r="S23" i="21"/>
  <c r="P23" i="21"/>
  <c r="O23" i="21"/>
  <c r="L23" i="21"/>
  <c r="K23" i="21"/>
  <c r="T22" i="21"/>
  <c r="S22" i="21"/>
  <c r="P22" i="21"/>
  <c r="O22" i="21"/>
  <c r="L22" i="21"/>
  <c r="K22" i="21"/>
  <c r="T21" i="21"/>
  <c r="S21" i="21"/>
  <c r="P21" i="21"/>
  <c r="O21" i="21"/>
  <c r="L21" i="21"/>
  <c r="K21" i="21"/>
  <c r="T20" i="21"/>
  <c r="S20" i="21"/>
  <c r="P20" i="21"/>
  <c r="O20" i="21"/>
  <c r="L20" i="21"/>
  <c r="K20" i="21"/>
  <c r="T19" i="21"/>
  <c r="S19" i="21"/>
  <c r="P19" i="21"/>
  <c r="O19" i="21"/>
  <c r="L19" i="21"/>
  <c r="K19" i="21"/>
  <c r="T18" i="21"/>
  <c r="S18" i="21"/>
  <c r="P18" i="21"/>
  <c r="O18" i="21"/>
  <c r="L18" i="21"/>
  <c r="K18" i="21"/>
  <c r="T17" i="21"/>
  <c r="S17" i="21"/>
  <c r="P17" i="21"/>
  <c r="O17" i="21"/>
  <c r="L17" i="21"/>
  <c r="K17" i="21"/>
  <c r="T16" i="21"/>
  <c r="S16" i="21"/>
  <c r="P16" i="21"/>
  <c r="O16" i="21"/>
  <c r="L16" i="21"/>
  <c r="K16" i="21"/>
  <c r="T15" i="21"/>
  <c r="S15" i="21"/>
  <c r="P15" i="21"/>
  <c r="O15" i="21"/>
  <c r="L15" i="21"/>
  <c r="K15" i="21"/>
  <c r="T14" i="21"/>
  <c r="S14" i="21"/>
  <c r="P14" i="21"/>
  <c r="O14" i="21"/>
  <c r="L14" i="21"/>
  <c r="K14" i="21"/>
  <c r="T13" i="21"/>
  <c r="S13" i="21"/>
  <c r="P13" i="21"/>
  <c r="O13" i="21"/>
  <c r="L13" i="21"/>
  <c r="K13" i="21"/>
  <c r="T12" i="21"/>
  <c r="S12" i="21"/>
  <c r="P12" i="21"/>
  <c r="O12" i="21"/>
  <c r="L12" i="21"/>
  <c r="K12" i="21"/>
  <c r="T11" i="21"/>
  <c r="S11" i="21"/>
  <c r="P11" i="21"/>
  <c r="O11" i="21"/>
  <c r="L11" i="21"/>
  <c r="K11" i="21"/>
  <c r="T10" i="21"/>
  <c r="S10" i="21"/>
  <c r="P10" i="21"/>
  <c r="O10" i="21"/>
  <c r="L10" i="21"/>
  <c r="K10" i="21"/>
  <c r="T9" i="21"/>
  <c r="S9" i="21"/>
  <c r="P9" i="21"/>
  <c r="O9" i="21"/>
  <c r="L9" i="21"/>
  <c r="K9" i="21"/>
  <c r="T8" i="21"/>
  <c r="S8" i="21"/>
  <c r="P8" i="21"/>
  <c r="O8" i="21"/>
  <c r="L8" i="21"/>
  <c r="K8" i="21"/>
  <c r="T7" i="21"/>
  <c r="S7" i="21"/>
  <c r="P7" i="21"/>
  <c r="O7" i="21"/>
  <c r="L7" i="21"/>
  <c r="K7" i="21"/>
  <c r="T6" i="21"/>
  <c r="S6" i="21"/>
  <c r="P6" i="21"/>
  <c r="O6" i="21"/>
  <c r="L6" i="21"/>
  <c r="K6" i="21"/>
  <c r="T5" i="21"/>
  <c r="S5" i="21"/>
  <c r="P5" i="21"/>
  <c r="O5" i="21"/>
  <c r="L5" i="21"/>
  <c r="K5" i="21"/>
  <c r="T4" i="21"/>
  <c r="S4" i="21"/>
  <c r="P4" i="21"/>
  <c r="O4" i="21"/>
  <c r="L4" i="21"/>
  <c r="K4" i="21"/>
  <c r="T3" i="21"/>
  <c r="S3" i="21"/>
  <c r="P3" i="21"/>
  <c r="O3" i="21"/>
  <c r="L3" i="21"/>
  <c r="K3" i="21"/>
  <c r="H3" i="21"/>
  <c r="G3" i="21"/>
  <c r="X4" i="21"/>
  <c r="X5" i="21"/>
  <c r="X6" i="21"/>
  <c r="X7" i="21"/>
  <c r="X8" i="21"/>
  <c r="X9" i="21"/>
  <c r="Y4" i="21"/>
  <c r="Y5" i="21"/>
  <c r="Y6" i="21"/>
  <c r="Y7" i="21"/>
  <c r="Y8" i="21"/>
  <c r="Y9" i="21"/>
  <c r="X10" i="21"/>
  <c r="X11" i="21"/>
  <c r="X12" i="21"/>
  <c r="X13" i="21"/>
  <c r="X14" i="21"/>
  <c r="X15" i="21"/>
  <c r="Y10" i="21"/>
  <c r="Y11" i="21"/>
  <c r="Y12" i="21"/>
  <c r="Y13" i="21"/>
  <c r="Y14" i="21"/>
  <c r="Y15" i="21"/>
  <c r="X16" i="21"/>
  <c r="X17" i="21"/>
  <c r="X18" i="21"/>
  <c r="X19" i="21"/>
  <c r="X20" i="21"/>
  <c r="X21" i="21"/>
  <c r="Y16" i="21"/>
  <c r="Y17" i="21"/>
  <c r="Y18" i="21"/>
  <c r="Y19" i="21"/>
  <c r="Y20" i="21"/>
  <c r="Y21" i="21"/>
  <c r="X22" i="21"/>
  <c r="X23" i="21"/>
  <c r="X24" i="21"/>
  <c r="X25" i="21"/>
  <c r="X26" i="21"/>
  <c r="X27" i="21"/>
  <c r="Y22" i="21"/>
  <c r="Y23" i="21"/>
  <c r="Y24" i="21"/>
  <c r="Y25" i="21"/>
  <c r="Y26" i="21"/>
  <c r="Y27" i="21"/>
  <c r="V32" i="21" l="1"/>
  <c r="V8" i="21"/>
  <c r="V14" i="21"/>
  <c r="V20" i="21"/>
  <c r="U17" i="21"/>
  <c r="AG17" i="21" s="1"/>
  <c r="U32" i="21"/>
  <c r="U14" i="21"/>
  <c r="AG14" i="21" s="1"/>
  <c r="U19" i="21"/>
  <c r="AG19" i="21" s="1"/>
  <c r="U24" i="21"/>
  <c r="AG24" i="21" s="1"/>
  <c r="U6" i="21"/>
  <c r="AG6" i="21" s="1"/>
  <c r="U8" i="21"/>
  <c r="AG8" i="21" s="1"/>
  <c r="U10" i="21"/>
  <c r="AG10" i="21" s="1"/>
  <c r="U12" i="21"/>
  <c r="AG12" i="21" s="1"/>
  <c r="U13" i="21"/>
  <c r="AG13" i="21" s="1"/>
  <c r="U15" i="21"/>
  <c r="AG15" i="21" s="1"/>
  <c r="U16" i="21"/>
  <c r="AG16" i="21" s="1"/>
  <c r="U18" i="21"/>
  <c r="AG18" i="21" s="1"/>
  <c r="U20" i="21"/>
  <c r="AG20" i="21" s="1"/>
  <c r="U21" i="21"/>
  <c r="AG21" i="21" s="1"/>
  <c r="U22" i="21"/>
  <c r="AG22" i="21" s="1"/>
  <c r="U23" i="21"/>
  <c r="AG23" i="21" s="1"/>
  <c r="U25" i="21"/>
  <c r="AG25" i="21" s="1"/>
  <c r="U26" i="21"/>
  <c r="AG26" i="21" s="1"/>
  <c r="U11" i="21"/>
  <c r="AG11" i="21" s="1"/>
  <c r="U4" i="21"/>
  <c r="AG4" i="21" s="1"/>
  <c r="U5" i="21"/>
  <c r="AG5" i="21" s="1"/>
  <c r="U7" i="21"/>
  <c r="AG7" i="21" s="1"/>
  <c r="U9" i="21"/>
  <c r="AG9" i="21" s="1"/>
  <c r="V5" i="21"/>
  <c r="V6" i="21"/>
  <c r="V7" i="21"/>
  <c r="V9" i="21"/>
  <c r="V10" i="21"/>
  <c r="V11" i="21"/>
  <c r="V12" i="21"/>
  <c r="V13" i="21"/>
  <c r="V15" i="21"/>
  <c r="V16" i="21"/>
  <c r="V17" i="21"/>
  <c r="V18" i="21"/>
  <c r="V19" i="21"/>
  <c r="V21" i="21"/>
  <c r="V22" i="21"/>
  <c r="V23" i="21"/>
  <c r="V24" i="21"/>
  <c r="V4" i="21"/>
  <c r="V26" i="21"/>
  <c r="V27" i="21"/>
  <c r="U27" i="21"/>
  <c r="AG27" i="21" s="1"/>
  <c r="V25" i="21"/>
  <c r="AO2" i="21" l="1"/>
  <c r="AY2" i="21" l="1"/>
  <c r="AP2" i="21"/>
  <c r="AA156" i="21"/>
  <c r="V131" i="21"/>
  <c r="V132" i="21"/>
  <c r="V133" i="21"/>
  <c r="U131" i="21"/>
  <c r="U132" i="21"/>
  <c r="U133" i="21"/>
  <c r="I4" i="3"/>
  <c r="I5" i="3"/>
  <c r="I6" i="3"/>
  <c r="I7" i="3"/>
  <c r="I8" i="3"/>
  <c r="I9" i="3"/>
  <c r="I10" i="3"/>
  <c r="I11"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J4" i="3"/>
  <c r="J5" i="3"/>
  <c r="J6" i="3"/>
  <c r="J7" i="3"/>
  <c r="J8" i="3"/>
  <c r="J9" i="3"/>
  <c r="J10" i="3"/>
  <c r="J11" i="3"/>
  <c r="J12" i="3"/>
  <c r="J13" i="3"/>
  <c r="J14" i="3"/>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5" i="3"/>
  <c r="J76" i="3"/>
  <c r="J77" i="3"/>
  <c r="J78" i="3"/>
  <c r="J79" i="3"/>
  <c r="J80" i="3"/>
  <c r="J81" i="3"/>
  <c r="J82" i="3"/>
  <c r="J83" i="3"/>
  <c r="J84" i="3"/>
  <c r="J88" i="3"/>
  <c r="J89" i="3"/>
  <c r="J90" i="3"/>
  <c r="J91" i="3"/>
  <c r="J92" i="3"/>
  <c r="J93" i="3"/>
  <c r="J94" i="3"/>
  <c r="J95" i="3"/>
  <c r="J96" i="3"/>
  <c r="J97" i="3"/>
  <c r="J98" i="3"/>
  <c r="J99" i="3"/>
  <c r="J100" i="3"/>
  <c r="J101" i="3"/>
  <c r="J102" i="3"/>
  <c r="J103" i="3"/>
  <c r="J104" i="3"/>
  <c r="J105" i="3"/>
  <c r="J106" i="3"/>
  <c r="J107" i="3"/>
  <c r="Q4" i="3"/>
  <c r="Q5" i="3"/>
  <c r="Q6" i="3"/>
  <c r="Q7" i="3"/>
  <c r="Q8" i="3"/>
  <c r="Q9" i="3"/>
  <c r="Q10" i="3"/>
  <c r="Q11" i="3"/>
  <c r="Q12" i="3"/>
  <c r="Q13" i="3"/>
  <c r="Q14" i="3"/>
  <c r="Q15" i="3"/>
  <c r="Q16" i="3"/>
  <c r="Q17" i="3"/>
  <c r="Q18" i="3"/>
  <c r="Q19" i="3"/>
  <c r="Q20" i="3"/>
  <c r="Q21" i="3"/>
  <c r="Q22" i="3"/>
  <c r="Q23" i="3"/>
  <c r="Q24" i="3"/>
  <c r="Q25" i="3"/>
  <c r="Q26" i="3"/>
  <c r="Q27" i="3"/>
  <c r="Q28" i="3"/>
  <c r="Q29" i="3"/>
  <c r="Q30" i="3"/>
  <c r="Q31" i="3"/>
  <c r="Q32" i="3"/>
  <c r="Q33" i="3"/>
  <c r="Q34" i="3"/>
  <c r="Q35" i="3"/>
  <c r="Q36" i="3"/>
  <c r="Q37" i="3"/>
  <c r="Q38" i="3"/>
  <c r="Q39" i="3"/>
  <c r="Q40" i="3"/>
  <c r="Q41" i="3"/>
  <c r="Q42" i="3"/>
  <c r="Q43" i="3"/>
  <c r="Q44" i="3"/>
  <c r="Q45" i="3"/>
  <c r="Q46" i="3"/>
  <c r="Q47" i="3"/>
  <c r="Q48" i="3"/>
  <c r="Q49" i="3"/>
  <c r="Q50" i="3"/>
  <c r="Q51" i="3"/>
  <c r="Q52" i="3"/>
  <c r="Q53" i="3"/>
  <c r="Q54" i="3"/>
  <c r="Q55" i="3"/>
  <c r="Q56" i="3"/>
  <c r="Q57" i="3"/>
  <c r="Q58" i="3"/>
  <c r="Q59" i="3"/>
  <c r="Q60" i="3"/>
  <c r="Q61" i="3"/>
  <c r="Q62" i="3"/>
  <c r="Q63" i="3"/>
  <c r="Q64" i="3"/>
  <c r="Q65" i="3"/>
  <c r="Q66" i="3"/>
  <c r="Q67" i="3"/>
  <c r="Q68" i="3"/>
  <c r="Q69" i="3"/>
  <c r="Q70" i="3"/>
  <c r="Q71" i="3"/>
  <c r="Q72" i="3"/>
  <c r="Q73" i="3"/>
  <c r="Q74" i="3"/>
  <c r="Q75" i="3"/>
  <c r="Q76" i="3"/>
  <c r="Q77" i="3"/>
  <c r="Q78" i="3"/>
  <c r="Q79" i="3"/>
  <c r="Q80" i="3"/>
  <c r="Q81" i="3"/>
  <c r="Q82" i="3"/>
  <c r="Q83" i="3"/>
  <c r="Q84" i="3"/>
  <c r="Q85" i="3"/>
  <c r="Q86" i="3"/>
  <c r="Q87" i="3"/>
  <c r="Q88" i="3"/>
  <c r="Q89" i="3"/>
  <c r="Q90" i="3"/>
  <c r="Q91" i="3"/>
  <c r="Q92" i="3"/>
  <c r="Q93" i="3"/>
  <c r="Q94" i="3"/>
  <c r="Q95" i="3"/>
  <c r="Q96" i="3"/>
  <c r="Q97" i="3"/>
  <c r="Q98" i="3"/>
  <c r="Q99" i="3"/>
  <c r="Q100" i="3"/>
  <c r="Q101" i="3"/>
  <c r="Q102" i="3"/>
  <c r="Q103" i="3"/>
  <c r="Q104" i="3"/>
  <c r="Q105" i="3"/>
  <c r="Q106" i="3"/>
  <c r="Q107" i="3"/>
  <c r="U4" i="3"/>
  <c r="H4" i="3" s="1"/>
  <c r="U5" i="3"/>
  <c r="H5" i="3" s="1"/>
  <c r="U6" i="3"/>
  <c r="H6" i="3" s="1"/>
  <c r="U7" i="3"/>
  <c r="H7" i="3" s="1"/>
  <c r="U8" i="3"/>
  <c r="H8" i="3" s="1"/>
  <c r="U9" i="3"/>
  <c r="H9" i="3" s="1"/>
  <c r="U10" i="3"/>
  <c r="H10" i="3" s="1"/>
  <c r="U11" i="3"/>
  <c r="H11" i="3" s="1"/>
  <c r="U12" i="3"/>
  <c r="H12" i="3" s="1"/>
  <c r="U13" i="3"/>
  <c r="H13" i="3" s="1"/>
  <c r="U14" i="3"/>
  <c r="H14" i="3" s="1"/>
  <c r="U15" i="3"/>
  <c r="H15" i="3" s="1"/>
  <c r="U16" i="3"/>
  <c r="H16" i="3" s="1"/>
  <c r="U17" i="3"/>
  <c r="H17" i="3" s="1"/>
  <c r="U18" i="3"/>
  <c r="H18" i="3" s="1"/>
  <c r="U19" i="3"/>
  <c r="H19" i="3" s="1"/>
  <c r="U20" i="3"/>
  <c r="H20" i="3" s="1"/>
  <c r="U21" i="3"/>
  <c r="H21" i="3" s="1"/>
  <c r="U22" i="3"/>
  <c r="H22" i="3" s="1"/>
  <c r="U23" i="3"/>
  <c r="H23" i="3" s="1"/>
  <c r="U24" i="3"/>
  <c r="H24" i="3" s="1"/>
  <c r="U25" i="3"/>
  <c r="H25" i="3" s="1"/>
  <c r="U26" i="3"/>
  <c r="H26" i="3" s="1"/>
  <c r="U27" i="3"/>
  <c r="H27" i="3" s="1"/>
  <c r="U28" i="3"/>
  <c r="H28" i="3" s="1"/>
  <c r="U29" i="3"/>
  <c r="H29" i="3" s="1"/>
  <c r="U30" i="3"/>
  <c r="H30" i="3" s="1"/>
  <c r="U31" i="3"/>
  <c r="H31" i="3" s="1"/>
  <c r="U32" i="3"/>
  <c r="H32" i="3" s="1"/>
  <c r="U33" i="3"/>
  <c r="H33" i="3" s="1"/>
  <c r="U34" i="3"/>
  <c r="H34" i="3" s="1"/>
  <c r="U35" i="3"/>
  <c r="H35" i="3" s="1"/>
  <c r="U36" i="3"/>
  <c r="H36" i="3" s="1"/>
  <c r="U37" i="3"/>
  <c r="H37" i="3" s="1"/>
  <c r="U38" i="3"/>
  <c r="H38" i="3" s="1"/>
  <c r="U39" i="3"/>
  <c r="H39" i="3" s="1"/>
  <c r="U40" i="3"/>
  <c r="H40" i="3" s="1"/>
  <c r="U41" i="3"/>
  <c r="H41" i="3" s="1"/>
  <c r="U42" i="3"/>
  <c r="H42" i="3" s="1"/>
  <c r="U43" i="3"/>
  <c r="H43" i="3" s="1"/>
  <c r="U44" i="3"/>
  <c r="H44" i="3" s="1"/>
  <c r="U45" i="3"/>
  <c r="H45" i="3" s="1"/>
  <c r="U46" i="3"/>
  <c r="H46" i="3" s="1"/>
  <c r="U47" i="3"/>
  <c r="H47" i="3" s="1"/>
  <c r="U48" i="3"/>
  <c r="H48" i="3" s="1"/>
  <c r="U49" i="3"/>
  <c r="H49" i="3" s="1"/>
  <c r="U50" i="3"/>
  <c r="H50" i="3" s="1"/>
  <c r="U51" i="3"/>
  <c r="H51" i="3" s="1"/>
  <c r="U52" i="3"/>
  <c r="H52" i="3" s="1"/>
  <c r="U53" i="3"/>
  <c r="H53" i="3" s="1"/>
  <c r="U54" i="3"/>
  <c r="H54" i="3" s="1"/>
  <c r="U55" i="3"/>
  <c r="H55" i="3" s="1"/>
  <c r="U56" i="3"/>
  <c r="H56" i="3" s="1"/>
  <c r="U57" i="3"/>
  <c r="H57" i="3" s="1"/>
  <c r="U58" i="3"/>
  <c r="H58" i="3" s="1"/>
  <c r="U59" i="3"/>
  <c r="H59" i="3" s="1"/>
  <c r="U60" i="3"/>
  <c r="H60" i="3" s="1"/>
  <c r="U61" i="3"/>
  <c r="H61" i="3" s="1"/>
  <c r="U62" i="3"/>
  <c r="H62" i="3" s="1"/>
  <c r="U63" i="3"/>
  <c r="H63" i="3" s="1"/>
  <c r="U64" i="3"/>
  <c r="H64" i="3" s="1"/>
  <c r="U65" i="3"/>
  <c r="H65" i="3" s="1"/>
  <c r="U66" i="3"/>
  <c r="H66" i="3" s="1"/>
  <c r="U67" i="3"/>
  <c r="H67" i="3" s="1"/>
  <c r="U68" i="3"/>
  <c r="H68" i="3" s="1"/>
  <c r="U69" i="3"/>
  <c r="H69" i="3" s="1"/>
  <c r="U70" i="3"/>
  <c r="H70" i="3" s="1"/>
  <c r="U71" i="3"/>
  <c r="H71" i="3" s="1"/>
  <c r="U72" i="3"/>
  <c r="H72" i="3" s="1"/>
  <c r="U73" i="3"/>
  <c r="H73" i="3" s="1"/>
  <c r="U74" i="3"/>
  <c r="H74" i="3" s="1"/>
  <c r="U75" i="3"/>
  <c r="H75" i="3" s="1"/>
  <c r="U76" i="3"/>
  <c r="H76" i="3" s="1"/>
  <c r="U77" i="3"/>
  <c r="H77" i="3" s="1"/>
  <c r="U78" i="3"/>
  <c r="H78" i="3" s="1"/>
  <c r="U79" i="3"/>
  <c r="H79" i="3" s="1"/>
  <c r="U80" i="3"/>
  <c r="H80" i="3" s="1"/>
  <c r="U81" i="3"/>
  <c r="H81" i="3" s="1"/>
  <c r="U82" i="3"/>
  <c r="H82" i="3" s="1"/>
  <c r="U83" i="3"/>
  <c r="H83" i="3" s="1"/>
  <c r="U84" i="3"/>
  <c r="H84" i="3" s="1"/>
  <c r="U85" i="3"/>
  <c r="H85" i="3" s="1"/>
  <c r="U86" i="3"/>
  <c r="H86" i="3" s="1"/>
  <c r="U87" i="3"/>
  <c r="H87" i="3" s="1"/>
  <c r="U88" i="3"/>
  <c r="H88" i="3" s="1"/>
  <c r="U89" i="3"/>
  <c r="H89" i="3" s="1"/>
  <c r="U90" i="3"/>
  <c r="H90" i="3" s="1"/>
  <c r="U91" i="3"/>
  <c r="H91" i="3" s="1"/>
  <c r="U92" i="3"/>
  <c r="H92" i="3" s="1"/>
  <c r="U93" i="3"/>
  <c r="H93" i="3" s="1"/>
  <c r="U94" i="3"/>
  <c r="H94" i="3" s="1"/>
  <c r="U95" i="3"/>
  <c r="H95" i="3" s="1"/>
  <c r="U96" i="3"/>
  <c r="H96" i="3" s="1"/>
  <c r="U97" i="3"/>
  <c r="H97" i="3" s="1"/>
  <c r="U98" i="3"/>
  <c r="H98" i="3" s="1"/>
  <c r="U99" i="3"/>
  <c r="H99" i="3" s="1"/>
  <c r="U100" i="3"/>
  <c r="H100" i="3" s="1"/>
  <c r="U101" i="3"/>
  <c r="H101" i="3" s="1"/>
  <c r="U102" i="3"/>
  <c r="H102" i="3" s="1"/>
  <c r="U103" i="3"/>
  <c r="H103" i="3" s="1"/>
  <c r="U104" i="3"/>
  <c r="H104" i="3" s="1"/>
  <c r="U105" i="3"/>
  <c r="H105" i="3" s="1"/>
  <c r="U106" i="3"/>
  <c r="H106" i="3" s="1"/>
  <c r="U107" i="3"/>
  <c r="H107" i="3" s="1"/>
  <c r="V4" i="3"/>
  <c r="V5" i="3"/>
  <c r="V6" i="3"/>
  <c r="V7" i="3"/>
  <c r="V8" i="3"/>
  <c r="V9" i="3"/>
  <c r="V10" i="3"/>
  <c r="V11" i="3"/>
  <c r="V12" i="3"/>
  <c r="V13" i="3"/>
  <c r="V14" i="3"/>
  <c r="V15" i="3"/>
  <c r="V16" i="3"/>
  <c r="V17" i="3"/>
  <c r="V18" i="3"/>
  <c r="V19" i="3"/>
  <c r="V20" i="3"/>
  <c r="V21" i="3"/>
  <c r="V22" i="3"/>
  <c r="V23" i="3"/>
  <c r="V24" i="3"/>
  <c r="V25" i="3"/>
  <c r="V26" i="3"/>
  <c r="V27" i="3"/>
  <c r="V28" i="3"/>
  <c r="V29" i="3"/>
  <c r="V30" i="3"/>
  <c r="V31" i="3"/>
  <c r="V32" i="3"/>
  <c r="V33" i="3"/>
  <c r="V34" i="3"/>
  <c r="V35" i="3"/>
  <c r="V36" i="3"/>
  <c r="V37" i="3"/>
  <c r="V38" i="3"/>
  <c r="V39" i="3"/>
  <c r="V40" i="3"/>
  <c r="V41" i="3"/>
  <c r="V42" i="3"/>
  <c r="V43" i="3"/>
  <c r="V44" i="3"/>
  <c r="V45" i="3"/>
  <c r="V46" i="3"/>
  <c r="V47" i="3"/>
  <c r="V48" i="3"/>
  <c r="V49" i="3"/>
  <c r="V50" i="3"/>
  <c r="V51" i="3"/>
  <c r="V52" i="3"/>
  <c r="V53" i="3"/>
  <c r="V54" i="3"/>
  <c r="V55" i="3"/>
  <c r="V56" i="3"/>
  <c r="V57" i="3"/>
  <c r="V58" i="3"/>
  <c r="V59" i="3"/>
  <c r="V60" i="3"/>
  <c r="V61" i="3"/>
  <c r="V62" i="3"/>
  <c r="V63" i="3"/>
  <c r="V64" i="3"/>
  <c r="V65" i="3"/>
  <c r="V66" i="3"/>
  <c r="V67" i="3"/>
  <c r="V68" i="3"/>
  <c r="V69" i="3"/>
  <c r="V70" i="3"/>
  <c r="V71" i="3"/>
  <c r="V72" i="3"/>
  <c r="V73" i="3"/>
  <c r="V74" i="3"/>
  <c r="V75" i="3"/>
  <c r="V76" i="3"/>
  <c r="V77" i="3"/>
  <c r="V78" i="3"/>
  <c r="V79" i="3"/>
  <c r="V80" i="3"/>
  <c r="V81" i="3"/>
  <c r="V82" i="3"/>
  <c r="V83" i="3"/>
  <c r="V84" i="3"/>
  <c r="V85" i="3"/>
  <c r="V86" i="3"/>
  <c r="V87" i="3"/>
  <c r="V88" i="3"/>
  <c r="V89" i="3"/>
  <c r="V90" i="3"/>
  <c r="V91" i="3"/>
  <c r="V92" i="3"/>
  <c r="V93" i="3"/>
  <c r="V94" i="3"/>
  <c r="V95" i="3"/>
  <c r="V96" i="3"/>
  <c r="V97" i="3"/>
  <c r="V98" i="3"/>
  <c r="V99" i="3"/>
  <c r="V100" i="3"/>
  <c r="V101" i="3"/>
  <c r="V102" i="3"/>
  <c r="V103" i="3"/>
  <c r="V104" i="3"/>
  <c r="V105" i="3"/>
  <c r="V106" i="3"/>
  <c r="V107" i="3"/>
  <c r="V108" i="3"/>
  <c r="U108" i="3"/>
  <c r="S108" i="3"/>
  <c r="Q108" i="3"/>
  <c r="P108" i="3"/>
  <c r="J108" i="3"/>
  <c r="I108" i="3"/>
  <c r="H108" i="3"/>
  <c r="AO14" i="21" l="1"/>
  <c r="AP43" i="21"/>
  <c r="AO43" i="21"/>
  <c r="AY43" i="21"/>
  <c r="AX43" i="21"/>
  <c r="AY4" i="21"/>
  <c r="AY29" i="21"/>
  <c r="AY6" i="21"/>
  <c r="AY12" i="21"/>
  <c r="AY18" i="21"/>
  <c r="AY24" i="21"/>
  <c r="AY30" i="21"/>
  <c r="AY36" i="21"/>
  <c r="AY42" i="21"/>
  <c r="AY14" i="21"/>
  <c r="AY20" i="21"/>
  <c r="AY32" i="21"/>
  <c r="AY38" i="21"/>
  <c r="AY40" i="21"/>
  <c r="AY11" i="21"/>
  <c r="AY35" i="21"/>
  <c r="AY7" i="21"/>
  <c r="AY13" i="21"/>
  <c r="AY19" i="21"/>
  <c r="AY25" i="21"/>
  <c r="AY31" i="21"/>
  <c r="AY37" i="21"/>
  <c r="AY26" i="21"/>
  <c r="AY34" i="21"/>
  <c r="AY17" i="21"/>
  <c r="AY9" i="21"/>
  <c r="AY15" i="21"/>
  <c r="AY21" i="21"/>
  <c r="AY27" i="21"/>
  <c r="AY33" i="21"/>
  <c r="AY10" i="21"/>
  <c r="AY16" i="21"/>
  <c r="AY22" i="21"/>
  <c r="AY28" i="21"/>
  <c r="AY5" i="21"/>
  <c r="AY23" i="21"/>
  <c r="AP34" i="21"/>
  <c r="AP33" i="21"/>
  <c r="AO29" i="21"/>
  <c r="AO34" i="21"/>
  <c r="AP29" i="21"/>
  <c r="AP38" i="21"/>
  <c r="AO36" i="21"/>
  <c r="AP25" i="21"/>
  <c r="AP30" i="21"/>
  <c r="AP27" i="21"/>
  <c r="AO33" i="21"/>
  <c r="AO38" i="21"/>
  <c r="AO30" i="21"/>
  <c r="AP19" i="21"/>
  <c r="AP24" i="21"/>
  <c r="AP21" i="21"/>
  <c r="AO27" i="21"/>
  <c r="AO32" i="21"/>
  <c r="AO41" i="21"/>
  <c r="AO6" i="21"/>
  <c r="AO35" i="21"/>
  <c r="AP18" i="21"/>
  <c r="AO37" i="21"/>
  <c r="AO21" i="21"/>
  <c r="AP41" i="21"/>
  <c r="AX42" i="21"/>
  <c r="AX40" i="21"/>
  <c r="AP32" i="21"/>
  <c r="AP9" i="21"/>
  <c r="AO23" i="21"/>
  <c r="AO28" i="21"/>
  <c r="AP23" i="21"/>
  <c r="AP28" i="21"/>
  <c r="AO42" i="21"/>
  <c r="AP42" i="21"/>
  <c r="AP26" i="21"/>
  <c r="AP31" i="21"/>
  <c r="AO19" i="21"/>
  <c r="AO22" i="21"/>
  <c r="AP17" i="21"/>
  <c r="AP4" i="21"/>
  <c r="AP40" i="21"/>
  <c r="AO40" i="21"/>
  <c r="AP20" i="21"/>
  <c r="AO24" i="21"/>
  <c r="AO13" i="21"/>
  <c r="AP13" i="21"/>
  <c r="AO17" i="21"/>
  <c r="AP3" i="21"/>
  <c r="AP12" i="21"/>
  <c r="AO16" i="21"/>
  <c r="AO25" i="21"/>
  <c r="AP11" i="21"/>
  <c r="AO15" i="21"/>
  <c r="AP22" i="21"/>
  <c r="AO26" i="21"/>
  <c r="AP15" i="21"/>
  <c r="AP14" i="21"/>
  <c r="AO18" i="21"/>
  <c r="AP7" i="21"/>
  <c r="AO11" i="21"/>
  <c r="AP6" i="21"/>
  <c r="AO10" i="21"/>
  <c r="AP5" i="21"/>
  <c r="AO9" i="21"/>
  <c r="AP16" i="21"/>
  <c r="AO20" i="21"/>
  <c r="AO7" i="21"/>
  <c r="AO12" i="21"/>
  <c r="AP37" i="21"/>
  <c r="AO5" i="21"/>
  <c r="AP36" i="21"/>
  <c r="AO4" i="21"/>
  <c r="AP35" i="21"/>
  <c r="AO31" i="21"/>
  <c r="AP10" i="21"/>
  <c r="AX4" i="21"/>
  <c r="AX10" i="21"/>
  <c r="AX16" i="21"/>
  <c r="AX22" i="21"/>
  <c r="AX28" i="21"/>
  <c r="AX34" i="21"/>
  <c r="AX5" i="21"/>
  <c r="AX11" i="21"/>
  <c r="AX17" i="21"/>
  <c r="AX23" i="21"/>
  <c r="AX29" i="21"/>
  <c r="AX35" i="21"/>
  <c r="AX27" i="21"/>
  <c r="AX6" i="21"/>
  <c r="AX12" i="21"/>
  <c r="AX18" i="21"/>
  <c r="AX24" i="21"/>
  <c r="AX30" i="21"/>
  <c r="AX36" i="21"/>
  <c r="AX9" i="21"/>
  <c r="AX33" i="21"/>
  <c r="AX7" i="21"/>
  <c r="AX13" i="21"/>
  <c r="AX19" i="21"/>
  <c r="AX25" i="21"/>
  <c r="AX31" i="21"/>
  <c r="AX37" i="21"/>
  <c r="AX15" i="21"/>
  <c r="AX14" i="21"/>
  <c r="AX20" i="21"/>
  <c r="AX26" i="21"/>
  <c r="AX32" i="21"/>
  <c r="AX38" i="21"/>
  <c r="AX21" i="21"/>
  <c r="S720" i="51"/>
  <c r="S721" i="51"/>
  <c r="S722" i="51"/>
  <c r="S723" i="51"/>
  <c r="J12" i="51" l="1"/>
  <c r="J13" i="51"/>
  <c r="J15" i="51"/>
  <c r="J16" i="51"/>
  <c r="J17" i="51"/>
  <c r="J18" i="51"/>
  <c r="J19" i="51"/>
  <c r="J20" i="51"/>
  <c r="J21" i="51"/>
  <c r="J22" i="51"/>
  <c r="I12" i="51"/>
  <c r="I13" i="51"/>
  <c r="I14" i="51"/>
  <c r="I15" i="51"/>
  <c r="I16" i="51"/>
  <c r="I17" i="51"/>
  <c r="I18" i="51"/>
  <c r="I19" i="51"/>
  <c r="I20" i="51"/>
  <c r="I21" i="51"/>
  <c r="I22" i="51"/>
  <c r="I3" i="51"/>
  <c r="I4" i="51"/>
  <c r="I5" i="51"/>
  <c r="I6" i="51"/>
  <c r="I7" i="51"/>
  <c r="I8" i="51"/>
  <c r="I9" i="51"/>
  <c r="I10" i="51"/>
  <c r="I11" i="51"/>
  <c r="I23" i="51"/>
  <c r="I24" i="51"/>
  <c r="I25" i="51"/>
  <c r="I26" i="51"/>
  <c r="I27" i="51"/>
  <c r="I28" i="51"/>
  <c r="J3" i="51"/>
  <c r="J4" i="51"/>
  <c r="J5" i="51"/>
  <c r="J6" i="51"/>
  <c r="J7" i="51"/>
  <c r="J8" i="51"/>
  <c r="J9" i="51"/>
  <c r="J10" i="51"/>
  <c r="J11" i="51"/>
  <c r="J23" i="51"/>
  <c r="J24" i="51"/>
  <c r="J25" i="51"/>
  <c r="J26" i="51"/>
  <c r="J27" i="51"/>
  <c r="J28" i="51"/>
  <c r="J30" i="51" l="1"/>
  <c r="J31" i="51"/>
  <c r="J32" i="51"/>
  <c r="J33" i="51"/>
  <c r="J34" i="51"/>
  <c r="J35" i="51"/>
  <c r="J36" i="51"/>
  <c r="J37" i="51"/>
  <c r="J38" i="51"/>
  <c r="J39" i="51"/>
  <c r="J40" i="51"/>
  <c r="J41" i="51"/>
  <c r="J42" i="51"/>
  <c r="J44" i="51"/>
  <c r="J45" i="51"/>
  <c r="J46" i="51"/>
  <c r="J47" i="51"/>
  <c r="J48" i="51"/>
  <c r="J49" i="51"/>
  <c r="J50" i="51"/>
  <c r="J51" i="51"/>
  <c r="J52" i="51"/>
  <c r="J53" i="51"/>
  <c r="J54" i="51"/>
  <c r="J55" i="51"/>
  <c r="J56" i="51"/>
  <c r="J57" i="51"/>
  <c r="J58" i="51"/>
  <c r="J59" i="51"/>
  <c r="J60" i="51"/>
  <c r="J61" i="51"/>
  <c r="J64" i="51"/>
  <c r="J65" i="51"/>
  <c r="J66" i="51"/>
  <c r="J67" i="51"/>
  <c r="J68" i="51"/>
  <c r="J69" i="51"/>
  <c r="J70" i="51"/>
  <c r="J71" i="51"/>
  <c r="J72" i="51"/>
  <c r="J73" i="51"/>
  <c r="J75" i="51"/>
  <c r="J76" i="51"/>
  <c r="J77" i="51"/>
  <c r="J78" i="51"/>
  <c r="J79" i="51"/>
  <c r="J80" i="51"/>
  <c r="J81" i="51"/>
  <c r="J82" i="51"/>
  <c r="J83" i="51"/>
  <c r="J84" i="51"/>
  <c r="J85" i="51"/>
  <c r="J86" i="51"/>
  <c r="J88" i="51"/>
  <c r="J89" i="51"/>
  <c r="J90" i="51"/>
  <c r="J91" i="51"/>
  <c r="J92" i="51"/>
  <c r="J93" i="51"/>
  <c r="J94" i="51"/>
  <c r="J95" i="51"/>
  <c r="J96" i="51"/>
  <c r="J97" i="51"/>
  <c r="J98" i="51"/>
  <c r="J99" i="51"/>
  <c r="J100" i="51"/>
  <c r="J101" i="51"/>
  <c r="J102" i="51"/>
  <c r="J103" i="51"/>
  <c r="J104" i="51"/>
  <c r="J105" i="51"/>
  <c r="J106" i="51"/>
  <c r="J107" i="51"/>
  <c r="J108" i="51"/>
  <c r="J109" i="51"/>
  <c r="J110" i="51"/>
  <c r="J111" i="51"/>
  <c r="J112" i="51"/>
  <c r="J114" i="51"/>
  <c r="J115" i="51"/>
  <c r="J116" i="51"/>
  <c r="J117" i="51"/>
  <c r="J118" i="51"/>
  <c r="J119" i="51"/>
  <c r="J120" i="51"/>
  <c r="J121" i="51"/>
  <c r="J122" i="51"/>
  <c r="J123" i="51"/>
  <c r="J124" i="51"/>
  <c r="J125" i="51"/>
  <c r="J126" i="51"/>
  <c r="J127" i="51"/>
  <c r="J128" i="51"/>
  <c r="J129" i="51"/>
  <c r="J130" i="51"/>
  <c r="J131" i="51"/>
  <c r="J132" i="51"/>
  <c r="J133" i="51"/>
  <c r="J134" i="51"/>
  <c r="J135" i="51"/>
  <c r="J136" i="51"/>
  <c r="J137" i="51"/>
  <c r="J138" i="51"/>
  <c r="J139" i="51"/>
  <c r="J141" i="51"/>
  <c r="J142" i="51"/>
  <c r="J143" i="51"/>
  <c r="J144" i="51"/>
  <c r="J145" i="51"/>
  <c r="J146" i="51"/>
  <c r="J147" i="51"/>
  <c r="J148" i="51"/>
  <c r="J149" i="51"/>
  <c r="J150" i="51"/>
  <c r="J151" i="51"/>
  <c r="J152" i="51"/>
  <c r="J153" i="51"/>
  <c r="J154" i="51"/>
  <c r="J155" i="51"/>
  <c r="J156" i="51"/>
  <c r="J157" i="51"/>
  <c r="J158" i="51"/>
  <c r="J159" i="51"/>
  <c r="J160" i="51"/>
  <c r="J161" i="51"/>
  <c r="J162" i="51"/>
  <c r="J163" i="51"/>
  <c r="J164" i="51"/>
  <c r="J165" i="51"/>
  <c r="J166" i="51"/>
  <c r="J167" i="51"/>
  <c r="J168" i="51"/>
  <c r="J169" i="51"/>
  <c r="J170" i="51"/>
  <c r="J171" i="51"/>
  <c r="J172" i="51"/>
  <c r="J173" i="51"/>
  <c r="J174" i="51"/>
  <c r="J175" i="51"/>
  <c r="J176" i="51"/>
  <c r="J177" i="51"/>
  <c r="J178" i="51"/>
  <c r="J179" i="51"/>
  <c r="J180" i="51"/>
  <c r="J181" i="51"/>
  <c r="J182" i="51"/>
  <c r="J183" i="51"/>
  <c r="J184" i="51"/>
  <c r="J185" i="51"/>
  <c r="J186" i="51"/>
  <c r="J188" i="51"/>
  <c r="J189" i="51"/>
  <c r="J190" i="51"/>
  <c r="J191" i="51"/>
  <c r="J192" i="51"/>
  <c r="J193" i="51"/>
  <c r="J194" i="51"/>
  <c r="J195" i="51"/>
  <c r="J196" i="51"/>
  <c r="J197" i="51"/>
  <c r="J198" i="51"/>
  <c r="J199" i="51"/>
  <c r="J200" i="51"/>
  <c r="J201" i="51"/>
  <c r="J202" i="51"/>
  <c r="J203" i="51"/>
  <c r="J204" i="51"/>
  <c r="J205" i="51"/>
  <c r="J206" i="51"/>
  <c r="J207" i="51"/>
  <c r="J208" i="51"/>
  <c r="J209" i="51"/>
  <c r="J210" i="51"/>
  <c r="J211" i="51"/>
  <c r="J212" i="51"/>
  <c r="J213" i="51"/>
  <c r="J214" i="51"/>
  <c r="J215" i="51"/>
  <c r="J216" i="51"/>
  <c r="J217" i="51"/>
  <c r="J218" i="51"/>
  <c r="J220" i="51"/>
  <c r="J221" i="51"/>
  <c r="J222" i="51"/>
  <c r="J223" i="51"/>
  <c r="J224" i="51"/>
  <c r="J225" i="51"/>
  <c r="J226" i="51"/>
  <c r="J227" i="51"/>
  <c r="J229" i="51"/>
  <c r="J230" i="51"/>
  <c r="J231" i="51"/>
  <c r="J232" i="51"/>
  <c r="J233" i="51"/>
  <c r="J234" i="51"/>
  <c r="J235" i="51"/>
  <c r="J236" i="51"/>
  <c r="J237" i="51"/>
  <c r="J238" i="51"/>
  <c r="J239" i="51"/>
  <c r="J240" i="51"/>
  <c r="J241" i="51"/>
  <c r="J242" i="51"/>
  <c r="J243" i="51"/>
  <c r="J244" i="51"/>
  <c r="J245" i="51"/>
  <c r="J246" i="51"/>
  <c r="J247" i="51"/>
  <c r="J248" i="51"/>
  <c r="J249" i="51"/>
  <c r="J251" i="51"/>
  <c r="J252" i="51"/>
  <c r="J253" i="51"/>
  <c r="J254" i="51"/>
  <c r="J255" i="51"/>
  <c r="J256" i="51"/>
  <c r="J257" i="51"/>
  <c r="J258" i="51"/>
  <c r="J259" i="51"/>
  <c r="J260" i="51"/>
  <c r="J261" i="51"/>
  <c r="J262" i="51"/>
  <c r="J263" i="51"/>
  <c r="J264" i="51"/>
  <c r="J265" i="51"/>
  <c r="J266" i="51"/>
  <c r="J267" i="51"/>
  <c r="J268" i="51"/>
  <c r="J269" i="51"/>
  <c r="J270" i="51"/>
  <c r="J271" i="51"/>
  <c r="J273" i="51"/>
  <c r="J274" i="51"/>
  <c r="J275" i="51"/>
  <c r="J276" i="51"/>
  <c r="J277" i="51"/>
  <c r="J278" i="51"/>
  <c r="J279" i="51"/>
  <c r="J280" i="51"/>
  <c r="J281" i="51"/>
  <c r="J282" i="51"/>
  <c r="J283" i="51"/>
  <c r="J284" i="51"/>
  <c r="J285" i="51"/>
  <c r="J286" i="51"/>
  <c r="J287" i="51"/>
  <c r="J288" i="51"/>
  <c r="J289" i="51"/>
  <c r="J290" i="51"/>
  <c r="J291" i="51"/>
  <c r="J292" i="51"/>
  <c r="J293" i="51"/>
  <c r="J294" i="51"/>
  <c r="J295" i="51"/>
  <c r="J296" i="51"/>
  <c r="J297" i="51"/>
  <c r="J298" i="51"/>
  <c r="J299" i="51"/>
  <c r="J300" i="51"/>
  <c r="J301" i="51"/>
  <c r="J302" i="51"/>
  <c r="J303" i="51"/>
  <c r="J304" i="51"/>
  <c r="J305" i="51"/>
  <c r="J306" i="51"/>
  <c r="J307" i="51"/>
  <c r="J308" i="51"/>
  <c r="J309" i="51"/>
  <c r="J311" i="51"/>
  <c r="J312" i="51"/>
  <c r="J313" i="51"/>
  <c r="J314" i="51"/>
  <c r="J316" i="51"/>
  <c r="J317" i="51"/>
  <c r="J318" i="51"/>
  <c r="J319" i="51"/>
  <c r="J320" i="51"/>
  <c r="J321" i="51"/>
  <c r="J322" i="51"/>
  <c r="J323" i="51"/>
  <c r="J324" i="51"/>
  <c r="J325" i="51"/>
  <c r="J326" i="51"/>
  <c r="J327" i="51"/>
  <c r="J328" i="51"/>
  <c r="J329" i="51"/>
  <c r="J330" i="51"/>
  <c r="J331" i="51"/>
  <c r="J332" i="51"/>
  <c r="J333" i="51"/>
  <c r="J334" i="51"/>
  <c r="J335" i="51"/>
  <c r="J336" i="51"/>
  <c r="J337" i="51"/>
  <c r="J338" i="51"/>
  <c r="J339" i="51"/>
  <c r="J340" i="51"/>
  <c r="J341" i="51"/>
  <c r="J342" i="51"/>
  <c r="J343" i="51"/>
  <c r="J344" i="51"/>
  <c r="J345" i="51"/>
  <c r="J346" i="51"/>
  <c r="J347" i="51"/>
  <c r="J348" i="51"/>
  <c r="J351" i="51"/>
  <c r="J352" i="51"/>
  <c r="J353" i="51"/>
  <c r="J354" i="51"/>
  <c r="J355" i="51"/>
  <c r="J356" i="51"/>
  <c r="J357" i="51"/>
  <c r="J358" i="51"/>
  <c r="J359" i="51"/>
  <c r="J360" i="51"/>
  <c r="J361" i="51"/>
  <c r="J362" i="51"/>
  <c r="J363" i="51"/>
  <c r="J364" i="51"/>
  <c r="J365" i="51"/>
  <c r="J366" i="51"/>
  <c r="J367" i="51"/>
  <c r="J368" i="51"/>
  <c r="J369" i="51"/>
  <c r="J371" i="51"/>
  <c r="J372" i="51"/>
  <c r="J373" i="51"/>
  <c r="J374" i="51"/>
  <c r="J375" i="51"/>
  <c r="J376" i="51"/>
  <c r="J377" i="51"/>
  <c r="J378" i="51"/>
  <c r="J379" i="51"/>
  <c r="J380" i="51"/>
  <c r="J382" i="51"/>
  <c r="J383" i="51"/>
  <c r="J384" i="51"/>
  <c r="J386" i="51"/>
  <c r="J387" i="51"/>
  <c r="J388" i="51"/>
  <c r="J389" i="51"/>
  <c r="J390" i="51"/>
  <c r="J391" i="51"/>
  <c r="J392" i="51"/>
  <c r="J393" i="51"/>
  <c r="J394" i="51"/>
  <c r="J395" i="51"/>
  <c r="J396" i="51"/>
  <c r="J397" i="51"/>
  <c r="J398" i="51"/>
  <c r="J399" i="51"/>
  <c r="J400" i="51"/>
  <c r="J401" i="51"/>
  <c r="J402" i="51"/>
  <c r="J403" i="51"/>
  <c r="J404" i="51"/>
  <c r="J405" i="51"/>
  <c r="J406" i="51"/>
  <c r="J407" i="51"/>
  <c r="J408" i="51"/>
  <c r="J409" i="51"/>
  <c r="J410" i="51"/>
  <c r="J411" i="51"/>
  <c r="J412" i="51"/>
  <c r="J413" i="51"/>
  <c r="J414" i="51"/>
  <c r="J415" i="51"/>
  <c r="J416" i="51"/>
  <c r="J417" i="51"/>
  <c r="J419" i="51"/>
  <c r="J420" i="51"/>
  <c r="J421" i="51"/>
  <c r="J422" i="51"/>
  <c r="J423" i="51"/>
  <c r="J424" i="51"/>
  <c r="J425" i="51"/>
  <c r="J426" i="51"/>
  <c r="J427" i="51"/>
  <c r="J428" i="51"/>
  <c r="J429" i="51"/>
  <c r="J430" i="51"/>
  <c r="J431" i="51"/>
  <c r="J432" i="51"/>
  <c r="J433" i="51"/>
  <c r="J434" i="51"/>
  <c r="J435" i="51"/>
  <c r="J436" i="51"/>
  <c r="J437" i="51"/>
  <c r="J438" i="51"/>
  <c r="J439" i="51"/>
  <c r="J440" i="51"/>
  <c r="J441" i="51"/>
  <c r="J442" i="51"/>
  <c r="J443" i="51"/>
  <c r="J444" i="51"/>
  <c r="J445" i="51"/>
  <c r="J446" i="51"/>
  <c r="J447" i="51"/>
  <c r="J448" i="51"/>
  <c r="J449" i="51"/>
  <c r="J450" i="51"/>
  <c r="J452" i="51"/>
  <c r="J453" i="51"/>
  <c r="J454" i="51"/>
  <c r="J455" i="51"/>
  <c r="J456" i="51"/>
  <c r="J457" i="51"/>
  <c r="J458" i="51"/>
  <c r="J459" i="51"/>
  <c r="J461" i="51"/>
  <c r="J462" i="51"/>
  <c r="J463" i="51"/>
  <c r="J464" i="51"/>
  <c r="J465" i="51"/>
  <c r="J466" i="51"/>
  <c r="J468" i="51"/>
  <c r="J469" i="51"/>
  <c r="J470" i="51"/>
  <c r="J471" i="51"/>
  <c r="J472" i="51"/>
  <c r="J473" i="51"/>
  <c r="J474" i="51"/>
  <c r="J475" i="51"/>
  <c r="J476" i="51"/>
  <c r="J477" i="51"/>
  <c r="J479" i="51"/>
  <c r="J480" i="51"/>
  <c r="J481" i="51"/>
  <c r="J482" i="51"/>
  <c r="J483" i="51"/>
  <c r="J484" i="51"/>
  <c r="J485" i="51"/>
  <c r="J486" i="51"/>
  <c r="J487" i="51"/>
  <c r="J488" i="51"/>
  <c r="J489" i="51"/>
  <c r="J490" i="51"/>
  <c r="J491" i="51"/>
  <c r="J492" i="51"/>
  <c r="J493" i="51"/>
  <c r="J494" i="51"/>
  <c r="J495" i="51"/>
  <c r="J496" i="51"/>
  <c r="J497" i="51"/>
  <c r="J498" i="51"/>
  <c r="J499" i="51"/>
  <c r="J500" i="51"/>
  <c r="J501" i="51"/>
  <c r="J502" i="51"/>
  <c r="J503" i="51"/>
  <c r="J504" i="51"/>
  <c r="J507" i="51"/>
  <c r="J509" i="51"/>
  <c r="J510" i="51"/>
  <c r="I30" i="51"/>
  <c r="I31" i="51"/>
  <c r="I32" i="51"/>
  <c r="I33" i="51"/>
  <c r="I34" i="51"/>
  <c r="I35" i="51"/>
  <c r="I36" i="51"/>
  <c r="I37" i="51"/>
  <c r="I38" i="51"/>
  <c r="I39" i="51"/>
  <c r="I40" i="51"/>
  <c r="I41" i="51"/>
  <c r="I42" i="51"/>
  <c r="I43" i="51"/>
  <c r="I44" i="51"/>
  <c r="I45" i="51"/>
  <c r="I46" i="51"/>
  <c r="I47" i="51"/>
  <c r="I48" i="51"/>
  <c r="I49" i="51"/>
  <c r="I50" i="51"/>
  <c r="I51" i="51"/>
  <c r="I52" i="51"/>
  <c r="I53" i="51"/>
  <c r="I54" i="51"/>
  <c r="I55" i="51"/>
  <c r="I56" i="51"/>
  <c r="I57" i="51"/>
  <c r="I58" i="51"/>
  <c r="I59" i="51"/>
  <c r="I60" i="51"/>
  <c r="I61" i="51"/>
  <c r="I62" i="51"/>
  <c r="I63" i="51"/>
  <c r="I64" i="51"/>
  <c r="I65" i="51"/>
  <c r="I66" i="51"/>
  <c r="I67" i="51"/>
  <c r="I68" i="51"/>
  <c r="I69" i="51"/>
  <c r="I70" i="51"/>
  <c r="I71" i="51"/>
  <c r="I72" i="51"/>
  <c r="I73" i="51"/>
  <c r="I74" i="51"/>
  <c r="I75" i="51"/>
  <c r="I76" i="51"/>
  <c r="I77" i="51"/>
  <c r="I78" i="51"/>
  <c r="I79" i="51"/>
  <c r="I80" i="51"/>
  <c r="I81" i="51"/>
  <c r="I82" i="51"/>
  <c r="I83" i="51"/>
  <c r="I84" i="51"/>
  <c r="I85" i="51"/>
  <c r="I86" i="51"/>
  <c r="I87" i="51"/>
  <c r="I88" i="51"/>
  <c r="I89" i="51"/>
  <c r="I90" i="51"/>
  <c r="I91" i="51"/>
  <c r="I92" i="51"/>
  <c r="I93" i="51"/>
  <c r="I94" i="51"/>
  <c r="I95" i="51"/>
  <c r="I96" i="51"/>
  <c r="I97" i="51"/>
  <c r="I98" i="51"/>
  <c r="I99" i="51"/>
  <c r="I100" i="51"/>
  <c r="I101" i="51"/>
  <c r="I102" i="51"/>
  <c r="I103" i="51"/>
  <c r="I104" i="51"/>
  <c r="I105" i="51"/>
  <c r="I106" i="51"/>
  <c r="I107" i="51"/>
  <c r="I108" i="51"/>
  <c r="I109" i="51"/>
  <c r="I110" i="51"/>
  <c r="I111" i="51"/>
  <c r="I112" i="51"/>
  <c r="I113" i="51"/>
  <c r="I114" i="51"/>
  <c r="I115" i="51"/>
  <c r="I116" i="51"/>
  <c r="I117" i="51"/>
  <c r="I118" i="51"/>
  <c r="I119" i="51"/>
  <c r="I120" i="51"/>
  <c r="I121" i="51"/>
  <c r="I122" i="51"/>
  <c r="I123" i="51"/>
  <c r="I124" i="51"/>
  <c r="I125" i="51"/>
  <c r="I126" i="51"/>
  <c r="I127" i="51"/>
  <c r="I128" i="51"/>
  <c r="I129" i="51"/>
  <c r="I130" i="51"/>
  <c r="I131" i="51"/>
  <c r="I132" i="51"/>
  <c r="I133" i="51"/>
  <c r="I134" i="51"/>
  <c r="I135" i="51"/>
  <c r="I136" i="51"/>
  <c r="I137" i="51"/>
  <c r="I138" i="51"/>
  <c r="I139" i="51"/>
  <c r="I140" i="51"/>
  <c r="I141" i="51"/>
  <c r="I142" i="51"/>
  <c r="I143" i="51"/>
  <c r="I144" i="51"/>
  <c r="I145" i="51"/>
  <c r="I146" i="51"/>
  <c r="I147" i="51"/>
  <c r="I148" i="51"/>
  <c r="I149" i="51"/>
  <c r="I150" i="51"/>
  <c r="I151" i="51"/>
  <c r="I152" i="51"/>
  <c r="I153" i="51"/>
  <c r="I154" i="51"/>
  <c r="I155" i="51"/>
  <c r="I156" i="51"/>
  <c r="I157" i="51"/>
  <c r="I158" i="51"/>
  <c r="I159" i="51"/>
  <c r="I160" i="51"/>
  <c r="I161" i="51"/>
  <c r="I162" i="51"/>
  <c r="I163" i="51"/>
  <c r="I164" i="51"/>
  <c r="I165" i="51"/>
  <c r="I166" i="51"/>
  <c r="I167" i="51"/>
  <c r="I168" i="51"/>
  <c r="I169" i="51"/>
  <c r="I170" i="51"/>
  <c r="I171" i="51"/>
  <c r="I172" i="51"/>
  <c r="I173" i="51"/>
  <c r="I174" i="51"/>
  <c r="I175" i="51"/>
  <c r="I176" i="51"/>
  <c r="I177" i="51"/>
  <c r="I178" i="51"/>
  <c r="I179" i="51"/>
  <c r="I180" i="51"/>
  <c r="I181" i="51"/>
  <c r="I182" i="51"/>
  <c r="I183" i="51"/>
  <c r="I184" i="51"/>
  <c r="I185" i="51"/>
  <c r="I186" i="51"/>
  <c r="I187" i="51"/>
  <c r="I188" i="51"/>
  <c r="I189" i="51"/>
  <c r="I190" i="51"/>
  <c r="I191" i="51"/>
  <c r="I192" i="51"/>
  <c r="I193" i="51"/>
  <c r="I194" i="51"/>
  <c r="I195" i="51"/>
  <c r="I196" i="51"/>
  <c r="I197" i="51"/>
  <c r="I198" i="51"/>
  <c r="I199" i="51"/>
  <c r="I200" i="51"/>
  <c r="I201" i="51"/>
  <c r="I202" i="51"/>
  <c r="I203" i="51"/>
  <c r="I204" i="51"/>
  <c r="I205" i="51"/>
  <c r="I206" i="51"/>
  <c r="I207" i="51"/>
  <c r="I208" i="51"/>
  <c r="I209" i="51"/>
  <c r="I210" i="51"/>
  <c r="I211" i="51"/>
  <c r="I212" i="51"/>
  <c r="I213" i="51"/>
  <c r="I214" i="51"/>
  <c r="I215" i="51"/>
  <c r="I216" i="51"/>
  <c r="I217" i="51"/>
  <c r="I218" i="51"/>
  <c r="I219" i="51"/>
  <c r="I220" i="51"/>
  <c r="I221" i="51"/>
  <c r="I222" i="51"/>
  <c r="I223" i="51"/>
  <c r="I224" i="51"/>
  <c r="I225" i="51"/>
  <c r="I226" i="51"/>
  <c r="I227" i="51"/>
  <c r="I228" i="51"/>
  <c r="I229" i="51"/>
  <c r="I230" i="51"/>
  <c r="I231" i="51"/>
  <c r="I232" i="51"/>
  <c r="I233" i="51"/>
  <c r="I234" i="51"/>
  <c r="I235" i="51"/>
  <c r="I236" i="51"/>
  <c r="I237" i="51"/>
  <c r="I238" i="51"/>
  <c r="I239" i="51"/>
  <c r="I240" i="51"/>
  <c r="I241" i="51"/>
  <c r="I242" i="51"/>
  <c r="I243" i="51"/>
  <c r="I244" i="51"/>
  <c r="I245" i="51"/>
  <c r="I246" i="51"/>
  <c r="I247" i="51"/>
  <c r="I248" i="51"/>
  <c r="I249" i="51"/>
  <c r="I250" i="51"/>
  <c r="I251" i="51"/>
  <c r="I252" i="51"/>
  <c r="I253" i="51"/>
  <c r="I254" i="51"/>
  <c r="I255" i="51"/>
  <c r="I256" i="51"/>
  <c r="I257" i="51"/>
  <c r="I258" i="51"/>
  <c r="I259" i="51"/>
  <c r="I260" i="51"/>
  <c r="I261" i="51"/>
  <c r="I262" i="51"/>
  <c r="I263" i="51"/>
  <c r="I264" i="51"/>
  <c r="I265" i="51"/>
  <c r="I266" i="51"/>
  <c r="I267" i="51"/>
  <c r="I268" i="51"/>
  <c r="I269" i="51"/>
  <c r="I270" i="51"/>
  <c r="I271" i="51"/>
  <c r="I272" i="51"/>
  <c r="I273" i="51"/>
  <c r="I274" i="51"/>
  <c r="I275" i="51"/>
  <c r="I276" i="51"/>
  <c r="I277" i="51"/>
  <c r="I278" i="51"/>
  <c r="I279" i="51"/>
  <c r="I280" i="51"/>
  <c r="I281" i="51"/>
  <c r="I282" i="51"/>
  <c r="I283" i="51"/>
  <c r="I284" i="51"/>
  <c r="I285" i="51"/>
  <c r="I286" i="51"/>
  <c r="I287" i="51"/>
  <c r="I288" i="51"/>
  <c r="I289" i="51"/>
  <c r="I290" i="51"/>
  <c r="I291" i="51"/>
  <c r="I292" i="51"/>
  <c r="I293" i="51"/>
  <c r="I294" i="51"/>
  <c r="I295" i="51"/>
  <c r="I296" i="51"/>
  <c r="I297" i="51"/>
  <c r="I298" i="51"/>
  <c r="I299" i="51"/>
  <c r="I300" i="51"/>
  <c r="I301" i="51"/>
  <c r="I302" i="51"/>
  <c r="I303" i="51"/>
  <c r="I304" i="51"/>
  <c r="I305" i="51"/>
  <c r="I306" i="51"/>
  <c r="I307" i="51"/>
  <c r="I308" i="51"/>
  <c r="I309" i="51"/>
  <c r="I310" i="51"/>
  <c r="I311" i="51"/>
  <c r="I312" i="51"/>
  <c r="I313" i="51"/>
  <c r="I314" i="51"/>
  <c r="I315" i="51"/>
  <c r="I316" i="51"/>
  <c r="I317" i="51"/>
  <c r="I318" i="51"/>
  <c r="I319" i="51"/>
  <c r="I320" i="51"/>
  <c r="I321" i="51"/>
  <c r="I322" i="51"/>
  <c r="I323" i="51"/>
  <c r="I324" i="51"/>
  <c r="I325" i="51"/>
  <c r="I326" i="51"/>
  <c r="I327" i="51"/>
  <c r="I328" i="51"/>
  <c r="I329" i="51"/>
  <c r="I330" i="51"/>
  <c r="I331" i="51"/>
  <c r="I332" i="51"/>
  <c r="I333" i="51"/>
  <c r="I334" i="51"/>
  <c r="I335" i="51"/>
  <c r="I336" i="51"/>
  <c r="I337" i="51"/>
  <c r="I338" i="51"/>
  <c r="I339" i="51"/>
  <c r="I340" i="51"/>
  <c r="I341" i="51"/>
  <c r="I342" i="51"/>
  <c r="I343" i="51"/>
  <c r="I344" i="51"/>
  <c r="I345" i="51"/>
  <c r="I346" i="51"/>
  <c r="I347" i="51"/>
  <c r="I348" i="51"/>
  <c r="I349" i="51"/>
  <c r="I350" i="51"/>
  <c r="I351" i="51"/>
  <c r="I352" i="51"/>
  <c r="I353" i="51"/>
  <c r="I354" i="51"/>
  <c r="I355" i="51"/>
  <c r="I356" i="51"/>
  <c r="I357" i="51"/>
  <c r="I358" i="51"/>
  <c r="I359" i="51"/>
  <c r="I360" i="51"/>
  <c r="I361" i="51"/>
  <c r="I362" i="51"/>
  <c r="I363" i="51"/>
  <c r="I364" i="51"/>
  <c r="I365" i="51"/>
  <c r="I366" i="51"/>
  <c r="I367" i="51"/>
  <c r="I368" i="51"/>
  <c r="I369" i="51"/>
  <c r="I370" i="51"/>
  <c r="I371" i="51"/>
  <c r="I372" i="51"/>
  <c r="I373" i="51"/>
  <c r="I374" i="51"/>
  <c r="I375" i="51"/>
  <c r="I376" i="51"/>
  <c r="I377" i="51"/>
  <c r="I378" i="51"/>
  <c r="I379" i="51"/>
  <c r="I380" i="51"/>
  <c r="I381" i="51"/>
  <c r="I382" i="51"/>
  <c r="I383" i="51"/>
  <c r="I384" i="51"/>
  <c r="I385" i="51"/>
  <c r="I386" i="51"/>
  <c r="I387" i="51"/>
  <c r="I388" i="51"/>
  <c r="I389" i="51"/>
  <c r="I390" i="51"/>
  <c r="I391" i="51"/>
  <c r="I392" i="51"/>
  <c r="I393" i="51"/>
  <c r="I394" i="51"/>
  <c r="I395" i="51"/>
  <c r="I396" i="51"/>
  <c r="I397" i="51"/>
  <c r="I398" i="51"/>
  <c r="I399" i="51"/>
  <c r="I400" i="51"/>
  <c r="I401" i="51"/>
  <c r="I402" i="51"/>
  <c r="I403" i="51"/>
  <c r="I404" i="51"/>
  <c r="I405" i="51"/>
  <c r="I406" i="51"/>
  <c r="I407" i="51"/>
  <c r="I408" i="51"/>
  <c r="I409" i="51"/>
  <c r="I410" i="51"/>
  <c r="I411" i="51"/>
  <c r="I412" i="51"/>
  <c r="I413" i="51"/>
  <c r="I414" i="51"/>
  <c r="I415" i="51"/>
  <c r="I416" i="51"/>
  <c r="I417" i="51"/>
  <c r="I418" i="51"/>
  <c r="I419" i="51"/>
  <c r="I420" i="51"/>
  <c r="I421" i="51"/>
  <c r="I422" i="51"/>
  <c r="I423" i="51"/>
  <c r="I424" i="51"/>
  <c r="I425" i="51"/>
  <c r="I426" i="51"/>
  <c r="I427" i="51"/>
  <c r="I428" i="51"/>
  <c r="I429" i="51"/>
  <c r="I430" i="51"/>
  <c r="I431" i="51"/>
  <c r="I432" i="51"/>
  <c r="I433" i="51"/>
  <c r="I434" i="51"/>
  <c r="I435" i="51"/>
  <c r="I436" i="51"/>
  <c r="I437" i="51"/>
  <c r="I438" i="51"/>
  <c r="I439" i="51"/>
  <c r="I440" i="51"/>
  <c r="I441" i="51"/>
  <c r="I442" i="51"/>
  <c r="I443" i="51"/>
  <c r="I444" i="51"/>
  <c r="I445" i="51"/>
  <c r="I446" i="51"/>
  <c r="I447" i="51"/>
  <c r="I448" i="51"/>
  <c r="I449" i="51"/>
  <c r="I450" i="51"/>
  <c r="I451" i="51"/>
  <c r="I452" i="51"/>
  <c r="I453" i="51"/>
  <c r="I454" i="51"/>
  <c r="I455" i="51"/>
  <c r="I456" i="51"/>
  <c r="I457" i="51"/>
  <c r="I458" i="51"/>
  <c r="I459" i="51"/>
  <c r="I460" i="51"/>
  <c r="I461" i="51"/>
  <c r="I462" i="51"/>
  <c r="I463" i="51"/>
  <c r="I464" i="51"/>
  <c r="I465" i="51"/>
  <c r="I466" i="51"/>
  <c r="I467" i="51"/>
  <c r="I468" i="51"/>
  <c r="I469" i="51"/>
  <c r="I470" i="51"/>
  <c r="I471" i="51"/>
  <c r="I472" i="51"/>
  <c r="I473" i="51"/>
  <c r="I474" i="51"/>
  <c r="I475" i="51"/>
  <c r="I476" i="51"/>
  <c r="I477" i="51"/>
  <c r="I478" i="51"/>
  <c r="I479" i="51"/>
  <c r="I480" i="51"/>
  <c r="I481" i="51"/>
  <c r="I482" i="51"/>
  <c r="I483" i="51"/>
  <c r="I484" i="51"/>
  <c r="I485" i="51"/>
  <c r="I486" i="51"/>
  <c r="I487" i="51"/>
  <c r="I488" i="51"/>
  <c r="I489" i="51"/>
  <c r="I490" i="51"/>
  <c r="I491" i="51"/>
  <c r="I492" i="51"/>
  <c r="I493" i="51"/>
  <c r="I494" i="51"/>
  <c r="I495" i="51"/>
  <c r="I496" i="51"/>
  <c r="I497" i="51"/>
  <c r="I498" i="51"/>
  <c r="I499" i="51"/>
  <c r="I500" i="51"/>
  <c r="I501" i="51"/>
  <c r="I502" i="51"/>
  <c r="I503" i="51"/>
  <c r="I504" i="51"/>
  <c r="I505" i="51"/>
  <c r="I506" i="51"/>
  <c r="I507" i="51"/>
  <c r="I508" i="51"/>
  <c r="I509" i="51"/>
  <c r="I510" i="51"/>
  <c r="J511" i="51"/>
  <c r="J512" i="51"/>
  <c r="J513" i="51"/>
  <c r="J514" i="51"/>
  <c r="J515" i="51"/>
  <c r="J516" i="51"/>
  <c r="J517" i="51"/>
  <c r="J518" i="51"/>
  <c r="J519" i="51"/>
  <c r="J521" i="51"/>
  <c r="J522" i="51"/>
  <c r="J523" i="51"/>
  <c r="J524" i="51"/>
  <c r="J525" i="51"/>
  <c r="J526" i="51"/>
  <c r="J527" i="51"/>
  <c r="J528" i="51"/>
  <c r="J529" i="51"/>
  <c r="J530" i="51"/>
  <c r="J531" i="51"/>
  <c r="J532" i="51"/>
  <c r="J533" i="51"/>
  <c r="I511" i="51"/>
  <c r="I512" i="51"/>
  <c r="I513" i="51"/>
  <c r="I514" i="51"/>
  <c r="I515" i="51"/>
  <c r="I516" i="51"/>
  <c r="I517" i="51"/>
  <c r="I518" i="51"/>
  <c r="I519" i="51"/>
  <c r="I520" i="51"/>
  <c r="I521" i="51"/>
  <c r="I522" i="51"/>
  <c r="I523" i="51"/>
  <c r="I524" i="51"/>
  <c r="I525" i="51"/>
  <c r="I526" i="51"/>
  <c r="I527" i="51"/>
  <c r="I528" i="51"/>
  <c r="I529" i="51"/>
  <c r="I530" i="51"/>
  <c r="I531" i="51"/>
  <c r="I532" i="51"/>
  <c r="I533" i="51"/>
  <c r="I534" i="51"/>
  <c r="I29" i="51"/>
  <c r="I535" i="51"/>
  <c r="I536" i="51"/>
  <c r="I537" i="51"/>
  <c r="I538" i="51"/>
  <c r="I539" i="51"/>
  <c r="I540" i="51"/>
  <c r="I541" i="51"/>
  <c r="I542" i="51"/>
  <c r="I543" i="51"/>
  <c r="I544" i="51"/>
  <c r="I545" i="51"/>
  <c r="I546" i="51"/>
  <c r="I547" i="51"/>
  <c r="I548" i="51"/>
  <c r="I549" i="51"/>
  <c r="I550" i="51"/>
  <c r="I551" i="51"/>
  <c r="I552" i="51"/>
  <c r="I553" i="51"/>
  <c r="I554" i="51"/>
  <c r="I555" i="51"/>
  <c r="I556" i="51"/>
  <c r="I557" i="51"/>
  <c r="J535" i="51"/>
  <c r="J536" i="51"/>
  <c r="J537" i="51"/>
  <c r="J538" i="51"/>
  <c r="J539" i="51"/>
  <c r="J540" i="51"/>
  <c r="J541" i="51"/>
  <c r="J542" i="51"/>
  <c r="J543" i="51"/>
  <c r="J544" i="51"/>
  <c r="J545" i="51"/>
  <c r="J546" i="51"/>
  <c r="J547" i="51"/>
  <c r="J549" i="51"/>
  <c r="J550" i="51"/>
  <c r="I558" i="51"/>
  <c r="I559" i="51"/>
  <c r="S554" i="51" l="1"/>
  <c r="S555" i="51"/>
  <c r="S556" i="51"/>
  <c r="S557" i="51"/>
  <c r="S558" i="51"/>
  <c r="J29" i="51"/>
  <c r="J552" i="51"/>
  <c r="J553" i="51"/>
  <c r="J554" i="51"/>
  <c r="J555" i="51"/>
  <c r="J556" i="51"/>
  <c r="J557" i="51"/>
  <c r="J558" i="51"/>
  <c r="J559" i="51"/>
  <c r="J560" i="51"/>
  <c r="J561" i="51"/>
  <c r="J562" i="51"/>
  <c r="J563" i="51"/>
  <c r="J564" i="51"/>
  <c r="J565" i="51"/>
  <c r="J566" i="51"/>
  <c r="J567" i="51"/>
  <c r="J568" i="51"/>
  <c r="J569" i="51"/>
  <c r="J570" i="51"/>
  <c r="J571" i="51"/>
  <c r="J572" i="51"/>
  <c r="J573" i="51"/>
  <c r="J574" i="51"/>
  <c r="J575" i="51"/>
  <c r="J576" i="51"/>
  <c r="J577" i="51"/>
  <c r="J578" i="51"/>
  <c r="J579" i="51"/>
  <c r="J580" i="51"/>
  <c r="J581" i="51"/>
  <c r="J582" i="51"/>
  <c r="J583" i="51"/>
  <c r="J584" i="51"/>
  <c r="J585" i="51"/>
  <c r="J586" i="51"/>
  <c r="J587" i="51"/>
  <c r="J588" i="51"/>
  <c r="J589" i="51"/>
  <c r="J590" i="51"/>
  <c r="J591" i="51"/>
  <c r="J592" i="51"/>
  <c r="J593" i="51"/>
  <c r="J594" i="51"/>
  <c r="J595" i="51"/>
  <c r="J596" i="51"/>
  <c r="J597" i="51"/>
  <c r="J598" i="51"/>
  <c r="J599" i="51"/>
  <c r="J600" i="51"/>
  <c r="J601" i="51"/>
  <c r="J602" i="51"/>
  <c r="J603" i="51"/>
  <c r="J604" i="51"/>
  <c r="J605" i="51"/>
  <c r="J606" i="51"/>
  <c r="J607" i="51"/>
  <c r="J608" i="51"/>
  <c r="J609" i="51"/>
  <c r="J610" i="51"/>
  <c r="J611" i="51"/>
  <c r="J612" i="51"/>
  <c r="J613" i="51"/>
  <c r="J614" i="51"/>
  <c r="J615" i="51"/>
  <c r="J616" i="51"/>
  <c r="J617" i="51"/>
  <c r="J618" i="51"/>
  <c r="J619" i="51"/>
  <c r="J620" i="51"/>
  <c r="J621" i="51"/>
  <c r="J622" i="51"/>
  <c r="J623" i="51"/>
  <c r="J624" i="51"/>
  <c r="J625" i="51"/>
  <c r="J626" i="51"/>
  <c r="J627" i="51"/>
  <c r="J628" i="51"/>
  <c r="J629" i="51"/>
  <c r="J630" i="51"/>
  <c r="J631" i="51"/>
  <c r="J632" i="51"/>
  <c r="J633" i="51"/>
  <c r="J634" i="51"/>
  <c r="J635" i="51"/>
  <c r="J636" i="51"/>
  <c r="J637" i="51"/>
  <c r="J638" i="51"/>
  <c r="J639" i="51"/>
  <c r="J640" i="51"/>
  <c r="J642" i="51"/>
  <c r="J643" i="51"/>
  <c r="J644" i="51"/>
  <c r="J645" i="51"/>
  <c r="J646" i="51"/>
  <c r="J647" i="51"/>
  <c r="J648" i="51"/>
  <c r="J649" i="51"/>
  <c r="J650" i="51"/>
  <c r="J651" i="51"/>
  <c r="J652" i="51"/>
  <c r="J653" i="51"/>
  <c r="J654" i="51"/>
  <c r="J655" i="51"/>
  <c r="J656" i="51"/>
  <c r="J657" i="51"/>
  <c r="J658" i="51"/>
  <c r="J659" i="51"/>
  <c r="J660" i="51"/>
  <c r="J661" i="51"/>
  <c r="J663" i="51"/>
  <c r="J664" i="51"/>
  <c r="J665" i="51"/>
  <c r="J666" i="51"/>
  <c r="J667" i="51"/>
  <c r="J668" i="51"/>
  <c r="J669" i="51"/>
  <c r="J670" i="51"/>
  <c r="J671" i="51"/>
  <c r="J672" i="51"/>
  <c r="J673" i="51"/>
  <c r="J674" i="51"/>
  <c r="J675" i="51"/>
  <c r="J676" i="51"/>
  <c r="J677" i="51"/>
  <c r="J678" i="51"/>
  <c r="J679" i="51"/>
  <c r="J680" i="51"/>
  <c r="J681" i="51"/>
  <c r="V721" i="51" l="1"/>
  <c r="V722" i="51"/>
  <c r="V723" i="51"/>
  <c r="V724" i="51"/>
  <c r="V725" i="51"/>
  <c r="V726" i="51"/>
  <c r="V727" i="51"/>
  <c r="V728" i="51"/>
  <c r="V729" i="51"/>
  <c r="V730" i="51"/>
  <c r="V731" i="51"/>
  <c r="V732" i="51"/>
  <c r="V734" i="51"/>
  <c r="V735" i="51"/>
  <c r="V736" i="51"/>
  <c r="V737" i="51"/>
  <c r="V738" i="51"/>
  <c r="V739" i="51"/>
  <c r="V740" i="51"/>
  <c r="V741" i="51"/>
  <c r="V742" i="51"/>
  <c r="V743" i="51"/>
  <c r="V744" i="51"/>
  <c r="V745" i="51"/>
  <c r="V746" i="51"/>
  <c r="V747" i="51"/>
  <c r="V748" i="51"/>
  <c r="V749" i="51"/>
  <c r="V750" i="51"/>
  <c r="V751" i="51"/>
  <c r="V752" i="51"/>
  <c r="V754" i="51"/>
  <c r="V755" i="51"/>
  <c r="V756" i="51"/>
  <c r="V757" i="51"/>
  <c r="V758" i="51"/>
  <c r="V759" i="51"/>
  <c r="V760" i="51"/>
  <c r="V761" i="51"/>
  <c r="V763" i="51"/>
  <c r="V764" i="51"/>
  <c r="V765" i="51"/>
  <c r="V766" i="51"/>
  <c r="V780" i="51"/>
  <c r="V781" i="51"/>
  <c r="V783" i="51"/>
  <c r="V784" i="51"/>
  <c r="V786" i="51"/>
  <c r="V787" i="51"/>
  <c r="V788" i="51"/>
  <c r="V789" i="51"/>
  <c r="V790" i="51"/>
  <c r="V791" i="51"/>
  <c r="V792" i="51"/>
  <c r="V793" i="51"/>
  <c r="V720" i="51"/>
  <c r="J722" i="51"/>
  <c r="J723" i="51"/>
  <c r="J724" i="51"/>
  <c r="J725" i="51"/>
  <c r="J726" i="51"/>
  <c r="J727" i="51"/>
  <c r="J728" i="51"/>
  <c r="J729" i="51"/>
  <c r="J730" i="51"/>
  <c r="J731" i="51"/>
  <c r="J732" i="51"/>
  <c r="J733" i="51"/>
  <c r="J734" i="51"/>
  <c r="J735" i="51"/>
  <c r="J737" i="51"/>
  <c r="J738" i="51"/>
  <c r="J739" i="51"/>
  <c r="J740" i="51"/>
  <c r="J741" i="51"/>
  <c r="J742" i="51"/>
  <c r="J743" i="51"/>
  <c r="J744" i="51"/>
  <c r="J745" i="51"/>
  <c r="J746" i="51"/>
  <c r="J747" i="51"/>
  <c r="J748" i="51"/>
  <c r="J749" i="51"/>
  <c r="J750" i="51"/>
  <c r="J751" i="51"/>
  <c r="J752" i="51"/>
  <c r="J753" i="51"/>
  <c r="J754" i="51"/>
  <c r="J755" i="51"/>
  <c r="J756" i="51"/>
  <c r="J757" i="51"/>
  <c r="J758" i="51"/>
  <c r="J759" i="51"/>
  <c r="J760" i="51"/>
  <c r="J761" i="51"/>
  <c r="J762" i="51"/>
  <c r="J763" i="51"/>
  <c r="J764" i="51"/>
  <c r="J765" i="51"/>
  <c r="J766" i="51"/>
  <c r="J720" i="51"/>
  <c r="J721" i="51"/>
  <c r="I722" i="51"/>
  <c r="I723" i="51"/>
  <c r="I724" i="51"/>
  <c r="I725" i="51"/>
  <c r="I726" i="51"/>
  <c r="I727" i="51"/>
  <c r="I728" i="51"/>
  <c r="I729" i="51"/>
  <c r="I730" i="51"/>
  <c r="I731" i="51"/>
  <c r="I732" i="51"/>
  <c r="I733" i="51"/>
  <c r="I734" i="51"/>
  <c r="I735" i="51"/>
  <c r="I736" i="51"/>
  <c r="I737" i="51"/>
  <c r="I738" i="51"/>
  <c r="I739" i="51"/>
  <c r="I740" i="51"/>
  <c r="I741" i="51"/>
  <c r="I742" i="51"/>
  <c r="I743" i="51"/>
  <c r="I744" i="51"/>
  <c r="I745" i="51"/>
  <c r="I746" i="51"/>
  <c r="I747" i="51"/>
  <c r="I748" i="51"/>
  <c r="I749" i="51"/>
  <c r="I750" i="51"/>
  <c r="I751" i="51"/>
  <c r="I752" i="51"/>
  <c r="I753" i="51"/>
  <c r="I754" i="51"/>
  <c r="I755" i="51"/>
  <c r="I756" i="51"/>
  <c r="I757" i="51"/>
  <c r="I758" i="51"/>
  <c r="I759" i="51"/>
  <c r="I760" i="51"/>
  <c r="I761" i="51"/>
  <c r="I762" i="51"/>
  <c r="I763" i="51"/>
  <c r="I764" i="51"/>
  <c r="I765" i="51"/>
  <c r="I766" i="51"/>
  <c r="I720" i="51"/>
  <c r="I721" i="51"/>
  <c r="I711" i="51" l="1"/>
  <c r="J711" i="51"/>
  <c r="S711" i="51"/>
  <c r="V711" i="51"/>
  <c r="J707" i="51" l="1"/>
  <c r="J708" i="51"/>
  <c r="J709" i="51"/>
  <c r="J710" i="51"/>
  <c r="J712" i="51"/>
  <c r="J713" i="51"/>
  <c r="J714" i="51"/>
  <c r="J715" i="51"/>
  <c r="J716" i="51"/>
  <c r="J717" i="51"/>
  <c r="J718" i="51"/>
  <c r="J719" i="51"/>
  <c r="J792" i="51"/>
  <c r="J793" i="51"/>
  <c r="I707" i="51"/>
  <c r="I708" i="51"/>
  <c r="I709" i="51"/>
  <c r="I710" i="51"/>
  <c r="I712" i="51"/>
  <c r="I713" i="51"/>
  <c r="I714" i="51"/>
  <c r="I715" i="51"/>
  <c r="I716" i="51"/>
  <c r="I717" i="51"/>
  <c r="I718" i="51"/>
  <c r="I719" i="51"/>
  <c r="I792" i="51"/>
  <c r="I793" i="51"/>
  <c r="S702" i="51" l="1"/>
  <c r="S703" i="51"/>
  <c r="S704" i="51"/>
  <c r="S705" i="51"/>
  <c r="S706" i="51"/>
  <c r="S707" i="51"/>
  <c r="S708" i="51"/>
  <c r="S709" i="51"/>
  <c r="S710" i="51"/>
  <c r="S712" i="51"/>
  <c r="S713" i="51"/>
  <c r="S714" i="51"/>
  <c r="S715" i="51"/>
  <c r="S716" i="51"/>
  <c r="S717" i="51"/>
  <c r="S718" i="51"/>
  <c r="S719" i="51"/>
  <c r="V707" i="51" l="1"/>
  <c r="V708" i="51"/>
  <c r="V710" i="51"/>
  <c r="V712" i="51"/>
  <c r="V714" i="51"/>
  <c r="V715" i="51"/>
  <c r="V716" i="51"/>
  <c r="V717" i="51"/>
  <c r="V718" i="51"/>
  <c r="V719" i="51"/>
  <c r="N163" i="21" l="1"/>
  <c r="J163" i="21"/>
  <c r="S700" i="51" l="1"/>
  <c r="S701" i="51"/>
  <c r="S699" i="51" l="1"/>
  <c r="S698" i="51" l="1"/>
  <c r="S697" i="51"/>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534" i="3"/>
  <c r="S535" i="3"/>
  <c r="S536" i="3"/>
  <c r="S537" i="3"/>
  <c r="S538" i="3"/>
  <c r="S539" i="3"/>
  <c r="S540" i="3"/>
  <c r="S541" i="3"/>
  <c r="S542" i="3"/>
  <c r="S543" i="3"/>
  <c r="S544" i="3"/>
  <c r="S545" i="3"/>
  <c r="S546" i="3"/>
  <c r="S547" i="3"/>
  <c r="S548" i="3"/>
  <c r="S549" i="3"/>
  <c r="S550" i="3"/>
  <c r="S551" i="3"/>
  <c r="S552" i="3"/>
  <c r="S553" i="3"/>
  <c r="S554" i="3"/>
  <c r="S555" i="3"/>
  <c r="S556" i="3"/>
  <c r="S557" i="3"/>
  <c r="S558" i="3"/>
  <c r="S559" i="3"/>
  <c r="S560" i="3"/>
  <c r="S561" i="3"/>
  <c r="S562" i="3"/>
  <c r="S563" i="3"/>
  <c r="S564" i="3"/>
  <c r="S565" i="3"/>
  <c r="S566" i="3"/>
  <c r="S567" i="3"/>
  <c r="S568" i="3"/>
  <c r="S569" i="3"/>
  <c r="S570" i="3"/>
  <c r="S571" i="3"/>
  <c r="S572" i="3"/>
  <c r="S573" i="3"/>
  <c r="S574" i="3"/>
  <c r="S575" i="3"/>
  <c r="S576" i="3"/>
  <c r="S577" i="3"/>
  <c r="S578" i="3"/>
  <c r="S579" i="3"/>
  <c r="S580" i="3"/>
  <c r="S581" i="3"/>
  <c r="S582" i="3"/>
  <c r="S583" i="3"/>
  <c r="S584" i="3"/>
  <c r="S585" i="3"/>
  <c r="S586" i="3"/>
  <c r="S587" i="3"/>
  <c r="S588" i="3"/>
  <c r="S589" i="3"/>
  <c r="S590" i="3"/>
  <c r="S591" i="3"/>
  <c r="S592" i="3"/>
  <c r="S593" i="3"/>
  <c r="S594" i="3"/>
  <c r="S595" i="3"/>
  <c r="S596" i="3"/>
  <c r="S597" i="3"/>
  <c r="S598" i="3"/>
  <c r="S599" i="3"/>
  <c r="S600" i="3"/>
  <c r="S601" i="3"/>
  <c r="S602" i="3"/>
  <c r="S603" i="3"/>
  <c r="S604" i="3"/>
  <c r="S605" i="3"/>
  <c r="S606" i="3"/>
  <c r="S607" i="3"/>
  <c r="S608" i="3"/>
  <c r="S609" i="3"/>
  <c r="S610" i="3"/>
  <c r="S611" i="3"/>
  <c r="S612" i="3"/>
  <c r="S613" i="3"/>
  <c r="S614" i="3"/>
  <c r="S615" i="3"/>
  <c r="S616" i="3"/>
  <c r="S617" i="3"/>
  <c r="S618" i="3"/>
  <c r="S619" i="3"/>
  <c r="S620" i="3"/>
  <c r="S621" i="3"/>
  <c r="S622" i="3"/>
  <c r="S623" i="3"/>
  <c r="S624" i="3"/>
  <c r="S625" i="3"/>
  <c r="S626" i="3"/>
  <c r="S627" i="3"/>
  <c r="S628" i="3"/>
  <c r="S629" i="3"/>
  <c r="S140" i="3"/>
  <c r="S141" i="3"/>
  <c r="S142" i="3"/>
  <c r="S143" i="3"/>
  <c r="S144" i="3"/>
  <c r="S145" i="3"/>
  <c r="S146" i="3"/>
  <c r="S147" i="3"/>
  <c r="S148" i="3"/>
  <c r="S149" i="3"/>
  <c r="S150" i="3"/>
  <c r="S151" i="3"/>
  <c r="F110" i="3" l="1"/>
  <c r="J698" i="51" l="1"/>
  <c r="J699" i="51"/>
  <c r="J700" i="51"/>
  <c r="J701" i="51"/>
  <c r="J702" i="51"/>
  <c r="J703" i="51"/>
  <c r="J704" i="51"/>
  <c r="J705" i="51"/>
  <c r="J706" i="51"/>
  <c r="I698" i="51"/>
  <c r="I699" i="51"/>
  <c r="I700" i="51"/>
  <c r="I701" i="51"/>
  <c r="I702" i="51"/>
  <c r="I703" i="51"/>
  <c r="I704" i="51"/>
  <c r="I705" i="51"/>
  <c r="I706" i="51"/>
  <c r="AD92" i="31" l="1"/>
  <c r="E67" i="31"/>
  <c r="O6" i="52" l="1"/>
  <c r="J5" i="52"/>
  <c r="I5" i="52"/>
  <c r="H5" i="52"/>
  <c r="F5" i="52"/>
  <c r="L5" i="52"/>
  <c r="N5" i="52"/>
  <c r="O5" i="52"/>
  <c r="S691" i="51" l="1"/>
  <c r="S692" i="51"/>
  <c r="S693" i="51"/>
  <c r="S694" i="51"/>
  <c r="S695" i="51"/>
  <c r="S696" i="51"/>
  <c r="J692" i="51"/>
  <c r="J693" i="51"/>
  <c r="J694" i="51"/>
  <c r="J695" i="51"/>
  <c r="J696" i="51"/>
  <c r="I692" i="51"/>
  <c r="I693" i="51"/>
  <c r="I694" i="51"/>
  <c r="I695" i="51"/>
  <c r="I696" i="51"/>
  <c r="N3" i="52" l="1"/>
  <c r="O4" i="52"/>
  <c r="L4" i="52"/>
  <c r="J4" i="52"/>
  <c r="I4" i="52"/>
  <c r="F4" i="52"/>
  <c r="O3" i="52"/>
  <c r="L3" i="52"/>
  <c r="J3" i="52"/>
  <c r="I3" i="52"/>
  <c r="H3" i="52"/>
  <c r="V693" i="51" l="1"/>
  <c r="V694" i="51"/>
  <c r="V695" i="51"/>
  <c r="V696" i="51"/>
  <c r="V697" i="51"/>
  <c r="V698" i="51"/>
  <c r="V699" i="51"/>
  <c r="V700" i="51"/>
  <c r="V701" i="51"/>
  <c r="V702" i="51"/>
  <c r="V703" i="51"/>
  <c r="V704" i="51"/>
  <c r="V705" i="51"/>
  <c r="V706" i="51"/>
  <c r="V794" i="51"/>
  <c r="V803" i="51"/>
  <c r="J697" i="51" l="1"/>
  <c r="I697" i="51"/>
  <c r="V692" i="51" l="1"/>
  <c r="I628" i="3" l="1"/>
  <c r="J628" i="3"/>
  <c r="U628" i="3"/>
  <c r="H628" i="3" s="1"/>
  <c r="V628" i="3"/>
  <c r="S690" i="51" l="1"/>
  <c r="J803" i="51"/>
  <c r="I794" i="51"/>
  <c r="I803" i="51"/>
  <c r="S687" i="51"/>
  <c r="S688" i="51"/>
  <c r="S689" i="51"/>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Q149" i="3"/>
  <c r="Q150" i="3"/>
  <c r="Q151" i="3"/>
  <c r="Q152" i="3"/>
  <c r="Q153" i="3"/>
  <c r="Q154" i="3"/>
  <c r="Q155" i="3"/>
  <c r="Q156" i="3"/>
  <c r="Q157" i="3"/>
  <c r="Q158" i="3"/>
  <c r="Q159" i="3"/>
  <c r="Q160" i="3"/>
  <c r="Q161" i="3"/>
  <c r="Q162" i="3"/>
  <c r="Q163" i="3"/>
  <c r="Q164" i="3"/>
  <c r="Q165" i="3"/>
  <c r="Q166" i="3"/>
  <c r="Q167" i="3"/>
  <c r="Q168" i="3"/>
  <c r="Q169" i="3"/>
  <c r="Q170" i="3"/>
  <c r="Q171" i="3"/>
  <c r="Q172" i="3"/>
  <c r="Q173" i="3"/>
  <c r="Q174" i="3"/>
  <c r="Q175" i="3"/>
  <c r="Q176" i="3"/>
  <c r="Q177" i="3"/>
  <c r="Q178" i="3"/>
  <c r="Q179" i="3"/>
  <c r="Q180" i="3"/>
  <c r="Q181" i="3"/>
  <c r="Q182" i="3"/>
  <c r="Q183" i="3"/>
  <c r="Q184" i="3"/>
  <c r="Q185" i="3"/>
  <c r="Q186" i="3"/>
  <c r="Q187" i="3"/>
  <c r="Q188" i="3"/>
  <c r="Q189" i="3"/>
  <c r="Q190" i="3"/>
  <c r="Q191" i="3"/>
  <c r="Q192" i="3"/>
  <c r="Q193" i="3"/>
  <c r="Q194" i="3"/>
  <c r="Q195" i="3"/>
  <c r="Q196" i="3"/>
  <c r="Q197" i="3"/>
  <c r="Q198" i="3"/>
  <c r="Q199" i="3"/>
  <c r="Q200" i="3"/>
  <c r="Q201" i="3"/>
  <c r="Q202" i="3"/>
  <c r="Q203" i="3"/>
  <c r="Q204" i="3"/>
  <c r="Q205" i="3"/>
  <c r="Q206" i="3"/>
  <c r="Q207" i="3"/>
  <c r="Q208" i="3"/>
  <c r="Q209" i="3"/>
  <c r="Q210" i="3"/>
  <c r="Q211" i="3"/>
  <c r="Q212" i="3"/>
  <c r="Q213" i="3"/>
  <c r="Q214" i="3"/>
  <c r="Q215" i="3"/>
  <c r="Q216" i="3"/>
  <c r="Q217" i="3"/>
  <c r="Q218" i="3"/>
  <c r="Q219" i="3"/>
  <c r="Q220" i="3"/>
  <c r="Q221" i="3"/>
  <c r="Q222" i="3"/>
  <c r="Q223" i="3"/>
  <c r="Q224" i="3"/>
  <c r="Q225" i="3"/>
  <c r="Q226" i="3"/>
  <c r="Q227" i="3"/>
  <c r="Q228" i="3"/>
  <c r="Q229" i="3"/>
  <c r="Q230" i="3"/>
  <c r="Q231" i="3"/>
  <c r="Q232" i="3"/>
  <c r="Q233" i="3"/>
  <c r="Q234" i="3"/>
  <c r="Q235" i="3"/>
  <c r="Q236" i="3"/>
  <c r="Q237" i="3"/>
  <c r="Q238" i="3"/>
  <c r="Q239" i="3"/>
  <c r="Q240" i="3"/>
  <c r="Q241" i="3"/>
  <c r="Q242" i="3"/>
  <c r="Q243" i="3"/>
  <c r="Q244" i="3"/>
  <c r="Q245" i="3"/>
  <c r="Q246" i="3"/>
  <c r="Q247" i="3"/>
  <c r="Q248" i="3"/>
  <c r="Q249" i="3"/>
  <c r="Q250" i="3"/>
  <c r="Q251" i="3"/>
  <c r="Q252" i="3"/>
  <c r="Q253" i="3"/>
  <c r="Q254" i="3"/>
  <c r="Q255" i="3"/>
  <c r="Q256" i="3"/>
  <c r="Q257" i="3"/>
  <c r="Q258" i="3"/>
  <c r="Q259" i="3"/>
  <c r="Q260" i="3"/>
  <c r="Q261" i="3"/>
  <c r="Q262" i="3"/>
  <c r="Q263" i="3"/>
  <c r="Q264" i="3"/>
  <c r="Q265" i="3"/>
  <c r="Q266" i="3"/>
  <c r="Q267" i="3"/>
  <c r="Q268" i="3"/>
  <c r="Q269" i="3"/>
  <c r="Q270" i="3"/>
  <c r="Q271" i="3"/>
  <c r="Q272" i="3"/>
  <c r="Q273" i="3"/>
  <c r="Q274" i="3"/>
  <c r="Q275" i="3"/>
  <c r="Q276" i="3"/>
  <c r="Q277" i="3"/>
  <c r="Q278" i="3"/>
  <c r="Q279" i="3"/>
  <c r="Q280" i="3"/>
  <c r="Q281" i="3"/>
  <c r="Q282" i="3"/>
  <c r="Q283" i="3"/>
  <c r="Q284" i="3"/>
  <c r="Q285" i="3"/>
  <c r="Q286" i="3"/>
  <c r="Q287" i="3"/>
  <c r="Q288" i="3"/>
  <c r="Q289" i="3"/>
  <c r="Q290" i="3"/>
  <c r="Q291" i="3"/>
  <c r="Q292" i="3"/>
  <c r="Q293" i="3"/>
  <c r="Q294" i="3"/>
  <c r="Q295" i="3"/>
  <c r="Q296" i="3"/>
  <c r="Q297" i="3"/>
  <c r="Q298" i="3"/>
  <c r="Q299" i="3"/>
  <c r="Q300" i="3"/>
  <c r="Q301" i="3"/>
  <c r="Q302" i="3"/>
  <c r="Q303" i="3"/>
  <c r="Q304" i="3"/>
  <c r="Q305" i="3"/>
  <c r="Q306" i="3"/>
  <c r="Q307" i="3"/>
  <c r="Q308" i="3"/>
  <c r="Q309" i="3"/>
  <c r="Q310" i="3"/>
  <c r="Q311" i="3"/>
  <c r="Q312" i="3"/>
  <c r="Q313" i="3"/>
  <c r="Q314" i="3"/>
  <c r="Q315" i="3"/>
  <c r="Q316" i="3"/>
  <c r="Q317" i="3"/>
  <c r="Q318" i="3"/>
  <c r="Q319" i="3"/>
  <c r="Q320" i="3"/>
  <c r="Q321" i="3"/>
  <c r="Q322" i="3"/>
  <c r="Q323" i="3"/>
  <c r="Q324" i="3"/>
  <c r="Q325" i="3"/>
  <c r="Q326" i="3"/>
  <c r="Q327" i="3"/>
  <c r="Q328" i="3"/>
  <c r="Q329" i="3"/>
  <c r="Q330" i="3"/>
  <c r="Q331" i="3"/>
  <c r="Q332" i="3"/>
  <c r="Q333" i="3"/>
  <c r="Q334" i="3"/>
  <c r="Q335" i="3"/>
  <c r="Q336" i="3"/>
  <c r="Q337" i="3"/>
  <c r="Q338" i="3"/>
  <c r="Q339" i="3"/>
  <c r="Q340" i="3"/>
  <c r="Q341" i="3"/>
  <c r="Q342" i="3"/>
  <c r="Q343" i="3"/>
  <c r="Q344" i="3"/>
  <c r="Q345" i="3"/>
  <c r="Q346" i="3"/>
  <c r="Q347" i="3"/>
  <c r="Q348" i="3"/>
  <c r="Q349" i="3"/>
  <c r="Q350" i="3"/>
  <c r="Q351" i="3"/>
  <c r="Q352" i="3"/>
  <c r="Q353" i="3"/>
  <c r="Q354" i="3"/>
  <c r="Q355" i="3"/>
  <c r="Q356" i="3"/>
  <c r="Q357" i="3"/>
  <c r="Q358" i="3"/>
  <c r="Q359" i="3"/>
  <c r="Q360" i="3"/>
  <c r="Q361" i="3"/>
  <c r="Q362" i="3"/>
  <c r="Q363" i="3"/>
  <c r="Q364" i="3"/>
  <c r="Q365" i="3"/>
  <c r="Q366" i="3"/>
  <c r="Q367" i="3"/>
  <c r="Q368" i="3"/>
  <c r="Q369" i="3"/>
  <c r="Q370" i="3"/>
  <c r="Q371" i="3"/>
  <c r="Q372" i="3"/>
  <c r="Q373" i="3"/>
  <c r="Q374" i="3"/>
  <c r="Q375" i="3"/>
  <c r="Q376" i="3"/>
  <c r="Q377" i="3"/>
  <c r="Q378" i="3"/>
  <c r="Q379" i="3"/>
  <c r="Q380" i="3"/>
  <c r="Q381" i="3"/>
  <c r="Q382" i="3"/>
  <c r="Q383" i="3"/>
  <c r="Q384" i="3"/>
  <c r="Q385" i="3"/>
  <c r="Q386" i="3"/>
  <c r="Q387" i="3"/>
  <c r="Q388" i="3"/>
  <c r="Q389" i="3"/>
  <c r="Q390" i="3"/>
  <c r="Q391" i="3"/>
  <c r="Q392" i="3"/>
  <c r="Q393" i="3"/>
  <c r="Q394" i="3"/>
  <c r="Q395" i="3"/>
  <c r="Q396" i="3"/>
  <c r="Q397" i="3"/>
  <c r="Q398" i="3"/>
  <c r="Q399" i="3"/>
  <c r="Q400" i="3"/>
  <c r="Q401" i="3"/>
  <c r="Q402" i="3"/>
  <c r="Q403" i="3"/>
  <c r="Q404" i="3"/>
  <c r="Q405" i="3"/>
  <c r="Q406" i="3"/>
  <c r="Q407" i="3"/>
  <c r="Q408" i="3"/>
  <c r="Q409" i="3"/>
  <c r="Q410" i="3"/>
  <c r="Q411" i="3"/>
  <c r="Q412" i="3"/>
  <c r="Q413" i="3"/>
  <c r="Q414" i="3"/>
  <c r="Q415" i="3"/>
  <c r="Q416" i="3"/>
  <c r="Q417" i="3"/>
  <c r="Q418" i="3"/>
  <c r="Q419" i="3"/>
  <c r="Q420" i="3"/>
  <c r="Q421" i="3"/>
  <c r="Q422" i="3"/>
  <c r="Q423" i="3"/>
  <c r="Q424" i="3"/>
  <c r="Q425" i="3"/>
  <c r="Q426" i="3"/>
  <c r="Q427" i="3"/>
  <c r="Q428" i="3"/>
  <c r="Q429" i="3"/>
  <c r="Q430" i="3"/>
  <c r="Q431" i="3"/>
  <c r="Q432" i="3"/>
  <c r="Q433" i="3"/>
  <c r="Q434" i="3"/>
  <c r="Q435" i="3"/>
  <c r="Q436" i="3"/>
  <c r="Q437" i="3"/>
  <c r="Q438" i="3"/>
  <c r="Q439" i="3"/>
  <c r="Q440" i="3"/>
  <c r="Q441" i="3"/>
  <c r="Q442" i="3"/>
  <c r="Q443" i="3"/>
  <c r="Q444" i="3"/>
  <c r="Q445" i="3"/>
  <c r="Q446" i="3"/>
  <c r="Q447" i="3"/>
  <c r="Q448" i="3"/>
  <c r="Q449" i="3"/>
  <c r="Q450" i="3"/>
  <c r="Q451" i="3"/>
  <c r="Q452" i="3"/>
  <c r="Q453" i="3"/>
  <c r="Q454" i="3"/>
  <c r="Q455" i="3"/>
  <c r="Q456" i="3"/>
  <c r="Q457" i="3"/>
  <c r="Q458" i="3"/>
  <c r="Q459" i="3"/>
  <c r="Q460" i="3"/>
  <c r="Q461" i="3"/>
  <c r="Q462" i="3"/>
  <c r="Q463" i="3"/>
  <c r="Q464" i="3"/>
  <c r="Q465" i="3"/>
  <c r="Q466" i="3"/>
  <c r="Q467" i="3"/>
  <c r="Q468" i="3"/>
  <c r="Q469" i="3"/>
  <c r="Q470" i="3"/>
  <c r="Q471" i="3"/>
  <c r="Q472" i="3"/>
  <c r="Q473" i="3"/>
  <c r="Q474" i="3"/>
  <c r="Q475" i="3"/>
  <c r="Q476" i="3"/>
  <c r="Q477" i="3"/>
  <c r="Q478" i="3"/>
  <c r="Q479" i="3"/>
  <c r="Q480" i="3"/>
  <c r="Q481" i="3"/>
  <c r="Q482" i="3"/>
  <c r="Q483" i="3"/>
  <c r="Q484" i="3"/>
  <c r="Q485" i="3"/>
  <c r="Q486" i="3"/>
  <c r="Q487" i="3"/>
  <c r="Q488" i="3"/>
  <c r="Q489" i="3"/>
  <c r="Q490" i="3"/>
  <c r="Q491" i="3"/>
  <c r="Q492" i="3"/>
  <c r="Q493" i="3"/>
  <c r="Q494" i="3"/>
  <c r="Q495" i="3"/>
  <c r="Q496" i="3"/>
  <c r="Q497" i="3"/>
  <c r="Q498" i="3"/>
  <c r="Q499" i="3"/>
  <c r="Q500" i="3"/>
  <c r="Q501" i="3"/>
  <c r="Q502" i="3"/>
  <c r="Q503" i="3"/>
  <c r="Q504" i="3"/>
  <c r="Q505" i="3"/>
  <c r="Q506" i="3"/>
  <c r="Q507" i="3"/>
  <c r="Q508" i="3"/>
  <c r="Q509" i="3"/>
  <c r="Q510" i="3"/>
  <c r="Q511" i="3"/>
  <c r="Q512" i="3"/>
  <c r="Q513" i="3"/>
  <c r="Q514" i="3"/>
  <c r="Q515" i="3"/>
  <c r="Q516" i="3"/>
  <c r="Q517" i="3"/>
  <c r="Q518" i="3"/>
  <c r="Q519" i="3"/>
  <c r="Q520" i="3"/>
  <c r="Q521" i="3"/>
  <c r="Q522" i="3"/>
  <c r="Q523" i="3"/>
  <c r="Q524" i="3"/>
  <c r="Q525" i="3"/>
  <c r="Q526" i="3"/>
  <c r="Q527" i="3"/>
  <c r="Q528" i="3"/>
  <c r="Q529" i="3"/>
  <c r="Q530" i="3"/>
  <c r="Q531" i="3"/>
  <c r="Q532" i="3"/>
  <c r="Q533" i="3"/>
  <c r="Q534" i="3"/>
  <c r="Q535" i="3"/>
  <c r="Q536" i="3"/>
  <c r="Q537" i="3"/>
  <c r="Q538" i="3"/>
  <c r="Q539" i="3"/>
  <c r="Q540" i="3"/>
  <c r="Q541" i="3"/>
  <c r="Q542" i="3"/>
  <c r="Q543" i="3"/>
  <c r="Q544" i="3"/>
  <c r="Q545" i="3"/>
  <c r="Q546" i="3"/>
  <c r="Q547" i="3"/>
  <c r="Q548" i="3"/>
  <c r="Q549" i="3"/>
  <c r="Q550" i="3"/>
  <c r="Q551" i="3"/>
  <c r="Q552" i="3"/>
  <c r="Q553" i="3"/>
  <c r="Q554" i="3"/>
  <c r="Q555" i="3"/>
  <c r="Q556" i="3"/>
  <c r="Q557" i="3"/>
  <c r="Q558" i="3"/>
  <c r="Q559" i="3"/>
  <c r="Q560" i="3"/>
  <c r="Q561" i="3"/>
  <c r="Q562" i="3"/>
  <c r="Q563" i="3"/>
  <c r="Q564" i="3"/>
  <c r="Q565" i="3"/>
  <c r="Q566" i="3"/>
  <c r="Q567" i="3"/>
  <c r="Q568" i="3"/>
  <c r="Q569" i="3"/>
  <c r="Q570" i="3"/>
  <c r="Q571" i="3"/>
  <c r="Q572" i="3"/>
  <c r="Q573" i="3"/>
  <c r="Q574" i="3"/>
  <c r="Q575" i="3"/>
  <c r="Q576" i="3"/>
  <c r="Q577" i="3"/>
  <c r="Q578" i="3"/>
  <c r="Q579" i="3"/>
  <c r="Q580" i="3"/>
  <c r="Q581" i="3"/>
  <c r="Q582" i="3"/>
  <c r="Q583" i="3"/>
  <c r="Q584" i="3"/>
  <c r="Q585" i="3"/>
  <c r="Q586" i="3"/>
  <c r="Q587" i="3"/>
  <c r="Q588" i="3"/>
  <c r="Q589" i="3"/>
  <c r="Q590" i="3"/>
  <c r="Q591" i="3"/>
  <c r="Q592" i="3"/>
  <c r="Q593" i="3"/>
  <c r="Q594" i="3"/>
  <c r="Q595" i="3"/>
  <c r="Q596" i="3"/>
  <c r="Q597" i="3"/>
  <c r="Q598" i="3"/>
  <c r="Q599" i="3"/>
  <c r="Q600" i="3"/>
  <c r="Q601" i="3"/>
  <c r="Q602" i="3"/>
  <c r="Q603" i="3"/>
  <c r="Q604" i="3"/>
  <c r="Q605" i="3"/>
  <c r="Q606" i="3"/>
  <c r="Q607" i="3"/>
  <c r="Q608" i="3"/>
  <c r="Q609" i="3"/>
  <c r="Q610" i="3"/>
  <c r="Q611" i="3"/>
  <c r="Q612" i="3"/>
  <c r="Q613" i="3"/>
  <c r="Q614" i="3"/>
  <c r="Q615" i="3"/>
  <c r="Q616" i="3"/>
  <c r="Q617" i="3"/>
  <c r="Q618" i="3"/>
  <c r="Q619" i="3"/>
  <c r="Q620" i="3"/>
  <c r="Q621" i="3"/>
  <c r="Q622" i="3"/>
  <c r="Q623" i="3"/>
  <c r="Q624" i="3"/>
  <c r="Q625" i="3"/>
  <c r="Q626" i="3"/>
  <c r="Q627" i="3"/>
  <c r="Q629" i="3"/>
  <c r="Q148"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398" i="3"/>
  <c r="J399" i="3"/>
  <c r="J400" i="3"/>
  <c r="J401" i="3"/>
  <c r="J402" i="3"/>
  <c r="J403" i="3"/>
  <c r="J404" i="3"/>
  <c r="J405" i="3"/>
  <c r="J406" i="3"/>
  <c r="J407" i="3"/>
  <c r="J408" i="3"/>
  <c r="J409" i="3"/>
  <c r="J410" i="3"/>
  <c r="J411" i="3"/>
  <c r="J412" i="3"/>
  <c r="J413" i="3"/>
  <c r="J414" i="3"/>
  <c r="J415" i="3"/>
  <c r="J416" i="3"/>
  <c r="J417" i="3"/>
  <c r="J418" i="3"/>
  <c r="J419" i="3"/>
  <c r="J420" i="3"/>
  <c r="J421" i="3"/>
  <c r="J422" i="3"/>
  <c r="J423"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59" i="3"/>
  <c r="J460" i="3"/>
  <c r="J461" i="3"/>
  <c r="J462" i="3"/>
  <c r="J463" i="3"/>
  <c r="J464" i="3"/>
  <c r="J465" i="3"/>
  <c r="J466" i="3"/>
  <c r="J467" i="3"/>
  <c r="J468" i="3"/>
  <c r="J469" i="3"/>
  <c r="J470" i="3"/>
  <c r="J471" i="3"/>
  <c r="J472" i="3"/>
  <c r="J473" i="3"/>
  <c r="J474" i="3"/>
  <c r="J475" i="3"/>
  <c r="J476" i="3"/>
  <c r="J477" i="3"/>
  <c r="J478" i="3"/>
  <c r="J479" i="3"/>
  <c r="J480" i="3"/>
  <c r="J481" i="3"/>
  <c r="J482" i="3"/>
  <c r="J483" i="3"/>
  <c r="J484" i="3"/>
  <c r="J485" i="3"/>
  <c r="J486" i="3"/>
  <c r="J487" i="3"/>
  <c r="J488" i="3"/>
  <c r="J489" i="3"/>
  <c r="J490" i="3"/>
  <c r="J491" i="3"/>
  <c r="J492" i="3"/>
  <c r="J493" i="3"/>
  <c r="J494" i="3"/>
  <c r="J495" i="3"/>
  <c r="J496" i="3"/>
  <c r="J497" i="3"/>
  <c r="J498" i="3"/>
  <c r="J499" i="3"/>
  <c r="J500" i="3"/>
  <c r="J501" i="3"/>
  <c r="J502" i="3"/>
  <c r="J503" i="3"/>
  <c r="J504" i="3"/>
  <c r="J505" i="3"/>
  <c r="J506" i="3"/>
  <c r="J507" i="3"/>
  <c r="J508" i="3"/>
  <c r="J509" i="3"/>
  <c r="J510" i="3"/>
  <c r="J511" i="3"/>
  <c r="J512" i="3"/>
  <c r="J513" i="3"/>
  <c r="J514" i="3"/>
  <c r="J515" i="3"/>
  <c r="J516" i="3"/>
  <c r="J517" i="3"/>
  <c r="J518" i="3"/>
  <c r="J519" i="3"/>
  <c r="J520" i="3"/>
  <c r="J521" i="3"/>
  <c r="J522" i="3"/>
  <c r="J523" i="3"/>
  <c r="J524" i="3"/>
  <c r="J525" i="3"/>
  <c r="J526" i="3"/>
  <c r="J527" i="3"/>
  <c r="J528" i="3"/>
  <c r="J529" i="3"/>
  <c r="J530" i="3"/>
  <c r="J531" i="3"/>
  <c r="J532" i="3"/>
  <c r="J533" i="3"/>
  <c r="J534"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9"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I273" i="3"/>
  <c r="I274" i="3"/>
  <c r="I275" i="3"/>
  <c r="I276" i="3"/>
  <c r="I277" i="3"/>
  <c r="I278" i="3"/>
  <c r="I279" i="3"/>
  <c r="I280" i="3"/>
  <c r="I281" i="3"/>
  <c r="I282" i="3"/>
  <c r="I283" i="3"/>
  <c r="I284" i="3"/>
  <c r="I285" i="3"/>
  <c r="I286" i="3"/>
  <c r="I287" i="3"/>
  <c r="I288" i="3"/>
  <c r="I289" i="3"/>
  <c r="I290" i="3"/>
  <c r="I291" i="3"/>
  <c r="I292" i="3"/>
  <c r="I293" i="3"/>
  <c r="I294" i="3"/>
  <c r="I295" i="3"/>
  <c r="I296" i="3"/>
  <c r="I297" i="3"/>
  <c r="I298" i="3"/>
  <c r="I299" i="3"/>
  <c r="I300" i="3"/>
  <c r="I301" i="3"/>
  <c r="I302" i="3"/>
  <c r="I303" i="3"/>
  <c r="I304" i="3"/>
  <c r="I305" i="3"/>
  <c r="I306" i="3"/>
  <c r="I307" i="3"/>
  <c r="I308" i="3"/>
  <c r="I309" i="3"/>
  <c r="I310" i="3"/>
  <c r="I311" i="3"/>
  <c r="I312" i="3"/>
  <c r="I313" i="3"/>
  <c r="I314" i="3"/>
  <c r="I315" i="3"/>
  <c r="I316" i="3"/>
  <c r="I317" i="3"/>
  <c r="I318" i="3"/>
  <c r="I319" i="3"/>
  <c r="I320" i="3"/>
  <c r="I321" i="3"/>
  <c r="I322" i="3"/>
  <c r="I323" i="3"/>
  <c r="I324" i="3"/>
  <c r="I325" i="3"/>
  <c r="I326" i="3"/>
  <c r="I327" i="3"/>
  <c r="I328" i="3"/>
  <c r="I329" i="3"/>
  <c r="I330" i="3"/>
  <c r="I331" i="3"/>
  <c r="I332" i="3"/>
  <c r="I333" i="3"/>
  <c r="I334" i="3"/>
  <c r="I335" i="3"/>
  <c r="I336" i="3"/>
  <c r="I337" i="3"/>
  <c r="I338" i="3"/>
  <c r="I339" i="3"/>
  <c r="I340" i="3"/>
  <c r="I341" i="3"/>
  <c r="I342" i="3"/>
  <c r="I343" i="3"/>
  <c r="I344" i="3"/>
  <c r="I345" i="3"/>
  <c r="I346" i="3"/>
  <c r="I347" i="3"/>
  <c r="I348" i="3"/>
  <c r="I349" i="3"/>
  <c r="I350" i="3"/>
  <c r="I351" i="3"/>
  <c r="I352" i="3"/>
  <c r="I353" i="3"/>
  <c r="I354" i="3"/>
  <c r="I355" i="3"/>
  <c r="I356" i="3"/>
  <c r="I357" i="3"/>
  <c r="I358" i="3"/>
  <c r="I359" i="3"/>
  <c r="I360" i="3"/>
  <c r="I361" i="3"/>
  <c r="I362" i="3"/>
  <c r="I363" i="3"/>
  <c r="I364" i="3"/>
  <c r="I365" i="3"/>
  <c r="I366" i="3"/>
  <c r="I367" i="3"/>
  <c r="I368" i="3"/>
  <c r="I369" i="3"/>
  <c r="I370" i="3"/>
  <c r="I371" i="3"/>
  <c r="I372" i="3"/>
  <c r="I373" i="3"/>
  <c r="I374" i="3"/>
  <c r="I375" i="3"/>
  <c r="I376" i="3"/>
  <c r="I377" i="3"/>
  <c r="I378" i="3"/>
  <c r="I379" i="3"/>
  <c r="I380" i="3"/>
  <c r="I381" i="3"/>
  <c r="I382" i="3"/>
  <c r="I383" i="3"/>
  <c r="I384" i="3"/>
  <c r="I385" i="3"/>
  <c r="I386" i="3"/>
  <c r="I387" i="3"/>
  <c r="I388" i="3"/>
  <c r="I389" i="3"/>
  <c r="I390" i="3"/>
  <c r="I391" i="3"/>
  <c r="I392" i="3"/>
  <c r="I393" i="3"/>
  <c r="I394" i="3"/>
  <c r="I395" i="3"/>
  <c r="I396" i="3"/>
  <c r="I397" i="3"/>
  <c r="I398" i="3"/>
  <c r="I399" i="3"/>
  <c r="I400" i="3"/>
  <c r="I401" i="3"/>
  <c r="I402" i="3"/>
  <c r="I403" i="3"/>
  <c r="I404" i="3"/>
  <c r="I405" i="3"/>
  <c r="I406" i="3"/>
  <c r="I407" i="3"/>
  <c r="I408" i="3"/>
  <c r="I409" i="3"/>
  <c r="I410" i="3"/>
  <c r="I411" i="3"/>
  <c r="I412" i="3"/>
  <c r="I413" i="3"/>
  <c r="I414" i="3"/>
  <c r="I415" i="3"/>
  <c r="I416" i="3"/>
  <c r="I417" i="3"/>
  <c r="I418" i="3"/>
  <c r="I419" i="3"/>
  <c r="I420" i="3"/>
  <c r="I421" i="3"/>
  <c r="I422" i="3"/>
  <c r="I423" i="3"/>
  <c r="I424" i="3"/>
  <c r="I425" i="3"/>
  <c r="I426" i="3"/>
  <c r="I427" i="3"/>
  <c r="I428" i="3"/>
  <c r="I429" i="3"/>
  <c r="I430" i="3"/>
  <c r="I431" i="3"/>
  <c r="I432" i="3"/>
  <c r="I433" i="3"/>
  <c r="I434" i="3"/>
  <c r="I435" i="3"/>
  <c r="I436" i="3"/>
  <c r="I437" i="3"/>
  <c r="I438" i="3"/>
  <c r="I439" i="3"/>
  <c r="I440" i="3"/>
  <c r="I441" i="3"/>
  <c r="I442" i="3"/>
  <c r="I443" i="3"/>
  <c r="I444" i="3"/>
  <c r="I445" i="3"/>
  <c r="I446" i="3"/>
  <c r="I447" i="3"/>
  <c r="I448" i="3"/>
  <c r="I449" i="3"/>
  <c r="I450" i="3"/>
  <c r="I451" i="3"/>
  <c r="I452" i="3"/>
  <c r="I453" i="3"/>
  <c r="I454" i="3"/>
  <c r="I455" i="3"/>
  <c r="I456" i="3"/>
  <c r="I457" i="3"/>
  <c r="I458" i="3"/>
  <c r="I459" i="3"/>
  <c r="I460" i="3"/>
  <c r="I461" i="3"/>
  <c r="I462" i="3"/>
  <c r="I463" i="3"/>
  <c r="I464" i="3"/>
  <c r="I465" i="3"/>
  <c r="I466" i="3"/>
  <c r="I467" i="3"/>
  <c r="I468" i="3"/>
  <c r="I469" i="3"/>
  <c r="I470" i="3"/>
  <c r="I471" i="3"/>
  <c r="I472" i="3"/>
  <c r="I473" i="3"/>
  <c r="I474" i="3"/>
  <c r="I475" i="3"/>
  <c r="I476" i="3"/>
  <c r="I477" i="3"/>
  <c r="I478" i="3"/>
  <c r="I479" i="3"/>
  <c r="I480" i="3"/>
  <c r="I481" i="3"/>
  <c r="I482" i="3"/>
  <c r="I483" i="3"/>
  <c r="I484" i="3"/>
  <c r="I485" i="3"/>
  <c r="I486" i="3"/>
  <c r="I487" i="3"/>
  <c r="I488" i="3"/>
  <c r="I489" i="3"/>
  <c r="I490" i="3"/>
  <c r="I491" i="3"/>
  <c r="I492" i="3"/>
  <c r="I493" i="3"/>
  <c r="I494" i="3"/>
  <c r="I495" i="3"/>
  <c r="I496" i="3"/>
  <c r="I497" i="3"/>
  <c r="I498" i="3"/>
  <c r="I499" i="3"/>
  <c r="I500" i="3"/>
  <c r="I501" i="3"/>
  <c r="I502" i="3"/>
  <c r="I503" i="3"/>
  <c r="I504" i="3"/>
  <c r="I505" i="3"/>
  <c r="I506" i="3"/>
  <c r="I507" i="3"/>
  <c r="I508" i="3"/>
  <c r="I509" i="3"/>
  <c r="I510" i="3"/>
  <c r="I511" i="3"/>
  <c r="I512" i="3"/>
  <c r="I513" i="3"/>
  <c r="I514" i="3"/>
  <c r="I515" i="3"/>
  <c r="I516" i="3"/>
  <c r="I517" i="3"/>
  <c r="I518" i="3"/>
  <c r="I519" i="3"/>
  <c r="I520" i="3"/>
  <c r="I521" i="3"/>
  <c r="I522" i="3"/>
  <c r="I523" i="3"/>
  <c r="I524" i="3"/>
  <c r="I525" i="3"/>
  <c r="I526" i="3"/>
  <c r="I527" i="3"/>
  <c r="I528" i="3"/>
  <c r="I529" i="3"/>
  <c r="I530" i="3"/>
  <c r="I531" i="3"/>
  <c r="I532" i="3"/>
  <c r="I533" i="3"/>
  <c r="I534" i="3"/>
  <c r="I535" i="3"/>
  <c r="I536" i="3"/>
  <c r="I537" i="3"/>
  <c r="I538" i="3"/>
  <c r="I539" i="3"/>
  <c r="I540" i="3"/>
  <c r="I541" i="3"/>
  <c r="I542" i="3"/>
  <c r="I543" i="3"/>
  <c r="I544" i="3"/>
  <c r="I545" i="3"/>
  <c r="I546" i="3"/>
  <c r="I547" i="3"/>
  <c r="I548" i="3"/>
  <c r="I549" i="3"/>
  <c r="I550" i="3"/>
  <c r="I551" i="3"/>
  <c r="I552" i="3"/>
  <c r="I553" i="3"/>
  <c r="I554" i="3"/>
  <c r="I555" i="3"/>
  <c r="I556" i="3"/>
  <c r="I557" i="3"/>
  <c r="I558" i="3"/>
  <c r="I559" i="3"/>
  <c r="I560" i="3"/>
  <c r="I561" i="3"/>
  <c r="I562" i="3"/>
  <c r="I563" i="3"/>
  <c r="I564" i="3"/>
  <c r="I565" i="3"/>
  <c r="I566" i="3"/>
  <c r="I567" i="3"/>
  <c r="I568" i="3"/>
  <c r="I569" i="3"/>
  <c r="I570" i="3"/>
  <c r="I571" i="3"/>
  <c r="I572" i="3"/>
  <c r="I573" i="3"/>
  <c r="I574" i="3"/>
  <c r="I575" i="3"/>
  <c r="I576" i="3"/>
  <c r="I577" i="3"/>
  <c r="I578" i="3"/>
  <c r="I579" i="3"/>
  <c r="I580" i="3"/>
  <c r="I581" i="3"/>
  <c r="I582" i="3"/>
  <c r="I583" i="3"/>
  <c r="I584" i="3"/>
  <c r="I585" i="3"/>
  <c r="I586" i="3"/>
  <c r="I587" i="3"/>
  <c r="I588" i="3"/>
  <c r="I589" i="3"/>
  <c r="I590" i="3"/>
  <c r="I591" i="3"/>
  <c r="I592" i="3"/>
  <c r="I593" i="3"/>
  <c r="I594" i="3"/>
  <c r="I595" i="3"/>
  <c r="I596" i="3"/>
  <c r="I597" i="3"/>
  <c r="I598" i="3"/>
  <c r="I599" i="3"/>
  <c r="I600" i="3"/>
  <c r="I601" i="3"/>
  <c r="I602" i="3"/>
  <c r="I603" i="3"/>
  <c r="I604" i="3"/>
  <c r="I605" i="3"/>
  <c r="I606" i="3"/>
  <c r="I607" i="3"/>
  <c r="I608" i="3"/>
  <c r="I609" i="3"/>
  <c r="I610" i="3"/>
  <c r="I611" i="3"/>
  <c r="I612" i="3"/>
  <c r="I613" i="3"/>
  <c r="I614" i="3"/>
  <c r="I615" i="3"/>
  <c r="I616" i="3"/>
  <c r="I617" i="3"/>
  <c r="I618" i="3"/>
  <c r="I619" i="3"/>
  <c r="I620" i="3"/>
  <c r="I621" i="3"/>
  <c r="I622" i="3"/>
  <c r="I623" i="3"/>
  <c r="I624" i="3"/>
  <c r="I625" i="3"/>
  <c r="I626" i="3"/>
  <c r="I627" i="3"/>
  <c r="I629" i="3"/>
  <c r="R151" i="21" l="1"/>
  <c r="R152" i="21"/>
  <c r="R153" i="21"/>
  <c r="R155" i="21"/>
  <c r="R156" i="21"/>
  <c r="R157" i="21"/>
  <c r="R158" i="21"/>
  <c r="R159" i="21"/>
  <c r="R160" i="21"/>
  <c r="R161" i="21"/>
  <c r="R162" i="21"/>
  <c r="R164" i="21"/>
  <c r="R165" i="21"/>
  <c r="R166" i="21"/>
  <c r="R167" i="21"/>
  <c r="R168" i="21"/>
  <c r="R169" i="21"/>
  <c r="R170" i="21"/>
  <c r="R171" i="21"/>
  <c r="R172" i="21"/>
  <c r="R173" i="21"/>
  <c r="R174" i="21"/>
  <c r="R175" i="21"/>
  <c r="R176" i="21"/>
  <c r="R177" i="21"/>
  <c r="R178" i="21"/>
  <c r="R179" i="21"/>
  <c r="R180" i="21"/>
  <c r="R181" i="21"/>
  <c r="R182" i="21"/>
  <c r="R183" i="21"/>
  <c r="R184" i="21"/>
  <c r="R185" i="21"/>
  <c r="R186" i="21"/>
  <c r="R187" i="21"/>
  <c r="R188" i="21"/>
  <c r="R189" i="21"/>
  <c r="R190" i="21"/>
  <c r="R191" i="21"/>
  <c r="R192" i="21"/>
  <c r="R193" i="21"/>
  <c r="R194" i="21"/>
  <c r="R195" i="21"/>
  <c r="R196" i="21"/>
  <c r="R197" i="21"/>
  <c r="R198" i="21"/>
  <c r="R199" i="21"/>
  <c r="R200" i="21"/>
  <c r="R201" i="21"/>
  <c r="R202" i="21"/>
  <c r="R203" i="21"/>
  <c r="R204" i="21"/>
  <c r="R205" i="21"/>
  <c r="R206" i="21"/>
  <c r="R207" i="21"/>
  <c r="R208" i="21"/>
  <c r="R209" i="21"/>
  <c r="R210" i="21"/>
  <c r="R211" i="21"/>
  <c r="R212" i="21"/>
  <c r="R213" i="21"/>
  <c r="R214" i="21"/>
  <c r="R215" i="21"/>
  <c r="R216" i="21"/>
  <c r="R217" i="21"/>
  <c r="R218" i="21"/>
  <c r="R219" i="21"/>
  <c r="R220" i="21"/>
  <c r="R221" i="21"/>
  <c r="R222" i="21"/>
  <c r="R223" i="21"/>
  <c r="R224" i="21"/>
  <c r="R225" i="21"/>
  <c r="R226" i="21"/>
  <c r="R227" i="21"/>
  <c r="R228" i="21"/>
  <c r="R229" i="21"/>
  <c r="R230" i="21"/>
  <c r="R231" i="21"/>
  <c r="R232" i="21"/>
  <c r="R233" i="21"/>
  <c r="R234" i="21"/>
  <c r="R235" i="21"/>
  <c r="R236" i="21"/>
  <c r="R237" i="21"/>
  <c r="R238" i="21"/>
  <c r="R239" i="21"/>
  <c r="R240" i="21"/>
  <c r="R241" i="21"/>
  <c r="R242" i="21"/>
  <c r="R243" i="21"/>
  <c r="R244" i="21"/>
  <c r="R245" i="21"/>
  <c r="R246" i="21"/>
  <c r="R247" i="21"/>
  <c r="R248" i="21"/>
  <c r="R249" i="21"/>
  <c r="R250" i="21"/>
  <c r="R251" i="21"/>
  <c r="R252" i="21"/>
  <c r="R253" i="21"/>
  <c r="R254" i="21"/>
  <c r="R255" i="21"/>
  <c r="R256" i="21"/>
  <c r="R257" i="21"/>
  <c r="R258" i="21"/>
  <c r="R259" i="21"/>
  <c r="R260" i="21"/>
  <c r="R261" i="21"/>
  <c r="R262" i="21"/>
  <c r="R263" i="21"/>
  <c r="R264" i="21"/>
  <c r="R265" i="21"/>
  <c r="R266" i="21"/>
  <c r="R267" i="21"/>
  <c r="R268" i="21"/>
  <c r="R269" i="21"/>
  <c r="R270" i="21"/>
  <c r="R271" i="21"/>
  <c r="R272" i="21"/>
  <c r="R273" i="21"/>
  <c r="R274" i="21"/>
  <c r="R275" i="21"/>
  <c r="R276" i="21"/>
  <c r="R277" i="21"/>
  <c r="R278" i="21"/>
  <c r="R279" i="21"/>
  <c r="R280" i="21"/>
  <c r="R281" i="21"/>
  <c r="R282" i="21"/>
  <c r="R283" i="21"/>
  <c r="R284" i="21"/>
  <c r="R285" i="21"/>
  <c r="R286" i="21"/>
  <c r="R287" i="21"/>
  <c r="R288" i="21"/>
  <c r="R289" i="21"/>
  <c r="R290" i="21"/>
  <c r="R291" i="21"/>
  <c r="R292" i="21"/>
  <c r="R293" i="21"/>
  <c r="R294" i="21"/>
  <c r="R295" i="21"/>
  <c r="R296" i="21"/>
  <c r="R297" i="21"/>
  <c r="R298" i="21"/>
  <c r="R299" i="21"/>
  <c r="R300" i="21"/>
  <c r="R301" i="21"/>
  <c r="R302" i="21"/>
  <c r="R303" i="21"/>
  <c r="R304" i="21"/>
  <c r="R305" i="21"/>
  <c r="R306" i="21"/>
  <c r="R307" i="21"/>
  <c r="R308" i="21"/>
  <c r="R309" i="21"/>
  <c r="R310" i="21"/>
  <c r="R311" i="21"/>
  <c r="R312" i="21"/>
  <c r="R313" i="21"/>
  <c r="R314" i="21"/>
  <c r="R315" i="21"/>
  <c r="R316" i="21"/>
  <c r="R317" i="21"/>
  <c r="R318" i="21"/>
  <c r="R319" i="21"/>
  <c r="R320" i="21"/>
  <c r="R321" i="21"/>
  <c r="R322" i="21"/>
  <c r="R323" i="21"/>
  <c r="R324" i="21"/>
  <c r="R325" i="21"/>
  <c r="R326" i="21"/>
  <c r="R327" i="21"/>
  <c r="R328" i="21"/>
  <c r="R329" i="21"/>
  <c r="R330" i="21"/>
  <c r="R331" i="21"/>
  <c r="R332" i="21"/>
  <c r="R333" i="21"/>
  <c r="R334" i="21"/>
  <c r="R335" i="21"/>
  <c r="R336" i="21"/>
  <c r="R337" i="21"/>
  <c r="R338" i="21"/>
  <c r="R339" i="21"/>
  <c r="R340" i="21"/>
  <c r="R341" i="21"/>
  <c r="R342" i="21"/>
  <c r="R343" i="21"/>
  <c r="R344" i="21"/>
  <c r="R345" i="21"/>
  <c r="R346" i="21"/>
  <c r="R347" i="21"/>
  <c r="R348" i="21"/>
  <c r="R349" i="21"/>
  <c r="R350" i="21"/>
  <c r="R351" i="21"/>
  <c r="R352" i="21"/>
  <c r="R353" i="21"/>
  <c r="R354" i="21"/>
  <c r="R355" i="21"/>
  <c r="R356" i="21"/>
  <c r="R357" i="21"/>
  <c r="R358" i="21"/>
  <c r="R359" i="21"/>
  <c r="R360" i="21"/>
  <c r="R361" i="21"/>
  <c r="R362" i="21"/>
  <c r="R363" i="21"/>
  <c r="R364" i="21"/>
  <c r="R365" i="21"/>
  <c r="R366" i="21"/>
  <c r="R367" i="21"/>
  <c r="R368" i="21"/>
  <c r="R369" i="21"/>
  <c r="R370" i="21"/>
  <c r="R371" i="21"/>
  <c r="R372" i="21"/>
  <c r="R373" i="21"/>
  <c r="R374" i="21"/>
  <c r="R375" i="21"/>
  <c r="R376" i="21"/>
  <c r="R377" i="21"/>
  <c r="R378" i="21"/>
  <c r="R379" i="21"/>
  <c r="R380" i="21"/>
  <c r="R381" i="21"/>
  <c r="R382" i="21"/>
  <c r="R383" i="21"/>
  <c r="R384" i="21"/>
  <c r="R385" i="21"/>
  <c r="R386" i="21"/>
  <c r="R387" i="21"/>
  <c r="R388" i="21"/>
  <c r="R389" i="21"/>
  <c r="R390" i="21"/>
  <c r="R391" i="21"/>
  <c r="R392" i="21"/>
  <c r="R393" i="21"/>
  <c r="R394" i="21"/>
  <c r="R395" i="21"/>
  <c r="R396" i="21"/>
  <c r="R397" i="21"/>
  <c r="R398" i="21"/>
  <c r="R399" i="21"/>
  <c r="R400" i="21"/>
  <c r="R401" i="21"/>
  <c r="R402" i="21"/>
  <c r="R403" i="21"/>
  <c r="R404" i="21"/>
  <c r="R405" i="21"/>
  <c r="R406" i="21"/>
  <c r="R407" i="21"/>
  <c r="R408" i="21"/>
  <c r="R409" i="21"/>
  <c r="R410" i="21"/>
  <c r="R411" i="21"/>
  <c r="R412" i="21"/>
  <c r="R413" i="21"/>
  <c r="R414" i="21"/>
  <c r="R415" i="21"/>
  <c r="R416" i="21"/>
  <c r="R417" i="21"/>
  <c r="R418" i="21"/>
  <c r="R419" i="21"/>
  <c r="R420" i="21"/>
  <c r="R421" i="21"/>
  <c r="R422" i="21"/>
  <c r="R423" i="21"/>
  <c r="R424" i="21"/>
  <c r="R425" i="21"/>
  <c r="R426" i="21"/>
  <c r="R427" i="21"/>
  <c r="R428" i="21"/>
  <c r="R429" i="21"/>
  <c r="R430" i="21"/>
  <c r="R431" i="21"/>
  <c r="R432" i="21"/>
  <c r="R433" i="21"/>
  <c r="R434" i="21"/>
  <c r="R435" i="21"/>
  <c r="R436" i="21"/>
  <c r="R437" i="21"/>
  <c r="R438" i="21"/>
  <c r="R439" i="21"/>
  <c r="R440" i="21"/>
  <c r="R441" i="21"/>
  <c r="R442" i="21"/>
  <c r="R443" i="21"/>
  <c r="R444" i="21"/>
  <c r="R445" i="21"/>
  <c r="R446" i="21"/>
  <c r="R447" i="21"/>
  <c r="R448" i="21"/>
  <c r="R449" i="21"/>
  <c r="R450" i="21"/>
  <c r="R451" i="21"/>
  <c r="R452" i="21"/>
  <c r="R453" i="21"/>
  <c r="R454" i="21"/>
  <c r="R455" i="21"/>
  <c r="R456" i="21"/>
  <c r="R457" i="21"/>
  <c r="R458" i="21"/>
  <c r="R459" i="21"/>
  <c r="R460" i="21"/>
  <c r="R461" i="21"/>
  <c r="R462" i="21"/>
  <c r="R463" i="21"/>
  <c r="R464" i="21"/>
  <c r="R465" i="21"/>
  <c r="R466" i="21"/>
  <c r="R467" i="21"/>
  <c r="R468" i="21"/>
  <c r="R469" i="21"/>
  <c r="R470" i="21"/>
  <c r="R471" i="21"/>
  <c r="R472" i="21"/>
  <c r="R473" i="21"/>
  <c r="R474" i="21"/>
  <c r="R475" i="21"/>
  <c r="R476" i="21"/>
  <c r="R477" i="21"/>
  <c r="R478" i="21"/>
  <c r="R479" i="21"/>
  <c r="R480" i="21"/>
  <c r="R481" i="21"/>
  <c r="R482" i="21"/>
  <c r="R483" i="21"/>
  <c r="R484" i="21"/>
  <c r="R485" i="21"/>
  <c r="R486" i="21"/>
  <c r="R487" i="21"/>
  <c r="R488" i="21"/>
  <c r="R489" i="21"/>
  <c r="R490" i="21"/>
  <c r="R491" i="21"/>
  <c r="R492" i="21"/>
  <c r="R493" i="21"/>
  <c r="R494" i="21"/>
  <c r="R495" i="21"/>
  <c r="R496" i="21"/>
  <c r="R497" i="21"/>
  <c r="R498" i="21"/>
  <c r="R499" i="21"/>
  <c r="R500" i="21"/>
  <c r="R501" i="21"/>
  <c r="R502" i="21"/>
  <c r="R503" i="21"/>
  <c r="R504" i="21"/>
  <c r="R505" i="21"/>
  <c r="R506" i="21"/>
  <c r="R507" i="21"/>
  <c r="R508" i="21"/>
  <c r="R509" i="21"/>
  <c r="R510" i="21"/>
  <c r="R511" i="21"/>
  <c r="R512" i="21"/>
  <c r="R513" i="21"/>
  <c r="R514" i="21"/>
  <c r="R515" i="21"/>
  <c r="R516" i="21"/>
  <c r="R517" i="21"/>
  <c r="R518" i="21"/>
  <c r="R519" i="21"/>
  <c r="R520" i="21"/>
  <c r="R521" i="21"/>
  <c r="R522" i="21"/>
  <c r="R523" i="21"/>
  <c r="R524" i="21"/>
  <c r="R525" i="21"/>
  <c r="R526" i="21"/>
  <c r="R527" i="21"/>
  <c r="R528" i="21"/>
  <c r="R529" i="21"/>
  <c r="R530" i="21"/>
  <c r="R531" i="21"/>
  <c r="R532" i="21"/>
  <c r="R533" i="21"/>
  <c r="R534" i="21"/>
  <c r="R535" i="21"/>
  <c r="R536" i="21"/>
  <c r="R537" i="21"/>
  <c r="R538" i="21"/>
  <c r="R539" i="21"/>
  <c r="R540" i="21"/>
  <c r="R541" i="21"/>
  <c r="R542" i="21"/>
  <c r="R543" i="21"/>
  <c r="R544" i="21"/>
  <c r="R545" i="21"/>
  <c r="R546" i="21"/>
  <c r="R547" i="21"/>
  <c r="R548" i="21"/>
  <c r="R549" i="21"/>
  <c r="R550" i="21"/>
  <c r="R551" i="21"/>
  <c r="R552" i="21"/>
  <c r="R553" i="21"/>
  <c r="R554" i="21"/>
  <c r="R555" i="21"/>
  <c r="R556" i="21"/>
  <c r="R557" i="21"/>
  <c r="R558" i="21"/>
  <c r="R559" i="21"/>
  <c r="R560" i="21"/>
  <c r="R561" i="21"/>
  <c r="R562" i="21"/>
  <c r="R563" i="21"/>
  <c r="R564" i="21"/>
  <c r="R565" i="21"/>
  <c r="R566" i="21"/>
  <c r="R567" i="21"/>
  <c r="R568" i="21"/>
  <c r="R569" i="21"/>
  <c r="R570" i="21"/>
  <c r="R571" i="21"/>
  <c r="R572" i="21"/>
  <c r="R573" i="21"/>
  <c r="R574" i="21"/>
  <c r="S686" i="51" l="1"/>
  <c r="V686" i="51"/>
  <c r="V687" i="51"/>
  <c r="V688" i="51"/>
  <c r="V689" i="51"/>
  <c r="V690" i="51"/>
  <c r="V691" i="51"/>
  <c r="J686" i="51"/>
  <c r="J687" i="51"/>
  <c r="J689" i="51"/>
  <c r="J690" i="51"/>
  <c r="J691" i="51"/>
  <c r="I686" i="51"/>
  <c r="I687" i="51"/>
  <c r="I688" i="51"/>
  <c r="I689" i="51"/>
  <c r="I690" i="51"/>
  <c r="I691" i="51"/>
  <c r="S685" i="51" l="1"/>
  <c r="S684" i="51"/>
  <c r="S677" i="51"/>
  <c r="S678" i="51"/>
  <c r="S679" i="51"/>
  <c r="S680" i="51"/>
  <c r="S681" i="51"/>
  <c r="S682" i="51"/>
  <c r="S683" i="51"/>
  <c r="S676" i="51" l="1"/>
  <c r="V676" i="51" l="1"/>
  <c r="V677" i="51"/>
  <c r="V678" i="51"/>
  <c r="V679" i="51"/>
  <c r="V680" i="51"/>
  <c r="V681" i="51"/>
  <c r="V682" i="51"/>
  <c r="V683" i="51"/>
  <c r="V684" i="51"/>
  <c r="V685" i="51"/>
  <c r="V675" i="51"/>
  <c r="J682" i="51" l="1"/>
  <c r="J683" i="51"/>
  <c r="J684" i="51"/>
  <c r="J685" i="51"/>
  <c r="I676" i="51"/>
  <c r="I677" i="51"/>
  <c r="I678" i="51"/>
  <c r="I679" i="51"/>
  <c r="I680" i="51"/>
  <c r="I681" i="51"/>
  <c r="I682" i="51"/>
  <c r="I683" i="51"/>
  <c r="I684" i="51"/>
  <c r="I685" i="51"/>
  <c r="S674" i="51" l="1"/>
  <c r="S675" i="51"/>
  <c r="I598" i="51"/>
  <c r="I599" i="51"/>
  <c r="I600" i="51"/>
  <c r="I601" i="51"/>
  <c r="I602" i="51"/>
  <c r="I603" i="51"/>
  <c r="I604" i="51"/>
  <c r="I605" i="51"/>
  <c r="I606" i="51"/>
  <c r="I607" i="51"/>
  <c r="I608" i="51"/>
  <c r="I609" i="51"/>
  <c r="I610" i="51"/>
  <c r="I611" i="51"/>
  <c r="I612" i="51"/>
  <c r="I613" i="51"/>
  <c r="I614" i="51"/>
  <c r="I615" i="51"/>
  <c r="I616" i="51"/>
  <c r="I617" i="51"/>
  <c r="I618" i="51"/>
  <c r="I619" i="51"/>
  <c r="I620" i="51"/>
  <c r="I621" i="51"/>
  <c r="I622" i="51"/>
  <c r="I623" i="51"/>
  <c r="I624" i="51"/>
  <c r="I625" i="51"/>
  <c r="I626" i="51"/>
  <c r="I627" i="51"/>
  <c r="I628" i="51"/>
  <c r="I629" i="51"/>
  <c r="I630" i="51"/>
  <c r="I631" i="51"/>
  <c r="I632" i="51"/>
  <c r="I633" i="51"/>
  <c r="I634" i="51"/>
  <c r="I635" i="51"/>
  <c r="I636" i="51"/>
  <c r="I637" i="51"/>
  <c r="I638" i="51"/>
  <c r="I639" i="51"/>
  <c r="I640" i="51"/>
  <c r="I641" i="51"/>
  <c r="I642" i="51"/>
  <c r="I643" i="51"/>
  <c r="I644" i="51"/>
  <c r="I645" i="51"/>
  <c r="I646" i="51"/>
  <c r="I647" i="51"/>
  <c r="I648" i="51"/>
  <c r="I649" i="51"/>
  <c r="I650" i="51"/>
  <c r="I651" i="51"/>
  <c r="I652" i="51"/>
  <c r="I653" i="51"/>
  <c r="I654" i="51"/>
  <c r="I655" i="51"/>
  <c r="I656" i="51"/>
  <c r="I657" i="51"/>
  <c r="I658" i="51"/>
  <c r="I659" i="51"/>
  <c r="I660" i="51"/>
  <c r="I661" i="51"/>
  <c r="I662" i="51"/>
  <c r="I663" i="51"/>
  <c r="I664" i="51"/>
  <c r="I665" i="51"/>
  <c r="I666" i="51"/>
  <c r="I667" i="51"/>
  <c r="I668" i="51"/>
  <c r="I669" i="51"/>
  <c r="I670" i="51"/>
  <c r="I671" i="51"/>
  <c r="I672" i="51"/>
  <c r="I673" i="51"/>
  <c r="I674" i="51"/>
  <c r="I675" i="51"/>
  <c r="I591" i="51"/>
  <c r="I592" i="51"/>
  <c r="I593" i="51"/>
  <c r="I594" i="51"/>
  <c r="I595" i="51"/>
  <c r="I596" i="51"/>
  <c r="I597" i="51"/>
  <c r="I587" i="51"/>
  <c r="I588" i="51"/>
  <c r="I589" i="51"/>
  <c r="I590" i="51"/>
  <c r="I583" i="51"/>
  <c r="I584" i="51"/>
  <c r="I585" i="51"/>
  <c r="I586" i="51"/>
  <c r="I575" i="51"/>
  <c r="I576" i="51"/>
  <c r="I577" i="51"/>
  <c r="I578" i="51"/>
  <c r="I579" i="51"/>
  <c r="I580" i="51"/>
  <c r="I581" i="51"/>
  <c r="I582" i="51"/>
  <c r="I568" i="51"/>
  <c r="I569" i="51"/>
  <c r="I570" i="51"/>
  <c r="I571" i="51"/>
  <c r="I572" i="51"/>
  <c r="I573" i="51"/>
  <c r="I574" i="51"/>
  <c r="I565" i="51"/>
  <c r="I566" i="51"/>
  <c r="I567" i="51"/>
  <c r="I562" i="51"/>
  <c r="I563" i="51"/>
  <c r="I564" i="51"/>
  <c r="I561" i="51"/>
  <c r="I560" i="51"/>
  <c r="S561" i="51" l="1"/>
  <c r="S562" i="51"/>
  <c r="S563" i="51"/>
  <c r="S564" i="51"/>
  <c r="S565" i="51"/>
  <c r="S566" i="51"/>
  <c r="S567" i="51"/>
  <c r="S568" i="51"/>
  <c r="S569" i="51"/>
  <c r="S570" i="51"/>
  <c r="S571" i="51"/>
  <c r="S572" i="51"/>
  <c r="S573" i="51"/>
  <c r="S574" i="51"/>
  <c r="S575" i="51"/>
  <c r="S576" i="51"/>
  <c r="S577" i="51"/>
  <c r="S578" i="51"/>
  <c r="S579" i="51"/>
  <c r="S580" i="51"/>
  <c r="S581" i="51"/>
  <c r="S582" i="51"/>
  <c r="S583" i="51"/>
  <c r="S584" i="51"/>
  <c r="S585" i="51"/>
  <c r="S586" i="51"/>
  <c r="S587" i="51"/>
  <c r="S588" i="51"/>
  <c r="S589" i="51"/>
  <c r="S590" i="51"/>
  <c r="S591" i="51"/>
  <c r="S592" i="51"/>
  <c r="S593" i="51"/>
  <c r="S594" i="51"/>
  <c r="S595" i="51"/>
  <c r="S596" i="51"/>
  <c r="S597" i="51"/>
  <c r="S598" i="51"/>
  <c r="S599" i="51"/>
  <c r="S600" i="51"/>
  <c r="S601" i="51"/>
  <c r="S602" i="51"/>
  <c r="S603" i="51"/>
  <c r="S604" i="51"/>
  <c r="S605" i="51"/>
  <c r="S606" i="51"/>
  <c r="S607" i="51"/>
  <c r="S608" i="51"/>
  <c r="S609" i="51"/>
  <c r="S610" i="51"/>
  <c r="S611" i="51"/>
  <c r="S612" i="51"/>
  <c r="S613" i="51"/>
  <c r="S614" i="51"/>
  <c r="S615" i="51"/>
  <c r="S616" i="51"/>
  <c r="S617" i="51"/>
  <c r="S618" i="51"/>
  <c r="S619" i="51"/>
  <c r="S620" i="51"/>
  <c r="S621" i="51"/>
  <c r="S622" i="51"/>
  <c r="S623" i="51"/>
  <c r="S624" i="51"/>
  <c r="S625" i="51"/>
  <c r="S626" i="51"/>
  <c r="S627" i="51"/>
  <c r="S628" i="51"/>
  <c r="S629" i="51"/>
  <c r="S630" i="51"/>
  <c r="S631" i="51"/>
  <c r="S632" i="51"/>
  <c r="S633" i="51"/>
  <c r="S634" i="51"/>
  <c r="S635" i="51"/>
  <c r="S636" i="51"/>
  <c r="S637" i="51"/>
  <c r="S638" i="51"/>
  <c r="S639" i="51"/>
  <c r="S640" i="51"/>
  <c r="S641" i="51"/>
  <c r="S642" i="51"/>
  <c r="S643" i="51"/>
  <c r="S644" i="51"/>
  <c r="S645" i="51"/>
  <c r="S646" i="51"/>
  <c r="S647" i="51"/>
  <c r="S648" i="51"/>
  <c r="S649" i="51"/>
  <c r="S650" i="51"/>
  <c r="S651" i="51"/>
  <c r="S652" i="51"/>
  <c r="S653" i="51"/>
  <c r="S654" i="51"/>
  <c r="S655" i="51"/>
  <c r="S656" i="51"/>
  <c r="S657" i="51"/>
  <c r="S658" i="51"/>
  <c r="S659" i="51"/>
  <c r="S660" i="51"/>
  <c r="S661" i="51"/>
  <c r="S662" i="51"/>
  <c r="S663" i="51"/>
  <c r="S664" i="51"/>
  <c r="S665" i="51"/>
  <c r="S666" i="51"/>
  <c r="S667" i="51"/>
  <c r="S668" i="51"/>
  <c r="S669" i="51"/>
  <c r="S670" i="51"/>
  <c r="S671" i="51"/>
  <c r="S672" i="51"/>
  <c r="S673" i="51"/>
  <c r="S560" i="51"/>
  <c r="S559" i="51"/>
  <c r="Q144" i="3" l="1"/>
  <c r="Q145" i="3"/>
  <c r="Q146" i="3"/>
  <c r="V144" i="3"/>
  <c r="V145" i="3"/>
  <c r="U144" i="3"/>
  <c r="U145" i="3"/>
  <c r="U146" i="3"/>
  <c r="AE131" i="21" l="1"/>
  <c r="AE132" i="21"/>
  <c r="AE133" i="21"/>
  <c r="R131" i="21"/>
  <c r="S131" i="21" s="1"/>
  <c r="R132" i="21"/>
  <c r="S132" i="21" s="1"/>
  <c r="R133" i="21"/>
  <c r="S133" i="21" s="1"/>
  <c r="X131" i="21"/>
  <c r="X132" i="21"/>
  <c r="X133" i="21"/>
  <c r="Y131" i="21"/>
  <c r="Y132" i="21"/>
  <c r="Y133" i="21"/>
  <c r="T131" i="21" l="1"/>
  <c r="T133" i="21"/>
  <c r="T132" i="21"/>
  <c r="S18" i="36" l="1"/>
  <c r="S19" i="36"/>
  <c r="R6" i="36" l="1"/>
  <c r="AK2" i="21" l="1"/>
  <c r="AE152" i="21" l="1"/>
  <c r="AE153" i="21"/>
  <c r="AE154" i="21"/>
  <c r="AE155" i="21"/>
  <c r="AE156" i="21"/>
  <c r="AE157" i="21"/>
  <c r="AE158" i="21"/>
  <c r="AE159" i="21"/>
  <c r="AE160" i="21"/>
  <c r="AE161" i="21"/>
  <c r="AE162" i="21"/>
  <c r="AE164" i="21"/>
  <c r="AE165" i="21"/>
  <c r="AE167" i="21"/>
  <c r="AE168" i="21"/>
  <c r="AE169" i="21"/>
  <c r="AE170" i="21"/>
  <c r="AE171" i="21"/>
  <c r="AE172" i="21"/>
  <c r="AE173" i="21"/>
  <c r="AE174" i="21"/>
  <c r="AE175" i="21"/>
  <c r="AE176" i="21"/>
  <c r="AE177" i="21"/>
  <c r="AE178" i="21"/>
  <c r="AE179" i="21"/>
  <c r="AE180" i="21"/>
  <c r="AE181" i="21"/>
  <c r="AE182" i="21"/>
  <c r="AE183" i="21"/>
  <c r="AE184" i="21"/>
  <c r="AE185" i="21"/>
  <c r="AE186" i="21"/>
  <c r="AE187" i="21"/>
  <c r="AE188" i="21"/>
  <c r="AE189" i="21"/>
  <c r="AE190" i="21"/>
  <c r="AE191" i="21"/>
  <c r="AE192" i="21"/>
  <c r="AE193" i="21"/>
  <c r="AE194" i="21"/>
  <c r="AE195" i="21"/>
  <c r="AE196" i="21"/>
  <c r="AE197" i="21"/>
  <c r="AE198" i="21"/>
  <c r="AE199" i="21"/>
  <c r="AE200" i="21"/>
  <c r="AE201" i="21"/>
  <c r="AE202" i="21"/>
  <c r="AE203" i="21"/>
  <c r="AE204" i="21"/>
  <c r="AE205" i="21"/>
  <c r="AE206" i="21"/>
  <c r="AE207" i="21"/>
  <c r="AE208" i="21"/>
  <c r="AE209" i="21"/>
  <c r="AE210" i="21"/>
  <c r="AE211" i="21"/>
  <c r="AE212" i="21"/>
  <c r="AE213" i="21"/>
  <c r="AE214" i="21"/>
  <c r="AE215" i="21"/>
  <c r="AE216" i="21"/>
  <c r="AE217" i="21"/>
  <c r="AE218" i="21"/>
  <c r="AE219" i="21"/>
  <c r="AE220" i="21"/>
  <c r="AE221" i="21"/>
  <c r="AE222" i="21"/>
  <c r="AE223" i="21"/>
  <c r="AE224" i="21"/>
  <c r="AE225" i="21"/>
  <c r="AE226" i="21"/>
  <c r="AE227" i="21"/>
  <c r="AE228" i="21"/>
  <c r="AE229" i="21"/>
  <c r="AE230" i="21"/>
  <c r="AE231" i="21"/>
  <c r="AE232" i="21"/>
  <c r="AE233" i="21"/>
  <c r="AE234" i="21"/>
  <c r="AE235" i="21"/>
  <c r="AE236" i="21"/>
  <c r="AE237" i="21"/>
  <c r="AE238" i="21"/>
  <c r="AE239" i="21"/>
  <c r="AE240" i="21"/>
  <c r="AE241" i="21"/>
  <c r="AE242" i="21"/>
  <c r="AE243" i="21"/>
  <c r="AE244" i="21"/>
  <c r="AE245" i="21"/>
  <c r="AE246" i="21"/>
  <c r="AE247" i="21"/>
  <c r="AE248" i="21"/>
  <c r="AE249" i="21"/>
  <c r="AE250" i="21"/>
  <c r="AE251" i="21"/>
  <c r="AE252" i="21"/>
  <c r="AE253" i="21"/>
  <c r="AE254" i="21"/>
  <c r="AE255" i="21"/>
  <c r="AE256" i="21"/>
  <c r="AE257" i="21"/>
  <c r="AE258" i="21"/>
  <c r="AE259" i="21"/>
  <c r="AE260" i="21"/>
  <c r="AE261" i="21"/>
  <c r="AE262" i="21"/>
  <c r="AE263" i="21"/>
  <c r="AE264" i="21"/>
  <c r="AE265" i="21"/>
  <c r="AE266" i="21"/>
  <c r="AE267" i="21"/>
  <c r="AE268" i="21"/>
  <c r="AE269" i="21"/>
  <c r="AE270" i="21"/>
  <c r="AE271" i="21"/>
  <c r="AE272" i="21"/>
  <c r="AE273" i="21"/>
  <c r="AE274" i="21"/>
  <c r="AE275" i="21"/>
  <c r="AE276" i="21"/>
  <c r="AE277" i="21"/>
  <c r="AE278" i="21"/>
  <c r="AE279" i="21"/>
  <c r="AE280" i="21"/>
  <c r="AE281" i="21"/>
  <c r="AE282" i="21"/>
  <c r="AE283" i="21"/>
  <c r="AE284" i="21"/>
  <c r="AE285" i="21"/>
  <c r="AE286" i="21"/>
  <c r="AE287" i="21"/>
  <c r="AE288" i="21"/>
  <c r="AE289" i="21"/>
  <c r="AE290" i="21"/>
  <c r="AE291" i="21"/>
  <c r="AE292" i="21"/>
  <c r="AE293" i="21"/>
  <c r="AE294" i="21"/>
  <c r="AE295" i="21"/>
  <c r="AE296" i="21"/>
  <c r="AE297" i="21"/>
  <c r="AE298" i="21"/>
  <c r="AE299" i="21"/>
  <c r="AE300" i="21"/>
  <c r="AE301" i="21"/>
  <c r="AE302" i="21"/>
  <c r="AE303" i="21"/>
  <c r="AE304" i="21"/>
  <c r="AE305" i="21"/>
  <c r="AE306" i="21"/>
  <c r="AE307" i="21"/>
  <c r="AE308" i="21"/>
  <c r="AE309" i="21"/>
  <c r="AE310" i="21"/>
  <c r="AE311" i="21"/>
  <c r="AE312" i="21"/>
  <c r="AE313" i="21"/>
  <c r="AE314" i="21"/>
  <c r="AE315" i="21"/>
  <c r="AE316" i="21"/>
  <c r="AE317" i="21"/>
  <c r="AE318" i="21"/>
  <c r="AE319" i="21"/>
  <c r="AE320" i="21"/>
  <c r="AE321" i="21"/>
  <c r="AE322" i="21"/>
  <c r="AE323" i="21"/>
  <c r="AE324" i="21"/>
  <c r="AE325" i="21"/>
  <c r="AE326" i="21"/>
  <c r="AE327" i="21"/>
  <c r="AE328" i="21"/>
  <c r="AE329" i="21"/>
  <c r="AE330" i="21"/>
  <c r="AE331" i="21"/>
  <c r="AE332" i="21"/>
  <c r="AE333" i="21"/>
  <c r="AE334" i="21"/>
  <c r="AE335" i="21"/>
  <c r="AE336" i="21"/>
  <c r="AE337" i="21"/>
  <c r="AE338" i="21"/>
  <c r="AE339" i="21"/>
  <c r="AE340" i="21"/>
  <c r="AE341" i="21"/>
  <c r="AE342" i="21"/>
  <c r="AE343" i="21"/>
  <c r="AE344" i="21"/>
  <c r="AE345" i="21"/>
  <c r="AE346" i="21"/>
  <c r="AE347" i="21"/>
  <c r="AE348" i="21"/>
  <c r="AE349" i="21"/>
  <c r="AE350" i="21"/>
  <c r="AE351" i="21"/>
  <c r="AE352" i="21"/>
  <c r="AE353" i="21"/>
  <c r="AE354" i="21"/>
  <c r="AE355" i="21"/>
  <c r="AE356" i="21"/>
  <c r="AE357" i="21"/>
  <c r="AE358" i="21"/>
  <c r="AE359" i="21"/>
  <c r="AE360" i="21"/>
  <c r="AE361" i="21"/>
  <c r="AE362" i="21"/>
  <c r="AE363" i="21"/>
  <c r="AE364" i="21"/>
  <c r="AE365" i="21"/>
  <c r="AE366" i="21"/>
  <c r="AE367" i="21"/>
  <c r="AE368" i="21"/>
  <c r="AE369" i="21"/>
  <c r="AE370" i="21"/>
  <c r="AE371" i="21"/>
  <c r="AE372" i="21"/>
  <c r="AE373" i="21"/>
  <c r="AE374" i="21"/>
  <c r="AE375" i="21"/>
  <c r="AE376" i="21"/>
  <c r="AE377" i="21"/>
  <c r="AE378" i="21"/>
  <c r="AE379" i="21"/>
  <c r="AE380" i="21"/>
  <c r="AE381" i="21"/>
  <c r="AE382" i="21"/>
  <c r="AE383" i="21"/>
  <c r="AE384" i="21"/>
  <c r="AE385" i="21"/>
  <c r="AE386" i="21"/>
  <c r="AE387" i="21"/>
  <c r="AE388" i="21"/>
  <c r="AE389" i="21"/>
  <c r="AE390" i="21"/>
  <c r="AE391" i="21"/>
  <c r="AE392" i="21"/>
  <c r="AE393" i="21"/>
  <c r="AE394" i="21"/>
  <c r="AE395" i="21"/>
  <c r="AE396" i="21"/>
  <c r="AE397" i="21"/>
  <c r="AE398" i="21"/>
  <c r="AE399" i="21"/>
  <c r="AE400" i="21"/>
  <c r="AE401" i="21"/>
  <c r="AE402" i="21"/>
  <c r="AE403" i="21"/>
  <c r="AE404" i="21"/>
  <c r="AE405" i="21"/>
  <c r="AE406" i="21"/>
  <c r="AE407" i="21"/>
  <c r="AE408" i="21"/>
  <c r="AE409" i="21"/>
  <c r="AE410" i="21"/>
  <c r="AE411" i="21"/>
  <c r="AE412" i="21"/>
  <c r="AE413" i="21"/>
  <c r="AE414" i="21"/>
  <c r="AE415" i="21"/>
  <c r="AE416" i="21"/>
  <c r="AE417" i="21"/>
  <c r="AE418" i="21"/>
  <c r="AE419" i="21"/>
  <c r="AE420" i="21"/>
  <c r="AE421" i="21"/>
  <c r="AE422" i="21"/>
  <c r="AE423" i="21"/>
  <c r="AE424" i="21"/>
  <c r="AE425" i="21"/>
  <c r="AE426" i="21"/>
  <c r="AE427" i="21"/>
  <c r="AE428" i="21"/>
  <c r="AE429" i="21"/>
  <c r="AE430" i="21"/>
  <c r="AE431" i="21"/>
  <c r="AE432" i="21"/>
  <c r="AE433" i="21"/>
  <c r="AE434" i="21"/>
  <c r="AE435" i="21"/>
  <c r="AE436" i="21"/>
  <c r="AE437" i="21"/>
  <c r="AE438" i="21"/>
  <c r="AE439" i="21"/>
  <c r="AE440" i="21"/>
  <c r="AE441" i="21"/>
  <c r="AE442" i="21"/>
  <c r="AE443" i="21"/>
  <c r="AE444" i="21"/>
  <c r="AE445" i="21"/>
  <c r="AE446" i="21"/>
  <c r="AE447" i="21"/>
  <c r="AE448" i="21"/>
  <c r="AE449" i="21"/>
  <c r="AE450" i="21"/>
  <c r="AE451" i="21"/>
  <c r="AE452" i="21"/>
  <c r="AE453" i="21"/>
  <c r="AE454" i="21"/>
  <c r="AE455" i="21"/>
  <c r="AE456" i="21"/>
  <c r="AE457" i="21"/>
  <c r="AE458" i="21"/>
  <c r="AE459" i="21"/>
  <c r="AE460" i="21"/>
  <c r="AE461" i="21"/>
  <c r="AE462" i="21"/>
  <c r="AE463" i="21"/>
  <c r="AE464" i="21"/>
  <c r="AE465" i="21"/>
  <c r="AE466" i="21"/>
  <c r="AE467" i="21"/>
  <c r="AE468" i="21"/>
  <c r="AE469" i="21"/>
  <c r="AE470" i="21"/>
  <c r="AE471" i="21"/>
  <c r="AE472" i="21"/>
  <c r="AE473" i="21"/>
  <c r="AE474" i="21"/>
  <c r="AE475" i="21"/>
  <c r="AE476" i="21"/>
  <c r="AE477" i="21"/>
  <c r="AE478" i="21"/>
  <c r="AE479" i="21"/>
  <c r="AE480" i="21"/>
  <c r="AE481" i="21"/>
  <c r="AE482" i="21"/>
  <c r="AE483" i="21"/>
  <c r="AE484" i="21"/>
  <c r="AE485" i="21"/>
  <c r="AE486" i="21"/>
  <c r="AE487" i="21"/>
  <c r="AE488" i="21"/>
  <c r="AE489" i="21"/>
  <c r="AE490" i="21"/>
  <c r="AE491" i="21"/>
  <c r="AE492" i="21"/>
  <c r="AE493" i="21"/>
  <c r="AE494" i="21"/>
  <c r="AE495" i="21"/>
  <c r="AE496" i="21"/>
  <c r="AE497" i="21"/>
  <c r="AE498" i="21"/>
  <c r="AE499" i="21"/>
  <c r="AE500" i="21"/>
  <c r="AE501" i="21"/>
  <c r="AE502" i="21"/>
  <c r="AE503" i="21"/>
  <c r="AE504" i="21"/>
  <c r="AE505" i="21"/>
  <c r="U143"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U501" i="3"/>
  <c r="U502" i="3"/>
  <c r="U503" i="3"/>
  <c r="U504" i="3"/>
  <c r="U505" i="3"/>
  <c r="U506" i="3"/>
  <c r="U507" i="3"/>
  <c r="U508" i="3"/>
  <c r="U509" i="3"/>
  <c r="U510" i="3"/>
  <c r="U511" i="3"/>
  <c r="U512" i="3"/>
  <c r="U513" i="3"/>
  <c r="U514" i="3"/>
  <c r="U515" i="3"/>
  <c r="U516" i="3"/>
  <c r="U517" i="3"/>
  <c r="U518" i="3"/>
  <c r="U519" i="3"/>
  <c r="U520" i="3"/>
  <c r="U521" i="3"/>
  <c r="U522" i="3"/>
  <c r="U523" i="3"/>
  <c r="U524" i="3"/>
  <c r="U525" i="3"/>
  <c r="U526" i="3"/>
  <c r="U527" i="3"/>
  <c r="U528" i="3"/>
  <c r="U529" i="3"/>
  <c r="U530" i="3"/>
  <c r="U531" i="3"/>
  <c r="U532" i="3"/>
  <c r="U533" i="3"/>
  <c r="U534" i="3"/>
  <c r="U535" i="3"/>
  <c r="U536" i="3"/>
  <c r="U537" i="3"/>
  <c r="U538" i="3"/>
  <c r="U539" i="3"/>
  <c r="U540" i="3"/>
  <c r="U541" i="3"/>
  <c r="U542" i="3"/>
  <c r="U543" i="3"/>
  <c r="U544" i="3"/>
  <c r="U545" i="3"/>
  <c r="U546" i="3"/>
  <c r="U547" i="3"/>
  <c r="U548" i="3"/>
  <c r="U549" i="3"/>
  <c r="U550" i="3"/>
  <c r="U551" i="3"/>
  <c r="U552" i="3"/>
  <c r="U553" i="3"/>
  <c r="U554" i="3"/>
  <c r="U555" i="3"/>
  <c r="U556" i="3"/>
  <c r="U557" i="3"/>
  <c r="U558" i="3"/>
  <c r="U559" i="3"/>
  <c r="U560" i="3"/>
  <c r="U561" i="3"/>
  <c r="U562" i="3"/>
  <c r="U563" i="3"/>
  <c r="U564" i="3"/>
  <c r="U565" i="3"/>
  <c r="U566" i="3"/>
  <c r="U567" i="3"/>
  <c r="U568" i="3"/>
  <c r="U569" i="3"/>
  <c r="U570" i="3"/>
  <c r="U571" i="3"/>
  <c r="U572" i="3"/>
  <c r="U573" i="3"/>
  <c r="U574" i="3"/>
  <c r="U575" i="3"/>
  <c r="U576" i="3"/>
  <c r="U577" i="3"/>
  <c r="U578" i="3"/>
  <c r="U579" i="3"/>
  <c r="U580" i="3"/>
  <c r="U581" i="3"/>
  <c r="U582" i="3"/>
  <c r="U583" i="3"/>
  <c r="U584" i="3"/>
  <c r="U585" i="3"/>
  <c r="U586" i="3"/>
  <c r="U587" i="3"/>
  <c r="U588" i="3"/>
  <c r="U589" i="3"/>
  <c r="U590" i="3"/>
  <c r="U591" i="3"/>
  <c r="U592" i="3"/>
  <c r="U593" i="3"/>
  <c r="U594" i="3"/>
  <c r="U595" i="3"/>
  <c r="U596" i="3"/>
  <c r="U597" i="3"/>
  <c r="U598" i="3"/>
  <c r="U599" i="3"/>
  <c r="U600" i="3"/>
  <c r="U601" i="3"/>
  <c r="U602" i="3"/>
  <c r="U603" i="3"/>
  <c r="U604" i="3"/>
  <c r="U605" i="3"/>
  <c r="U606" i="3"/>
  <c r="U607" i="3"/>
  <c r="U608" i="3"/>
  <c r="U609" i="3"/>
  <c r="U610" i="3"/>
  <c r="U611" i="3"/>
  <c r="U612" i="3"/>
  <c r="U613" i="3"/>
  <c r="U614" i="3"/>
  <c r="U615" i="3"/>
  <c r="U616" i="3"/>
  <c r="U617" i="3"/>
  <c r="U618" i="3"/>
  <c r="U619" i="3"/>
  <c r="U620" i="3"/>
  <c r="U621" i="3"/>
  <c r="U622" i="3"/>
  <c r="U623" i="3"/>
  <c r="U624" i="3"/>
  <c r="U625" i="3"/>
  <c r="U626" i="3"/>
  <c r="U627" i="3"/>
  <c r="U629" i="3"/>
  <c r="H389" i="3" l="1"/>
  <c r="H390" i="3"/>
  <c r="H391" i="3"/>
  <c r="H392" i="3"/>
  <c r="H393" i="3"/>
  <c r="H394" i="3"/>
  <c r="H395" i="3"/>
  <c r="H396" i="3"/>
  <c r="H397" i="3"/>
  <c r="H398" i="3"/>
  <c r="H399" i="3"/>
  <c r="H400" i="3"/>
  <c r="H401" i="3"/>
  <c r="H402" i="3"/>
  <c r="H403" i="3"/>
  <c r="H404" i="3"/>
  <c r="H405" i="3"/>
  <c r="H406" i="3"/>
  <c r="H407" i="3"/>
  <c r="H408" i="3"/>
  <c r="H409" i="3"/>
  <c r="H410" i="3"/>
  <c r="H411" i="3"/>
  <c r="H412" i="3"/>
  <c r="H413" i="3"/>
  <c r="H414" i="3"/>
  <c r="H415" i="3"/>
  <c r="H416" i="3"/>
  <c r="H417" i="3"/>
  <c r="H418" i="3"/>
  <c r="H419" i="3"/>
  <c r="H420" i="3"/>
  <c r="H421" i="3"/>
  <c r="H422" i="3"/>
  <c r="H423" i="3"/>
  <c r="H424" i="3"/>
  <c r="H425" i="3"/>
  <c r="H426" i="3"/>
  <c r="H427" i="3"/>
  <c r="H428" i="3"/>
  <c r="H429" i="3"/>
  <c r="H430" i="3"/>
  <c r="H431" i="3"/>
  <c r="H432" i="3"/>
  <c r="H433" i="3"/>
  <c r="H434" i="3"/>
  <c r="H435" i="3"/>
  <c r="H436" i="3"/>
  <c r="H437" i="3"/>
  <c r="H438" i="3"/>
  <c r="H439" i="3"/>
  <c r="H440" i="3"/>
  <c r="H441" i="3"/>
  <c r="H442" i="3"/>
  <c r="H443" i="3"/>
  <c r="H444" i="3"/>
  <c r="H445" i="3"/>
  <c r="H446" i="3"/>
  <c r="H447" i="3"/>
  <c r="H448" i="3"/>
  <c r="H449" i="3"/>
  <c r="H450" i="3"/>
  <c r="H451" i="3"/>
  <c r="H452" i="3"/>
  <c r="H453" i="3"/>
  <c r="H454" i="3"/>
  <c r="H455" i="3"/>
  <c r="H456" i="3"/>
  <c r="H457" i="3"/>
  <c r="H458" i="3"/>
  <c r="H459" i="3"/>
  <c r="H460" i="3"/>
  <c r="H461" i="3"/>
  <c r="H462" i="3"/>
  <c r="H463" i="3"/>
  <c r="H464" i="3"/>
  <c r="H465" i="3"/>
  <c r="H466" i="3"/>
  <c r="H467" i="3"/>
  <c r="H468" i="3"/>
  <c r="H469" i="3"/>
  <c r="H470" i="3"/>
  <c r="H471" i="3"/>
  <c r="H472" i="3"/>
  <c r="H473" i="3"/>
  <c r="H474" i="3"/>
  <c r="H475" i="3"/>
  <c r="H476" i="3"/>
  <c r="H477" i="3"/>
  <c r="H478" i="3"/>
  <c r="H479" i="3"/>
  <c r="H480" i="3"/>
  <c r="H481" i="3"/>
  <c r="H482" i="3"/>
  <c r="H483" i="3"/>
  <c r="H484" i="3"/>
  <c r="H485" i="3"/>
  <c r="H486" i="3"/>
  <c r="H487" i="3"/>
  <c r="H488" i="3"/>
  <c r="H489" i="3"/>
  <c r="H490" i="3"/>
  <c r="H491" i="3"/>
  <c r="H492" i="3"/>
  <c r="H493" i="3"/>
  <c r="H494" i="3"/>
  <c r="H495" i="3"/>
  <c r="H496" i="3"/>
  <c r="H497" i="3"/>
  <c r="H498" i="3"/>
  <c r="H499" i="3"/>
  <c r="H500" i="3"/>
  <c r="H501" i="3"/>
  <c r="H502" i="3"/>
  <c r="H503" i="3"/>
  <c r="H504" i="3"/>
  <c r="H505" i="3"/>
  <c r="H506" i="3"/>
  <c r="V389" i="3"/>
  <c r="V390" i="3"/>
  <c r="V391" i="3"/>
  <c r="V392" i="3"/>
  <c r="V393" i="3"/>
  <c r="V394" i="3"/>
  <c r="V395" i="3"/>
  <c r="V396" i="3"/>
  <c r="V397" i="3"/>
  <c r="V398" i="3"/>
  <c r="V399" i="3"/>
  <c r="V400" i="3"/>
  <c r="V401" i="3"/>
  <c r="V402" i="3"/>
  <c r="V403" i="3"/>
  <c r="V404" i="3"/>
  <c r="V405" i="3"/>
  <c r="V406" i="3"/>
  <c r="V407" i="3"/>
  <c r="V408" i="3"/>
  <c r="V409" i="3"/>
  <c r="V410" i="3"/>
  <c r="V411" i="3"/>
  <c r="V412" i="3"/>
  <c r="V413" i="3"/>
  <c r="V414" i="3"/>
  <c r="V415" i="3"/>
  <c r="V416" i="3"/>
  <c r="V417" i="3"/>
  <c r="V418" i="3"/>
  <c r="V419" i="3"/>
  <c r="V420" i="3"/>
  <c r="V421" i="3"/>
  <c r="V422" i="3"/>
  <c r="V423" i="3"/>
  <c r="V424" i="3"/>
  <c r="V425" i="3"/>
  <c r="V426" i="3"/>
  <c r="V427" i="3"/>
  <c r="V428" i="3"/>
  <c r="V429" i="3"/>
  <c r="V430" i="3"/>
  <c r="V431" i="3"/>
  <c r="V432" i="3"/>
  <c r="V433" i="3"/>
  <c r="V434" i="3"/>
  <c r="V435" i="3"/>
  <c r="V436" i="3"/>
  <c r="V437" i="3"/>
  <c r="V438" i="3"/>
  <c r="V439" i="3"/>
  <c r="V440" i="3"/>
  <c r="V441" i="3"/>
  <c r="V442" i="3"/>
  <c r="V443" i="3"/>
  <c r="V444" i="3"/>
  <c r="V445" i="3"/>
  <c r="V446" i="3"/>
  <c r="V447" i="3"/>
  <c r="V448" i="3"/>
  <c r="V449" i="3"/>
  <c r="V450" i="3"/>
  <c r="V451" i="3"/>
  <c r="V452" i="3"/>
  <c r="V453" i="3"/>
  <c r="V454" i="3"/>
  <c r="V455" i="3"/>
  <c r="V456" i="3"/>
  <c r="V457" i="3"/>
  <c r="V458" i="3"/>
  <c r="V459" i="3"/>
  <c r="V460" i="3"/>
  <c r="V461" i="3"/>
  <c r="V462" i="3"/>
  <c r="V463" i="3"/>
  <c r="V464" i="3"/>
  <c r="V465" i="3"/>
  <c r="V466" i="3"/>
  <c r="V467" i="3"/>
  <c r="V468" i="3"/>
  <c r="V469" i="3"/>
  <c r="V470" i="3"/>
  <c r="V471" i="3"/>
  <c r="V472" i="3"/>
  <c r="V473" i="3"/>
  <c r="V474" i="3"/>
  <c r="V475" i="3"/>
  <c r="V476" i="3"/>
  <c r="V477" i="3"/>
  <c r="V478" i="3"/>
  <c r="V479" i="3"/>
  <c r="V480" i="3"/>
  <c r="V481" i="3"/>
  <c r="V482" i="3"/>
  <c r="V483" i="3"/>
  <c r="V484" i="3"/>
  <c r="V485" i="3"/>
  <c r="V486" i="3"/>
  <c r="V487" i="3"/>
  <c r="V488" i="3"/>
  <c r="V489" i="3"/>
  <c r="V490" i="3"/>
  <c r="V491" i="3"/>
  <c r="V492" i="3"/>
  <c r="V493" i="3"/>
  <c r="V494" i="3"/>
  <c r="V495" i="3"/>
  <c r="V496" i="3"/>
  <c r="V497" i="3"/>
  <c r="V498" i="3"/>
  <c r="V499" i="3"/>
  <c r="V500" i="3"/>
  <c r="V501" i="3"/>
  <c r="V502" i="3"/>
  <c r="V503" i="3"/>
  <c r="V504" i="3"/>
  <c r="V505" i="3"/>
  <c r="V506"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251" i="3"/>
  <c r="H252" i="3"/>
  <c r="H253" i="3"/>
  <c r="H254" i="3"/>
  <c r="H255" i="3"/>
  <c r="H256" i="3"/>
  <c r="H257" i="3"/>
  <c r="H258" i="3"/>
  <c r="H259" i="3"/>
  <c r="H260" i="3"/>
  <c r="H261" i="3"/>
  <c r="H262" i="3"/>
  <c r="H263" i="3"/>
  <c r="H264" i="3"/>
  <c r="H265" i="3"/>
  <c r="H266" i="3"/>
  <c r="H267" i="3"/>
  <c r="H268" i="3"/>
  <c r="H269" i="3"/>
  <c r="V154" i="3"/>
  <c r="V156" i="3"/>
  <c r="V157" i="3"/>
  <c r="V159" i="3"/>
  <c r="V160" i="3"/>
  <c r="V161" i="3"/>
  <c r="V162" i="3"/>
  <c r="V163" i="3"/>
  <c r="V164" i="3"/>
  <c r="V165" i="3"/>
  <c r="V166" i="3"/>
  <c r="V167" i="3"/>
  <c r="V168" i="3"/>
  <c r="V169" i="3"/>
  <c r="V170" i="3"/>
  <c r="V171" i="3"/>
  <c r="V172" i="3"/>
  <c r="V173" i="3"/>
  <c r="V174" i="3"/>
  <c r="V175" i="3"/>
  <c r="V176" i="3"/>
  <c r="V177" i="3"/>
  <c r="V178" i="3"/>
  <c r="V179" i="3"/>
  <c r="V180" i="3"/>
  <c r="V181" i="3"/>
  <c r="V182" i="3"/>
  <c r="V183" i="3"/>
  <c r="V184" i="3"/>
  <c r="V185" i="3"/>
  <c r="V186" i="3"/>
  <c r="V187" i="3"/>
  <c r="V188" i="3"/>
  <c r="V189" i="3"/>
  <c r="V190" i="3"/>
  <c r="V191" i="3"/>
  <c r="V192" i="3"/>
  <c r="V193" i="3"/>
  <c r="V194" i="3"/>
  <c r="V195" i="3"/>
  <c r="V196" i="3"/>
  <c r="V197" i="3"/>
  <c r="V198" i="3"/>
  <c r="V199" i="3"/>
  <c r="V200" i="3"/>
  <c r="V201" i="3"/>
  <c r="V202" i="3"/>
  <c r="V203" i="3"/>
  <c r="V204" i="3"/>
  <c r="V205" i="3"/>
  <c r="V206" i="3"/>
  <c r="V207" i="3"/>
  <c r="V208" i="3"/>
  <c r="V209" i="3"/>
  <c r="V210" i="3"/>
  <c r="V211" i="3"/>
  <c r="V212" i="3"/>
  <c r="V213" i="3"/>
  <c r="V214" i="3"/>
  <c r="V215" i="3"/>
  <c r="V216" i="3"/>
  <c r="V217" i="3"/>
  <c r="V218" i="3"/>
  <c r="V219" i="3"/>
  <c r="V220" i="3"/>
  <c r="V221" i="3"/>
  <c r="V222" i="3"/>
  <c r="V223" i="3"/>
  <c r="V224" i="3"/>
  <c r="V225" i="3"/>
  <c r="V226" i="3"/>
  <c r="V227" i="3"/>
  <c r="V228" i="3"/>
  <c r="V229" i="3"/>
  <c r="V230" i="3"/>
  <c r="V231" i="3"/>
  <c r="V232" i="3"/>
  <c r="V233" i="3"/>
  <c r="V234" i="3"/>
  <c r="V235" i="3"/>
  <c r="V236" i="3"/>
  <c r="V237" i="3"/>
  <c r="V238" i="3"/>
  <c r="V239" i="3"/>
  <c r="V240" i="3"/>
  <c r="V241" i="3"/>
  <c r="V242" i="3"/>
  <c r="V243" i="3"/>
  <c r="V244" i="3"/>
  <c r="V245" i="3"/>
  <c r="V246" i="3"/>
  <c r="V247" i="3"/>
  <c r="V248" i="3"/>
  <c r="V249" i="3"/>
  <c r="V250" i="3"/>
  <c r="V251" i="3"/>
  <c r="V252" i="3"/>
  <c r="V253" i="3"/>
  <c r="V254" i="3"/>
  <c r="V255" i="3"/>
  <c r="V256" i="3"/>
  <c r="V257" i="3"/>
  <c r="V258" i="3"/>
  <c r="V259" i="3"/>
  <c r="V260" i="3"/>
  <c r="V261" i="3"/>
  <c r="V262" i="3"/>
  <c r="V263" i="3"/>
  <c r="V264" i="3"/>
  <c r="V265" i="3"/>
  <c r="V266" i="3"/>
  <c r="V267" i="3"/>
  <c r="V268" i="3"/>
  <c r="V269" i="3"/>
  <c r="H270" i="3"/>
  <c r="H271" i="3"/>
  <c r="H272" i="3"/>
  <c r="H273" i="3"/>
  <c r="H274" i="3"/>
  <c r="H275" i="3"/>
  <c r="H276" i="3"/>
  <c r="H277" i="3"/>
  <c r="H278" i="3"/>
  <c r="H279" i="3"/>
  <c r="H280" i="3"/>
  <c r="H281" i="3"/>
  <c r="H282" i="3"/>
  <c r="H283" i="3"/>
  <c r="H284" i="3"/>
  <c r="H285" i="3"/>
  <c r="H286" i="3"/>
  <c r="H287" i="3"/>
  <c r="H288" i="3"/>
  <c r="H289" i="3"/>
  <c r="H290" i="3"/>
  <c r="H291" i="3"/>
  <c r="H292" i="3"/>
  <c r="H293" i="3"/>
  <c r="H294" i="3"/>
  <c r="H295" i="3"/>
  <c r="H296" i="3"/>
  <c r="H297" i="3"/>
  <c r="H298" i="3"/>
  <c r="H299" i="3"/>
  <c r="H300" i="3"/>
  <c r="H301" i="3"/>
  <c r="H302" i="3"/>
  <c r="H303" i="3"/>
  <c r="H304" i="3"/>
  <c r="H305" i="3"/>
  <c r="H306" i="3"/>
  <c r="H307" i="3"/>
  <c r="H308" i="3"/>
  <c r="H309" i="3"/>
  <c r="H310" i="3"/>
  <c r="H311" i="3"/>
  <c r="H312" i="3"/>
  <c r="H313" i="3"/>
  <c r="H314" i="3"/>
  <c r="H315" i="3"/>
  <c r="H316" i="3"/>
  <c r="H317" i="3"/>
  <c r="H318" i="3"/>
  <c r="H319" i="3"/>
  <c r="H320" i="3"/>
  <c r="H321" i="3"/>
  <c r="H322" i="3"/>
  <c r="H323" i="3"/>
  <c r="H324" i="3"/>
  <c r="H325" i="3"/>
  <c r="H326" i="3"/>
  <c r="H327" i="3"/>
  <c r="H328" i="3"/>
  <c r="H329" i="3"/>
  <c r="H330" i="3"/>
  <c r="H331" i="3"/>
  <c r="H332" i="3"/>
  <c r="H333" i="3"/>
  <c r="H334" i="3"/>
  <c r="H335" i="3"/>
  <c r="H336" i="3"/>
  <c r="H337" i="3"/>
  <c r="H338" i="3"/>
  <c r="H339" i="3"/>
  <c r="H340" i="3"/>
  <c r="H341" i="3"/>
  <c r="H342" i="3"/>
  <c r="H343" i="3"/>
  <c r="H344" i="3"/>
  <c r="H345" i="3"/>
  <c r="H346" i="3"/>
  <c r="H347" i="3"/>
  <c r="H348" i="3"/>
  <c r="H349" i="3"/>
  <c r="H350" i="3"/>
  <c r="H351" i="3"/>
  <c r="H352" i="3"/>
  <c r="H353" i="3"/>
  <c r="H354" i="3"/>
  <c r="H355" i="3"/>
  <c r="H356" i="3"/>
  <c r="H357" i="3"/>
  <c r="H358" i="3"/>
  <c r="H359" i="3"/>
  <c r="H360" i="3"/>
  <c r="H361" i="3"/>
  <c r="H362" i="3"/>
  <c r="H363" i="3"/>
  <c r="H364" i="3"/>
  <c r="H365" i="3"/>
  <c r="H366" i="3"/>
  <c r="H367" i="3"/>
  <c r="H368" i="3"/>
  <c r="H369" i="3"/>
  <c r="H370" i="3"/>
  <c r="H371" i="3"/>
  <c r="H372" i="3"/>
  <c r="H373" i="3"/>
  <c r="H374" i="3"/>
  <c r="H375" i="3"/>
  <c r="H376" i="3"/>
  <c r="H377" i="3"/>
  <c r="H378" i="3"/>
  <c r="H379" i="3"/>
  <c r="H380" i="3"/>
  <c r="H381" i="3"/>
  <c r="H382" i="3"/>
  <c r="H383" i="3"/>
  <c r="H384" i="3"/>
  <c r="H385" i="3"/>
  <c r="V270" i="3"/>
  <c r="V271" i="3"/>
  <c r="V272" i="3"/>
  <c r="V273" i="3"/>
  <c r="V274" i="3"/>
  <c r="V275" i="3"/>
  <c r="V276" i="3"/>
  <c r="V277" i="3"/>
  <c r="V278" i="3"/>
  <c r="V279" i="3"/>
  <c r="V280" i="3"/>
  <c r="V281" i="3"/>
  <c r="V282" i="3"/>
  <c r="V283" i="3"/>
  <c r="V284" i="3"/>
  <c r="V285" i="3"/>
  <c r="V286" i="3"/>
  <c r="V287" i="3"/>
  <c r="V288" i="3"/>
  <c r="V289" i="3"/>
  <c r="V290" i="3"/>
  <c r="V291" i="3"/>
  <c r="V292" i="3"/>
  <c r="V293" i="3"/>
  <c r="V294" i="3"/>
  <c r="V295" i="3"/>
  <c r="V296" i="3"/>
  <c r="V297" i="3"/>
  <c r="V298" i="3"/>
  <c r="V299" i="3"/>
  <c r="V300" i="3"/>
  <c r="V301" i="3"/>
  <c r="V302" i="3"/>
  <c r="V303" i="3"/>
  <c r="V304" i="3"/>
  <c r="V305" i="3"/>
  <c r="V306" i="3"/>
  <c r="V307" i="3"/>
  <c r="V308" i="3"/>
  <c r="V309" i="3"/>
  <c r="V310" i="3"/>
  <c r="V311" i="3"/>
  <c r="V312" i="3"/>
  <c r="V313" i="3"/>
  <c r="V314" i="3"/>
  <c r="V315" i="3"/>
  <c r="V316" i="3"/>
  <c r="V317" i="3"/>
  <c r="V318" i="3"/>
  <c r="V319" i="3"/>
  <c r="V320" i="3"/>
  <c r="V321" i="3"/>
  <c r="V322" i="3"/>
  <c r="V323" i="3"/>
  <c r="V324" i="3"/>
  <c r="V325" i="3"/>
  <c r="V326" i="3"/>
  <c r="V327" i="3"/>
  <c r="V328" i="3"/>
  <c r="V329" i="3"/>
  <c r="V330" i="3"/>
  <c r="V331" i="3"/>
  <c r="V332" i="3"/>
  <c r="V333" i="3"/>
  <c r="V334" i="3"/>
  <c r="V335" i="3"/>
  <c r="V336" i="3"/>
  <c r="V337" i="3"/>
  <c r="V338" i="3"/>
  <c r="V339" i="3"/>
  <c r="V340" i="3"/>
  <c r="V341" i="3"/>
  <c r="V342" i="3"/>
  <c r="V343" i="3"/>
  <c r="V344" i="3"/>
  <c r="V345" i="3"/>
  <c r="V346" i="3"/>
  <c r="V347" i="3"/>
  <c r="V348" i="3"/>
  <c r="V349" i="3"/>
  <c r="V350" i="3"/>
  <c r="V351" i="3"/>
  <c r="V352" i="3"/>
  <c r="V353" i="3"/>
  <c r="V354" i="3"/>
  <c r="V355" i="3"/>
  <c r="V356" i="3"/>
  <c r="V357" i="3"/>
  <c r="V358" i="3"/>
  <c r="V359" i="3"/>
  <c r="V360" i="3"/>
  <c r="V361" i="3"/>
  <c r="V362" i="3"/>
  <c r="V363" i="3"/>
  <c r="V364" i="3"/>
  <c r="V365" i="3"/>
  <c r="V366" i="3"/>
  <c r="V367" i="3"/>
  <c r="V368" i="3"/>
  <c r="V369" i="3"/>
  <c r="V370" i="3"/>
  <c r="V371" i="3"/>
  <c r="V372" i="3"/>
  <c r="V373" i="3"/>
  <c r="V374" i="3"/>
  <c r="V375" i="3"/>
  <c r="V376" i="3"/>
  <c r="V377" i="3"/>
  <c r="V378" i="3"/>
  <c r="V379" i="3"/>
  <c r="V380" i="3"/>
  <c r="V381" i="3"/>
  <c r="V382" i="3"/>
  <c r="V383" i="3"/>
  <c r="V384" i="3"/>
  <c r="V385" i="3"/>
  <c r="H540" i="3"/>
  <c r="H541" i="3"/>
  <c r="H542" i="3"/>
  <c r="H543" i="3"/>
  <c r="H544" i="3"/>
  <c r="H545" i="3"/>
  <c r="H546" i="3"/>
  <c r="H547" i="3"/>
  <c r="H548" i="3"/>
  <c r="H549" i="3"/>
  <c r="H550" i="3"/>
  <c r="H551" i="3"/>
  <c r="H552" i="3"/>
  <c r="H553" i="3"/>
  <c r="H554" i="3"/>
  <c r="H555" i="3"/>
  <c r="H556" i="3"/>
  <c r="H557" i="3"/>
  <c r="H558" i="3"/>
  <c r="H559" i="3"/>
  <c r="H560" i="3"/>
  <c r="H561" i="3"/>
  <c r="H562" i="3"/>
  <c r="H563" i="3"/>
  <c r="H564" i="3"/>
  <c r="H565" i="3"/>
  <c r="H566" i="3"/>
  <c r="H567" i="3"/>
  <c r="H568" i="3"/>
  <c r="H569" i="3"/>
  <c r="H570" i="3"/>
  <c r="H571" i="3"/>
  <c r="H572" i="3"/>
  <c r="H573" i="3"/>
  <c r="H574" i="3"/>
  <c r="H575" i="3"/>
  <c r="H576" i="3"/>
  <c r="H577" i="3"/>
  <c r="H578" i="3"/>
  <c r="H579" i="3"/>
  <c r="H580" i="3"/>
  <c r="H581" i="3"/>
  <c r="H582" i="3"/>
  <c r="H583" i="3"/>
  <c r="V540" i="3"/>
  <c r="V541" i="3"/>
  <c r="V542" i="3"/>
  <c r="V543" i="3"/>
  <c r="V544" i="3"/>
  <c r="V545" i="3"/>
  <c r="V546" i="3"/>
  <c r="V547" i="3"/>
  <c r="V548" i="3"/>
  <c r="V549" i="3"/>
  <c r="V550" i="3"/>
  <c r="V551" i="3"/>
  <c r="V552" i="3"/>
  <c r="V553" i="3"/>
  <c r="V554" i="3"/>
  <c r="V555" i="3"/>
  <c r="V556" i="3"/>
  <c r="V557" i="3"/>
  <c r="V558" i="3"/>
  <c r="V559" i="3"/>
  <c r="V560" i="3"/>
  <c r="V561" i="3"/>
  <c r="V562" i="3"/>
  <c r="V563" i="3"/>
  <c r="V564" i="3"/>
  <c r="V565" i="3"/>
  <c r="V566" i="3"/>
  <c r="V567" i="3"/>
  <c r="V568" i="3"/>
  <c r="V569" i="3"/>
  <c r="V570" i="3"/>
  <c r="V571" i="3"/>
  <c r="V572" i="3"/>
  <c r="V573" i="3"/>
  <c r="V574" i="3"/>
  <c r="V575" i="3"/>
  <c r="V576" i="3"/>
  <c r="V577" i="3"/>
  <c r="V578" i="3"/>
  <c r="V579" i="3"/>
  <c r="V580" i="3"/>
  <c r="V581" i="3"/>
  <c r="V582" i="3"/>
  <c r="V583" i="3"/>
  <c r="H589" i="3"/>
  <c r="H590" i="3"/>
  <c r="H591" i="3"/>
  <c r="H592" i="3"/>
  <c r="H593" i="3"/>
  <c r="H594" i="3"/>
  <c r="H595" i="3"/>
  <c r="H596" i="3"/>
  <c r="H597" i="3"/>
  <c r="V589" i="3"/>
  <c r="V590" i="3"/>
  <c r="V591" i="3"/>
  <c r="V592" i="3"/>
  <c r="V593" i="3"/>
  <c r="V594" i="3"/>
  <c r="V595" i="3"/>
  <c r="V596" i="3"/>
  <c r="V597" i="3"/>
  <c r="H598" i="3"/>
  <c r="H599" i="3"/>
  <c r="H600" i="3"/>
  <c r="H601" i="3"/>
  <c r="H602" i="3"/>
  <c r="H603" i="3"/>
  <c r="H604" i="3"/>
  <c r="H605" i="3"/>
  <c r="H606" i="3"/>
  <c r="V598" i="3"/>
  <c r="V599" i="3"/>
  <c r="V600" i="3"/>
  <c r="V601" i="3"/>
  <c r="V602" i="3"/>
  <c r="V603" i="3"/>
  <c r="V604" i="3"/>
  <c r="V605" i="3"/>
  <c r="V606" i="3"/>
  <c r="H588" i="3"/>
  <c r="H607" i="3"/>
  <c r="H608" i="3"/>
  <c r="H609" i="3"/>
  <c r="H610" i="3"/>
  <c r="H611" i="3"/>
  <c r="H612" i="3"/>
  <c r="H613" i="3"/>
  <c r="H614" i="3"/>
  <c r="H615" i="3"/>
  <c r="H616" i="3"/>
  <c r="V588" i="3"/>
  <c r="V607" i="3"/>
  <c r="V608" i="3"/>
  <c r="V609" i="3"/>
  <c r="V610" i="3"/>
  <c r="V611" i="3"/>
  <c r="V612" i="3"/>
  <c r="V613" i="3"/>
  <c r="V614" i="3"/>
  <c r="V615" i="3"/>
  <c r="V616" i="3"/>
  <c r="AT2" i="21" l="1"/>
  <c r="AU2" i="21"/>
  <c r="AT12" i="21" l="1"/>
  <c r="AT18" i="21"/>
  <c r="AT24" i="21"/>
  <c r="AT30" i="21"/>
  <c r="AT36" i="21"/>
  <c r="AU8" i="21"/>
  <c r="AU14" i="21"/>
  <c r="AU20" i="21"/>
  <c r="AU32" i="21"/>
  <c r="AU38" i="21"/>
  <c r="AT7" i="21"/>
  <c r="AT13" i="21"/>
  <c r="AT19" i="21"/>
  <c r="AT25" i="21"/>
  <c r="AT31" i="21"/>
  <c r="AT37" i="21"/>
  <c r="AU9" i="21"/>
  <c r="AU15" i="21"/>
  <c r="AU21" i="21"/>
  <c r="AU27" i="21"/>
  <c r="AU33" i="21"/>
  <c r="AT11" i="21"/>
  <c r="AT23" i="21"/>
  <c r="AU25" i="21"/>
  <c r="AT8" i="21"/>
  <c r="AT14" i="21"/>
  <c r="AT20" i="21"/>
  <c r="AT32" i="21"/>
  <c r="AT38" i="21"/>
  <c r="AU4" i="21"/>
  <c r="AU10" i="21"/>
  <c r="AU16" i="21"/>
  <c r="AU22" i="21"/>
  <c r="AU28" i="21"/>
  <c r="AU34" i="21"/>
  <c r="AT35" i="21"/>
  <c r="AU19" i="21"/>
  <c r="AT9" i="21"/>
  <c r="AT15" i="21"/>
  <c r="AT21" i="21"/>
  <c r="AT27" i="21"/>
  <c r="AT33" i="21"/>
  <c r="AU11" i="21"/>
  <c r="AU17" i="21"/>
  <c r="AU23" i="21"/>
  <c r="AU29" i="21"/>
  <c r="AU35" i="21"/>
  <c r="AT17" i="21"/>
  <c r="AU7" i="21"/>
  <c r="AU31" i="21"/>
  <c r="AT4" i="21"/>
  <c r="AT10" i="21"/>
  <c r="AT16" i="21"/>
  <c r="AT22" i="21"/>
  <c r="AT28" i="21"/>
  <c r="AT34" i="21"/>
  <c r="AU12" i="21"/>
  <c r="AU18" i="21"/>
  <c r="AU24" i="21"/>
  <c r="AU30" i="21"/>
  <c r="AU36" i="21"/>
  <c r="AT29" i="21"/>
  <c r="AU13" i="21"/>
  <c r="AU37" i="21"/>
  <c r="AL2" i="21"/>
  <c r="AL43" i="21" l="1"/>
  <c r="AK43" i="21"/>
  <c r="AL35" i="21"/>
  <c r="AK34" i="21"/>
  <c r="AL34" i="21"/>
  <c r="AK35" i="21"/>
  <c r="AL36" i="21"/>
  <c r="AL38" i="21"/>
  <c r="AK37" i="21"/>
  <c r="AK33" i="21"/>
  <c r="AL37" i="21"/>
  <c r="AK38" i="21"/>
  <c r="AK36" i="21"/>
  <c r="AL33" i="21"/>
  <c r="AK32" i="21"/>
  <c r="AL32" i="21"/>
  <c r="AL30" i="21"/>
  <c r="AK28" i="21"/>
  <c r="AL19" i="21"/>
  <c r="AK17" i="21"/>
  <c r="AL8" i="21"/>
  <c r="AK6" i="21"/>
  <c r="AK31" i="21"/>
  <c r="AL22" i="21"/>
  <c r="AK20" i="21"/>
  <c r="AK9" i="21"/>
  <c r="AL25" i="21"/>
  <c r="AK23" i="21"/>
  <c r="AL14" i="21"/>
  <c r="AK12" i="21"/>
  <c r="AL28" i="21"/>
  <c r="AK26" i="21"/>
  <c r="AL17" i="21"/>
  <c r="AK15" i="21"/>
  <c r="AL6" i="21"/>
  <c r="AK4" i="21"/>
  <c r="AL31" i="21"/>
  <c r="AK29" i="21"/>
  <c r="AL20" i="21"/>
  <c r="AK18" i="21"/>
  <c r="AL9" i="21"/>
  <c r="AK7" i="21"/>
  <c r="AL23" i="21"/>
  <c r="AK21" i="21"/>
  <c r="AL12" i="21"/>
  <c r="AK10" i="21"/>
  <c r="AL26" i="21"/>
  <c r="AK24" i="21"/>
  <c r="AL15" i="21"/>
  <c r="AK13" i="21"/>
  <c r="AL4" i="21"/>
  <c r="AL29" i="21"/>
  <c r="AK27" i="21"/>
  <c r="AL18" i="21"/>
  <c r="AK16" i="21"/>
  <c r="AL7" i="21"/>
  <c r="AK30" i="21"/>
  <c r="AL21" i="21"/>
  <c r="AK19" i="21"/>
  <c r="AL10" i="21"/>
  <c r="AK8" i="21"/>
  <c r="AL24" i="21"/>
  <c r="AK22" i="21"/>
  <c r="AL13" i="21"/>
  <c r="AL27" i="21"/>
  <c r="AK25" i="21"/>
  <c r="AL16" i="21"/>
  <c r="AK14" i="21"/>
  <c r="C6" i="49"/>
  <c r="H33" i="32" l="1"/>
  <c r="AE151" i="21" l="1"/>
  <c r="P344" i="21" l="1"/>
  <c r="P345" i="21"/>
  <c r="P346" i="21"/>
  <c r="P347" i="21"/>
  <c r="P348" i="21"/>
  <c r="P349" i="21"/>
  <c r="P350" i="21"/>
  <c r="P351" i="21"/>
  <c r="P352" i="21"/>
  <c r="P353" i="21"/>
  <c r="P354" i="21"/>
  <c r="P355" i="21"/>
  <c r="P356" i="21"/>
  <c r="P357" i="21"/>
  <c r="P358" i="21"/>
  <c r="P359" i="21"/>
  <c r="P360" i="21"/>
  <c r="P361" i="21"/>
  <c r="P362" i="21"/>
  <c r="P363" i="21"/>
  <c r="P364" i="21"/>
  <c r="P365" i="21"/>
  <c r="P366" i="21"/>
  <c r="P367" i="21"/>
  <c r="P368" i="21"/>
  <c r="P369" i="21"/>
  <c r="P370" i="21"/>
  <c r="P371" i="21"/>
  <c r="P372" i="21"/>
  <c r="P373" i="21"/>
  <c r="P374" i="21"/>
  <c r="P375" i="21"/>
  <c r="P376" i="21"/>
  <c r="P377" i="21"/>
  <c r="P378" i="21"/>
  <c r="P379" i="21"/>
  <c r="P380" i="21"/>
  <c r="P381" i="21"/>
  <c r="P382" i="21"/>
  <c r="P383" i="21"/>
  <c r="P384" i="21"/>
  <c r="P385" i="21"/>
  <c r="P386" i="21"/>
  <c r="P387" i="21"/>
  <c r="P388" i="21"/>
  <c r="P389" i="21"/>
  <c r="P390" i="21"/>
  <c r="P391" i="21"/>
  <c r="P392" i="21"/>
  <c r="P393" i="21"/>
  <c r="P394" i="21"/>
  <c r="P395" i="21"/>
  <c r="P396" i="21"/>
  <c r="P397" i="21"/>
  <c r="P398" i="21"/>
  <c r="P399" i="21"/>
  <c r="P400" i="21"/>
  <c r="P401" i="21"/>
  <c r="P402" i="21"/>
  <c r="P403" i="21"/>
  <c r="P404" i="21"/>
  <c r="P405" i="21"/>
  <c r="P406" i="21"/>
  <c r="P407" i="21"/>
  <c r="P408" i="21"/>
  <c r="P409" i="21"/>
  <c r="P410" i="21"/>
  <c r="P411" i="21"/>
  <c r="P412" i="21"/>
  <c r="P413" i="21"/>
  <c r="P414" i="21"/>
  <c r="P415" i="21"/>
  <c r="P416" i="21"/>
  <c r="P417" i="21"/>
  <c r="P418" i="21"/>
  <c r="P419" i="21"/>
  <c r="P420" i="21"/>
  <c r="P421" i="21"/>
  <c r="P422" i="21"/>
  <c r="P423" i="21"/>
  <c r="P424" i="21"/>
  <c r="P425" i="21"/>
  <c r="P426" i="21"/>
  <c r="P427" i="21"/>
  <c r="P428" i="21"/>
  <c r="P429" i="21"/>
  <c r="P430" i="21"/>
  <c r="P431" i="21"/>
  <c r="P432" i="21"/>
  <c r="P433" i="21"/>
  <c r="P434" i="21"/>
  <c r="P435" i="21"/>
  <c r="P436" i="21"/>
  <c r="P437" i="21"/>
  <c r="P438" i="21"/>
  <c r="P439" i="21"/>
  <c r="P440" i="21"/>
  <c r="P441" i="21"/>
  <c r="P442" i="21"/>
  <c r="P443" i="21"/>
  <c r="P444" i="21"/>
  <c r="P445" i="21"/>
  <c r="P446" i="21"/>
  <c r="P447" i="21"/>
  <c r="P448" i="21"/>
  <c r="P449" i="21"/>
  <c r="P450" i="21"/>
  <c r="P451" i="21"/>
  <c r="P452" i="21"/>
  <c r="P453" i="21"/>
  <c r="P454" i="21"/>
  <c r="P455" i="21"/>
  <c r="P456" i="21"/>
  <c r="P457" i="21"/>
  <c r="P458" i="21"/>
  <c r="P459" i="21"/>
  <c r="P460" i="21"/>
  <c r="P461" i="21"/>
  <c r="P462" i="21"/>
  <c r="P463" i="21"/>
  <c r="P464" i="21"/>
  <c r="P465" i="21"/>
  <c r="P466" i="21"/>
  <c r="P467" i="21"/>
  <c r="P468" i="21"/>
  <c r="P469" i="21"/>
  <c r="P470" i="21"/>
  <c r="P471" i="21"/>
  <c r="P472" i="21"/>
  <c r="P473" i="21"/>
  <c r="P474" i="21"/>
  <c r="P475" i="21"/>
  <c r="P476" i="21"/>
  <c r="P477" i="21"/>
  <c r="P478" i="21"/>
  <c r="P479" i="21"/>
  <c r="P480" i="21"/>
  <c r="P481" i="21"/>
  <c r="P482" i="21"/>
  <c r="P483" i="21"/>
  <c r="P484" i="21"/>
  <c r="P485" i="21"/>
  <c r="P486" i="21"/>
  <c r="P487" i="21"/>
  <c r="P488" i="21"/>
  <c r="P489" i="21"/>
  <c r="P490" i="21"/>
  <c r="P491" i="21"/>
  <c r="P492" i="21"/>
  <c r="P493" i="21"/>
  <c r="P494" i="21"/>
  <c r="P495" i="21"/>
  <c r="P496" i="21"/>
  <c r="P497" i="21"/>
  <c r="O344" i="21"/>
  <c r="O345" i="21"/>
  <c r="O346" i="21"/>
  <c r="O347" i="21"/>
  <c r="O348" i="21"/>
  <c r="O349" i="21"/>
  <c r="O350" i="21"/>
  <c r="O351" i="21"/>
  <c r="O352" i="21"/>
  <c r="O353" i="21"/>
  <c r="O354" i="21"/>
  <c r="O355" i="21"/>
  <c r="O356" i="21"/>
  <c r="O357" i="21"/>
  <c r="O358" i="21"/>
  <c r="O359" i="21"/>
  <c r="O360" i="21"/>
  <c r="O361" i="21"/>
  <c r="O362" i="21"/>
  <c r="O363" i="21"/>
  <c r="O364" i="21"/>
  <c r="O365" i="21"/>
  <c r="O366" i="21"/>
  <c r="O367" i="21"/>
  <c r="O368" i="21"/>
  <c r="O369" i="21"/>
  <c r="O370" i="21"/>
  <c r="O371" i="21"/>
  <c r="O372" i="21"/>
  <c r="O373" i="21"/>
  <c r="O374" i="21"/>
  <c r="O375" i="21"/>
  <c r="O376" i="21"/>
  <c r="O377" i="21"/>
  <c r="O378" i="21"/>
  <c r="O379" i="21"/>
  <c r="O380" i="21"/>
  <c r="O381" i="21"/>
  <c r="O382" i="21"/>
  <c r="O383" i="21"/>
  <c r="O384" i="21"/>
  <c r="O385" i="21"/>
  <c r="O386" i="21"/>
  <c r="O387" i="21"/>
  <c r="O388" i="21"/>
  <c r="O389" i="21"/>
  <c r="O390" i="21"/>
  <c r="O391" i="21"/>
  <c r="O392" i="21"/>
  <c r="O393" i="21"/>
  <c r="O394" i="21"/>
  <c r="O395" i="21"/>
  <c r="O396" i="21"/>
  <c r="O397" i="21"/>
  <c r="O398" i="21"/>
  <c r="O399" i="21"/>
  <c r="O400" i="21"/>
  <c r="O401" i="21"/>
  <c r="O402" i="21"/>
  <c r="O403" i="21"/>
  <c r="O404" i="21"/>
  <c r="O405" i="21"/>
  <c r="O406" i="21"/>
  <c r="O407" i="21"/>
  <c r="O408" i="21"/>
  <c r="O409" i="21"/>
  <c r="O410" i="21"/>
  <c r="O411" i="21"/>
  <c r="O412" i="21"/>
  <c r="O413" i="21"/>
  <c r="O414" i="21"/>
  <c r="O415" i="21"/>
  <c r="O416" i="21"/>
  <c r="O417" i="21"/>
  <c r="O418" i="21"/>
  <c r="O419" i="21"/>
  <c r="O420" i="21"/>
  <c r="O421" i="21"/>
  <c r="O422" i="21"/>
  <c r="O423" i="21"/>
  <c r="O424" i="21"/>
  <c r="O425" i="21"/>
  <c r="O426" i="21"/>
  <c r="O427" i="21"/>
  <c r="O428" i="21"/>
  <c r="O429" i="21"/>
  <c r="O430" i="21"/>
  <c r="O431" i="21"/>
  <c r="O432" i="21"/>
  <c r="O433" i="21"/>
  <c r="O434" i="21"/>
  <c r="O435" i="21"/>
  <c r="O436" i="21"/>
  <c r="O437" i="21"/>
  <c r="O438" i="21"/>
  <c r="O439" i="21"/>
  <c r="O440" i="21"/>
  <c r="O441" i="21"/>
  <c r="O442" i="21"/>
  <c r="O443" i="21"/>
  <c r="O444" i="21"/>
  <c r="O445" i="21"/>
  <c r="O446" i="21"/>
  <c r="O447" i="21"/>
  <c r="O448" i="21"/>
  <c r="O449" i="21"/>
  <c r="O450" i="21"/>
  <c r="O451" i="21"/>
  <c r="O452" i="21"/>
  <c r="O453" i="21"/>
  <c r="O454" i="21"/>
  <c r="O455" i="21"/>
  <c r="O456" i="21"/>
  <c r="O457" i="21"/>
  <c r="O458" i="21"/>
  <c r="O459" i="21"/>
  <c r="O460" i="21"/>
  <c r="O461" i="21"/>
  <c r="O462" i="21"/>
  <c r="O463" i="21"/>
  <c r="O464" i="21"/>
  <c r="O465" i="21"/>
  <c r="O466" i="21"/>
  <c r="O467" i="21"/>
  <c r="O468" i="21"/>
  <c r="O469" i="21"/>
  <c r="O470" i="21"/>
  <c r="O471" i="21"/>
  <c r="O472" i="21"/>
  <c r="O473" i="21"/>
  <c r="O474" i="21"/>
  <c r="O475" i="21"/>
  <c r="O476" i="21"/>
  <c r="O477" i="21"/>
  <c r="O478" i="21"/>
  <c r="O479" i="21"/>
  <c r="O480" i="21"/>
  <c r="O481" i="21"/>
  <c r="O482" i="21"/>
  <c r="O483" i="21"/>
  <c r="O484" i="21"/>
  <c r="O485" i="21"/>
  <c r="O486" i="21"/>
  <c r="O487" i="21"/>
  <c r="O488" i="21"/>
  <c r="O489" i="21"/>
  <c r="O490" i="21"/>
  <c r="O491" i="21"/>
  <c r="O492" i="21"/>
  <c r="O493" i="21"/>
  <c r="O494" i="21"/>
  <c r="O495" i="21"/>
  <c r="O496" i="21"/>
  <c r="O497" i="21"/>
  <c r="L344" i="21"/>
  <c r="L345" i="21"/>
  <c r="L346" i="21"/>
  <c r="L347" i="21"/>
  <c r="L348" i="21"/>
  <c r="L349" i="21"/>
  <c r="L350" i="21"/>
  <c r="L351" i="21"/>
  <c r="L352" i="21"/>
  <c r="L353" i="21"/>
  <c r="L354" i="21"/>
  <c r="L355" i="21"/>
  <c r="L356" i="21"/>
  <c r="L357" i="21"/>
  <c r="L358" i="21"/>
  <c r="L359" i="21"/>
  <c r="L360" i="21"/>
  <c r="L361" i="21"/>
  <c r="L362" i="21"/>
  <c r="L363" i="21"/>
  <c r="L364" i="21"/>
  <c r="L365" i="21"/>
  <c r="L366" i="21"/>
  <c r="L367" i="21"/>
  <c r="L368" i="21"/>
  <c r="L369" i="21"/>
  <c r="L370" i="21"/>
  <c r="L371" i="21"/>
  <c r="L372" i="21"/>
  <c r="L373" i="21"/>
  <c r="L374" i="21"/>
  <c r="L375" i="21"/>
  <c r="L376" i="21"/>
  <c r="L377" i="21"/>
  <c r="L378" i="21"/>
  <c r="L379" i="21"/>
  <c r="L380" i="21"/>
  <c r="L381" i="21"/>
  <c r="L382" i="21"/>
  <c r="L383" i="21"/>
  <c r="L384" i="21"/>
  <c r="L385" i="21"/>
  <c r="L386" i="21"/>
  <c r="L387" i="21"/>
  <c r="L388" i="21"/>
  <c r="L389" i="21"/>
  <c r="L390" i="21"/>
  <c r="L391" i="21"/>
  <c r="L392" i="21"/>
  <c r="L393" i="21"/>
  <c r="L394" i="21"/>
  <c r="L395" i="21"/>
  <c r="L396" i="21"/>
  <c r="L397" i="21"/>
  <c r="L398" i="21"/>
  <c r="L399" i="21"/>
  <c r="L400" i="21"/>
  <c r="L401" i="21"/>
  <c r="L402" i="21"/>
  <c r="L403" i="21"/>
  <c r="L404" i="21"/>
  <c r="L405" i="21"/>
  <c r="L406" i="21"/>
  <c r="L407" i="21"/>
  <c r="L408" i="21"/>
  <c r="L409" i="21"/>
  <c r="L410" i="21"/>
  <c r="L411" i="21"/>
  <c r="L412" i="21"/>
  <c r="L413" i="21"/>
  <c r="L414" i="21"/>
  <c r="L415" i="21"/>
  <c r="L416" i="21"/>
  <c r="L417" i="21"/>
  <c r="L418" i="21"/>
  <c r="L419" i="21"/>
  <c r="L420" i="21"/>
  <c r="L421" i="21"/>
  <c r="L422" i="21"/>
  <c r="L423" i="21"/>
  <c r="L424" i="21"/>
  <c r="L425" i="21"/>
  <c r="L426" i="21"/>
  <c r="L427" i="21"/>
  <c r="L428" i="21"/>
  <c r="L429" i="21"/>
  <c r="L430" i="21"/>
  <c r="L431" i="21"/>
  <c r="L432" i="21"/>
  <c r="L433" i="21"/>
  <c r="L434" i="21"/>
  <c r="L435" i="21"/>
  <c r="L436" i="21"/>
  <c r="L437" i="21"/>
  <c r="L438" i="21"/>
  <c r="L439" i="21"/>
  <c r="L440" i="21"/>
  <c r="L441" i="21"/>
  <c r="L442" i="21"/>
  <c r="L443" i="21"/>
  <c r="L444" i="21"/>
  <c r="L445" i="21"/>
  <c r="L446" i="21"/>
  <c r="L447" i="21"/>
  <c r="L448" i="21"/>
  <c r="L449" i="21"/>
  <c r="L450" i="21"/>
  <c r="L451" i="21"/>
  <c r="L452" i="21"/>
  <c r="L453" i="21"/>
  <c r="L454" i="21"/>
  <c r="L455" i="21"/>
  <c r="L456" i="21"/>
  <c r="L457" i="21"/>
  <c r="L458" i="21"/>
  <c r="L459" i="21"/>
  <c r="L460" i="21"/>
  <c r="L461" i="21"/>
  <c r="L462" i="21"/>
  <c r="L463" i="21"/>
  <c r="L464" i="21"/>
  <c r="L465" i="21"/>
  <c r="L466" i="21"/>
  <c r="L467" i="21"/>
  <c r="L468" i="21"/>
  <c r="L469" i="21"/>
  <c r="L470" i="21"/>
  <c r="L471" i="21"/>
  <c r="L472" i="21"/>
  <c r="L473" i="21"/>
  <c r="L474" i="21"/>
  <c r="L475" i="21"/>
  <c r="L476" i="21"/>
  <c r="L477" i="21"/>
  <c r="L478" i="21"/>
  <c r="L479" i="21"/>
  <c r="L480" i="21"/>
  <c r="L481" i="21"/>
  <c r="L482" i="21"/>
  <c r="L483" i="21"/>
  <c r="L484" i="21"/>
  <c r="L485" i="21"/>
  <c r="L486" i="21"/>
  <c r="L487" i="21"/>
  <c r="L488" i="21"/>
  <c r="L489" i="21"/>
  <c r="L490" i="21"/>
  <c r="L491" i="21"/>
  <c r="L492" i="21"/>
  <c r="L493" i="21"/>
  <c r="L494" i="21"/>
  <c r="L495" i="21"/>
  <c r="L496" i="21"/>
  <c r="L497" i="21"/>
  <c r="K344" i="21"/>
  <c r="K345" i="21"/>
  <c r="K346" i="21"/>
  <c r="K347" i="21"/>
  <c r="K348" i="21"/>
  <c r="K349" i="21"/>
  <c r="K350" i="21"/>
  <c r="K351" i="21"/>
  <c r="K352" i="21"/>
  <c r="K353" i="21"/>
  <c r="K354" i="21"/>
  <c r="K355" i="21"/>
  <c r="K356" i="21"/>
  <c r="K357" i="21"/>
  <c r="K358" i="21"/>
  <c r="K359" i="21"/>
  <c r="K360" i="21"/>
  <c r="K361" i="21"/>
  <c r="K362" i="21"/>
  <c r="K363" i="21"/>
  <c r="K364" i="21"/>
  <c r="K365" i="21"/>
  <c r="K366" i="21"/>
  <c r="K367" i="21"/>
  <c r="K368" i="21"/>
  <c r="K369" i="21"/>
  <c r="K370" i="21"/>
  <c r="K371" i="21"/>
  <c r="K372" i="21"/>
  <c r="K373" i="21"/>
  <c r="K374" i="21"/>
  <c r="K375" i="21"/>
  <c r="K376" i="21"/>
  <c r="K377" i="21"/>
  <c r="K378" i="21"/>
  <c r="K379" i="21"/>
  <c r="K380" i="21"/>
  <c r="K381" i="21"/>
  <c r="K382" i="21"/>
  <c r="K383" i="21"/>
  <c r="K384" i="21"/>
  <c r="K385" i="21"/>
  <c r="K386" i="21"/>
  <c r="K387" i="21"/>
  <c r="K388" i="21"/>
  <c r="K389" i="21"/>
  <c r="K390" i="21"/>
  <c r="K391" i="21"/>
  <c r="K392" i="21"/>
  <c r="K393" i="21"/>
  <c r="K394" i="21"/>
  <c r="K395" i="21"/>
  <c r="K396" i="21"/>
  <c r="K397" i="21"/>
  <c r="K398" i="21"/>
  <c r="K399" i="21"/>
  <c r="K400" i="21"/>
  <c r="K401" i="21"/>
  <c r="K402" i="21"/>
  <c r="K403" i="21"/>
  <c r="K404" i="21"/>
  <c r="K405" i="21"/>
  <c r="K406" i="21"/>
  <c r="K407" i="21"/>
  <c r="K408" i="21"/>
  <c r="K409" i="21"/>
  <c r="K410" i="21"/>
  <c r="K411" i="21"/>
  <c r="K412" i="21"/>
  <c r="K413" i="21"/>
  <c r="K414" i="21"/>
  <c r="K415" i="21"/>
  <c r="K416" i="21"/>
  <c r="K417" i="21"/>
  <c r="K418" i="21"/>
  <c r="K419" i="21"/>
  <c r="K420" i="21"/>
  <c r="K421" i="21"/>
  <c r="K422" i="21"/>
  <c r="K423" i="21"/>
  <c r="K424" i="21"/>
  <c r="K425" i="21"/>
  <c r="K426" i="21"/>
  <c r="K427" i="21"/>
  <c r="K428" i="21"/>
  <c r="K429" i="21"/>
  <c r="K430" i="21"/>
  <c r="K431" i="21"/>
  <c r="K432" i="21"/>
  <c r="K433" i="21"/>
  <c r="K434" i="21"/>
  <c r="K435" i="21"/>
  <c r="K436" i="21"/>
  <c r="K437" i="21"/>
  <c r="K438" i="21"/>
  <c r="K439" i="21"/>
  <c r="K440" i="21"/>
  <c r="K441" i="21"/>
  <c r="K442" i="21"/>
  <c r="K443" i="21"/>
  <c r="K444" i="21"/>
  <c r="K445" i="21"/>
  <c r="K446" i="21"/>
  <c r="K447" i="21"/>
  <c r="K448" i="21"/>
  <c r="K449" i="21"/>
  <c r="K450" i="21"/>
  <c r="K451" i="21"/>
  <c r="K452" i="21"/>
  <c r="K453" i="21"/>
  <c r="K454" i="21"/>
  <c r="K455" i="21"/>
  <c r="K456" i="21"/>
  <c r="K457" i="21"/>
  <c r="K458" i="21"/>
  <c r="K459" i="21"/>
  <c r="K460" i="21"/>
  <c r="K461" i="21"/>
  <c r="K462" i="21"/>
  <c r="K463" i="21"/>
  <c r="K464" i="21"/>
  <c r="K465" i="21"/>
  <c r="K466" i="21"/>
  <c r="K467" i="21"/>
  <c r="K468" i="21"/>
  <c r="K469" i="21"/>
  <c r="K470" i="21"/>
  <c r="K471" i="21"/>
  <c r="K472" i="21"/>
  <c r="K473" i="21"/>
  <c r="K474" i="21"/>
  <c r="K475" i="21"/>
  <c r="K476" i="21"/>
  <c r="K477" i="21"/>
  <c r="K478" i="21"/>
  <c r="K479" i="21"/>
  <c r="K480" i="21"/>
  <c r="K481" i="21"/>
  <c r="K482" i="21"/>
  <c r="K483" i="21"/>
  <c r="K484" i="21"/>
  <c r="K485" i="21"/>
  <c r="K486" i="21"/>
  <c r="K487" i="21"/>
  <c r="K488" i="21"/>
  <c r="K489" i="21"/>
  <c r="K490" i="21"/>
  <c r="K491" i="21"/>
  <c r="K492" i="21"/>
  <c r="K493" i="21"/>
  <c r="K494" i="21"/>
  <c r="K495" i="21"/>
  <c r="K496" i="21"/>
  <c r="K497" i="21"/>
  <c r="H344" i="21"/>
  <c r="H345" i="21"/>
  <c r="H346" i="21"/>
  <c r="H347" i="21"/>
  <c r="H348" i="21"/>
  <c r="H349" i="21"/>
  <c r="H350" i="21"/>
  <c r="H351" i="21"/>
  <c r="H352" i="21"/>
  <c r="H353" i="21"/>
  <c r="H354" i="21"/>
  <c r="H355" i="21"/>
  <c r="H356" i="21"/>
  <c r="H357" i="21"/>
  <c r="H358" i="21"/>
  <c r="H359" i="21"/>
  <c r="H360" i="21"/>
  <c r="H361" i="21"/>
  <c r="H362" i="21"/>
  <c r="H363" i="21"/>
  <c r="H364" i="21"/>
  <c r="H365" i="21"/>
  <c r="H366" i="21"/>
  <c r="H367" i="21"/>
  <c r="H368" i="21"/>
  <c r="H369" i="21"/>
  <c r="H370" i="21"/>
  <c r="H371" i="21"/>
  <c r="H372" i="21"/>
  <c r="H373" i="21"/>
  <c r="H374" i="21"/>
  <c r="H375" i="21"/>
  <c r="H376" i="21"/>
  <c r="H377" i="21"/>
  <c r="H378" i="21"/>
  <c r="H379" i="21"/>
  <c r="H380" i="21"/>
  <c r="V380" i="21" s="1"/>
  <c r="H381" i="21"/>
  <c r="H382" i="21"/>
  <c r="H383" i="21"/>
  <c r="H384" i="21"/>
  <c r="H385" i="21"/>
  <c r="H386" i="21"/>
  <c r="V386" i="21" s="1"/>
  <c r="H387" i="21"/>
  <c r="H388" i="21"/>
  <c r="H389" i="21"/>
  <c r="H390" i="21"/>
  <c r="H391" i="21"/>
  <c r="H392" i="21"/>
  <c r="V392" i="21" s="1"/>
  <c r="H393" i="21"/>
  <c r="H394" i="21"/>
  <c r="H395" i="21"/>
  <c r="H396" i="21"/>
  <c r="H397" i="21"/>
  <c r="H398" i="21"/>
  <c r="V398" i="21" s="1"/>
  <c r="H399" i="21"/>
  <c r="H400" i="21"/>
  <c r="H401" i="21"/>
  <c r="H402" i="21"/>
  <c r="H403" i="21"/>
  <c r="H404" i="21"/>
  <c r="V404" i="21" s="1"/>
  <c r="H405" i="21"/>
  <c r="H406" i="21"/>
  <c r="H407" i="21"/>
  <c r="H408" i="21"/>
  <c r="H409" i="21"/>
  <c r="H410" i="21"/>
  <c r="V410" i="21" s="1"/>
  <c r="H411" i="21"/>
  <c r="H412" i="21"/>
  <c r="H413" i="21"/>
  <c r="H414" i="21"/>
  <c r="H415" i="21"/>
  <c r="H416" i="21"/>
  <c r="V416" i="21" s="1"/>
  <c r="H417" i="21"/>
  <c r="H418" i="21"/>
  <c r="H419" i="21"/>
  <c r="H420" i="21"/>
  <c r="H421" i="21"/>
  <c r="H422" i="21"/>
  <c r="V422" i="21" s="1"/>
  <c r="H423" i="21"/>
  <c r="H424" i="21"/>
  <c r="H425" i="21"/>
  <c r="H426" i="21"/>
  <c r="H427" i="21"/>
  <c r="H428" i="21"/>
  <c r="V428" i="21" s="1"/>
  <c r="H429" i="21"/>
  <c r="H430" i="21"/>
  <c r="H431" i="21"/>
  <c r="H432" i="21"/>
  <c r="H433" i="21"/>
  <c r="H434" i="21"/>
  <c r="V434" i="21" s="1"/>
  <c r="H435" i="21"/>
  <c r="H436" i="21"/>
  <c r="H437" i="21"/>
  <c r="H438" i="21"/>
  <c r="H439" i="21"/>
  <c r="H440" i="21"/>
  <c r="V440" i="21" s="1"/>
  <c r="H441" i="21"/>
  <c r="H442" i="21"/>
  <c r="H443" i="21"/>
  <c r="H444" i="21"/>
  <c r="H445" i="21"/>
  <c r="H446" i="21"/>
  <c r="V446" i="21" s="1"/>
  <c r="H447" i="21"/>
  <c r="H448" i="21"/>
  <c r="H449" i="21"/>
  <c r="H450" i="21"/>
  <c r="H451" i="21"/>
  <c r="H452" i="21"/>
  <c r="V452" i="21" s="1"/>
  <c r="H453" i="21"/>
  <c r="H454" i="21"/>
  <c r="H455" i="21"/>
  <c r="H456" i="21"/>
  <c r="H457" i="21"/>
  <c r="H458" i="21"/>
  <c r="V458" i="21" s="1"/>
  <c r="H459" i="21"/>
  <c r="H460" i="21"/>
  <c r="H461" i="21"/>
  <c r="H462" i="21"/>
  <c r="H463" i="21"/>
  <c r="H464" i="21"/>
  <c r="V464" i="21" s="1"/>
  <c r="H465" i="21"/>
  <c r="H466" i="21"/>
  <c r="H467" i="21"/>
  <c r="H468" i="21"/>
  <c r="H469" i="21"/>
  <c r="H470" i="21"/>
  <c r="V470" i="21" s="1"/>
  <c r="H471" i="21"/>
  <c r="H472" i="21"/>
  <c r="H473" i="21"/>
  <c r="H474" i="21"/>
  <c r="H475" i="21"/>
  <c r="H476" i="21"/>
  <c r="V476" i="21" s="1"/>
  <c r="H477" i="21"/>
  <c r="H478" i="21"/>
  <c r="H479" i="21"/>
  <c r="H480" i="21"/>
  <c r="H481" i="21"/>
  <c r="H482" i="21"/>
  <c r="V482" i="21" s="1"/>
  <c r="H483" i="21"/>
  <c r="H484" i="21"/>
  <c r="H485" i="21"/>
  <c r="H486" i="21"/>
  <c r="H487" i="21"/>
  <c r="H488" i="21"/>
  <c r="V488" i="21" s="1"/>
  <c r="H489" i="21"/>
  <c r="H490" i="21"/>
  <c r="H491" i="21"/>
  <c r="H492" i="21"/>
  <c r="H493" i="21"/>
  <c r="H494" i="21"/>
  <c r="V494" i="21" s="1"/>
  <c r="H495" i="21"/>
  <c r="H496" i="21"/>
  <c r="H497" i="21"/>
  <c r="G344" i="21"/>
  <c r="G345" i="21"/>
  <c r="G346" i="21"/>
  <c r="U346" i="21" s="1"/>
  <c r="G347" i="21"/>
  <c r="G348" i="21"/>
  <c r="G349" i="21"/>
  <c r="G350" i="21"/>
  <c r="G351" i="21"/>
  <c r="G352" i="21"/>
  <c r="U352" i="21" s="1"/>
  <c r="G353" i="21"/>
  <c r="G354" i="21"/>
  <c r="G355" i="21"/>
  <c r="G356" i="21"/>
  <c r="G357" i="21"/>
  <c r="G358" i="21"/>
  <c r="U358" i="21" s="1"/>
  <c r="G359" i="21"/>
  <c r="G360" i="21"/>
  <c r="G361" i="21"/>
  <c r="G362" i="21"/>
  <c r="G363" i="21"/>
  <c r="G364" i="21"/>
  <c r="U364" i="21" s="1"/>
  <c r="G365" i="21"/>
  <c r="G366" i="21"/>
  <c r="G367" i="21"/>
  <c r="G368" i="21"/>
  <c r="G369" i="21"/>
  <c r="G370" i="21"/>
  <c r="U370" i="21" s="1"/>
  <c r="G371" i="21"/>
  <c r="G372" i="21"/>
  <c r="G373" i="21"/>
  <c r="G374" i="21"/>
  <c r="G375" i="21"/>
  <c r="G376" i="21"/>
  <c r="U376" i="21" s="1"/>
  <c r="G377" i="21"/>
  <c r="G378" i="21"/>
  <c r="G379" i="21"/>
  <c r="G380" i="21"/>
  <c r="G381" i="21"/>
  <c r="G382" i="21"/>
  <c r="U382" i="21" s="1"/>
  <c r="G383" i="21"/>
  <c r="G384" i="21"/>
  <c r="G385" i="21"/>
  <c r="G386" i="21"/>
  <c r="G387" i="21"/>
  <c r="G388" i="21"/>
  <c r="U388" i="21" s="1"/>
  <c r="G389" i="21"/>
  <c r="G390" i="21"/>
  <c r="G391" i="21"/>
  <c r="G392" i="21"/>
  <c r="G393" i="21"/>
  <c r="G394" i="21"/>
  <c r="U394" i="21" s="1"/>
  <c r="G395" i="21"/>
  <c r="G396" i="21"/>
  <c r="G397" i="21"/>
  <c r="G398" i="21"/>
  <c r="G399" i="21"/>
  <c r="G400" i="21"/>
  <c r="U400" i="21" s="1"/>
  <c r="G401" i="21"/>
  <c r="G402" i="21"/>
  <c r="G403" i="21"/>
  <c r="G404" i="21"/>
  <c r="G405" i="21"/>
  <c r="G406" i="21"/>
  <c r="U406" i="21" s="1"/>
  <c r="G407" i="21"/>
  <c r="G408" i="21"/>
  <c r="G409" i="21"/>
  <c r="G410" i="21"/>
  <c r="G411" i="21"/>
  <c r="G412" i="21"/>
  <c r="U412" i="21" s="1"/>
  <c r="G413" i="21"/>
  <c r="G414" i="21"/>
  <c r="G415" i="21"/>
  <c r="G416" i="21"/>
  <c r="G417" i="21"/>
  <c r="G418" i="21"/>
  <c r="U418" i="21" s="1"/>
  <c r="G419" i="21"/>
  <c r="G420" i="21"/>
  <c r="G421" i="21"/>
  <c r="G422" i="21"/>
  <c r="G423" i="21"/>
  <c r="G424" i="21"/>
  <c r="U424" i="21" s="1"/>
  <c r="G425" i="21"/>
  <c r="G426" i="21"/>
  <c r="G427" i="21"/>
  <c r="G428" i="21"/>
  <c r="G429" i="21"/>
  <c r="G430" i="21"/>
  <c r="U430" i="21" s="1"/>
  <c r="G431" i="21"/>
  <c r="G432" i="21"/>
  <c r="G433" i="21"/>
  <c r="G434" i="21"/>
  <c r="G435" i="21"/>
  <c r="G436" i="21"/>
  <c r="U436" i="21" s="1"/>
  <c r="G437" i="21"/>
  <c r="G438" i="21"/>
  <c r="G439" i="21"/>
  <c r="G440" i="21"/>
  <c r="G441" i="21"/>
  <c r="G442" i="21"/>
  <c r="U442" i="21" s="1"/>
  <c r="G443" i="21"/>
  <c r="G444" i="21"/>
  <c r="G445" i="21"/>
  <c r="G446" i="21"/>
  <c r="G447" i="21"/>
  <c r="G448" i="21"/>
  <c r="U448" i="21" s="1"/>
  <c r="G449" i="21"/>
  <c r="G450" i="21"/>
  <c r="G451" i="21"/>
  <c r="G452" i="21"/>
  <c r="G453" i="21"/>
  <c r="G454" i="21"/>
  <c r="U454" i="21" s="1"/>
  <c r="G455" i="21"/>
  <c r="G456" i="21"/>
  <c r="G457" i="21"/>
  <c r="G458" i="21"/>
  <c r="G459" i="21"/>
  <c r="G460" i="21"/>
  <c r="U460" i="21" s="1"/>
  <c r="G461" i="21"/>
  <c r="G462" i="21"/>
  <c r="G463" i="21"/>
  <c r="G464" i="21"/>
  <c r="G465" i="21"/>
  <c r="G466" i="21"/>
  <c r="U466" i="21" s="1"/>
  <c r="G467" i="21"/>
  <c r="G468" i="21"/>
  <c r="G469" i="21"/>
  <c r="G470" i="21"/>
  <c r="G471" i="21"/>
  <c r="G472" i="21"/>
  <c r="U472" i="21" s="1"/>
  <c r="G473" i="21"/>
  <c r="G474" i="21"/>
  <c r="G475" i="21"/>
  <c r="G476" i="21"/>
  <c r="G477" i="21"/>
  <c r="G478" i="21"/>
  <c r="U478" i="21" s="1"/>
  <c r="G479" i="21"/>
  <c r="G480" i="21"/>
  <c r="G481" i="21"/>
  <c r="G482" i="21"/>
  <c r="G483" i="21"/>
  <c r="G484" i="21"/>
  <c r="U484" i="21" s="1"/>
  <c r="G485" i="21"/>
  <c r="G486" i="21"/>
  <c r="G487" i="21"/>
  <c r="G488" i="21"/>
  <c r="G489" i="21"/>
  <c r="G490" i="21"/>
  <c r="U490" i="21" s="1"/>
  <c r="G491" i="21"/>
  <c r="G492" i="21"/>
  <c r="G493" i="21"/>
  <c r="G494" i="21"/>
  <c r="G495" i="21"/>
  <c r="G496" i="21"/>
  <c r="U496" i="21" s="1"/>
  <c r="G497" i="21"/>
  <c r="S344" i="21"/>
  <c r="T345" i="21"/>
  <c r="S346" i="21"/>
  <c r="T347" i="21"/>
  <c r="T348" i="21"/>
  <c r="T349" i="21"/>
  <c r="S350" i="21"/>
  <c r="T351" i="21"/>
  <c r="S352" i="21"/>
  <c r="T353" i="21"/>
  <c r="T354" i="21"/>
  <c r="S355" i="21"/>
  <c r="S356" i="21"/>
  <c r="T357" i="21"/>
  <c r="S358" i="21"/>
  <c r="T359" i="21"/>
  <c r="T360" i="21"/>
  <c r="S361" i="21"/>
  <c r="S362" i="21"/>
  <c r="T363" i="21"/>
  <c r="S364" i="21"/>
  <c r="T365" i="21"/>
  <c r="T366" i="21"/>
  <c r="T367" i="21"/>
  <c r="S368" i="21"/>
  <c r="T369" i="21"/>
  <c r="S370" i="21"/>
  <c r="T371" i="21"/>
  <c r="T372" i="21"/>
  <c r="S373" i="21"/>
  <c r="S374" i="21"/>
  <c r="T375" i="21"/>
  <c r="S376" i="21"/>
  <c r="T377" i="21"/>
  <c r="T378" i="21"/>
  <c r="S379" i="21"/>
  <c r="S380" i="21"/>
  <c r="T381" i="21"/>
  <c r="S382" i="21"/>
  <c r="T383" i="21"/>
  <c r="T384" i="21"/>
  <c r="T385" i="21"/>
  <c r="S386" i="21"/>
  <c r="T387" i="21"/>
  <c r="S388" i="21"/>
  <c r="T389" i="21"/>
  <c r="T390" i="21"/>
  <c r="T391" i="21"/>
  <c r="S392" i="21"/>
  <c r="T393" i="21"/>
  <c r="S394" i="21"/>
  <c r="T395" i="21"/>
  <c r="T396" i="21"/>
  <c r="T397" i="21"/>
  <c r="S398" i="21"/>
  <c r="T399" i="21"/>
  <c r="S400" i="21"/>
  <c r="T401" i="21"/>
  <c r="T402" i="21"/>
  <c r="S403" i="21"/>
  <c r="S404" i="21"/>
  <c r="T405" i="21"/>
  <c r="S406" i="21"/>
  <c r="T407" i="21"/>
  <c r="T408" i="21"/>
  <c r="S409" i="21"/>
  <c r="S410" i="21"/>
  <c r="T411" i="21"/>
  <c r="T412" i="21"/>
  <c r="T413" i="21"/>
  <c r="T414" i="21"/>
  <c r="S415" i="21"/>
  <c r="S416" i="21"/>
  <c r="T417" i="21"/>
  <c r="S418" i="21"/>
  <c r="T419" i="21"/>
  <c r="T420" i="21"/>
  <c r="S349" i="21"/>
  <c r="T344" i="21"/>
  <c r="X344" i="21"/>
  <c r="X345" i="21"/>
  <c r="X346" i="21"/>
  <c r="X347" i="21"/>
  <c r="X348" i="21"/>
  <c r="X349" i="21"/>
  <c r="X350" i="21"/>
  <c r="X351" i="21"/>
  <c r="X352" i="21"/>
  <c r="X353" i="21"/>
  <c r="X354" i="21"/>
  <c r="X355" i="21"/>
  <c r="X356" i="21"/>
  <c r="X357" i="21"/>
  <c r="X358" i="21"/>
  <c r="X359" i="21"/>
  <c r="X360" i="21"/>
  <c r="X361" i="21"/>
  <c r="X362" i="21"/>
  <c r="X363" i="21"/>
  <c r="X364" i="21"/>
  <c r="X365" i="21"/>
  <c r="X366" i="21"/>
  <c r="X367" i="21"/>
  <c r="X368" i="21"/>
  <c r="X369" i="21"/>
  <c r="X370" i="21"/>
  <c r="X371" i="21"/>
  <c r="X372" i="21"/>
  <c r="X373" i="21"/>
  <c r="X374" i="21"/>
  <c r="X375" i="21"/>
  <c r="X376" i="21"/>
  <c r="X377" i="21"/>
  <c r="X378" i="21"/>
  <c r="X379" i="21"/>
  <c r="X380" i="21"/>
  <c r="X381" i="21"/>
  <c r="X382" i="21"/>
  <c r="X383" i="21"/>
  <c r="X384" i="21"/>
  <c r="X385" i="21"/>
  <c r="X386" i="21"/>
  <c r="X387" i="21"/>
  <c r="X388" i="21"/>
  <c r="X389" i="21"/>
  <c r="X390" i="21"/>
  <c r="X391" i="21"/>
  <c r="X392" i="21"/>
  <c r="X393" i="21"/>
  <c r="X394" i="21"/>
  <c r="X395" i="21"/>
  <c r="X396" i="21"/>
  <c r="X397" i="21"/>
  <c r="X398" i="21"/>
  <c r="X399" i="21"/>
  <c r="X400" i="21"/>
  <c r="X401" i="21"/>
  <c r="X402" i="21"/>
  <c r="X403" i="21"/>
  <c r="X404" i="21"/>
  <c r="X405" i="21"/>
  <c r="X406" i="21"/>
  <c r="X407" i="21"/>
  <c r="X408" i="21"/>
  <c r="X409" i="21"/>
  <c r="X410" i="21"/>
  <c r="X411" i="21"/>
  <c r="X412" i="21"/>
  <c r="X413" i="21"/>
  <c r="X414" i="21"/>
  <c r="X415" i="21"/>
  <c r="X416" i="21"/>
  <c r="X417" i="21"/>
  <c r="X418" i="21"/>
  <c r="X419" i="21"/>
  <c r="X420" i="21"/>
  <c r="Y344" i="21"/>
  <c r="Y345" i="21"/>
  <c r="Y346" i="21"/>
  <c r="Y347" i="21"/>
  <c r="Y348" i="21"/>
  <c r="Y349" i="21"/>
  <c r="Y350" i="21"/>
  <c r="Y351" i="21"/>
  <c r="Y352" i="21"/>
  <c r="Y353" i="21"/>
  <c r="Y354" i="21"/>
  <c r="Y355" i="21"/>
  <c r="Y356" i="21"/>
  <c r="Y357" i="21"/>
  <c r="Y358" i="21"/>
  <c r="Y359" i="21"/>
  <c r="Y360" i="21"/>
  <c r="Y361" i="21"/>
  <c r="Y362" i="21"/>
  <c r="Y363" i="21"/>
  <c r="Y364" i="21"/>
  <c r="Y365" i="21"/>
  <c r="Y366" i="21"/>
  <c r="Y367" i="21"/>
  <c r="Y368" i="21"/>
  <c r="Y369" i="21"/>
  <c r="Y370" i="21"/>
  <c r="Y371" i="21"/>
  <c r="Y372" i="21"/>
  <c r="Y373" i="21"/>
  <c r="Y374" i="21"/>
  <c r="Y375" i="21"/>
  <c r="Y376" i="21"/>
  <c r="Y377" i="21"/>
  <c r="Y378" i="21"/>
  <c r="Y379" i="21"/>
  <c r="Y380" i="21"/>
  <c r="Y381" i="21"/>
  <c r="Y382" i="21"/>
  <c r="Y383" i="21"/>
  <c r="Y384" i="21"/>
  <c r="Y385" i="21"/>
  <c r="Y386" i="21"/>
  <c r="Y387" i="21"/>
  <c r="Y388" i="21"/>
  <c r="Y389" i="21"/>
  <c r="Y390" i="21"/>
  <c r="Y391" i="21"/>
  <c r="Y392" i="21"/>
  <c r="Y393" i="21"/>
  <c r="Y394" i="21"/>
  <c r="Y395" i="21"/>
  <c r="Y396" i="21"/>
  <c r="Y397" i="21"/>
  <c r="Y398" i="21"/>
  <c r="Y399" i="21"/>
  <c r="Y400" i="21"/>
  <c r="Y401" i="21"/>
  <c r="Y402" i="21"/>
  <c r="Y403" i="21"/>
  <c r="Y404" i="21"/>
  <c r="Y405" i="21"/>
  <c r="Y406" i="21"/>
  <c r="Y407" i="21"/>
  <c r="Y408" i="21"/>
  <c r="Y409" i="21"/>
  <c r="Y410" i="21"/>
  <c r="Y411" i="21"/>
  <c r="Y412" i="21"/>
  <c r="Y413" i="21"/>
  <c r="Y414" i="21"/>
  <c r="Y415" i="21"/>
  <c r="Y416" i="21"/>
  <c r="Y417" i="21"/>
  <c r="Y418" i="21"/>
  <c r="Y419" i="21"/>
  <c r="Y420" i="21"/>
  <c r="S421" i="21"/>
  <c r="S422" i="21"/>
  <c r="T423" i="21"/>
  <c r="T424" i="21"/>
  <c r="T425" i="21"/>
  <c r="T426" i="21"/>
  <c r="S427" i="21"/>
  <c r="S428" i="21"/>
  <c r="T429" i="21"/>
  <c r="S430" i="21"/>
  <c r="T431" i="21"/>
  <c r="T432" i="21"/>
  <c r="S433" i="21"/>
  <c r="S434" i="21"/>
  <c r="T435" i="21"/>
  <c r="T436" i="21"/>
  <c r="T437" i="21"/>
  <c r="T438" i="21"/>
  <c r="S439" i="21"/>
  <c r="S440" i="21"/>
  <c r="T441" i="21"/>
  <c r="S442" i="21"/>
  <c r="T443" i="21"/>
  <c r="S444" i="21"/>
  <c r="S445" i="21"/>
  <c r="S446" i="21"/>
  <c r="T447" i="21"/>
  <c r="T448" i="21"/>
  <c r="T449" i="21"/>
  <c r="T450" i="21"/>
  <c r="S451" i="21"/>
  <c r="S452" i="21"/>
  <c r="T453" i="21"/>
  <c r="S454" i="21"/>
  <c r="T455" i="21"/>
  <c r="T456" i="21"/>
  <c r="S457" i="21"/>
  <c r="S458" i="21"/>
  <c r="T459" i="21"/>
  <c r="T460" i="21"/>
  <c r="T461" i="21"/>
  <c r="T462" i="21"/>
  <c r="S463" i="21"/>
  <c r="S464" i="21"/>
  <c r="T465" i="21"/>
  <c r="S466" i="21"/>
  <c r="T467" i="21"/>
  <c r="S468" i="21"/>
  <c r="S469" i="21"/>
  <c r="S470" i="21"/>
  <c r="T471" i="21"/>
  <c r="T472" i="21"/>
  <c r="T473" i="21"/>
  <c r="T474" i="21"/>
  <c r="S475" i="21"/>
  <c r="S476" i="21"/>
  <c r="T477" i="21"/>
  <c r="S478" i="21"/>
  <c r="T479" i="21"/>
  <c r="T480" i="21"/>
  <c r="S481" i="21"/>
  <c r="S482" i="21"/>
  <c r="T483" i="21"/>
  <c r="T484" i="21"/>
  <c r="T485" i="21"/>
  <c r="T486" i="21"/>
  <c r="S487" i="21"/>
  <c r="S488" i="21"/>
  <c r="T489" i="21"/>
  <c r="S490" i="21"/>
  <c r="T491" i="21"/>
  <c r="S492" i="21"/>
  <c r="S493" i="21"/>
  <c r="S494" i="21"/>
  <c r="T495" i="21"/>
  <c r="T496" i="21"/>
  <c r="T497" i="21"/>
  <c r="X421" i="21"/>
  <c r="X422" i="21"/>
  <c r="X423" i="21"/>
  <c r="X424" i="21"/>
  <c r="X425" i="21"/>
  <c r="X426" i="21"/>
  <c r="X427" i="21"/>
  <c r="X428" i="21"/>
  <c r="X429" i="21"/>
  <c r="X430" i="21"/>
  <c r="X431" i="21"/>
  <c r="X432" i="21"/>
  <c r="X433" i="21"/>
  <c r="X434" i="21"/>
  <c r="X435" i="21"/>
  <c r="X436" i="21"/>
  <c r="X437" i="21"/>
  <c r="X438" i="21"/>
  <c r="X439" i="21"/>
  <c r="X440" i="21"/>
  <c r="X441" i="21"/>
  <c r="X442" i="21"/>
  <c r="X443" i="21"/>
  <c r="X444" i="21"/>
  <c r="X445" i="21"/>
  <c r="X446" i="21"/>
  <c r="X447" i="21"/>
  <c r="X448" i="21"/>
  <c r="X449" i="21"/>
  <c r="X450" i="21"/>
  <c r="X451" i="21"/>
  <c r="X452" i="21"/>
  <c r="X453" i="21"/>
  <c r="X454" i="21"/>
  <c r="X455" i="21"/>
  <c r="X456" i="21"/>
  <c r="X457" i="21"/>
  <c r="X458" i="21"/>
  <c r="X459" i="21"/>
  <c r="X460" i="21"/>
  <c r="X461" i="21"/>
  <c r="X462" i="21"/>
  <c r="X463" i="21"/>
  <c r="X464" i="21"/>
  <c r="X465" i="21"/>
  <c r="X466" i="21"/>
  <c r="X467" i="21"/>
  <c r="X468" i="21"/>
  <c r="X469" i="21"/>
  <c r="X470" i="21"/>
  <c r="X471" i="21"/>
  <c r="X472" i="21"/>
  <c r="X473" i="21"/>
  <c r="X474" i="21"/>
  <c r="X475" i="21"/>
  <c r="X476" i="21"/>
  <c r="X477" i="21"/>
  <c r="X478" i="21"/>
  <c r="X479" i="21"/>
  <c r="X480" i="21"/>
  <c r="X481" i="21"/>
  <c r="X482" i="21"/>
  <c r="X483" i="21"/>
  <c r="X484" i="21"/>
  <c r="X485" i="21"/>
  <c r="X486" i="21"/>
  <c r="X487" i="21"/>
  <c r="X488" i="21"/>
  <c r="X489" i="21"/>
  <c r="X490" i="21"/>
  <c r="X491" i="21"/>
  <c r="X492" i="21"/>
  <c r="X493" i="21"/>
  <c r="X494" i="21"/>
  <c r="X495" i="21"/>
  <c r="X496" i="21"/>
  <c r="X497" i="21"/>
  <c r="Y421" i="21"/>
  <c r="Y422" i="21"/>
  <c r="Y423" i="21"/>
  <c r="Y424" i="21"/>
  <c r="Y425" i="21"/>
  <c r="Y426" i="21"/>
  <c r="Y427" i="21"/>
  <c r="Y428" i="21"/>
  <c r="Y429" i="21"/>
  <c r="Y430" i="21"/>
  <c r="Y431" i="21"/>
  <c r="Y432" i="21"/>
  <c r="Y433" i="21"/>
  <c r="Y434" i="21"/>
  <c r="Y435" i="21"/>
  <c r="Y436" i="21"/>
  <c r="Y437" i="21"/>
  <c r="Y438" i="21"/>
  <c r="Y439" i="21"/>
  <c r="Y440" i="21"/>
  <c r="Y441" i="21"/>
  <c r="Y442" i="21"/>
  <c r="Y443" i="21"/>
  <c r="Y444" i="21"/>
  <c r="Y445" i="21"/>
  <c r="Y446" i="21"/>
  <c r="Y447" i="21"/>
  <c r="Y448" i="21"/>
  <c r="Y449" i="21"/>
  <c r="Y450" i="21"/>
  <c r="Y451" i="21"/>
  <c r="Y452" i="21"/>
  <c r="Y453" i="21"/>
  <c r="Y454" i="21"/>
  <c r="Y455" i="21"/>
  <c r="Y456" i="21"/>
  <c r="Y457" i="21"/>
  <c r="Y458" i="21"/>
  <c r="Y459" i="21"/>
  <c r="Y460" i="21"/>
  <c r="Y461" i="21"/>
  <c r="Y462" i="21"/>
  <c r="Y463" i="21"/>
  <c r="Y464" i="21"/>
  <c r="Y465" i="21"/>
  <c r="Y466" i="21"/>
  <c r="Y467" i="21"/>
  <c r="Y468" i="21"/>
  <c r="Y469" i="21"/>
  <c r="Y470" i="21"/>
  <c r="Y471" i="21"/>
  <c r="Y472" i="21"/>
  <c r="Y473" i="21"/>
  <c r="Y474" i="21"/>
  <c r="Y475" i="21"/>
  <c r="Y476" i="21"/>
  <c r="Y477" i="21"/>
  <c r="Y478" i="21"/>
  <c r="Y479" i="21"/>
  <c r="Y480" i="21"/>
  <c r="Y481" i="21"/>
  <c r="Y482" i="21"/>
  <c r="Y483" i="21"/>
  <c r="Y484" i="21"/>
  <c r="Y485" i="21"/>
  <c r="Y486" i="21"/>
  <c r="Y487" i="21"/>
  <c r="Y488" i="21"/>
  <c r="Y489" i="21"/>
  <c r="Y490" i="21"/>
  <c r="Y491" i="21"/>
  <c r="Y492" i="21"/>
  <c r="Y493" i="21"/>
  <c r="Y494" i="21"/>
  <c r="Y495" i="21"/>
  <c r="Y496" i="21"/>
  <c r="Y497" i="21"/>
  <c r="V360" i="21" l="1"/>
  <c r="V354" i="21"/>
  <c r="V348" i="21"/>
  <c r="U493" i="21"/>
  <c r="U487" i="21"/>
  <c r="U481" i="21"/>
  <c r="U475" i="21"/>
  <c r="U469" i="21"/>
  <c r="U463" i="21"/>
  <c r="U457" i="21"/>
  <c r="U451" i="21"/>
  <c r="U445" i="21"/>
  <c r="U439" i="21"/>
  <c r="U433" i="21"/>
  <c r="U427" i="21"/>
  <c r="U421" i="21"/>
  <c r="U415" i="21"/>
  <c r="U409" i="21"/>
  <c r="U403" i="21"/>
  <c r="U397" i="21"/>
  <c r="U391" i="21"/>
  <c r="U385" i="21"/>
  <c r="U379" i="21"/>
  <c r="U373" i="21"/>
  <c r="U367" i="21"/>
  <c r="U361" i="21"/>
  <c r="U355" i="21"/>
  <c r="U349" i="21"/>
  <c r="V497" i="21"/>
  <c r="V491" i="21"/>
  <c r="V485" i="21"/>
  <c r="V479" i="21"/>
  <c r="V473" i="21"/>
  <c r="V467" i="21"/>
  <c r="V461" i="21"/>
  <c r="V455" i="21"/>
  <c r="V449" i="21"/>
  <c r="V443" i="21"/>
  <c r="V437" i="21"/>
  <c r="V431" i="21"/>
  <c r="V425" i="21"/>
  <c r="V419" i="21"/>
  <c r="V413" i="21"/>
  <c r="V407" i="21"/>
  <c r="V401" i="21"/>
  <c r="V395" i="21"/>
  <c r="V389" i="21"/>
  <c r="V383" i="21"/>
  <c r="V377" i="21"/>
  <c r="V371" i="21"/>
  <c r="V365" i="21"/>
  <c r="V359" i="21"/>
  <c r="V353" i="21"/>
  <c r="V347" i="21"/>
  <c r="U497" i="21"/>
  <c r="U491" i="21"/>
  <c r="U485" i="21"/>
  <c r="U479" i="21"/>
  <c r="U473" i="21"/>
  <c r="U467" i="21"/>
  <c r="U461" i="21"/>
  <c r="U455" i="21"/>
  <c r="U449" i="21"/>
  <c r="U443" i="21"/>
  <c r="U437" i="21"/>
  <c r="U431" i="21"/>
  <c r="U425" i="21"/>
  <c r="U419" i="21"/>
  <c r="U413" i="21"/>
  <c r="U407" i="21"/>
  <c r="U401" i="21"/>
  <c r="U395" i="21"/>
  <c r="U389" i="21"/>
  <c r="U383" i="21"/>
  <c r="U377" i="21"/>
  <c r="U371" i="21"/>
  <c r="U365" i="21"/>
  <c r="U359" i="21"/>
  <c r="U353" i="21"/>
  <c r="U347" i="21"/>
  <c r="V495" i="21"/>
  <c r="V489" i="21"/>
  <c r="V483" i="21"/>
  <c r="V477" i="21"/>
  <c r="V471" i="21"/>
  <c r="V465" i="21"/>
  <c r="V459" i="21"/>
  <c r="V453" i="21"/>
  <c r="V447" i="21"/>
  <c r="V441" i="21"/>
  <c r="V435" i="21"/>
  <c r="V429" i="21"/>
  <c r="V423" i="21"/>
  <c r="V417" i="21"/>
  <c r="V411" i="21"/>
  <c r="V405" i="21"/>
  <c r="V399" i="21"/>
  <c r="V393" i="21"/>
  <c r="V387" i="21"/>
  <c r="V381" i="21"/>
  <c r="V375" i="21"/>
  <c r="V369" i="21"/>
  <c r="V363" i="21"/>
  <c r="V357" i="21"/>
  <c r="V351" i="21"/>
  <c r="V345" i="21"/>
  <c r="V374" i="21"/>
  <c r="V368" i="21"/>
  <c r="V362" i="21"/>
  <c r="V356" i="21"/>
  <c r="V350" i="21"/>
  <c r="V344" i="21"/>
  <c r="U495" i="21"/>
  <c r="U489" i="21"/>
  <c r="U483" i="21"/>
  <c r="U477" i="21"/>
  <c r="U471" i="21"/>
  <c r="U465" i="21"/>
  <c r="U459" i="21"/>
  <c r="U453" i="21"/>
  <c r="U447" i="21"/>
  <c r="U441" i="21"/>
  <c r="U435" i="21"/>
  <c r="U429" i="21"/>
  <c r="U423" i="21"/>
  <c r="U417" i="21"/>
  <c r="U411" i="21"/>
  <c r="U405" i="21"/>
  <c r="U399" i="21"/>
  <c r="U393" i="21"/>
  <c r="U387" i="21"/>
  <c r="U381" i="21"/>
  <c r="U375" i="21"/>
  <c r="U369" i="21"/>
  <c r="U363" i="21"/>
  <c r="U357" i="21"/>
  <c r="U351" i="21"/>
  <c r="U345" i="21"/>
  <c r="V493" i="21"/>
  <c r="V487" i="21"/>
  <c r="V481" i="21"/>
  <c r="V475" i="21"/>
  <c r="V469" i="21"/>
  <c r="V463" i="21"/>
  <c r="V457" i="21"/>
  <c r="V451" i="21"/>
  <c r="V445" i="21"/>
  <c r="V439" i="21"/>
  <c r="V433" i="21"/>
  <c r="V427" i="21"/>
  <c r="V421" i="21"/>
  <c r="V415" i="21"/>
  <c r="V409" i="21"/>
  <c r="V403" i="21"/>
  <c r="V397" i="21"/>
  <c r="V391" i="21"/>
  <c r="V385" i="21"/>
  <c r="V379" i="21"/>
  <c r="V373" i="21"/>
  <c r="V367" i="21"/>
  <c r="V361" i="21"/>
  <c r="V355" i="21"/>
  <c r="V349" i="21"/>
  <c r="U494" i="21"/>
  <c r="U488" i="21"/>
  <c r="U482" i="21"/>
  <c r="U476" i="21"/>
  <c r="U470" i="21"/>
  <c r="U464" i="21"/>
  <c r="U458" i="21"/>
  <c r="U452" i="21"/>
  <c r="U446" i="21"/>
  <c r="U440" i="21"/>
  <c r="U434" i="21"/>
  <c r="U428" i="21"/>
  <c r="U422" i="21"/>
  <c r="U416" i="21"/>
  <c r="U410" i="21"/>
  <c r="U404" i="21"/>
  <c r="U398" i="21"/>
  <c r="U392" i="21"/>
  <c r="U386" i="21"/>
  <c r="U380" i="21"/>
  <c r="U374" i="21"/>
  <c r="U368" i="21"/>
  <c r="U362" i="21"/>
  <c r="U356" i="21"/>
  <c r="U350" i="21"/>
  <c r="U344" i="21"/>
  <c r="V492" i="21"/>
  <c r="V486" i="21"/>
  <c r="V480" i="21"/>
  <c r="V474" i="21"/>
  <c r="V468" i="21"/>
  <c r="V462" i="21"/>
  <c r="V456" i="21"/>
  <c r="V450" i="21"/>
  <c r="V444" i="21"/>
  <c r="V438" i="21"/>
  <c r="V432" i="21"/>
  <c r="V426" i="21"/>
  <c r="V420" i="21"/>
  <c r="V414" i="21"/>
  <c r="V408" i="21"/>
  <c r="V402" i="21"/>
  <c r="V396" i="21"/>
  <c r="V390" i="21"/>
  <c r="V384" i="21"/>
  <c r="V378" i="21"/>
  <c r="V372" i="21"/>
  <c r="V366" i="21"/>
  <c r="U492" i="21"/>
  <c r="U486" i="21"/>
  <c r="U480" i="21"/>
  <c r="U474" i="21"/>
  <c r="U468" i="21"/>
  <c r="U462" i="21"/>
  <c r="U456" i="21"/>
  <c r="U450" i="21"/>
  <c r="U444" i="21"/>
  <c r="U438" i="21"/>
  <c r="U432" i="21"/>
  <c r="U426" i="21"/>
  <c r="U420" i="21"/>
  <c r="U414" i="21"/>
  <c r="U408" i="21"/>
  <c r="U402" i="21"/>
  <c r="U396" i="21"/>
  <c r="U390" i="21"/>
  <c r="U384" i="21"/>
  <c r="U378" i="21"/>
  <c r="U372" i="21"/>
  <c r="U366" i="21"/>
  <c r="U360" i="21"/>
  <c r="U354" i="21"/>
  <c r="U348" i="21"/>
  <c r="V496" i="21"/>
  <c r="V490" i="21"/>
  <c r="V484" i="21"/>
  <c r="V478" i="21"/>
  <c r="V472" i="21"/>
  <c r="V466" i="21"/>
  <c r="V460" i="21"/>
  <c r="V454" i="21"/>
  <c r="V448" i="21"/>
  <c r="V442" i="21"/>
  <c r="V436" i="21"/>
  <c r="V430" i="21"/>
  <c r="V424" i="21"/>
  <c r="V418" i="21"/>
  <c r="V412" i="21"/>
  <c r="V406" i="21"/>
  <c r="V400" i="21"/>
  <c r="V394" i="21"/>
  <c r="V388" i="21"/>
  <c r="V382" i="21"/>
  <c r="V376" i="21"/>
  <c r="V370" i="21"/>
  <c r="V364" i="21"/>
  <c r="V358" i="21"/>
  <c r="V352" i="21"/>
  <c r="V346" i="21"/>
  <c r="T409" i="21"/>
  <c r="T379" i="21"/>
  <c r="T373" i="21"/>
  <c r="S367" i="21"/>
  <c r="S397" i="21"/>
  <c r="T415" i="21"/>
  <c r="T400" i="21"/>
  <c r="T364" i="21"/>
  <c r="T469" i="21"/>
  <c r="S363" i="21"/>
  <c r="T374" i="21"/>
  <c r="S369" i="21"/>
  <c r="S484" i="21"/>
  <c r="T352" i="21"/>
  <c r="T361" i="21"/>
  <c r="S391" i="21"/>
  <c r="T355" i="21"/>
  <c r="S385" i="21"/>
  <c r="S417" i="21"/>
  <c r="S375" i="21"/>
  <c r="S399" i="21"/>
  <c r="T442" i="21"/>
  <c r="T376" i="21"/>
  <c r="T388" i="21"/>
  <c r="S411" i="21"/>
  <c r="T457" i="21"/>
  <c r="S448" i="21"/>
  <c r="T445" i="21"/>
  <c r="T403" i="21"/>
  <c r="T386" i="21"/>
  <c r="T350" i="21"/>
  <c r="T493" i="21"/>
  <c r="T481" i="21"/>
  <c r="T433" i="21"/>
  <c r="T478" i="21"/>
  <c r="T421" i="21"/>
  <c r="T416" i="21"/>
  <c r="T392" i="21"/>
  <c r="T356" i="21"/>
  <c r="S381" i="21"/>
  <c r="T466" i="21"/>
  <c r="T430" i="21"/>
  <c r="S472" i="21"/>
  <c r="S436" i="21"/>
  <c r="S393" i="21"/>
  <c r="S357" i="21"/>
  <c r="T490" i="21"/>
  <c r="T454" i="21"/>
  <c r="S496" i="21"/>
  <c r="S460" i="21"/>
  <c r="S424" i="21"/>
  <c r="S351" i="21"/>
  <c r="S489" i="21"/>
  <c r="S471" i="21"/>
  <c r="S453" i="21"/>
  <c r="S435" i="21"/>
  <c r="T404" i="21"/>
  <c r="T362" i="21"/>
  <c r="S483" i="21"/>
  <c r="S465" i="21"/>
  <c r="S447" i="21"/>
  <c r="S429" i="21"/>
  <c r="T398" i="21"/>
  <c r="T368" i="21"/>
  <c r="S495" i="21"/>
  <c r="S477" i="21"/>
  <c r="S459" i="21"/>
  <c r="S441" i="21"/>
  <c r="S423" i="21"/>
  <c r="T410" i="21"/>
  <c r="T380" i="21"/>
  <c r="S486" i="21"/>
  <c r="S474" i="21"/>
  <c r="S462" i="21"/>
  <c r="S450" i="21"/>
  <c r="S438" i="21"/>
  <c r="S426" i="21"/>
  <c r="T418" i="21"/>
  <c r="T492" i="21"/>
  <c r="T468" i="21"/>
  <c r="T444" i="21"/>
  <c r="S480" i="21"/>
  <c r="S456" i="21"/>
  <c r="S432" i="21"/>
  <c r="T406" i="21"/>
  <c r="T394" i="21"/>
  <c r="T382" i="21"/>
  <c r="T370" i="21"/>
  <c r="T358" i="21"/>
  <c r="T346" i="21"/>
  <c r="S405" i="21"/>
  <c r="S387" i="21"/>
  <c r="S345" i="21"/>
  <c r="T475" i="21"/>
  <c r="T463" i="21"/>
  <c r="T451" i="21"/>
  <c r="T439" i="21"/>
  <c r="T427" i="21"/>
  <c r="T487" i="21"/>
  <c r="S420" i="21"/>
  <c r="S414" i="21"/>
  <c r="S408" i="21"/>
  <c r="S402" i="21"/>
  <c r="S396" i="21"/>
  <c r="S390" i="21"/>
  <c r="S384" i="21"/>
  <c r="S378" i="21"/>
  <c r="S372" i="21"/>
  <c r="S366" i="21"/>
  <c r="S360" i="21"/>
  <c r="S354" i="21"/>
  <c r="S348" i="21"/>
  <c r="S419" i="21"/>
  <c r="S413" i="21"/>
  <c r="S407" i="21"/>
  <c r="S401" i="21"/>
  <c r="S395" i="21"/>
  <c r="S389" i="21"/>
  <c r="S383" i="21"/>
  <c r="S377" i="21"/>
  <c r="S371" i="21"/>
  <c r="S365" i="21"/>
  <c r="S359" i="21"/>
  <c r="S353" i="21"/>
  <c r="S347" i="21"/>
  <c r="S412" i="21"/>
  <c r="T494" i="21"/>
  <c r="T488" i="21"/>
  <c r="T482" i="21"/>
  <c r="T476" i="21"/>
  <c r="T470" i="21"/>
  <c r="T464" i="21"/>
  <c r="T458" i="21"/>
  <c r="T452" i="21"/>
  <c r="T446" i="21"/>
  <c r="T440" i="21"/>
  <c r="T434" i="21"/>
  <c r="T428" i="21"/>
  <c r="T422" i="21"/>
  <c r="S497" i="21"/>
  <c r="S491" i="21"/>
  <c r="S485" i="21"/>
  <c r="S479" i="21"/>
  <c r="S473" i="21"/>
  <c r="S467" i="21"/>
  <c r="S461" i="21"/>
  <c r="S455" i="21"/>
  <c r="S449" i="21"/>
  <c r="S443" i="21"/>
  <c r="S437" i="21"/>
  <c r="S431" i="21"/>
  <c r="S425" i="21"/>
  <c r="AA151" i="21"/>
  <c r="AA152" i="21"/>
  <c r="AA153" i="21"/>
  <c r="AA154" i="21"/>
  <c r="AA157" i="21"/>
  <c r="AA158" i="21"/>
  <c r="AA159" i="21"/>
  <c r="AA160" i="21"/>
  <c r="AA161" i="21"/>
  <c r="AA162" i="21"/>
  <c r="AA163" i="21"/>
  <c r="AA164" i="21"/>
  <c r="AA165" i="21"/>
  <c r="AA166" i="21"/>
  <c r="AA168" i="21"/>
  <c r="AA169" i="21"/>
  <c r="AA170" i="21"/>
  <c r="AA171" i="21"/>
  <c r="AA172" i="21"/>
  <c r="AA173" i="21"/>
  <c r="AA174" i="21"/>
  <c r="AA175" i="21"/>
  <c r="AA176" i="21"/>
  <c r="AA177" i="21"/>
  <c r="AA178" i="21"/>
  <c r="AA179" i="21"/>
  <c r="AA180" i="21"/>
  <c r="AA181" i="21"/>
  <c r="AA182" i="21"/>
  <c r="AA183" i="21"/>
  <c r="AA184" i="21"/>
  <c r="AA185" i="21"/>
  <c r="AA186" i="21"/>
  <c r="AA187" i="21"/>
  <c r="AA188" i="21"/>
  <c r="AA189" i="21"/>
  <c r="AA190" i="21"/>
  <c r="AA191" i="21"/>
  <c r="AA192" i="21"/>
  <c r="AA193" i="21"/>
  <c r="AA194" i="21"/>
  <c r="AA195" i="21"/>
  <c r="AA196" i="21"/>
  <c r="AA197" i="21"/>
  <c r="AA198" i="21"/>
  <c r="AA199" i="21"/>
  <c r="AA200" i="21"/>
  <c r="AA201" i="21"/>
  <c r="AA202" i="21"/>
  <c r="AA203" i="21"/>
  <c r="AA204" i="21"/>
  <c r="AA205" i="21"/>
  <c r="AA206" i="21"/>
  <c r="AA207" i="21"/>
  <c r="AA208" i="21"/>
  <c r="AA209" i="21"/>
  <c r="AA210" i="21"/>
  <c r="AA211" i="21"/>
  <c r="AA212" i="21"/>
  <c r="AA213" i="21"/>
  <c r="AA214" i="21"/>
  <c r="AA215" i="21"/>
  <c r="AA216" i="21"/>
  <c r="AA217" i="21"/>
  <c r="AA218" i="21"/>
  <c r="AA219" i="21"/>
  <c r="AA220" i="21"/>
  <c r="AA221" i="21"/>
  <c r="AA222" i="21"/>
  <c r="AA223" i="21"/>
  <c r="AA224" i="21"/>
  <c r="AA225" i="21"/>
  <c r="AA226" i="21"/>
  <c r="AA227" i="21"/>
  <c r="AA228" i="21"/>
  <c r="AA229" i="21"/>
  <c r="AA230" i="21"/>
  <c r="AA231" i="21"/>
  <c r="AA232" i="21"/>
  <c r="AA233" i="21"/>
  <c r="AA234" i="21"/>
  <c r="AA235" i="21"/>
  <c r="AA236" i="21"/>
  <c r="AA237" i="21"/>
  <c r="AA238" i="21"/>
  <c r="AA239" i="21"/>
  <c r="AA240" i="21"/>
  <c r="AA241" i="21"/>
  <c r="AA242" i="21"/>
  <c r="AA243" i="21"/>
  <c r="AA244" i="21"/>
  <c r="AA245" i="21"/>
  <c r="AA246" i="21"/>
  <c r="AA247" i="21"/>
  <c r="AA248" i="21"/>
  <c r="AA249" i="21"/>
  <c r="AA250" i="21"/>
  <c r="AA251" i="21"/>
  <c r="AA252" i="21"/>
  <c r="AA253" i="21"/>
  <c r="AA254" i="21"/>
  <c r="AA255" i="21"/>
  <c r="AA256" i="21"/>
  <c r="AA257" i="21"/>
  <c r="AA258" i="21"/>
  <c r="AA259" i="21"/>
  <c r="AA260" i="21"/>
  <c r="AA261" i="21"/>
  <c r="AA262" i="21"/>
  <c r="AA263" i="21"/>
  <c r="AA264" i="21"/>
  <c r="AA265" i="21"/>
  <c r="AA266" i="21"/>
  <c r="AA267" i="21"/>
  <c r="AA268" i="21"/>
  <c r="AA269" i="21"/>
  <c r="AA270" i="21"/>
  <c r="AA271" i="21"/>
  <c r="AA272" i="21"/>
  <c r="AA273" i="21"/>
  <c r="AA274" i="21"/>
  <c r="AA275" i="21"/>
  <c r="AA276" i="21"/>
  <c r="AA277" i="21"/>
  <c r="AA278" i="21"/>
  <c r="AA279" i="21"/>
  <c r="AA280" i="21"/>
  <c r="AA281" i="21"/>
  <c r="AA282" i="21"/>
  <c r="AA283" i="21"/>
  <c r="AA284" i="21"/>
  <c r="AA285" i="21"/>
  <c r="AA286" i="21"/>
  <c r="AA287" i="21"/>
  <c r="AA288" i="21"/>
  <c r="AA289" i="21"/>
  <c r="AA290" i="21"/>
  <c r="AA291" i="21"/>
  <c r="AA292" i="21"/>
  <c r="AA293" i="21"/>
  <c r="AA294" i="21"/>
  <c r="AA295" i="21"/>
  <c r="AA296" i="21"/>
  <c r="AA297" i="21"/>
  <c r="AA298" i="21"/>
  <c r="AA299" i="21"/>
  <c r="AA300" i="21"/>
  <c r="AA301" i="21"/>
  <c r="AA302" i="21"/>
  <c r="AA303" i="21"/>
  <c r="AA304" i="21"/>
  <c r="AA305" i="21"/>
  <c r="AA306" i="21"/>
  <c r="AA307" i="21"/>
  <c r="AA308" i="21"/>
  <c r="AA309" i="21"/>
  <c r="AA310" i="21"/>
  <c r="AA311" i="21"/>
  <c r="AA312" i="21"/>
  <c r="AA313" i="21"/>
  <c r="AA314" i="21"/>
  <c r="AA315" i="21"/>
  <c r="AA316" i="21"/>
  <c r="AA317" i="21"/>
  <c r="AA318" i="21"/>
  <c r="AA319" i="21"/>
  <c r="AA320" i="21"/>
  <c r="AA321" i="21"/>
  <c r="AA322" i="21"/>
  <c r="AA323" i="21"/>
  <c r="AA324" i="21"/>
  <c r="AA325" i="21"/>
  <c r="AA326" i="21"/>
  <c r="AA327" i="21"/>
  <c r="AA328" i="21"/>
  <c r="AA329" i="21"/>
  <c r="AA330" i="21"/>
  <c r="AA331" i="21"/>
  <c r="AA332" i="21"/>
  <c r="AA333" i="21"/>
  <c r="AA334" i="21"/>
  <c r="AA335" i="21"/>
  <c r="AA336" i="21"/>
  <c r="AA337" i="21"/>
  <c r="AA338" i="21"/>
  <c r="AA339" i="21"/>
  <c r="AA340" i="21"/>
  <c r="AA341" i="21"/>
  <c r="AA342" i="21"/>
  <c r="AA343" i="21"/>
  <c r="AA498" i="21"/>
  <c r="AA499" i="21"/>
  <c r="AA500" i="21"/>
  <c r="AA501" i="21"/>
  <c r="AA502" i="21"/>
  <c r="AA503" i="21"/>
  <c r="AA504" i="21"/>
  <c r="AA505" i="21"/>
  <c r="P151" i="21"/>
  <c r="P152" i="21"/>
  <c r="P153" i="21"/>
  <c r="P154" i="21"/>
  <c r="P155" i="21"/>
  <c r="P156" i="21"/>
  <c r="P157" i="21"/>
  <c r="P158" i="21"/>
  <c r="P159" i="21"/>
  <c r="P160" i="21"/>
  <c r="P161" i="21"/>
  <c r="P162" i="21"/>
  <c r="P163" i="21"/>
  <c r="P164" i="21"/>
  <c r="P165" i="21"/>
  <c r="P166" i="21"/>
  <c r="P167" i="21"/>
  <c r="P168" i="21"/>
  <c r="P169" i="21"/>
  <c r="P170" i="21"/>
  <c r="P171" i="21"/>
  <c r="P172" i="21"/>
  <c r="P173" i="21"/>
  <c r="P174" i="21"/>
  <c r="P175" i="21"/>
  <c r="P176" i="21"/>
  <c r="P177" i="21"/>
  <c r="P178" i="21"/>
  <c r="P179" i="21"/>
  <c r="P180" i="21"/>
  <c r="P181" i="21"/>
  <c r="P182" i="21"/>
  <c r="P183" i="21"/>
  <c r="P184" i="21"/>
  <c r="P185" i="21"/>
  <c r="P186" i="21"/>
  <c r="P187" i="21"/>
  <c r="P188" i="21"/>
  <c r="P189" i="21"/>
  <c r="P190" i="21"/>
  <c r="P191" i="21"/>
  <c r="P192" i="21"/>
  <c r="P193" i="21"/>
  <c r="P194" i="21"/>
  <c r="P195" i="21"/>
  <c r="P196" i="21"/>
  <c r="P197" i="21"/>
  <c r="P198" i="21"/>
  <c r="P199" i="21"/>
  <c r="P200" i="21"/>
  <c r="P201" i="21"/>
  <c r="P202" i="21"/>
  <c r="P203" i="21"/>
  <c r="P204" i="21"/>
  <c r="P205" i="21"/>
  <c r="P206" i="21"/>
  <c r="P207" i="21"/>
  <c r="P208" i="21"/>
  <c r="P209" i="21"/>
  <c r="P210" i="21"/>
  <c r="P211" i="21"/>
  <c r="P212" i="21"/>
  <c r="P213" i="21"/>
  <c r="P214" i="21"/>
  <c r="P215" i="21"/>
  <c r="P216" i="21"/>
  <c r="P217" i="21"/>
  <c r="P218" i="21"/>
  <c r="P219" i="21"/>
  <c r="P220" i="21"/>
  <c r="P221" i="21"/>
  <c r="P222" i="21"/>
  <c r="P223" i="21"/>
  <c r="P224" i="21"/>
  <c r="P225" i="21"/>
  <c r="P226" i="21"/>
  <c r="P227" i="21"/>
  <c r="P228" i="21"/>
  <c r="P229" i="21"/>
  <c r="P230" i="21"/>
  <c r="P231" i="21"/>
  <c r="P232" i="21"/>
  <c r="P233" i="21"/>
  <c r="P234" i="21"/>
  <c r="P235" i="21"/>
  <c r="P236" i="21"/>
  <c r="P237" i="21"/>
  <c r="P238" i="21"/>
  <c r="P239" i="21"/>
  <c r="P240" i="21"/>
  <c r="P241" i="21"/>
  <c r="P242" i="21"/>
  <c r="P243" i="21"/>
  <c r="P244" i="21"/>
  <c r="P245" i="21"/>
  <c r="P246" i="21"/>
  <c r="P247" i="21"/>
  <c r="P248" i="21"/>
  <c r="P249" i="21"/>
  <c r="P250" i="21"/>
  <c r="P251" i="21"/>
  <c r="P252" i="21"/>
  <c r="P253" i="21"/>
  <c r="P254" i="21"/>
  <c r="P255" i="21"/>
  <c r="P256" i="21"/>
  <c r="P257" i="21"/>
  <c r="P258" i="21"/>
  <c r="P259" i="21"/>
  <c r="P260" i="21"/>
  <c r="P261" i="21"/>
  <c r="P262" i="21"/>
  <c r="P263" i="21"/>
  <c r="P264" i="21"/>
  <c r="P265" i="21"/>
  <c r="P266" i="21"/>
  <c r="P267" i="21"/>
  <c r="P268" i="21"/>
  <c r="P269" i="21"/>
  <c r="P270" i="21"/>
  <c r="P271" i="21"/>
  <c r="P272" i="21"/>
  <c r="P273" i="21"/>
  <c r="P274" i="21"/>
  <c r="P275" i="21"/>
  <c r="P276" i="21"/>
  <c r="P277" i="21"/>
  <c r="P278" i="21"/>
  <c r="P279" i="21"/>
  <c r="P280" i="21"/>
  <c r="P281" i="21"/>
  <c r="P282" i="21"/>
  <c r="P283" i="21"/>
  <c r="P284" i="21"/>
  <c r="P285" i="21"/>
  <c r="P286" i="21"/>
  <c r="P287" i="21"/>
  <c r="P288" i="21"/>
  <c r="P289" i="21"/>
  <c r="P290" i="21"/>
  <c r="P291" i="21"/>
  <c r="P292" i="21"/>
  <c r="P293" i="21"/>
  <c r="P294" i="21"/>
  <c r="P295" i="21"/>
  <c r="P296" i="21"/>
  <c r="P297" i="21"/>
  <c r="P298" i="21"/>
  <c r="P299" i="21"/>
  <c r="P300" i="21"/>
  <c r="P301" i="21"/>
  <c r="P302" i="21"/>
  <c r="P303" i="21"/>
  <c r="P304" i="21"/>
  <c r="P305" i="21"/>
  <c r="P306" i="21"/>
  <c r="P307" i="21"/>
  <c r="P308" i="21"/>
  <c r="P309" i="21"/>
  <c r="P310" i="21"/>
  <c r="P311" i="21"/>
  <c r="P312" i="21"/>
  <c r="P313" i="21"/>
  <c r="P314" i="21"/>
  <c r="P315" i="21"/>
  <c r="P316" i="21"/>
  <c r="P317" i="21"/>
  <c r="P318" i="21"/>
  <c r="P319" i="21"/>
  <c r="P320" i="21"/>
  <c r="P321" i="21"/>
  <c r="P322" i="21"/>
  <c r="P323" i="21"/>
  <c r="P324" i="21"/>
  <c r="P325" i="21"/>
  <c r="P326" i="21"/>
  <c r="P327" i="21"/>
  <c r="P328" i="21"/>
  <c r="P329" i="21"/>
  <c r="P330" i="21"/>
  <c r="P331" i="21"/>
  <c r="P332" i="21"/>
  <c r="P333" i="21"/>
  <c r="P334" i="21"/>
  <c r="P335" i="21"/>
  <c r="P336" i="21"/>
  <c r="P337" i="21"/>
  <c r="P338" i="21"/>
  <c r="P339" i="21"/>
  <c r="P340" i="21"/>
  <c r="P341" i="21"/>
  <c r="P342" i="21"/>
  <c r="P343" i="21"/>
  <c r="P498" i="21"/>
  <c r="P499" i="21"/>
  <c r="P500" i="21"/>
  <c r="P501" i="21"/>
  <c r="P502" i="21"/>
  <c r="P503" i="21"/>
  <c r="P504" i="21"/>
  <c r="P505" i="21"/>
  <c r="O151" i="21"/>
  <c r="O152" i="21"/>
  <c r="O153" i="21"/>
  <c r="O154" i="21"/>
  <c r="O155" i="21"/>
  <c r="O156" i="21"/>
  <c r="O157" i="21"/>
  <c r="O158" i="21"/>
  <c r="O159" i="21"/>
  <c r="O160" i="21"/>
  <c r="O161" i="21"/>
  <c r="O162" i="21"/>
  <c r="O163" i="21"/>
  <c r="O164" i="21"/>
  <c r="O165" i="21"/>
  <c r="O166" i="21"/>
  <c r="O167" i="21"/>
  <c r="O168" i="21"/>
  <c r="O169" i="21"/>
  <c r="O170" i="21"/>
  <c r="O171" i="21"/>
  <c r="O172" i="21"/>
  <c r="O173" i="21"/>
  <c r="O174" i="21"/>
  <c r="O175" i="21"/>
  <c r="O176" i="21"/>
  <c r="O177" i="21"/>
  <c r="O178" i="21"/>
  <c r="O179" i="21"/>
  <c r="O180" i="21"/>
  <c r="O181" i="21"/>
  <c r="O182" i="21"/>
  <c r="O183" i="21"/>
  <c r="O184" i="21"/>
  <c r="O185" i="21"/>
  <c r="O186" i="21"/>
  <c r="O187" i="21"/>
  <c r="O188" i="21"/>
  <c r="O189" i="21"/>
  <c r="O190" i="21"/>
  <c r="O191" i="21"/>
  <c r="O192" i="21"/>
  <c r="O193" i="21"/>
  <c r="O194" i="21"/>
  <c r="O195" i="21"/>
  <c r="O196" i="21"/>
  <c r="O197" i="21"/>
  <c r="O198" i="21"/>
  <c r="O199" i="21"/>
  <c r="O200" i="21"/>
  <c r="O201" i="21"/>
  <c r="O202" i="21"/>
  <c r="O203" i="21"/>
  <c r="O204" i="21"/>
  <c r="O205" i="21"/>
  <c r="O206" i="21"/>
  <c r="O207" i="21"/>
  <c r="O208" i="21"/>
  <c r="O209" i="21"/>
  <c r="O210" i="21"/>
  <c r="O211" i="21"/>
  <c r="O212" i="21"/>
  <c r="O213" i="21"/>
  <c r="O214" i="21"/>
  <c r="O215" i="21"/>
  <c r="O216" i="21"/>
  <c r="O217" i="21"/>
  <c r="O218" i="21"/>
  <c r="O219" i="21"/>
  <c r="O220" i="21"/>
  <c r="O221" i="21"/>
  <c r="O222" i="21"/>
  <c r="O223" i="21"/>
  <c r="O224" i="21"/>
  <c r="O225" i="21"/>
  <c r="O226" i="21"/>
  <c r="O227" i="21"/>
  <c r="O228" i="21"/>
  <c r="O229" i="21"/>
  <c r="O230" i="21"/>
  <c r="O231" i="21"/>
  <c r="O232" i="21"/>
  <c r="O233" i="21"/>
  <c r="O234" i="21"/>
  <c r="O235" i="21"/>
  <c r="O236" i="21"/>
  <c r="O237" i="21"/>
  <c r="O238" i="21"/>
  <c r="O239" i="21"/>
  <c r="O240" i="21"/>
  <c r="O241" i="21"/>
  <c r="O242" i="21"/>
  <c r="O243" i="21"/>
  <c r="O244" i="21"/>
  <c r="O245" i="21"/>
  <c r="O246" i="21"/>
  <c r="O247" i="21"/>
  <c r="O248" i="21"/>
  <c r="O249" i="21"/>
  <c r="O250" i="21"/>
  <c r="O251" i="21"/>
  <c r="O252" i="21"/>
  <c r="O253" i="21"/>
  <c r="O254" i="21"/>
  <c r="O255" i="21"/>
  <c r="O256" i="21"/>
  <c r="O257" i="21"/>
  <c r="O258" i="21"/>
  <c r="O259" i="21"/>
  <c r="O260" i="21"/>
  <c r="O261" i="21"/>
  <c r="O262" i="21"/>
  <c r="O263" i="21"/>
  <c r="O264" i="21"/>
  <c r="O265" i="21"/>
  <c r="O266" i="21"/>
  <c r="O267" i="21"/>
  <c r="O268" i="21"/>
  <c r="O269" i="21"/>
  <c r="O270" i="21"/>
  <c r="O271" i="21"/>
  <c r="O272" i="21"/>
  <c r="O273" i="21"/>
  <c r="O274" i="21"/>
  <c r="O275" i="21"/>
  <c r="O276" i="21"/>
  <c r="O277" i="21"/>
  <c r="O278" i="21"/>
  <c r="O279" i="21"/>
  <c r="O280" i="21"/>
  <c r="O281" i="21"/>
  <c r="O282" i="21"/>
  <c r="O283" i="21"/>
  <c r="O284" i="21"/>
  <c r="O285" i="21"/>
  <c r="O286" i="21"/>
  <c r="O287" i="21"/>
  <c r="O288" i="21"/>
  <c r="O289" i="21"/>
  <c r="O290" i="21"/>
  <c r="O291" i="21"/>
  <c r="O292" i="21"/>
  <c r="O293" i="21"/>
  <c r="O294" i="21"/>
  <c r="O295" i="21"/>
  <c r="O296" i="21"/>
  <c r="O297" i="21"/>
  <c r="O298" i="21"/>
  <c r="O299" i="21"/>
  <c r="O300" i="21"/>
  <c r="O301" i="21"/>
  <c r="O302" i="21"/>
  <c r="O303" i="21"/>
  <c r="O304" i="21"/>
  <c r="O305" i="21"/>
  <c r="O306" i="21"/>
  <c r="O307" i="21"/>
  <c r="O308" i="21"/>
  <c r="O309" i="21"/>
  <c r="O310" i="21"/>
  <c r="O311" i="21"/>
  <c r="O312" i="21"/>
  <c r="O313" i="21"/>
  <c r="O314" i="21"/>
  <c r="O315" i="21"/>
  <c r="O316" i="21"/>
  <c r="O317" i="21"/>
  <c r="O318" i="21"/>
  <c r="O319" i="21"/>
  <c r="O320" i="21"/>
  <c r="O321" i="21"/>
  <c r="O322" i="21"/>
  <c r="O323" i="21"/>
  <c r="O324" i="21"/>
  <c r="O325" i="21"/>
  <c r="O326" i="21"/>
  <c r="O327" i="21"/>
  <c r="O328" i="21"/>
  <c r="O329" i="21"/>
  <c r="O330" i="21"/>
  <c r="O331" i="21"/>
  <c r="O332" i="21"/>
  <c r="O333" i="21"/>
  <c r="O334" i="21"/>
  <c r="O335" i="21"/>
  <c r="O336" i="21"/>
  <c r="O337" i="21"/>
  <c r="O338" i="21"/>
  <c r="O339" i="21"/>
  <c r="O340" i="21"/>
  <c r="O341" i="21"/>
  <c r="O342" i="21"/>
  <c r="O343" i="21"/>
  <c r="O498" i="21"/>
  <c r="O499" i="21"/>
  <c r="O500" i="21"/>
  <c r="O501" i="21"/>
  <c r="O502" i="21"/>
  <c r="O503" i="21"/>
  <c r="O504" i="21"/>
  <c r="O505" i="21"/>
  <c r="L151" i="21"/>
  <c r="L152" i="21"/>
  <c r="L153" i="21"/>
  <c r="L154" i="21"/>
  <c r="L155" i="21"/>
  <c r="L156" i="21"/>
  <c r="L157" i="21"/>
  <c r="L158" i="21"/>
  <c r="L159" i="21"/>
  <c r="L160" i="21"/>
  <c r="L161" i="21"/>
  <c r="L162" i="21"/>
  <c r="L163" i="21"/>
  <c r="L164" i="21"/>
  <c r="L165" i="21"/>
  <c r="L166" i="21"/>
  <c r="L167" i="21"/>
  <c r="L168" i="21"/>
  <c r="L169" i="21"/>
  <c r="L170" i="21"/>
  <c r="L171" i="21"/>
  <c r="L172" i="21"/>
  <c r="L173" i="21"/>
  <c r="L174" i="21"/>
  <c r="L175" i="21"/>
  <c r="L176" i="21"/>
  <c r="L177" i="21"/>
  <c r="L178" i="21"/>
  <c r="L179" i="21"/>
  <c r="L180" i="21"/>
  <c r="L181" i="21"/>
  <c r="L182" i="21"/>
  <c r="L183" i="21"/>
  <c r="L184" i="21"/>
  <c r="L185" i="21"/>
  <c r="L186" i="21"/>
  <c r="L187" i="21"/>
  <c r="L188" i="21"/>
  <c r="L189" i="21"/>
  <c r="L190" i="21"/>
  <c r="L191" i="21"/>
  <c r="L192" i="21"/>
  <c r="L193" i="21"/>
  <c r="L194" i="21"/>
  <c r="L195" i="21"/>
  <c r="L196" i="21"/>
  <c r="L197" i="21"/>
  <c r="L198" i="21"/>
  <c r="L199" i="21"/>
  <c r="L200" i="21"/>
  <c r="L201" i="21"/>
  <c r="L202" i="21"/>
  <c r="L203" i="21"/>
  <c r="L204" i="21"/>
  <c r="L205" i="21"/>
  <c r="L206" i="21"/>
  <c r="L207" i="21"/>
  <c r="L208" i="21"/>
  <c r="L209" i="21"/>
  <c r="L210" i="21"/>
  <c r="L211" i="21"/>
  <c r="L212" i="21"/>
  <c r="L213" i="21"/>
  <c r="L214" i="21"/>
  <c r="L215" i="21"/>
  <c r="L216" i="21"/>
  <c r="L217" i="21"/>
  <c r="L218" i="21"/>
  <c r="L219" i="21"/>
  <c r="L220" i="21"/>
  <c r="L221" i="21"/>
  <c r="L222" i="21"/>
  <c r="L223" i="21"/>
  <c r="L224" i="21"/>
  <c r="L225" i="21"/>
  <c r="L226" i="21"/>
  <c r="L227" i="21"/>
  <c r="L228" i="21"/>
  <c r="L229" i="21"/>
  <c r="L230" i="21"/>
  <c r="L231" i="21"/>
  <c r="L232" i="21"/>
  <c r="L233" i="21"/>
  <c r="L234" i="21"/>
  <c r="L235" i="21"/>
  <c r="L236" i="21"/>
  <c r="L237" i="21"/>
  <c r="L238" i="21"/>
  <c r="L239" i="21"/>
  <c r="L240" i="21"/>
  <c r="L241" i="21"/>
  <c r="L242" i="21"/>
  <c r="L243" i="21"/>
  <c r="L244" i="21"/>
  <c r="L245" i="21"/>
  <c r="L246" i="21"/>
  <c r="L247" i="21"/>
  <c r="L248" i="21"/>
  <c r="L249" i="21"/>
  <c r="L250" i="21"/>
  <c r="L251" i="21"/>
  <c r="L252" i="21"/>
  <c r="L253" i="21"/>
  <c r="L254" i="21"/>
  <c r="L255" i="21"/>
  <c r="L256" i="21"/>
  <c r="L257" i="21"/>
  <c r="L258" i="21"/>
  <c r="L259" i="21"/>
  <c r="L260" i="21"/>
  <c r="L261" i="21"/>
  <c r="L262" i="21"/>
  <c r="L263" i="21"/>
  <c r="L264" i="21"/>
  <c r="L265" i="21"/>
  <c r="L266" i="21"/>
  <c r="L267" i="21"/>
  <c r="L268" i="21"/>
  <c r="L269" i="21"/>
  <c r="L270" i="21"/>
  <c r="L271" i="21"/>
  <c r="L272" i="21"/>
  <c r="L273" i="21"/>
  <c r="L274" i="21"/>
  <c r="L275" i="21"/>
  <c r="L276" i="21"/>
  <c r="L277" i="21"/>
  <c r="L278" i="21"/>
  <c r="L279" i="21"/>
  <c r="L280" i="21"/>
  <c r="L281" i="21"/>
  <c r="L282" i="21"/>
  <c r="L283" i="21"/>
  <c r="L284" i="21"/>
  <c r="L285" i="21"/>
  <c r="L286" i="21"/>
  <c r="L287" i="21"/>
  <c r="L288" i="21"/>
  <c r="L289" i="21"/>
  <c r="L290" i="21"/>
  <c r="L291" i="21"/>
  <c r="L292" i="21"/>
  <c r="L293" i="21"/>
  <c r="L294" i="21"/>
  <c r="L295" i="21"/>
  <c r="L296" i="21"/>
  <c r="L297" i="21"/>
  <c r="L298" i="21"/>
  <c r="L299" i="21"/>
  <c r="L300" i="21"/>
  <c r="L301" i="21"/>
  <c r="L302" i="21"/>
  <c r="L303" i="21"/>
  <c r="L304" i="21"/>
  <c r="L305" i="21"/>
  <c r="L306" i="21"/>
  <c r="L307" i="21"/>
  <c r="L308" i="21"/>
  <c r="L309" i="21"/>
  <c r="L310" i="21"/>
  <c r="L311" i="21"/>
  <c r="L312" i="21"/>
  <c r="L313" i="21"/>
  <c r="L314" i="21"/>
  <c r="L315" i="21"/>
  <c r="L316" i="21"/>
  <c r="L317" i="21"/>
  <c r="L318" i="21"/>
  <c r="L319" i="21"/>
  <c r="L320" i="21"/>
  <c r="L321" i="21"/>
  <c r="L322" i="21"/>
  <c r="L323" i="21"/>
  <c r="L324" i="21"/>
  <c r="L325" i="21"/>
  <c r="L326" i="21"/>
  <c r="L327" i="21"/>
  <c r="L328" i="21"/>
  <c r="L329" i="21"/>
  <c r="L330" i="21"/>
  <c r="L331" i="21"/>
  <c r="L332" i="21"/>
  <c r="L333" i="21"/>
  <c r="L334" i="21"/>
  <c r="L335" i="21"/>
  <c r="L336" i="21"/>
  <c r="L337" i="21"/>
  <c r="L338" i="21"/>
  <c r="L339" i="21"/>
  <c r="L340" i="21"/>
  <c r="L341" i="21"/>
  <c r="L342" i="21"/>
  <c r="L343" i="21"/>
  <c r="L498" i="21"/>
  <c r="L499" i="21"/>
  <c r="L500" i="21"/>
  <c r="L501" i="21"/>
  <c r="L502" i="21"/>
  <c r="L503" i="21"/>
  <c r="L504" i="21"/>
  <c r="L505" i="21"/>
  <c r="K151" i="21"/>
  <c r="K152" i="21"/>
  <c r="K153" i="21"/>
  <c r="K154" i="21"/>
  <c r="K155" i="21"/>
  <c r="K156" i="21"/>
  <c r="K157" i="21"/>
  <c r="K158" i="21"/>
  <c r="K159" i="21"/>
  <c r="K160" i="21"/>
  <c r="K161" i="21"/>
  <c r="K162" i="21"/>
  <c r="K163" i="21"/>
  <c r="K164" i="21"/>
  <c r="K165" i="21"/>
  <c r="K166" i="21"/>
  <c r="K167" i="21"/>
  <c r="K168" i="21"/>
  <c r="K169" i="21"/>
  <c r="K170" i="21"/>
  <c r="K171" i="21"/>
  <c r="K172" i="21"/>
  <c r="K173" i="21"/>
  <c r="K174" i="21"/>
  <c r="K175" i="21"/>
  <c r="K176" i="21"/>
  <c r="K177" i="21"/>
  <c r="K178" i="21"/>
  <c r="K179" i="21"/>
  <c r="K180" i="21"/>
  <c r="K181" i="21"/>
  <c r="K182" i="21"/>
  <c r="K183" i="21"/>
  <c r="K184" i="21"/>
  <c r="K185" i="21"/>
  <c r="K186" i="21"/>
  <c r="K187" i="21"/>
  <c r="K188" i="21"/>
  <c r="K189" i="21"/>
  <c r="K190" i="21"/>
  <c r="K191" i="21"/>
  <c r="K192" i="21"/>
  <c r="K193" i="21"/>
  <c r="K194" i="21"/>
  <c r="K195" i="21"/>
  <c r="K196" i="21"/>
  <c r="K197" i="21"/>
  <c r="K198" i="21"/>
  <c r="K199" i="21"/>
  <c r="K200" i="21"/>
  <c r="K201" i="21"/>
  <c r="K202" i="21"/>
  <c r="K203" i="21"/>
  <c r="K204" i="21"/>
  <c r="K205" i="21"/>
  <c r="K206" i="21"/>
  <c r="K207" i="21"/>
  <c r="K208" i="21"/>
  <c r="K209" i="21"/>
  <c r="K210" i="21"/>
  <c r="K211" i="21"/>
  <c r="K212" i="21"/>
  <c r="K213" i="21"/>
  <c r="K214" i="21"/>
  <c r="K215" i="21"/>
  <c r="K216" i="21"/>
  <c r="K217" i="21"/>
  <c r="K218" i="21"/>
  <c r="K219" i="21"/>
  <c r="K220" i="21"/>
  <c r="K221" i="21"/>
  <c r="K222" i="21"/>
  <c r="K223" i="21"/>
  <c r="K224" i="21"/>
  <c r="K225" i="21"/>
  <c r="K226" i="21"/>
  <c r="K227" i="21"/>
  <c r="K228" i="21"/>
  <c r="K229" i="21"/>
  <c r="K230" i="21"/>
  <c r="K231" i="21"/>
  <c r="K232" i="21"/>
  <c r="K233" i="21"/>
  <c r="K234" i="21"/>
  <c r="K235" i="21"/>
  <c r="K236" i="21"/>
  <c r="K237" i="21"/>
  <c r="K238" i="21"/>
  <c r="K239" i="21"/>
  <c r="K240" i="21"/>
  <c r="K241" i="21"/>
  <c r="K242" i="21"/>
  <c r="K243" i="21"/>
  <c r="K244" i="21"/>
  <c r="K245" i="21"/>
  <c r="K246" i="21"/>
  <c r="K247" i="21"/>
  <c r="K248" i="21"/>
  <c r="K249" i="21"/>
  <c r="K250" i="21"/>
  <c r="K251" i="21"/>
  <c r="K252" i="21"/>
  <c r="K253" i="21"/>
  <c r="K254" i="21"/>
  <c r="K255" i="21"/>
  <c r="K256" i="21"/>
  <c r="K257" i="21"/>
  <c r="K258" i="21"/>
  <c r="K259" i="21"/>
  <c r="K260" i="21"/>
  <c r="K261" i="21"/>
  <c r="K262" i="21"/>
  <c r="K263" i="21"/>
  <c r="K264" i="21"/>
  <c r="K265" i="21"/>
  <c r="K266" i="21"/>
  <c r="K267" i="21"/>
  <c r="K268" i="21"/>
  <c r="K269" i="21"/>
  <c r="K270" i="21"/>
  <c r="K271" i="21"/>
  <c r="K272" i="21"/>
  <c r="K273" i="21"/>
  <c r="K274" i="21"/>
  <c r="K275" i="21"/>
  <c r="K276" i="21"/>
  <c r="K277" i="21"/>
  <c r="K278" i="21"/>
  <c r="K279" i="21"/>
  <c r="K280" i="21"/>
  <c r="K281" i="21"/>
  <c r="K282" i="21"/>
  <c r="K283" i="21"/>
  <c r="K284" i="21"/>
  <c r="K285" i="21"/>
  <c r="K286" i="21"/>
  <c r="K287" i="21"/>
  <c r="K288" i="21"/>
  <c r="K289" i="21"/>
  <c r="K290" i="21"/>
  <c r="K291" i="21"/>
  <c r="K292" i="21"/>
  <c r="K293" i="21"/>
  <c r="K294" i="21"/>
  <c r="K295" i="21"/>
  <c r="K296" i="21"/>
  <c r="K297" i="21"/>
  <c r="K298" i="21"/>
  <c r="K299" i="21"/>
  <c r="K300" i="21"/>
  <c r="K301" i="21"/>
  <c r="K302" i="21"/>
  <c r="K303" i="21"/>
  <c r="K304" i="21"/>
  <c r="K305" i="21"/>
  <c r="K306" i="21"/>
  <c r="K307" i="21"/>
  <c r="K308" i="21"/>
  <c r="K309" i="21"/>
  <c r="K310" i="21"/>
  <c r="K311" i="21"/>
  <c r="K312" i="21"/>
  <c r="K313" i="21"/>
  <c r="K314" i="21"/>
  <c r="K315" i="21"/>
  <c r="K316" i="21"/>
  <c r="K317" i="21"/>
  <c r="K318" i="21"/>
  <c r="K319" i="21"/>
  <c r="K320" i="21"/>
  <c r="K321" i="21"/>
  <c r="K322" i="21"/>
  <c r="K323" i="21"/>
  <c r="K324" i="21"/>
  <c r="K325" i="21"/>
  <c r="K326" i="21"/>
  <c r="K327" i="21"/>
  <c r="K328" i="21"/>
  <c r="K329" i="21"/>
  <c r="K330" i="21"/>
  <c r="K331" i="21"/>
  <c r="K332" i="21"/>
  <c r="K333" i="21"/>
  <c r="K334" i="21"/>
  <c r="K335" i="21"/>
  <c r="K336" i="21"/>
  <c r="K337" i="21"/>
  <c r="K338" i="21"/>
  <c r="K339" i="21"/>
  <c r="K340" i="21"/>
  <c r="K341" i="21"/>
  <c r="K342" i="21"/>
  <c r="K343" i="21"/>
  <c r="K498" i="21"/>
  <c r="K499" i="21"/>
  <c r="K500" i="21"/>
  <c r="K501" i="21"/>
  <c r="K502" i="21"/>
  <c r="K503" i="21"/>
  <c r="K504" i="21"/>
  <c r="K505" i="21"/>
  <c r="H151" i="21"/>
  <c r="V151" i="21" s="1"/>
  <c r="H152" i="21"/>
  <c r="V152" i="21" s="1"/>
  <c r="AL42" i="21" s="1"/>
  <c r="H153" i="21"/>
  <c r="V153" i="21" s="1"/>
  <c r="H154" i="21"/>
  <c r="V154" i="21" s="1"/>
  <c r="H155" i="21"/>
  <c r="V155" i="21" s="1"/>
  <c r="H156" i="21"/>
  <c r="V156" i="21" s="1"/>
  <c r="H157" i="21"/>
  <c r="V157" i="21" s="1"/>
  <c r="H158" i="21"/>
  <c r="V158" i="21" s="1"/>
  <c r="H159" i="21"/>
  <c r="V159" i="21" s="1"/>
  <c r="H160" i="21"/>
  <c r="V160" i="21" s="1"/>
  <c r="H161" i="21"/>
  <c r="V161" i="21" s="1"/>
  <c r="H162" i="21"/>
  <c r="V162" i="21" s="1"/>
  <c r="H163" i="21"/>
  <c r="V163" i="21" s="1"/>
  <c r="AU5" i="21" s="1"/>
  <c r="H164" i="21"/>
  <c r="V164" i="21" s="1"/>
  <c r="H165" i="21"/>
  <c r="V165" i="21" s="1"/>
  <c r="H166" i="21"/>
  <c r="V166" i="21" s="1"/>
  <c r="H167" i="21"/>
  <c r="V167" i="21" s="1"/>
  <c r="H168" i="21"/>
  <c r="V168" i="21" s="1"/>
  <c r="H169" i="21"/>
  <c r="V169" i="21" s="1"/>
  <c r="H170" i="21"/>
  <c r="V170" i="21" s="1"/>
  <c r="H171" i="21"/>
  <c r="V171" i="21" s="1"/>
  <c r="H172" i="21"/>
  <c r="V172" i="21" s="1"/>
  <c r="H173" i="21"/>
  <c r="V173" i="21" s="1"/>
  <c r="H174" i="21"/>
  <c r="V174" i="21" s="1"/>
  <c r="H175" i="21"/>
  <c r="V175" i="21" s="1"/>
  <c r="H176" i="21"/>
  <c r="V176" i="21" s="1"/>
  <c r="H177" i="21"/>
  <c r="V177" i="21" s="1"/>
  <c r="H178" i="21"/>
  <c r="V178" i="21" s="1"/>
  <c r="H179" i="21"/>
  <c r="V179" i="21" s="1"/>
  <c r="H180" i="21"/>
  <c r="V180" i="21" s="1"/>
  <c r="H181" i="21"/>
  <c r="V181" i="21" s="1"/>
  <c r="H182" i="21"/>
  <c r="V182" i="21" s="1"/>
  <c r="H183" i="21"/>
  <c r="V183" i="21" s="1"/>
  <c r="H184" i="21"/>
  <c r="V184" i="21" s="1"/>
  <c r="H185" i="21"/>
  <c r="V185" i="21" s="1"/>
  <c r="H186" i="21"/>
  <c r="V186" i="21" s="1"/>
  <c r="H187" i="21"/>
  <c r="V187" i="21" s="1"/>
  <c r="H188" i="21"/>
  <c r="V188" i="21" s="1"/>
  <c r="H189" i="21"/>
  <c r="V189" i="21" s="1"/>
  <c r="H190" i="21"/>
  <c r="V190" i="21" s="1"/>
  <c r="H191" i="21"/>
  <c r="V191" i="21" s="1"/>
  <c r="H192" i="21"/>
  <c r="V192" i="21" s="1"/>
  <c r="H193" i="21"/>
  <c r="V193" i="21" s="1"/>
  <c r="H194" i="21"/>
  <c r="V194" i="21" s="1"/>
  <c r="H195" i="21"/>
  <c r="V195" i="21" s="1"/>
  <c r="H196" i="21"/>
  <c r="V196" i="21" s="1"/>
  <c r="H197" i="21"/>
  <c r="V197" i="21" s="1"/>
  <c r="H198" i="21"/>
  <c r="V198" i="21" s="1"/>
  <c r="H199" i="21"/>
  <c r="V199" i="21" s="1"/>
  <c r="H200" i="21"/>
  <c r="V200" i="21" s="1"/>
  <c r="H201" i="21"/>
  <c r="V201" i="21" s="1"/>
  <c r="H202" i="21"/>
  <c r="V202" i="21" s="1"/>
  <c r="H203" i="21"/>
  <c r="V203" i="21" s="1"/>
  <c r="H204" i="21"/>
  <c r="V204" i="21" s="1"/>
  <c r="H205" i="21"/>
  <c r="V205" i="21" s="1"/>
  <c r="H206" i="21"/>
  <c r="V206" i="21" s="1"/>
  <c r="H207" i="21"/>
  <c r="V207" i="21" s="1"/>
  <c r="H208" i="21"/>
  <c r="V208" i="21" s="1"/>
  <c r="H209" i="21"/>
  <c r="V209" i="21" s="1"/>
  <c r="H210" i="21"/>
  <c r="V210" i="21" s="1"/>
  <c r="H211" i="21"/>
  <c r="V211" i="21" s="1"/>
  <c r="H212" i="21"/>
  <c r="V212" i="21" s="1"/>
  <c r="H213" i="21"/>
  <c r="V213" i="21" s="1"/>
  <c r="H214" i="21"/>
  <c r="V214" i="21" s="1"/>
  <c r="H215" i="21"/>
  <c r="V215" i="21" s="1"/>
  <c r="H216" i="21"/>
  <c r="V216" i="21" s="1"/>
  <c r="H217" i="21"/>
  <c r="V217" i="21" s="1"/>
  <c r="H218" i="21"/>
  <c r="V218" i="21" s="1"/>
  <c r="H219" i="21"/>
  <c r="V219" i="21" s="1"/>
  <c r="H220" i="21"/>
  <c r="V220" i="21" s="1"/>
  <c r="H221" i="21"/>
  <c r="V221" i="21" s="1"/>
  <c r="H222" i="21"/>
  <c r="V222" i="21" s="1"/>
  <c r="H223" i="21"/>
  <c r="V223" i="21" s="1"/>
  <c r="H224" i="21"/>
  <c r="V224" i="21" s="1"/>
  <c r="H225" i="21"/>
  <c r="V225" i="21" s="1"/>
  <c r="H226" i="21"/>
  <c r="V226" i="21" s="1"/>
  <c r="H227" i="21"/>
  <c r="V227" i="21" s="1"/>
  <c r="H228" i="21"/>
  <c r="V228" i="21" s="1"/>
  <c r="H229" i="21"/>
  <c r="V229" i="21" s="1"/>
  <c r="H230" i="21"/>
  <c r="V230" i="21" s="1"/>
  <c r="H231" i="21"/>
  <c r="V231" i="21" s="1"/>
  <c r="H232" i="21"/>
  <c r="V232" i="21" s="1"/>
  <c r="H233" i="21"/>
  <c r="V233" i="21" s="1"/>
  <c r="H234" i="21"/>
  <c r="V234" i="21" s="1"/>
  <c r="H235" i="21"/>
  <c r="V235" i="21" s="1"/>
  <c r="H236" i="21"/>
  <c r="V236" i="21" s="1"/>
  <c r="H237" i="21"/>
  <c r="V237" i="21" s="1"/>
  <c r="H238" i="21"/>
  <c r="V238" i="21" s="1"/>
  <c r="H239" i="21"/>
  <c r="V239" i="21" s="1"/>
  <c r="H240" i="21"/>
  <c r="V240" i="21" s="1"/>
  <c r="H241" i="21"/>
  <c r="V241" i="21" s="1"/>
  <c r="H242" i="21"/>
  <c r="V242" i="21" s="1"/>
  <c r="H243" i="21"/>
  <c r="V243" i="21" s="1"/>
  <c r="H244" i="21"/>
  <c r="V244" i="21" s="1"/>
  <c r="H245" i="21"/>
  <c r="V245" i="21" s="1"/>
  <c r="H246" i="21"/>
  <c r="V246" i="21" s="1"/>
  <c r="H247" i="21"/>
  <c r="V247" i="21" s="1"/>
  <c r="H248" i="21"/>
  <c r="V248" i="21" s="1"/>
  <c r="H249" i="21"/>
  <c r="V249" i="21" s="1"/>
  <c r="H250" i="21"/>
  <c r="V250" i="21" s="1"/>
  <c r="H251" i="21"/>
  <c r="V251" i="21" s="1"/>
  <c r="H252" i="21"/>
  <c r="V252" i="21" s="1"/>
  <c r="H253" i="21"/>
  <c r="V253" i="21" s="1"/>
  <c r="H254" i="21"/>
  <c r="V254" i="21" s="1"/>
  <c r="H255" i="21"/>
  <c r="V255" i="21" s="1"/>
  <c r="H256" i="21"/>
  <c r="V256" i="21" s="1"/>
  <c r="H257" i="21"/>
  <c r="V257" i="21" s="1"/>
  <c r="H258" i="21"/>
  <c r="V258" i="21" s="1"/>
  <c r="H259" i="21"/>
  <c r="V259" i="21" s="1"/>
  <c r="H260" i="21"/>
  <c r="V260" i="21" s="1"/>
  <c r="H261" i="21"/>
  <c r="V261" i="21" s="1"/>
  <c r="H262" i="21"/>
  <c r="V262" i="21" s="1"/>
  <c r="H263" i="21"/>
  <c r="V263" i="21" s="1"/>
  <c r="H264" i="21"/>
  <c r="V264" i="21" s="1"/>
  <c r="H265" i="21"/>
  <c r="V265" i="21" s="1"/>
  <c r="H266" i="21"/>
  <c r="V266" i="21" s="1"/>
  <c r="H267" i="21"/>
  <c r="V267" i="21" s="1"/>
  <c r="H268" i="21"/>
  <c r="V268" i="21" s="1"/>
  <c r="H269" i="21"/>
  <c r="V269" i="21" s="1"/>
  <c r="H270" i="21"/>
  <c r="V270" i="21" s="1"/>
  <c r="H271" i="21"/>
  <c r="V271" i="21" s="1"/>
  <c r="H272" i="21"/>
  <c r="V272" i="21" s="1"/>
  <c r="H273" i="21"/>
  <c r="V273" i="21" s="1"/>
  <c r="H274" i="21"/>
  <c r="V274" i="21" s="1"/>
  <c r="H275" i="21"/>
  <c r="V275" i="21" s="1"/>
  <c r="H276" i="21"/>
  <c r="V276" i="21" s="1"/>
  <c r="H277" i="21"/>
  <c r="V277" i="21" s="1"/>
  <c r="H278" i="21"/>
  <c r="V278" i="21" s="1"/>
  <c r="H279" i="21"/>
  <c r="V279" i="21" s="1"/>
  <c r="H280" i="21"/>
  <c r="V280" i="21" s="1"/>
  <c r="H281" i="21"/>
  <c r="V281" i="21" s="1"/>
  <c r="H282" i="21"/>
  <c r="V282" i="21" s="1"/>
  <c r="H283" i="21"/>
  <c r="V283" i="21" s="1"/>
  <c r="H284" i="21"/>
  <c r="V284" i="21" s="1"/>
  <c r="H285" i="21"/>
  <c r="V285" i="21" s="1"/>
  <c r="H286" i="21"/>
  <c r="V286" i="21" s="1"/>
  <c r="H287" i="21"/>
  <c r="V287" i="21" s="1"/>
  <c r="H288" i="21"/>
  <c r="V288" i="21" s="1"/>
  <c r="H289" i="21"/>
  <c r="V289" i="21" s="1"/>
  <c r="H290" i="21"/>
  <c r="V290" i="21" s="1"/>
  <c r="H291" i="21"/>
  <c r="V291" i="21" s="1"/>
  <c r="H292" i="21"/>
  <c r="V292" i="21" s="1"/>
  <c r="H293" i="21"/>
  <c r="V293" i="21" s="1"/>
  <c r="H294" i="21"/>
  <c r="V294" i="21" s="1"/>
  <c r="H295" i="21"/>
  <c r="V295" i="21" s="1"/>
  <c r="H296" i="21"/>
  <c r="V296" i="21" s="1"/>
  <c r="H297" i="21"/>
  <c r="V297" i="21" s="1"/>
  <c r="H298" i="21"/>
  <c r="V298" i="21" s="1"/>
  <c r="H299" i="21"/>
  <c r="V299" i="21" s="1"/>
  <c r="H300" i="21"/>
  <c r="V300" i="21" s="1"/>
  <c r="H301" i="21"/>
  <c r="V301" i="21" s="1"/>
  <c r="H302" i="21"/>
  <c r="V302" i="21" s="1"/>
  <c r="H303" i="21"/>
  <c r="V303" i="21" s="1"/>
  <c r="H304" i="21"/>
  <c r="V304" i="21" s="1"/>
  <c r="H305" i="21"/>
  <c r="V305" i="21" s="1"/>
  <c r="H306" i="21"/>
  <c r="V306" i="21" s="1"/>
  <c r="H307" i="21"/>
  <c r="V307" i="21" s="1"/>
  <c r="H308" i="21"/>
  <c r="V308" i="21" s="1"/>
  <c r="H309" i="21"/>
  <c r="V309" i="21" s="1"/>
  <c r="H310" i="21"/>
  <c r="V310" i="21" s="1"/>
  <c r="H311" i="21"/>
  <c r="V311" i="21" s="1"/>
  <c r="H312" i="21"/>
  <c r="V312" i="21" s="1"/>
  <c r="H313" i="21"/>
  <c r="V313" i="21" s="1"/>
  <c r="H314" i="21"/>
  <c r="V314" i="21" s="1"/>
  <c r="H315" i="21"/>
  <c r="V315" i="21" s="1"/>
  <c r="H316" i="21"/>
  <c r="V316" i="21" s="1"/>
  <c r="H317" i="21"/>
  <c r="V317" i="21" s="1"/>
  <c r="H318" i="21"/>
  <c r="V318" i="21" s="1"/>
  <c r="H319" i="21"/>
  <c r="V319" i="21" s="1"/>
  <c r="H320" i="21"/>
  <c r="V320" i="21" s="1"/>
  <c r="H321" i="21"/>
  <c r="V321" i="21" s="1"/>
  <c r="H322" i="21"/>
  <c r="V322" i="21" s="1"/>
  <c r="H323" i="21"/>
  <c r="V323" i="21" s="1"/>
  <c r="H324" i="21"/>
  <c r="V324" i="21" s="1"/>
  <c r="H325" i="21"/>
  <c r="V325" i="21" s="1"/>
  <c r="H326" i="21"/>
  <c r="V326" i="21" s="1"/>
  <c r="H327" i="21"/>
  <c r="V327" i="21" s="1"/>
  <c r="H328" i="21"/>
  <c r="V328" i="21" s="1"/>
  <c r="H329" i="21"/>
  <c r="V329" i="21" s="1"/>
  <c r="H330" i="21"/>
  <c r="V330" i="21" s="1"/>
  <c r="H331" i="21"/>
  <c r="V331" i="21" s="1"/>
  <c r="H332" i="21"/>
  <c r="V332" i="21" s="1"/>
  <c r="H333" i="21"/>
  <c r="V333" i="21" s="1"/>
  <c r="H334" i="21"/>
  <c r="V334" i="21" s="1"/>
  <c r="H335" i="21"/>
  <c r="V335" i="21" s="1"/>
  <c r="H336" i="21"/>
  <c r="V336" i="21" s="1"/>
  <c r="H337" i="21"/>
  <c r="V337" i="21" s="1"/>
  <c r="H338" i="21"/>
  <c r="V338" i="21" s="1"/>
  <c r="H339" i="21"/>
  <c r="V339" i="21" s="1"/>
  <c r="H340" i="21"/>
  <c r="V340" i="21" s="1"/>
  <c r="H341" i="21"/>
  <c r="V341" i="21" s="1"/>
  <c r="H342" i="21"/>
  <c r="V342" i="21" s="1"/>
  <c r="H343" i="21"/>
  <c r="V343" i="21" s="1"/>
  <c r="H498" i="21"/>
  <c r="V498" i="21" s="1"/>
  <c r="H499" i="21"/>
  <c r="V499" i="21" s="1"/>
  <c r="H500" i="21"/>
  <c r="V500" i="21" s="1"/>
  <c r="H501" i="21"/>
  <c r="V501" i="21" s="1"/>
  <c r="H502" i="21"/>
  <c r="V502" i="21" s="1"/>
  <c r="H503" i="21"/>
  <c r="V503" i="21" s="1"/>
  <c r="H504" i="21"/>
  <c r="V504" i="21" s="1"/>
  <c r="H505" i="21"/>
  <c r="V505" i="21" s="1"/>
  <c r="G151" i="21"/>
  <c r="U151" i="21" s="1"/>
  <c r="G152" i="21"/>
  <c r="U152" i="21" s="1"/>
  <c r="AK42" i="21" s="1"/>
  <c r="G153" i="21"/>
  <c r="U153" i="21" s="1"/>
  <c r="G154" i="21"/>
  <c r="U154" i="21" s="1"/>
  <c r="G155" i="21"/>
  <c r="U155" i="21" s="1"/>
  <c r="AK41" i="21" s="1"/>
  <c r="G156" i="21"/>
  <c r="U156" i="21" s="1"/>
  <c r="G157" i="21"/>
  <c r="U157" i="21" s="1"/>
  <c r="G158" i="21"/>
  <c r="U158" i="21" s="1"/>
  <c r="G159" i="21"/>
  <c r="U159" i="21" s="1"/>
  <c r="G160" i="21"/>
  <c r="U160" i="21" s="1"/>
  <c r="G161" i="21"/>
  <c r="U161" i="21" s="1"/>
  <c r="G162" i="21"/>
  <c r="U162" i="21" s="1"/>
  <c r="AK3" i="21" s="1"/>
  <c r="G163" i="21"/>
  <c r="U163" i="21" s="1"/>
  <c r="AT5" i="21" s="1"/>
  <c r="G164" i="21"/>
  <c r="U164" i="21" s="1"/>
  <c r="G165" i="21"/>
  <c r="U165" i="21" s="1"/>
  <c r="G166" i="21"/>
  <c r="U166" i="21" s="1"/>
  <c r="G167" i="21"/>
  <c r="U167" i="21" s="1"/>
  <c r="G168" i="21"/>
  <c r="U168" i="21" s="1"/>
  <c r="G169" i="21"/>
  <c r="U169" i="21" s="1"/>
  <c r="G170" i="21"/>
  <c r="U170" i="21" s="1"/>
  <c r="G171" i="21"/>
  <c r="U171" i="21" s="1"/>
  <c r="G172" i="21"/>
  <c r="U172" i="21" s="1"/>
  <c r="G173" i="21"/>
  <c r="U173" i="21" s="1"/>
  <c r="G174" i="21"/>
  <c r="U174" i="21" s="1"/>
  <c r="G175" i="21"/>
  <c r="U175" i="21" s="1"/>
  <c r="G176" i="21"/>
  <c r="U176" i="21" s="1"/>
  <c r="G177" i="21"/>
  <c r="U177" i="21" s="1"/>
  <c r="G178" i="21"/>
  <c r="U178" i="21" s="1"/>
  <c r="G179" i="21"/>
  <c r="U179" i="21" s="1"/>
  <c r="G180" i="21"/>
  <c r="U180" i="21" s="1"/>
  <c r="G181" i="21"/>
  <c r="U181" i="21" s="1"/>
  <c r="G182" i="21"/>
  <c r="U182" i="21" s="1"/>
  <c r="G183" i="21"/>
  <c r="U183" i="21" s="1"/>
  <c r="G184" i="21"/>
  <c r="U184" i="21" s="1"/>
  <c r="G185" i="21"/>
  <c r="U185" i="21" s="1"/>
  <c r="G186" i="21"/>
  <c r="U186" i="21" s="1"/>
  <c r="G187" i="21"/>
  <c r="U187" i="21" s="1"/>
  <c r="G188" i="21"/>
  <c r="U188" i="21" s="1"/>
  <c r="G189" i="21"/>
  <c r="U189" i="21" s="1"/>
  <c r="G190" i="21"/>
  <c r="U190" i="21" s="1"/>
  <c r="G191" i="21"/>
  <c r="U191" i="21" s="1"/>
  <c r="G192" i="21"/>
  <c r="U192" i="21" s="1"/>
  <c r="G193" i="21"/>
  <c r="U193" i="21" s="1"/>
  <c r="G194" i="21"/>
  <c r="U194" i="21" s="1"/>
  <c r="G195" i="21"/>
  <c r="U195" i="21" s="1"/>
  <c r="G196" i="21"/>
  <c r="U196" i="21" s="1"/>
  <c r="G197" i="21"/>
  <c r="U197" i="21" s="1"/>
  <c r="G198" i="21"/>
  <c r="U198" i="21" s="1"/>
  <c r="G199" i="21"/>
  <c r="U199" i="21" s="1"/>
  <c r="G200" i="21"/>
  <c r="U200" i="21" s="1"/>
  <c r="G201" i="21"/>
  <c r="U201" i="21" s="1"/>
  <c r="G202" i="21"/>
  <c r="U202" i="21" s="1"/>
  <c r="G203" i="21"/>
  <c r="U203" i="21" s="1"/>
  <c r="G204" i="21"/>
  <c r="U204" i="21" s="1"/>
  <c r="G205" i="21"/>
  <c r="U205" i="21" s="1"/>
  <c r="G206" i="21"/>
  <c r="U206" i="21" s="1"/>
  <c r="G207" i="21"/>
  <c r="U207" i="21" s="1"/>
  <c r="G208" i="21"/>
  <c r="U208" i="21" s="1"/>
  <c r="G209" i="21"/>
  <c r="U209" i="21" s="1"/>
  <c r="G210" i="21"/>
  <c r="U210" i="21" s="1"/>
  <c r="G211" i="21"/>
  <c r="U211" i="21" s="1"/>
  <c r="G212" i="21"/>
  <c r="U212" i="21" s="1"/>
  <c r="G213" i="21"/>
  <c r="U213" i="21" s="1"/>
  <c r="G214" i="21"/>
  <c r="U214" i="21" s="1"/>
  <c r="G215" i="21"/>
  <c r="U215" i="21" s="1"/>
  <c r="G216" i="21"/>
  <c r="U216" i="21" s="1"/>
  <c r="G217" i="21"/>
  <c r="U217" i="21" s="1"/>
  <c r="G218" i="21"/>
  <c r="U218" i="21" s="1"/>
  <c r="G219" i="21"/>
  <c r="U219" i="21" s="1"/>
  <c r="G220" i="21"/>
  <c r="U220" i="21" s="1"/>
  <c r="G221" i="21"/>
  <c r="U221" i="21" s="1"/>
  <c r="G222" i="21"/>
  <c r="U222" i="21" s="1"/>
  <c r="G223" i="21"/>
  <c r="U223" i="21" s="1"/>
  <c r="G224" i="21"/>
  <c r="U224" i="21" s="1"/>
  <c r="G225" i="21"/>
  <c r="U225" i="21" s="1"/>
  <c r="G226" i="21"/>
  <c r="U226" i="21" s="1"/>
  <c r="G227" i="21"/>
  <c r="U227" i="21" s="1"/>
  <c r="G228" i="21"/>
  <c r="U228" i="21" s="1"/>
  <c r="G229" i="21"/>
  <c r="U229" i="21" s="1"/>
  <c r="G230" i="21"/>
  <c r="U230" i="21" s="1"/>
  <c r="G231" i="21"/>
  <c r="U231" i="21" s="1"/>
  <c r="G232" i="21"/>
  <c r="U232" i="21" s="1"/>
  <c r="G233" i="21"/>
  <c r="U233" i="21" s="1"/>
  <c r="G234" i="21"/>
  <c r="U234" i="21" s="1"/>
  <c r="G235" i="21"/>
  <c r="U235" i="21" s="1"/>
  <c r="G236" i="21"/>
  <c r="U236" i="21" s="1"/>
  <c r="G237" i="21"/>
  <c r="U237" i="21" s="1"/>
  <c r="G238" i="21"/>
  <c r="U238" i="21" s="1"/>
  <c r="G239" i="21"/>
  <c r="U239" i="21" s="1"/>
  <c r="G240" i="21"/>
  <c r="U240" i="21" s="1"/>
  <c r="G241" i="21"/>
  <c r="U241" i="21" s="1"/>
  <c r="G242" i="21"/>
  <c r="U242" i="21" s="1"/>
  <c r="G243" i="21"/>
  <c r="U243" i="21" s="1"/>
  <c r="G244" i="21"/>
  <c r="U244" i="21" s="1"/>
  <c r="G245" i="21"/>
  <c r="U245" i="21" s="1"/>
  <c r="G246" i="21"/>
  <c r="U246" i="21" s="1"/>
  <c r="G247" i="21"/>
  <c r="U247" i="21" s="1"/>
  <c r="G248" i="21"/>
  <c r="U248" i="21" s="1"/>
  <c r="G249" i="21"/>
  <c r="U249" i="21" s="1"/>
  <c r="G250" i="21"/>
  <c r="U250" i="21" s="1"/>
  <c r="G251" i="21"/>
  <c r="U251" i="21" s="1"/>
  <c r="G252" i="21"/>
  <c r="U252" i="21" s="1"/>
  <c r="G253" i="21"/>
  <c r="U253" i="21" s="1"/>
  <c r="G254" i="21"/>
  <c r="U254" i="21" s="1"/>
  <c r="G255" i="21"/>
  <c r="U255" i="21" s="1"/>
  <c r="G256" i="21"/>
  <c r="U256" i="21" s="1"/>
  <c r="G257" i="21"/>
  <c r="U257" i="21" s="1"/>
  <c r="G258" i="21"/>
  <c r="U258" i="21" s="1"/>
  <c r="G259" i="21"/>
  <c r="U259" i="21" s="1"/>
  <c r="G260" i="21"/>
  <c r="U260" i="21" s="1"/>
  <c r="G261" i="21"/>
  <c r="U261" i="21" s="1"/>
  <c r="G262" i="21"/>
  <c r="U262" i="21" s="1"/>
  <c r="G263" i="21"/>
  <c r="U263" i="21" s="1"/>
  <c r="G264" i="21"/>
  <c r="U264" i="21" s="1"/>
  <c r="G265" i="21"/>
  <c r="U265" i="21" s="1"/>
  <c r="G266" i="21"/>
  <c r="U266" i="21" s="1"/>
  <c r="G267" i="21"/>
  <c r="U267" i="21" s="1"/>
  <c r="G268" i="21"/>
  <c r="U268" i="21" s="1"/>
  <c r="G269" i="21"/>
  <c r="U269" i="21" s="1"/>
  <c r="G270" i="21"/>
  <c r="U270" i="21" s="1"/>
  <c r="G271" i="21"/>
  <c r="U271" i="21" s="1"/>
  <c r="G272" i="21"/>
  <c r="U272" i="21" s="1"/>
  <c r="G273" i="21"/>
  <c r="U273" i="21" s="1"/>
  <c r="G274" i="21"/>
  <c r="U274" i="21" s="1"/>
  <c r="G275" i="21"/>
  <c r="U275" i="21" s="1"/>
  <c r="G276" i="21"/>
  <c r="U276" i="21" s="1"/>
  <c r="G277" i="21"/>
  <c r="U277" i="21" s="1"/>
  <c r="G278" i="21"/>
  <c r="U278" i="21" s="1"/>
  <c r="G279" i="21"/>
  <c r="U279" i="21" s="1"/>
  <c r="G280" i="21"/>
  <c r="U280" i="21" s="1"/>
  <c r="G281" i="21"/>
  <c r="U281" i="21" s="1"/>
  <c r="G282" i="21"/>
  <c r="U282" i="21" s="1"/>
  <c r="G283" i="21"/>
  <c r="U283" i="21" s="1"/>
  <c r="G284" i="21"/>
  <c r="U284" i="21" s="1"/>
  <c r="G285" i="21"/>
  <c r="U285" i="21" s="1"/>
  <c r="G286" i="21"/>
  <c r="U286" i="21" s="1"/>
  <c r="G287" i="21"/>
  <c r="U287" i="21" s="1"/>
  <c r="G288" i="21"/>
  <c r="U288" i="21" s="1"/>
  <c r="G289" i="21"/>
  <c r="U289" i="21" s="1"/>
  <c r="G290" i="21"/>
  <c r="U290" i="21" s="1"/>
  <c r="G291" i="21"/>
  <c r="U291" i="21" s="1"/>
  <c r="G292" i="21"/>
  <c r="U292" i="21" s="1"/>
  <c r="G293" i="21"/>
  <c r="U293" i="21" s="1"/>
  <c r="G294" i="21"/>
  <c r="U294" i="21" s="1"/>
  <c r="G295" i="21"/>
  <c r="U295" i="21" s="1"/>
  <c r="G296" i="21"/>
  <c r="U296" i="21" s="1"/>
  <c r="G297" i="21"/>
  <c r="U297" i="21" s="1"/>
  <c r="G298" i="21"/>
  <c r="U298" i="21" s="1"/>
  <c r="G299" i="21"/>
  <c r="U299" i="21" s="1"/>
  <c r="G300" i="21"/>
  <c r="U300" i="21" s="1"/>
  <c r="G301" i="21"/>
  <c r="U301" i="21" s="1"/>
  <c r="G302" i="21"/>
  <c r="U302" i="21" s="1"/>
  <c r="G303" i="21"/>
  <c r="U303" i="21" s="1"/>
  <c r="G304" i="21"/>
  <c r="U304" i="21" s="1"/>
  <c r="G305" i="21"/>
  <c r="U305" i="21" s="1"/>
  <c r="G306" i="21"/>
  <c r="U306" i="21" s="1"/>
  <c r="G307" i="21"/>
  <c r="U307" i="21" s="1"/>
  <c r="G308" i="21"/>
  <c r="U308" i="21" s="1"/>
  <c r="G309" i="21"/>
  <c r="U309" i="21" s="1"/>
  <c r="G310" i="21"/>
  <c r="U310" i="21" s="1"/>
  <c r="G311" i="21"/>
  <c r="U311" i="21" s="1"/>
  <c r="G312" i="21"/>
  <c r="U312" i="21" s="1"/>
  <c r="G313" i="21"/>
  <c r="U313" i="21" s="1"/>
  <c r="G314" i="21"/>
  <c r="U314" i="21" s="1"/>
  <c r="G315" i="21"/>
  <c r="U315" i="21" s="1"/>
  <c r="G316" i="21"/>
  <c r="U316" i="21" s="1"/>
  <c r="G317" i="21"/>
  <c r="U317" i="21" s="1"/>
  <c r="G318" i="21"/>
  <c r="U318" i="21" s="1"/>
  <c r="G319" i="21"/>
  <c r="U319" i="21" s="1"/>
  <c r="G320" i="21"/>
  <c r="U320" i="21" s="1"/>
  <c r="G321" i="21"/>
  <c r="U321" i="21" s="1"/>
  <c r="G322" i="21"/>
  <c r="U322" i="21" s="1"/>
  <c r="G323" i="21"/>
  <c r="U323" i="21" s="1"/>
  <c r="G324" i="21"/>
  <c r="U324" i="21" s="1"/>
  <c r="G325" i="21"/>
  <c r="U325" i="21" s="1"/>
  <c r="G326" i="21"/>
  <c r="U326" i="21" s="1"/>
  <c r="G327" i="21"/>
  <c r="U327" i="21" s="1"/>
  <c r="G328" i="21"/>
  <c r="U328" i="21" s="1"/>
  <c r="G329" i="21"/>
  <c r="U329" i="21" s="1"/>
  <c r="G330" i="21"/>
  <c r="U330" i="21" s="1"/>
  <c r="G331" i="21"/>
  <c r="U331" i="21" s="1"/>
  <c r="G332" i="21"/>
  <c r="U332" i="21" s="1"/>
  <c r="G333" i="21"/>
  <c r="U333" i="21" s="1"/>
  <c r="G334" i="21"/>
  <c r="U334" i="21" s="1"/>
  <c r="G335" i="21"/>
  <c r="U335" i="21" s="1"/>
  <c r="G336" i="21"/>
  <c r="U336" i="21" s="1"/>
  <c r="G337" i="21"/>
  <c r="U337" i="21" s="1"/>
  <c r="G338" i="21"/>
  <c r="U338" i="21" s="1"/>
  <c r="G339" i="21"/>
  <c r="U339" i="21" s="1"/>
  <c r="G340" i="21"/>
  <c r="U340" i="21" s="1"/>
  <c r="G341" i="21"/>
  <c r="U341" i="21" s="1"/>
  <c r="G342" i="21"/>
  <c r="U342" i="21" s="1"/>
  <c r="G343" i="21"/>
  <c r="U343" i="21" s="1"/>
  <c r="G498" i="21"/>
  <c r="U498" i="21" s="1"/>
  <c r="G499" i="21"/>
  <c r="U499" i="21" s="1"/>
  <c r="G500" i="21"/>
  <c r="U500" i="21" s="1"/>
  <c r="G501" i="21"/>
  <c r="U501" i="21" s="1"/>
  <c r="G502" i="21"/>
  <c r="U502" i="21" s="1"/>
  <c r="G503" i="21"/>
  <c r="U503" i="21" s="1"/>
  <c r="G504" i="21"/>
  <c r="U504" i="21" s="1"/>
  <c r="G505" i="21"/>
  <c r="U505" i="21" s="1"/>
  <c r="T152" i="21"/>
  <c r="S153" i="21"/>
  <c r="T154" i="21"/>
  <c r="T155" i="21"/>
  <c r="T156" i="21"/>
  <c r="T157" i="21"/>
  <c r="T158" i="21"/>
  <c r="S159" i="21"/>
  <c r="T160" i="21"/>
  <c r="T161" i="21"/>
  <c r="S162" i="21"/>
  <c r="S163" i="21"/>
  <c r="S164" i="21"/>
  <c r="S165" i="21"/>
  <c r="T166" i="21"/>
  <c r="T167" i="21"/>
  <c r="T168" i="21"/>
  <c r="S169" i="21"/>
  <c r="S170" i="21"/>
  <c r="S171" i="21"/>
  <c r="T172" i="21"/>
  <c r="T173" i="21"/>
  <c r="T174" i="21"/>
  <c r="T175" i="21"/>
  <c r="S176" i="21"/>
  <c r="S177" i="21"/>
  <c r="T178" i="21"/>
  <c r="T179" i="21"/>
  <c r="S180" i="21"/>
  <c r="S181" i="21"/>
  <c r="T182" i="21"/>
  <c r="S183" i="21"/>
  <c r="T184" i="21"/>
  <c r="T185" i="21"/>
  <c r="T186" i="21"/>
  <c r="S187" i="21"/>
  <c r="S188" i="21"/>
  <c r="S189" i="21"/>
  <c r="T190" i="21"/>
  <c r="T191" i="21"/>
  <c r="T192" i="21"/>
  <c r="S193" i="21"/>
  <c r="S194" i="21"/>
  <c r="S195" i="21"/>
  <c r="T196" i="21"/>
  <c r="T197" i="21"/>
  <c r="S198" i="21"/>
  <c r="T199" i="21"/>
  <c r="T200" i="21"/>
  <c r="S201" i="21"/>
  <c r="T202" i="21"/>
  <c r="T203" i="21"/>
  <c r="T204" i="21"/>
  <c r="S205" i="21"/>
  <c r="S206" i="21"/>
  <c r="S207" i="21"/>
  <c r="T208" i="21"/>
  <c r="T209" i="21"/>
  <c r="T210" i="21"/>
  <c r="S211" i="21"/>
  <c r="T212" i="21"/>
  <c r="S213" i="21"/>
  <c r="T214" i="21"/>
  <c r="T215" i="21"/>
  <c r="S216" i="21"/>
  <c r="S217" i="21"/>
  <c r="S152" i="21"/>
  <c r="X151" i="21"/>
  <c r="X152" i="21"/>
  <c r="X153" i="21"/>
  <c r="X154" i="21"/>
  <c r="X155" i="21"/>
  <c r="X156" i="21"/>
  <c r="X157" i="21"/>
  <c r="X158" i="21"/>
  <c r="X159" i="21"/>
  <c r="X160" i="21"/>
  <c r="X161" i="21"/>
  <c r="X162" i="21"/>
  <c r="X163" i="21"/>
  <c r="X164" i="21"/>
  <c r="X165" i="21"/>
  <c r="X166" i="21"/>
  <c r="X167" i="21"/>
  <c r="X168" i="21"/>
  <c r="X169" i="21"/>
  <c r="X170" i="21"/>
  <c r="X171" i="21"/>
  <c r="X172" i="21"/>
  <c r="X173" i="21"/>
  <c r="X174" i="21"/>
  <c r="X175" i="21"/>
  <c r="X176" i="21"/>
  <c r="X177" i="21"/>
  <c r="X178" i="21"/>
  <c r="X179" i="21"/>
  <c r="X180" i="21"/>
  <c r="X181" i="21"/>
  <c r="X182" i="21"/>
  <c r="X183" i="21"/>
  <c r="X184" i="21"/>
  <c r="X185" i="21"/>
  <c r="X186" i="21"/>
  <c r="X187" i="21"/>
  <c r="X188" i="21"/>
  <c r="X189" i="21"/>
  <c r="X190" i="21"/>
  <c r="X191" i="21"/>
  <c r="X192" i="21"/>
  <c r="X193" i="21"/>
  <c r="X194" i="21"/>
  <c r="X195" i="21"/>
  <c r="X196" i="21"/>
  <c r="X197" i="21"/>
  <c r="X198" i="21"/>
  <c r="X199" i="21"/>
  <c r="X200" i="21"/>
  <c r="X201" i="21"/>
  <c r="X202" i="21"/>
  <c r="X203" i="21"/>
  <c r="X204" i="21"/>
  <c r="X205" i="21"/>
  <c r="X206" i="21"/>
  <c r="X207" i="21"/>
  <c r="X208" i="21"/>
  <c r="X209" i="21"/>
  <c r="X210" i="21"/>
  <c r="X211" i="21"/>
  <c r="X212" i="21"/>
  <c r="X213" i="21"/>
  <c r="X214" i="21"/>
  <c r="X215" i="21"/>
  <c r="X216" i="21"/>
  <c r="X217" i="21"/>
  <c r="Y151" i="21"/>
  <c r="Y152" i="21"/>
  <c r="Y153" i="21"/>
  <c r="Y154" i="21"/>
  <c r="Y155" i="21"/>
  <c r="Y156" i="21"/>
  <c r="Y157" i="21"/>
  <c r="Y158" i="21"/>
  <c r="Y159" i="21"/>
  <c r="Y160" i="21"/>
  <c r="Y161" i="21"/>
  <c r="Y162" i="21"/>
  <c r="Y163" i="21"/>
  <c r="Y164" i="21"/>
  <c r="Y165" i="21"/>
  <c r="Y166" i="21"/>
  <c r="Y167" i="21"/>
  <c r="Y168" i="21"/>
  <c r="Y169" i="21"/>
  <c r="Y170" i="21"/>
  <c r="Y171" i="21"/>
  <c r="Y172" i="21"/>
  <c r="Y173" i="21"/>
  <c r="Y174" i="21"/>
  <c r="Y175" i="21"/>
  <c r="Y176" i="21"/>
  <c r="Y177" i="21"/>
  <c r="Y178" i="21"/>
  <c r="Y179" i="21"/>
  <c r="Y180" i="21"/>
  <c r="Y181" i="21"/>
  <c r="Y182" i="21"/>
  <c r="Y183" i="21"/>
  <c r="Y184" i="21"/>
  <c r="Y185" i="21"/>
  <c r="Y186" i="21"/>
  <c r="Y187" i="21"/>
  <c r="Y188" i="21"/>
  <c r="Y189" i="21"/>
  <c r="Y190" i="21"/>
  <c r="Y191" i="21"/>
  <c r="Y192" i="21"/>
  <c r="Y193" i="21"/>
  <c r="Y194" i="21"/>
  <c r="Y195" i="21"/>
  <c r="Y196" i="21"/>
  <c r="Y197" i="21"/>
  <c r="Y198" i="21"/>
  <c r="Y199" i="21"/>
  <c r="Y200" i="21"/>
  <c r="Y201" i="21"/>
  <c r="Y202" i="21"/>
  <c r="Y203" i="21"/>
  <c r="Y204" i="21"/>
  <c r="Y205" i="21"/>
  <c r="Y206" i="21"/>
  <c r="Y207" i="21"/>
  <c r="Y208" i="21"/>
  <c r="Y209" i="21"/>
  <c r="Y210" i="21"/>
  <c r="Y211" i="21"/>
  <c r="Y212" i="21"/>
  <c r="Y213" i="21"/>
  <c r="Y214" i="21"/>
  <c r="Y215" i="21"/>
  <c r="Y216" i="21"/>
  <c r="Y217" i="21"/>
  <c r="S218" i="21"/>
  <c r="S219" i="21"/>
  <c r="S220" i="21"/>
  <c r="T221" i="21"/>
  <c r="T222" i="21"/>
  <c r="T223" i="21"/>
  <c r="S224" i="21"/>
  <c r="S225" i="21"/>
  <c r="S226" i="21"/>
  <c r="T227" i="21"/>
  <c r="T228" i="21"/>
  <c r="S229" i="21"/>
  <c r="S230" i="21"/>
  <c r="S231" i="21"/>
  <c r="S232" i="21"/>
  <c r="T233" i="21"/>
  <c r="T234" i="21"/>
  <c r="T235" i="21"/>
  <c r="S236" i="21"/>
  <c r="S238" i="21"/>
  <c r="T239" i="21"/>
  <c r="T240" i="21"/>
  <c r="S241" i="21"/>
  <c r="S242" i="21"/>
  <c r="S243" i="21"/>
  <c r="S244" i="21"/>
  <c r="T245" i="21"/>
  <c r="T246" i="21"/>
  <c r="T247" i="21"/>
  <c r="S248" i="21"/>
  <c r="S249" i="21"/>
  <c r="S250" i="21"/>
  <c r="T251" i="21"/>
  <c r="T252" i="21"/>
  <c r="S253" i="21"/>
  <c r="S254" i="21"/>
  <c r="S255" i="21"/>
  <c r="S256" i="21"/>
  <c r="T257" i="21"/>
  <c r="T258" i="21"/>
  <c r="S260" i="21"/>
  <c r="S262" i="21"/>
  <c r="T263" i="21"/>
  <c r="T264" i="21"/>
  <c r="S265" i="21"/>
  <c r="S266" i="21"/>
  <c r="S267" i="21"/>
  <c r="S268" i="21"/>
  <c r="T269" i="21"/>
  <c r="T270" i="21"/>
  <c r="S272" i="21"/>
  <c r="S273" i="21"/>
  <c r="S274" i="21"/>
  <c r="T275" i="21"/>
  <c r="T276" i="21"/>
  <c r="S277" i="21"/>
  <c r="S278" i="21"/>
  <c r="S279" i="21"/>
  <c r="S280" i="21"/>
  <c r="T281" i="21"/>
  <c r="T282" i="21"/>
  <c r="T283" i="21"/>
  <c r="S284" i="21"/>
  <c r="X218" i="21"/>
  <c r="X219" i="21"/>
  <c r="X220" i="21"/>
  <c r="X221" i="21"/>
  <c r="X222" i="21"/>
  <c r="X223" i="21"/>
  <c r="X224" i="21"/>
  <c r="X225" i="21"/>
  <c r="X226" i="21"/>
  <c r="X227" i="21"/>
  <c r="X228" i="21"/>
  <c r="X229" i="21"/>
  <c r="X230" i="21"/>
  <c r="X231" i="21"/>
  <c r="X232" i="21"/>
  <c r="X233" i="21"/>
  <c r="X234" i="21"/>
  <c r="X235" i="21"/>
  <c r="X236" i="21"/>
  <c r="X237" i="21"/>
  <c r="X238" i="21"/>
  <c r="X239" i="21"/>
  <c r="X240" i="21"/>
  <c r="X241" i="21"/>
  <c r="X242" i="21"/>
  <c r="X243" i="21"/>
  <c r="X244" i="21"/>
  <c r="X245" i="21"/>
  <c r="X246" i="21"/>
  <c r="X247" i="21"/>
  <c r="X248" i="21"/>
  <c r="X249" i="21"/>
  <c r="X250" i="21"/>
  <c r="X251" i="21"/>
  <c r="X252" i="21"/>
  <c r="X253" i="21"/>
  <c r="X254" i="21"/>
  <c r="X255" i="21"/>
  <c r="X256" i="21"/>
  <c r="X257" i="21"/>
  <c r="X258" i="21"/>
  <c r="X259" i="21"/>
  <c r="X260" i="21"/>
  <c r="X261" i="21"/>
  <c r="X262" i="21"/>
  <c r="X263" i="21"/>
  <c r="X264" i="21"/>
  <c r="X265" i="21"/>
  <c r="X266" i="21"/>
  <c r="X267" i="21"/>
  <c r="X268" i="21"/>
  <c r="X269" i="21"/>
  <c r="X270" i="21"/>
  <c r="X271" i="21"/>
  <c r="X272" i="21"/>
  <c r="X273" i="21"/>
  <c r="X274" i="21"/>
  <c r="X275" i="21"/>
  <c r="X276" i="21"/>
  <c r="X277" i="21"/>
  <c r="X278" i="21"/>
  <c r="X279" i="21"/>
  <c r="X280" i="21"/>
  <c r="X281" i="21"/>
  <c r="X282" i="21"/>
  <c r="X283" i="21"/>
  <c r="X284" i="21"/>
  <c r="Y218" i="21"/>
  <c r="Y219" i="21"/>
  <c r="Y220" i="21"/>
  <c r="Y221" i="21"/>
  <c r="Y222" i="21"/>
  <c r="Y223" i="21"/>
  <c r="Y224" i="21"/>
  <c r="Y225" i="21"/>
  <c r="Y226" i="21"/>
  <c r="Y227" i="21"/>
  <c r="Y228" i="21"/>
  <c r="Y229" i="21"/>
  <c r="Y230" i="21"/>
  <c r="Y231" i="21"/>
  <c r="Y232" i="21"/>
  <c r="Y233" i="21"/>
  <c r="Y234" i="21"/>
  <c r="Y235" i="21"/>
  <c r="Y236" i="21"/>
  <c r="Y237" i="21"/>
  <c r="Y238" i="21"/>
  <c r="Y239" i="21"/>
  <c r="Y240" i="21"/>
  <c r="Y241" i="21"/>
  <c r="Y242" i="21"/>
  <c r="Y243" i="21"/>
  <c r="Y244" i="21"/>
  <c r="Y245" i="21"/>
  <c r="Y246" i="21"/>
  <c r="Y247" i="21"/>
  <c r="Y248" i="21"/>
  <c r="Y249" i="21"/>
  <c r="Y250" i="21"/>
  <c r="Y251" i="21"/>
  <c r="Y252" i="21"/>
  <c r="Y253" i="21"/>
  <c r="Y254" i="21"/>
  <c r="Y255" i="21"/>
  <c r="Y256" i="21"/>
  <c r="Y257" i="21"/>
  <c r="Y258" i="21"/>
  <c r="Y259" i="21"/>
  <c r="Y260" i="21"/>
  <c r="Y261" i="21"/>
  <c r="Y262" i="21"/>
  <c r="Y263" i="21"/>
  <c r="Y264" i="21"/>
  <c r="Y265" i="21"/>
  <c r="Y266" i="21"/>
  <c r="Y267" i="21"/>
  <c r="Y268" i="21"/>
  <c r="Y269" i="21"/>
  <c r="Y270" i="21"/>
  <c r="Y271" i="21"/>
  <c r="Y272" i="21"/>
  <c r="Y273" i="21"/>
  <c r="Y274" i="21"/>
  <c r="Y275" i="21"/>
  <c r="Y276" i="21"/>
  <c r="Y277" i="21"/>
  <c r="Y278" i="21"/>
  <c r="Y279" i="21"/>
  <c r="Y280" i="21"/>
  <c r="Y281" i="21"/>
  <c r="Y282" i="21"/>
  <c r="Y283" i="21"/>
  <c r="Y284" i="21"/>
  <c r="S285" i="21"/>
  <c r="T286" i="21"/>
  <c r="T287" i="21"/>
  <c r="T288" i="21"/>
  <c r="T289" i="21"/>
  <c r="S290" i="21"/>
  <c r="S291" i="21"/>
  <c r="S292" i="21"/>
  <c r="T293" i="21"/>
  <c r="T294" i="21"/>
  <c r="T295" i="21"/>
  <c r="S296" i="21"/>
  <c r="S297" i="21"/>
  <c r="T298" i="21"/>
  <c r="S299" i="21"/>
  <c r="T300" i="21"/>
  <c r="T301" i="21"/>
  <c r="S303" i="21"/>
  <c r="T305" i="21"/>
  <c r="T306" i="21"/>
  <c r="T307" i="21"/>
  <c r="S308" i="21"/>
  <c r="S309" i="21"/>
  <c r="S310" i="21"/>
  <c r="T311" i="21"/>
  <c r="T312" i="21"/>
  <c r="T313" i="21"/>
  <c r="S314" i="21"/>
  <c r="S315" i="21"/>
  <c r="S316" i="21"/>
  <c r="T317" i="21"/>
  <c r="T318" i="21"/>
  <c r="T319" i="21"/>
  <c r="T320" i="21"/>
  <c r="S321" i="21"/>
  <c r="S322" i="21"/>
  <c r="T323" i="21"/>
  <c r="T324" i="21"/>
  <c r="T325" i="21"/>
  <c r="S326" i="21"/>
  <c r="S327" i="21"/>
  <c r="S328" i="21"/>
  <c r="T329" i="21"/>
  <c r="T330" i="21"/>
  <c r="T331" i="21"/>
  <c r="S333" i="21"/>
  <c r="S334" i="21"/>
  <c r="S335" i="21"/>
  <c r="T336" i="21"/>
  <c r="T337" i="21"/>
  <c r="S338" i="21"/>
  <c r="S339" i="21"/>
  <c r="T340" i="21"/>
  <c r="T341" i="21"/>
  <c r="T342" i="21"/>
  <c r="T343" i="21"/>
  <c r="S498" i="21"/>
  <c r="S499" i="21"/>
  <c r="T500" i="21"/>
  <c r="T501" i="21"/>
  <c r="T502" i="21"/>
  <c r="T503" i="21"/>
  <c r="T504" i="21"/>
  <c r="S505" i="21"/>
  <c r="S286" i="21"/>
  <c r="S287" i="21"/>
  <c r="S288" i="21"/>
  <c r="X285" i="21"/>
  <c r="X286" i="21"/>
  <c r="X287" i="21"/>
  <c r="X288" i="21"/>
  <c r="X289" i="21"/>
  <c r="X290" i="21"/>
  <c r="X291" i="21"/>
  <c r="X292" i="21"/>
  <c r="X293" i="21"/>
  <c r="X294" i="21"/>
  <c r="X295" i="21"/>
  <c r="X296" i="21"/>
  <c r="X297" i="21"/>
  <c r="X298" i="21"/>
  <c r="X299" i="21"/>
  <c r="X300" i="21"/>
  <c r="X301" i="21"/>
  <c r="X302" i="21"/>
  <c r="X303" i="21"/>
  <c r="X304" i="21"/>
  <c r="X305" i="21"/>
  <c r="X306" i="21"/>
  <c r="X307" i="21"/>
  <c r="X308" i="21"/>
  <c r="X309" i="21"/>
  <c r="X310" i="21"/>
  <c r="X311" i="21"/>
  <c r="X312" i="21"/>
  <c r="X313" i="21"/>
  <c r="X314" i="21"/>
  <c r="X315" i="21"/>
  <c r="X316" i="21"/>
  <c r="X317" i="21"/>
  <c r="X318" i="21"/>
  <c r="X319" i="21"/>
  <c r="X320" i="21"/>
  <c r="X321" i="21"/>
  <c r="X322" i="21"/>
  <c r="X323" i="21"/>
  <c r="X324" i="21"/>
  <c r="X325" i="21"/>
  <c r="X326" i="21"/>
  <c r="X327" i="21"/>
  <c r="X328" i="21"/>
  <c r="X329" i="21"/>
  <c r="X330" i="21"/>
  <c r="X331" i="21"/>
  <c r="X332" i="21"/>
  <c r="X333" i="21"/>
  <c r="X334" i="21"/>
  <c r="X335" i="21"/>
  <c r="X336" i="21"/>
  <c r="X337" i="21"/>
  <c r="X338" i="21"/>
  <c r="X339" i="21"/>
  <c r="X340" i="21"/>
  <c r="X341" i="21"/>
  <c r="X342" i="21"/>
  <c r="X343" i="21"/>
  <c r="X498" i="21"/>
  <c r="X499" i="21"/>
  <c r="X500" i="21"/>
  <c r="X501" i="21"/>
  <c r="X502" i="21"/>
  <c r="X503" i="21"/>
  <c r="X504" i="21"/>
  <c r="X505" i="21"/>
  <c r="Y285" i="21"/>
  <c r="Y286" i="21"/>
  <c r="Y287" i="21"/>
  <c r="Y288" i="21"/>
  <c r="Y289" i="21"/>
  <c r="Y290" i="21"/>
  <c r="Y291" i="21"/>
  <c r="Y292" i="21"/>
  <c r="Y293" i="21"/>
  <c r="Y294" i="21"/>
  <c r="Y295" i="21"/>
  <c r="Y296" i="21"/>
  <c r="Y297" i="21"/>
  <c r="Y298" i="21"/>
  <c r="Y299" i="21"/>
  <c r="Y300" i="21"/>
  <c r="Y301" i="21"/>
  <c r="Y302" i="21"/>
  <c r="Y303" i="21"/>
  <c r="Y304" i="21"/>
  <c r="Y305" i="21"/>
  <c r="Y306" i="21"/>
  <c r="Y307" i="21"/>
  <c r="Y308" i="21"/>
  <c r="Y309" i="21"/>
  <c r="Y310" i="21"/>
  <c r="Y311" i="21"/>
  <c r="Y312" i="21"/>
  <c r="Y313" i="21"/>
  <c r="Y314" i="21"/>
  <c r="Y315" i="21"/>
  <c r="Y316" i="21"/>
  <c r="Y317" i="21"/>
  <c r="Y318" i="21"/>
  <c r="Y319" i="21"/>
  <c r="Y320" i="21"/>
  <c r="Y321" i="21"/>
  <c r="Y322" i="21"/>
  <c r="Y323" i="21"/>
  <c r="Y324" i="21"/>
  <c r="Y325" i="21"/>
  <c r="Y326" i="21"/>
  <c r="Y327" i="21"/>
  <c r="Y328" i="21"/>
  <c r="Y329" i="21"/>
  <c r="Y330" i="21"/>
  <c r="Y331" i="21"/>
  <c r="Y332" i="21"/>
  <c r="Y333" i="21"/>
  <c r="Y334" i="21"/>
  <c r="Y335" i="21"/>
  <c r="Y336" i="21"/>
  <c r="Y337" i="21"/>
  <c r="Y338" i="21"/>
  <c r="Y339" i="21"/>
  <c r="Y340" i="21"/>
  <c r="Y341" i="21"/>
  <c r="Y342" i="21"/>
  <c r="Y343" i="21"/>
  <c r="Y498" i="21"/>
  <c r="Y499" i="21"/>
  <c r="Y500" i="21"/>
  <c r="Y501" i="21"/>
  <c r="Y502" i="21"/>
  <c r="Y503" i="21"/>
  <c r="Y504" i="21"/>
  <c r="Y505" i="21"/>
  <c r="AA506" i="21"/>
  <c r="AA507" i="21"/>
  <c r="AA508" i="21"/>
  <c r="AA509" i="21"/>
  <c r="AA510" i="21"/>
  <c r="AA511" i="21"/>
  <c r="AA512" i="21"/>
  <c r="AA513" i="21"/>
  <c r="AA514" i="21"/>
  <c r="AA515" i="21"/>
  <c r="AA516" i="21"/>
  <c r="AA517" i="21"/>
  <c r="AA518" i="21"/>
  <c r="AA519" i="21"/>
  <c r="AA520" i="21"/>
  <c r="AA521" i="21"/>
  <c r="AA522" i="21"/>
  <c r="AA523" i="21"/>
  <c r="AA524" i="21"/>
  <c r="AA525" i="21"/>
  <c r="AA526" i="21"/>
  <c r="AA527" i="21"/>
  <c r="AA528" i="21"/>
  <c r="AA529" i="21"/>
  <c r="AA530" i="21"/>
  <c r="AA531" i="21"/>
  <c r="AA532" i="21"/>
  <c r="AA533" i="21"/>
  <c r="AA534" i="21"/>
  <c r="AA535" i="21"/>
  <c r="AA536" i="21"/>
  <c r="AA537" i="21"/>
  <c r="AA538" i="21"/>
  <c r="AA539" i="21"/>
  <c r="AA540" i="21"/>
  <c r="AA541" i="21"/>
  <c r="AA542" i="21"/>
  <c r="AA543" i="21"/>
  <c r="AA544" i="21"/>
  <c r="AA545" i="21"/>
  <c r="AA546" i="21"/>
  <c r="AA547" i="21"/>
  <c r="AA548" i="21"/>
  <c r="AA549" i="21"/>
  <c r="AA550" i="21"/>
  <c r="AA551" i="21"/>
  <c r="AA552" i="21"/>
  <c r="AA553" i="21"/>
  <c r="AA554" i="21"/>
  <c r="AA555" i="21"/>
  <c r="AA556" i="21"/>
  <c r="AA557" i="21"/>
  <c r="AA558" i="21"/>
  <c r="AA559" i="21"/>
  <c r="AA560" i="21"/>
  <c r="AA561" i="21"/>
  <c r="AA562" i="21"/>
  <c r="AA563" i="21"/>
  <c r="AA564" i="21"/>
  <c r="AA565" i="21"/>
  <c r="AA566" i="21"/>
  <c r="AA567" i="21"/>
  <c r="AA568" i="21"/>
  <c r="AA569" i="21"/>
  <c r="AA570" i="21"/>
  <c r="AA571" i="21"/>
  <c r="AA572" i="21"/>
  <c r="AA573" i="21"/>
  <c r="AA574" i="21"/>
  <c r="AE506" i="21"/>
  <c r="AE507" i="21"/>
  <c r="AE508" i="21"/>
  <c r="AE509" i="21"/>
  <c r="AE510" i="21"/>
  <c r="AE511" i="21"/>
  <c r="AE512" i="21"/>
  <c r="AE513" i="21"/>
  <c r="AE514" i="21"/>
  <c r="AE515" i="21"/>
  <c r="AE516" i="21"/>
  <c r="AE517" i="21"/>
  <c r="AE518" i="21"/>
  <c r="AE519" i="21"/>
  <c r="AE520" i="21"/>
  <c r="AE521" i="21"/>
  <c r="AE522" i="21"/>
  <c r="AE523" i="21"/>
  <c r="AE524" i="21"/>
  <c r="AE525" i="21"/>
  <c r="AE526" i="21"/>
  <c r="AE527" i="21"/>
  <c r="AE528" i="21"/>
  <c r="AE529" i="21"/>
  <c r="AE530" i="21"/>
  <c r="AE531" i="21"/>
  <c r="AE532" i="21"/>
  <c r="AE533" i="21"/>
  <c r="AE534" i="21"/>
  <c r="AE535" i="21"/>
  <c r="AE536" i="21"/>
  <c r="AE537" i="21"/>
  <c r="AE538" i="21"/>
  <c r="AE539" i="21"/>
  <c r="AE540" i="21"/>
  <c r="AE541" i="21"/>
  <c r="AE542" i="21"/>
  <c r="AE543" i="21"/>
  <c r="AE544" i="21"/>
  <c r="AE545" i="21"/>
  <c r="AE546" i="21"/>
  <c r="AE547" i="21"/>
  <c r="AE548" i="21"/>
  <c r="AE549" i="21"/>
  <c r="AE550" i="21"/>
  <c r="AE551" i="21"/>
  <c r="P506" i="21"/>
  <c r="P507" i="21"/>
  <c r="P508" i="21"/>
  <c r="P509" i="21"/>
  <c r="P510" i="21"/>
  <c r="P511" i="21"/>
  <c r="P512" i="21"/>
  <c r="P513" i="21"/>
  <c r="P514" i="21"/>
  <c r="P515" i="21"/>
  <c r="P516" i="21"/>
  <c r="P517" i="21"/>
  <c r="P518" i="21"/>
  <c r="P519" i="21"/>
  <c r="P520" i="21"/>
  <c r="P521" i="21"/>
  <c r="P522" i="21"/>
  <c r="P523" i="21"/>
  <c r="P524" i="21"/>
  <c r="P525" i="21"/>
  <c r="P526" i="21"/>
  <c r="P527" i="21"/>
  <c r="P528" i="21"/>
  <c r="P529" i="21"/>
  <c r="P530" i="21"/>
  <c r="P531" i="21"/>
  <c r="P532" i="21"/>
  <c r="P533" i="21"/>
  <c r="P534" i="21"/>
  <c r="P535" i="21"/>
  <c r="P536" i="21"/>
  <c r="P537" i="21"/>
  <c r="P538" i="21"/>
  <c r="P539" i="21"/>
  <c r="P540" i="21"/>
  <c r="P541" i="21"/>
  <c r="P542" i="21"/>
  <c r="P543" i="21"/>
  <c r="P544" i="21"/>
  <c r="P545" i="21"/>
  <c r="P546" i="21"/>
  <c r="P547" i="21"/>
  <c r="P548" i="21"/>
  <c r="P549" i="21"/>
  <c r="P550" i="21"/>
  <c r="P551" i="21"/>
  <c r="O506" i="21"/>
  <c r="O507" i="21"/>
  <c r="O508" i="21"/>
  <c r="O509" i="21"/>
  <c r="O510" i="21"/>
  <c r="O511" i="21"/>
  <c r="O512" i="21"/>
  <c r="O513" i="21"/>
  <c r="O514" i="21"/>
  <c r="O515" i="21"/>
  <c r="O516" i="21"/>
  <c r="O517" i="21"/>
  <c r="O518" i="21"/>
  <c r="O519" i="21"/>
  <c r="O520" i="21"/>
  <c r="O521" i="21"/>
  <c r="O522" i="21"/>
  <c r="O523" i="21"/>
  <c r="O524" i="21"/>
  <c r="O525" i="21"/>
  <c r="O526" i="21"/>
  <c r="O527" i="21"/>
  <c r="O528" i="21"/>
  <c r="O529" i="21"/>
  <c r="O530" i="21"/>
  <c r="O531" i="21"/>
  <c r="O532" i="21"/>
  <c r="O533" i="21"/>
  <c r="O534" i="21"/>
  <c r="O535" i="21"/>
  <c r="O536" i="21"/>
  <c r="O537" i="21"/>
  <c r="O538" i="21"/>
  <c r="O539" i="21"/>
  <c r="O540" i="21"/>
  <c r="O541" i="21"/>
  <c r="O542" i="21"/>
  <c r="O543" i="21"/>
  <c r="O544" i="21"/>
  <c r="O545" i="21"/>
  <c r="O546" i="21"/>
  <c r="O547" i="21"/>
  <c r="O548" i="21"/>
  <c r="O549" i="21"/>
  <c r="O550" i="21"/>
  <c r="O551" i="21"/>
  <c r="L506" i="21"/>
  <c r="L507" i="21"/>
  <c r="L508" i="21"/>
  <c r="L509" i="21"/>
  <c r="L510" i="21"/>
  <c r="L511" i="21"/>
  <c r="L512" i="21"/>
  <c r="L513" i="21"/>
  <c r="L514" i="21"/>
  <c r="L515" i="21"/>
  <c r="L516" i="21"/>
  <c r="L517" i="21"/>
  <c r="L518" i="21"/>
  <c r="L519" i="21"/>
  <c r="L520" i="21"/>
  <c r="L521" i="21"/>
  <c r="L522" i="21"/>
  <c r="L523" i="21"/>
  <c r="L524" i="21"/>
  <c r="L525" i="21"/>
  <c r="L526" i="21"/>
  <c r="L527" i="21"/>
  <c r="L528" i="21"/>
  <c r="L529" i="21"/>
  <c r="L530" i="21"/>
  <c r="L531" i="21"/>
  <c r="L532" i="21"/>
  <c r="L533" i="21"/>
  <c r="L534" i="21"/>
  <c r="L535" i="21"/>
  <c r="L536" i="21"/>
  <c r="L537" i="21"/>
  <c r="L538" i="21"/>
  <c r="L539" i="21"/>
  <c r="L540" i="21"/>
  <c r="L541" i="21"/>
  <c r="L542" i="21"/>
  <c r="L543" i="21"/>
  <c r="L544" i="21"/>
  <c r="L545" i="21"/>
  <c r="L546" i="21"/>
  <c r="L547" i="21"/>
  <c r="L548" i="21"/>
  <c r="L549" i="21"/>
  <c r="L550" i="21"/>
  <c r="L551" i="21"/>
  <c r="K506" i="21"/>
  <c r="K507" i="21"/>
  <c r="K508" i="21"/>
  <c r="K509" i="21"/>
  <c r="K510" i="21"/>
  <c r="K511" i="21"/>
  <c r="K512" i="21"/>
  <c r="K513" i="21"/>
  <c r="K514" i="21"/>
  <c r="K515" i="21"/>
  <c r="K516" i="21"/>
  <c r="K517" i="21"/>
  <c r="K518" i="21"/>
  <c r="K519" i="21"/>
  <c r="K520" i="21"/>
  <c r="K521" i="21"/>
  <c r="K522" i="21"/>
  <c r="K523" i="21"/>
  <c r="K524" i="21"/>
  <c r="K525" i="21"/>
  <c r="K526" i="21"/>
  <c r="K527" i="21"/>
  <c r="K528" i="21"/>
  <c r="K529" i="21"/>
  <c r="K530" i="21"/>
  <c r="K531" i="21"/>
  <c r="K532" i="21"/>
  <c r="K533" i="21"/>
  <c r="K534" i="21"/>
  <c r="K535" i="21"/>
  <c r="K536" i="21"/>
  <c r="K537" i="21"/>
  <c r="K538" i="21"/>
  <c r="K539" i="21"/>
  <c r="K540" i="21"/>
  <c r="K541" i="21"/>
  <c r="K542" i="21"/>
  <c r="K543" i="21"/>
  <c r="K544" i="21"/>
  <c r="K545" i="21"/>
  <c r="K546" i="21"/>
  <c r="K547" i="21"/>
  <c r="K548" i="21"/>
  <c r="K549" i="21"/>
  <c r="K550" i="21"/>
  <c r="K551" i="21"/>
  <c r="H506" i="21"/>
  <c r="H507" i="21"/>
  <c r="H508" i="21"/>
  <c r="H509" i="21"/>
  <c r="H510" i="21"/>
  <c r="V510" i="21" s="1"/>
  <c r="H511" i="21"/>
  <c r="H512" i="21"/>
  <c r="H513" i="21"/>
  <c r="H514" i="21"/>
  <c r="H515" i="21"/>
  <c r="H516" i="21"/>
  <c r="V516" i="21" s="1"/>
  <c r="H517" i="21"/>
  <c r="H518" i="21"/>
  <c r="H519" i="21"/>
  <c r="H520" i="21"/>
  <c r="H521" i="21"/>
  <c r="H522" i="21"/>
  <c r="V522" i="21" s="1"/>
  <c r="H523" i="21"/>
  <c r="H524" i="21"/>
  <c r="H525" i="21"/>
  <c r="H526" i="21"/>
  <c r="H527" i="21"/>
  <c r="H528" i="21"/>
  <c r="V528" i="21" s="1"/>
  <c r="H529" i="21"/>
  <c r="H530" i="21"/>
  <c r="H531" i="21"/>
  <c r="H532" i="21"/>
  <c r="H533" i="21"/>
  <c r="H534" i="21"/>
  <c r="V534" i="21" s="1"/>
  <c r="H535" i="21"/>
  <c r="H536" i="21"/>
  <c r="H537" i="21"/>
  <c r="H538" i="21"/>
  <c r="H539" i="21"/>
  <c r="H540" i="21"/>
  <c r="V540" i="21" s="1"/>
  <c r="H541" i="21"/>
  <c r="H542" i="21"/>
  <c r="H543" i="21"/>
  <c r="H544" i="21"/>
  <c r="H545" i="21"/>
  <c r="H546" i="21"/>
  <c r="V546" i="21" s="1"/>
  <c r="H547" i="21"/>
  <c r="H548" i="21"/>
  <c r="H549" i="21"/>
  <c r="H550" i="21"/>
  <c r="H551" i="21"/>
  <c r="G506" i="21"/>
  <c r="U506" i="21" s="1"/>
  <c r="G507" i="21"/>
  <c r="G508" i="21"/>
  <c r="G509" i="21"/>
  <c r="G510" i="21"/>
  <c r="G511" i="21"/>
  <c r="G512" i="21"/>
  <c r="U512" i="21" s="1"/>
  <c r="G513" i="21"/>
  <c r="G514" i="21"/>
  <c r="G515" i="21"/>
  <c r="G516" i="21"/>
  <c r="G517" i="21"/>
  <c r="G518" i="21"/>
  <c r="U518" i="21" s="1"/>
  <c r="G519" i="21"/>
  <c r="G520" i="21"/>
  <c r="G521" i="21"/>
  <c r="G522" i="21"/>
  <c r="G523" i="21"/>
  <c r="G524" i="21"/>
  <c r="U524" i="21" s="1"/>
  <c r="G525" i="21"/>
  <c r="G526" i="21"/>
  <c r="G527" i="21"/>
  <c r="G528" i="21"/>
  <c r="G529" i="21"/>
  <c r="G530" i="21"/>
  <c r="U530" i="21" s="1"/>
  <c r="G531" i="21"/>
  <c r="G532" i="21"/>
  <c r="G533" i="21"/>
  <c r="G534" i="21"/>
  <c r="G535" i="21"/>
  <c r="G536" i="21"/>
  <c r="U536" i="21" s="1"/>
  <c r="G537" i="21"/>
  <c r="G538" i="21"/>
  <c r="G539" i="21"/>
  <c r="G540" i="21"/>
  <c r="G541" i="21"/>
  <c r="G542" i="21"/>
  <c r="U542" i="21" s="1"/>
  <c r="G543" i="21"/>
  <c r="G544" i="21"/>
  <c r="G545" i="21"/>
  <c r="G546" i="21"/>
  <c r="G547" i="21"/>
  <c r="G548" i="21"/>
  <c r="U548" i="21" s="1"/>
  <c r="G549" i="21"/>
  <c r="G550" i="21"/>
  <c r="G551" i="21"/>
  <c r="S506" i="21"/>
  <c r="S507" i="21"/>
  <c r="T508" i="21"/>
  <c r="T509" i="21"/>
  <c r="T510" i="21"/>
  <c r="T511" i="21"/>
  <c r="S512" i="21"/>
  <c r="S513" i="21"/>
  <c r="T514" i="21"/>
  <c r="T515" i="21"/>
  <c r="T516" i="21"/>
  <c r="T517" i="21"/>
  <c r="S518" i="21"/>
  <c r="S519" i="21"/>
  <c r="T520" i="21"/>
  <c r="T521" i="21"/>
  <c r="T522" i="21"/>
  <c r="T523" i="21"/>
  <c r="S524" i="21"/>
  <c r="S525" i="21"/>
  <c r="T526" i="21"/>
  <c r="T527" i="21"/>
  <c r="T528" i="21"/>
  <c r="S511" i="21"/>
  <c r="X506" i="21"/>
  <c r="X507" i="21"/>
  <c r="X508" i="21"/>
  <c r="X509" i="21"/>
  <c r="X510" i="21"/>
  <c r="X511" i="21"/>
  <c r="X512" i="21"/>
  <c r="X513" i="21"/>
  <c r="X514" i="21"/>
  <c r="X515" i="21"/>
  <c r="X516" i="21"/>
  <c r="X517" i="21"/>
  <c r="X518" i="21"/>
  <c r="X519" i="21"/>
  <c r="X520" i="21"/>
  <c r="X521" i="21"/>
  <c r="X522" i="21"/>
  <c r="X523" i="21"/>
  <c r="X524" i="21"/>
  <c r="X525" i="21"/>
  <c r="X526" i="21"/>
  <c r="X527" i="21"/>
  <c r="X528" i="21"/>
  <c r="Y506" i="21"/>
  <c r="Y507" i="21"/>
  <c r="Y508" i="21"/>
  <c r="Y509" i="21"/>
  <c r="Y510" i="21"/>
  <c r="Y511" i="21"/>
  <c r="Y512" i="21"/>
  <c r="Y513" i="21"/>
  <c r="Y514" i="21"/>
  <c r="Y515" i="21"/>
  <c r="Y516" i="21"/>
  <c r="Y517" i="21"/>
  <c r="Y518" i="21"/>
  <c r="Y519" i="21"/>
  <c r="Y520" i="21"/>
  <c r="Y521" i="21"/>
  <c r="Y522" i="21"/>
  <c r="Y523" i="21"/>
  <c r="Y524" i="21"/>
  <c r="Y525" i="21"/>
  <c r="Y526" i="21"/>
  <c r="Y527" i="21"/>
  <c r="Y528" i="21"/>
  <c r="S529" i="21"/>
  <c r="S530" i="21"/>
  <c r="S531" i="21"/>
  <c r="S532" i="21"/>
  <c r="T533" i="21"/>
  <c r="S534" i="21"/>
  <c r="S535" i="21"/>
  <c r="S536" i="21"/>
  <c r="T537" i="21"/>
  <c r="S538" i="21"/>
  <c r="T539" i="21"/>
  <c r="T540" i="21"/>
  <c r="S541" i="21"/>
  <c r="S542" i="21"/>
  <c r="T543" i="21"/>
  <c r="S544" i="21"/>
  <c r="T545" i="21"/>
  <c r="T546" i="21"/>
  <c r="S547" i="21"/>
  <c r="S548" i="21"/>
  <c r="T549" i="21"/>
  <c r="T550" i="21"/>
  <c r="T551" i="21"/>
  <c r="X529" i="21"/>
  <c r="X530" i="21"/>
  <c r="X531" i="21"/>
  <c r="X532" i="21"/>
  <c r="X533" i="21"/>
  <c r="X534" i="21"/>
  <c r="X535" i="21"/>
  <c r="X536" i="21"/>
  <c r="X537" i="21"/>
  <c r="X538" i="21"/>
  <c r="X539" i="21"/>
  <c r="X540" i="21"/>
  <c r="X541" i="21"/>
  <c r="X542" i="21"/>
  <c r="X543" i="21"/>
  <c r="X544" i="21"/>
  <c r="X545" i="21"/>
  <c r="X546" i="21"/>
  <c r="X547" i="21"/>
  <c r="X548" i="21"/>
  <c r="X549" i="21"/>
  <c r="X550" i="21"/>
  <c r="X551" i="21"/>
  <c r="Y529" i="21"/>
  <c r="Y530" i="21"/>
  <c r="Y531" i="21"/>
  <c r="Y532" i="21"/>
  <c r="Y533" i="21"/>
  <c r="Y534" i="21"/>
  <c r="Y535" i="21"/>
  <c r="Y536" i="21"/>
  <c r="Y537" i="21"/>
  <c r="Y538" i="21"/>
  <c r="Y539" i="21"/>
  <c r="Y540" i="21"/>
  <c r="Y541" i="21"/>
  <c r="Y542" i="21"/>
  <c r="Y543" i="21"/>
  <c r="Y544" i="21"/>
  <c r="Y545" i="21"/>
  <c r="Y546" i="21"/>
  <c r="Y547" i="21"/>
  <c r="Y548" i="21"/>
  <c r="Y549" i="21"/>
  <c r="Y550" i="21"/>
  <c r="Y551" i="21"/>
  <c r="P143" i="3"/>
  <c r="Q143" i="3"/>
  <c r="Q147" i="3"/>
  <c r="H143" i="3"/>
  <c r="H147" i="3"/>
  <c r="H148" i="3"/>
  <c r="H149" i="3"/>
  <c r="H150" i="3"/>
  <c r="H151" i="3"/>
  <c r="H152" i="3"/>
  <c r="H153" i="3"/>
  <c r="H386" i="3"/>
  <c r="H387" i="3"/>
  <c r="H388" i="3"/>
  <c r="H507" i="3"/>
  <c r="H508" i="3"/>
  <c r="H509" i="3"/>
  <c r="H510" i="3"/>
  <c r="H511" i="3"/>
  <c r="H512" i="3"/>
  <c r="H513" i="3"/>
  <c r="H514" i="3"/>
  <c r="H515" i="3"/>
  <c r="H516" i="3"/>
  <c r="H517" i="3"/>
  <c r="H518" i="3"/>
  <c r="H519" i="3"/>
  <c r="H520" i="3"/>
  <c r="H521" i="3"/>
  <c r="H522" i="3"/>
  <c r="V143" i="3"/>
  <c r="V147" i="3"/>
  <c r="V148" i="3"/>
  <c r="V149" i="3"/>
  <c r="V150" i="3"/>
  <c r="V151" i="3"/>
  <c r="V152" i="3"/>
  <c r="V153" i="3"/>
  <c r="V386" i="3"/>
  <c r="V387" i="3"/>
  <c r="V388" i="3"/>
  <c r="V507" i="3"/>
  <c r="V508" i="3"/>
  <c r="V509" i="3"/>
  <c r="V510" i="3"/>
  <c r="V511" i="3"/>
  <c r="V512" i="3"/>
  <c r="V513" i="3"/>
  <c r="V514" i="3"/>
  <c r="V515" i="3"/>
  <c r="V516" i="3"/>
  <c r="V517" i="3"/>
  <c r="V518" i="3"/>
  <c r="V519" i="3"/>
  <c r="V520" i="3"/>
  <c r="V521" i="3"/>
  <c r="V522" i="3"/>
  <c r="H523" i="3"/>
  <c r="H524" i="3"/>
  <c r="H525" i="3"/>
  <c r="H526" i="3"/>
  <c r="H527" i="3"/>
  <c r="H528" i="3"/>
  <c r="H529" i="3"/>
  <c r="H530" i="3"/>
  <c r="H531" i="3"/>
  <c r="H532" i="3"/>
  <c r="H533" i="3"/>
  <c r="H534" i="3"/>
  <c r="H535" i="3"/>
  <c r="H536" i="3"/>
  <c r="H537" i="3"/>
  <c r="H538" i="3"/>
  <c r="V523" i="3"/>
  <c r="V524" i="3"/>
  <c r="V525" i="3"/>
  <c r="V526" i="3"/>
  <c r="V527" i="3"/>
  <c r="V528" i="3"/>
  <c r="V529" i="3"/>
  <c r="V530" i="3"/>
  <c r="V531" i="3"/>
  <c r="V532" i="3"/>
  <c r="V533" i="3"/>
  <c r="V534" i="3"/>
  <c r="V535" i="3"/>
  <c r="V536" i="3"/>
  <c r="V537" i="3"/>
  <c r="V538" i="3"/>
  <c r="H539" i="3"/>
  <c r="H584" i="3"/>
  <c r="H585" i="3"/>
  <c r="H586" i="3"/>
  <c r="H587" i="3"/>
  <c r="H617" i="3"/>
  <c r="H618" i="3"/>
  <c r="H619" i="3"/>
  <c r="V539" i="3"/>
  <c r="V584" i="3"/>
  <c r="V585" i="3"/>
  <c r="V586" i="3"/>
  <c r="V587" i="3"/>
  <c r="V617" i="3"/>
  <c r="V618" i="3"/>
  <c r="V619" i="3"/>
  <c r="AK40" i="21" l="1"/>
  <c r="AL41" i="21"/>
  <c r="AL39" i="21"/>
  <c r="AL40" i="21"/>
  <c r="AK39" i="21"/>
  <c r="U549" i="21"/>
  <c r="U543" i="21"/>
  <c r="U537" i="21"/>
  <c r="U531" i="21"/>
  <c r="U525" i="21"/>
  <c r="U519" i="21"/>
  <c r="U513" i="21"/>
  <c r="U507" i="21"/>
  <c r="V547" i="21"/>
  <c r="V541" i="21"/>
  <c r="V535" i="21"/>
  <c r="V529" i="21"/>
  <c r="V523" i="21"/>
  <c r="V517" i="21"/>
  <c r="V511" i="21"/>
  <c r="U550" i="21"/>
  <c r="U544" i="21"/>
  <c r="U538" i="21"/>
  <c r="U532" i="21"/>
  <c r="U526" i="21"/>
  <c r="U520" i="21"/>
  <c r="U514" i="21"/>
  <c r="U508" i="21"/>
  <c r="V548" i="21"/>
  <c r="V542" i="21"/>
  <c r="V536" i="21"/>
  <c r="V530" i="21"/>
  <c r="V524" i="21"/>
  <c r="V518" i="21"/>
  <c r="V512" i="21"/>
  <c r="V506" i="21"/>
  <c r="AK5" i="21"/>
  <c r="AL11" i="21"/>
  <c r="U547" i="21"/>
  <c r="U541" i="21"/>
  <c r="U535" i="21"/>
  <c r="U529" i="21"/>
  <c r="U523" i="21"/>
  <c r="U517" i="21"/>
  <c r="U511" i="21"/>
  <c r="V551" i="21"/>
  <c r="V545" i="21"/>
  <c r="V539" i="21"/>
  <c r="V533" i="21"/>
  <c r="V527" i="21"/>
  <c r="V521" i="21"/>
  <c r="V515" i="21"/>
  <c r="V509" i="21"/>
  <c r="U546" i="21"/>
  <c r="U540" i="21"/>
  <c r="U534" i="21"/>
  <c r="U528" i="21"/>
  <c r="U522" i="21"/>
  <c r="U516" i="21"/>
  <c r="U510" i="21"/>
  <c r="V550" i="21"/>
  <c r="V544" i="21"/>
  <c r="V538" i="21"/>
  <c r="V532" i="21"/>
  <c r="V526" i="21"/>
  <c r="V520" i="21"/>
  <c r="V514" i="21"/>
  <c r="V508" i="21"/>
  <c r="AL5" i="21"/>
  <c r="U551" i="21"/>
  <c r="U545" i="21"/>
  <c r="U539" i="21"/>
  <c r="U533" i="21"/>
  <c r="U527" i="21"/>
  <c r="U521" i="21"/>
  <c r="U515" i="21"/>
  <c r="U509" i="21"/>
  <c r="V549" i="21"/>
  <c r="V543" i="21"/>
  <c r="V537" i="21"/>
  <c r="V531" i="21"/>
  <c r="V525" i="21"/>
  <c r="V519" i="21"/>
  <c r="V513" i="21"/>
  <c r="V507" i="21"/>
  <c r="AK11" i="21"/>
  <c r="AL3" i="21"/>
  <c r="T238" i="21"/>
  <c r="T187" i="21"/>
  <c r="T217" i="21"/>
  <c r="T226" i="21"/>
  <c r="S199" i="21"/>
  <c r="T262" i="21"/>
  <c r="T244" i="21"/>
  <c r="T250" i="21"/>
  <c r="T169" i="21"/>
  <c r="T163" i="21"/>
  <c r="T538" i="21"/>
  <c r="T216" i="21"/>
  <c r="T280" i="21"/>
  <c r="T180" i="21"/>
  <c r="T322" i="21"/>
  <c r="S500" i="21"/>
  <c r="T181" i="21"/>
  <c r="S311" i="21"/>
  <c r="T211" i="21"/>
  <c r="S175" i="21"/>
  <c r="T206" i="21"/>
  <c r="T205" i="21"/>
  <c r="T170" i="21"/>
  <c r="S157" i="21"/>
  <c r="T328" i="21"/>
  <c r="T268" i="21"/>
  <c r="T232" i="21"/>
  <c r="T198" i="21"/>
  <c r="S202" i="21"/>
  <c r="S517" i="21"/>
  <c r="T256" i="21"/>
  <c r="T220" i="21"/>
  <c r="T162" i="21"/>
  <c r="S200" i="21"/>
  <c r="S546" i="21"/>
  <c r="S190" i="21"/>
  <c r="S154" i="21"/>
  <c r="S550" i="21"/>
  <c r="T334" i="21"/>
  <c r="T292" i="21"/>
  <c r="T188" i="21"/>
  <c r="T176" i="21"/>
  <c r="S182" i="21"/>
  <c r="T547" i="21"/>
  <c r="S305" i="21"/>
  <c r="T265" i="21"/>
  <c r="T183" i="21"/>
  <c r="T541" i="21"/>
  <c r="T316" i="21"/>
  <c r="S340" i="21"/>
  <c r="S298" i="21"/>
  <c r="T229" i="21"/>
  <c r="S212" i="21"/>
  <c r="T310" i="21"/>
  <c r="S329" i="21"/>
  <c r="S293" i="21"/>
  <c r="T164" i="21"/>
  <c r="T529" i="21"/>
  <c r="S158" i="21"/>
  <c r="T534" i="21"/>
  <c r="S543" i="21"/>
  <c r="T506" i="21"/>
  <c r="S341" i="21"/>
  <c r="S312" i="21"/>
  <c r="T531" i="21"/>
  <c r="S540" i="21"/>
  <c r="S523" i="21"/>
  <c r="T274" i="21"/>
  <c r="S247" i="21"/>
  <c r="T213" i="21"/>
  <c r="S537" i="21"/>
  <c r="T524" i="21"/>
  <c r="S501" i="21"/>
  <c r="S300" i="21"/>
  <c r="S549" i="21"/>
  <c r="S323" i="21"/>
  <c r="T177" i="21"/>
  <c r="S342" i="21"/>
  <c r="T512" i="21"/>
  <c r="T544" i="21"/>
  <c r="T535" i="21"/>
  <c r="T314" i="21"/>
  <c r="S504" i="21"/>
  <c r="T271" i="21"/>
  <c r="S271" i="21"/>
  <c r="T259" i="21"/>
  <c r="S259" i="21"/>
  <c r="T532" i="21"/>
  <c r="S304" i="21"/>
  <c r="T304" i="21"/>
  <c r="T273" i="21"/>
  <c r="T249" i="21"/>
  <c r="T225" i="21"/>
  <c r="T518" i="21"/>
  <c r="T296" i="21"/>
  <c r="S332" i="21"/>
  <c r="T332" i="21"/>
  <c r="T302" i="21"/>
  <c r="S302" i="21"/>
  <c r="S261" i="21"/>
  <c r="T261" i="21"/>
  <c r="S237" i="21"/>
  <c r="T237" i="21"/>
  <c r="T201" i="21"/>
  <c r="T193" i="21"/>
  <c r="T165" i="21"/>
  <c r="S214" i="21"/>
  <c r="T195" i="21"/>
  <c r="T159" i="21"/>
  <c r="S166" i="21"/>
  <c r="T194" i="21"/>
  <c r="S178" i="21"/>
  <c r="T498" i="21"/>
  <c r="T326" i="21"/>
  <c r="T308" i="21"/>
  <c r="T290" i="21"/>
  <c r="S330" i="21"/>
  <c r="S320" i="21"/>
  <c r="T277" i="21"/>
  <c r="T241" i="21"/>
  <c r="S235" i="21"/>
  <c r="S318" i="21"/>
  <c r="S306" i="21"/>
  <c r="S223" i="21"/>
  <c r="S208" i="21"/>
  <c r="S196" i="21"/>
  <c r="S184" i="21"/>
  <c r="S172" i="21"/>
  <c r="S160" i="21"/>
  <c r="T338" i="21"/>
  <c r="S294" i="21"/>
  <c r="T253" i="21"/>
  <c r="S283" i="21"/>
  <c r="S336" i="21"/>
  <c r="S324" i="21"/>
  <c r="T207" i="21"/>
  <c r="T189" i="21"/>
  <c r="T171" i="21"/>
  <c r="T153" i="21"/>
  <c r="S204" i="21"/>
  <c r="S186" i="21"/>
  <c r="S168" i="21"/>
  <c r="S281" i="21"/>
  <c r="S269" i="21"/>
  <c r="S257" i="21"/>
  <c r="S245" i="21"/>
  <c r="S233" i="21"/>
  <c r="S221" i="21"/>
  <c r="T335" i="21"/>
  <c r="T299" i="21"/>
  <c r="S317" i="21"/>
  <c r="S210" i="21"/>
  <c r="S192" i="21"/>
  <c r="S174" i="21"/>
  <c r="S156" i="21"/>
  <c r="S275" i="21"/>
  <c r="S239" i="21"/>
  <c r="S263" i="21"/>
  <c r="S251" i="21"/>
  <c r="S227" i="21"/>
  <c r="S502" i="21"/>
  <c r="T279" i="21"/>
  <c r="T267" i="21"/>
  <c r="T255" i="21"/>
  <c r="T243" i="21"/>
  <c r="T231" i="21"/>
  <c r="T219" i="21"/>
  <c r="S215" i="21"/>
  <c r="S209" i="21"/>
  <c r="S203" i="21"/>
  <c r="S197" i="21"/>
  <c r="S191" i="21"/>
  <c r="S185" i="21"/>
  <c r="S179" i="21"/>
  <c r="S173" i="21"/>
  <c r="S167" i="21"/>
  <c r="S161" i="21"/>
  <c r="S155" i="21"/>
  <c r="S282" i="21"/>
  <c r="S276" i="21"/>
  <c r="S270" i="21"/>
  <c r="S264" i="21"/>
  <c r="S258" i="21"/>
  <c r="S252" i="21"/>
  <c r="S246" i="21"/>
  <c r="S240" i="21"/>
  <c r="S234" i="21"/>
  <c r="S228" i="21"/>
  <c r="S222" i="21"/>
  <c r="T284" i="21"/>
  <c r="T278" i="21"/>
  <c r="T272" i="21"/>
  <c r="T266" i="21"/>
  <c r="T260" i="21"/>
  <c r="T254" i="21"/>
  <c r="T248" i="21"/>
  <c r="T242" i="21"/>
  <c r="T236" i="21"/>
  <c r="T230" i="21"/>
  <c r="T224" i="21"/>
  <c r="T218" i="21"/>
  <c r="S503" i="21"/>
  <c r="S343" i="21"/>
  <c r="S337" i="21"/>
  <c r="S331" i="21"/>
  <c r="S325" i="21"/>
  <c r="S319" i="21"/>
  <c r="S313" i="21"/>
  <c r="S307" i="21"/>
  <c r="S301" i="21"/>
  <c r="S295" i="21"/>
  <c r="S289" i="21"/>
  <c r="T505" i="21"/>
  <c r="T499" i="21"/>
  <c r="T339" i="21"/>
  <c r="T333" i="21"/>
  <c r="T327" i="21"/>
  <c r="T321" i="21"/>
  <c r="T315" i="21"/>
  <c r="T309" i="21"/>
  <c r="T303" i="21"/>
  <c r="T297" i="21"/>
  <c r="T291" i="21"/>
  <c r="T285" i="21"/>
  <c r="T525" i="21"/>
  <c r="T519" i="21"/>
  <c r="T513" i="21"/>
  <c r="T507" i="21"/>
  <c r="S528" i="21"/>
  <c r="S522" i="21"/>
  <c r="S516" i="21"/>
  <c r="S510" i="21"/>
  <c r="S527" i="21"/>
  <c r="S521" i="21"/>
  <c r="S515" i="21"/>
  <c r="S509" i="21"/>
  <c r="S526" i="21"/>
  <c r="S520" i="21"/>
  <c r="S514" i="21"/>
  <c r="S508" i="21"/>
  <c r="T548" i="21"/>
  <c r="T542" i="21"/>
  <c r="T536" i="21"/>
  <c r="T530" i="21"/>
  <c r="S551" i="21"/>
  <c r="S545" i="21"/>
  <c r="S539" i="21"/>
  <c r="S533" i="21"/>
  <c r="AA148" i="21" l="1"/>
  <c r="AA149" i="21"/>
  <c r="AA150" i="21"/>
  <c r="F142" i="3"/>
  <c r="T148" i="21" l="1"/>
  <c r="T149" i="21"/>
  <c r="S148" i="21"/>
  <c r="S149" i="21"/>
  <c r="G147" i="21"/>
  <c r="AE148" i="21" l="1"/>
  <c r="AE149" i="21"/>
  <c r="AE150" i="21"/>
  <c r="AE552" i="21"/>
  <c r="AE553" i="21"/>
  <c r="AE554" i="21"/>
  <c r="AE555" i="21"/>
  <c r="AE556" i="21"/>
  <c r="AE557" i="21"/>
  <c r="AE558" i="21"/>
  <c r="AE559" i="21"/>
  <c r="AE560" i="21"/>
  <c r="AE561" i="21"/>
  <c r="AE562" i="21"/>
  <c r="AE563" i="21"/>
  <c r="AE564" i="21"/>
  <c r="AE565" i="21"/>
  <c r="AE566" i="21"/>
  <c r="AE567" i="21"/>
  <c r="AE568" i="21"/>
  <c r="AE569" i="21"/>
  <c r="AE570" i="21"/>
  <c r="AE571" i="21"/>
  <c r="AE572" i="21"/>
  <c r="AE573" i="21"/>
  <c r="AE574" i="21"/>
  <c r="G150" i="21" l="1"/>
  <c r="G552" i="21"/>
  <c r="G553" i="21"/>
  <c r="G554" i="21"/>
  <c r="G555" i="21"/>
  <c r="G556" i="21"/>
  <c r="G557" i="21"/>
  <c r="G558" i="21"/>
  <c r="G559" i="21"/>
  <c r="G560" i="21"/>
  <c r="G561" i="21"/>
  <c r="G562" i="21"/>
  <c r="L150" i="21"/>
  <c r="L552" i="21"/>
  <c r="L553" i="21"/>
  <c r="L554" i="21"/>
  <c r="L555" i="21"/>
  <c r="L556" i="21"/>
  <c r="L557" i="21"/>
  <c r="L558" i="21"/>
  <c r="L559" i="21"/>
  <c r="L560" i="21"/>
  <c r="L561" i="21"/>
  <c r="L562" i="21"/>
  <c r="K150" i="21"/>
  <c r="K552" i="21"/>
  <c r="K553" i="21"/>
  <c r="K554" i="21"/>
  <c r="K555" i="21"/>
  <c r="K556" i="21"/>
  <c r="K557" i="21"/>
  <c r="K558" i="21"/>
  <c r="K559" i="21"/>
  <c r="K560" i="21"/>
  <c r="K561" i="21"/>
  <c r="K562" i="21"/>
  <c r="H150" i="21"/>
  <c r="H552" i="21"/>
  <c r="H553" i="21"/>
  <c r="H554" i="21"/>
  <c r="H555" i="21"/>
  <c r="H556" i="21"/>
  <c r="H557" i="21"/>
  <c r="H558" i="21"/>
  <c r="H559" i="21"/>
  <c r="H560" i="21"/>
  <c r="H561" i="21"/>
  <c r="H562" i="21"/>
  <c r="O150" i="21"/>
  <c r="O552" i="21"/>
  <c r="O553" i="21"/>
  <c r="O554" i="21"/>
  <c r="O555" i="21"/>
  <c r="O556" i="21"/>
  <c r="O557" i="21"/>
  <c r="O558" i="21"/>
  <c r="O559" i="21"/>
  <c r="O560" i="21"/>
  <c r="O561" i="21"/>
  <c r="O562" i="21"/>
  <c r="P150" i="21"/>
  <c r="P552" i="21"/>
  <c r="P553" i="21"/>
  <c r="P554" i="21"/>
  <c r="P555" i="21"/>
  <c r="P556" i="21"/>
  <c r="P557" i="21"/>
  <c r="P558" i="21"/>
  <c r="P559" i="21"/>
  <c r="P560" i="21"/>
  <c r="P561" i="21"/>
  <c r="P562" i="21"/>
  <c r="X150" i="21"/>
  <c r="X552" i="21"/>
  <c r="X553" i="21"/>
  <c r="X554" i="21"/>
  <c r="X555" i="21"/>
  <c r="X556" i="21"/>
  <c r="X557" i="21"/>
  <c r="X558" i="21"/>
  <c r="X559" i="21"/>
  <c r="X560" i="21"/>
  <c r="X561" i="21"/>
  <c r="X562" i="21"/>
  <c r="Y150" i="21"/>
  <c r="Y552" i="21"/>
  <c r="Y553" i="21"/>
  <c r="Y554" i="21"/>
  <c r="Y555" i="21"/>
  <c r="Y556" i="21"/>
  <c r="Y557" i="21"/>
  <c r="Y558" i="21"/>
  <c r="Y559" i="21"/>
  <c r="Y560" i="21"/>
  <c r="Y561" i="21"/>
  <c r="Y562" i="21"/>
  <c r="T33" i="21"/>
  <c r="T34" i="21"/>
  <c r="T35" i="21"/>
  <c r="T36" i="21"/>
  <c r="T37" i="21"/>
  <c r="T38" i="21"/>
  <c r="T39" i="21"/>
  <c r="T40" i="21"/>
  <c r="T41" i="21"/>
  <c r="T42" i="21"/>
  <c r="T43" i="21"/>
  <c r="T44" i="21"/>
  <c r="T45" i="21"/>
  <c r="T46" i="21"/>
  <c r="T47" i="21"/>
  <c r="T48" i="21"/>
  <c r="T49" i="21"/>
  <c r="T50" i="21"/>
  <c r="T51" i="21"/>
  <c r="T52" i="21"/>
  <c r="T53" i="21"/>
  <c r="T54" i="21"/>
  <c r="T55" i="21"/>
  <c r="T56" i="21"/>
  <c r="T57" i="21"/>
  <c r="T58" i="21"/>
  <c r="T59" i="21"/>
  <c r="T60" i="21"/>
  <c r="T61" i="21"/>
  <c r="T62" i="21"/>
  <c r="T63" i="21"/>
  <c r="T64" i="21"/>
  <c r="T65" i="21"/>
  <c r="T66" i="21"/>
  <c r="T67" i="21"/>
  <c r="T68" i="21"/>
  <c r="T69" i="21"/>
  <c r="T70" i="21"/>
  <c r="T71" i="21"/>
  <c r="T72" i="21"/>
  <c r="T73" i="21"/>
  <c r="T74" i="21"/>
  <c r="T75" i="21"/>
  <c r="T76" i="21"/>
  <c r="T77" i="21"/>
  <c r="T78" i="21"/>
  <c r="T79" i="21"/>
  <c r="T80" i="21"/>
  <c r="T81" i="21"/>
  <c r="T82" i="21"/>
  <c r="T83" i="21"/>
  <c r="T84" i="21"/>
  <c r="T85" i="21"/>
  <c r="T86" i="21"/>
  <c r="T87" i="21"/>
  <c r="T88" i="21"/>
  <c r="T89" i="21"/>
  <c r="T90" i="21"/>
  <c r="T91" i="21"/>
  <c r="T92" i="21"/>
  <c r="T93" i="21"/>
  <c r="T94" i="21"/>
  <c r="T95" i="21"/>
  <c r="T96" i="21"/>
  <c r="T97" i="21"/>
  <c r="T98" i="21"/>
  <c r="T99" i="21"/>
  <c r="T100" i="21"/>
  <c r="T101" i="21"/>
  <c r="T102" i="21"/>
  <c r="T103" i="21"/>
  <c r="T104" i="21"/>
  <c r="T105" i="21"/>
  <c r="T106" i="21"/>
  <c r="T107" i="21"/>
  <c r="T108" i="21"/>
  <c r="T109" i="21"/>
  <c r="T110" i="21"/>
  <c r="T111" i="21"/>
  <c r="T112" i="21"/>
  <c r="T113" i="21"/>
  <c r="T114" i="21"/>
  <c r="T115" i="21"/>
  <c r="T116" i="21"/>
  <c r="T117" i="21"/>
  <c r="T118" i="21"/>
  <c r="T119" i="21"/>
  <c r="T120" i="21"/>
  <c r="T121" i="21"/>
  <c r="T122" i="21"/>
  <c r="T123" i="21"/>
  <c r="T124" i="21"/>
  <c r="T125" i="21"/>
  <c r="T126" i="21"/>
  <c r="T127" i="21"/>
  <c r="T128" i="21"/>
  <c r="T129" i="21"/>
  <c r="T130" i="21"/>
  <c r="T134" i="21"/>
  <c r="T135" i="21"/>
  <c r="T136" i="21"/>
  <c r="T137" i="21"/>
  <c r="T138" i="21"/>
  <c r="T139" i="21"/>
  <c r="T140" i="21"/>
  <c r="T141" i="21"/>
  <c r="T142" i="21"/>
  <c r="T143" i="21"/>
  <c r="T144" i="21"/>
  <c r="T145" i="21"/>
  <c r="T146" i="21"/>
  <c r="T147" i="21"/>
  <c r="O149" i="21"/>
  <c r="O563" i="21"/>
  <c r="O564" i="21"/>
  <c r="O565" i="21"/>
  <c r="O566" i="21"/>
  <c r="O567" i="21"/>
  <c r="O568" i="21"/>
  <c r="O569" i="21"/>
  <c r="O570" i="21"/>
  <c r="O571" i="21"/>
  <c r="O572" i="21"/>
  <c r="O573" i="21"/>
  <c r="O574" i="21"/>
  <c r="P148" i="21"/>
  <c r="P149" i="21"/>
  <c r="P563" i="21"/>
  <c r="P564" i="21"/>
  <c r="P565" i="21"/>
  <c r="P566" i="21"/>
  <c r="P567" i="21"/>
  <c r="P568" i="21"/>
  <c r="P569" i="21"/>
  <c r="P570" i="21"/>
  <c r="P571" i="21"/>
  <c r="P572" i="21"/>
  <c r="P573" i="21"/>
  <c r="P574" i="21"/>
  <c r="K148" i="21"/>
  <c r="K149" i="21"/>
  <c r="K563" i="21"/>
  <c r="K564" i="21"/>
  <c r="K565" i="21"/>
  <c r="K566" i="21"/>
  <c r="K567" i="21"/>
  <c r="K568" i="21"/>
  <c r="K569" i="21"/>
  <c r="K570" i="21"/>
  <c r="K571" i="21"/>
  <c r="K572" i="21"/>
  <c r="K573" i="21"/>
  <c r="K574" i="21"/>
  <c r="L148" i="21"/>
  <c r="L149" i="21"/>
  <c r="L563" i="21"/>
  <c r="L564" i="21"/>
  <c r="L565" i="21"/>
  <c r="L566" i="21"/>
  <c r="L567" i="21"/>
  <c r="L568" i="21"/>
  <c r="L569" i="21"/>
  <c r="L570" i="21"/>
  <c r="L571" i="21"/>
  <c r="L572" i="21"/>
  <c r="L573" i="21"/>
  <c r="L574" i="21"/>
  <c r="G564" i="21"/>
  <c r="G565" i="21"/>
  <c r="G566" i="21"/>
  <c r="G567" i="21"/>
  <c r="G568" i="21"/>
  <c r="G569" i="21"/>
  <c r="G570" i="21"/>
  <c r="G571" i="21"/>
  <c r="G572" i="21"/>
  <c r="G573" i="21"/>
  <c r="G574" i="21"/>
  <c r="H148" i="21"/>
  <c r="H149" i="21"/>
  <c r="H563" i="21"/>
  <c r="H564" i="21"/>
  <c r="H565" i="21"/>
  <c r="H566" i="21"/>
  <c r="H567" i="21"/>
  <c r="H568" i="21"/>
  <c r="H569" i="21"/>
  <c r="H570" i="21"/>
  <c r="H571" i="21"/>
  <c r="H572" i="21"/>
  <c r="H573" i="21"/>
  <c r="H574" i="21"/>
  <c r="G148" i="21"/>
  <c r="G149" i="21"/>
  <c r="G563" i="21"/>
  <c r="X563" i="21"/>
  <c r="X564" i="21"/>
  <c r="X565" i="21"/>
  <c r="X566" i="21"/>
  <c r="X567" i="21"/>
  <c r="X568" i="21"/>
  <c r="X569" i="21"/>
  <c r="X570" i="21"/>
  <c r="X571" i="21"/>
  <c r="X572" i="21"/>
  <c r="X573" i="21"/>
  <c r="X574" i="21"/>
  <c r="Y563" i="21"/>
  <c r="Y564" i="21"/>
  <c r="Y565" i="21"/>
  <c r="Y566" i="21"/>
  <c r="Y567" i="21"/>
  <c r="Y568" i="21"/>
  <c r="Y569" i="21"/>
  <c r="Y570" i="21"/>
  <c r="Y571" i="21"/>
  <c r="Y572" i="21"/>
  <c r="Y573" i="21"/>
  <c r="Y574" i="21"/>
  <c r="X149" i="21"/>
  <c r="Y149" i="21"/>
  <c r="S33" i="21"/>
  <c r="S34" i="21"/>
  <c r="S35" i="21"/>
  <c r="S36" i="21"/>
  <c r="S37" i="21"/>
  <c r="S38" i="21"/>
  <c r="S39" i="21"/>
  <c r="S40" i="21"/>
  <c r="S41" i="21"/>
  <c r="S42" i="21"/>
  <c r="S43" i="21"/>
  <c r="S44" i="21"/>
  <c r="S45" i="21"/>
  <c r="S46" i="21"/>
  <c r="S47" i="21"/>
  <c r="S48" i="21"/>
  <c r="S49" i="21"/>
  <c r="S50" i="21"/>
  <c r="S51" i="21"/>
  <c r="S52" i="21"/>
  <c r="S53" i="21"/>
  <c r="S54" i="21"/>
  <c r="S55" i="21"/>
  <c r="S56" i="21"/>
  <c r="S57" i="21"/>
  <c r="S58" i="21"/>
  <c r="S59" i="21"/>
  <c r="S60" i="21"/>
  <c r="S61" i="21"/>
  <c r="S62" i="21"/>
  <c r="S63" i="21"/>
  <c r="S64" i="21"/>
  <c r="S65" i="21"/>
  <c r="S66" i="21"/>
  <c r="S67" i="21"/>
  <c r="S68" i="21"/>
  <c r="S69" i="21"/>
  <c r="S70" i="21"/>
  <c r="S71" i="21"/>
  <c r="S72" i="21"/>
  <c r="S73" i="21"/>
  <c r="S74" i="21"/>
  <c r="S75" i="21"/>
  <c r="S76" i="21"/>
  <c r="S77" i="21"/>
  <c r="S78" i="21"/>
  <c r="S79" i="21"/>
  <c r="S80" i="21"/>
  <c r="S81" i="21"/>
  <c r="S82" i="21"/>
  <c r="S83" i="21"/>
  <c r="S84" i="21"/>
  <c r="S85" i="21"/>
  <c r="S86" i="21"/>
  <c r="S87" i="21"/>
  <c r="S88" i="21"/>
  <c r="S89" i="21"/>
  <c r="S90" i="21"/>
  <c r="S91" i="21"/>
  <c r="S92" i="21"/>
  <c r="S93" i="21"/>
  <c r="S94" i="21"/>
  <c r="S95" i="21"/>
  <c r="S96" i="21"/>
  <c r="S97" i="21"/>
  <c r="S98" i="21"/>
  <c r="S99" i="21"/>
  <c r="S100" i="21"/>
  <c r="S101" i="21"/>
  <c r="S102" i="21"/>
  <c r="S103" i="21"/>
  <c r="S104" i="21"/>
  <c r="S105" i="21"/>
  <c r="S106" i="21"/>
  <c r="S107" i="21"/>
  <c r="S108" i="21"/>
  <c r="S109" i="21"/>
  <c r="S110" i="21"/>
  <c r="S111" i="21"/>
  <c r="S112" i="21"/>
  <c r="S113" i="21"/>
  <c r="S114" i="21"/>
  <c r="S115" i="21"/>
  <c r="S116" i="21"/>
  <c r="S117" i="21"/>
  <c r="S118" i="21"/>
  <c r="S119" i="21"/>
  <c r="S120" i="21"/>
  <c r="S121" i="21"/>
  <c r="S122" i="21"/>
  <c r="S123" i="21"/>
  <c r="S124" i="21"/>
  <c r="S125" i="21"/>
  <c r="S126" i="21"/>
  <c r="S127" i="21"/>
  <c r="S128" i="21"/>
  <c r="S129" i="21"/>
  <c r="S130" i="21"/>
  <c r="S134" i="21"/>
  <c r="S135" i="21"/>
  <c r="S136" i="21"/>
  <c r="S137" i="21"/>
  <c r="S138" i="21"/>
  <c r="S139" i="21"/>
  <c r="S140" i="21"/>
  <c r="S141" i="21"/>
  <c r="S142" i="21"/>
  <c r="S143" i="21"/>
  <c r="S144" i="21"/>
  <c r="S145" i="21"/>
  <c r="S146" i="21"/>
  <c r="S147" i="21"/>
  <c r="O148" i="21"/>
  <c r="V571" i="21" l="1"/>
  <c r="V565" i="21"/>
  <c r="U564" i="21"/>
  <c r="V569" i="21"/>
  <c r="V563" i="21"/>
  <c r="U571" i="21"/>
  <c r="U565" i="21"/>
  <c r="U573" i="21"/>
  <c r="U567" i="21"/>
  <c r="V574" i="21"/>
  <c r="U570" i="21"/>
  <c r="U149" i="21"/>
  <c r="V570" i="21"/>
  <c r="V564" i="21"/>
  <c r="U572" i="21"/>
  <c r="U566" i="21"/>
  <c r="V568" i="21"/>
  <c r="V149" i="21"/>
  <c r="V573" i="21"/>
  <c r="V567" i="21"/>
  <c r="V148" i="21"/>
  <c r="U569" i="21"/>
  <c r="V572" i="21"/>
  <c r="V566" i="21"/>
  <c r="U574" i="21"/>
  <c r="U568" i="21"/>
  <c r="U563" i="21"/>
  <c r="V562" i="21"/>
  <c r="V556" i="21"/>
  <c r="U562" i="21"/>
  <c r="U556" i="21"/>
  <c r="U148" i="21"/>
  <c r="V561" i="21"/>
  <c r="V555" i="21"/>
  <c r="U561" i="21"/>
  <c r="U555" i="21"/>
  <c r="V560" i="21"/>
  <c r="V554" i="21"/>
  <c r="U560" i="21"/>
  <c r="U554" i="21"/>
  <c r="V559" i="21"/>
  <c r="V553" i="21"/>
  <c r="U559" i="21"/>
  <c r="U553" i="21"/>
  <c r="V558" i="21"/>
  <c r="V552" i="21"/>
  <c r="U558" i="21"/>
  <c r="U552" i="21"/>
  <c r="V557" i="21"/>
  <c r="V150" i="21"/>
  <c r="U557" i="21"/>
  <c r="U150" i="21"/>
  <c r="T571" i="21"/>
  <c r="S571" i="21"/>
  <c r="AG571" i="21" s="1"/>
  <c r="T565" i="21"/>
  <c r="S565" i="21"/>
  <c r="AG565" i="21" s="1"/>
  <c r="T558" i="21"/>
  <c r="S558" i="21"/>
  <c r="T552" i="21"/>
  <c r="S552" i="21"/>
  <c r="T570" i="21"/>
  <c r="S570" i="21"/>
  <c r="T564" i="21"/>
  <c r="S564" i="21"/>
  <c r="AG564" i="21" s="1"/>
  <c r="T557" i="21"/>
  <c r="S557" i="21"/>
  <c r="AG557" i="21" s="1"/>
  <c r="T150" i="21"/>
  <c r="S150" i="21"/>
  <c r="T569" i="21"/>
  <c r="S569" i="21"/>
  <c r="AG569" i="21" s="1"/>
  <c r="T563" i="21"/>
  <c r="S563" i="21"/>
  <c r="AG563" i="21" s="1"/>
  <c r="T562" i="21"/>
  <c r="S562" i="21"/>
  <c r="T556" i="21"/>
  <c r="S556" i="21"/>
  <c r="T574" i="21"/>
  <c r="S574" i="21"/>
  <c r="T568" i="21"/>
  <c r="S568" i="21"/>
  <c r="AG568" i="21" s="1"/>
  <c r="T561" i="21"/>
  <c r="S561" i="21"/>
  <c r="T555" i="21"/>
  <c r="S555" i="21"/>
  <c r="AG555" i="21" s="1"/>
  <c r="S573" i="21"/>
  <c r="T573" i="21"/>
  <c r="S567" i="21"/>
  <c r="AG567" i="21" s="1"/>
  <c r="T567" i="21"/>
  <c r="T560" i="21"/>
  <c r="S560" i="21"/>
  <c r="AG560" i="21" s="1"/>
  <c r="S554" i="21"/>
  <c r="T554" i="21"/>
  <c r="T572" i="21"/>
  <c r="S572" i="21"/>
  <c r="AG572" i="21" s="1"/>
  <c r="S566" i="21"/>
  <c r="T566" i="21"/>
  <c r="T559" i="21"/>
  <c r="S559" i="21"/>
  <c r="AG559" i="21" s="1"/>
  <c r="T553" i="21"/>
  <c r="S553" i="21"/>
  <c r="V109" i="3"/>
  <c r="V110" i="3"/>
  <c r="V111" i="3"/>
  <c r="V112" i="3"/>
  <c r="V113" i="3"/>
  <c r="V114" i="3"/>
  <c r="V115" i="3"/>
  <c r="V116" i="3"/>
  <c r="V117" i="3"/>
  <c r="V118" i="3"/>
  <c r="V119" i="3"/>
  <c r="V120" i="3"/>
  <c r="V121" i="3"/>
  <c r="V122" i="3"/>
  <c r="V123" i="3"/>
  <c r="V124" i="3"/>
  <c r="V125" i="3"/>
  <c r="V126" i="3"/>
  <c r="V127" i="3"/>
  <c r="V128" i="3"/>
  <c r="V129" i="3"/>
  <c r="V130" i="3"/>
  <c r="V131" i="3"/>
  <c r="V132" i="3"/>
  <c r="V133" i="3"/>
  <c r="V134" i="3"/>
  <c r="V135" i="3"/>
  <c r="V136" i="3"/>
  <c r="V137" i="3"/>
  <c r="V138" i="3"/>
  <c r="V139" i="3"/>
  <c r="V140" i="3"/>
  <c r="V142" i="3"/>
  <c r="V620" i="3"/>
  <c r="V621" i="3"/>
  <c r="V622" i="3"/>
  <c r="V623" i="3"/>
  <c r="V624" i="3"/>
  <c r="V625" i="3"/>
  <c r="V626" i="3"/>
  <c r="V627" i="3"/>
  <c r="V629" i="3"/>
  <c r="F141" i="3"/>
  <c r="AG570" i="21" l="1"/>
  <c r="AG574" i="21"/>
  <c r="AG552" i="21"/>
  <c r="AG561" i="21"/>
  <c r="AG573" i="21"/>
  <c r="AG562" i="21"/>
  <c r="AG554" i="21"/>
  <c r="AG566" i="21"/>
  <c r="AG558" i="21"/>
  <c r="AG553" i="21"/>
  <c r="AG556" i="21"/>
  <c r="X148" i="21"/>
  <c r="Y148" i="21"/>
  <c r="F140" i="3" l="1"/>
  <c r="P140" i="21" l="1"/>
  <c r="P141" i="21"/>
  <c r="P142" i="21"/>
  <c r="P143" i="21"/>
  <c r="P144" i="21"/>
  <c r="P145" i="21"/>
  <c r="P146" i="21"/>
  <c r="P147" i="21"/>
  <c r="O140" i="21"/>
  <c r="O141" i="21"/>
  <c r="O142" i="21"/>
  <c r="O143" i="21"/>
  <c r="O144" i="21"/>
  <c r="O145" i="21"/>
  <c r="O146" i="21"/>
  <c r="O147" i="21"/>
  <c r="L140" i="21"/>
  <c r="L141" i="21"/>
  <c r="L142" i="21"/>
  <c r="L143" i="21"/>
  <c r="L144" i="21"/>
  <c r="L145" i="21"/>
  <c r="L146" i="21"/>
  <c r="L147" i="21"/>
  <c r="K140" i="21"/>
  <c r="K141" i="21"/>
  <c r="K142" i="21"/>
  <c r="K143" i="21"/>
  <c r="K144" i="21"/>
  <c r="K145" i="21"/>
  <c r="K146" i="21"/>
  <c r="K147" i="21"/>
  <c r="H141" i="21"/>
  <c r="H142" i="21"/>
  <c r="H143" i="21"/>
  <c r="H144" i="21"/>
  <c r="H145" i="21"/>
  <c r="H146" i="21"/>
  <c r="H147" i="21"/>
  <c r="G141" i="21"/>
  <c r="G142" i="21"/>
  <c r="G143" i="21"/>
  <c r="G144" i="21"/>
  <c r="G145" i="21"/>
  <c r="G146" i="21"/>
  <c r="AE142" i="21"/>
  <c r="AE143" i="21"/>
  <c r="AE144" i="21"/>
  <c r="AE145" i="21"/>
  <c r="AE146" i="21"/>
  <c r="AE147" i="21"/>
  <c r="AA147" i="21"/>
  <c r="AA146" i="21"/>
  <c r="AA145" i="21"/>
  <c r="AA144" i="21"/>
  <c r="AA143" i="21"/>
  <c r="AA142" i="21"/>
  <c r="AA141" i="21"/>
  <c r="X141" i="21"/>
  <c r="X142" i="21"/>
  <c r="X143" i="21"/>
  <c r="X144" i="21"/>
  <c r="X145" i="21"/>
  <c r="X146" i="21"/>
  <c r="X147" i="21"/>
  <c r="Y141" i="21"/>
  <c r="Y142" i="21"/>
  <c r="Y143" i="21"/>
  <c r="Y144" i="21"/>
  <c r="Y145" i="21"/>
  <c r="Y146" i="21"/>
  <c r="Y147" i="21"/>
  <c r="U143" i="21" l="1"/>
  <c r="BF11" i="21"/>
  <c r="BF17" i="21"/>
  <c r="BF23" i="21"/>
  <c r="BF24" i="21"/>
  <c r="BF21" i="21"/>
  <c r="BF6" i="21"/>
  <c r="BF12" i="21"/>
  <c r="BF18" i="21"/>
  <c r="BF9" i="21"/>
  <c r="BF7" i="21"/>
  <c r="BF13" i="21"/>
  <c r="BF19" i="21"/>
  <c r="BF26" i="21"/>
  <c r="BF8" i="21"/>
  <c r="BF14" i="21"/>
  <c r="BF20" i="21"/>
  <c r="BF15" i="21"/>
  <c r="BF10" i="21"/>
  <c r="BF16" i="21"/>
  <c r="BF22" i="21"/>
  <c r="BF25" i="21"/>
  <c r="BB8" i="21"/>
  <c r="BN14" i="21"/>
  <c r="BN3" i="21"/>
  <c r="BN11" i="21"/>
  <c r="BN24" i="21"/>
  <c r="BB24" i="21"/>
  <c r="BB22" i="21"/>
  <c r="BB26" i="21"/>
  <c r="BB3" i="21"/>
  <c r="BB5" i="21"/>
  <c r="BN7" i="21"/>
  <c r="BN20" i="21"/>
  <c r="BN4" i="21"/>
  <c r="BN17" i="21"/>
  <c r="BN13" i="21"/>
  <c r="BN26" i="21"/>
  <c r="BN10" i="21"/>
  <c r="BN23" i="21"/>
  <c r="BB25" i="21"/>
  <c r="BB12" i="21"/>
  <c r="BB10" i="21"/>
  <c r="BB14" i="21"/>
  <c r="BB6" i="21"/>
  <c r="BN22" i="21"/>
  <c r="BB13" i="21"/>
  <c r="BB15" i="21"/>
  <c r="BN19" i="21"/>
  <c r="BN9" i="21"/>
  <c r="BN16" i="21"/>
  <c r="BN6" i="21"/>
  <c r="BB19" i="21"/>
  <c r="BB23" i="21"/>
  <c r="BB21" i="21"/>
  <c r="BF5" i="21"/>
  <c r="BF3" i="21"/>
  <c r="BN12" i="21"/>
  <c r="BB17" i="21"/>
  <c r="BF4" i="21"/>
  <c r="BB16" i="21"/>
  <c r="BN25" i="21"/>
  <c r="BN15" i="21"/>
  <c r="BB18" i="21"/>
  <c r="BN8" i="21"/>
  <c r="BN21" i="21"/>
  <c r="BN5" i="21"/>
  <c r="BN18" i="21"/>
  <c r="BB7" i="21"/>
  <c r="BB11" i="21"/>
  <c r="BB9" i="21"/>
  <c r="BB4" i="21"/>
  <c r="BB20" i="21"/>
  <c r="BJ19" i="21"/>
  <c r="BJ9" i="21"/>
  <c r="BJ16" i="21"/>
  <c r="BJ25" i="21"/>
  <c r="BJ15" i="21"/>
  <c r="BJ22" i="21"/>
  <c r="BJ12" i="21"/>
  <c r="BJ24" i="21"/>
  <c r="BJ8" i="21"/>
  <c r="BJ21" i="21"/>
  <c r="BJ5" i="21"/>
  <c r="BJ18" i="21"/>
  <c r="BJ14" i="21"/>
  <c r="BJ3" i="21"/>
  <c r="BJ11" i="21"/>
  <c r="BJ7" i="21"/>
  <c r="BJ20" i="21"/>
  <c r="BJ4" i="21"/>
  <c r="BJ17" i="21"/>
  <c r="BJ13" i="21"/>
  <c r="BJ26" i="21"/>
  <c r="BJ10" i="21"/>
  <c r="BJ23" i="21"/>
  <c r="BJ6" i="21"/>
  <c r="V143" i="21"/>
  <c r="U141" i="21"/>
  <c r="V147" i="21"/>
  <c r="U142" i="21"/>
  <c r="V142" i="21"/>
  <c r="U146" i="21"/>
  <c r="V141" i="21"/>
  <c r="U145" i="21"/>
  <c r="V144" i="21"/>
  <c r="V146" i="21"/>
  <c r="U147" i="21"/>
  <c r="U144" i="21"/>
  <c r="V145" i="21"/>
  <c r="F134" i="3"/>
  <c r="F135" i="3"/>
  <c r="F136" i="3"/>
  <c r="F137" i="3"/>
  <c r="F138" i="3"/>
  <c r="F139" i="3"/>
  <c r="F133" i="3"/>
  <c r="P135" i="3"/>
  <c r="P136" i="3"/>
  <c r="P137" i="3"/>
  <c r="P138" i="3"/>
  <c r="P139" i="3"/>
  <c r="P140" i="3"/>
  <c r="P141" i="3"/>
  <c r="P142" i="3"/>
  <c r="Q135" i="3"/>
  <c r="Q136" i="3"/>
  <c r="Q137" i="3"/>
  <c r="Q138" i="3"/>
  <c r="Q139" i="3"/>
  <c r="Q140" i="3"/>
  <c r="Q141" i="3"/>
  <c r="Q142" i="3"/>
  <c r="U135" i="3"/>
  <c r="H135" i="3" s="1"/>
  <c r="U136" i="3"/>
  <c r="H136" i="3" s="1"/>
  <c r="U137" i="3"/>
  <c r="H137" i="3" s="1"/>
  <c r="U138" i="3"/>
  <c r="H138" i="3" s="1"/>
  <c r="U139" i="3"/>
  <c r="H139" i="3" s="1"/>
  <c r="U140" i="3"/>
  <c r="H140" i="3" s="1"/>
  <c r="U141" i="3"/>
  <c r="H141" i="3" s="1"/>
  <c r="U142" i="3"/>
  <c r="H142" i="3" s="1"/>
  <c r="H620" i="3"/>
  <c r="H621" i="3"/>
  <c r="H622" i="3"/>
  <c r="H623" i="3"/>
  <c r="H624" i="3"/>
  <c r="H625" i="3"/>
  <c r="P134" i="3"/>
  <c r="Q134" i="3"/>
  <c r="H626" i="3"/>
  <c r="H627" i="3"/>
  <c r="P109" i="3" l="1"/>
  <c r="P110" i="3"/>
  <c r="P111" i="3"/>
  <c r="P112" i="3"/>
  <c r="P113" i="3"/>
  <c r="P114" i="3"/>
  <c r="P115" i="3"/>
  <c r="P116" i="3"/>
  <c r="P117" i="3"/>
  <c r="P118" i="3"/>
  <c r="P119" i="3"/>
  <c r="P120" i="3"/>
  <c r="P121" i="3"/>
  <c r="P122" i="3"/>
  <c r="P123" i="3"/>
  <c r="P124" i="3"/>
  <c r="P125" i="3"/>
  <c r="P126" i="3"/>
  <c r="P127" i="3"/>
  <c r="P128" i="3"/>
  <c r="P129" i="3"/>
  <c r="P130" i="3"/>
  <c r="P131" i="3"/>
  <c r="P132" i="3"/>
  <c r="P133" i="3"/>
  <c r="H629" i="3" l="1"/>
  <c r="C38" i="32" l="1"/>
  <c r="P34" i="32"/>
  <c r="N34" i="32"/>
  <c r="L34" i="32"/>
  <c r="C34" i="32"/>
  <c r="E34" i="32" s="1"/>
  <c r="G34" i="32" s="1"/>
  <c r="I34" i="32" s="1"/>
  <c r="K34" i="32" s="1"/>
  <c r="M34" i="32" s="1"/>
  <c r="O34" i="32" s="1"/>
  <c r="Q34" i="32" s="1"/>
  <c r="S34" i="32" s="1"/>
  <c r="U34" i="32" s="1"/>
  <c r="W34" i="32" s="1"/>
  <c r="Y34" i="32" s="1"/>
  <c r="D33" i="32"/>
  <c r="B33" i="32"/>
  <c r="B34" i="32" s="1"/>
  <c r="AA32" i="32"/>
  <c r="O31" i="32" s="1"/>
  <c r="B32" i="32"/>
  <c r="D32" i="32" s="1"/>
  <c r="F32" i="32" s="1"/>
  <c r="H32" i="32" s="1"/>
  <c r="AA30" i="32"/>
  <c r="U29" i="32" s="1"/>
  <c r="B30" i="32"/>
  <c r="D30" i="32" s="1"/>
  <c r="F30" i="32" s="1"/>
  <c r="H30" i="32" s="1"/>
  <c r="AA28" i="32"/>
  <c r="C27" i="32" s="1"/>
  <c r="C28" i="32" s="1"/>
  <c r="B28" i="32"/>
  <c r="D28" i="32" s="1"/>
  <c r="F28" i="32" s="1"/>
  <c r="H28" i="32" s="1"/>
  <c r="AA26" i="32"/>
  <c r="U25" i="32" s="1"/>
  <c r="B26" i="32"/>
  <c r="D26" i="32" s="1"/>
  <c r="F26" i="32" s="1"/>
  <c r="H26" i="32" s="1"/>
  <c r="AA24" i="32"/>
  <c r="Y23" i="32" s="1"/>
  <c r="B24" i="32"/>
  <c r="D24" i="32" s="1"/>
  <c r="F24" i="32" s="1"/>
  <c r="H24" i="32" s="1"/>
  <c r="AA22" i="32"/>
  <c r="O21" i="32" s="1"/>
  <c r="B22" i="32"/>
  <c r="D22" i="32" s="1"/>
  <c r="F22" i="32" s="1"/>
  <c r="H22" i="32" s="1"/>
  <c r="AA20" i="32"/>
  <c r="AB35" i="32" s="1"/>
  <c r="B20" i="32"/>
  <c r="D20" i="32" s="1"/>
  <c r="AA18" i="32"/>
  <c r="Q17" i="32" s="1"/>
  <c r="B18" i="32"/>
  <c r="D18" i="32" s="1"/>
  <c r="AA16" i="32"/>
  <c r="O15" i="32" s="1"/>
  <c r="B16" i="32"/>
  <c r="D16" i="32" s="1"/>
  <c r="AA14" i="32"/>
  <c r="S13" i="32" s="1"/>
  <c r="B14" i="32"/>
  <c r="D14" i="32" s="1"/>
  <c r="AA12" i="32"/>
  <c r="Q11" i="32" s="1"/>
  <c r="B12" i="32"/>
  <c r="D12" i="32" s="1"/>
  <c r="C10" i="32"/>
  <c r="E10" i="32" s="1"/>
  <c r="G10" i="32" s="1"/>
  <c r="I10" i="32" s="1"/>
  <c r="K10" i="32" s="1"/>
  <c r="M10" i="32" s="1"/>
  <c r="O10" i="32" s="1"/>
  <c r="Q10" i="32" s="1"/>
  <c r="S10" i="32" s="1"/>
  <c r="U10" i="32" s="1"/>
  <c r="W10" i="32" s="1"/>
  <c r="Y10" i="32" s="1"/>
  <c r="B10" i="32"/>
  <c r="D10" i="32" s="1"/>
  <c r="G25" i="32" l="1"/>
  <c r="M25" i="32"/>
  <c r="M31" i="32"/>
  <c r="I13" i="32"/>
  <c r="Y17" i="32"/>
  <c r="I17" i="32"/>
  <c r="O23" i="32"/>
  <c r="O11" i="32"/>
  <c r="U27" i="32"/>
  <c r="S11" i="32"/>
  <c r="G15" i="32"/>
  <c r="K13" i="32"/>
  <c r="O13" i="32"/>
  <c r="O25" i="32"/>
  <c r="U13" i="32"/>
  <c r="Q25" i="32"/>
  <c r="C11" i="32"/>
  <c r="C12" i="32" s="1"/>
  <c r="C13" i="32"/>
  <c r="C14" i="32" s="1"/>
  <c r="W13" i="32"/>
  <c r="C17" i="32"/>
  <c r="C18" i="32" s="1"/>
  <c r="C25" i="32"/>
  <c r="C26" i="32" s="1"/>
  <c r="S25" i="32"/>
  <c r="M11" i="32"/>
  <c r="E13" i="32"/>
  <c r="E17" i="32"/>
  <c r="E25" i="32"/>
  <c r="Y25" i="32"/>
  <c r="W29" i="32"/>
  <c r="D34" i="32"/>
  <c r="I15" i="32"/>
  <c r="Q31" i="32"/>
  <c r="S15" i="32"/>
  <c r="G21" i="32"/>
  <c r="E23" i="32"/>
  <c r="S23" i="32"/>
  <c r="S31" i="32"/>
  <c r="G11" i="32"/>
  <c r="U15" i="32"/>
  <c r="C19" i="32"/>
  <c r="C20" i="32" s="1"/>
  <c r="S21" i="32"/>
  <c r="G23" i="32"/>
  <c r="U23" i="32"/>
  <c r="G29" i="32"/>
  <c r="E31" i="32"/>
  <c r="Y31" i="32"/>
  <c r="I11" i="32"/>
  <c r="W11" i="32"/>
  <c r="K17" i="32"/>
  <c r="E19" i="32"/>
  <c r="I23" i="32"/>
  <c r="W23" i="32"/>
  <c r="I25" i="32"/>
  <c r="G27" i="32"/>
  <c r="K29" i="32"/>
  <c r="G31" i="32"/>
  <c r="K11" i="32"/>
  <c r="Y11" i="32"/>
  <c r="O17" i="32"/>
  <c r="G19" i="32"/>
  <c r="K23" i="32"/>
  <c r="K25" i="32"/>
  <c r="W25" i="32"/>
  <c r="I27" i="32"/>
  <c r="S29" i="32"/>
  <c r="K31" i="32"/>
  <c r="C23" i="32"/>
  <c r="C24" i="32" s="1"/>
  <c r="Q23" i="32"/>
  <c r="U11" i="32"/>
  <c r="U19" i="32"/>
  <c r="K19" i="32"/>
  <c r="W19" i="32"/>
  <c r="S19" i="32"/>
  <c r="Q19" i="32"/>
  <c r="O19" i="32"/>
  <c r="M29" i="32"/>
  <c r="Y29" i="32"/>
  <c r="M13" i="32"/>
  <c r="Y13" i="32"/>
  <c r="G17" i="32"/>
  <c r="S17" i="32"/>
  <c r="S27" i="32"/>
  <c r="C29" i="32"/>
  <c r="C30" i="32" s="1"/>
  <c r="O29" i="32"/>
  <c r="I31" i="32"/>
  <c r="U31" i="32"/>
  <c r="U17" i="32"/>
  <c r="E29" i="32"/>
  <c r="Q29" i="32"/>
  <c r="W31" i="32"/>
  <c r="Q13" i="32"/>
  <c r="W17" i="32"/>
  <c r="E11" i="32"/>
  <c r="G13" i="32"/>
  <c r="M17" i="32"/>
  <c r="M23" i="32"/>
  <c r="I29" i="32"/>
  <c r="C31" i="32"/>
  <c r="C32" i="32" s="1"/>
  <c r="U21" i="32"/>
  <c r="K15" i="32"/>
  <c r="W15" i="32"/>
  <c r="C21" i="32"/>
  <c r="C22" i="32" s="1"/>
  <c r="O27" i="32"/>
  <c r="E15" i="32"/>
  <c r="Q15" i="32"/>
  <c r="M19" i="32"/>
  <c r="Y19" i="32"/>
  <c r="E21" i="32"/>
  <c r="Q21" i="32"/>
  <c r="E27" i="32"/>
  <c r="E28" i="32" s="1"/>
  <c r="Q27" i="32"/>
  <c r="I21" i="32"/>
  <c r="W21" i="32"/>
  <c r="K27" i="32"/>
  <c r="W27" i="32"/>
  <c r="M15" i="32"/>
  <c r="Y15" i="32"/>
  <c r="I19" i="32"/>
  <c r="M21" i="32"/>
  <c r="Y21" i="32"/>
  <c r="M27" i="32"/>
  <c r="Y27" i="32"/>
  <c r="K21" i="32"/>
  <c r="C15" i="32"/>
  <c r="C16" i="32" s="1"/>
  <c r="AG3" i="30"/>
  <c r="Z95" i="30" s="1"/>
  <c r="G36" i="32" l="1"/>
  <c r="E26" i="32"/>
  <c r="G26" i="32" s="1"/>
  <c r="I26" i="32" s="1"/>
  <c r="K26" i="32" s="1"/>
  <c r="M26" i="32" s="1"/>
  <c r="O26" i="32" s="1"/>
  <c r="Q26" i="32" s="1"/>
  <c r="S26" i="32" s="1"/>
  <c r="U26" i="32" s="1"/>
  <c r="W26" i="32" s="1"/>
  <c r="Y26" i="32" s="1"/>
  <c r="G28" i="32"/>
  <c r="I28" i="32" s="1"/>
  <c r="K28" i="32" s="1"/>
  <c r="M28" i="32" s="1"/>
  <c r="O28" i="32" s="1"/>
  <c r="Q28" i="32" s="1"/>
  <c r="S28" i="32" s="1"/>
  <c r="U28" i="32" s="1"/>
  <c r="W28" i="32" s="1"/>
  <c r="Y28" i="32" s="1"/>
  <c r="E12" i="32"/>
  <c r="G12" i="32" s="1"/>
  <c r="I12" i="32" s="1"/>
  <c r="K12" i="32" s="1"/>
  <c r="M12" i="32" s="1"/>
  <c r="O12" i="32" s="1"/>
  <c r="Q12" i="32" s="1"/>
  <c r="S12" i="32" s="1"/>
  <c r="U12" i="32" s="1"/>
  <c r="W12" i="32" s="1"/>
  <c r="E20" i="32"/>
  <c r="G20" i="32" s="1"/>
  <c r="I20" i="32" s="1"/>
  <c r="K20" i="32" s="1"/>
  <c r="M20" i="32" s="1"/>
  <c r="O20" i="32" s="1"/>
  <c r="Q20" i="32" s="1"/>
  <c r="S20" i="32" s="1"/>
  <c r="U20" i="32" s="1"/>
  <c r="W20" i="32" s="1"/>
  <c r="Y20" i="32" s="1"/>
  <c r="E18" i="32"/>
  <c r="G18" i="32" s="1"/>
  <c r="I18" i="32" s="1"/>
  <c r="K18" i="32" s="1"/>
  <c r="M18" i="32" s="1"/>
  <c r="O18" i="32" s="1"/>
  <c r="Q18" i="32" s="1"/>
  <c r="S18" i="32" s="1"/>
  <c r="U18" i="32" s="1"/>
  <c r="W18" i="32" s="1"/>
  <c r="Y18" i="32" s="1"/>
  <c r="E24" i="32"/>
  <c r="G24" i="32" s="1"/>
  <c r="I24" i="32" s="1"/>
  <c r="K24" i="32" s="1"/>
  <c r="M24" i="32" s="1"/>
  <c r="O24" i="32" s="1"/>
  <c r="Q24" i="32" s="1"/>
  <c r="S24" i="32" s="1"/>
  <c r="U24" i="32" s="1"/>
  <c r="W24" i="32" s="1"/>
  <c r="Y24" i="32" s="1"/>
  <c r="E14" i="32"/>
  <c r="G14" i="32" s="1"/>
  <c r="I14" i="32" s="1"/>
  <c r="K14" i="32" s="1"/>
  <c r="M14" i="32" s="1"/>
  <c r="O14" i="32" s="1"/>
  <c r="Q14" i="32" s="1"/>
  <c r="S14" i="32" s="1"/>
  <c r="U14" i="32" s="1"/>
  <c r="W14" i="32" s="1"/>
  <c r="Y14" i="32" s="1"/>
  <c r="O36" i="32"/>
  <c r="E32" i="32"/>
  <c r="G32" i="32" s="1"/>
  <c r="E36" i="32"/>
  <c r="S36" i="32"/>
  <c r="E16" i="32"/>
  <c r="G16" i="32" s="1"/>
  <c r="I16" i="32" s="1"/>
  <c r="K16" i="32" s="1"/>
  <c r="M16" i="32" s="1"/>
  <c r="O16" i="32" s="1"/>
  <c r="I36" i="32"/>
  <c r="K36" i="32"/>
  <c r="Y36" i="32"/>
  <c r="Q36" i="32"/>
  <c r="U36" i="32"/>
  <c r="E30" i="32"/>
  <c r="G30" i="32" s="1"/>
  <c r="I30" i="32" s="1"/>
  <c r="K30" i="32" s="1"/>
  <c r="M30" i="32" s="1"/>
  <c r="O30" i="32" s="1"/>
  <c r="Q30" i="32" s="1"/>
  <c r="S30" i="32" s="1"/>
  <c r="U30" i="32" s="1"/>
  <c r="W30" i="32" s="1"/>
  <c r="Y30" i="32" s="1"/>
  <c r="W57" i="30"/>
  <c r="N70" i="30"/>
  <c r="N74" i="30"/>
  <c r="N80" i="30"/>
  <c r="N68" i="30"/>
  <c r="N75" i="30"/>
  <c r="N81" i="30"/>
  <c r="N69" i="30"/>
  <c r="N76" i="30"/>
  <c r="N71" i="30"/>
  <c r="N77" i="30"/>
  <c r="N73" i="30"/>
  <c r="N79" i="30"/>
  <c r="N72" i="30"/>
  <c r="N78" i="30"/>
  <c r="M36" i="32"/>
  <c r="I32" i="32"/>
  <c r="K32" i="32" s="1"/>
  <c r="M32" i="32" s="1"/>
  <c r="O32" i="32" s="1"/>
  <c r="Q32" i="32" s="1"/>
  <c r="S32" i="32" s="1"/>
  <c r="U32" i="32" s="1"/>
  <c r="W32" i="32" s="1"/>
  <c r="Y32" i="32" s="1"/>
  <c r="W36" i="32"/>
  <c r="B15" i="30"/>
  <c r="Z9" i="30"/>
  <c r="E8" i="30"/>
  <c r="AC53" i="30"/>
  <c r="B33" i="30"/>
  <c r="N9" i="30"/>
  <c r="B30" i="30"/>
  <c r="B8" i="30"/>
  <c r="W17" i="30"/>
  <c r="K12" i="30"/>
  <c r="Q18" i="30"/>
  <c r="N98" i="30"/>
  <c r="B27" i="30"/>
  <c r="AC19" i="30"/>
  <c r="W11" i="30"/>
  <c r="H30" i="30"/>
  <c r="Q9" i="30"/>
  <c r="B24" i="30"/>
  <c r="AC13" i="30"/>
  <c r="T24" i="30"/>
  <c r="H21" i="30"/>
  <c r="B52" i="30"/>
  <c r="B21" i="30"/>
  <c r="AC7" i="30"/>
  <c r="T18" i="30"/>
  <c r="H12" i="30"/>
  <c r="B43" i="30"/>
  <c r="B18" i="30"/>
  <c r="Z15" i="30"/>
  <c r="T9" i="30"/>
  <c r="E17" i="30"/>
  <c r="Q51" i="30"/>
  <c r="B12" i="30"/>
  <c r="N5" i="30"/>
  <c r="N39" i="30"/>
  <c r="Z48" i="30"/>
  <c r="T97" i="30"/>
  <c r="B11" i="30"/>
  <c r="B6" i="30"/>
  <c r="AC17" i="30"/>
  <c r="AC11" i="30"/>
  <c r="Z19" i="30"/>
  <c r="Z13" i="30"/>
  <c r="Z7" i="30"/>
  <c r="W15" i="30"/>
  <c r="W9" i="30"/>
  <c r="T22" i="30"/>
  <c r="E39" i="30"/>
  <c r="Q42" i="30"/>
  <c r="AC44" i="30"/>
  <c r="B5" i="30"/>
  <c r="B32" i="30"/>
  <c r="B29" i="30"/>
  <c r="B26" i="30"/>
  <c r="B23" i="30"/>
  <c r="B20" i="30"/>
  <c r="B17" i="30"/>
  <c r="B14" i="30"/>
  <c r="E5" i="30"/>
  <c r="W5" i="30"/>
  <c r="T15" i="30"/>
  <c r="T6" i="30"/>
  <c r="N6" i="30"/>
  <c r="K9" i="30"/>
  <c r="H27" i="30"/>
  <c r="H18" i="30"/>
  <c r="H9" i="30"/>
  <c r="E14" i="30"/>
  <c r="Q24" i="30"/>
  <c r="Q15" i="30"/>
  <c r="Q6" i="30"/>
  <c r="B49" i="30"/>
  <c r="B40" i="30"/>
  <c r="T47" i="30"/>
  <c r="AC16" i="30"/>
  <c r="AC10" i="30"/>
  <c r="Z18" i="30"/>
  <c r="Z12" i="30"/>
  <c r="Z6" i="30"/>
  <c r="W14" i="30"/>
  <c r="W8" i="30"/>
  <c r="T21" i="30"/>
  <c r="W39" i="30"/>
  <c r="AC69" i="30"/>
  <c r="AC72" i="30"/>
  <c r="AC75" i="30"/>
  <c r="AC78" i="30"/>
  <c r="AC70" i="30"/>
  <c r="AC73" i="30"/>
  <c r="AC76" i="30"/>
  <c r="AC79" i="30"/>
  <c r="AC82" i="30"/>
  <c r="AC85" i="30"/>
  <c r="Z69" i="30"/>
  <c r="Z72" i="30"/>
  <c r="Z75" i="30"/>
  <c r="Z78" i="30"/>
  <c r="Z81" i="30"/>
  <c r="Z84" i="30"/>
  <c r="W70" i="30"/>
  <c r="W73" i="30"/>
  <c r="W76" i="30"/>
  <c r="W79" i="30"/>
  <c r="T68" i="30"/>
  <c r="T71" i="30"/>
  <c r="T74" i="30"/>
  <c r="Q68" i="30"/>
  <c r="Q71" i="30"/>
  <c r="Q74" i="30"/>
  <c r="Q77" i="30"/>
  <c r="Q80" i="30"/>
  <c r="Q83" i="30"/>
  <c r="K70" i="30"/>
  <c r="K73" i="30"/>
  <c r="K76" i="30"/>
  <c r="K79" i="30"/>
  <c r="H68" i="30"/>
  <c r="H71" i="30"/>
  <c r="H74" i="30"/>
  <c r="H77" i="30"/>
  <c r="H80" i="30"/>
  <c r="E69" i="30"/>
  <c r="E72" i="30"/>
  <c r="E75" i="30"/>
  <c r="E78" i="30"/>
  <c r="E81" i="30"/>
  <c r="B70" i="30"/>
  <c r="B73" i="30"/>
  <c r="B76" i="30"/>
  <c r="B79" i="30"/>
  <c r="B82" i="30"/>
  <c r="B85" i="30"/>
  <c r="B93" i="30"/>
  <c r="B96" i="30"/>
  <c r="B99" i="30"/>
  <c r="B102" i="30"/>
  <c r="B105" i="30"/>
  <c r="B108" i="30"/>
  <c r="E92" i="30"/>
  <c r="E95" i="30"/>
  <c r="E98" i="30"/>
  <c r="E101" i="30"/>
  <c r="E104" i="30"/>
  <c r="E107" i="30"/>
  <c r="E110" i="30"/>
  <c r="H94" i="30"/>
  <c r="H97" i="30"/>
  <c r="H100" i="30"/>
  <c r="K94" i="30"/>
  <c r="K97" i="30"/>
  <c r="K100" i="30"/>
  <c r="K103" i="30"/>
  <c r="K106" i="30"/>
  <c r="N94" i="30"/>
  <c r="N97" i="30"/>
  <c r="N100" i="30"/>
  <c r="N103" i="30"/>
  <c r="N106" i="30"/>
  <c r="N109" i="30"/>
  <c r="Q93" i="30"/>
  <c r="Q96" i="30"/>
  <c r="Q99" i="30"/>
  <c r="Q102" i="30"/>
  <c r="Q105" i="30"/>
  <c r="Q108" i="30"/>
  <c r="T93" i="30"/>
  <c r="T96" i="30"/>
  <c r="AC74" i="30"/>
  <c r="AC86" i="30"/>
  <c r="Z76" i="30"/>
  <c r="W68" i="30"/>
  <c r="W77" i="30"/>
  <c r="T72" i="30"/>
  <c r="Q72" i="30"/>
  <c r="Q81" i="30"/>
  <c r="K68" i="30"/>
  <c r="K77" i="30"/>
  <c r="H72" i="30"/>
  <c r="H81" i="30"/>
  <c r="E76" i="30"/>
  <c r="B71" i="30"/>
  <c r="B80" i="30"/>
  <c r="B94" i="30"/>
  <c r="B103" i="30"/>
  <c r="E93" i="30"/>
  <c r="E102" i="30"/>
  <c r="H92" i="30"/>
  <c r="K92" i="30"/>
  <c r="K101" i="30"/>
  <c r="T91" i="30"/>
  <c r="K91" i="30"/>
  <c r="B91" i="30"/>
  <c r="H67" i="30"/>
  <c r="Q67" i="30"/>
  <c r="Z67" i="30"/>
  <c r="AC77" i="30"/>
  <c r="Z68" i="30"/>
  <c r="Z77" i="30"/>
  <c r="W69" i="30"/>
  <c r="W78" i="30"/>
  <c r="T73" i="30"/>
  <c r="Q73" i="30"/>
  <c r="Q82" i="30"/>
  <c r="K69" i="30"/>
  <c r="K78" i="30"/>
  <c r="H73" i="30"/>
  <c r="E68" i="30"/>
  <c r="E77" i="30"/>
  <c r="B72" i="30"/>
  <c r="B81" i="30"/>
  <c r="B95" i="30"/>
  <c r="B104" i="30"/>
  <c r="E94" i="30"/>
  <c r="E103" i="30"/>
  <c r="H93" i="30"/>
  <c r="K93" i="30"/>
  <c r="K102" i="30"/>
  <c r="N93" i="30"/>
  <c r="N99" i="30"/>
  <c r="N105" i="30"/>
  <c r="Q92" i="30"/>
  <c r="Q98" i="30"/>
  <c r="Q104" i="30"/>
  <c r="T92" i="30"/>
  <c r="T98" i="30"/>
  <c r="T101" i="30"/>
  <c r="T104" i="30"/>
  <c r="T107" i="30"/>
  <c r="T110" i="30"/>
  <c r="W94" i="30"/>
  <c r="W97" i="30"/>
  <c r="W100" i="30"/>
  <c r="AC42" i="30"/>
  <c r="AC45" i="30"/>
  <c r="AC48" i="30"/>
  <c r="AC51" i="30"/>
  <c r="Z40" i="30"/>
  <c r="Z43" i="30"/>
  <c r="Z46" i="30"/>
  <c r="W40" i="30"/>
  <c r="W43" i="30"/>
  <c r="W46" i="30"/>
  <c r="W49" i="30"/>
  <c r="W52" i="30"/>
  <c r="W55" i="30"/>
  <c r="W58" i="30"/>
  <c r="T42" i="30"/>
  <c r="T45" i="30"/>
  <c r="T48" i="30"/>
  <c r="T51" i="30"/>
  <c r="Q40" i="30"/>
  <c r="Q43" i="30"/>
  <c r="Q46" i="30"/>
  <c r="Q49" i="30"/>
  <c r="Q52" i="30"/>
  <c r="N41" i="30"/>
  <c r="N44" i="30"/>
  <c r="N47" i="30"/>
  <c r="N50" i="30"/>
  <c r="N53" i="30"/>
  <c r="N56" i="30"/>
  <c r="N59" i="30"/>
  <c r="N62" i="30"/>
  <c r="K42" i="30"/>
  <c r="K45" i="30"/>
  <c r="K48" i="30"/>
  <c r="K51" i="30"/>
  <c r="H40" i="30"/>
  <c r="H43" i="30"/>
  <c r="H46" i="30"/>
  <c r="H49" i="30"/>
  <c r="E42" i="30"/>
  <c r="E45" i="30"/>
  <c r="AC80" i="30"/>
  <c r="Z70" i="30"/>
  <c r="Z79" i="30"/>
  <c r="W71" i="30"/>
  <c r="W80" i="30"/>
  <c r="T75" i="30"/>
  <c r="Q75" i="30"/>
  <c r="Q84" i="30"/>
  <c r="K71" i="30"/>
  <c r="K80" i="30"/>
  <c r="H75" i="30"/>
  <c r="E70" i="30"/>
  <c r="E79" i="30"/>
  <c r="B74" i="30"/>
  <c r="B83" i="30"/>
  <c r="B97" i="30"/>
  <c r="B106" i="30"/>
  <c r="E96" i="30"/>
  <c r="E105" i="30"/>
  <c r="H95" i="30"/>
  <c r="K95" i="30"/>
  <c r="K104" i="30"/>
  <c r="N95" i="30"/>
  <c r="N101" i="30"/>
  <c r="N107" i="30"/>
  <c r="Q94" i="30"/>
  <c r="Q100" i="30"/>
  <c r="Q106" i="30"/>
  <c r="T94" i="30"/>
  <c r="Q91" i="30"/>
  <c r="H91" i="30"/>
  <c r="B67" i="30"/>
  <c r="K67" i="30"/>
  <c r="T67" i="30"/>
  <c r="AC67" i="30"/>
  <c r="AC81" i="30"/>
  <c r="Z71" i="30"/>
  <c r="Z80" i="30"/>
  <c r="W72" i="30"/>
  <c r="W81" i="30"/>
  <c r="T76" i="30"/>
  <c r="Q76" i="30"/>
  <c r="K72" i="30"/>
  <c r="K81" i="30"/>
  <c r="H76" i="30"/>
  <c r="E71" i="30"/>
  <c r="E80" i="30"/>
  <c r="B75" i="30"/>
  <c r="B84" i="30"/>
  <c r="B98" i="30"/>
  <c r="B107" i="30"/>
  <c r="E97" i="30"/>
  <c r="E106" i="30"/>
  <c r="H96" i="30"/>
  <c r="K96" i="30"/>
  <c r="T99" i="30"/>
  <c r="T102" i="30"/>
  <c r="T105" i="30"/>
  <c r="T108" i="30"/>
  <c r="W92" i="30"/>
  <c r="W95" i="30"/>
  <c r="W98" i="30"/>
  <c r="AC40" i="30"/>
  <c r="AC43" i="30"/>
  <c r="AC46" i="30"/>
  <c r="AC49" i="30"/>
  <c r="AC52" i="30"/>
  <c r="Z41" i="30"/>
  <c r="Z44" i="30"/>
  <c r="Z47" i="30"/>
  <c r="W41" i="30"/>
  <c r="W44" i="30"/>
  <c r="W47" i="30"/>
  <c r="W50" i="30"/>
  <c r="W53" i="30"/>
  <c r="W56" i="30"/>
  <c r="T40" i="30"/>
  <c r="T43" i="30"/>
  <c r="T46" i="30"/>
  <c r="T49" i="30"/>
  <c r="T52" i="30"/>
  <c r="Q41" i="30"/>
  <c r="Q44" i="30"/>
  <c r="Q47" i="30"/>
  <c r="Q50" i="30"/>
  <c r="Q53" i="30"/>
  <c r="N42" i="30"/>
  <c r="N45" i="30"/>
  <c r="N48" i="30"/>
  <c r="N51" i="30"/>
  <c r="N54" i="30"/>
  <c r="N57" i="30"/>
  <c r="N60" i="30"/>
  <c r="K40" i="30"/>
  <c r="K43" i="30"/>
  <c r="K46" i="30"/>
  <c r="K49" i="30"/>
  <c r="K52" i="30"/>
  <c r="H41" i="30"/>
  <c r="H44" i="30"/>
  <c r="H47" i="30"/>
  <c r="E40" i="30"/>
  <c r="E43" i="30"/>
  <c r="E46" i="30"/>
  <c r="AC68" i="30"/>
  <c r="AC83" i="30"/>
  <c r="Z73" i="30"/>
  <c r="Z82" i="30"/>
  <c r="W74" i="30"/>
  <c r="T69" i="30"/>
  <c r="Q69" i="30"/>
  <c r="Q78" i="30"/>
  <c r="K74" i="30"/>
  <c r="H69" i="30"/>
  <c r="H78" i="30"/>
  <c r="E73" i="30"/>
  <c r="B68" i="30"/>
  <c r="B77" i="30"/>
  <c r="B86" i="30"/>
  <c r="B100" i="30"/>
  <c r="B109" i="30"/>
  <c r="E99" i="30"/>
  <c r="E108" i="30"/>
  <c r="H98" i="30"/>
  <c r="K98" i="30"/>
  <c r="K105" i="30"/>
  <c r="N96" i="30"/>
  <c r="N102" i="30"/>
  <c r="N108" i="30"/>
  <c r="Q95" i="30"/>
  <c r="Q101" i="30"/>
  <c r="Q107" i="30"/>
  <c r="T95" i="30"/>
  <c r="AC71" i="30"/>
  <c r="AC84" i="30"/>
  <c r="Z74" i="30"/>
  <c r="Z83" i="30"/>
  <c r="W75" i="30"/>
  <c r="T70" i="30"/>
  <c r="Q70" i="30"/>
  <c r="Q79" i="30"/>
  <c r="K75" i="30"/>
  <c r="E74" i="30"/>
  <c r="E100" i="30"/>
  <c r="N104" i="30"/>
  <c r="T100" i="30"/>
  <c r="E91" i="30"/>
  <c r="W67" i="30"/>
  <c r="N46" i="30"/>
  <c r="N52" i="30"/>
  <c r="N58" i="30"/>
  <c r="K41" i="30"/>
  <c r="K47" i="30"/>
  <c r="K53" i="30"/>
  <c r="H45" i="30"/>
  <c r="E41" i="30"/>
  <c r="E47" i="30"/>
  <c r="E50" i="30"/>
  <c r="B41" i="30"/>
  <c r="B44" i="30"/>
  <c r="B47" i="30"/>
  <c r="B50" i="30"/>
  <c r="B53" i="30"/>
  <c r="B56" i="30"/>
  <c r="Q7" i="30"/>
  <c r="Q10" i="30"/>
  <c r="Q13" i="30"/>
  <c r="Q16" i="30"/>
  <c r="Q19" i="30"/>
  <c r="Q22" i="30"/>
  <c r="E6" i="30"/>
  <c r="E9" i="30"/>
  <c r="E12" i="30"/>
  <c r="E15" i="30"/>
  <c r="E18" i="30"/>
  <c r="H7" i="30"/>
  <c r="H10" i="30"/>
  <c r="H13" i="30"/>
  <c r="H16" i="30"/>
  <c r="H19" i="30"/>
  <c r="H22" i="30"/>
  <c r="H25" i="30"/>
  <c r="H28" i="30"/>
  <c r="H31" i="30"/>
  <c r="K7" i="30"/>
  <c r="K10" i="30"/>
  <c r="K13" i="30"/>
  <c r="K16" i="30"/>
  <c r="N7" i="30"/>
  <c r="N10" i="30"/>
  <c r="N13" i="30"/>
  <c r="T7" i="30"/>
  <c r="T10" i="30"/>
  <c r="T13" i="30"/>
  <c r="T16" i="30"/>
  <c r="B69" i="30"/>
  <c r="E109" i="30"/>
  <c r="N110" i="30"/>
  <c r="T103" i="30"/>
  <c r="W99" i="30"/>
  <c r="AC47" i="30"/>
  <c r="Z42" i="30"/>
  <c r="W42" i="30"/>
  <c r="W51" i="30"/>
  <c r="T41" i="30"/>
  <c r="T50" i="30"/>
  <c r="Q45" i="30"/>
  <c r="N40" i="30"/>
  <c r="H39" i="30"/>
  <c r="Q39" i="30"/>
  <c r="Z39" i="30"/>
  <c r="AC5" i="30"/>
  <c r="T5" i="30"/>
  <c r="K5" i="30"/>
  <c r="B78" i="30"/>
  <c r="H99" i="30"/>
  <c r="Q97" i="30"/>
  <c r="T106" i="30"/>
  <c r="W91" i="30"/>
  <c r="E67" i="30"/>
  <c r="E48" i="30"/>
  <c r="E51" i="30"/>
  <c r="B42" i="30"/>
  <c r="B45" i="30"/>
  <c r="B48" i="30"/>
  <c r="B51" i="30"/>
  <c r="B54" i="30"/>
  <c r="Q8" i="30"/>
  <c r="Q11" i="30"/>
  <c r="Q14" i="30"/>
  <c r="Q17" i="30"/>
  <c r="Q20" i="30"/>
  <c r="Q23" i="30"/>
  <c r="E7" i="30"/>
  <c r="E10" i="30"/>
  <c r="E13" i="30"/>
  <c r="E16" i="30"/>
  <c r="E19" i="30"/>
  <c r="H8" i="30"/>
  <c r="H11" i="30"/>
  <c r="H14" i="30"/>
  <c r="H17" i="30"/>
  <c r="H20" i="30"/>
  <c r="H23" i="30"/>
  <c r="H26" i="30"/>
  <c r="H29" i="30"/>
  <c r="H32" i="30"/>
  <c r="K8" i="30"/>
  <c r="K11" i="30"/>
  <c r="K14" i="30"/>
  <c r="K17" i="30"/>
  <c r="N8" i="30"/>
  <c r="N11" i="30"/>
  <c r="N14" i="30"/>
  <c r="T8" i="30"/>
  <c r="T11" i="30"/>
  <c r="T14" i="30"/>
  <c r="T17" i="30"/>
  <c r="T20" i="30"/>
  <c r="T23" i="30"/>
  <c r="W7" i="30"/>
  <c r="W10" i="30"/>
  <c r="W13" i="30"/>
  <c r="W16" i="30"/>
  <c r="W19" i="30"/>
  <c r="Z8" i="30"/>
  <c r="Z11" i="30"/>
  <c r="Z14" i="30"/>
  <c r="Z17" i="30"/>
  <c r="AC6" i="30"/>
  <c r="AC9" i="30"/>
  <c r="AC12" i="30"/>
  <c r="AC15" i="30"/>
  <c r="AC18" i="30"/>
  <c r="B7" i="30"/>
  <c r="B10" i="30"/>
  <c r="B13" i="30"/>
  <c r="B92" i="30"/>
  <c r="K99" i="30"/>
  <c r="Q103" i="30"/>
  <c r="T109" i="30"/>
  <c r="AC41" i="30"/>
  <c r="AC50" i="30"/>
  <c r="Z45" i="30"/>
  <c r="W45" i="30"/>
  <c r="W54" i="30"/>
  <c r="T44" i="30"/>
  <c r="T53" i="30"/>
  <c r="Q48" i="30"/>
  <c r="N43" i="30"/>
  <c r="N49" i="30"/>
  <c r="N55" i="30"/>
  <c r="N61" i="30"/>
  <c r="K44" i="30"/>
  <c r="K50" i="30"/>
  <c r="H42" i="30"/>
  <c r="H48" i="30"/>
  <c r="E44" i="30"/>
  <c r="B39" i="30"/>
  <c r="K39" i="30"/>
  <c r="T39" i="30"/>
  <c r="AC39" i="30"/>
  <c r="Z5" i="30"/>
  <c r="Q5" i="30"/>
  <c r="H5" i="30"/>
  <c r="H70" i="30"/>
  <c r="B101" i="30"/>
  <c r="N92" i="30"/>
  <c r="Q109" i="30"/>
  <c r="W93" i="30"/>
  <c r="N91" i="30"/>
  <c r="N67" i="30"/>
  <c r="H79" i="30"/>
  <c r="B110" i="30"/>
  <c r="B34" i="30"/>
  <c r="B31" i="30"/>
  <c r="B28" i="30"/>
  <c r="B25" i="30"/>
  <c r="B22" i="30"/>
  <c r="B19" i="30"/>
  <c r="B16" i="30"/>
  <c r="B9" i="30"/>
  <c r="AC14" i="30"/>
  <c r="AC8" i="30"/>
  <c r="Z16" i="30"/>
  <c r="Z10" i="30"/>
  <c r="W18" i="30"/>
  <c r="W12" i="30"/>
  <c r="W6" i="30"/>
  <c r="T19" i="30"/>
  <c r="T12" i="30"/>
  <c r="N12" i="30"/>
  <c r="K15" i="30"/>
  <c r="K6" i="30"/>
  <c r="H24" i="30"/>
  <c r="H15" i="30"/>
  <c r="H6" i="30"/>
  <c r="E11" i="30"/>
  <c r="Q21" i="30"/>
  <c r="Q12" i="30"/>
  <c r="B55" i="30"/>
  <c r="B46" i="30"/>
  <c r="E49" i="30"/>
  <c r="W48" i="30"/>
  <c r="W96" i="30"/>
  <c r="E22" i="32"/>
  <c r="G22" i="32" s="1"/>
  <c r="I22" i="32" s="1"/>
  <c r="K22" i="32" s="1"/>
  <c r="M22" i="32" s="1"/>
  <c r="O22" i="32" s="1"/>
  <c r="Q22" i="32" s="1"/>
  <c r="S22" i="32" s="1"/>
  <c r="U22" i="32" s="1"/>
  <c r="W22" i="32" s="1"/>
  <c r="Y22" i="32" s="1"/>
  <c r="C36" i="32"/>
  <c r="Q16" i="32"/>
  <c r="S16" i="32" s="1"/>
  <c r="U16" i="32" s="1"/>
  <c r="W16" i="32" s="1"/>
  <c r="Y16" i="32" s="1"/>
  <c r="W114" i="30" l="1"/>
  <c r="Z95" i="31"/>
  <c r="AH3" i="31"/>
  <c r="AD97" i="31" l="1"/>
  <c r="AH3" i="30"/>
  <c r="W114" i="31"/>
  <c r="X114" i="31" l="1"/>
  <c r="AD69" i="30"/>
  <c r="AD72" i="30"/>
  <c r="AD75" i="30"/>
  <c r="AD78" i="30"/>
  <c r="AD81" i="30"/>
  <c r="AD84" i="30"/>
  <c r="AA68" i="30"/>
  <c r="AA71" i="30"/>
  <c r="AA74" i="30"/>
  <c r="AA77" i="30"/>
  <c r="AA80" i="30"/>
  <c r="AA83" i="30"/>
  <c r="X69" i="30"/>
  <c r="X72" i="30"/>
  <c r="X75" i="30"/>
  <c r="X78" i="30"/>
  <c r="X81" i="30"/>
  <c r="U70" i="30"/>
  <c r="U73" i="30"/>
  <c r="U76" i="30"/>
  <c r="R70" i="30"/>
  <c r="R73" i="30"/>
  <c r="R76" i="30"/>
  <c r="R79" i="30"/>
  <c r="R82" i="30"/>
  <c r="O68" i="30"/>
  <c r="O71" i="30"/>
  <c r="O74" i="30"/>
  <c r="O77" i="30"/>
  <c r="O80" i="30"/>
  <c r="L69" i="30"/>
  <c r="L72" i="30"/>
  <c r="L75" i="30"/>
  <c r="L78" i="30"/>
  <c r="L81" i="30"/>
  <c r="I70" i="30"/>
  <c r="I73" i="30"/>
  <c r="I76" i="30"/>
  <c r="I79" i="30"/>
  <c r="F68" i="30"/>
  <c r="F71" i="30"/>
  <c r="F74" i="30"/>
  <c r="F77" i="30"/>
  <c r="F80" i="30"/>
  <c r="C69" i="30"/>
  <c r="C72" i="30"/>
  <c r="C75" i="30"/>
  <c r="C78" i="30"/>
  <c r="C81" i="30"/>
  <c r="C84" i="30"/>
  <c r="C92" i="30"/>
  <c r="C95" i="30"/>
  <c r="C98" i="30"/>
  <c r="C101" i="30"/>
  <c r="C104" i="30"/>
  <c r="C107" i="30"/>
  <c r="C110" i="30"/>
  <c r="F94" i="30"/>
  <c r="F97" i="30"/>
  <c r="F100" i="30"/>
  <c r="F103" i="30"/>
  <c r="F106" i="30"/>
  <c r="F109" i="30"/>
  <c r="I93" i="30"/>
  <c r="I96" i="30"/>
  <c r="I99" i="30"/>
  <c r="L93" i="30"/>
  <c r="L96" i="30"/>
  <c r="L99" i="30"/>
  <c r="L102" i="30"/>
  <c r="L105" i="30"/>
  <c r="O93" i="30"/>
  <c r="O96" i="30"/>
  <c r="O99" i="30"/>
  <c r="O102" i="30"/>
  <c r="O105" i="30"/>
  <c r="O108" i="30"/>
  <c r="R92" i="30"/>
  <c r="R95" i="30"/>
  <c r="R98" i="30"/>
  <c r="R101" i="30"/>
  <c r="R104" i="30"/>
  <c r="R107" i="30"/>
  <c r="U92" i="30"/>
  <c r="U95" i="30"/>
  <c r="AD70" i="30"/>
  <c r="AD73" i="30"/>
  <c r="AD76" i="30"/>
  <c r="AD79" i="30"/>
  <c r="AD82" i="30"/>
  <c r="AD85" i="30"/>
  <c r="AA69" i="30"/>
  <c r="AA72" i="30"/>
  <c r="AA75" i="30"/>
  <c r="AA78" i="30"/>
  <c r="AA81" i="30"/>
  <c r="AA84" i="30"/>
  <c r="X70" i="30"/>
  <c r="X73" i="30"/>
  <c r="X76" i="30"/>
  <c r="X79" i="30"/>
  <c r="U68" i="30"/>
  <c r="U71" i="30"/>
  <c r="U74" i="30"/>
  <c r="R68" i="30"/>
  <c r="R71" i="30"/>
  <c r="R74" i="30"/>
  <c r="R77" i="30"/>
  <c r="R80" i="30"/>
  <c r="R83" i="30"/>
  <c r="O69" i="30"/>
  <c r="O72" i="30"/>
  <c r="O75" i="30"/>
  <c r="O78" i="30"/>
  <c r="O81" i="30"/>
  <c r="L70" i="30"/>
  <c r="L73" i="30"/>
  <c r="L76" i="30"/>
  <c r="L79" i="30"/>
  <c r="I68" i="30"/>
  <c r="I71" i="30"/>
  <c r="I74" i="30"/>
  <c r="I77" i="30"/>
  <c r="I80" i="30"/>
  <c r="F69" i="30"/>
  <c r="F72" i="30"/>
  <c r="F75" i="30"/>
  <c r="F78" i="30"/>
  <c r="F81" i="30"/>
  <c r="C70" i="30"/>
  <c r="C73" i="30"/>
  <c r="C76" i="30"/>
  <c r="C79" i="30"/>
  <c r="C82" i="30"/>
  <c r="C85" i="30"/>
  <c r="C93" i="30"/>
  <c r="C96" i="30"/>
  <c r="C99" i="30"/>
  <c r="C102" i="30"/>
  <c r="C105" i="30"/>
  <c r="C108" i="30"/>
  <c r="F92" i="30"/>
  <c r="F95" i="30"/>
  <c r="F98" i="30"/>
  <c r="F101" i="30"/>
  <c r="F104" i="30"/>
  <c r="F107" i="30"/>
  <c r="F110" i="30"/>
  <c r="I94" i="30"/>
  <c r="I97" i="30"/>
  <c r="I100" i="30"/>
  <c r="L94" i="30"/>
  <c r="L97" i="30"/>
  <c r="L100" i="30"/>
  <c r="L103" i="30"/>
  <c r="L106" i="30"/>
  <c r="O94" i="30"/>
  <c r="O97" i="30"/>
  <c r="O100" i="30"/>
  <c r="O103" i="30"/>
  <c r="O106" i="30"/>
  <c r="O109" i="30"/>
  <c r="R93" i="30"/>
  <c r="R96" i="30"/>
  <c r="R99" i="30"/>
  <c r="R102" i="30"/>
  <c r="R105" i="30"/>
  <c r="R108" i="30"/>
  <c r="U93" i="30"/>
  <c r="U96" i="30"/>
  <c r="AD68" i="30"/>
  <c r="AD71" i="30"/>
  <c r="AD74" i="30"/>
  <c r="AD77" i="30"/>
  <c r="AD80" i="30"/>
  <c r="AD83" i="30"/>
  <c r="AD86" i="30"/>
  <c r="AA70" i="30"/>
  <c r="AA73" i="30"/>
  <c r="AA76" i="30"/>
  <c r="AA79" i="30"/>
  <c r="AA82" i="30"/>
  <c r="X68" i="30"/>
  <c r="X71" i="30"/>
  <c r="X74" i="30"/>
  <c r="X77" i="30"/>
  <c r="X80" i="30"/>
  <c r="U69" i="30"/>
  <c r="U72" i="30"/>
  <c r="U75" i="30"/>
  <c r="R69" i="30"/>
  <c r="R72" i="30"/>
  <c r="R75" i="30"/>
  <c r="R78" i="30"/>
  <c r="R81" i="30"/>
  <c r="R84" i="30"/>
  <c r="O70" i="30"/>
  <c r="O73" i="30"/>
  <c r="O76" i="30"/>
  <c r="O79" i="30"/>
  <c r="L68" i="30"/>
  <c r="L71" i="30"/>
  <c r="L74" i="30"/>
  <c r="L77" i="30"/>
  <c r="L80" i="30"/>
  <c r="I69" i="30"/>
  <c r="I72" i="30"/>
  <c r="I75" i="30"/>
  <c r="I78" i="30"/>
  <c r="I81" i="30"/>
  <c r="F70" i="30"/>
  <c r="F73" i="30"/>
  <c r="F76" i="30"/>
  <c r="F79" i="30"/>
  <c r="C68" i="30"/>
  <c r="C71" i="30"/>
  <c r="C74" i="30"/>
  <c r="C77" i="30"/>
  <c r="C80" i="30"/>
  <c r="C83" i="30"/>
  <c r="C86" i="30"/>
  <c r="C94" i="30"/>
  <c r="C97" i="30"/>
  <c r="C100" i="30"/>
  <c r="C103" i="30"/>
  <c r="C106" i="30"/>
  <c r="C109" i="30"/>
  <c r="F93" i="30"/>
  <c r="F96" i="30"/>
  <c r="F99" i="30"/>
  <c r="F102" i="30"/>
  <c r="F105" i="30"/>
  <c r="F108" i="30"/>
  <c r="I92" i="30"/>
  <c r="I95" i="30"/>
  <c r="I98" i="30"/>
  <c r="L92" i="30"/>
  <c r="L95" i="30"/>
  <c r="L98" i="30"/>
  <c r="L101" i="30"/>
  <c r="O92" i="30"/>
  <c r="O98" i="30"/>
  <c r="O104" i="30"/>
  <c r="O110" i="30"/>
  <c r="R97" i="30"/>
  <c r="R103" i="30"/>
  <c r="R109" i="30"/>
  <c r="U97" i="30"/>
  <c r="U100" i="30"/>
  <c r="U103" i="30"/>
  <c r="U106" i="30"/>
  <c r="U109" i="30"/>
  <c r="X93" i="30"/>
  <c r="X96" i="30"/>
  <c r="X99" i="30"/>
  <c r="AD41" i="30"/>
  <c r="AD44" i="30"/>
  <c r="AD47" i="30"/>
  <c r="AD50" i="30"/>
  <c r="AD53" i="30"/>
  <c r="AA42" i="30"/>
  <c r="AA45" i="30"/>
  <c r="AA48" i="30"/>
  <c r="X42" i="30"/>
  <c r="X45" i="30"/>
  <c r="X48" i="30"/>
  <c r="X51" i="30"/>
  <c r="X54" i="30"/>
  <c r="X57" i="30"/>
  <c r="U41" i="30"/>
  <c r="U44" i="30"/>
  <c r="U47" i="30"/>
  <c r="U50" i="30"/>
  <c r="U53" i="30"/>
  <c r="R42" i="30"/>
  <c r="R45" i="30"/>
  <c r="R48" i="30"/>
  <c r="R51" i="30"/>
  <c r="O40" i="30"/>
  <c r="O43" i="30"/>
  <c r="O46" i="30"/>
  <c r="O49" i="30"/>
  <c r="O52" i="30"/>
  <c r="O55" i="30"/>
  <c r="O58" i="30"/>
  <c r="O61" i="30"/>
  <c r="L41" i="30"/>
  <c r="L44" i="30"/>
  <c r="L47" i="30"/>
  <c r="L50" i="30"/>
  <c r="L53" i="30"/>
  <c r="I42" i="30"/>
  <c r="I45" i="30"/>
  <c r="I48" i="30"/>
  <c r="F41" i="30"/>
  <c r="F44" i="30"/>
  <c r="R91" i="30"/>
  <c r="I91" i="30"/>
  <c r="C67" i="30"/>
  <c r="L67" i="30"/>
  <c r="U67" i="30"/>
  <c r="AD67" i="30"/>
  <c r="U98" i="30"/>
  <c r="U101" i="30"/>
  <c r="U104" i="30"/>
  <c r="U107" i="30"/>
  <c r="U110" i="30"/>
  <c r="X94" i="30"/>
  <c r="X97" i="30"/>
  <c r="X100" i="30"/>
  <c r="AD42" i="30"/>
  <c r="AD45" i="30"/>
  <c r="AD48" i="30"/>
  <c r="AD51" i="30"/>
  <c r="AA40" i="30"/>
  <c r="AA43" i="30"/>
  <c r="AA46" i="30"/>
  <c r="X40" i="30"/>
  <c r="X43" i="30"/>
  <c r="X46" i="30"/>
  <c r="X49" i="30"/>
  <c r="X52" i="30"/>
  <c r="X55" i="30"/>
  <c r="X58" i="30"/>
  <c r="U42" i="30"/>
  <c r="U45" i="30"/>
  <c r="U48" i="30"/>
  <c r="U51" i="30"/>
  <c r="R40" i="30"/>
  <c r="R43" i="30"/>
  <c r="R46" i="30"/>
  <c r="R49" i="30"/>
  <c r="R52" i="30"/>
  <c r="O41" i="30"/>
  <c r="L104" i="30"/>
  <c r="O95" i="30"/>
  <c r="O101" i="30"/>
  <c r="O107" i="30"/>
  <c r="R94" i="30"/>
  <c r="R100" i="30"/>
  <c r="R106" i="30"/>
  <c r="U94" i="30"/>
  <c r="X91" i="30"/>
  <c r="O91" i="30"/>
  <c r="F91" i="30"/>
  <c r="F67" i="30"/>
  <c r="O67" i="30"/>
  <c r="X67" i="30"/>
  <c r="U99" i="30"/>
  <c r="U102" i="30"/>
  <c r="U105" i="30"/>
  <c r="U108" i="30"/>
  <c r="X92" i="30"/>
  <c r="X95" i="30"/>
  <c r="X98" i="30"/>
  <c r="AD46" i="30"/>
  <c r="AA41" i="30"/>
  <c r="X41" i="30"/>
  <c r="X50" i="30"/>
  <c r="U40" i="30"/>
  <c r="U49" i="30"/>
  <c r="R44" i="30"/>
  <c r="R53" i="30"/>
  <c r="I39" i="30"/>
  <c r="R39" i="30"/>
  <c r="AA39" i="30"/>
  <c r="C91" i="30"/>
  <c r="AA67" i="30"/>
  <c r="O47" i="30"/>
  <c r="O53" i="30"/>
  <c r="O59" i="30"/>
  <c r="L42" i="30"/>
  <c r="L48" i="30"/>
  <c r="I40" i="30"/>
  <c r="I46" i="30"/>
  <c r="F42" i="30"/>
  <c r="F47" i="30"/>
  <c r="F50" i="30"/>
  <c r="C41" i="30"/>
  <c r="C44" i="30"/>
  <c r="C47" i="30"/>
  <c r="C50" i="30"/>
  <c r="C53" i="30"/>
  <c r="C56" i="30"/>
  <c r="R7" i="30"/>
  <c r="R10" i="30"/>
  <c r="R13" i="30"/>
  <c r="R16" i="30"/>
  <c r="R19" i="30"/>
  <c r="R22" i="30"/>
  <c r="F6" i="30"/>
  <c r="F9" i="30"/>
  <c r="F12" i="30"/>
  <c r="F15" i="30"/>
  <c r="F18" i="30"/>
  <c r="I7" i="30"/>
  <c r="I10" i="30"/>
  <c r="I13" i="30"/>
  <c r="I16" i="30"/>
  <c r="I19" i="30"/>
  <c r="I22" i="30"/>
  <c r="I25" i="30"/>
  <c r="I28" i="30"/>
  <c r="I31" i="30"/>
  <c r="L7" i="30"/>
  <c r="L10" i="30"/>
  <c r="L13" i="30"/>
  <c r="L16" i="30"/>
  <c r="O7" i="30"/>
  <c r="O10" i="30"/>
  <c r="O13" i="30"/>
  <c r="U7" i="30"/>
  <c r="U10" i="30"/>
  <c r="U13" i="30"/>
  <c r="U16" i="30"/>
  <c r="U19" i="30"/>
  <c r="U22" i="30"/>
  <c r="X6" i="30"/>
  <c r="X9" i="30"/>
  <c r="X12" i="30"/>
  <c r="X15" i="30"/>
  <c r="X18" i="30"/>
  <c r="AA7" i="30"/>
  <c r="AA10" i="30"/>
  <c r="AA13" i="30"/>
  <c r="AA16" i="30"/>
  <c r="AA19" i="30"/>
  <c r="AD8" i="30"/>
  <c r="AD11" i="30"/>
  <c r="AD14" i="30"/>
  <c r="AD17" i="30"/>
  <c r="C6" i="30"/>
  <c r="AD40" i="30"/>
  <c r="AD49" i="30"/>
  <c r="AA44" i="30"/>
  <c r="X44" i="30"/>
  <c r="X53" i="30"/>
  <c r="U43" i="30"/>
  <c r="U52" i="30"/>
  <c r="R47" i="30"/>
  <c r="O42" i="30"/>
  <c r="O48" i="30"/>
  <c r="O54" i="30"/>
  <c r="O60" i="30"/>
  <c r="L43" i="30"/>
  <c r="L49" i="30"/>
  <c r="I41" i="30"/>
  <c r="I47" i="30"/>
  <c r="F43" i="30"/>
  <c r="C39" i="30"/>
  <c r="L39" i="30"/>
  <c r="U39" i="30"/>
  <c r="AD39" i="30"/>
  <c r="AA5" i="30"/>
  <c r="R5" i="30"/>
  <c r="I5" i="30"/>
  <c r="U91" i="30"/>
  <c r="I67" i="30"/>
  <c r="F48" i="30"/>
  <c r="F51" i="30"/>
  <c r="C42" i="30"/>
  <c r="C45" i="30"/>
  <c r="C48" i="30"/>
  <c r="C51" i="30"/>
  <c r="C54" i="30"/>
  <c r="R8" i="30"/>
  <c r="R11" i="30"/>
  <c r="R14" i="30"/>
  <c r="R17" i="30"/>
  <c r="R20" i="30"/>
  <c r="R23" i="30"/>
  <c r="F7" i="30"/>
  <c r="F10" i="30"/>
  <c r="F13" i="30"/>
  <c r="F16" i="30"/>
  <c r="F19" i="30"/>
  <c r="I8" i="30"/>
  <c r="I11" i="30"/>
  <c r="I14" i="30"/>
  <c r="I17" i="30"/>
  <c r="I20" i="30"/>
  <c r="I23" i="30"/>
  <c r="I26" i="30"/>
  <c r="I29" i="30"/>
  <c r="I32" i="30"/>
  <c r="L8" i="30"/>
  <c r="L11" i="30"/>
  <c r="L14" i="30"/>
  <c r="L17" i="30"/>
  <c r="O8" i="30"/>
  <c r="O11" i="30"/>
  <c r="O14" i="30"/>
  <c r="U8" i="30"/>
  <c r="U11" i="30"/>
  <c r="U14" i="30"/>
  <c r="U17" i="30"/>
  <c r="U20" i="30"/>
  <c r="U23" i="30"/>
  <c r="X7" i="30"/>
  <c r="X10" i="30"/>
  <c r="X13" i="30"/>
  <c r="X16" i="30"/>
  <c r="X19" i="30"/>
  <c r="AA8" i="30"/>
  <c r="AA11" i="30"/>
  <c r="AA14" i="30"/>
  <c r="AA17" i="30"/>
  <c r="AD6" i="30"/>
  <c r="AD9" i="30"/>
  <c r="AD12" i="30"/>
  <c r="AD15" i="30"/>
  <c r="AD18" i="30"/>
  <c r="C7" i="30"/>
  <c r="AD43" i="30"/>
  <c r="AD52" i="30"/>
  <c r="AA47" i="30"/>
  <c r="X47" i="30"/>
  <c r="X56" i="30"/>
  <c r="U46" i="30"/>
  <c r="R41" i="30"/>
  <c r="R50" i="30"/>
  <c r="O44" i="30"/>
  <c r="O50" i="30"/>
  <c r="O56" i="30"/>
  <c r="O62" i="30"/>
  <c r="L45" i="30"/>
  <c r="O51" i="30"/>
  <c r="I43" i="30"/>
  <c r="X39" i="30"/>
  <c r="AD5" i="30"/>
  <c r="L5" i="30"/>
  <c r="C12" i="30"/>
  <c r="L91" i="30"/>
  <c r="L114" i="30" s="1"/>
  <c r="O57" i="30"/>
  <c r="I44" i="30"/>
  <c r="F49" i="30"/>
  <c r="C46" i="30"/>
  <c r="C55" i="30"/>
  <c r="R12" i="30"/>
  <c r="R21" i="30"/>
  <c r="F11" i="30"/>
  <c r="I6" i="30"/>
  <c r="I15" i="30"/>
  <c r="I24" i="30"/>
  <c r="L6" i="30"/>
  <c r="L15" i="30"/>
  <c r="O12" i="30"/>
  <c r="U12" i="30"/>
  <c r="X5" i="30"/>
  <c r="F5" i="30"/>
  <c r="C9" i="30"/>
  <c r="C13" i="30"/>
  <c r="C16" i="30"/>
  <c r="C19" i="30"/>
  <c r="C22" i="30"/>
  <c r="C25" i="30"/>
  <c r="C28" i="30"/>
  <c r="C31" i="30"/>
  <c r="C34" i="30"/>
  <c r="R67" i="30"/>
  <c r="R87" i="30" s="1"/>
  <c r="L40" i="30"/>
  <c r="I49" i="30"/>
  <c r="F39" i="30"/>
  <c r="U21" i="30"/>
  <c r="X8" i="30"/>
  <c r="X14" i="30"/>
  <c r="AA6" i="30"/>
  <c r="AA12" i="30"/>
  <c r="AA18" i="30"/>
  <c r="AD10" i="30"/>
  <c r="AD16" i="30"/>
  <c r="C10" i="30"/>
  <c r="L46" i="30"/>
  <c r="F40" i="30"/>
  <c r="C40" i="30"/>
  <c r="C49" i="30"/>
  <c r="R6" i="30"/>
  <c r="R15" i="30"/>
  <c r="R24" i="30"/>
  <c r="F14" i="30"/>
  <c r="I9" i="30"/>
  <c r="I18" i="30"/>
  <c r="I27" i="30"/>
  <c r="L9" i="30"/>
  <c r="O6" i="30"/>
  <c r="U6" i="30"/>
  <c r="U15" i="30"/>
  <c r="U5" i="30"/>
  <c r="C14" i="30"/>
  <c r="C17" i="30"/>
  <c r="C20" i="30"/>
  <c r="C23" i="30"/>
  <c r="C26" i="30"/>
  <c r="C29" i="30"/>
  <c r="C32" i="30"/>
  <c r="C5" i="30"/>
  <c r="L51" i="30"/>
  <c r="F45" i="30"/>
  <c r="O45" i="30"/>
  <c r="L52" i="30"/>
  <c r="F46" i="30"/>
  <c r="C43" i="30"/>
  <c r="C52" i="30"/>
  <c r="R9" i="30"/>
  <c r="R18" i="30"/>
  <c r="F8" i="30"/>
  <c r="F17" i="30"/>
  <c r="I12" i="30"/>
  <c r="I21" i="30"/>
  <c r="I30" i="30"/>
  <c r="L12" i="30"/>
  <c r="O9" i="30"/>
  <c r="U9" i="30"/>
  <c r="U18" i="30"/>
  <c r="U24" i="30"/>
  <c r="X11" i="30"/>
  <c r="X17" i="30"/>
  <c r="AA9" i="30"/>
  <c r="AA15" i="30"/>
  <c r="AD7" i="30"/>
  <c r="AD13" i="30"/>
  <c r="AD19" i="30"/>
  <c r="C8" i="30"/>
  <c r="C15" i="30"/>
  <c r="C18" i="30"/>
  <c r="C21" i="30"/>
  <c r="C24" i="30"/>
  <c r="C27" i="30"/>
  <c r="C30" i="30"/>
  <c r="C33" i="30"/>
  <c r="C11" i="30"/>
  <c r="O39" i="30"/>
  <c r="O5" i="30"/>
  <c r="U114" i="31"/>
  <c r="R114" i="31"/>
  <c r="L114" i="31"/>
  <c r="I114" i="31"/>
  <c r="C114" i="31"/>
  <c r="AA87" i="31"/>
  <c r="X87" i="31"/>
  <c r="R87" i="31"/>
  <c r="O87" i="31"/>
  <c r="AA63" i="31"/>
  <c r="I63" i="31"/>
  <c r="AA35" i="31"/>
  <c r="I35" i="31"/>
  <c r="U114" i="30"/>
  <c r="R114" i="30"/>
  <c r="O114" i="30"/>
  <c r="I114" i="30"/>
  <c r="F114" i="30"/>
  <c r="C114" i="30"/>
  <c r="AA87" i="30"/>
  <c r="I87" i="30"/>
  <c r="AD87" i="30"/>
  <c r="X87" i="30"/>
  <c r="U87" i="30"/>
  <c r="O87" i="30"/>
  <c r="L87" i="30"/>
  <c r="F87" i="30"/>
  <c r="C87" i="30"/>
  <c r="U63" i="30"/>
  <c r="R63" i="30"/>
  <c r="X63" i="30" l="1"/>
  <c r="I63" i="30"/>
  <c r="AD63" i="30"/>
  <c r="L63" i="30"/>
  <c r="O35" i="30"/>
  <c r="F63" i="30"/>
  <c r="O63" i="30"/>
  <c r="I35" i="30"/>
  <c r="C63" i="30"/>
  <c r="F35" i="30"/>
  <c r="AA35" i="30"/>
  <c r="R35" i="30"/>
  <c r="X35" i="30"/>
  <c r="X114" i="30"/>
  <c r="X35" i="31"/>
  <c r="L35" i="31"/>
  <c r="AD35" i="31"/>
  <c r="O35" i="31"/>
  <c r="R63" i="31"/>
  <c r="AD63" i="31"/>
  <c r="I87" i="31"/>
  <c r="L35" i="30"/>
  <c r="C35" i="31"/>
  <c r="R35" i="31"/>
  <c r="F35" i="31"/>
  <c r="C63" i="31"/>
  <c r="L63" i="31"/>
  <c r="U63" i="31"/>
  <c r="U35" i="30"/>
  <c r="U87" i="31"/>
  <c r="AD87" i="31"/>
  <c r="C35" i="30"/>
  <c r="AD35" i="30"/>
  <c r="F63" i="31"/>
  <c r="O63" i="31"/>
  <c r="F87" i="31"/>
  <c r="C87" i="31"/>
  <c r="L87" i="31"/>
  <c r="F114" i="31"/>
  <c r="O114" i="31"/>
  <c r="Q35" i="31"/>
  <c r="N63" i="31"/>
  <c r="N87" i="31"/>
  <c r="Q114" i="31"/>
  <c r="H35" i="31"/>
  <c r="E63" i="31"/>
  <c r="E87" i="31"/>
  <c r="W87" i="31"/>
  <c r="H114" i="31"/>
  <c r="T35" i="31"/>
  <c r="H63" i="31"/>
  <c r="Z63" i="31"/>
  <c r="H87" i="31"/>
  <c r="B114" i="31"/>
  <c r="T114" i="31"/>
  <c r="K35" i="31"/>
  <c r="AC35" i="31"/>
  <c r="Q63" i="31"/>
  <c r="Q87" i="31"/>
  <c r="K114" i="31"/>
  <c r="N35" i="31"/>
  <c r="K63" i="31"/>
  <c r="AC63" i="31"/>
  <c r="B87" i="31"/>
  <c r="T87" i="31"/>
  <c r="E114" i="31"/>
  <c r="E35" i="31"/>
  <c r="B63" i="31"/>
  <c r="T63" i="31"/>
  <c r="K87" i="31"/>
  <c r="AC87" i="31"/>
  <c r="N114" i="31"/>
  <c r="H35" i="30"/>
  <c r="Q35" i="30"/>
  <c r="Z35" i="30"/>
  <c r="E63" i="30"/>
  <c r="N63" i="30"/>
  <c r="W63" i="30"/>
  <c r="E87" i="30"/>
  <c r="N87" i="30"/>
  <c r="W87" i="30"/>
  <c r="B35" i="30"/>
  <c r="T35" i="30"/>
  <c r="Q63" i="30"/>
  <c r="H87" i="30"/>
  <c r="B114" i="30"/>
  <c r="K114" i="30"/>
  <c r="T114" i="30"/>
  <c r="K35" i="30"/>
  <c r="AC35" i="30"/>
  <c r="H63" i="30"/>
  <c r="Z63" i="30"/>
  <c r="Q87" i="30"/>
  <c r="Z87" i="30"/>
  <c r="AA63" i="30"/>
  <c r="N114" i="30"/>
  <c r="E114" i="30"/>
  <c r="E35" i="30"/>
  <c r="N35" i="30"/>
  <c r="B63" i="30"/>
  <c r="T63" i="30"/>
  <c r="K87" i="30"/>
  <c r="AC87" i="30"/>
  <c r="W35" i="30"/>
  <c r="K63" i="30"/>
  <c r="AC63" i="30"/>
  <c r="B87" i="30"/>
  <c r="T87" i="30"/>
  <c r="H114" i="30"/>
  <c r="Q114" i="30"/>
  <c r="AD91" i="30" l="1"/>
  <c r="AD91" i="31" s="1"/>
  <c r="AD97" i="30"/>
  <c r="F117" i="3"/>
  <c r="Q109" i="3" l="1"/>
  <c r="Q110" i="3"/>
  <c r="Q111" i="3"/>
  <c r="Q112" i="3"/>
  <c r="Q113" i="3"/>
  <c r="Q114" i="3"/>
  <c r="Q115" i="3"/>
  <c r="Q116" i="3"/>
  <c r="Q117" i="3"/>
  <c r="U109" i="3"/>
  <c r="H109" i="3" s="1"/>
  <c r="U110" i="3"/>
  <c r="H110" i="3" s="1"/>
  <c r="U111" i="3"/>
  <c r="H111" i="3" s="1"/>
  <c r="U112" i="3"/>
  <c r="H112" i="3" s="1"/>
  <c r="U113" i="3"/>
  <c r="H113" i="3" s="1"/>
  <c r="U114" i="3"/>
  <c r="H114" i="3" s="1"/>
  <c r="U115" i="3"/>
  <c r="H115" i="3" s="1"/>
  <c r="U116" i="3"/>
  <c r="U117" i="3"/>
  <c r="H117" i="3" s="1"/>
  <c r="Q118" i="3"/>
  <c r="Q119" i="3"/>
  <c r="Q120" i="3"/>
  <c r="Q121" i="3"/>
  <c r="Q122" i="3"/>
  <c r="Q123" i="3"/>
  <c r="Q124" i="3"/>
  <c r="Q125" i="3"/>
  <c r="F125" i="3"/>
  <c r="F124" i="3"/>
  <c r="F123" i="3"/>
  <c r="F122" i="3"/>
  <c r="F121" i="3"/>
  <c r="F120" i="3"/>
  <c r="F119" i="3"/>
  <c r="F118" i="3"/>
  <c r="U118" i="3" l="1"/>
  <c r="H118" i="3" s="1"/>
  <c r="U119" i="3"/>
  <c r="H119" i="3" s="1"/>
  <c r="U120" i="3"/>
  <c r="H120" i="3" s="1"/>
  <c r="U121" i="3"/>
  <c r="H121" i="3" s="1"/>
  <c r="U122" i="3"/>
  <c r="H122" i="3" s="1"/>
  <c r="U123" i="3"/>
  <c r="H123" i="3" s="1"/>
  <c r="U124" i="3"/>
  <c r="H124" i="3" s="1"/>
  <c r="U125" i="3"/>
  <c r="H125" i="3" s="1"/>
  <c r="AE34" i="21" l="1"/>
  <c r="AE35" i="21"/>
  <c r="AE36" i="21"/>
  <c r="AE37" i="21"/>
  <c r="AE38" i="21"/>
  <c r="AE39" i="21"/>
  <c r="AE40" i="21"/>
  <c r="AE41" i="21"/>
  <c r="AE42" i="21"/>
  <c r="AE43" i="21"/>
  <c r="AE44" i="21"/>
  <c r="AE45" i="21"/>
  <c r="AE46" i="21"/>
  <c r="AE47" i="21"/>
  <c r="AE48" i="21"/>
  <c r="AE49" i="21"/>
  <c r="AE50" i="21"/>
  <c r="AE51" i="21"/>
  <c r="AE52" i="21"/>
  <c r="AE53" i="21"/>
  <c r="AE55" i="21"/>
  <c r="AE56" i="21"/>
  <c r="AE57" i="21"/>
  <c r="AE58" i="21"/>
  <c r="AE59" i="21"/>
  <c r="AE60" i="21"/>
  <c r="AE61" i="21"/>
  <c r="AE62" i="21"/>
  <c r="AE63" i="21"/>
  <c r="AE66" i="21"/>
  <c r="AE65" i="21"/>
  <c r="AE64" i="21"/>
  <c r="AE67" i="21"/>
  <c r="AE68" i="21"/>
  <c r="AE69" i="21"/>
  <c r="AE71" i="21"/>
  <c r="AE70" i="21"/>
  <c r="AE72" i="21"/>
  <c r="AE73" i="21"/>
  <c r="AE74" i="21"/>
  <c r="AE75" i="21"/>
  <c r="AE76" i="21"/>
  <c r="AE77" i="21"/>
  <c r="AE78" i="21"/>
  <c r="AE79" i="21"/>
  <c r="AE80" i="21"/>
  <c r="AE81" i="21"/>
  <c r="AE82" i="21"/>
  <c r="AE83" i="21"/>
  <c r="AE84" i="21"/>
  <c r="AE85" i="21"/>
  <c r="AE86" i="21"/>
  <c r="AE87" i="21"/>
  <c r="AE88" i="21"/>
  <c r="AE89" i="21"/>
  <c r="AE90" i="21"/>
  <c r="AE91" i="21"/>
  <c r="AE92" i="21"/>
  <c r="AE93" i="21"/>
  <c r="AE94" i="21"/>
  <c r="AE95" i="21"/>
  <c r="AE96" i="21"/>
  <c r="AE97" i="21"/>
  <c r="AE98" i="21"/>
  <c r="AE99" i="21"/>
  <c r="AE100" i="21"/>
  <c r="AE101" i="21"/>
  <c r="AE102" i="21"/>
  <c r="AE103" i="21"/>
  <c r="AE104" i="21"/>
  <c r="AE105" i="21"/>
  <c r="AE106" i="21"/>
  <c r="AE107" i="21"/>
  <c r="AE108" i="21"/>
  <c r="AE109" i="21"/>
  <c r="AE110" i="21"/>
  <c r="AE111" i="21"/>
  <c r="AE112" i="21"/>
  <c r="AE113" i="21"/>
  <c r="AE114" i="21"/>
  <c r="AE115" i="21"/>
  <c r="AE116" i="21"/>
  <c r="AE117" i="21"/>
  <c r="AE118" i="21"/>
  <c r="AE119" i="21"/>
  <c r="AE120" i="21"/>
  <c r="AE121" i="21"/>
  <c r="F132" i="3" l="1"/>
  <c r="U132" i="3"/>
  <c r="H132" i="3" s="1"/>
  <c r="AE140" i="21" l="1"/>
  <c r="H140" i="21" l="1"/>
  <c r="V140" i="21" s="1"/>
  <c r="G140" i="21"/>
  <c r="U140" i="21" s="1"/>
  <c r="X140" i="21"/>
  <c r="Y140" i="21"/>
  <c r="U130" i="3" l="1"/>
  <c r="H130" i="3" s="1"/>
  <c r="Q131" i="3"/>
  <c r="F131" i="3"/>
  <c r="Q130" i="3"/>
  <c r="F130" i="3"/>
  <c r="Q129" i="3"/>
  <c r="F129" i="3"/>
  <c r="Q128" i="3"/>
  <c r="F128" i="3"/>
  <c r="Q127" i="3"/>
  <c r="Q126" i="3"/>
  <c r="F126" i="3"/>
  <c r="AE122" i="21" l="1"/>
  <c r="AE123" i="21"/>
  <c r="AE124" i="21"/>
  <c r="AE125" i="21"/>
  <c r="AE126" i="21"/>
  <c r="AE127" i="21"/>
  <c r="AE128" i="21"/>
  <c r="AE129" i="21"/>
  <c r="AE130" i="21"/>
  <c r="AE134" i="21"/>
  <c r="AD92" i="30" s="1"/>
  <c r="AE135" i="21"/>
  <c r="AE136" i="21"/>
  <c r="AE137" i="21"/>
  <c r="AE138" i="21"/>
  <c r="AE139" i="21"/>
  <c r="L139" i="21" l="1"/>
  <c r="K139" i="21"/>
  <c r="Y3" i="21"/>
  <c r="Y28" i="21"/>
  <c r="Y29" i="21"/>
  <c r="Y30" i="21"/>
  <c r="Y31" i="21"/>
  <c r="Y33" i="21"/>
  <c r="Y34" i="21"/>
  <c r="Y35" i="21"/>
  <c r="Y36" i="21"/>
  <c r="Y37" i="21"/>
  <c r="Y38" i="21"/>
  <c r="Y39" i="21"/>
  <c r="Y40" i="21"/>
  <c r="Y41" i="21"/>
  <c r="Y42" i="21"/>
  <c r="Y43" i="21"/>
  <c r="Y44" i="21"/>
  <c r="Y45" i="21"/>
  <c r="Y46" i="21"/>
  <c r="Y47" i="21"/>
  <c r="Y48" i="21"/>
  <c r="Y49" i="21"/>
  <c r="Y50" i="21"/>
  <c r="Y51" i="21"/>
  <c r="Y52" i="21"/>
  <c r="Y53" i="21"/>
  <c r="Y54" i="21"/>
  <c r="Y55" i="21"/>
  <c r="Y56" i="21"/>
  <c r="Y57" i="21"/>
  <c r="Y58" i="21"/>
  <c r="Y59" i="21"/>
  <c r="Y60" i="21"/>
  <c r="Y61" i="21"/>
  <c r="Y62" i="21"/>
  <c r="Y63" i="21"/>
  <c r="Y64" i="21"/>
  <c r="Y65" i="21"/>
  <c r="Y66" i="21"/>
  <c r="Y67" i="21"/>
  <c r="Y68" i="21"/>
  <c r="Y69" i="21"/>
  <c r="Y70" i="21"/>
  <c r="Y71" i="21"/>
  <c r="Y72" i="21"/>
  <c r="Y73" i="21"/>
  <c r="Y74" i="21"/>
  <c r="Y75" i="21"/>
  <c r="Y76" i="21"/>
  <c r="Y77" i="21"/>
  <c r="Y78" i="21"/>
  <c r="Y79" i="21"/>
  <c r="Y80" i="21"/>
  <c r="Y81" i="21"/>
  <c r="Y83" i="21"/>
  <c r="Y84" i="21"/>
  <c r="Y85" i="21"/>
  <c r="Y86" i="21"/>
  <c r="Y87" i="21"/>
  <c r="Y88" i="21"/>
  <c r="Y89" i="21"/>
  <c r="Y90" i="21"/>
  <c r="Y91" i="21"/>
  <c r="Y92" i="21"/>
  <c r="Y96" i="21"/>
  <c r="Y97" i="21"/>
  <c r="Y98" i="21"/>
  <c r="Y99" i="21"/>
  <c r="Y100" i="21"/>
  <c r="Y101" i="21"/>
  <c r="Y102" i="21"/>
  <c r="Y103" i="21"/>
  <c r="Y104" i="21"/>
  <c r="Y105" i="21"/>
  <c r="Y106" i="21"/>
  <c r="Y107" i="21"/>
  <c r="Y108" i="21"/>
  <c r="Y109" i="21"/>
  <c r="Y110" i="21"/>
  <c r="Y111" i="21"/>
  <c r="Y112" i="21"/>
  <c r="Y113" i="21"/>
  <c r="Y114" i="21"/>
  <c r="Y115" i="21"/>
  <c r="Y116" i="21"/>
  <c r="Y118" i="21"/>
  <c r="Y119" i="21"/>
  <c r="Y120" i="21"/>
  <c r="Y121" i="21"/>
  <c r="Y122" i="21"/>
  <c r="Y123" i="21"/>
  <c r="Y124" i="21"/>
  <c r="Y125" i="21"/>
  <c r="Y126" i="21"/>
  <c r="Y127" i="21"/>
  <c r="Y128" i="21"/>
  <c r="Y129" i="21"/>
  <c r="Y130" i="21"/>
  <c r="Y134" i="21"/>
  <c r="Y135" i="21"/>
  <c r="Y136" i="21"/>
  <c r="Y137" i="21"/>
  <c r="Y138" i="21"/>
  <c r="Y139" i="21"/>
  <c r="X3" i="21"/>
  <c r="X28" i="21"/>
  <c r="X29" i="21"/>
  <c r="X30" i="21"/>
  <c r="X31" i="21"/>
  <c r="X33" i="21"/>
  <c r="X34" i="21"/>
  <c r="X35" i="21"/>
  <c r="X36" i="21"/>
  <c r="X37" i="21"/>
  <c r="X38" i="21"/>
  <c r="X39" i="21"/>
  <c r="X40" i="21"/>
  <c r="X41" i="21"/>
  <c r="X42" i="21"/>
  <c r="X43" i="21"/>
  <c r="X44" i="21"/>
  <c r="X45" i="21"/>
  <c r="X46" i="21"/>
  <c r="X47" i="21"/>
  <c r="X48" i="21"/>
  <c r="X49" i="21"/>
  <c r="X50" i="21"/>
  <c r="X51" i="21"/>
  <c r="X52" i="21"/>
  <c r="X53" i="21"/>
  <c r="X54" i="21"/>
  <c r="X55" i="21"/>
  <c r="X56" i="21"/>
  <c r="X57" i="21"/>
  <c r="X58" i="21"/>
  <c r="X59" i="21"/>
  <c r="X60" i="21"/>
  <c r="X61" i="21"/>
  <c r="X62" i="21"/>
  <c r="X63" i="21"/>
  <c r="X64" i="21"/>
  <c r="X65" i="21"/>
  <c r="X66" i="21"/>
  <c r="X67" i="21"/>
  <c r="X68" i="21"/>
  <c r="X69" i="21"/>
  <c r="X70" i="21"/>
  <c r="X71" i="21"/>
  <c r="X72" i="21"/>
  <c r="X73" i="21"/>
  <c r="X74" i="21"/>
  <c r="X75" i="21"/>
  <c r="X76" i="21"/>
  <c r="X77" i="21"/>
  <c r="X78" i="21"/>
  <c r="X79" i="21"/>
  <c r="X80" i="21"/>
  <c r="X81" i="21"/>
  <c r="X82" i="21"/>
  <c r="X83" i="21"/>
  <c r="X84" i="21"/>
  <c r="X85" i="21"/>
  <c r="X86" i="21"/>
  <c r="X87" i="21"/>
  <c r="X88" i="21"/>
  <c r="X89" i="21"/>
  <c r="X90" i="21"/>
  <c r="X91" i="21"/>
  <c r="X92" i="21"/>
  <c r="X93" i="21"/>
  <c r="X94" i="21"/>
  <c r="X95" i="21"/>
  <c r="X96" i="21"/>
  <c r="X97" i="21"/>
  <c r="X98" i="21"/>
  <c r="X99" i="21"/>
  <c r="X100" i="21"/>
  <c r="X101" i="21"/>
  <c r="X102" i="21"/>
  <c r="X103" i="21"/>
  <c r="X104" i="21"/>
  <c r="X105" i="21"/>
  <c r="X106" i="21"/>
  <c r="X107" i="21"/>
  <c r="X108" i="21"/>
  <c r="X109" i="21"/>
  <c r="X110" i="21"/>
  <c r="X111" i="21"/>
  <c r="X112" i="21"/>
  <c r="X113" i="21"/>
  <c r="X114" i="21"/>
  <c r="X115" i="21"/>
  <c r="X116" i="21"/>
  <c r="X117" i="21"/>
  <c r="X118" i="21"/>
  <c r="X119" i="21"/>
  <c r="X120" i="21"/>
  <c r="X121" i="21"/>
  <c r="X122" i="21"/>
  <c r="X123" i="21"/>
  <c r="X124" i="21"/>
  <c r="X125" i="21"/>
  <c r="X126" i="21"/>
  <c r="X127" i="21"/>
  <c r="X128" i="21"/>
  <c r="X129" i="21"/>
  <c r="X130" i="21"/>
  <c r="X135" i="21"/>
  <c r="X136" i="21"/>
  <c r="X137" i="21"/>
  <c r="X138" i="21"/>
  <c r="X139" i="21"/>
  <c r="X134" i="21"/>
  <c r="P130" i="21"/>
  <c r="P134" i="21"/>
  <c r="P135" i="21"/>
  <c r="P136" i="21"/>
  <c r="P137" i="21"/>
  <c r="P138" i="21"/>
  <c r="P139" i="21"/>
  <c r="O130" i="21"/>
  <c r="O134" i="21"/>
  <c r="O135" i="21"/>
  <c r="O136" i="21"/>
  <c r="O137" i="21"/>
  <c r="O138" i="21"/>
  <c r="O139" i="21"/>
  <c r="L130" i="21"/>
  <c r="L134" i="21"/>
  <c r="L135" i="21"/>
  <c r="L136" i="21"/>
  <c r="L137" i="21"/>
  <c r="L138" i="21"/>
  <c r="K130" i="21"/>
  <c r="K134" i="21"/>
  <c r="K135" i="21"/>
  <c r="K136" i="21"/>
  <c r="K137" i="21"/>
  <c r="K138" i="21"/>
  <c r="H130" i="21"/>
  <c r="H134" i="21"/>
  <c r="H135" i="21"/>
  <c r="H136" i="21"/>
  <c r="H137" i="21"/>
  <c r="H138" i="21"/>
  <c r="H139" i="21"/>
  <c r="G134" i="21"/>
  <c r="G135" i="21"/>
  <c r="G136" i="21"/>
  <c r="G137" i="21"/>
  <c r="G138" i="21"/>
  <c r="G139" i="21"/>
  <c r="U137" i="21" l="1"/>
  <c r="AT39" i="21" s="1"/>
  <c r="U138" i="21"/>
  <c r="V137" i="21"/>
  <c r="AU39" i="21" s="1"/>
  <c r="U136" i="21"/>
  <c r="V138" i="21"/>
  <c r="V139" i="21"/>
  <c r="U139" i="21"/>
  <c r="V130" i="21"/>
  <c r="V136" i="21"/>
  <c r="U135" i="21"/>
  <c r="V135" i="21"/>
  <c r="U134" i="21"/>
  <c r="AT40" i="21" s="1"/>
  <c r="V134" i="21"/>
  <c r="AU40" i="21" s="1"/>
  <c r="G130" i="21"/>
  <c r="U130" i="21" s="1"/>
  <c r="P129" i="21"/>
  <c r="O129" i="21"/>
  <c r="L129" i="21"/>
  <c r="K129" i="21"/>
  <c r="H129" i="21"/>
  <c r="G129" i="21"/>
  <c r="P128" i="21"/>
  <c r="O128" i="21"/>
  <c r="L128" i="21"/>
  <c r="K128" i="21"/>
  <c r="H128" i="21"/>
  <c r="G128" i="21"/>
  <c r="P127" i="21"/>
  <c r="O127" i="21"/>
  <c r="L127" i="21"/>
  <c r="K127" i="21"/>
  <c r="H127" i="21"/>
  <c r="G127" i="21"/>
  <c r="P126" i="21"/>
  <c r="O126" i="21"/>
  <c r="L126" i="21"/>
  <c r="K126" i="21"/>
  <c r="H126" i="21"/>
  <c r="G126" i="21"/>
  <c r="P125" i="21"/>
  <c r="O125" i="21"/>
  <c r="L125" i="21"/>
  <c r="K125" i="21"/>
  <c r="H125" i="21"/>
  <c r="G125" i="21"/>
  <c r="P124" i="21"/>
  <c r="O124" i="21"/>
  <c r="L124" i="21"/>
  <c r="K124" i="21"/>
  <c r="H124" i="21"/>
  <c r="G124" i="21"/>
  <c r="P123" i="21"/>
  <c r="O123" i="21"/>
  <c r="L123" i="21"/>
  <c r="K123" i="21"/>
  <c r="H123" i="21"/>
  <c r="G123" i="21"/>
  <c r="P122" i="21"/>
  <c r="O122" i="21"/>
  <c r="L122" i="21"/>
  <c r="K122" i="21"/>
  <c r="H122" i="21"/>
  <c r="G122" i="21"/>
  <c r="P121" i="21"/>
  <c r="O121" i="21"/>
  <c r="L121" i="21"/>
  <c r="K121" i="21"/>
  <c r="H121" i="21"/>
  <c r="G121" i="21"/>
  <c r="P120" i="21"/>
  <c r="O120" i="21"/>
  <c r="L120" i="21"/>
  <c r="K120" i="21"/>
  <c r="H120" i="21"/>
  <c r="G120" i="21"/>
  <c r="P119" i="21"/>
  <c r="O119" i="21"/>
  <c r="L119" i="21"/>
  <c r="K119" i="21"/>
  <c r="H119" i="21"/>
  <c r="G119" i="21"/>
  <c r="P118" i="21"/>
  <c r="O118" i="21"/>
  <c r="L118" i="21"/>
  <c r="K118" i="21"/>
  <c r="F118" i="21"/>
  <c r="H118" i="21" s="1"/>
  <c r="P117" i="21"/>
  <c r="O117" i="21"/>
  <c r="L117" i="21"/>
  <c r="K117" i="21"/>
  <c r="H117" i="21"/>
  <c r="G117" i="21"/>
  <c r="P116" i="21"/>
  <c r="O116" i="21"/>
  <c r="L116" i="21"/>
  <c r="K116" i="21"/>
  <c r="H116" i="21"/>
  <c r="G116" i="21"/>
  <c r="P115" i="21"/>
  <c r="O115" i="21"/>
  <c r="L115" i="21"/>
  <c r="K115" i="21"/>
  <c r="H115" i="21"/>
  <c r="G115" i="21"/>
  <c r="P114" i="21"/>
  <c r="O114" i="21"/>
  <c r="L114" i="21"/>
  <c r="K114" i="21"/>
  <c r="H114" i="21"/>
  <c r="G114" i="21"/>
  <c r="P113" i="21"/>
  <c r="O113" i="21"/>
  <c r="L113" i="21"/>
  <c r="K113" i="21"/>
  <c r="H113" i="21"/>
  <c r="G113" i="21"/>
  <c r="P112" i="21"/>
  <c r="O112" i="21"/>
  <c r="L112" i="21"/>
  <c r="K112" i="21"/>
  <c r="H112" i="21"/>
  <c r="G112" i="21"/>
  <c r="P111" i="21"/>
  <c r="O111" i="21"/>
  <c r="L111" i="21"/>
  <c r="K111" i="21"/>
  <c r="H111" i="21"/>
  <c r="G111" i="21"/>
  <c r="P110" i="21"/>
  <c r="O110" i="21"/>
  <c r="L110" i="21"/>
  <c r="K110" i="21"/>
  <c r="H110" i="21"/>
  <c r="G110" i="21"/>
  <c r="P109" i="21"/>
  <c r="O109" i="21"/>
  <c r="L109" i="21"/>
  <c r="K109" i="21"/>
  <c r="H109" i="21"/>
  <c r="G109" i="21"/>
  <c r="P108" i="21"/>
  <c r="O108" i="21"/>
  <c r="L108" i="21"/>
  <c r="K108" i="21"/>
  <c r="H108" i="21"/>
  <c r="G108" i="21"/>
  <c r="P107" i="21"/>
  <c r="O107" i="21"/>
  <c r="L107" i="21"/>
  <c r="K107" i="21"/>
  <c r="H107" i="21"/>
  <c r="G107" i="21"/>
  <c r="P106" i="21"/>
  <c r="O106" i="21"/>
  <c r="L106" i="21"/>
  <c r="K106" i="21"/>
  <c r="H106" i="21"/>
  <c r="G106" i="21"/>
  <c r="P105" i="21"/>
  <c r="O105" i="21"/>
  <c r="L105" i="21"/>
  <c r="K105" i="21"/>
  <c r="H105" i="21"/>
  <c r="G105" i="21"/>
  <c r="P104" i="21"/>
  <c r="O104" i="21"/>
  <c r="L104" i="21"/>
  <c r="K104" i="21"/>
  <c r="H104" i="21"/>
  <c r="G104" i="21"/>
  <c r="P103" i="21"/>
  <c r="O103" i="21"/>
  <c r="L103" i="21"/>
  <c r="K103" i="21"/>
  <c r="H103" i="21"/>
  <c r="G103" i="21"/>
  <c r="P102" i="21"/>
  <c r="O102" i="21"/>
  <c r="L102" i="21"/>
  <c r="K102" i="21"/>
  <c r="H102" i="21"/>
  <c r="G102" i="21"/>
  <c r="P101" i="21"/>
  <c r="O101" i="21"/>
  <c r="L101" i="21"/>
  <c r="K101" i="21"/>
  <c r="H101" i="21"/>
  <c r="G101" i="21"/>
  <c r="P100" i="21"/>
  <c r="O100" i="21"/>
  <c r="L100" i="21"/>
  <c r="K100" i="21"/>
  <c r="H100" i="21"/>
  <c r="G100" i="21"/>
  <c r="P99" i="21"/>
  <c r="O99" i="21"/>
  <c r="L99" i="21"/>
  <c r="K99" i="21"/>
  <c r="H99" i="21"/>
  <c r="G99" i="21"/>
  <c r="P98" i="21"/>
  <c r="O98" i="21"/>
  <c r="L98" i="21"/>
  <c r="K98" i="21"/>
  <c r="H98" i="21"/>
  <c r="G98" i="21"/>
  <c r="P97" i="21"/>
  <c r="O97" i="21"/>
  <c r="L97" i="21"/>
  <c r="K97" i="21"/>
  <c r="H97" i="21"/>
  <c r="G97" i="21"/>
  <c r="P96" i="21"/>
  <c r="O96" i="21"/>
  <c r="L96" i="21"/>
  <c r="K96" i="21"/>
  <c r="H96" i="21"/>
  <c r="G96" i="21"/>
  <c r="P95" i="21"/>
  <c r="O95" i="21"/>
  <c r="L95" i="21"/>
  <c r="K95" i="21"/>
  <c r="H95" i="21"/>
  <c r="G95" i="21"/>
  <c r="P94" i="21"/>
  <c r="O94" i="21"/>
  <c r="L94" i="21"/>
  <c r="K94" i="21"/>
  <c r="H94" i="21"/>
  <c r="G94" i="21"/>
  <c r="P93" i="21"/>
  <c r="O93" i="21"/>
  <c r="L93" i="21"/>
  <c r="K93" i="21"/>
  <c r="H93" i="21"/>
  <c r="G93" i="21"/>
  <c r="P92" i="21"/>
  <c r="O92" i="21"/>
  <c r="L92" i="21"/>
  <c r="K92" i="21"/>
  <c r="H92" i="21"/>
  <c r="G92" i="21"/>
  <c r="P91" i="21"/>
  <c r="O91" i="21"/>
  <c r="L91" i="21"/>
  <c r="K91" i="21"/>
  <c r="H91" i="21"/>
  <c r="G91" i="21"/>
  <c r="P90" i="21"/>
  <c r="O90" i="21"/>
  <c r="L90" i="21"/>
  <c r="K90" i="21"/>
  <c r="H90" i="21"/>
  <c r="G90" i="21"/>
  <c r="P89" i="21"/>
  <c r="O89" i="21"/>
  <c r="L89" i="21"/>
  <c r="K89" i="21"/>
  <c r="H89" i="21"/>
  <c r="G89" i="21"/>
  <c r="P88" i="21"/>
  <c r="O88" i="21"/>
  <c r="L88" i="21"/>
  <c r="K88" i="21"/>
  <c r="H88" i="21"/>
  <c r="G88" i="21"/>
  <c r="P87" i="21"/>
  <c r="O87" i="21"/>
  <c r="L87" i="21"/>
  <c r="K87" i="21"/>
  <c r="H87" i="21"/>
  <c r="G87" i="21"/>
  <c r="P86" i="21"/>
  <c r="O86" i="21"/>
  <c r="L86" i="21"/>
  <c r="K86" i="21"/>
  <c r="H86" i="21"/>
  <c r="G86" i="21"/>
  <c r="P85" i="21"/>
  <c r="O85" i="21"/>
  <c r="L85" i="21"/>
  <c r="K85" i="21"/>
  <c r="H85" i="21"/>
  <c r="G85" i="21"/>
  <c r="P84" i="21"/>
  <c r="O84" i="21"/>
  <c r="L84" i="21"/>
  <c r="K84" i="21"/>
  <c r="H84" i="21"/>
  <c r="G84" i="21"/>
  <c r="P83" i="21"/>
  <c r="O83" i="21"/>
  <c r="L83" i="21"/>
  <c r="K83" i="21"/>
  <c r="H83" i="21"/>
  <c r="G83" i="21"/>
  <c r="P82" i="21"/>
  <c r="O82" i="21"/>
  <c r="L82" i="21"/>
  <c r="K82" i="21"/>
  <c r="H82" i="21"/>
  <c r="G82" i="21"/>
  <c r="P81" i="21"/>
  <c r="O81" i="21"/>
  <c r="L81" i="21"/>
  <c r="K81" i="21"/>
  <c r="H81" i="21"/>
  <c r="G81" i="21"/>
  <c r="P80" i="21"/>
  <c r="O80" i="21"/>
  <c r="L80" i="21"/>
  <c r="K80" i="21"/>
  <c r="H80" i="21"/>
  <c r="G80" i="21"/>
  <c r="P79" i="21"/>
  <c r="O79" i="21"/>
  <c r="L79" i="21"/>
  <c r="K79" i="21"/>
  <c r="H79" i="21"/>
  <c r="G79" i="21"/>
  <c r="P78" i="21"/>
  <c r="O78" i="21"/>
  <c r="L78" i="21"/>
  <c r="K78" i="21"/>
  <c r="H78" i="21"/>
  <c r="G78" i="21"/>
  <c r="P77" i="21"/>
  <c r="O77" i="21"/>
  <c r="L77" i="21"/>
  <c r="K77" i="21"/>
  <c r="H77" i="21"/>
  <c r="G77" i="21"/>
  <c r="P76" i="21"/>
  <c r="O76" i="21"/>
  <c r="L76" i="21"/>
  <c r="K76" i="21"/>
  <c r="H76" i="21"/>
  <c r="G76" i="21"/>
  <c r="P75" i="21"/>
  <c r="O75" i="21"/>
  <c r="L75" i="21"/>
  <c r="K75" i="21"/>
  <c r="H75" i="21"/>
  <c r="G75" i="21"/>
  <c r="P74" i="21"/>
  <c r="O74" i="21"/>
  <c r="L74" i="21"/>
  <c r="K74" i="21"/>
  <c r="H74" i="21"/>
  <c r="G74" i="21"/>
  <c r="P73" i="21"/>
  <c r="O73" i="21"/>
  <c r="L73" i="21"/>
  <c r="K73" i="21"/>
  <c r="H73" i="21"/>
  <c r="G73" i="21"/>
  <c r="P72" i="21"/>
  <c r="O72" i="21"/>
  <c r="L72" i="21"/>
  <c r="K72" i="21"/>
  <c r="H72" i="21"/>
  <c r="G72" i="21"/>
  <c r="P71" i="21"/>
  <c r="O71" i="21"/>
  <c r="L71" i="21"/>
  <c r="K71" i="21"/>
  <c r="H71" i="21"/>
  <c r="G71" i="21"/>
  <c r="P70" i="21"/>
  <c r="O70" i="21"/>
  <c r="L70" i="21"/>
  <c r="K70" i="21"/>
  <c r="H70" i="21"/>
  <c r="G70" i="21"/>
  <c r="P69" i="21"/>
  <c r="O69" i="21"/>
  <c r="L69" i="21"/>
  <c r="K69" i="21"/>
  <c r="H69" i="21"/>
  <c r="G69" i="21"/>
  <c r="P68" i="21"/>
  <c r="O68" i="21"/>
  <c r="L68" i="21"/>
  <c r="K68" i="21"/>
  <c r="H68" i="21"/>
  <c r="G68" i="21"/>
  <c r="P67" i="21"/>
  <c r="O67" i="21"/>
  <c r="L67" i="21"/>
  <c r="K67" i="21"/>
  <c r="H67" i="21"/>
  <c r="G67" i="21"/>
  <c r="P66" i="21"/>
  <c r="O66" i="21"/>
  <c r="L66" i="21"/>
  <c r="K66" i="21"/>
  <c r="H66" i="21"/>
  <c r="G66" i="21"/>
  <c r="P65" i="21"/>
  <c r="O65" i="21"/>
  <c r="L65" i="21"/>
  <c r="K65" i="21"/>
  <c r="H65" i="21"/>
  <c r="G65" i="21"/>
  <c r="P64" i="21"/>
  <c r="O64" i="21"/>
  <c r="L64" i="21"/>
  <c r="K64" i="21"/>
  <c r="H64" i="21"/>
  <c r="G64" i="21"/>
  <c r="P63" i="21"/>
  <c r="O63" i="21"/>
  <c r="L63" i="21"/>
  <c r="K63" i="21"/>
  <c r="H63" i="21"/>
  <c r="G63" i="21"/>
  <c r="P62" i="21"/>
  <c r="O62" i="21"/>
  <c r="L62" i="21"/>
  <c r="K62" i="21"/>
  <c r="H62" i="21"/>
  <c r="G62" i="21"/>
  <c r="P61" i="21"/>
  <c r="O61" i="21"/>
  <c r="L61" i="21"/>
  <c r="K61" i="21"/>
  <c r="H61" i="21"/>
  <c r="G61" i="21"/>
  <c r="P60" i="21"/>
  <c r="O60" i="21"/>
  <c r="L60" i="21"/>
  <c r="K60" i="21"/>
  <c r="H60" i="21"/>
  <c r="G60" i="21"/>
  <c r="P59" i="21"/>
  <c r="O59" i="21"/>
  <c r="L59" i="21"/>
  <c r="K59" i="21"/>
  <c r="H59" i="21"/>
  <c r="G59" i="21"/>
  <c r="P58" i="21"/>
  <c r="O58" i="21"/>
  <c r="L58" i="21"/>
  <c r="K58" i="21"/>
  <c r="H58" i="21"/>
  <c r="G58" i="21"/>
  <c r="P57" i="21"/>
  <c r="O57" i="21"/>
  <c r="L57" i="21"/>
  <c r="K57" i="21"/>
  <c r="H57" i="21"/>
  <c r="G57" i="21"/>
  <c r="P56" i="21"/>
  <c r="O56" i="21"/>
  <c r="L56" i="21"/>
  <c r="K56" i="21"/>
  <c r="H56" i="21"/>
  <c r="G56" i="21"/>
  <c r="P55" i="21"/>
  <c r="O55" i="21"/>
  <c r="L55" i="21"/>
  <c r="K55" i="21"/>
  <c r="H55" i="21"/>
  <c r="G55" i="21"/>
  <c r="P54" i="21"/>
  <c r="O54" i="21"/>
  <c r="L54" i="21"/>
  <c r="K54" i="21"/>
  <c r="H54" i="21"/>
  <c r="G54" i="21"/>
  <c r="P53" i="21"/>
  <c r="O53" i="21"/>
  <c r="L53" i="21"/>
  <c r="K53" i="21"/>
  <c r="H53" i="21"/>
  <c r="G53" i="21"/>
  <c r="P52" i="21"/>
  <c r="O52" i="21"/>
  <c r="L52" i="21"/>
  <c r="K52" i="21"/>
  <c r="H52" i="21"/>
  <c r="G52" i="21"/>
  <c r="P51" i="21"/>
  <c r="O51" i="21"/>
  <c r="L51" i="21"/>
  <c r="K51" i="21"/>
  <c r="H51" i="21"/>
  <c r="G51" i="21"/>
  <c r="P50" i="21"/>
  <c r="O50" i="21"/>
  <c r="L50" i="21"/>
  <c r="K50" i="21"/>
  <c r="H50" i="21"/>
  <c r="G50" i="21"/>
  <c r="P49" i="21"/>
  <c r="O49" i="21"/>
  <c r="L49" i="21"/>
  <c r="K49" i="21"/>
  <c r="H49" i="21"/>
  <c r="G49" i="21"/>
  <c r="P48" i="21"/>
  <c r="O48" i="21"/>
  <c r="L48" i="21"/>
  <c r="K48" i="21"/>
  <c r="H48" i="21"/>
  <c r="G48" i="21"/>
  <c r="AD47" i="21"/>
  <c r="AD98" i="30" s="1"/>
  <c r="P47" i="21"/>
  <c r="O47" i="21"/>
  <c r="L47" i="21"/>
  <c r="K47" i="21"/>
  <c r="H47" i="21"/>
  <c r="G47" i="21"/>
  <c r="P46" i="21"/>
  <c r="O46" i="21"/>
  <c r="L46" i="21"/>
  <c r="K46" i="21"/>
  <c r="H46" i="21"/>
  <c r="G46" i="21"/>
  <c r="P45" i="21"/>
  <c r="O45" i="21"/>
  <c r="L45" i="21"/>
  <c r="K45" i="21"/>
  <c r="H45" i="21"/>
  <c r="G45" i="21"/>
  <c r="P44" i="21"/>
  <c r="O44" i="21"/>
  <c r="L44" i="21"/>
  <c r="K44" i="21"/>
  <c r="H44" i="21"/>
  <c r="G44" i="21"/>
  <c r="P43" i="21"/>
  <c r="O43" i="21"/>
  <c r="L43" i="21"/>
  <c r="K43" i="21"/>
  <c r="H43" i="21"/>
  <c r="G43" i="21"/>
  <c r="P42" i="21"/>
  <c r="O42" i="21"/>
  <c r="L42" i="21"/>
  <c r="K42" i="21"/>
  <c r="H42" i="21"/>
  <c r="G42" i="21"/>
  <c r="P41" i="21"/>
  <c r="O41" i="21"/>
  <c r="L41" i="21"/>
  <c r="K41" i="21"/>
  <c r="H41" i="21"/>
  <c r="G41" i="21"/>
  <c r="P40" i="21"/>
  <c r="O40" i="21"/>
  <c r="L40" i="21"/>
  <c r="K40" i="21"/>
  <c r="H40" i="21"/>
  <c r="G40" i="21"/>
  <c r="P39" i="21"/>
  <c r="O39" i="21"/>
  <c r="L39" i="21"/>
  <c r="K39" i="21"/>
  <c r="H39" i="21"/>
  <c r="G39" i="21"/>
  <c r="P38" i="21"/>
  <c r="O38" i="21"/>
  <c r="L38" i="21"/>
  <c r="K38" i="21"/>
  <c r="H38" i="21"/>
  <c r="G38" i="21"/>
  <c r="P37" i="21"/>
  <c r="O37" i="21"/>
  <c r="L37" i="21"/>
  <c r="K37" i="21"/>
  <c r="H37" i="21"/>
  <c r="G37" i="21"/>
  <c r="P36" i="21"/>
  <c r="O36" i="21"/>
  <c r="L36" i="21"/>
  <c r="K36" i="21"/>
  <c r="H36" i="21"/>
  <c r="G36" i="21"/>
  <c r="P35" i="21"/>
  <c r="O35" i="21"/>
  <c r="L35" i="21"/>
  <c r="K35" i="21"/>
  <c r="H35" i="21"/>
  <c r="G35" i="21"/>
  <c r="P34" i="21"/>
  <c r="O34" i="21"/>
  <c r="L34" i="21"/>
  <c r="K34" i="21"/>
  <c r="H34" i="21"/>
  <c r="G34" i="21"/>
  <c r="P33" i="21"/>
  <c r="O33" i="21"/>
  <c r="L33" i="21"/>
  <c r="K33" i="21"/>
  <c r="H33" i="21"/>
  <c r="G33" i="21"/>
  <c r="AO3" i="21"/>
  <c r="U31" i="21"/>
  <c r="AX41" i="21" s="1"/>
  <c r="U30" i="21"/>
  <c r="AX3" i="21" s="1"/>
  <c r="V30" i="21"/>
  <c r="AY3" i="21" s="1"/>
  <c r="U29" i="21"/>
  <c r="V29" i="21"/>
  <c r="U28" i="21"/>
  <c r="V28" i="21"/>
  <c r="V3" i="21"/>
  <c r="U3" i="21"/>
  <c r="AX39" i="21" l="1"/>
  <c r="U33" i="21"/>
  <c r="U34" i="21"/>
  <c r="AO39" i="21" s="1"/>
  <c r="U35" i="21"/>
  <c r="U36" i="21"/>
  <c r="U37" i="21"/>
  <c r="U38" i="21"/>
  <c r="U39" i="21"/>
  <c r="U40" i="21"/>
  <c r="U41" i="21"/>
  <c r="U42" i="21"/>
  <c r="U43" i="21"/>
  <c r="U44" i="21"/>
  <c r="U45" i="21"/>
  <c r="U46" i="21"/>
  <c r="U47" i="21"/>
  <c r="V96" i="21"/>
  <c r="V97" i="21"/>
  <c r="V98" i="21"/>
  <c r="V99" i="21"/>
  <c r="V100" i="21"/>
  <c r="V101" i="21"/>
  <c r="V102" i="21"/>
  <c r="V103" i="21"/>
  <c r="V104" i="21"/>
  <c r="V105" i="21"/>
  <c r="V106" i="21"/>
  <c r="V107" i="21"/>
  <c r="V108" i="21"/>
  <c r="V109" i="21"/>
  <c r="V110" i="21"/>
  <c r="V111" i="21"/>
  <c r="V112" i="21"/>
  <c r="V113" i="21"/>
  <c r="V114" i="21"/>
  <c r="V115" i="21"/>
  <c r="V116" i="21"/>
  <c r="V117" i="21"/>
  <c r="V95" i="21"/>
  <c r="V48" i="21"/>
  <c r="V49" i="21"/>
  <c r="V50" i="21"/>
  <c r="V51" i="21"/>
  <c r="V52" i="21"/>
  <c r="V53" i="21"/>
  <c r="V54" i="21"/>
  <c r="V55" i="21"/>
  <c r="V56" i="21"/>
  <c r="V57" i="21"/>
  <c r="V58" i="21"/>
  <c r="V59" i="21"/>
  <c r="V60" i="21"/>
  <c r="V61" i="21"/>
  <c r="V62" i="21"/>
  <c r="V63" i="21"/>
  <c r="V64" i="21"/>
  <c r="V65" i="21"/>
  <c r="V66" i="21"/>
  <c r="V67" i="21"/>
  <c r="V68" i="21"/>
  <c r="V69" i="21"/>
  <c r="V70" i="21"/>
  <c r="V71" i="21"/>
  <c r="V72" i="21"/>
  <c r="V73" i="21"/>
  <c r="V74" i="21"/>
  <c r="V75" i="21"/>
  <c r="V76" i="21"/>
  <c r="V77" i="21"/>
  <c r="V78" i="21"/>
  <c r="V79" i="21"/>
  <c r="V80" i="21"/>
  <c r="V81" i="21"/>
  <c r="V82" i="21"/>
  <c r="V83" i="21"/>
  <c r="V84" i="21"/>
  <c r="V85" i="21"/>
  <c r="V86" i="21"/>
  <c r="V87" i="21"/>
  <c r="V88" i="21"/>
  <c r="V89" i="21"/>
  <c r="V90" i="21"/>
  <c r="V91" i="21"/>
  <c r="V92" i="21"/>
  <c r="V93" i="21"/>
  <c r="V94" i="21"/>
  <c r="V36" i="21"/>
  <c r="U55" i="21"/>
  <c r="V34" i="21"/>
  <c r="V35" i="21"/>
  <c r="AY39" i="21" s="1"/>
  <c r="V38" i="21"/>
  <c r="V40" i="21"/>
  <c r="V42" i="21"/>
  <c r="V44" i="21"/>
  <c r="V45" i="21"/>
  <c r="V47" i="21"/>
  <c r="U49" i="21"/>
  <c r="U51" i="21"/>
  <c r="U52" i="21"/>
  <c r="U54" i="21"/>
  <c r="U57" i="21"/>
  <c r="U58" i="21"/>
  <c r="U60" i="21"/>
  <c r="U62" i="21"/>
  <c r="U64" i="21"/>
  <c r="U66" i="21"/>
  <c r="U68" i="21"/>
  <c r="U69" i="21"/>
  <c r="U71" i="21"/>
  <c r="U73" i="21"/>
  <c r="U75" i="21"/>
  <c r="U76" i="21"/>
  <c r="U78" i="21"/>
  <c r="U80" i="21"/>
  <c r="U81" i="21"/>
  <c r="U83" i="21"/>
  <c r="U85" i="21"/>
  <c r="U86" i="21"/>
  <c r="U88" i="21"/>
  <c r="U90" i="21"/>
  <c r="U91" i="21"/>
  <c r="U93" i="21"/>
  <c r="U95" i="21"/>
  <c r="U97" i="21"/>
  <c r="U99" i="21"/>
  <c r="U101" i="21"/>
  <c r="U103" i="21"/>
  <c r="U106" i="21"/>
  <c r="U108" i="21"/>
  <c r="U110" i="21"/>
  <c r="U112" i="21"/>
  <c r="U113" i="21"/>
  <c r="U115" i="21"/>
  <c r="U116" i="21"/>
  <c r="AT43" i="21" s="1"/>
  <c r="U117" i="21"/>
  <c r="AT42" i="21" s="1"/>
  <c r="V119" i="21"/>
  <c r="V120" i="21"/>
  <c r="AU41" i="21" s="1"/>
  <c r="V122" i="21"/>
  <c r="V125" i="21"/>
  <c r="V128" i="21"/>
  <c r="AU26" i="21" s="1"/>
  <c r="V33" i="21"/>
  <c r="V37" i="21"/>
  <c r="V39" i="21"/>
  <c r="V41" i="21"/>
  <c r="V43" i="21"/>
  <c r="V46" i="21"/>
  <c r="U48" i="21"/>
  <c r="U50" i="21"/>
  <c r="U53" i="21"/>
  <c r="U56" i="21"/>
  <c r="U59" i="21"/>
  <c r="U61" i="21"/>
  <c r="U63" i="21"/>
  <c r="U65" i="21"/>
  <c r="U67" i="21"/>
  <c r="U70" i="21"/>
  <c r="U72" i="21"/>
  <c r="U74" i="21"/>
  <c r="U77" i="21"/>
  <c r="U79" i="21"/>
  <c r="U82" i="21"/>
  <c r="U84" i="21"/>
  <c r="U87" i="21"/>
  <c r="U89" i="21"/>
  <c r="U92" i="21"/>
  <c r="U94" i="21"/>
  <c r="U96" i="21"/>
  <c r="U98" i="21"/>
  <c r="U100" i="21"/>
  <c r="U102" i="21"/>
  <c r="U104" i="21"/>
  <c r="U105" i="21"/>
  <c r="U107" i="21"/>
  <c r="U109" i="21"/>
  <c r="U111" i="21"/>
  <c r="U114" i="21"/>
  <c r="V118" i="21"/>
  <c r="V121" i="21"/>
  <c r="V123" i="21"/>
  <c r="V124" i="21"/>
  <c r="V126" i="21"/>
  <c r="V127" i="21"/>
  <c r="V129" i="21"/>
  <c r="AU6" i="21" s="1"/>
  <c r="U119" i="21"/>
  <c r="U120" i="21"/>
  <c r="U121" i="21"/>
  <c r="U122" i="21"/>
  <c r="U123" i="21"/>
  <c r="U124" i="21"/>
  <c r="U125" i="21"/>
  <c r="U126" i="21"/>
  <c r="U127" i="21"/>
  <c r="U128" i="21"/>
  <c r="AT26" i="21" s="1"/>
  <c r="U129" i="21"/>
  <c r="AT6" i="21" s="1"/>
  <c r="V31" i="21"/>
  <c r="AY41" i="21" s="1"/>
  <c r="G118" i="21"/>
  <c r="U118" i="21" s="1"/>
  <c r="AU43" i="21" l="1"/>
  <c r="AT41" i="21"/>
  <c r="AP39" i="21"/>
  <c r="AU42" i="21"/>
  <c r="AX8" i="21"/>
  <c r="AO8" i="21"/>
  <c r="AP8" i="21"/>
  <c r="AY8" i="21"/>
  <c r="AT3" i="21"/>
  <c r="AU3" i="21"/>
  <c r="F18" i="32" l="1"/>
  <c r="H18" i="32" s="1"/>
  <c r="F16" i="32"/>
  <c r="H16" i="32" s="1"/>
  <c r="F14" i="32"/>
  <c r="H14" i="32" s="1"/>
  <c r="H36" i="32"/>
  <c r="F12" i="32"/>
  <c r="H12" i="32" s="1"/>
  <c r="F20" i="32"/>
  <c r="H20" i="32" s="1"/>
  <c r="U126" i="3"/>
  <c r="H126" i="3" s="1"/>
  <c r="F10" i="32" l="1"/>
  <c r="H10" i="32" s="1"/>
  <c r="F33" i="32"/>
  <c r="F34" i="32" s="1"/>
  <c r="H34" i="32" s="1"/>
  <c r="U131" i="3" l="1"/>
  <c r="H131" i="3" s="1"/>
  <c r="U129" i="3" l="1"/>
  <c r="H129" i="3" s="1"/>
  <c r="U35" i="31" l="1"/>
  <c r="W63" i="31" l="1"/>
  <c r="X63" i="31"/>
  <c r="AD96" i="31" s="1"/>
  <c r="AD96" i="30" l="1"/>
  <c r="AD99" i="30" s="1"/>
  <c r="AD99" i="31"/>
  <c r="C689" i="1"/>
  <c r="C688" i="1"/>
  <c r="C687" i="1"/>
  <c r="C686" i="1"/>
  <c r="C685" i="1"/>
  <c r="C484" i="1"/>
  <c r="C483" i="1"/>
  <c r="C482" i="1"/>
  <c r="J736" i="51" s="1"/>
  <c r="C481" i="1"/>
  <c r="C480" i="1"/>
  <c r="C479" i="1"/>
  <c r="C478" i="1"/>
  <c r="C477" i="1"/>
  <c r="C476" i="1"/>
  <c r="C475" i="1"/>
  <c r="J86" i="3" s="1"/>
  <c r="C474" i="1"/>
  <c r="C473" i="1"/>
  <c r="C472" i="1"/>
  <c r="J85" i="3" s="1"/>
  <c r="C471" i="1"/>
  <c r="C470" i="1"/>
  <c r="C469" i="1"/>
  <c r="C468" i="1"/>
  <c r="C467" i="1"/>
  <c r="C466" i="1"/>
  <c r="C465" i="1"/>
  <c r="C464" i="1"/>
  <c r="C463" i="1"/>
  <c r="C462" i="1"/>
  <c r="C461" i="1"/>
  <c r="J460" i="51" s="1"/>
  <c r="C460" i="1"/>
  <c r="C459" i="1"/>
  <c r="J74" i="3" s="1"/>
  <c r="C458" i="1"/>
  <c r="C457" i="1"/>
  <c r="J43" i="51" s="1"/>
  <c r="C456" i="1"/>
  <c r="C455" i="1"/>
  <c r="J87" i="3" l="1"/>
  <c r="J794" i="51"/>
  <c r="J688" i="51"/>
  <c r="J228" i="51"/>
  <c r="J219" i="51"/>
  <c r="J14" i="51"/>
  <c r="J62" i="51"/>
  <c r="J315" i="51"/>
  <c r="J310" i="51"/>
  <c r="J385" i="51"/>
  <c r="J74" i="51"/>
  <c r="J548" i="51"/>
  <c r="J451" i="51"/>
  <c r="J272" i="51"/>
  <c r="J662" i="51"/>
  <c r="J349" i="51"/>
  <c r="J418" i="51"/>
  <c r="J508" i="51"/>
  <c r="J505" i="51"/>
  <c r="J506" i="51"/>
  <c r="J113" i="51"/>
  <c r="J140" i="51"/>
  <c r="J467" i="51"/>
  <c r="J520" i="51"/>
  <c r="J370" i="51"/>
  <c r="J381" i="51"/>
  <c r="J63" i="51"/>
  <c r="J250" i="51"/>
  <c r="J641" i="51"/>
  <c r="J478" i="51"/>
  <c r="J534" i="51"/>
  <c r="J87" i="51"/>
  <c r="J187" i="51"/>
  <c r="J350" i="51"/>
  <c r="J551" i="51"/>
  <c r="Y94" i="21"/>
  <c r="Y82" i="21"/>
  <c r="Y93" i="21"/>
  <c r="J109" i="3"/>
  <c r="Y117" i="21"/>
  <c r="Y95" i="21"/>
  <c r="J262" i="10"/>
  <c r="J260" i="10"/>
  <c r="H260" i="10"/>
  <c r="H259" i="10"/>
  <c r="J259" i="10" s="1"/>
  <c r="H257" i="10"/>
  <c r="J257" i="10" s="1"/>
  <c r="H245" i="10"/>
  <c r="J245" i="10" s="1"/>
  <c r="H244" i="10"/>
  <c r="J244" i="10" s="1"/>
  <c r="H233" i="10"/>
  <c r="J233" i="10" s="1"/>
  <c r="J232" i="10"/>
  <c r="H232" i="10"/>
  <c r="H222" i="10"/>
  <c r="J222" i="10" s="1"/>
  <c r="H221" i="10"/>
  <c r="J221" i="10" s="1"/>
  <c r="H211" i="10"/>
  <c r="J211" i="10" s="1"/>
  <c r="H210" i="10"/>
  <c r="J210" i="10" s="1"/>
  <c r="J209" i="10"/>
  <c r="H209" i="10"/>
  <c r="H200" i="10"/>
  <c r="J200" i="10" s="1"/>
  <c r="H199" i="10"/>
  <c r="J199" i="10" s="1"/>
  <c r="H198" i="10"/>
  <c r="J198" i="10" s="1"/>
  <c r="H197" i="10"/>
  <c r="J197" i="10" s="1"/>
  <c r="J183" i="10"/>
  <c r="H183" i="10"/>
  <c r="J182" i="10"/>
  <c r="H182" i="10"/>
  <c r="J181" i="10"/>
  <c r="H181" i="10"/>
  <c r="H180" i="10"/>
  <c r="J180" i="10" s="1"/>
  <c r="H155" i="10"/>
  <c r="J155" i="10" s="1"/>
  <c r="H154" i="10"/>
  <c r="J154" i="10" s="1"/>
  <c r="J153" i="10"/>
  <c r="H153" i="10"/>
  <c r="J143" i="10"/>
  <c r="H143" i="10"/>
  <c r="J141" i="10"/>
  <c r="H141" i="10"/>
  <c r="J140" i="10"/>
  <c r="H140" i="10"/>
  <c r="J132" i="10"/>
  <c r="H132" i="10"/>
  <c r="J131" i="10"/>
  <c r="H131" i="10"/>
  <c r="H120" i="10"/>
  <c r="J120" i="10" s="1"/>
  <c r="H119" i="10"/>
  <c r="J119" i="10" s="1"/>
  <c r="H107" i="10"/>
  <c r="J107" i="10" s="1"/>
  <c r="H106" i="10"/>
  <c r="J106" i="10" s="1"/>
  <c r="J105" i="10"/>
  <c r="H105" i="10"/>
  <c r="J94" i="10"/>
  <c r="H94" i="10"/>
  <c r="J93" i="10"/>
  <c r="H93" i="10"/>
  <c r="J83" i="10"/>
  <c r="H83" i="10"/>
  <c r="H82" i="10"/>
  <c r="J82" i="10" s="1"/>
  <c r="H81" i="10"/>
  <c r="J81" i="10" s="1"/>
  <c r="J80" i="10"/>
  <c r="H80" i="10"/>
  <c r="H77" i="10"/>
  <c r="J77" i="10" s="1"/>
  <c r="H76" i="10"/>
  <c r="J76" i="10" s="1"/>
  <c r="H61" i="10"/>
  <c r="J61" i="10" s="1"/>
  <c r="J60" i="10"/>
  <c r="H60" i="10"/>
  <c r="H59" i="10"/>
  <c r="J59" i="10" s="1"/>
  <c r="H51" i="10"/>
  <c r="J51" i="10" s="1"/>
  <c r="H50" i="10"/>
  <c r="J50" i="10" s="1"/>
  <c r="H49" i="10"/>
  <c r="J49" i="10" s="1"/>
  <c r="J40" i="10"/>
  <c r="H40" i="10"/>
  <c r="H39" i="10"/>
  <c r="J39" i="10" s="1"/>
  <c r="J38" i="10"/>
  <c r="H38" i="10"/>
  <c r="H37" i="10"/>
  <c r="J37" i="10" s="1"/>
  <c r="H21" i="10"/>
  <c r="J21" i="10" s="1"/>
  <c r="H20" i="10"/>
  <c r="J20" i="10" s="1"/>
  <c r="J19" i="10"/>
  <c r="H19" i="10"/>
  <c r="J18" i="10"/>
  <c r="H18" i="10"/>
  <c r="J17" i="10"/>
  <c r="H17" i="10"/>
  <c r="H16" i="10"/>
  <c r="H15" i="10"/>
  <c r="J15" i="10" s="1"/>
  <c r="J14" i="10"/>
  <c r="H14" i="10"/>
  <c r="J13" i="10"/>
  <c r="H13" i="10"/>
  <c r="H3" i="10"/>
  <c r="J3" i="10" s="1"/>
  <c r="H2" i="10"/>
  <c r="J2" i="10" s="1"/>
  <c r="I6" i="14" l="1"/>
  <c r="J6" i="14"/>
  <c r="Q6" i="14"/>
  <c r="S6" i="14"/>
  <c r="I7" i="14"/>
  <c r="J7" i="14"/>
  <c r="Q7" i="14"/>
  <c r="S7" i="14"/>
  <c r="I8" i="14"/>
  <c r="J8" i="14"/>
  <c r="Q8" i="14"/>
  <c r="S8" i="14"/>
  <c r="I9" i="14"/>
  <c r="J9" i="14"/>
  <c r="Q9" i="14"/>
  <c r="S9" i="14"/>
  <c r="I10" i="14"/>
  <c r="J10" i="14"/>
  <c r="Q10" i="14"/>
  <c r="S10" i="14"/>
  <c r="I11" i="14"/>
  <c r="J11" i="14"/>
  <c r="Q11" i="14"/>
  <c r="S11" i="14"/>
  <c r="I12" i="14"/>
  <c r="J12" i="14"/>
  <c r="Q12" i="14"/>
  <c r="S12" i="14"/>
  <c r="I13" i="14"/>
  <c r="J13" i="14"/>
  <c r="Q13" i="14"/>
  <c r="S13" i="14"/>
  <c r="I14" i="14"/>
  <c r="J14" i="14"/>
  <c r="Q14" i="14"/>
  <c r="S14" i="14"/>
  <c r="I15" i="14"/>
  <c r="J15" i="14"/>
  <c r="Q15" i="14"/>
  <c r="S15" i="14"/>
  <c r="I16" i="14"/>
  <c r="J16" i="14"/>
  <c r="Q16" i="14"/>
  <c r="S16" i="14"/>
  <c r="I17" i="14"/>
  <c r="J17" i="14"/>
  <c r="Q17" i="14"/>
  <c r="S17" i="14"/>
  <c r="I18" i="14"/>
  <c r="J18" i="14"/>
  <c r="Q18" i="14"/>
  <c r="S18" i="14"/>
  <c r="I19" i="14"/>
  <c r="J19" i="14"/>
  <c r="Q19" i="14"/>
  <c r="S19" i="14"/>
  <c r="I20" i="14"/>
  <c r="J20" i="14"/>
  <c r="Q20" i="14"/>
  <c r="S20" i="14"/>
  <c r="I21" i="14"/>
  <c r="J21" i="14"/>
  <c r="Q21" i="14"/>
  <c r="S21" i="14"/>
  <c r="I22" i="14"/>
  <c r="J22" i="14"/>
  <c r="Q22" i="14"/>
  <c r="S22" i="14"/>
  <c r="I23" i="14"/>
  <c r="J23" i="14"/>
  <c r="Q23" i="14"/>
  <c r="S23" i="14"/>
  <c r="I24" i="14"/>
  <c r="J24" i="14"/>
  <c r="Q24" i="14"/>
  <c r="S24" i="14"/>
  <c r="I25" i="14"/>
  <c r="J25" i="14"/>
  <c r="Q25" i="14"/>
  <c r="S25" i="14"/>
  <c r="I26" i="14"/>
  <c r="J26" i="14"/>
  <c r="Q26" i="14"/>
  <c r="S26" i="14"/>
  <c r="I27" i="14"/>
  <c r="J27" i="14"/>
  <c r="Q27" i="14"/>
  <c r="S27" i="14"/>
  <c r="I28" i="14"/>
  <c r="J28" i="14"/>
  <c r="Q28" i="14"/>
  <c r="S28" i="14"/>
  <c r="I29" i="14"/>
  <c r="J29" i="14"/>
  <c r="Q29" i="14"/>
  <c r="S29" i="14"/>
  <c r="I30" i="14"/>
  <c r="J30" i="14"/>
  <c r="Q30" i="14"/>
  <c r="S30" i="14"/>
  <c r="I31" i="14"/>
  <c r="J31" i="14"/>
  <c r="Q31" i="14"/>
  <c r="S31" i="14"/>
  <c r="I32" i="14"/>
  <c r="J32" i="14"/>
  <c r="Q32" i="14"/>
  <c r="S32" i="14"/>
  <c r="I33" i="14"/>
  <c r="J33" i="14"/>
  <c r="Q33" i="14"/>
  <c r="S33" i="14"/>
  <c r="F34" i="14"/>
  <c r="U34" i="14"/>
  <c r="H34" i="14" s="1"/>
  <c r="I34" i="14"/>
  <c r="J34" i="14"/>
  <c r="Q34" i="14"/>
  <c r="S34" i="14"/>
  <c r="F35" i="14"/>
  <c r="U35" i="14"/>
  <c r="H35" i="14" s="1"/>
  <c r="I35" i="14"/>
  <c r="J35" i="14"/>
  <c r="Q35" i="14"/>
  <c r="S35" i="14"/>
  <c r="F36" i="14"/>
  <c r="U36" i="14"/>
  <c r="H36" i="14" s="1"/>
  <c r="I36" i="14"/>
  <c r="J36" i="14"/>
  <c r="Q36" i="14"/>
  <c r="S36" i="14"/>
  <c r="F37" i="14"/>
  <c r="U37" i="14"/>
  <c r="H37" i="14" s="1"/>
  <c r="I37" i="14"/>
  <c r="J37" i="14"/>
  <c r="Q37" i="14"/>
  <c r="S37" i="14"/>
  <c r="F38" i="14"/>
  <c r="U38" i="14"/>
  <c r="H38" i="14" s="1"/>
  <c r="I38" i="14"/>
  <c r="J38" i="14"/>
  <c r="Q38" i="14"/>
  <c r="S38" i="14"/>
  <c r="F39" i="14"/>
  <c r="U39" i="14"/>
  <c r="H39" i="14" s="1"/>
  <c r="I39" i="14"/>
  <c r="J39" i="14"/>
  <c r="Q39" i="14"/>
  <c r="S39" i="14"/>
  <c r="F40" i="14"/>
  <c r="U40" i="14"/>
  <c r="H40" i="14" s="1"/>
  <c r="I40" i="14"/>
  <c r="J40" i="14"/>
  <c r="Q40" i="14"/>
  <c r="S40" i="14"/>
  <c r="F41" i="14"/>
  <c r="U41" i="14"/>
  <c r="H41" i="14" s="1"/>
  <c r="I41" i="14"/>
  <c r="J41" i="14"/>
  <c r="Q41" i="14"/>
  <c r="S41" i="14"/>
  <c r="I42" i="14"/>
  <c r="J42" i="14"/>
  <c r="Q42" i="14"/>
  <c r="S42" i="14"/>
  <c r="U42" i="14"/>
  <c r="I43" i="14"/>
  <c r="J43" i="14"/>
  <c r="Q43" i="14"/>
  <c r="S43" i="14"/>
  <c r="U43" i="14"/>
  <c r="I44" i="14"/>
  <c r="J44" i="14"/>
  <c r="Q44" i="14"/>
  <c r="S44" i="14"/>
  <c r="U44" i="14"/>
  <c r="I45" i="14"/>
  <c r="J45" i="14"/>
  <c r="Q45" i="14"/>
  <c r="S45" i="14"/>
  <c r="U45" i="14"/>
  <c r="I46" i="14"/>
  <c r="J46" i="14"/>
  <c r="Q46" i="14"/>
  <c r="S46" i="14"/>
  <c r="U46" i="14"/>
  <c r="I47" i="14"/>
  <c r="J47" i="14"/>
  <c r="Q47" i="14"/>
  <c r="S47" i="14"/>
  <c r="U47" i="14"/>
  <c r="I48" i="14"/>
  <c r="J48" i="14"/>
  <c r="Q48" i="14"/>
  <c r="S48" i="14"/>
  <c r="U48" i="14"/>
  <c r="F49" i="14"/>
  <c r="U49" i="14"/>
  <c r="H49" i="14" s="1"/>
  <c r="I49" i="14"/>
  <c r="J49" i="14"/>
  <c r="Q49" i="14"/>
  <c r="S49" i="14"/>
  <c r="F50" i="14"/>
  <c r="U50" i="14"/>
  <c r="H50" i="14" s="1"/>
  <c r="I50" i="14"/>
  <c r="J50" i="14"/>
  <c r="Q50" i="14"/>
  <c r="S50" i="14"/>
  <c r="L52" i="14"/>
  <c r="M52" i="14"/>
  <c r="N52" i="14"/>
  <c r="O52" i="14"/>
  <c r="P52" i="14"/>
  <c r="D32" i="15"/>
  <c r="C34" i="15"/>
  <c r="D36" i="15"/>
  <c r="G12" i="13"/>
  <c r="G40" i="13"/>
  <c r="G68" i="13" s="1"/>
  <c r="G96" i="13" s="1"/>
  <c r="A68" i="13"/>
  <c r="A96" i="13" s="1"/>
  <c r="A6" i="7"/>
  <c r="B6" i="7"/>
  <c r="C6" i="7"/>
  <c r="G6" i="7" s="1"/>
  <c r="D6" i="7"/>
  <c r="I6" i="7" s="1"/>
  <c r="E6" i="7"/>
  <c r="F6" i="7"/>
  <c r="L6" i="7"/>
  <c r="O6" i="7"/>
  <c r="N6" i="7" s="1"/>
  <c r="P6" i="7"/>
  <c r="Q6" i="7"/>
  <c r="A7" i="7"/>
  <c r="B7" i="7"/>
  <c r="C7" i="7"/>
  <c r="G7" i="7" s="1"/>
  <c r="D7" i="7"/>
  <c r="E7" i="7"/>
  <c r="F7" i="7"/>
  <c r="L7" i="7"/>
  <c r="O7" i="7"/>
  <c r="N7" i="7" s="1"/>
  <c r="P7" i="7"/>
  <c r="Q7" i="7"/>
  <c r="A8" i="7"/>
  <c r="B8" i="7"/>
  <c r="C8" i="7"/>
  <c r="D8" i="7"/>
  <c r="E8" i="7"/>
  <c r="F8" i="7"/>
  <c r="L8" i="7"/>
  <c r="O8" i="7"/>
  <c r="N8" i="7" s="1"/>
  <c r="P8" i="7"/>
  <c r="Q8" i="7"/>
  <c r="A9" i="7"/>
  <c r="B9" i="7"/>
  <c r="C9" i="7"/>
  <c r="D9" i="7"/>
  <c r="E9" i="7"/>
  <c r="F9" i="7"/>
  <c r="L9" i="7"/>
  <c r="O9" i="7"/>
  <c r="N9" i="7" s="1"/>
  <c r="P9" i="7"/>
  <c r="Q9" i="7"/>
  <c r="A10" i="7"/>
  <c r="B10" i="7"/>
  <c r="C10" i="7"/>
  <c r="D10" i="7"/>
  <c r="E10" i="7"/>
  <c r="F10" i="7"/>
  <c r="L10" i="7"/>
  <c r="O10" i="7"/>
  <c r="N10" i="7" s="1"/>
  <c r="P10" i="7"/>
  <c r="Q10" i="7"/>
  <c r="A11" i="7"/>
  <c r="B11" i="7"/>
  <c r="C11" i="7"/>
  <c r="D11" i="7"/>
  <c r="E11" i="7"/>
  <c r="F11" i="7"/>
  <c r="L11" i="7"/>
  <c r="O11" i="7"/>
  <c r="N11" i="7" s="1"/>
  <c r="P11" i="7"/>
  <c r="Q11" i="7"/>
  <c r="A12" i="7"/>
  <c r="B12" i="7"/>
  <c r="C12" i="7"/>
  <c r="D12" i="7"/>
  <c r="E12" i="7"/>
  <c r="F12" i="7"/>
  <c r="L12" i="7"/>
  <c r="O12" i="7"/>
  <c r="N12" i="7" s="1"/>
  <c r="P12" i="7"/>
  <c r="Q12" i="7"/>
  <c r="A13" i="7"/>
  <c r="B13" i="7"/>
  <c r="C13" i="7"/>
  <c r="G13" i="7" s="1"/>
  <c r="D13" i="7"/>
  <c r="I13" i="7" s="1"/>
  <c r="E13" i="7"/>
  <c r="F13" i="7"/>
  <c r="L13" i="7"/>
  <c r="O13" i="7"/>
  <c r="N13" i="7" s="1"/>
  <c r="P13" i="7"/>
  <c r="Q13" i="7"/>
  <c r="A14" i="7"/>
  <c r="B14" i="7"/>
  <c r="C14" i="7"/>
  <c r="G14" i="7" s="1"/>
  <c r="D14" i="7"/>
  <c r="I14" i="7" s="1"/>
  <c r="E14" i="7"/>
  <c r="F14" i="7"/>
  <c r="L14" i="7"/>
  <c r="O14" i="7"/>
  <c r="N14" i="7" s="1"/>
  <c r="P14" i="7"/>
  <c r="Q14" i="7"/>
  <c r="A15" i="7"/>
  <c r="B15" i="7"/>
  <c r="C15" i="7"/>
  <c r="G15" i="7" s="1"/>
  <c r="D15" i="7"/>
  <c r="E15" i="7"/>
  <c r="F15" i="7"/>
  <c r="L15" i="7"/>
  <c r="O15" i="7"/>
  <c r="N15" i="7" s="1"/>
  <c r="P15" i="7"/>
  <c r="Q15" i="7"/>
  <c r="A16" i="7"/>
  <c r="B16" i="7"/>
  <c r="C16" i="7"/>
  <c r="G16" i="7" s="1"/>
  <c r="D16" i="7"/>
  <c r="I16" i="7" s="1"/>
  <c r="E16" i="7"/>
  <c r="F16" i="7"/>
  <c r="L16" i="7"/>
  <c r="O16" i="7"/>
  <c r="N16" i="7" s="1"/>
  <c r="P16" i="7"/>
  <c r="Q16" i="7"/>
  <c r="A17" i="7"/>
  <c r="B17" i="7"/>
  <c r="C17" i="7"/>
  <c r="G17" i="7" s="1"/>
  <c r="D17" i="7"/>
  <c r="I17" i="7" s="1"/>
  <c r="E17" i="7"/>
  <c r="F17" i="7"/>
  <c r="L17" i="7"/>
  <c r="O17" i="7"/>
  <c r="N17" i="7" s="1"/>
  <c r="P17" i="7"/>
  <c r="Q17" i="7"/>
  <c r="A18" i="7"/>
  <c r="B18" i="7"/>
  <c r="C18" i="7"/>
  <c r="G18" i="7" s="1"/>
  <c r="D18" i="7"/>
  <c r="E18" i="7"/>
  <c r="F18" i="7"/>
  <c r="L18" i="7"/>
  <c r="O18" i="7"/>
  <c r="N18" i="7" s="1"/>
  <c r="P18" i="7"/>
  <c r="Q18" i="7"/>
  <c r="A19" i="7"/>
  <c r="B19" i="7"/>
  <c r="C19" i="7"/>
  <c r="G19" i="7" s="1"/>
  <c r="D19" i="7"/>
  <c r="I19" i="7" s="1"/>
  <c r="E19" i="7"/>
  <c r="F19" i="7"/>
  <c r="L19" i="7"/>
  <c r="O19" i="7"/>
  <c r="N19" i="7" s="1"/>
  <c r="P19" i="7"/>
  <c r="Q19" i="7"/>
  <c r="A20" i="7"/>
  <c r="B20" i="7"/>
  <c r="C20" i="7"/>
  <c r="G20" i="7" s="1"/>
  <c r="D20" i="7"/>
  <c r="H20" i="7" s="1"/>
  <c r="E20" i="7"/>
  <c r="F20" i="7"/>
  <c r="L20" i="7"/>
  <c r="O20" i="7"/>
  <c r="N20" i="7" s="1"/>
  <c r="P20" i="7"/>
  <c r="Q20" i="7"/>
  <c r="A21" i="7"/>
  <c r="B21" i="7"/>
  <c r="C21" i="7"/>
  <c r="G21" i="7" s="1"/>
  <c r="D21" i="7"/>
  <c r="E21" i="7"/>
  <c r="F21" i="7"/>
  <c r="L21" i="7"/>
  <c r="O21" i="7"/>
  <c r="N21" i="7" s="1"/>
  <c r="P21" i="7"/>
  <c r="Q21" i="7"/>
  <c r="A22" i="7"/>
  <c r="B22" i="7"/>
  <c r="C22" i="7"/>
  <c r="D22" i="7"/>
  <c r="E22" i="7"/>
  <c r="F22" i="7"/>
  <c r="L22" i="7"/>
  <c r="O22" i="7"/>
  <c r="N22" i="7" s="1"/>
  <c r="P22" i="7"/>
  <c r="Q22" i="7"/>
  <c r="A23" i="7"/>
  <c r="B23" i="7"/>
  <c r="C23" i="7"/>
  <c r="D23" i="7"/>
  <c r="E23" i="7"/>
  <c r="F23" i="7"/>
  <c r="L23" i="7"/>
  <c r="O23" i="7"/>
  <c r="N23" i="7" s="1"/>
  <c r="P23" i="7"/>
  <c r="Q23" i="7"/>
  <c r="A24" i="7"/>
  <c r="B24" i="7"/>
  <c r="C24" i="7"/>
  <c r="D24" i="7"/>
  <c r="E24" i="7"/>
  <c r="F24" i="7"/>
  <c r="L24" i="7"/>
  <c r="O24" i="7"/>
  <c r="N24" i="7" s="1"/>
  <c r="P24" i="7"/>
  <c r="Q24" i="7"/>
  <c r="A25" i="7"/>
  <c r="B25" i="7"/>
  <c r="C25" i="7"/>
  <c r="H25" i="7" s="1"/>
  <c r="D25" i="7"/>
  <c r="E25" i="7"/>
  <c r="F25" i="7"/>
  <c r="L25" i="7"/>
  <c r="O25" i="7"/>
  <c r="N25" i="7" s="1"/>
  <c r="P25" i="7"/>
  <c r="Q25" i="7"/>
  <c r="A26" i="7"/>
  <c r="B26" i="7"/>
  <c r="C26" i="7"/>
  <c r="D26" i="7"/>
  <c r="E26" i="7"/>
  <c r="F26" i="7"/>
  <c r="L26" i="7"/>
  <c r="O26" i="7"/>
  <c r="N26" i="7" s="1"/>
  <c r="P26" i="7"/>
  <c r="Q26" i="7"/>
  <c r="A27" i="7"/>
  <c r="B27" i="7"/>
  <c r="C27" i="7"/>
  <c r="H27" i="7" s="1"/>
  <c r="D27" i="7"/>
  <c r="E27" i="7"/>
  <c r="F27" i="7"/>
  <c r="L27" i="7"/>
  <c r="O27" i="7"/>
  <c r="N27" i="7" s="1"/>
  <c r="P27" i="7"/>
  <c r="Q27" i="7"/>
  <c r="A28" i="7"/>
  <c r="B28" i="7"/>
  <c r="C28" i="7"/>
  <c r="G28" i="7" s="1"/>
  <c r="D28" i="7"/>
  <c r="E28" i="7"/>
  <c r="F28" i="7"/>
  <c r="L28" i="7"/>
  <c r="O28" i="7"/>
  <c r="N28" i="7" s="1"/>
  <c r="P28" i="7"/>
  <c r="Q28" i="7"/>
  <c r="A29" i="7"/>
  <c r="B29" i="7"/>
  <c r="C29" i="7"/>
  <c r="H29" i="7" s="1"/>
  <c r="D29" i="7"/>
  <c r="E29" i="7"/>
  <c r="F29" i="7"/>
  <c r="L29" i="7"/>
  <c r="O29" i="7"/>
  <c r="N29" i="7" s="1"/>
  <c r="P29" i="7"/>
  <c r="Q29" i="7"/>
  <c r="A30" i="7"/>
  <c r="B30" i="7"/>
  <c r="C30" i="7"/>
  <c r="H30" i="7" s="1"/>
  <c r="D30" i="7"/>
  <c r="E30" i="7"/>
  <c r="F30" i="7"/>
  <c r="L30" i="7"/>
  <c r="O30" i="7"/>
  <c r="N30" i="7" s="1"/>
  <c r="P30" i="7"/>
  <c r="Q30" i="7"/>
  <c r="A31" i="7"/>
  <c r="B31" i="7"/>
  <c r="C31" i="7"/>
  <c r="H31" i="7" s="1"/>
  <c r="D31" i="7"/>
  <c r="E31" i="7"/>
  <c r="F31" i="7"/>
  <c r="L31" i="7"/>
  <c r="O31" i="7"/>
  <c r="N31" i="7" s="1"/>
  <c r="P31" i="7"/>
  <c r="Q31" i="7"/>
  <c r="A32" i="7"/>
  <c r="B32" i="7"/>
  <c r="C32" i="7"/>
  <c r="I32" i="7" s="1"/>
  <c r="D32" i="7"/>
  <c r="E32" i="7"/>
  <c r="F32" i="7"/>
  <c r="L32" i="7"/>
  <c r="O32" i="7"/>
  <c r="N32" i="7" s="1"/>
  <c r="P32" i="7"/>
  <c r="Q32" i="7"/>
  <c r="A33" i="7"/>
  <c r="B33" i="7"/>
  <c r="C33" i="7"/>
  <c r="H33" i="7" s="1"/>
  <c r="D33" i="7"/>
  <c r="E33" i="7"/>
  <c r="F33" i="7"/>
  <c r="L33" i="7"/>
  <c r="O33" i="7"/>
  <c r="N33" i="7" s="1"/>
  <c r="P33" i="7"/>
  <c r="Q33" i="7"/>
  <c r="A34" i="7"/>
  <c r="B34" i="7"/>
  <c r="C34" i="7"/>
  <c r="I34" i="7" s="1"/>
  <c r="D34" i="7"/>
  <c r="E34" i="7"/>
  <c r="F34" i="7"/>
  <c r="L34" i="7"/>
  <c r="O34" i="7"/>
  <c r="N34" i="7" s="1"/>
  <c r="P34" i="7"/>
  <c r="Q34" i="7"/>
  <c r="A35" i="7"/>
  <c r="B35" i="7"/>
  <c r="C35" i="7"/>
  <c r="H35" i="7" s="1"/>
  <c r="D35" i="7"/>
  <c r="E35" i="7"/>
  <c r="F35" i="7"/>
  <c r="L35" i="7"/>
  <c r="O35" i="7"/>
  <c r="N35" i="7" s="1"/>
  <c r="P35" i="7"/>
  <c r="Q35" i="7"/>
  <c r="A36" i="7"/>
  <c r="B36" i="7"/>
  <c r="C36" i="7"/>
  <c r="D36" i="7"/>
  <c r="E36" i="7"/>
  <c r="F36" i="7"/>
  <c r="L36" i="7"/>
  <c r="O36" i="7"/>
  <c r="N36" i="7" s="1"/>
  <c r="P36" i="7"/>
  <c r="Q36" i="7"/>
  <c r="A37" i="7"/>
  <c r="B37" i="7"/>
  <c r="C37" i="7"/>
  <c r="H37" i="7" s="1"/>
  <c r="D37" i="7"/>
  <c r="E37" i="7"/>
  <c r="F37" i="7"/>
  <c r="L37" i="7"/>
  <c r="O37" i="7"/>
  <c r="N37" i="7" s="1"/>
  <c r="P37" i="7"/>
  <c r="Q37" i="7"/>
  <c r="A38" i="7"/>
  <c r="B38" i="7"/>
  <c r="C38" i="7"/>
  <c r="H38" i="7" s="1"/>
  <c r="D38" i="7"/>
  <c r="E38" i="7"/>
  <c r="F38" i="7"/>
  <c r="L38" i="7"/>
  <c r="O38" i="7"/>
  <c r="N38" i="7" s="1"/>
  <c r="P38" i="7"/>
  <c r="Q38" i="7"/>
  <c r="A39" i="7"/>
  <c r="B39" i="7"/>
  <c r="C39" i="7"/>
  <c r="D39" i="7"/>
  <c r="E39" i="7"/>
  <c r="F39" i="7"/>
  <c r="L39" i="7"/>
  <c r="O39" i="7"/>
  <c r="N39" i="7" s="1"/>
  <c r="P39" i="7"/>
  <c r="Q39" i="7"/>
  <c r="A40" i="7"/>
  <c r="B40" i="7"/>
  <c r="C40" i="7"/>
  <c r="D40" i="7"/>
  <c r="E40" i="7"/>
  <c r="F40" i="7"/>
  <c r="L40" i="7"/>
  <c r="O40" i="7"/>
  <c r="N40" i="7" s="1"/>
  <c r="P40" i="7"/>
  <c r="Q40" i="7"/>
  <c r="A41" i="7"/>
  <c r="B41" i="7"/>
  <c r="C41" i="7"/>
  <c r="D41" i="7"/>
  <c r="E41" i="7"/>
  <c r="F41" i="7"/>
  <c r="L41" i="7"/>
  <c r="O41" i="7"/>
  <c r="N41" i="7" s="1"/>
  <c r="P41" i="7"/>
  <c r="Q41" i="7"/>
  <c r="A42" i="7"/>
  <c r="B42" i="7"/>
  <c r="C42" i="7"/>
  <c r="D42" i="7"/>
  <c r="E42" i="7"/>
  <c r="F42" i="7"/>
  <c r="L42" i="7"/>
  <c r="O42" i="7"/>
  <c r="N42" i="7" s="1"/>
  <c r="P42" i="7"/>
  <c r="Q42" i="7"/>
  <c r="A43" i="7"/>
  <c r="B43" i="7"/>
  <c r="C43" i="7"/>
  <c r="D43" i="7"/>
  <c r="E43" i="7"/>
  <c r="F43" i="7"/>
  <c r="L43" i="7"/>
  <c r="O43" i="7"/>
  <c r="N43" i="7" s="1"/>
  <c r="P43" i="7"/>
  <c r="Q43" i="7"/>
  <c r="A44" i="7"/>
  <c r="B44" i="7"/>
  <c r="C44" i="7"/>
  <c r="I44" i="7" s="1"/>
  <c r="D44" i="7"/>
  <c r="E44" i="7"/>
  <c r="F44" i="7"/>
  <c r="L44" i="7"/>
  <c r="O44" i="7"/>
  <c r="N44" i="7" s="1"/>
  <c r="P44" i="7"/>
  <c r="Q44" i="7"/>
  <c r="A45" i="7"/>
  <c r="B45" i="7"/>
  <c r="C45" i="7"/>
  <c r="H45" i="7" s="1"/>
  <c r="D45" i="7"/>
  <c r="E45" i="7"/>
  <c r="F45" i="7"/>
  <c r="L45" i="7"/>
  <c r="O45" i="7"/>
  <c r="N45" i="7" s="1"/>
  <c r="P45" i="7"/>
  <c r="Q45" i="7"/>
  <c r="A46" i="7"/>
  <c r="B46" i="7"/>
  <c r="C46" i="7"/>
  <c r="H46" i="7" s="1"/>
  <c r="D46" i="7"/>
  <c r="E46" i="7"/>
  <c r="F46" i="7"/>
  <c r="L46" i="7"/>
  <c r="O46" i="7"/>
  <c r="N46" i="7" s="1"/>
  <c r="P46" i="7"/>
  <c r="Q46" i="7"/>
  <c r="A47" i="7"/>
  <c r="B47" i="7"/>
  <c r="C47" i="7"/>
  <c r="H47" i="7" s="1"/>
  <c r="D47" i="7"/>
  <c r="E47" i="7"/>
  <c r="F47" i="7"/>
  <c r="L47" i="7"/>
  <c r="O47" i="7"/>
  <c r="N47" i="7" s="1"/>
  <c r="P47" i="7"/>
  <c r="Q47" i="7"/>
  <c r="A48" i="7"/>
  <c r="B48" i="7"/>
  <c r="C48" i="7"/>
  <c r="I48" i="7" s="1"/>
  <c r="D48" i="7"/>
  <c r="E48" i="7"/>
  <c r="F48" i="7"/>
  <c r="L48" i="7"/>
  <c r="O48" i="7"/>
  <c r="N48" i="7" s="1"/>
  <c r="P48" i="7"/>
  <c r="Q48" i="7"/>
  <c r="A49" i="7"/>
  <c r="B49" i="7"/>
  <c r="C49" i="7"/>
  <c r="H49" i="7" s="1"/>
  <c r="D49" i="7"/>
  <c r="E49" i="7"/>
  <c r="F49" i="7"/>
  <c r="L49" i="7"/>
  <c r="O49" i="7"/>
  <c r="N49" i="7" s="1"/>
  <c r="P49" i="7"/>
  <c r="Q49" i="7"/>
  <c r="A50" i="7"/>
  <c r="B50" i="7"/>
  <c r="C50" i="7"/>
  <c r="I50" i="7" s="1"/>
  <c r="D50" i="7"/>
  <c r="E50" i="7"/>
  <c r="F50" i="7"/>
  <c r="L50" i="7"/>
  <c r="O50" i="7"/>
  <c r="N50" i="7" s="1"/>
  <c r="P50" i="7"/>
  <c r="Q50" i="7"/>
  <c r="A51" i="7"/>
  <c r="B51" i="7"/>
  <c r="C51" i="7"/>
  <c r="H51" i="7" s="1"/>
  <c r="D51" i="7"/>
  <c r="E51" i="7"/>
  <c r="F51" i="7"/>
  <c r="L51" i="7"/>
  <c r="O51" i="7"/>
  <c r="N51" i="7" s="1"/>
  <c r="P51" i="7"/>
  <c r="Q51" i="7"/>
  <c r="A52" i="7"/>
  <c r="B52" i="7"/>
  <c r="C52" i="7"/>
  <c r="D52" i="7"/>
  <c r="E52" i="7"/>
  <c r="F52" i="7"/>
  <c r="L52" i="7"/>
  <c r="O52" i="7"/>
  <c r="N52" i="7" s="1"/>
  <c r="P52" i="7"/>
  <c r="Q52" i="7"/>
  <c r="A53" i="7"/>
  <c r="B53" i="7"/>
  <c r="C53" i="7"/>
  <c r="I53" i="7" s="1"/>
  <c r="D53" i="7"/>
  <c r="E53" i="7"/>
  <c r="F53" i="7"/>
  <c r="L53" i="7"/>
  <c r="O53" i="7"/>
  <c r="N53" i="7" s="1"/>
  <c r="P53" i="7"/>
  <c r="Q53" i="7"/>
  <c r="A54" i="7"/>
  <c r="B54" i="7"/>
  <c r="C54" i="7"/>
  <c r="G54" i="7" s="1"/>
  <c r="D54" i="7"/>
  <c r="E54" i="7"/>
  <c r="F54" i="7"/>
  <c r="L54" i="7"/>
  <c r="O54" i="7"/>
  <c r="N54" i="7" s="1"/>
  <c r="P54" i="7"/>
  <c r="Q54" i="7"/>
  <c r="A55" i="7"/>
  <c r="B55" i="7"/>
  <c r="C55" i="7"/>
  <c r="H55" i="7" s="1"/>
  <c r="D55" i="7"/>
  <c r="E55" i="7"/>
  <c r="F55" i="7"/>
  <c r="L55" i="7"/>
  <c r="O55" i="7"/>
  <c r="N55" i="7" s="1"/>
  <c r="P55" i="7"/>
  <c r="Q55" i="7"/>
  <c r="A56" i="7"/>
  <c r="B56" i="7"/>
  <c r="C56" i="7"/>
  <c r="H56" i="7" s="1"/>
  <c r="D56" i="7"/>
  <c r="E56" i="7"/>
  <c r="F56" i="7"/>
  <c r="L56" i="7"/>
  <c r="O56" i="7"/>
  <c r="N56" i="7" s="1"/>
  <c r="P56" i="7"/>
  <c r="Q56" i="7"/>
  <c r="A57" i="7"/>
  <c r="B57" i="7"/>
  <c r="C57" i="7"/>
  <c r="G57" i="7" s="1"/>
  <c r="D57" i="7"/>
  <c r="E57" i="7"/>
  <c r="F57" i="7"/>
  <c r="L57" i="7"/>
  <c r="O57" i="7"/>
  <c r="N57" i="7" s="1"/>
  <c r="P57" i="7"/>
  <c r="Q57" i="7"/>
  <c r="A58" i="7"/>
  <c r="B58" i="7"/>
  <c r="C58" i="7"/>
  <c r="H58" i="7" s="1"/>
  <c r="D58" i="7"/>
  <c r="E58" i="7"/>
  <c r="F58" i="7"/>
  <c r="L58" i="7"/>
  <c r="O58" i="7"/>
  <c r="N58" i="7" s="1"/>
  <c r="P58" i="7"/>
  <c r="Q58" i="7"/>
  <c r="A59" i="7"/>
  <c r="B59" i="7"/>
  <c r="C59" i="7"/>
  <c r="G59" i="7" s="1"/>
  <c r="D59" i="7"/>
  <c r="E59" i="7"/>
  <c r="F59" i="7"/>
  <c r="L59" i="7"/>
  <c r="O59" i="7"/>
  <c r="N59" i="7" s="1"/>
  <c r="P59" i="7"/>
  <c r="Q59" i="7"/>
  <c r="A60" i="7"/>
  <c r="B60" i="7"/>
  <c r="C60" i="7"/>
  <c r="D60" i="7"/>
  <c r="E60" i="7"/>
  <c r="F60" i="7"/>
  <c r="L60" i="7"/>
  <c r="O60" i="7"/>
  <c r="N60" i="7" s="1"/>
  <c r="P60" i="7"/>
  <c r="Q60" i="7"/>
  <c r="A61" i="7"/>
  <c r="B61" i="7"/>
  <c r="C61" i="7"/>
  <c r="H61" i="7" s="1"/>
  <c r="D61" i="7"/>
  <c r="E61" i="7"/>
  <c r="F61" i="7"/>
  <c r="L61" i="7"/>
  <c r="O61" i="7"/>
  <c r="N61" i="7" s="1"/>
  <c r="P61" i="7"/>
  <c r="Q61" i="7"/>
  <c r="A62" i="7"/>
  <c r="B62" i="7"/>
  <c r="C62" i="7"/>
  <c r="H62" i="7" s="1"/>
  <c r="D62" i="7"/>
  <c r="E62" i="7"/>
  <c r="F62" i="7"/>
  <c r="L62" i="7"/>
  <c r="O62" i="7"/>
  <c r="N62" i="7" s="1"/>
  <c r="P62" i="7"/>
  <c r="Q62" i="7"/>
  <c r="A63" i="7"/>
  <c r="B63" i="7"/>
  <c r="C63" i="7"/>
  <c r="G63" i="7" s="1"/>
  <c r="D63" i="7"/>
  <c r="E63" i="7"/>
  <c r="F63" i="7"/>
  <c r="L63" i="7"/>
  <c r="O63" i="7"/>
  <c r="N63" i="7" s="1"/>
  <c r="P63" i="7"/>
  <c r="Q63" i="7"/>
  <c r="A64" i="7"/>
  <c r="B64" i="7"/>
  <c r="C64" i="7"/>
  <c r="I64" i="7" s="1"/>
  <c r="D64" i="7"/>
  <c r="E64" i="7"/>
  <c r="F64" i="7"/>
  <c r="L64" i="7"/>
  <c r="O64" i="7"/>
  <c r="N64" i="7" s="1"/>
  <c r="P64" i="7"/>
  <c r="Q64" i="7"/>
  <c r="A65" i="7"/>
  <c r="B65" i="7"/>
  <c r="C65" i="7"/>
  <c r="D65" i="7"/>
  <c r="E65" i="7"/>
  <c r="F65" i="7"/>
  <c r="L65" i="7"/>
  <c r="O65" i="7"/>
  <c r="N65" i="7" s="1"/>
  <c r="P65" i="7"/>
  <c r="Q65" i="7"/>
  <c r="A66" i="7"/>
  <c r="B66" i="7"/>
  <c r="C66" i="7"/>
  <c r="H66" i="7" s="1"/>
  <c r="D66" i="7"/>
  <c r="E66" i="7"/>
  <c r="F66" i="7"/>
  <c r="L66" i="7"/>
  <c r="O66" i="7"/>
  <c r="N66" i="7" s="1"/>
  <c r="P66" i="7"/>
  <c r="Q66" i="7"/>
  <c r="A67" i="7"/>
  <c r="B67" i="7"/>
  <c r="C67" i="7"/>
  <c r="D67" i="7"/>
  <c r="E67" i="7"/>
  <c r="F67" i="7"/>
  <c r="L67" i="7"/>
  <c r="O67" i="7"/>
  <c r="N67" i="7" s="1"/>
  <c r="P67" i="7"/>
  <c r="Q67" i="7"/>
  <c r="A68" i="7"/>
  <c r="B68" i="7"/>
  <c r="C68" i="7"/>
  <c r="I68" i="7" s="1"/>
  <c r="D68" i="7"/>
  <c r="E68" i="7"/>
  <c r="F68" i="7"/>
  <c r="L68" i="7"/>
  <c r="O68" i="7"/>
  <c r="N68" i="7" s="1"/>
  <c r="P68" i="7"/>
  <c r="Q68" i="7"/>
  <c r="A69" i="7"/>
  <c r="B69" i="7"/>
  <c r="C69" i="7"/>
  <c r="G69" i="7" s="1"/>
  <c r="D69" i="7"/>
  <c r="E69" i="7"/>
  <c r="F69" i="7"/>
  <c r="L69" i="7"/>
  <c r="O69" i="7"/>
  <c r="N69" i="7" s="1"/>
  <c r="P69" i="7"/>
  <c r="Q69" i="7"/>
  <c r="A70" i="7"/>
  <c r="B70" i="7"/>
  <c r="C70" i="7"/>
  <c r="H70" i="7" s="1"/>
  <c r="D70" i="7"/>
  <c r="E70" i="7"/>
  <c r="F70" i="7"/>
  <c r="L70" i="7"/>
  <c r="O70" i="7"/>
  <c r="N70" i="7" s="1"/>
  <c r="P70" i="7"/>
  <c r="Q70" i="7"/>
  <c r="A71" i="7"/>
  <c r="B71" i="7"/>
  <c r="C71" i="7"/>
  <c r="D71" i="7"/>
  <c r="E71" i="7"/>
  <c r="F71" i="7"/>
  <c r="L71" i="7"/>
  <c r="O71" i="7"/>
  <c r="N71" i="7" s="1"/>
  <c r="P71" i="7"/>
  <c r="Q71" i="7"/>
  <c r="A72" i="7"/>
  <c r="B72" i="7"/>
  <c r="C72" i="7"/>
  <c r="I72" i="7" s="1"/>
  <c r="D72" i="7"/>
  <c r="E72" i="7"/>
  <c r="F72" i="7"/>
  <c r="L72" i="7"/>
  <c r="O72" i="7"/>
  <c r="N72" i="7" s="1"/>
  <c r="P72" i="7"/>
  <c r="Q72" i="7"/>
  <c r="A73" i="7"/>
  <c r="B73" i="7"/>
  <c r="C73" i="7"/>
  <c r="G73" i="7" s="1"/>
  <c r="D73" i="7"/>
  <c r="E73" i="7"/>
  <c r="F73" i="7"/>
  <c r="L73" i="7"/>
  <c r="O73" i="7"/>
  <c r="N73" i="7" s="1"/>
  <c r="P73" i="7"/>
  <c r="Q73" i="7"/>
  <c r="A74" i="7"/>
  <c r="B74" i="7"/>
  <c r="C74" i="7"/>
  <c r="H74" i="7" s="1"/>
  <c r="D74" i="7"/>
  <c r="E74" i="7"/>
  <c r="F74" i="7"/>
  <c r="L74" i="7"/>
  <c r="O74" i="7"/>
  <c r="N74" i="7" s="1"/>
  <c r="P74" i="7"/>
  <c r="Q74" i="7"/>
  <c r="A75" i="7"/>
  <c r="B75" i="7"/>
  <c r="C75" i="7"/>
  <c r="G75" i="7" s="1"/>
  <c r="D75" i="7"/>
  <c r="E75" i="7"/>
  <c r="F75" i="7"/>
  <c r="L75" i="7"/>
  <c r="O75" i="7"/>
  <c r="N75" i="7" s="1"/>
  <c r="P75" i="7"/>
  <c r="Q75" i="7"/>
  <c r="A76" i="7"/>
  <c r="B76" i="7"/>
  <c r="C76" i="7"/>
  <c r="D76" i="7"/>
  <c r="E76" i="7"/>
  <c r="F76" i="7"/>
  <c r="L76" i="7"/>
  <c r="O76" i="7"/>
  <c r="N76" i="7" s="1"/>
  <c r="P76" i="7"/>
  <c r="Q76" i="7"/>
  <c r="A77" i="7"/>
  <c r="B77" i="7"/>
  <c r="C77" i="7"/>
  <c r="H77" i="7" s="1"/>
  <c r="D77" i="7"/>
  <c r="E77" i="7"/>
  <c r="F77" i="7"/>
  <c r="L77" i="7"/>
  <c r="O77" i="7"/>
  <c r="N77" i="7" s="1"/>
  <c r="P77" i="7"/>
  <c r="Q77" i="7"/>
  <c r="A78" i="7"/>
  <c r="B78" i="7"/>
  <c r="C78" i="7"/>
  <c r="H78" i="7" s="1"/>
  <c r="D78" i="7"/>
  <c r="E78" i="7"/>
  <c r="F78" i="7"/>
  <c r="L78" i="7"/>
  <c r="O78" i="7"/>
  <c r="N78" i="7" s="1"/>
  <c r="P78" i="7"/>
  <c r="Q78" i="7"/>
  <c r="A79" i="7"/>
  <c r="B79" i="7"/>
  <c r="C79" i="7"/>
  <c r="H79" i="7" s="1"/>
  <c r="D79" i="7"/>
  <c r="E79" i="7"/>
  <c r="F79" i="7"/>
  <c r="L79" i="7"/>
  <c r="O79" i="7"/>
  <c r="N79" i="7" s="1"/>
  <c r="P79" i="7"/>
  <c r="Q79" i="7"/>
  <c r="A80" i="7"/>
  <c r="B80" i="7"/>
  <c r="C80" i="7"/>
  <c r="I80" i="7" s="1"/>
  <c r="D80" i="7"/>
  <c r="E80" i="7"/>
  <c r="F80" i="7"/>
  <c r="L80" i="7"/>
  <c r="O80" i="7"/>
  <c r="N80" i="7" s="1"/>
  <c r="P80" i="7"/>
  <c r="Q80" i="7"/>
  <c r="A81" i="7"/>
  <c r="B81" i="7"/>
  <c r="C81" i="7"/>
  <c r="D81" i="7"/>
  <c r="E81" i="7"/>
  <c r="F81" i="7"/>
  <c r="L81" i="7"/>
  <c r="O81" i="7"/>
  <c r="N81" i="7" s="1"/>
  <c r="P81" i="7"/>
  <c r="Q81" i="7"/>
  <c r="A82" i="7"/>
  <c r="B82" i="7"/>
  <c r="C82" i="7"/>
  <c r="I82" i="7" s="1"/>
  <c r="D82" i="7"/>
  <c r="E82" i="7"/>
  <c r="F82" i="7"/>
  <c r="L82" i="7"/>
  <c r="O82" i="7"/>
  <c r="N82" i="7" s="1"/>
  <c r="P82" i="7"/>
  <c r="Q82" i="7"/>
  <c r="A83" i="7"/>
  <c r="B83" i="7"/>
  <c r="C83" i="7"/>
  <c r="H83" i="7" s="1"/>
  <c r="D83" i="7"/>
  <c r="E83" i="7"/>
  <c r="F83" i="7"/>
  <c r="L83" i="7"/>
  <c r="O83" i="7"/>
  <c r="N83" i="7" s="1"/>
  <c r="P83" i="7"/>
  <c r="Q83" i="7"/>
  <c r="A84" i="7"/>
  <c r="B84" i="7"/>
  <c r="C84" i="7"/>
  <c r="I84" i="7" s="1"/>
  <c r="D84" i="7"/>
  <c r="E84" i="7"/>
  <c r="F84" i="7"/>
  <c r="L84" i="7"/>
  <c r="O84" i="7"/>
  <c r="N84" i="7" s="1"/>
  <c r="P84" i="7"/>
  <c r="Q84" i="7"/>
  <c r="A85" i="7"/>
  <c r="B85" i="7"/>
  <c r="C85" i="7"/>
  <c r="G85" i="7" s="1"/>
  <c r="D85" i="7"/>
  <c r="E85" i="7"/>
  <c r="F85" i="7"/>
  <c r="L85" i="7"/>
  <c r="O85" i="7"/>
  <c r="N85" i="7" s="1"/>
  <c r="P85" i="7"/>
  <c r="Q85" i="7"/>
  <c r="A86" i="7"/>
  <c r="B86" i="7"/>
  <c r="C86" i="7"/>
  <c r="G86" i="7" s="1"/>
  <c r="D86" i="7"/>
  <c r="E86" i="7"/>
  <c r="F86" i="7"/>
  <c r="L86" i="7"/>
  <c r="O86" i="7"/>
  <c r="N86" i="7" s="1"/>
  <c r="P86" i="7"/>
  <c r="Q86" i="7"/>
  <c r="A87" i="7"/>
  <c r="B87" i="7"/>
  <c r="C87" i="7"/>
  <c r="H87" i="7" s="1"/>
  <c r="D87" i="7"/>
  <c r="E87" i="7"/>
  <c r="F87" i="7"/>
  <c r="L87" i="7"/>
  <c r="O87" i="7"/>
  <c r="N87" i="7" s="1"/>
  <c r="P87" i="7"/>
  <c r="Q87" i="7"/>
  <c r="A88" i="7"/>
  <c r="B88" i="7"/>
  <c r="C88" i="7"/>
  <c r="G88" i="7" s="1"/>
  <c r="D88" i="7"/>
  <c r="E88" i="7"/>
  <c r="F88" i="7"/>
  <c r="L88" i="7"/>
  <c r="O88" i="7"/>
  <c r="N88" i="7" s="1"/>
  <c r="P88" i="7"/>
  <c r="Q88" i="7"/>
  <c r="A89" i="7"/>
  <c r="B89" i="7"/>
  <c r="C89" i="7"/>
  <c r="I89" i="7" s="1"/>
  <c r="D89" i="7"/>
  <c r="E89" i="7"/>
  <c r="F89" i="7"/>
  <c r="L89" i="7"/>
  <c r="O89" i="7"/>
  <c r="N89" i="7" s="1"/>
  <c r="P89" i="7"/>
  <c r="Q89" i="7"/>
  <c r="A90" i="7"/>
  <c r="B90" i="7"/>
  <c r="C90" i="7"/>
  <c r="H90" i="7" s="1"/>
  <c r="D90" i="7"/>
  <c r="E90" i="7"/>
  <c r="F90" i="7"/>
  <c r="L90" i="7"/>
  <c r="O90" i="7"/>
  <c r="N90" i="7" s="1"/>
  <c r="P90" i="7"/>
  <c r="Q90" i="7"/>
  <c r="A91" i="7"/>
  <c r="B91" i="7"/>
  <c r="C91" i="7"/>
  <c r="D91" i="7"/>
  <c r="E91" i="7"/>
  <c r="F91" i="7"/>
  <c r="L91" i="7"/>
  <c r="O91" i="7"/>
  <c r="N91" i="7" s="1"/>
  <c r="P91" i="7"/>
  <c r="Q91" i="7"/>
  <c r="A92" i="7"/>
  <c r="B92" i="7"/>
  <c r="C92" i="7"/>
  <c r="I92" i="7" s="1"/>
  <c r="D92" i="7"/>
  <c r="E92" i="7"/>
  <c r="F92" i="7"/>
  <c r="L92" i="7"/>
  <c r="O92" i="7"/>
  <c r="N92" i="7" s="1"/>
  <c r="P92" i="7"/>
  <c r="Q92" i="7"/>
  <c r="A93" i="7"/>
  <c r="B93" i="7"/>
  <c r="C93" i="7"/>
  <c r="H93" i="7" s="1"/>
  <c r="D93" i="7"/>
  <c r="E93" i="7"/>
  <c r="F93" i="7"/>
  <c r="L93" i="7"/>
  <c r="O93" i="7"/>
  <c r="N93" i="7" s="1"/>
  <c r="P93" i="7"/>
  <c r="Q93" i="7"/>
  <c r="A94" i="7"/>
  <c r="B94" i="7"/>
  <c r="C94" i="7"/>
  <c r="H94" i="7" s="1"/>
  <c r="D94" i="7"/>
  <c r="E94" i="7"/>
  <c r="F94" i="7"/>
  <c r="L94" i="7"/>
  <c r="O94" i="7"/>
  <c r="N94" i="7" s="1"/>
  <c r="P94" i="7"/>
  <c r="Q94" i="7"/>
  <c r="A95" i="7"/>
  <c r="B95" i="7"/>
  <c r="C95" i="7"/>
  <c r="I95" i="7" s="1"/>
  <c r="D95" i="7"/>
  <c r="E95" i="7"/>
  <c r="F95" i="7"/>
  <c r="L95" i="7"/>
  <c r="O95" i="7"/>
  <c r="N95" i="7" s="1"/>
  <c r="P95" i="7"/>
  <c r="Q95" i="7"/>
  <c r="A96" i="7"/>
  <c r="B96" i="7"/>
  <c r="C96" i="7"/>
  <c r="I96" i="7" s="1"/>
  <c r="D96" i="7"/>
  <c r="E96" i="7"/>
  <c r="F96" i="7"/>
  <c r="L96" i="7"/>
  <c r="O96" i="7"/>
  <c r="N96" i="7" s="1"/>
  <c r="P96" i="7"/>
  <c r="Q96" i="7"/>
  <c r="A97" i="7"/>
  <c r="B97" i="7"/>
  <c r="C97" i="7"/>
  <c r="H97" i="7" s="1"/>
  <c r="D97" i="7"/>
  <c r="E97" i="7"/>
  <c r="F97" i="7"/>
  <c r="L97" i="7"/>
  <c r="O97" i="7"/>
  <c r="N97" i="7" s="1"/>
  <c r="P97" i="7"/>
  <c r="Q97" i="7"/>
  <c r="A98" i="7"/>
  <c r="B98" i="7"/>
  <c r="C98" i="7"/>
  <c r="G98" i="7" s="1"/>
  <c r="D98" i="7"/>
  <c r="E98" i="7"/>
  <c r="F98" i="7"/>
  <c r="L98" i="7"/>
  <c r="O98" i="7"/>
  <c r="N98" i="7" s="1"/>
  <c r="P98" i="7"/>
  <c r="Q98" i="7"/>
  <c r="A99" i="7"/>
  <c r="B99" i="7"/>
  <c r="C99" i="7"/>
  <c r="H99" i="7" s="1"/>
  <c r="D99" i="7"/>
  <c r="E99" i="7"/>
  <c r="F99" i="7"/>
  <c r="L99" i="7"/>
  <c r="O99" i="7"/>
  <c r="N99" i="7" s="1"/>
  <c r="P99" i="7"/>
  <c r="Q99" i="7"/>
  <c r="A100" i="7"/>
  <c r="B100" i="7"/>
  <c r="C100" i="7"/>
  <c r="I100" i="7" s="1"/>
  <c r="D100" i="7"/>
  <c r="E100" i="7"/>
  <c r="F100" i="7"/>
  <c r="L100" i="7"/>
  <c r="O100" i="7"/>
  <c r="N100" i="7" s="1"/>
  <c r="P100" i="7"/>
  <c r="Q100" i="7"/>
  <c r="M102" i="7"/>
  <c r="K152" i="20"/>
  <c r="M152" i="20"/>
  <c r="O152" i="20"/>
  <c r="B2" i="5"/>
  <c r="L240" i="5"/>
  <c r="M240" i="5"/>
  <c r="N240" i="5"/>
  <c r="O240" i="5"/>
  <c r="P240" i="5"/>
  <c r="Q240" i="5"/>
  <c r="U127" i="3"/>
  <c r="H127" i="3" s="1"/>
  <c r="U128" i="3"/>
  <c r="H128" i="3" s="1"/>
  <c r="I83" i="7" l="1"/>
  <c r="H7" i="7"/>
  <c r="H84" i="7"/>
  <c r="I57" i="7"/>
  <c r="I79" i="7"/>
  <c r="I7" i="7"/>
  <c r="H16" i="7"/>
  <c r="I59" i="7"/>
  <c r="I66" i="7"/>
  <c r="G46" i="7"/>
  <c r="H89" i="7"/>
  <c r="H34" i="7"/>
  <c r="G27" i="7"/>
  <c r="G95" i="7"/>
  <c r="I88" i="7"/>
  <c r="H54" i="7"/>
  <c r="H59" i="7"/>
  <c r="I46" i="7"/>
  <c r="H98" i="7"/>
  <c r="H48" i="7"/>
  <c r="I35" i="7"/>
  <c r="H21" i="7"/>
  <c r="I21" i="7"/>
  <c r="H68" i="7"/>
  <c r="I30" i="7"/>
  <c r="G79" i="7"/>
  <c r="H73" i="7"/>
  <c r="G72" i="7"/>
  <c r="I27" i="7"/>
  <c r="H85" i="7"/>
  <c r="H82" i="7"/>
  <c r="G66" i="7"/>
  <c r="I56" i="7"/>
  <c r="H50" i="7"/>
  <c r="I69" i="7"/>
  <c r="G92" i="7"/>
  <c r="H75" i="7"/>
  <c r="H69" i="7"/>
  <c r="I37" i="7"/>
  <c r="G48" i="7"/>
  <c r="H92" i="7"/>
  <c r="H95" i="7"/>
  <c r="G35" i="7"/>
  <c r="H86" i="7"/>
  <c r="H57" i="7"/>
  <c r="H65" i="7"/>
  <c r="I65" i="7"/>
  <c r="H18" i="7"/>
  <c r="I18" i="7"/>
  <c r="G76" i="7"/>
  <c r="I76" i="7"/>
  <c r="H76" i="7"/>
  <c r="G91" i="7"/>
  <c r="H91" i="7"/>
  <c r="H81" i="7"/>
  <c r="I81" i="7"/>
  <c r="H67" i="7"/>
  <c r="I67" i="7"/>
  <c r="G53" i="7"/>
  <c r="H53" i="7"/>
  <c r="G60" i="7"/>
  <c r="H60" i="7"/>
  <c r="I60" i="7"/>
  <c r="G23" i="7"/>
  <c r="I23" i="7"/>
  <c r="H23" i="7"/>
  <c r="H19" i="7"/>
  <c r="I63" i="7"/>
  <c r="H88" i="7"/>
  <c r="H13" i="7"/>
  <c r="I86" i="7"/>
  <c r="Q52" i="14"/>
  <c r="I98" i="7"/>
  <c r="G37" i="7"/>
  <c r="G29" i="7"/>
  <c r="I97" i="7"/>
  <c r="I33" i="7"/>
  <c r="I25" i="7"/>
  <c r="H72" i="7"/>
  <c r="H100" i="7"/>
  <c r="H63" i="7"/>
  <c r="G25" i="7"/>
  <c r="I20" i="7"/>
  <c r="H36" i="7"/>
  <c r="G36" i="7"/>
  <c r="H24" i="7"/>
  <c r="I24" i="7"/>
  <c r="I51" i="7"/>
  <c r="I15" i="7"/>
  <c r="H15" i="7"/>
  <c r="H26" i="7"/>
  <c r="G26" i="7"/>
  <c r="I91" i="7"/>
  <c r="I54" i="7"/>
  <c r="G50" i="7"/>
  <c r="I45" i="7"/>
  <c r="I85" i="7"/>
  <c r="I55" i="7"/>
  <c r="I75" i="7"/>
  <c r="G89" i="7"/>
  <c r="I70" i="7"/>
  <c r="G56" i="7"/>
  <c r="H32" i="7"/>
  <c r="I73" i="7"/>
  <c r="H14" i="7"/>
  <c r="I49" i="7"/>
  <c r="H71" i="7"/>
  <c r="I71" i="7"/>
  <c r="G70" i="7"/>
  <c r="G34" i="7"/>
  <c r="G32" i="7"/>
  <c r="H28" i="7"/>
  <c r="I28" i="7"/>
  <c r="G24" i="7"/>
  <c r="I52" i="7"/>
  <c r="H52" i="7"/>
  <c r="I87" i="7"/>
  <c r="G82" i="7"/>
  <c r="H22" i="7"/>
  <c r="G22" i="7"/>
  <c r="H17" i="7"/>
  <c r="N102" i="7"/>
  <c r="O102" i="7"/>
  <c r="I29" i="7"/>
  <c r="I94" i="7"/>
  <c r="I78" i="7"/>
  <c r="I62" i="7"/>
  <c r="I36" i="7"/>
  <c r="I31" i="7"/>
  <c r="I61" i="7"/>
  <c r="I77" i="7"/>
  <c r="I93" i="7"/>
  <c r="I47" i="7"/>
  <c r="I38" i="7"/>
  <c r="H44" i="7"/>
  <c r="H64" i="7"/>
  <c r="H80" i="7"/>
  <c r="H96" i="7"/>
  <c r="G100" i="7"/>
  <c r="G97" i="7"/>
  <c r="G94" i="7"/>
  <c r="I90" i="7"/>
  <c r="G87" i="7"/>
  <c r="G84" i="7"/>
  <c r="G81" i="7"/>
  <c r="G78" i="7"/>
  <c r="I74" i="7"/>
  <c r="G71" i="7"/>
  <c r="G68" i="7"/>
  <c r="G65" i="7"/>
  <c r="G62" i="7"/>
  <c r="I58" i="7"/>
  <c r="G55" i="7"/>
  <c r="G52" i="7"/>
  <c r="G49" i="7"/>
  <c r="G45" i="7"/>
  <c r="G33" i="7"/>
  <c r="G31" i="7"/>
  <c r="I26" i="7"/>
  <c r="I22" i="7"/>
  <c r="I99" i="7"/>
  <c r="G99" i="7"/>
  <c r="G96" i="7"/>
  <c r="G93" i="7"/>
  <c r="G90" i="7"/>
  <c r="G83" i="7"/>
  <c r="G80" i="7"/>
  <c r="G77" i="7"/>
  <c r="G74" i="7"/>
  <c r="G67" i="7"/>
  <c r="G64" i="7"/>
  <c r="G61" i="7"/>
  <c r="G58" i="7"/>
  <c r="G51" i="7"/>
  <c r="G47" i="7"/>
  <c r="G44" i="7"/>
  <c r="G38" i="7"/>
  <c r="G30" i="7"/>
  <c r="H6" i="7"/>
  <c r="B35" i="31"/>
  <c r="Z87" i="31"/>
  <c r="W35" i="31"/>
  <c r="Z35" i="31"/>
  <c r="AD90" i="31" l="1"/>
  <c r="AD93" i="31" l="1"/>
  <c r="AD90" i="30"/>
  <c r="AD93" i="30" s="1"/>
  <c r="T151" i="21" l="1"/>
  <c r="S151"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C130002</author>
  </authors>
  <commentList>
    <comment ref="V732" authorId="0" shapeId="0" xr:uid="{1646D29A-901E-4264-96E3-7ADDDB1ECF46}">
      <text>
        <r>
          <rPr>
            <sz val="9"/>
            <color indexed="81"/>
            <rFont val="Tahoma"/>
            <family val="2"/>
          </rPr>
          <t>員巡</t>
        </r>
      </text>
    </comment>
    <comment ref="V735" authorId="0" shapeId="0" xr:uid="{BD2E35E9-E3C8-4711-8613-FC50A7283783}">
      <text>
        <r>
          <rPr>
            <sz val="9"/>
            <color indexed="81"/>
            <rFont val="Tahoma"/>
            <family val="2"/>
          </rPr>
          <t>員巡</t>
        </r>
      </text>
    </comment>
    <comment ref="V736" authorId="0" shapeId="0" xr:uid="{76CA8B32-572A-4FE7-99DB-1F74BC4E578F}">
      <text>
        <r>
          <rPr>
            <sz val="9"/>
            <color indexed="81"/>
            <rFont val="Tahoma"/>
            <family val="2"/>
          </rPr>
          <t>員巡</t>
        </r>
      </text>
    </comment>
    <comment ref="V761" authorId="0" shapeId="0" xr:uid="{73348A66-97D5-42EF-8BFF-BAAA741F0B61}">
      <text>
        <r>
          <rPr>
            <sz val="9"/>
            <color indexed="81"/>
            <rFont val="Tahoma"/>
            <family val="2"/>
          </rPr>
          <t>員巡</t>
        </r>
      </text>
    </comment>
    <comment ref="V762" authorId="0" shapeId="0" xr:uid="{B6657FEF-276C-4E84-AA76-BB653D499E4E}">
      <text>
        <r>
          <rPr>
            <sz val="9"/>
            <color indexed="81"/>
            <rFont val="Tahoma"/>
            <family val="2"/>
          </rPr>
          <t>北斗服務所</t>
        </r>
      </text>
    </comment>
    <comment ref="V763" authorId="0" shapeId="0" xr:uid="{F3E8D745-45B8-4AF8-B8E4-4A4CE33E5494}">
      <text>
        <r>
          <rPr>
            <sz val="9"/>
            <color indexed="81"/>
            <rFont val="Tahoma"/>
            <family val="2"/>
          </rPr>
          <t>員巡</t>
        </r>
      </text>
    </comment>
    <comment ref="V765" authorId="0" shapeId="0" xr:uid="{24D218E3-D37B-425B-B049-6A2DB5E636BD}">
      <text>
        <r>
          <rPr>
            <sz val="9"/>
            <color indexed="81"/>
            <rFont val="Tahoma"/>
            <family val="2"/>
          </rPr>
          <t>鹿和巡修課</t>
        </r>
      </text>
    </comment>
    <comment ref="V772" authorId="0" shapeId="0" xr:uid="{D3D3BD87-F3F8-44E3-AFFD-56331EB09F3B}">
      <text>
        <r>
          <rPr>
            <sz val="9"/>
            <color indexed="81"/>
            <rFont val="Tahoma"/>
            <family val="2"/>
          </rPr>
          <t>員巡</t>
        </r>
      </text>
    </comment>
    <comment ref="V778" authorId="0" shapeId="0" xr:uid="{61D1FF6D-61F3-4E88-AC4F-A6C5B35FD53F}">
      <text>
        <r>
          <rPr>
            <sz val="9"/>
            <color indexed="81"/>
            <rFont val="Tahoma"/>
            <family val="2"/>
          </rPr>
          <t>鹿和巡修課</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C130002</author>
  </authors>
  <commentList>
    <comment ref="AK1" authorId="0" shapeId="0" xr:uid="{1AFEA0FA-8B82-4D17-9639-3829F7A4A46B}">
      <text>
        <r>
          <rPr>
            <b/>
            <sz val="9"/>
            <color indexed="81"/>
            <rFont val="細明體"/>
            <family val="3"/>
            <charset val="136"/>
          </rPr>
          <t>輸入此當月欄位即可</t>
        </r>
        <r>
          <rPr>
            <b/>
            <sz val="9"/>
            <color indexed="81"/>
            <rFont val="Tahoma"/>
            <family val="2"/>
          </rPr>
          <t xml:space="preserve"> 
</t>
        </r>
      </text>
    </comment>
    <comment ref="BB1" authorId="0" shapeId="0" xr:uid="{E8087C25-77A3-45AB-91EC-74BED4C3EE39}">
      <text>
        <r>
          <rPr>
            <b/>
            <sz val="9"/>
            <color indexed="81"/>
            <rFont val="細明體"/>
            <family val="3"/>
            <charset val="136"/>
          </rPr>
          <t>輸入此當月欄位即可</t>
        </r>
        <r>
          <rPr>
            <b/>
            <sz val="9"/>
            <color indexed="81"/>
            <rFont val="Tahoma"/>
            <family val="2"/>
          </rPr>
          <t xml:space="preserve"> 
</t>
        </r>
      </text>
    </comment>
    <comment ref="BF1" authorId="0" shapeId="0" xr:uid="{C05817A6-A5F7-4F5B-9E51-73B999600B1E}">
      <text>
        <r>
          <rPr>
            <b/>
            <sz val="9"/>
            <color indexed="81"/>
            <rFont val="細明體"/>
            <family val="3"/>
            <charset val="136"/>
          </rPr>
          <t>輸入此當月欄位即可</t>
        </r>
        <r>
          <rPr>
            <b/>
            <sz val="9"/>
            <color indexed="81"/>
            <rFont val="Tahoma"/>
            <family val="2"/>
          </rPr>
          <t xml:space="preserve"> 
</t>
        </r>
      </text>
    </comment>
    <comment ref="BJ1" authorId="0" shapeId="0" xr:uid="{13ABE385-E217-41E5-B936-8879C76A42AD}">
      <text>
        <r>
          <rPr>
            <b/>
            <sz val="9"/>
            <color indexed="81"/>
            <rFont val="細明體"/>
            <family val="3"/>
            <charset val="136"/>
          </rPr>
          <t>輸入此當月欄位即可</t>
        </r>
        <r>
          <rPr>
            <b/>
            <sz val="9"/>
            <color indexed="81"/>
            <rFont val="Tahoma"/>
            <family val="2"/>
          </rPr>
          <t xml:space="preserve"> 
</t>
        </r>
      </text>
    </comment>
    <comment ref="BN1" authorId="0" shapeId="0" xr:uid="{64B52DA6-DF74-4960-8153-3ED9D9A3C6F1}">
      <text>
        <r>
          <rPr>
            <b/>
            <sz val="9"/>
            <color indexed="81"/>
            <rFont val="細明體"/>
            <family val="3"/>
            <charset val="136"/>
          </rPr>
          <t>輸入此當月欄位即可</t>
        </r>
        <r>
          <rPr>
            <b/>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C130002</author>
  </authors>
  <commentList>
    <comment ref="B2" authorId="0" shapeId="0" xr:uid="{58E4AFF0-2A99-432D-8803-5BDCEDA07F19}">
      <text>
        <r>
          <rPr>
            <b/>
            <sz val="9"/>
            <color indexed="81"/>
            <rFont val="Tahoma"/>
            <family val="2"/>
          </rPr>
          <t>C130002:</t>
        </r>
        <r>
          <rPr>
            <sz val="9"/>
            <color indexed="81"/>
            <rFont val="Tahoma"/>
            <family val="2"/>
          </rPr>
          <t xml:space="preserve">
</t>
        </r>
        <r>
          <rPr>
            <sz val="9"/>
            <color indexed="81"/>
            <rFont val="細明體"/>
            <family val="3"/>
            <charset val="136"/>
          </rPr>
          <t xml:space="preserve">範例
</t>
        </r>
        <r>
          <rPr>
            <sz val="9"/>
            <color indexed="81"/>
            <rFont val="Tahoma"/>
            <family val="2"/>
          </rPr>
          <t>24.076170,120.544250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C130002</author>
  </authors>
  <commentList>
    <comment ref="B2" authorId="0" shapeId="0" xr:uid="{193FC737-72A8-4AC1-9560-1725EB8FC7E7}">
      <text>
        <r>
          <rPr>
            <b/>
            <sz val="9"/>
            <color indexed="81"/>
            <rFont val="Tahoma"/>
            <family val="2"/>
          </rPr>
          <t>C130002:</t>
        </r>
        <r>
          <rPr>
            <sz val="9"/>
            <color indexed="81"/>
            <rFont val="Tahoma"/>
            <family val="2"/>
          </rPr>
          <t xml:space="preserve">
</t>
        </r>
        <r>
          <rPr>
            <sz val="9"/>
            <color indexed="81"/>
            <rFont val="細明體"/>
            <family val="3"/>
            <charset val="136"/>
          </rPr>
          <t xml:space="preserve">範例
</t>
        </r>
        <r>
          <rPr>
            <sz val="9"/>
            <color indexed="81"/>
            <rFont val="Tahoma"/>
            <family val="2"/>
          </rPr>
          <t>24.076170,120.544250</t>
        </r>
      </text>
    </comment>
  </commentList>
</comments>
</file>

<file path=xl/sharedStrings.xml><?xml version="1.0" encoding="utf-8"?>
<sst xmlns="http://schemas.openxmlformats.org/spreadsheetml/2006/main" count="38903" uniqueCount="24284">
  <si>
    <t>IY #770</t>
  </si>
  <si>
    <t>9B55</t>
  </si>
  <si>
    <t>IH #3 MT</t>
  </si>
  <si>
    <t>IH #1 TIE</t>
  </si>
  <si>
    <t>IP #640</t>
  </si>
  <si>
    <t>線路</t>
    <phoneticPr fontId="24" type="noConversion"/>
  </si>
  <si>
    <t>IT21</t>
  </si>
  <si>
    <t>IT22</t>
  </si>
  <si>
    <t>三號主變</t>
    <phoneticPr fontId="6" type="noConversion"/>
  </si>
  <si>
    <r>
      <t>變壓器過載</t>
    </r>
    <r>
      <rPr>
        <sz val="12"/>
        <rFont val="Times New Roman"/>
        <family val="1"/>
      </rPr>
      <t>(150%</t>
    </r>
    <r>
      <rPr>
        <sz val="12"/>
        <rFont val="細明體"/>
        <family val="3"/>
        <charset val="136"/>
      </rPr>
      <t>已上</t>
    </r>
    <r>
      <rPr>
        <sz val="12"/>
        <rFont val="Times New Roman"/>
        <family val="1"/>
      </rPr>
      <t>)</t>
    </r>
  </si>
  <si>
    <r>
      <t>變壓器電流不平衡</t>
    </r>
    <r>
      <rPr>
        <sz val="12"/>
        <rFont val="Times New Roman"/>
        <family val="1"/>
      </rPr>
      <t>(40%</t>
    </r>
    <r>
      <rPr>
        <sz val="12"/>
        <rFont val="細明體"/>
        <family val="3"/>
        <charset val="136"/>
      </rPr>
      <t>已上</t>
    </r>
    <r>
      <rPr>
        <sz val="12"/>
        <rFont val="Times New Roman"/>
        <family val="1"/>
      </rPr>
      <t>)</t>
    </r>
  </si>
  <si>
    <t>IQ35</t>
  </si>
  <si>
    <t>什股IV23</t>
  </si>
  <si>
    <t>IT #630</t>
  </si>
  <si>
    <r>
      <t xml:space="preserve">電力
</t>
    </r>
    <r>
      <rPr>
        <sz val="12"/>
        <rFont val="Times New Roman"/>
        <family val="1"/>
      </rPr>
      <t>(KW)</t>
    </r>
    <phoneticPr fontId="6" type="noConversion"/>
  </si>
  <si>
    <r>
      <t xml:space="preserve">電度
</t>
    </r>
    <r>
      <rPr>
        <sz val="11"/>
        <rFont val="Times New Roman"/>
        <family val="1"/>
      </rPr>
      <t>(KWH)</t>
    </r>
    <phoneticPr fontId="6" type="noConversion"/>
  </si>
  <si>
    <t>及處置情形</t>
    <phoneticPr fontId="6" type="noConversion"/>
  </si>
  <si>
    <t>IN #750</t>
  </si>
  <si>
    <t>IN #760</t>
  </si>
  <si>
    <t>IW27</t>
  </si>
  <si>
    <t>榮民線</t>
  </si>
  <si>
    <t>IW28</t>
  </si>
  <si>
    <t>大田線</t>
  </si>
  <si>
    <t>IW29</t>
  </si>
  <si>
    <t>華成線</t>
  </si>
  <si>
    <t>9K21</t>
    <phoneticPr fontId="6" type="noConversion"/>
  </si>
  <si>
    <t>IU36</t>
  </si>
  <si>
    <t>9C29</t>
  </si>
  <si>
    <t>9C30</t>
  </si>
  <si>
    <t>IF35</t>
  </si>
  <si>
    <t>IF36</t>
  </si>
  <si>
    <t>及處置情形</t>
    <phoneticPr fontId="6" type="noConversion"/>
  </si>
  <si>
    <t>19-05:23:50</t>
  </si>
  <si>
    <t>惠民IW26</t>
  </si>
  <si>
    <t>19-05:28:40</t>
  </si>
  <si>
    <t>趙甲IS22</t>
  </si>
  <si>
    <t>19-05:45:12</t>
  </si>
  <si>
    <t>19-06:20:36</t>
  </si>
  <si>
    <t>25分56秒</t>
  </si>
  <si>
    <t>田斗#14</t>
    <phoneticPr fontId="6" type="noConversion"/>
  </si>
  <si>
    <t>成功</t>
    <phoneticPr fontId="6" type="noConversion"/>
  </si>
  <si>
    <t>不成功</t>
    <phoneticPr fontId="6" type="noConversion"/>
  </si>
  <si>
    <t>IN #910</t>
  </si>
  <si>
    <t>IN #920</t>
  </si>
  <si>
    <t>永安IE25</t>
  </si>
  <si>
    <t>30秒</t>
  </si>
  <si>
    <t>全興E/S</t>
  </si>
  <si>
    <t>9G28</t>
  </si>
  <si>
    <t>9G29</t>
  </si>
  <si>
    <t>9G30</t>
  </si>
  <si>
    <t>IY35</t>
  </si>
  <si>
    <t>代號</t>
    <phoneticPr fontId="6" type="noConversion"/>
  </si>
  <si>
    <t>自動</t>
  </si>
  <si>
    <t>手動</t>
  </si>
  <si>
    <t>IV29</t>
  </si>
  <si>
    <t xml:space="preserve"> 69 KV  SC</t>
  </si>
  <si>
    <t>IB #3 MT</t>
  </si>
  <si>
    <t>IE29</t>
  </si>
  <si>
    <t>和發線</t>
  </si>
  <si>
    <t>IJ27</t>
  </si>
  <si>
    <t>霞田線</t>
  </si>
  <si>
    <t>IJ28</t>
  </si>
  <si>
    <r>
      <t>95.08.01加入</t>
    </r>
    <r>
      <rPr>
        <sz val="11"/>
        <color indexed="8"/>
        <rFont val="細明體"/>
        <family val="3"/>
        <charset val="136"/>
      </rPr>
      <t/>
    </r>
  </si>
  <si>
    <t>和南線</t>
  </si>
  <si>
    <t>9G21</t>
  </si>
  <si>
    <t>9G22</t>
  </si>
  <si>
    <t>9G23</t>
  </si>
  <si>
    <t>9A77</t>
  </si>
  <si>
    <t>9H28</t>
  </si>
  <si>
    <t>9H29</t>
  </si>
  <si>
    <t>IC24</t>
  </si>
  <si>
    <t>IJ #3 MT</t>
  </si>
  <si>
    <t>IJ #1 TIE</t>
  </si>
  <si>
    <t>9F67</t>
  </si>
  <si>
    <t>9F68</t>
  </si>
  <si>
    <t>A62</t>
  </si>
  <si>
    <t>A63</t>
  </si>
  <si>
    <t>A64</t>
  </si>
  <si>
    <r>
      <t xml:space="preserve">   </t>
    </r>
    <r>
      <rPr>
        <sz val="24"/>
        <rFont val="標楷體"/>
        <family val="4"/>
        <charset val="136"/>
      </rPr>
      <t>彰化區處</t>
    </r>
    <r>
      <rPr>
        <sz val="24"/>
        <rFont val="Times New Roman"/>
        <family val="1"/>
      </rPr>
      <t xml:space="preserve"> DDCC </t>
    </r>
    <r>
      <rPr>
        <sz val="24"/>
        <rFont val="標楷體"/>
        <family val="4"/>
        <charset val="136"/>
      </rPr>
      <t>轄內二次變電所</t>
    </r>
    <r>
      <rPr>
        <sz val="24"/>
        <rFont val="Times New Roman"/>
        <family val="1"/>
      </rPr>
      <t xml:space="preserve">  </t>
    </r>
    <r>
      <rPr>
        <sz val="24"/>
        <rFont val="新細明體"/>
        <family val="1"/>
        <charset val="136"/>
      </rPr>
      <t/>
    </r>
    <phoneticPr fontId="6" type="noConversion"/>
  </si>
  <si>
    <t>94.10.31</t>
  </si>
  <si>
    <t>IK42</t>
    <phoneticPr fontId="6" type="noConversion"/>
  </si>
  <si>
    <t>IR22</t>
  </si>
  <si>
    <r>
      <t>二‧電桿</t>
    </r>
    <r>
      <rPr>
        <sz val="12"/>
        <rFont val="Times New Roman"/>
        <family val="1"/>
      </rPr>
      <t>(</t>
    </r>
    <r>
      <rPr>
        <sz val="12"/>
        <rFont val="細明體"/>
        <family val="3"/>
        <charset val="136"/>
      </rPr>
      <t>支線</t>
    </r>
    <r>
      <rPr>
        <sz val="12"/>
        <rFont val="Times New Roman"/>
        <family val="1"/>
      </rPr>
      <t>)</t>
    </r>
    <r>
      <rPr>
        <sz val="12"/>
        <rFont val="細明體"/>
        <family val="3"/>
        <charset val="136"/>
      </rPr>
      <t>、橫擔及礙子</t>
    </r>
  </si>
  <si>
    <t>斗苑線</t>
  </si>
  <si>
    <t>IX21</t>
  </si>
  <si>
    <t>A85</t>
  </si>
  <si>
    <t>IK33</t>
  </si>
  <si>
    <t>IK34</t>
  </si>
  <si>
    <t>IK35</t>
  </si>
  <si>
    <t>IK36</t>
  </si>
  <si>
    <t>IK37</t>
  </si>
  <si>
    <t>IK38</t>
  </si>
  <si>
    <t>IK39</t>
  </si>
  <si>
    <t>IK40</t>
  </si>
  <si>
    <t>IK41</t>
  </si>
  <si>
    <t>金興#43~49長桿距</t>
    <phoneticPr fontId="6" type="noConversion"/>
  </si>
  <si>
    <t>源埤#23 PLS</t>
    <phoneticPr fontId="6" type="noConversion"/>
  </si>
  <si>
    <r>
      <t>亞麻</t>
    </r>
    <r>
      <rPr>
        <sz val="12"/>
        <color indexed="12"/>
        <rFont val="Times New Roman"/>
        <family val="1"/>
      </rPr>
      <t>#44</t>
    </r>
    <phoneticPr fontId="6" type="noConversion"/>
  </si>
  <si>
    <r>
      <t>鹿東</t>
    </r>
    <r>
      <rPr>
        <sz val="12"/>
        <rFont val="Times New Roman"/>
        <family val="1"/>
      </rPr>
      <t>#3 DS</t>
    </r>
    <phoneticPr fontId="6" type="noConversion"/>
  </si>
  <si>
    <t>9I31</t>
  </si>
  <si>
    <r>
      <t xml:space="preserve">            </t>
    </r>
    <r>
      <rPr>
        <sz val="12"/>
        <color indexed="10"/>
        <rFont val="新細明體"/>
        <family val="1"/>
        <charset val="136"/>
      </rPr>
      <t>瞬</t>
    </r>
    <r>
      <rPr>
        <sz val="12"/>
        <color indexed="10"/>
        <rFont val="Times New Roman"/>
        <family val="1"/>
      </rPr>
      <t xml:space="preserve">   </t>
    </r>
    <r>
      <rPr>
        <sz val="12"/>
        <color indexed="10"/>
        <rFont val="新細明體"/>
        <family val="1"/>
        <charset val="136"/>
      </rPr>
      <t>停</t>
    </r>
    <phoneticPr fontId="6" type="noConversion"/>
  </si>
  <si>
    <t>9G24</t>
  </si>
  <si>
    <t>9G25</t>
  </si>
  <si>
    <t>19-08:08:05</t>
  </si>
  <si>
    <t>19-08:12:06</t>
  </si>
  <si>
    <t>19-08:13:54</t>
  </si>
  <si>
    <t>大田IW28</t>
  </si>
  <si>
    <t>19-08:21:23</t>
  </si>
  <si>
    <t>饋線IZ25</t>
  </si>
  <si>
    <t>饋線9H32</t>
  </si>
  <si>
    <t>56分58秒</t>
  </si>
  <si>
    <t>19-10:52:28</t>
  </si>
  <si>
    <t>51 51N</t>
    <phoneticPr fontId="6" type="noConversion"/>
  </si>
  <si>
    <t xml:space="preserve">          填表                  變電課長                   調度組經理</t>
    <phoneticPr fontId="6" type="noConversion"/>
  </si>
  <si>
    <t xml:space="preserve">                                線路課長                   維護組經理</t>
    <phoneticPr fontId="6" type="noConversion"/>
  </si>
  <si>
    <t xml:space="preserve">                          線路課長                    維護組經理</t>
    <phoneticPr fontId="6" type="noConversion"/>
  </si>
  <si>
    <t>南瑤線</t>
  </si>
  <si>
    <t>日 期</t>
    <phoneticPr fontId="24" type="noConversion"/>
  </si>
  <si>
    <t>附架線路或路燈裝置不妥或故障</t>
  </si>
  <si>
    <t>溪州</t>
  </si>
  <si>
    <t>線路礙子鹽塵重或有火花</t>
  </si>
  <si>
    <t>社頭</t>
  </si>
  <si>
    <t>大竹</t>
  </si>
  <si>
    <t>二水</t>
  </si>
  <si>
    <t>草湖</t>
  </si>
  <si>
    <t>電桿傾斜不穩</t>
  </si>
  <si>
    <t>橫擔斷裂或變形</t>
  </si>
  <si>
    <t>9M30</t>
  </si>
  <si>
    <t>9M31</t>
  </si>
  <si>
    <t>9M32</t>
  </si>
  <si>
    <t>9M33</t>
  </si>
  <si>
    <t>9M34</t>
  </si>
  <si>
    <t>9M35</t>
  </si>
  <si>
    <t>9M36</t>
  </si>
  <si>
    <t>9M37</t>
  </si>
  <si>
    <t>9M38</t>
  </si>
  <si>
    <t>9M39</t>
  </si>
  <si>
    <t>颱風事故</t>
    <phoneticPr fontId="6" type="noConversion"/>
  </si>
  <si>
    <t>颱風事故處理</t>
    <phoneticPr fontId="6" type="noConversion"/>
  </si>
  <si>
    <t>颱風事故處理</t>
    <phoneticPr fontId="6" type="noConversion"/>
  </si>
  <si>
    <t>颱風事故</t>
    <phoneticPr fontId="6" type="noConversion"/>
  </si>
  <si>
    <t xml:space="preserve">          填表                  變電課長                   調度組經理</t>
    <phoneticPr fontId="6" type="noConversion"/>
  </si>
  <si>
    <t>動 作 次 數</t>
    <phoneticPr fontId="6" type="noConversion"/>
  </si>
  <si>
    <t>故障地點</t>
    <phoneticPr fontId="6" type="noConversion"/>
  </si>
  <si>
    <t>動作原因</t>
    <phoneticPr fontId="6" type="noConversion"/>
  </si>
  <si>
    <t>架空地線下垂</t>
  </si>
  <si>
    <t>合計</t>
    <phoneticPr fontId="6" type="noConversion"/>
  </si>
  <si>
    <t>饋線</t>
  </si>
  <si>
    <t>跳脫</t>
  </si>
  <si>
    <t>投入</t>
  </si>
  <si>
    <t>停電</t>
  </si>
  <si>
    <t>變電</t>
  </si>
  <si>
    <t>動作</t>
  </si>
  <si>
    <t>合計</t>
  </si>
  <si>
    <t>時間</t>
  </si>
  <si>
    <t>所別</t>
  </si>
  <si>
    <t>名稱</t>
  </si>
  <si>
    <t>電驛</t>
  </si>
  <si>
    <t>CO</t>
  </si>
  <si>
    <t>LCO</t>
  </si>
  <si>
    <t>支線銹爛或重傷</t>
  </si>
  <si>
    <t>IY31</t>
  </si>
  <si>
    <t>IY32</t>
  </si>
  <si>
    <t>IY33</t>
  </si>
  <si>
    <t>ID32</t>
  </si>
  <si>
    <t>#3 MCSG</t>
  </si>
  <si>
    <t>A51</t>
  </si>
  <si>
    <t>草湖#27</t>
    <phoneticPr fontId="6" type="noConversion"/>
  </si>
  <si>
    <t>Tap</t>
  </si>
  <si>
    <t>員林S/S</t>
  </si>
  <si>
    <t>彰西S/S</t>
  </si>
  <si>
    <t>西美IH21</t>
  </si>
  <si>
    <t>IY #720</t>
  </si>
  <si>
    <t>IY #750</t>
  </si>
  <si>
    <t>IY #760</t>
  </si>
  <si>
    <r>
      <t>96</t>
    </r>
    <r>
      <rPr>
        <sz val="18"/>
        <color indexed="10"/>
        <rFont val="新細明體"/>
        <family val="1"/>
        <charset val="136"/>
      </rPr>
      <t>年</t>
    </r>
    <r>
      <rPr>
        <sz val="18"/>
        <color indexed="10"/>
        <rFont val="Times New Roman"/>
        <family val="1"/>
      </rPr>
      <t>08</t>
    </r>
    <r>
      <rPr>
        <sz val="18"/>
        <color indexed="10"/>
        <rFont val="新細明體"/>
        <family val="1"/>
        <charset val="136"/>
      </rPr>
      <t>月</t>
    </r>
    <phoneticPr fontId="6" type="noConversion"/>
  </si>
  <si>
    <t>IP23</t>
  </si>
  <si>
    <t>二林</t>
  </si>
  <si>
    <t>路燈白天放光或入夜不亮</t>
  </si>
  <si>
    <t>51N</t>
    <phoneticPr fontId="6" type="noConversion"/>
  </si>
  <si>
    <t>IF29</t>
  </si>
  <si>
    <t>IG31</t>
  </si>
  <si>
    <t>IG32</t>
  </si>
  <si>
    <t>IG33</t>
  </si>
  <si>
    <t>IG34</t>
  </si>
  <si>
    <t>變流比</t>
  </si>
  <si>
    <t>變流比</t>
    <phoneticPr fontId="24" type="noConversion"/>
  </si>
  <si>
    <t>員南</t>
  </si>
  <si>
    <t>百果線</t>
  </si>
  <si>
    <t>IL21</t>
  </si>
  <si>
    <t>經口線</t>
  </si>
  <si>
    <t>IL22</t>
  </si>
  <si>
    <t>南靖線</t>
  </si>
  <si>
    <t>IL23</t>
  </si>
  <si>
    <t>太平線</t>
  </si>
  <si>
    <t>IL24</t>
  </si>
  <si>
    <t>中央線</t>
  </si>
  <si>
    <t>IL25</t>
  </si>
  <si>
    <t>IF24</t>
  </si>
  <si>
    <t>埤工線</t>
  </si>
  <si>
    <t>IF25</t>
  </si>
  <si>
    <t>下霸線</t>
  </si>
  <si>
    <t>IF26</t>
  </si>
  <si>
    <t>員豐線</t>
  </si>
  <si>
    <t>IC31</t>
  </si>
  <si>
    <t>國宅線</t>
  </si>
  <si>
    <t>IC32</t>
  </si>
  <si>
    <t>序號</t>
  </si>
  <si>
    <t>日-時:分:秒</t>
  </si>
  <si>
    <t>線路</t>
  </si>
  <si>
    <t>持久</t>
  </si>
  <si>
    <t>持久前瞬間</t>
  </si>
  <si>
    <t>瞬間</t>
  </si>
  <si>
    <t>芳苑S/S</t>
  </si>
  <si>
    <t>新街IY20</t>
  </si>
  <si>
    <t>5秒</t>
  </si>
  <si>
    <t>4秒</t>
  </si>
  <si>
    <t>9L24</t>
  </si>
  <si>
    <t>9L25</t>
  </si>
  <si>
    <t>9L26</t>
  </si>
  <si>
    <t>9L27</t>
  </si>
  <si>
    <t>9L28</t>
  </si>
  <si>
    <t>9L29</t>
  </si>
  <si>
    <t>9L30</t>
  </si>
  <si>
    <t>9L31</t>
  </si>
  <si>
    <t>9L32</t>
  </si>
  <si>
    <t>9L33</t>
  </si>
  <si>
    <t>9L34</t>
  </si>
  <si>
    <t>9L35</t>
  </si>
  <si>
    <t>9L36</t>
  </si>
  <si>
    <t>9L37</t>
  </si>
  <si>
    <t>9L38</t>
  </si>
  <si>
    <t>9L39</t>
  </si>
  <si>
    <t>9L40</t>
  </si>
  <si>
    <t>9M21</t>
  </si>
  <si>
    <t>彰林</t>
  </si>
  <si>
    <t>9M22</t>
  </si>
  <si>
    <t>9M23</t>
  </si>
  <si>
    <t>9M24</t>
  </si>
  <si>
    <t>9M25</t>
  </si>
  <si>
    <t>9M26</t>
  </si>
  <si>
    <t>9M27</t>
  </si>
  <si>
    <t>9M28</t>
  </si>
  <si>
    <t>9M29</t>
  </si>
  <si>
    <t>21秒</t>
  </si>
  <si>
    <t>20-01:37:58</t>
  </si>
  <si>
    <t>IT27</t>
  </si>
  <si>
    <t>南海線</t>
  </si>
  <si>
    <t>IT28</t>
  </si>
  <si>
    <t>三永線</t>
  </si>
  <si>
    <t>IT29</t>
  </si>
  <si>
    <t>嘉佃線</t>
  </si>
  <si>
    <t>IT30</t>
  </si>
  <si>
    <t>溝圳線</t>
  </si>
  <si>
    <t>IO25</t>
  </si>
  <si>
    <t>IO52</t>
  </si>
  <si>
    <t>IO53</t>
  </si>
  <si>
    <t>19-10:25:14</t>
  </si>
  <si>
    <t>A09</t>
    <phoneticPr fontId="6" type="noConversion"/>
  </si>
  <si>
    <t>A48</t>
    <phoneticPr fontId="6" type="noConversion"/>
  </si>
  <si>
    <t>A48</t>
  </si>
  <si>
    <t>IZ63</t>
  </si>
  <si>
    <t>IZ52</t>
  </si>
  <si>
    <t>IZ53</t>
  </si>
  <si>
    <t>電驛</t>
    <phoneticPr fontId="6" type="noConversion"/>
  </si>
  <si>
    <t>Tap</t>
    <phoneticPr fontId="24" type="noConversion"/>
  </si>
  <si>
    <t>Lever</t>
    <phoneticPr fontId="24" type="noConversion"/>
  </si>
  <si>
    <t>復閉電驛</t>
    <phoneticPr fontId="6" type="noConversion"/>
  </si>
  <si>
    <t>有否
表示</t>
    <phoneticPr fontId="24" type="noConversion"/>
  </si>
  <si>
    <r>
      <t xml:space="preserve">事故恢復 </t>
    </r>
    <r>
      <rPr>
        <sz val="12"/>
        <rFont val="標楷體"/>
        <family val="4"/>
        <charset val="136"/>
      </rPr>
      <t/>
    </r>
    <phoneticPr fontId="6" type="noConversion"/>
  </si>
  <si>
    <t>三汴線</t>
  </si>
  <si>
    <t>IP26</t>
  </si>
  <si>
    <t>IP27</t>
  </si>
  <si>
    <t>避雷器破損或接地端脫落</t>
  </si>
  <si>
    <t>ID25</t>
  </si>
  <si>
    <t>東寮線</t>
  </si>
  <si>
    <t>電纜頭落油</t>
  </si>
  <si>
    <t>ID26</t>
  </si>
  <si>
    <t>引接線掉落</t>
  </si>
  <si>
    <t>ID27</t>
  </si>
  <si>
    <t>巫厝線</t>
  </si>
  <si>
    <t>湖內IV20</t>
  </si>
  <si>
    <t>IP #810</t>
  </si>
  <si>
    <t>IP #760</t>
  </si>
  <si>
    <t>IP #770</t>
  </si>
  <si>
    <t>IP #1 MT</t>
  </si>
  <si>
    <t>水尾線</t>
  </si>
  <si>
    <t>IV24</t>
  </si>
  <si>
    <t>頂溪線</t>
  </si>
  <si>
    <t>IG35</t>
  </si>
  <si>
    <t>IG36</t>
  </si>
  <si>
    <t>IG37</t>
    <phoneticPr fontId="6" type="noConversion"/>
  </si>
  <si>
    <t>IV31</t>
    <phoneticPr fontId="6" type="noConversion"/>
  </si>
  <si>
    <t>IK42</t>
    <phoneticPr fontId="6" type="noConversion"/>
  </si>
  <si>
    <t>IW34</t>
    <phoneticPr fontId="6" type="noConversion"/>
  </si>
  <si>
    <t>9J34</t>
  </si>
  <si>
    <t>IT31</t>
  </si>
  <si>
    <t>溝鹿線</t>
  </si>
  <si>
    <t>IT32</t>
  </si>
  <si>
    <t>溝中線</t>
  </si>
  <si>
    <t>IT33</t>
  </si>
  <si>
    <t>IB #2 TIE</t>
  </si>
  <si>
    <t xml:space="preserve">                              </t>
    <phoneticPr fontId="6" type="noConversion"/>
  </si>
  <si>
    <t>9B52</t>
  </si>
  <si>
    <t>9B53</t>
  </si>
  <si>
    <t>9B54</t>
  </si>
  <si>
    <t>144</t>
  </si>
  <si>
    <t>9A58</t>
  </si>
  <si>
    <t>9A59</t>
  </si>
  <si>
    <t>復閉器或區分器動作次數異高</t>
  </si>
  <si>
    <t>IE25</t>
  </si>
  <si>
    <t>電容器漏油或外殼生銹</t>
  </si>
  <si>
    <t>A87</t>
  </si>
  <si>
    <t>社永線</t>
  </si>
  <si>
    <t>IR28</t>
  </si>
  <si>
    <t>光雲線</t>
  </si>
  <si>
    <t>IR29</t>
  </si>
  <si>
    <t>圳尾線</t>
  </si>
  <si>
    <t>IS20</t>
  </si>
  <si>
    <t>草北線</t>
  </si>
  <si>
    <t>IS21</t>
  </si>
  <si>
    <t>竹寮線</t>
  </si>
  <si>
    <t>IS22</t>
  </si>
  <si>
    <t>9秒</t>
  </si>
  <si>
    <t>IB34</t>
  </si>
  <si>
    <t>永豐線</t>
  </si>
  <si>
    <r>
      <t>電桿</t>
    </r>
    <r>
      <rPr>
        <sz val="12"/>
        <rFont val="Times New Roman"/>
        <family val="1"/>
      </rPr>
      <t>(</t>
    </r>
    <r>
      <rPr>
        <sz val="12"/>
        <rFont val="細明體"/>
        <family val="3"/>
        <charset val="136"/>
      </rPr>
      <t>支桿</t>
    </r>
    <r>
      <rPr>
        <sz val="12"/>
        <rFont val="Times New Roman"/>
        <family val="1"/>
      </rPr>
      <t>)</t>
    </r>
    <r>
      <rPr>
        <sz val="12"/>
        <rFont val="細明體"/>
        <family val="3"/>
        <charset val="136"/>
      </rPr>
      <t>或支線枋礙交通</t>
    </r>
  </si>
  <si>
    <t>19-09:57:32</t>
  </si>
  <si>
    <t>19-10:06:30</t>
  </si>
  <si>
    <t>11分52秒</t>
  </si>
  <si>
    <t>IK42</t>
    <phoneticPr fontId="6" type="noConversion"/>
  </si>
  <si>
    <r>
      <t>榮成線</t>
    </r>
    <r>
      <rPr>
        <sz val="12"/>
        <color indexed="10"/>
        <rFont val="Times New Roman"/>
        <family val="1"/>
      </rPr>
      <t xml:space="preserve"> IE 87</t>
    </r>
  </si>
  <si>
    <t>IF #2 MT-A</t>
  </si>
  <si>
    <t>IF #2 MT-B</t>
  </si>
  <si>
    <t>IF #1 TIE</t>
  </si>
  <si>
    <t>IF #2 TIE</t>
  </si>
  <si>
    <t>9I28</t>
  </si>
  <si>
    <t>9I29</t>
  </si>
  <si>
    <t>9I30</t>
  </si>
  <si>
    <t>口庄線</t>
  </si>
  <si>
    <t>II30</t>
  </si>
  <si>
    <t>虎山線</t>
  </si>
  <si>
    <t>II31</t>
  </si>
  <si>
    <t>民族線</t>
  </si>
  <si>
    <t>II32</t>
  </si>
  <si>
    <t>南郭線</t>
  </si>
  <si>
    <t>II33</t>
  </si>
  <si>
    <t>天祥線</t>
  </si>
  <si>
    <t>湖中ID30</t>
  </si>
  <si>
    <t>19-10:54:28</t>
  </si>
  <si>
    <t>舊社IE26</t>
  </si>
  <si>
    <t>A83</t>
  </si>
  <si>
    <t>19-10:35:30</t>
  </si>
  <si>
    <t>三芬IN31</t>
  </si>
  <si>
    <t>19-10:38:12</t>
  </si>
  <si>
    <t>溪斗線</t>
  </si>
  <si>
    <t>IF21</t>
  </si>
  <si>
    <t>埤頭線</t>
  </si>
  <si>
    <t>IF22</t>
  </si>
  <si>
    <t>新生線</t>
  </si>
  <si>
    <t>II21</t>
  </si>
  <si>
    <t>A71</t>
  </si>
  <si>
    <t>IA40</t>
    <phoneticPr fontId="6" type="noConversion"/>
  </si>
  <si>
    <t>A38</t>
    <phoneticPr fontId="6" type="noConversion"/>
  </si>
  <si>
    <t>IU29</t>
  </si>
  <si>
    <t>IU30</t>
  </si>
  <si>
    <t>IU31</t>
  </si>
  <si>
    <t>三橋線</t>
  </si>
  <si>
    <t>溪州S/S</t>
  </si>
  <si>
    <t>崙腳IS24</t>
  </si>
  <si>
    <t>9I32</t>
  </si>
  <si>
    <t>9I33</t>
  </si>
  <si>
    <t>9I34</t>
  </si>
  <si>
    <t>9I35</t>
  </si>
  <si>
    <t>9I36</t>
  </si>
  <si>
    <t>9I37</t>
  </si>
  <si>
    <t>19-06:40:10</t>
  </si>
  <si>
    <t>溪東ID24</t>
  </si>
  <si>
    <t>19-07:15:20</t>
  </si>
  <si>
    <t>19-07:26:38</t>
  </si>
  <si>
    <t>IM #1 MT</t>
  </si>
  <si>
    <t>IM #3 MT</t>
  </si>
  <si>
    <t>IK44</t>
  </si>
  <si>
    <t>IK45</t>
  </si>
  <si>
    <t>IK46</t>
  </si>
  <si>
    <t>IK47</t>
  </si>
  <si>
    <t>IK48</t>
  </si>
  <si>
    <t>IK49</t>
  </si>
  <si>
    <t>IO22</t>
  </si>
  <si>
    <t>IO23</t>
  </si>
  <si>
    <t>IO24</t>
  </si>
  <si>
    <t>林森線</t>
  </si>
  <si>
    <t>IQ26</t>
  </si>
  <si>
    <t>IQ27</t>
  </si>
  <si>
    <t>IQ28</t>
  </si>
  <si>
    <t>IQ29</t>
  </si>
  <si>
    <t>IQ30</t>
  </si>
  <si>
    <t>IQ31</t>
  </si>
  <si>
    <t>IQ32</t>
  </si>
  <si>
    <t>IQ33</t>
  </si>
  <si>
    <t>IZ22</t>
  </si>
  <si>
    <t>IZ23</t>
  </si>
  <si>
    <t>IZ24</t>
  </si>
  <si>
    <t>IP29</t>
  </si>
  <si>
    <t>金崙線</t>
  </si>
  <si>
    <t>新雅線</t>
  </si>
  <si>
    <t>IR21</t>
  </si>
  <si>
    <t>社東線</t>
  </si>
  <si>
    <t>IM22</t>
  </si>
  <si>
    <t>大竹線</t>
  </si>
  <si>
    <t>IM23</t>
  </si>
  <si>
    <t>IM24</t>
  </si>
  <si>
    <t>中莊線</t>
  </si>
  <si>
    <t>IM25</t>
  </si>
  <si>
    <t>福山線</t>
  </si>
  <si>
    <t>IM26</t>
  </si>
  <si>
    <t>牛埔線</t>
  </si>
  <si>
    <t>IM27</t>
  </si>
  <si>
    <t>香山線</t>
  </si>
  <si>
    <t>IM28</t>
  </si>
  <si>
    <t>IM29</t>
  </si>
  <si>
    <t>IM30</t>
  </si>
  <si>
    <t>竹彰線</t>
  </si>
  <si>
    <t>IN20</t>
  </si>
  <si>
    <t>大村</t>
  </si>
  <si>
    <t>內庄線</t>
  </si>
  <si>
    <t>IN21</t>
  </si>
  <si>
    <t>三春線</t>
  </si>
  <si>
    <t>IN22</t>
  </si>
  <si>
    <t>大橋線</t>
  </si>
  <si>
    <t>IN23</t>
  </si>
  <si>
    <t>大村線</t>
  </si>
  <si>
    <t>IN24</t>
  </si>
  <si>
    <t>中興線</t>
  </si>
  <si>
    <t>IN25</t>
  </si>
  <si>
    <t>村北線</t>
  </si>
  <si>
    <t>IN26</t>
  </si>
  <si>
    <t>金墩線</t>
  </si>
  <si>
    <t>A10</t>
    <phoneticPr fontId="6" type="noConversion"/>
  </si>
  <si>
    <t>金興#47~48</t>
    <phoneticPr fontId="6" type="noConversion"/>
  </si>
  <si>
    <t>20-01:27:24</t>
  </si>
  <si>
    <t>20-01:31:54</t>
  </si>
  <si>
    <t>斗湖IX30</t>
  </si>
  <si>
    <t>20-01:32:38</t>
  </si>
  <si>
    <t>北平IE23</t>
  </si>
  <si>
    <t>20-01:36:00</t>
  </si>
  <si>
    <t>9L22</t>
  </si>
  <si>
    <t>9L23</t>
  </si>
  <si>
    <t>II23</t>
  </si>
  <si>
    <t>田寮線</t>
  </si>
  <si>
    <t>II24</t>
  </si>
  <si>
    <t>IW #760</t>
    <phoneticPr fontId="6" type="noConversion"/>
  </si>
  <si>
    <t>IW #2 MT-A</t>
    <phoneticPr fontId="6" type="noConversion"/>
  </si>
  <si>
    <t>A42</t>
    <phoneticPr fontId="6" type="noConversion"/>
  </si>
  <si>
    <t>II #760</t>
  </si>
  <si>
    <t>II #770</t>
  </si>
  <si>
    <t>II25</t>
  </si>
  <si>
    <t>西門線</t>
  </si>
  <si>
    <t>II26</t>
  </si>
  <si>
    <t>IH #760</t>
  </si>
  <si>
    <t>IH #770</t>
  </si>
  <si>
    <t>IH #1 MT</t>
  </si>
  <si>
    <t>IH #2 MT-A</t>
  </si>
  <si>
    <t>IH #2 MT-B</t>
  </si>
  <si>
    <t>IH20</t>
  </si>
  <si>
    <t>彰西</t>
  </si>
  <si>
    <t>IV52</t>
  </si>
  <si>
    <t>IV53</t>
  </si>
  <si>
    <t>IV54</t>
  </si>
  <si>
    <t>IV55</t>
  </si>
  <si>
    <t>IK42</t>
  </si>
  <si>
    <t>IK43</t>
  </si>
  <si>
    <t>20-07:09:52</t>
  </si>
  <si>
    <t>1分8秒</t>
  </si>
  <si>
    <t>20-07:11:34</t>
  </si>
  <si>
    <t>17分48秒</t>
  </si>
  <si>
    <r>
      <t xml:space="preserve">   </t>
    </r>
    <r>
      <rPr>
        <sz val="24"/>
        <rFont val="新細明體"/>
        <family val="1"/>
        <charset val="136"/>
      </rPr>
      <t>彰化區處</t>
    </r>
    <r>
      <rPr>
        <sz val="24"/>
        <rFont val="Times New Roman"/>
        <family val="1"/>
      </rPr>
      <t xml:space="preserve"> DDCC </t>
    </r>
    <r>
      <rPr>
        <sz val="24"/>
        <rFont val="新細明體"/>
        <family val="1"/>
        <charset val="136"/>
      </rPr>
      <t>轄內變電所</t>
    </r>
    <r>
      <rPr>
        <sz val="24"/>
        <rFont val="Times New Roman"/>
        <family val="1"/>
      </rPr>
      <t xml:space="preserve">  </t>
    </r>
    <phoneticPr fontId="6" type="noConversion"/>
  </si>
  <si>
    <r>
      <t xml:space="preserve"> 102 </t>
    </r>
    <r>
      <rPr>
        <sz val="24"/>
        <color indexed="8"/>
        <rFont val="新細明體"/>
        <family val="1"/>
        <charset val="136"/>
      </rPr>
      <t>年</t>
    </r>
    <r>
      <rPr>
        <sz val="24"/>
        <color indexed="8"/>
        <rFont val="Times New Roman"/>
        <family val="1"/>
      </rPr>
      <t xml:space="preserve"> 08 </t>
    </r>
    <r>
      <rPr>
        <sz val="24"/>
        <color indexed="8"/>
        <rFont val="新細明體"/>
        <family val="1"/>
        <charset val="136"/>
      </rPr>
      <t>月</t>
    </r>
    <r>
      <rPr>
        <sz val="24"/>
        <color indexed="8"/>
        <rFont val="Times New Roman"/>
        <family val="1"/>
      </rPr>
      <t xml:space="preserve"> 21 </t>
    </r>
    <r>
      <rPr>
        <sz val="24"/>
        <color indexed="8"/>
        <rFont val="新細明體"/>
        <family val="1"/>
        <charset val="136"/>
      </rPr>
      <t>日</t>
    </r>
    <r>
      <rPr>
        <sz val="24"/>
        <color indexed="8"/>
        <rFont val="Times New Roman"/>
        <family val="1"/>
      </rPr>
      <t xml:space="preserve">  00:00 ~ 08 </t>
    </r>
    <r>
      <rPr>
        <sz val="24"/>
        <color indexed="8"/>
        <rFont val="新細明體"/>
        <family val="1"/>
        <charset val="136"/>
      </rPr>
      <t>月</t>
    </r>
    <r>
      <rPr>
        <sz val="24"/>
        <color indexed="8"/>
        <rFont val="Times New Roman"/>
        <family val="1"/>
      </rPr>
      <t xml:space="preserve"> 22 </t>
    </r>
    <r>
      <rPr>
        <sz val="24"/>
        <color indexed="8"/>
        <rFont val="新細明體"/>
        <family val="1"/>
        <charset val="136"/>
      </rPr>
      <t>日</t>
    </r>
    <r>
      <rPr>
        <sz val="24"/>
        <color indexed="8"/>
        <rFont val="Times New Roman"/>
        <family val="1"/>
      </rPr>
      <t xml:space="preserve">  24:00</t>
    </r>
    <phoneticPr fontId="6" type="noConversion"/>
  </si>
  <si>
    <t xml:space="preserve">  潭 美 颱 風 事 故 報 表</t>
    <phoneticPr fontId="6" type="noConversion"/>
  </si>
  <si>
    <t>填表              變電課長              調度組經理</t>
    <phoneticPr fontId="6" type="noConversion"/>
  </si>
  <si>
    <t>經辦              線路課長              維護組經理              副處長</t>
    <phoneticPr fontId="6" type="noConversion"/>
  </si>
  <si>
    <t>送：線路課</t>
    <phoneticPr fontId="6" type="noConversion"/>
  </si>
  <si>
    <r>
      <t xml:space="preserve"> 99 </t>
    </r>
    <r>
      <rPr>
        <sz val="24"/>
        <color indexed="8"/>
        <rFont val="新細明體"/>
        <family val="1"/>
        <charset val="136"/>
      </rPr>
      <t>年</t>
    </r>
    <r>
      <rPr>
        <sz val="24"/>
        <color indexed="8"/>
        <rFont val="Times New Roman"/>
        <family val="1"/>
      </rPr>
      <t xml:space="preserve"> 09 </t>
    </r>
    <r>
      <rPr>
        <sz val="24"/>
        <color indexed="8"/>
        <rFont val="新細明體"/>
        <family val="1"/>
        <charset val="136"/>
      </rPr>
      <t>月</t>
    </r>
    <r>
      <rPr>
        <sz val="24"/>
        <color indexed="8"/>
        <rFont val="Times New Roman"/>
        <family val="1"/>
      </rPr>
      <t xml:space="preserve"> 19 </t>
    </r>
    <r>
      <rPr>
        <sz val="24"/>
        <color indexed="8"/>
        <rFont val="新細明體"/>
        <family val="1"/>
        <charset val="136"/>
      </rPr>
      <t>日</t>
    </r>
    <r>
      <rPr>
        <sz val="24"/>
        <color indexed="8"/>
        <rFont val="Times New Roman"/>
        <family val="1"/>
      </rPr>
      <t xml:space="preserve">  00:00 ~ 09 </t>
    </r>
    <r>
      <rPr>
        <sz val="24"/>
        <color indexed="8"/>
        <rFont val="新細明體"/>
        <family val="1"/>
        <charset val="136"/>
      </rPr>
      <t>月</t>
    </r>
    <r>
      <rPr>
        <sz val="24"/>
        <color indexed="8"/>
        <rFont val="Times New Roman"/>
        <family val="1"/>
      </rPr>
      <t xml:space="preserve"> 20 </t>
    </r>
    <r>
      <rPr>
        <sz val="24"/>
        <color indexed="8"/>
        <rFont val="新細明體"/>
        <family val="1"/>
        <charset val="136"/>
      </rPr>
      <t>日</t>
    </r>
    <r>
      <rPr>
        <sz val="24"/>
        <color indexed="8"/>
        <rFont val="Times New Roman"/>
        <family val="1"/>
      </rPr>
      <t xml:space="preserve">  24:00</t>
    </r>
    <phoneticPr fontId="6" type="noConversion"/>
  </si>
  <si>
    <t xml:space="preserve">  凡 那 比 颱 風 事 故 報 表</t>
    <phoneticPr fontId="6" type="noConversion"/>
  </si>
  <si>
    <t xml:space="preserve">   填表                   變電課長                    調度組經理</t>
    <phoneticPr fontId="6" type="noConversion"/>
  </si>
  <si>
    <t>IZ66</t>
  </si>
  <si>
    <t>IJ #2 TIE</t>
  </si>
  <si>
    <t>19-09:13:56</t>
  </si>
  <si>
    <t>19-09:14:45</t>
  </si>
  <si>
    <t>19-09:15:06</t>
  </si>
  <si>
    <t>9I24</t>
  </si>
  <si>
    <t>9I25</t>
  </si>
  <si>
    <t>9I26</t>
  </si>
  <si>
    <t>9I27</t>
  </si>
  <si>
    <t>A65</t>
  </si>
  <si>
    <t>A66</t>
  </si>
  <si>
    <t>A67</t>
  </si>
  <si>
    <t>0.5In</t>
  </si>
  <si>
    <t>IA20</t>
    <phoneticPr fontId="6" type="noConversion"/>
  </si>
  <si>
    <t>9F52</t>
  </si>
  <si>
    <t>9F53</t>
  </si>
  <si>
    <t>IL32</t>
  </si>
  <si>
    <t>大華線</t>
  </si>
  <si>
    <t>IM20</t>
  </si>
  <si>
    <t>渡船線</t>
  </si>
  <si>
    <t>IM21</t>
  </si>
  <si>
    <t>9K29</t>
  </si>
  <si>
    <t>9K30</t>
  </si>
  <si>
    <t>9K31</t>
  </si>
  <si>
    <t>9K32</t>
  </si>
  <si>
    <t>9K33</t>
  </si>
  <si>
    <t>9K34</t>
  </si>
  <si>
    <t>9K35</t>
  </si>
  <si>
    <t>9K36</t>
  </si>
  <si>
    <t>9K37</t>
  </si>
  <si>
    <t>9K38</t>
  </si>
  <si>
    <t>20-07:53:34</t>
  </si>
  <si>
    <t>38秒</t>
  </si>
  <si>
    <t>20-11:21:11</t>
  </si>
  <si>
    <t>20-11:56:38</t>
  </si>
  <si>
    <t>水尾IV22</t>
  </si>
  <si>
    <t>19-10:38:46</t>
  </si>
  <si>
    <t>19-10:42:46</t>
  </si>
  <si>
    <t>19-10:43:36</t>
  </si>
  <si>
    <t>19-10:44:06</t>
  </si>
  <si>
    <t>饋線9I39</t>
  </si>
  <si>
    <t>饋線9I24</t>
  </si>
  <si>
    <t>饋線IU24</t>
  </si>
  <si>
    <t>二水S/S</t>
  </si>
  <si>
    <t>II22</t>
  </si>
  <si>
    <t>縣府線</t>
  </si>
  <si>
    <t>斗圳線</t>
  </si>
  <si>
    <t>IX31</t>
  </si>
  <si>
    <t>斗興線</t>
  </si>
  <si>
    <t>IX32</t>
  </si>
  <si>
    <t>斗溪線</t>
  </si>
  <si>
    <t>IX34</t>
  </si>
  <si>
    <t>IY #1 MT</t>
  </si>
  <si>
    <t>IG47</t>
  </si>
  <si>
    <t>IG48</t>
  </si>
  <si>
    <t>IG49</t>
  </si>
  <si>
    <r>
      <t>送：彰濱</t>
    </r>
    <r>
      <rPr>
        <sz val="16"/>
        <rFont val="Times New Roman"/>
        <family val="1"/>
      </rPr>
      <t xml:space="preserve"> E/S</t>
    </r>
    <phoneticPr fontId="5" type="noConversion"/>
  </si>
  <si>
    <t>溪竹IF31</t>
  </si>
  <si>
    <t>9F54</t>
  </si>
  <si>
    <t>9F55</t>
  </si>
  <si>
    <t>9F56</t>
  </si>
  <si>
    <t>9F57</t>
  </si>
  <si>
    <t>9F58</t>
  </si>
  <si>
    <t>9F62</t>
  </si>
  <si>
    <t>9F63</t>
  </si>
  <si>
    <t>9F64</t>
  </si>
  <si>
    <t>9F65</t>
  </si>
  <si>
    <t>9F66</t>
  </si>
  <si>
    <t>IO26</t>
  </si>
  <si>
    <t>9A56</t>
  </si>
  <si>
    <t>招牌、廣告、大線接近線路或裝置不穩</t>
  </si>
  <si>
    <t>36</t>
  </si>
  <si>
    <t>存：配電調度中心</t>
    <phoneticPr fontId="5" type="noConversion"/>
  </si>
  <si>
    <t>19-10:31:18</t>
  </si>
  <si>
    <t>饋線9H21</t>
  </si>
  <si>
    <t>19-12:45:00</t>
  </si>
  <si>
    <t>19-12:46:36</t>
  </si>
  <si>
    <t>19-12:48:54</t>
  </si>
  <si>
    <t>19-12:50:00</t>
  </si>
  <si>
    <t>饋線9H35</t>
  </si>
  <si>
    <t>19-08:47:38</t>
  </si>
  <si>
    <t>19-08:47:54</t>
  </si>
  <si>
    <t>19-08:48:16</t>
  </si>
  <si>
    <t>19-08:59:52</t>
  </si>
  <si>
    <t>柑園IW34</t>
  </si>
  <si>
    <t>19-09:01:04</t>
  </si>
  <si>
    <t>19-09:03:16</t>
  </si>
  <si>
    <r>
      <t>C.S.P.</t>
    </r>
    <r>
      <rPr>
        <sz val="12"/>
        <rFont val="細明體"/>
        <family val="3"/>
        <charset val="136"/>
      </rPr>
      <t>紅燈亮或明顯過載</t>
    </r>
  </si>
  <si>
    <t>ID22</t>
  </si>
  <si>
    <t>熔絲鏈開關燒損</t>
  </si>
  <si>
    <t>ID23</t>
  </si>
  <si>
    <t>湖南線</t>
  </si>
  <si>
    <t>熔絲鏈跳脫</t>
  </si>
  <si>
    <t>ID24</t>
  </si>
  <si>
    <t>9C41</t>
  </si>
  <si>
    <r>
      <t xml:space="preserve">92.10.29 </t>
    </r>
    <r>
      <rPr>
        <sz val="10"/>
        <rFont val="新細明體"/>
        <family val="1"/>
        <charset val="136"/>
      </rPr>
      <t>加入</t>
    </r>
  </si>
  <si>
    <t>IX #2 MT-B</t>
  </si>
  <si>
    <t>IX #3 MT</t>
  </si>
  <si>
    <t>IX #1 TIE</t>
  </si>
  <si>
    <t>IX #2 TIE</t>
  </si>
  <si>
    <t>IX #620</t>
  </si>
  <si>
    <t>IY #610</t>
  </si>
  <si>
    <t>廣西線</t>
  </si>
  <si>
    <t>A45</t>
  </si>
  <si>
    <t>A46</t>
  </si>
  <si>
    <t>IO66</t>
  </si>
  <si>
    <t>IU40</t>
  </si>
  <si>
    <t>9A66</t>
  </si>
  <si>
    <t>IX29</t>
  </si>
  <si>
    <t>斗工線</t>
  </si>
  <si>
    <t>IX30</t>
  </si>
  <si>
    <t>IF #1 MT</t>
  </si>
  <si>
    <t>溝北線</t>
  </si>
  <si>
    <t>IV25</t>
  </si>
  <si>
    <t>伸海線</t>
  </si>
  <si>
    <t>颱風事故</t>
  </si>
  <si>
    <t>#4 MCSG</t>
  </si>
  <si>
    <t>鐵件鬆脫</t>
  </si>
  <si>
    <t>IC22</t>
  </si>
  <si>
    <t>東部線</t>
  </si>
  <si>
    <t>保護網保護框損壞或鬆脫</t>
  </si>
  <si>
    <t>IC23</t>
  </si>
  <si>
    <t>員東線</t>
  </si>
  <si>
    <t>支線紡礙交通</t>
  </si>
  <si>
    <t>湳底ID26</t>
  </si>
  <si>
    <t>19-02:16:12</t>
  </si>
  <si>
    <t>19-03:26:52</t>
  </si>
  <si>
    <t>巫厝ID27</t>
  </si>
  <si>
    <t>19-04:11:28</t>
  </si>
  <si>
    <t>IJ33</t>
  </si>
  <si>
    <t>IJ34</t>
  </si>
  <si>
    <t>和張線</t>
  </si>
  <si>
    <t>IL20</t>
  </si>
  <si>
    <r>
      <t xml:space="preserve">電力
</t>
    </r>
    <r>
      <rPr>
        <sz val="12"/>
        <rFont val="Times New Roman"/>
        <family val="1"/>
      </rPr>
      <t>(KW)</t>
    </r>
    <phoneticPr fontId="6" type="noConversion"/>
  </si>
  <si>
    <r>
      <t xml:space="preserve">電度
</t>
    </r>
    <r>
      <rPr>
        <sz val="11"/>
        <rFont val="Times New Roman"/>
        <family val="1"/>
      </rPr>
      <t>(KWH)</t>
    </r>
    <phoneticPr fontId="6" type="noConversion"/>
  </si>
  <si>
    <r>
      <t>日</t>
    </r>
    <r>
      <rPr>
        <sz val="12"/>
        <rFont val="Times New Roman"/>
        <family val="1"/>
      </rPr>
      <t xml:space="preserve"> </t>
    </r>
    <r>
      <rPr>
        <sz val="12"/>
        <rFont val="新細明體"/>
        <family val="1"/>
        <charset val="136"/>
      </rPr>
      <t>期</t>
    </r>
    <phoneticPr fontId="6" type="noConversion"/>
  </si>
  <si>
    <r>
      <t xml:space="preserve">時間
</t>
    </r>
    <r>
      <rPr>
        <sz val="12"/>
        <rFont val="Times New Roman"/>
        <family val="1"/>
      </rPr>
      <t>(</t>
    </r>
    <r>
      <rPr>
        <sz val="12"/>
        <rFont val="新細明體"/>
        <family val="1"/>
        <charset val="136"/>
      </rPr>
      <t>時</t>
    </r>
    <r>
      <rPr>
        <sz val="12"/>
        <rFont val="Times New Roman"/>
        <family val="1"/>
      </rPr>
      <t>)</t>
    </r>
    <phoneticPr fontId="6" type="noConversion"/>
  </si>
  <si>
    <t>大同線</t>
  </si>
  <si>
    <t>IW24</t>
  </si>
  <si>
    <t>大崙線</t>
  </si>
  <si>
    <t>IW25</t>
  </si>
  <si>
    <t>榮光線</t>
  </si>
  <si>
    <t>IW26</t>
  </si>
  <si>
    <t>惠民線</t>
  </si>
  <si>
    <t>饋線9I36</t>
  </si>
  <si>
    <t>社西線</t>
  </si>
  <si>
    <t>IR23</t>
  </si>
  <si>
    <t>社斗線</t>
  </si>
  <si>
    <t>IR24</t>
  </si>
  <si>
    <t>IR25</t>
  </si>
  <si>
    <t>崙雅線</t>
  </si>
  <si>
    <t>IR26</t>
  </si>
  <si>
    <t>朝興線</t>
  </si>
  <si>
    <t>IR27</t>
  </si>
  <si>
    <t>IW #1 MT</t>
  </si>
  <si>
    <t>IW #1 TIE</t>
  </si>
  <si>
    <t>A41</t>
  </si>
  <si>
    <t>A47</t>
  </si>
  <si>
    <t>A49</t>
  </si>
  <si>
    <t>A61</t>
  </si>
  <si>
    <t>序號</t>
    <phoneticPr fontId="6" type="noConversion"/>
  </si>
  <si>
    <t>橋頭線</t>
  </si>
  <si>
    <t>三‧架空導線</t>
  </si>
  <si>
    <t>IB22</t>
  </si>
  <si>
    <t>海埔線</t>
  </si>
  <si>
    <t>線路失竊</t>
  </si>
  <si>
    <t>IB23</t>
  </si>
  <si>
    <t>鹿中線</t>
  </si>
  <si>
    <t>導線斷落或損傷</t>
  </si>
  <si>
    <t>IB24</t>
  </si>
  <si>
    <t>鹿溪線</t>
  </si>
  <si>
    <t>弛度不當間隔距離不足</t>
  </si>
  <si>
    <t>IB25</t>
  </si>
  <si>
    <t>鹽場線</t>
  </si>
  <si>
    <t>接線鬆動或脫落</t>
  </si>
  <si>
    <t>IB26</t>
  </si>
  <si>
    <t>---</t>
    <phoneticPr fontId="6" type="noConversion"/>
  </si>
  <si>
    <t>鹿東線</t>
  </si>
  <si>
    <t>變壓器引下線等破損</t>
  </si>
  <si>
    <t>IV #2 TIE</t>
  </si>
  <si>
    <t>IV #680</t>
  </si>
  <si>
    <t>IW #630</t>
  </si>
  <si>
    <t>IW #750</t>
  </si>
  <si>
    <t>19-21:22:54</t>
  </si>
  <si>
    <t>19-21:36:04</t>
  </si>
  <si>
    <t>43分48秒</t>
  </si>
  <si>
    <t>18秒</t>
  </si>
  <si>
    <t>社頭S/S</t>
  </si>
  <si>
    <t>福興D/S</t>
  </si>
  <si>
    <t>饋線9I35</t>
  </si>
  <si>
    <t>建平IS27</t>
  </si>
  <si>
    <t>芳林IY34</t>
  </si>
  <si>
    <t>7秒</t>
  </si>
  <si>
    <t>二林S/S</t>
  </si>
  <si>
    <t>中西IE21</t>
  </si>
  <si>
    <t>彰化D/S</t>
  </si>
  <si>
    <t>饋線IK47</t>
  </si>
  <si>
    <t>6秒</t>
  </si>
  <si>
    <t>漢寶D/S</t>
  </si>
  <si>
    <t>IT25</t>
  </si>
  <si>
    <t>葉厝線</t>
  </si>
  <si>
    <t>IT26</t>
  </si>
  <si>
    <t>IU32</t>
  </si>
  <si>
    <t>IU33</t>
  </si>
  <si>
    <t>IU34</t>
  </si>
  <si>
    <t>IU35</t>
  </si>
  <si>
    <t>A76</t>
  </si>
  <si>
    <t>A77</t>
  </si>
  <si>
    <t>IG40</t>
  </si>
  <si>
    <t>彰東S/S</t>
  </si>
  <si>
    <t>IC27</t>
  </si>
  <si>
    <t>美港線</t>
  </si>
  <si>
    <t>9K22</t>
    <phoneticPr fontId="6" type="noConversion"/>
  </si>
  <si>
    <t>9I38</t>
  </si>
  <si>
    <t>9I39</t>
  </si>
  <si>
    <t>彰化區營業處</t>
  </si>
  <si>
    <t>其他操作</t>
  </si>
  <si>
    <r>
      <t>事</t>
    </r>
    <r>
      <rPr>
        <sz val="12"/>
        <rFont val="Times New Roman"/>
        <family val="1"/>
      </rPr>
      <t xml:space="preserve"> </t>
    </r>
    <r>
      <rPr>
        <sz val="12"/>
        <rFont val="新細明體"/>
        <family val="1"/>
        <charset val="136"/>
      </rPr>
      <t>故</t>
    </r>
    <r>
      <rPr>
        <sz val="12"/>
        <rFont val="Times New Roman"/>
        <family val="1"/>
      </rPr>
      <t xml:space="preserve"> </t>
    </r>
    <r>
      <rPr>
        <sz val="12"/>
        <rFont val="新細明體"/>
        <family val="1"/>
        <charset val="136"/>
      </rPr>
      <t>地</t>
    </r>
    <r>
      <rPr>
        <sz val="12"/>
        <rFont val="Times New Roman"/>
        <family val="1"/>
      </rPr>
      <t xml:space="preserve"> </t>
    </r>
    <r>
      <rPr>
        <sz val="12"/>
        <rFont val="新細明體"/>
        <family val="1"/>
        <charset val="136"/>
      </rPr>
      <t>點</t>
    </r>
    <phoneticPr fontId="6" type="noConversion"/>
  </si>
  <si>
    <r>
      <t xml:space="preserve">( 11KV </t>
    </r>
    <r>
      <rPr>
        <sz val="16"/>
        <rFont val="新細明體"/>
        <family val="1"/>
        <charset val="136"/>
      </rPr>
      <t>饋線</t>
    </r>
    <r>
      <rPr>
        <sz val="16"/>
        <rFont val="Times New Roman"/>
        <family val="1"/>
      </rPr>
      <t xml:space="preserve"> CB )</t>
    </r>
    <phoneticPr fontId="5" type="noConversion"/>
  </si>
  <si>
    <t>IW23</t>
  </si>
  <si>
    <t>19-10:44:14</t>
  </si>
  <si>
    <t>19-10:45:16</t>
  </si>
  <si>
    <t>19-10:45:20</t>
  </si>
  <si>
    <t>19-10:45:44</t>
  </si>
  <si>
    <t>19-10:47:54</t>
  </si>
  <si>
    <t>變電所</t>
  </si>
  <si>
    <t>事故原因</t>
  </si>
  <si>
    <t>代號</t>
  </si>
  <si>
    <t>西勢線</t>
  </si>
  <si>
    <t>IU37</t>
  </si>
  <si>
    <t>IU38</t>
  </si>
  <si>
    <t>19-11:30:48</t>
  </si>
  <si>
    <t>饋線9G39</t>
  </si>
  <si>
    <t>19-11:50:28</t>
  </si>
  <si>
    <t>19-11:55:53</t>
  </si>
  <si>
    <t>合興IF29</t>
  </si>
  <si>
    <t>IF23</t>
  </si>
  <si>
    <t>II #3 MT</t>
  </si>
  <si>
    <t>II #1 TIE</t>
  </si>
  <si>
    <t>19-10:57:06</t>
  </si>
  <si>
    <t>19-10:59:01</t>
  </si>
  <si>
    <t>A52</t>
  </si>
  <si>
    <t>A32</t>
  </si>
  <si>
    <t>A33</t>
  </si>
  <si>
    <t>9J35</t>
  </si>
  <si>
    <t>#5 MCSG</t>
  </si>
  <si>
    <t>IC #5 TIE</t>
  </si>
  <si>
    <t>原因不明</t>
  </si>
  <si>
    <t>埔崙線</t>
  </si>
  <si>
    <t>IP24</t>
  </si>
  <si>
    <t>福工線</t>
  </si>
  <si>
    <t>IP25</t>
  </si>
  <si>
    <t>IE23</t>
    <phoneticPr fontId="6" type="noConversion"/>
  </si>
  <si>
    <t>送：台中供電營運處</t>
    <phoneticPr fontId="5" type="noConversion"/>
  </si>
  <si>
    <t>9G37</t>
  </si>
  <si>
    <t>9G38</t>
  </si>
  <si>
    <t>9G39</t>
  </si>
  <si>
    <t>大莊線</t>
  </si>
  <si>
    <t>19-09:26:32</t>
  </si>
  <si>
    <t>IV #1 MT</t>
  </si>
  <si>
    <t>IV #2 MT-A</t>
  </si>
  <si>
    <t>國聖井#40</t>
    <phoneticPr fontId="6" type="noConversion"/>
  </si>
  <si>
    <t>IF27</t>
  </si>
  <si>
    <t>元埔線</t>
  </si>
  <si>
    <t>金興線</t>
  </si>
  <si>
    <t>IP22</t>
  </si>
  <si>
    <t>興海IS28</t>
  </si>
  <si>
    <t>16秒</t>
  </si>
  <si>
    <t>饋線9H22</t>
  </si>
  <si>
    <t>南州IF28</t>
  </si>
  <si>
    <t>福工S/S</t>
  </si>
  <si>
    <t>19-08:24:38</t>
  </si>
  <si>
    <t>19-08:27:56</t>
  </si>
  <si>
    <t>19-08:29:30</t>
  </si>
  <si>
    <t>19-08:37:04</t>
  </si>
  <si>
    <t>饋線IK39</t>
  </si>
  <si>
    <t>19-08:37:25</t>
  </si>
  <si>
    <t>19-08:38:42</t>
  </si>
  <si>
    <t>48秒</t>
  </si>
  <si>
    <t>19-08:38:44</t>
  </si>
  <si>
    <t>和崁IJ33</t>
  </si>
  <si>
    <t>19-08:40:36</t>
  </si>
  <si>
    <t>12秒</t>
  </si>
  <si>
    <t>19-08:44:32</t>
  </si>
  <si>
    <t>19-08:45:36</t>
  </si>
  <si>
    <t>IC #780</t>
  </si>
  <si>
    <t>IC #790</t>
  </si>
  <si>
    <t>ID28</t>
  </si>
  <si>
    <t>溪湖線</t>
  </si>
  <si>
    <r>
      <t xml:space="preserve">    97 </t>
    </r>
    <r>
      <rPr>
        <sz val="24"/>
        <color indexed="10"/>
        <rFont val="新細明體"/>
        <family val="1"/>
        <charset val="136"/>
      </rPr>
      <t>年</t>
    </r>
    <r>
      <rPr>
        <sz val="24"/>
        <color indexed="10"/>
        <rFont val="Times New Roman"/>
        <family val="1"/>
      </rPr>
      <t xml:space="preserve"> 09 </t>
    </r>
    <r>
      <rPr>
        <sz val="24"/>
        <color indexed="10"/>
        <rFont val="新細明體"/>
        <family val="1"/>
        <charset val="136"/>
      </rPr>
      <t>月</t>
    </r>
    <r>
      <rPr>
        <sz val="24"/>
        <color indexed="10"/>
        <rFont val="Times New Roman"/>
        <family val="1"/>
      </rPr>
      <t xml:space="preserve"> 12 </t>
    </r>
    <r>
      <rPr>
        <sz val="24"/>
        <color indexed="10"/>
        <rFont val="新細明體"/>
        <family val="1"/>
        <charset val="136"/>
      </rPr>
      <t>日</t>
    </r>
    <r>
      <rPr>
        <sz val="24"/>
        <color indexed="10"/>
        <rFont val="Times New Roman"/>
        <family val="1"/>
      </rPr>
      <t xml:space="preserve"> 11:00 ~ 15 </t>
    </r>
    <r>
      <rPr>
        <sz val="24"/>
        <color indexed="10"/>
        <rFont val="新細明體"/>
        <family val="1"/>
        <charset val="136"/>
      </rPr>
      <t>日</t>
    </r>
    <r>
      <rPr>
        <sz val="24"/>
        <color indexed="10"/>
        <rFont val="Times New Roman"/>
        <family val="1"/>
      </rPr>
      <t xml:space="preserve"> 12:00</t>
    </r>
    <phoneticPr fontId="6" type="noConversion"/>
  </si>
  <si>
    <r>
      <t>辛</t>
    </r>
    <r>
      <rPr>
        <sz val="24"/>
        <rFont val="Times New Roman"/>
        <family val="1"/>
      </rPr>
      <t xml:space="preserve"> </t>
    </r>
    <r>
      <rPr>
        <sz val="24"/>
        <rFont val="細明體"/>
        <family val="3"/>
        <charset val="136"/>
      </rPr>
      <t>樂</t>
    </r>
    <r>
      <rPr>
        <sz val="24"/>
        <rFont val="Times New Roman"/>
        <family val="1"/>
      </rPr>
      <t xml:space="preserve"> </t>
    </r>
    <r>
      <rPr>
        <sz val="24"/>
        <rFont val="細明體"/>
        <family val="3"/>
        <charset val="136"/>
      </rPr>
      <t>克</t>
    </r>
    <r>
      <rPr>
        <sz val="24"/>
        <rFont val="Times New Roman"/>
        <family val="1"/>
      </rPr>
      <t xml:space="preserve"> </t>
    </r>
    <r>
      <rPr>
        <sz val="24"/>
        <rFont val="細明體"/>
        <family val="3"/>
        <charset val="136"/>
      </rPr>
      <t>颱</t>
    </r>
    <r>
      <rPr>
        <sz val="24"/>
        <rFont val="Times New Roman"/>
        <family val="1"/>
      </rPr>
      <t xml:space="preserve"> </t>
    </r>
    <r>
      <rPr>
        <sz val="24"/>
        <rFont val="細明體"/>
        <family val="3"/>
        <charset val="136"/>
      </rPr>
      <t>風</t>
    </r>
    <r>
      <rPr>
        <sz val="24"/>
        <rFont val="Times New Roman"/>
        <family val="1"/>
      </rPr>
      <t xml:space="preserve"> </t>
    </r>
    <r>
      <rPr>
        <sz val="24"/>
        <rFont val="細明體"/>
        <family val="3"/>
        <charset val="136"/>
      </rPr>
      <t>事</t>
    </r>
    <r>
      <rPr>
        <sz val="24"/>
        <rFont val="Times New Roman"/>
        <family val="1"/>
      </rPr>
      <t xml:space="preserve"> </t>
    </r>
    <r>
      <rPr>
        <sz val="24"/>
        <rFont val="細明體"/>
        <family val="3"/>
        <charset val="136"/>
      </rPr>
      <t>故</t>
    </r>
    <r>
      <rPr>
        <sz val="24"/>
        <rFont val="Times New Roman"/>
        <family val="1"/>
      </rPr>
      <t xml:space="preserve"> </t>
    </r>
    <r>
      <rPr>
        <sz val="24"/>
        <rFont val="細明體"/>
        <family val="3"/>
        <charset val="136"/>
      </rPr>
      <t>及</t>
    </r>
    <r>
      <rPr>
        <sz val="24"/>
        <rFont val="Times New Roman"/>
        <family val="1"/>
      </rPr>
      <t xml:space="preserve"> </t>
    </r>
    <r>
      <rPr>
        <sz val="24"/>
        <rFont val="細明體"/>
        <family val="3"/>
        <charset val="136"/>
      </rPr>
      <t>搶</t>
    </r>
    <r>
      <rPr>
        <sz val="24"/>
        <rFont val="Times New Roman"/>
        <family val="1"/>
      </rPr>
      <t xml:space="preserve"> </t>
    </r>
    <r>
      <rPr>
        <sz val="24"/>
        <rFont val="細明體"/>
        <family val="3"/>
        <charset val="136"/>
      </rPr>
      <t>修</t>
    </r>
    <r>
      <rPr>
        <sz val="24"/>
        <rFont val="Times New Roman"/>
        <family val="1"/>
      </rPr>
      <t xml:space="preserve"> </t>
    </r>
    <r>
      <rPr>
        <sz val="24"/>
        <rFont val="細明體"/>
        <family val="3"/>
        <charset val="136"/>
      </rPr>
      <t>報</t>
    </r>
    <r>
      <rPr>
        <sz val="24"/>
        <rFont val="Times New Roman"/>
        <family val="1"/>
      </rPr>
      <t xml:space="preserve"> </t>
    </r>
    <r>
      <rPr>
        <sz val="24"/>
        <rFont val="細明體"/>
        <family val="3"/>
        <charset val="136"/>
      </rPr>
      <t>表</t>
    </r>
    <r>
      <rPr>
        <sz val="24"/>
        <rFont val="Times New Roman"/>
        <family val="1"/>
      </rPr>
      <t xml:space="preserve">   </t>
    </r>
    <phoneticPr fontId="6" type="noConversion"/>
  </si>
  <si>
    <t>19-09:21:58</t>
  </si>
  <si>
    <t>19-09:22:56</t>
  </si>
  <si>
    <t>19-09:24:12</t>
  </si>
  <si>
    <t>19-09:25:18</t>
  </si>
  <si>
    <t>饋線9H29</t>
  </si>
  <si>
    <t>19-09:26:16</t>
  </si>
  <si>
    <t>鐵件銹壞</t>
  </si>
  <si>
    <t>IC21</t>
  </si>
  <si>
    <t>IB28</t>
  </si>
  <si>
    <t>龍山線</t>
  </si>
  <si>
    <t>引下線跳線等裝置不良或桿上物間隔不足</t>
  </si>
  <si>
    <t>IB29</t>
  </si>
  <si>
    <t>鹿管線</t>
  </si>
  <si>
    <t>接地線不良</t>
  </si>
  <si>
    <t>IB30</t>
  </si>
  <si>
    <t>下庄線</t>
  </si>
  <si>
    <t>應裝接地環而未裝</t>
  </si>
  <si>
    <t>IB31</t>
  </si>
  <si>
    <t>鹿一線</t>
  </si>
  <si>
    <t>IB32</t>
  </si>
  <si>
    <t>9A68</t>
  </si>
  <si>
    <t>草埔線</t>
  </si>
  <si>
    <t>IV22</t>
  </si>
  <si>
    <t>浮圳線</t>
  </si>
  <si>
    <t>IC29</t>
  </si>
  <si>
    <t>IC30</t>
  </si>
  <si>
    <t>IY #710</t>
  </si>
  <si>
    <t>IH22</t>
    <phoneticPr fontId="6" type="noConversion"/>
  </si>
  <si>
    <t>IF28</t>
    <phoneticPr fontId="6" type="noConversion"/>
  </si>
  <si>
    <t>IF25</t>
    <phoneticPr fontId="6" type="noConversion"/>
  </si>
  <si>
    <t>IW34</t>
    <phoneticPr fontId="6" type="noConversion"/>
  </si>
  <si>
    <t>本月</t>
    <phoneticPr fontId="6" type="noConversion"/>
  </si>
  <si>
    <t>19-10:32:54</t>
  </si>
  <si>
    <t>支線應裝標示統而未裝</t>
  </si>
  <si>
    <t>IC28</t>
  </si>
  <si>
    <t>福旗IP33</t>
  </si>
  <si>
    <t>田中D/S</t>
  </si>
  <si>
    <t>饋線IG38</t>
  </si>
  <si>
    <r>
      <t xml:space="preserve">            </t>
    </r>
    <r>
      <rPr>
        <sz val="12"/>
        <color indexed="8"/>
        <rFont val="新細明體"/>
        <family val="1"/>
        <charset val="136"/>
      </rPr>
      <t>瞬</t>
    </r>
    <r>
      <rPr>
        <sz val="12"/>
        <color indexed="8"/>
        <rFont val="Times New Roman"/>
        <family val="1"/>
      </rPr>
      <t xml:space="preserve">   </t>
    </r>
    <r>
      <rPr>
        <sz val="12"/>
        <color indexed="8"/>
        <rFont val="新細明體"/>
        <family val="1"/>
        <charset val="136"/>
      </rPr>
      <t>停</t>
    </r>
    <phoneticPr fontId="6" type="noConversion"/>
  </si>
  <si>
    <t>IO72</t>
  </si>
  <si>
    <t>IO73</t>
  </si>
  <si>
    <t>IO74</t>
  </si>
  <si>
    <t>IO75</t>
  </si>
  <si>
    <t>IO76</t>
  </si>
  <si>
    <t>IC45</t>
  </si>
  <si>
    <t>II #1 MT</t>
  </si>
  <si>
    <t>II #2 MT-A</t>
  </si>
  <si>
    <t>II #2 MT-B</t>
  </si>
  <si>
    <t>IZ54</t>
  </si>
  <si>
    <t>IZ55</t>
  </si>
  <si>
    <t>IZ56</t>
  </si>
  <si>
    <t>IZ62</t>
  </si>
  <si>
    <t>IZ64</t>
  </si>
  <si>
    <t>IZ65</t>
  </si>
  <si>
    <t>IQ34</t>
  </si>
  <si>
    <t>20-01:06:33</t>
  </si>
  <si>
    <t>33分36秒</t>
  </si>
  <si>
    <t>20-01:21:12</t>
  </si>
  <si>
    <t>IC #2 MT</t>
  </si>
  <si>
    <t>IC #3 MT</t>
  </si>
  <si>
    <t>IC #4 MT</t>
  </si>
  <si>
    <t>IM #1 TIE</t>
  </si>
  <si>
    <t>10秒</t>
  </si>
  <si>
    <t>饋線9G22</t>
  </si>
  <si>
    <t>饋線9G21</t>
  </si>
  <si>
    <t>橫擔傾斜裝置不穩</t>
  </si>
  <si>
    <t>礙子破損</t>
  </si>
  <si>
    <t>芳苑</t>
  </si>
  <si>
    <t>礙子脫出鬆動或傾斜</t>
  </si>
  <si>
    <t>電桿紡礙交通</t>
  </si>
  <si>
    <t>IB20</t>
  </si>
  <si>
    <t>二港線</t>
  </si>
  <si>
    <t>IS23</t>
  </si>
  <si>
    <t>草苑線</t>
  </si>
  <si>
    <t>IS24</t>
  </si>
  <si>
    <t>IC38</t>
  </si>
  <si>
    <t>IP30</t>
  </si>
  <si>
    <t>IP31</t>
  </si>
  <si>
    <t>IP32</t>
  </si>
  <si>
    <t>件</t>
    <phoneticPr fontId="6" type="noConversion"/>
  </si>
  <si>
    <t>A73</t>
  </si>
  <si>
    <t>A75</t>
  </si>
  <si>
    <t>9C21</t>
  </si>
  <si>
    <t>9C22</t>
  </si>
  <si>
    <t>9C23</t>
  </si>
  <si>
    <t>9C24</t>
  </si>
  <si>
    <t>9C25</t>
  </si>
  <si>
    <t>9C26</t>
  </si>
  <si>
    <t>川邊IS25</t>
  </si>
  <si>
    <t>饋線9K33</t>
  </si>
  <si>
    <t>和美S/S</t>
  </si>
  <si>
    <t>饋線9H39</t>
  </si>
  <si>
    <t>饋線9I37</t>
  </si>
  <si>
    <t>饋線9K27</t>
  </si>
  <si>
    <t>19-08:47:22</t>
  </si>
  <si>
    <t>員農47</t>
    <phoneticPr fontId="6" type="noConversion"/>
  </si>
  <si>
    <t>存：變電課</t>
    <phoneticPr fontId="5" type="noConversion"/>
  </si>
  <si>
    <t>96.12.05</t>
  </si>
  <si>
    <t>70</t>
  </si>
  <si>
    <r>
      <t xml:space="preserve">  </t>
    </r>
    <r>
      <rPr>
        <sz val="12"/>
        <rFont val="新細明體"/>
        <family val="1"/>
        <charset val="136"/>
      </rPr>
      <t>動作電驛</t>
    </r>
    <phoneticPr fontId="5" type="noConversion"/>
  </si>
  <si>
    <r>
      <t xml:space="preserve">  </t>
    </r>
    <r>
      <rPr>
        <sz val="12"/>
        <rFont val="新細明體"/>
        <family val="1"/>
        <charset val="136"/>
      </rPr>
      <t>試送次數</t>
    </r>
    <phoneticPr fontId="5" type="noConversion"/>
  </si>
  <si>
    <t>事故原因</t>
    <phoneticPr fontId="6" type="noConversion"/>
  </si>
  <si>
    <t>序號</t>
    <phoneticPr fontId="6" type="noConversion"/>
  </si>
  <si>
    <r>
      <t>日</t>
    </r>
    <r>
      <rPr>
        <sz val="12"/>
        <rFont val="Times New Roman"/>
        <family val="1"/>
      </rPr>
      <t xml:space="preserve"> </t>
    </r>
    <r>
      <rPr>
        <sz val="12"/>
        <rFont val="新細明體"/>
        <family val="1"/>
        <charset val="136"/>
      </rPr>
      <t>期</t>
    </r>
    <phoneticPr fontId="6" type="noConversion"/>
  </si>
  <si>
    <t>IY #630</t>
  </si>
  <si>
    <t>IM #760</t>
  </si>
  <si>
    <t>IF30</t>
  </si>
  <si>
    <t>IF31</t>
  </si>
  <si>
    <t>IF32</t>
  </si>
  <si>
    <t>IF33</t>
  </si>
  <si>
    <t>IF34</t>
  </si>
  <si>
    <t>IN33</t>
  </si>
  <si>
    <t>IN34</t>
  </si>
  <si>
    <t>IR31</t>
  </si>
  <si>
    <t>IR32</t>
  </si>
  <si>
    <t>IR33</t>
  </si>
  <si>
    <t>IR34</t>
  </si>
  <si>
    <t>20-04:27:42</t>
  </si>
  <si>
    <t>9J13</t>
  </si>
  <si>
    <t>9J14</t>
  </si>
  <si>
    <t>IW30</t>
  </si>
  <si>
    <t>19-09:46:58</t>
  </si>
  <si>
    <t>19-09:56:02</t>
  </si>
  <si>
    <t>饋線9K40</t>
  </si>
  <si>
    <t>IH28</t>
  </si>
  <si>
    <t>西溝線</t>
  </si>
  <si>
    <t>IH29</t>
  </si>
  <si>
    <t>西南線</t>
  </si>
  <si>
    <r>
      <t xml:space="preserve">       </t>
    </r>
    <r>
      <rPr>
        <sz val="24"/>
        <rFont val="標楷體"/>
        <family val="4"/>
        <charset val="136"/>
      </rPr>
      <t>饋</t>
    </r>
    <r>
      <rPr>
        <sz val="24"/>
        <rFont val="Times New Roman"/>
        <family val="1"/>
      </rPr>
      <t xml:space="preserve"> </t>
    </r>
    <r>
      <rPr>
        <sz val="24"/>
        <rFont val="標楷體"/>
        <family val="4"/>
        <charset val="136"/>
      </rPr>
      <t>線</t>
    </r>
    <r>
      <rPr>
        <sz val="24"/>
        <rFont val="Times New Roman"/>
        <family val="1"/>
      </rPr>
      <t xml:space="preserve"> </t>
    </r>
    <r>
      <rPr>
        <sz val="24"/>
        <rFont val="標楷體"/>
        <family val="4"/>
        <charset val="136"/>
      </rPr>
      <t>電</t>
    </r>
    <r>
      <rPr>
        <sz val="24"/>
        <rFont val="Times New Roman"/>
        <family val="1"/>
      </rPr>
      <t xml:space="preserve"> </t>
    </r>
    <r>
      <rPr>
        <sz val="24"/>
        <rFont val="標楷體"/>
        <family val="4"/>
        <charset val="136"/>
      </rPr>
      <t>驛</t>
    </r>
    <r>
      <rPr>
        <sz val="24"/>
        <rFont val="Times New Roman"/>
        <family val="1"/>
      </rPr>
      <t xml:space="preserve"> </t>
    </r>
    <r>
      <rPr>
        <sz val="24"/>
        <rFont val="標楷體"/>
        <family val="4"/>
        <charset val="136"/>
      </rPr>
      <t>動</t>
    </r>
    <r>
      <rPr>
        <sz val="24"/>
        <rFont val="Times New Roman"/>
        <family val="1"/>
      </rPr>
      <t xml:space="preserve"> </t>
    </r>
    <r>
      <rPr>
        <sz val="24"/>
        <rFont val="標楷體"/>
        <family val="4"/>
        <charset val="136"/>
      </rPr>
      <t>作</t>
    </r>
    <r>
      <rPr>
        <sz val="24"/>
        <rFont val="Times New Roman"/>
        <family val="1"/>
      </rPr>
      <t xml:space="preserve"> </t>
    </r>
    <r>
      <rPr>
        <sz val="24"/>
        <rFont val="標楷體"/>
        <family val="4"/>
        <charset val="136"/>
      </rPr>
      <t>月</t>
    </r>
    <r>
      <rPr>
        <sz val="24"/>
        <rFont val="Times New Roman"/>
        <family val="1"/>
      </rPr>
      <t xml:space="preserve"> </t>
    </r>
    <r>
      <rPr>
        <sz val="24"/>
        <rFont val="標楷體"/>
        <family val="4"/>
        <charset val="136"/>
      </rPr>
      <t>報</t>
    </r>
    <r>
      <rPr>
        <sz val="24"/>
        <rFont val="Times New Roman"/>
        <family val="1"/>
      </rPr>
      <t xml:space="preserve"> </t>
    </r>
    <r>
      <rPr>
        <sz val="24"/>
        <rFont val="標楷體"/>
        <family val="4"/>
        <charset val="136"/>
      </rPr>
      <t>表</t>
    </r>
    <r>
      <rPr>
        <sz val="24"/>
        <rFont val="Times New Roman"/>
        <family val="1"/>
      </rPr>
      <t xml:space="preserve">   </t>
    </r>
    <phoneticPr fontId="6" type="noConversion"/>
  </si>
  <si>
    <t>頂犁線</t>
  </si>
  <si>
    <t>IJ22</t>
  </si>
  <si>
    <t>和西線</t>
  </si>
  <si>
    <t>IJ23</t>
  </si>
  <si>
    <t>IJ24</t>
  </si>
  <si>
    <t>溪底線</t>
  </si>
  <si>
    <t>IJ25</t>
  </si>
  <si>
    <t>下犁線</t>
  </si>
  <si>
    <t>IJ26</t>
  </si>
  <si>
    <t>9A54</t>
  </si>
  <si>
    <t>9A55</t>
  </si>
  <si>
    <r>
      <t xml:space="preserve">7/13 ~ 7/14 </t>
    </r>
    <r>
      <rPr>
        <sz val="18"/>
        <rFont val="標楷體"/>
        <family val="4"/>
        <charset val="136"/>
      </rPr>
      <t>碧</t>
    </r>
    <r>
      <rPr>
        <sz val="18"/>
        <rFont val="Times New Roman"/>
        <family val="1"/>
      </rPr>
      <t xml:space="preserve"> </t>
    </r>
    <r>
      <rPr>
        <sz val="18"/>
        <rFont val="標楷體"/>
        <family val="4"/>
        <charset val="136"/>
      </rPr>
      <t>利</t>
    </r>
    <r>
      <rPr>
        <sz val="18"/>
        <rFont val="Times New Roman"/>
        <family val="1"/>
      </rPr>
      <t xml:space="preserve"> </t>
    </r>
    <r>
      <rPr>
        <sz val="18"/>
        <rFont val="標楷體"/>
        <family val="4"/>
        <charset val="136"/>
      </rPr>
      <t>斯</t>
    </r>
    <r>
      <rPr>
        <sz val="18"/>
        <rFont val="Times New Roman"/>
        <family val="1"/>
      </rPr>
      <t xml:space="preserve"> </t>
    </r>
    <r>
      <rPr>
        <sz val="18"/>
        <rFont val="標楷體"/>
        <family val="4"/>
        <charset val="136"/>
      </rPr>
      <t>颱</t>
    </r>
    <r>
      <rPr>
        <sz val="18"/>
        <rFont val="Times New Roman"/>
        <family val="1"/>
      </rPr>
      <t xml:space="preserve"> </t>
    </r>
    <r>
      <rPr>
        <sz val="18"/>
        <rFont val="標楷體"/>
        <family val="4"/>
        <charset val="136"/>
      </rPr>
      <t>風</t>
    </r>
    <r>
      <rPr>
        <sz val="18"/>
        <rFont val="Times New Roman"/>
        <family val="1"/>
      </rPr>
      <t xml:space="preserve"> </t>
    </r>
    <r>
      <rPr>
        <sz val="18"/>
        <rFont val="標楷體"/>
        <family val="4"/>
        <charset val="136"/>
      </rPr>
      <t>事</t>
    </r>
    <r>
      <rPr>
        <sz val="18"/>
        <rFont val="Times New Roman"/>
        <family val="1"/>
      </rPr>
      <t xml:space="preserve"> </t>
    </r>
    <r>
      <rPr>
        <sz val="18"/>
        <rFont val="標楷體"/>
        <family val="4"/>
        <charset val="136"/>
      </rPr>
      <t>故</t>
    </r>
    <r>
      <rPr>
        <sz val="18"/>
        <rFont val="Times New Roman"/>
        <family val="1"/>
      </rPr>
      <t xml:space="preserve"> </t>
    </r>
    <r>
      <rPr>
        <sz val="18"/>
        <rFont val="標楷體"/>
        <family val="4"/>
        <charset val="136"/>
      </rPr>
      <t>共</t>
    </r>
    <phoneticPr fontId="6" type="noConversion"/>
  </si>
  <si>
    <t>IG41</t>
  </si>
  <si>
    <t>IG42</t>
  </si>
  <si>
    <t>IG43</t>
  </si>
  <si>
    <t>IG44</t>
  </si>
  <si>
    <t>IG45</t>
  </si>
  <si>
    <t>IG46</t>
  </si>
  <si>
    <t>IS #750</t>
  </si>
  <si>
    <t>IS #760</t>
  </si>
  <si>
    <t>IS #1 MT</t>
  </si>
  <si>
    <t>IS #1 TIE</t>
  </si>
  <si>
    <t>IS #730</t>
  </si>
  <si>
    <t>IS #740</t>
  </si>
  <si>
    <t>IS #710</t>
  </si>
  <si>
    <t>IT #650</t>
  </si>
  <si>
    <t>IT #670</t>
  </si>
  <si>
    <t>IT #750</t>
  </si>
  <si>
    <t>IT #760</t>
  </si>
  <si>
    <t>IT #770</t>
  </si>
  <si>
    <t>次</t>
  </si>
  <si>
    <t>IT #1 MT</t>
  </si>
  <si>
    <t>IT #2 MT-A</t>
  </si>
  <si>
    <t>IT #2 MT-B</t>
  </si>
  <si>
    <t>IT #3 MT</t>
  </si>
  <si>
    <t>IT #1 TIE</t>
  </si>
  <si>
    <t>IT #2 TIE</t>
  </si>
  <si>
    <t>饋線9G36</t>
  </si>
  <si>
    <t>伸港S/S</t>
  </si>
  <si>
    <t>19-12:43:18</t>
  </si>
  <si>
    <t>19-12:44:02</t>
  </si>
  <si>
    <t>IW #610</t>
  </si>
  <si>
    <t>IW #3 MT</t>
  </si>
  <si>
    <t>IW #770</t>
  </si>
  <si>
    <t>IX #640</t>
  </si>
  <si>
    <t>IX #810</t>
  </si>
  <si>
    <t>IX #750</t>
  </si>
  <si>
    <t>IX #760</t>
  </si>
  <si>
    <t>IX #770</t>
  </si>
  <si>
    <t>9I21</t>
  </si>
  <si>
    <t>9I22</t>
  </si>
  <si>
    <t>9I23</t>
  </si>
  <si>
    <t>19-09:05:44</t>
  </si>
  <si>
    <t>*/*</t>
  </si>
  <si>
    <t>1時36秒</t>
  </si>
  <si>
    <t>19-09:06:02</t>
  </si>
  <si>
    <t>19-09:08:34</t>
  </si>
  <si>
    <t>IN32</t>
  </si>
  <si>
    <t>長春線</t>
  </si>
  <si>
    <t>IP20</t>
  </si>
  <si>
    <t>福工</t>
  </si>
  <si>
    <t>番社線</t>
  </si>
  <si>
    <t>IP21</t>
  </si>
  <si>
    <t>員東D/S</t>
  </si>
  <si>
    <t>14秒</t>
  </si>
  <si>
    <t>北斗</t>
  </si>
  <si>
    <t>外單位線路接近配電線間隔距離不足</t>
  </si>
  <si>
    <t>20-11:59:00</t>
  </si>
  <si>
    <t>IA24</t>
  </si>
  <si>
    <t>IA25</t>
  </si>
  <si>
    <t>IA26</t>
  </si>
  <si>
    <t>IA27</t>
  </si>
  <si>
    <t>IA28</t>
  </si>
  <si>
    <t>IA29</t>
  </si>
  <si>
    <t>IA30</t>
  </si>
  <si>
    <t>IA31</t>
  </si>
  <si>
    <t>IA32</t>
  </si>
  <si>
    <t>IA33</t>
  </si>
  <si>
    <t>IA34</t>
  </si>
  <si>
    <t>IA35</t>
  </si>
  <si>
    <t>9B66</t>
  </si>
  <si>
    <t>9B67</t>
  </si>
  <si>
    <t>9B68</t>
  </si>
  <si>
    <t>A47</t>
    <phoneticPr fontId="6" type="noConversion"/>
  </si>
  <si>
    <t>斷路器動作統計表及電驛動作月報表</t>
    <phoneticPr fontId="6" type="noConversion"/>
  </si>
  <si>
    <t>存：配電調度中心</t>
    <phoneticPr fontId="5" type="noConversion"/>
  </si>
  <si>
    <t>Lever</t>
  </si>
  <si>
    <t>事故恢復供電時間</t>
  </si>
  <si>
    <t>動</t>
  </si>
  <si>
    <t>作</t>
  </si>
  <si>
    <t>數</t>
  </si>
  <si>
    <t>19-01:33:20</t>
  </si>
  <si>
    <t>-</t>
  </si>
  <si>
    <t>瞬跳</t>
  </si>
  <si>
    <t>頭崙線</t>
  </si>
  <si>
    <t>IT23</t>
  </si>
  <si>
    <t>馬興線</t>
  </si>
  <si>
    <t>IT24</t>
  </si>
  <si>
    <t>IN27</t>
  </si>
  <si>
    <t>灣口線</t>
  </si>
  <si>
    <t>IN28</t>
  </si>
  <si>
    <t>黃厝線</t>
  </si>
  <si>
    <t>IN29</t>
  </si>
  <si>
    <t>村上線</t>
  </si>
  <si>
    <t>IN30</t>
  </si>
  <si>
    <t>村宜線</t>
  </si>
  <si>
    <t>IN31</t>
  </si>
  <si>
    <t>三芬線</t>
  </si>
  <si>
    <t>IV34</t>
  </si>
  <si>
    <t>IL #770</t>
  </si>
  <si>
    <t>IL #1 MT</t>
  </si>
  <si>
    <t>IL #2 MT-A</t>
  </si>
  <si>
    <t>IL #2 MT-B</t>
  </si>
  <si>
    <t>IL #3 MT</t>
  </si>
  <si>
    <t>IL #1 TIE</t>
  </si>
  <si>
    <t>IL #2 TIE</t>
  </si>
  <si>
    <t>IL #630</t>
  </si>
  <si>
    <t>IL #670</t>
  </si>
  <si>
    <t>預備線</t>
  </si>
  <si>
    <t>IM #650</t>
  </si>
  <si>
    <t>IM #940</t>
  </si>
  <si>
    <t>IM #750</t>
  </si>
  <si>
    <r>
      <t>事</t>
    </r>
    <r>
      <rPr>
        <sz val="12"/>
        <rFont val="Times New Roman"/>
        <family val="1"/>
      </rPr>
      <t xml:space="preserve"> </t>
    </r>
    <r>
      <rPr>
        <sz val="12"/>
        <rFont val="新細明體"/>
        <family val="1"/>
        <charset val="136"/>
      </rPr>
      <t>故</t>
    </r>
    <r>
      <rPr>
        <sz val="12"/>
        <rFont val="Times New Roman"/>
        <family val="1"/>
      </rPr>
      <t xml:space="preserve"> </t>
    </r>
    <r>
      <rPr>
        <sz val="12"/>
        <rFont val="新細明體"/>
        <family val="1"/>
        <charset val="136"/>
      </rPr>
      <t>地</t>
    </r>
    <r>
      <rPr>
        <sz val="12"/>
        <rFont val="Times New Roman"/>
        <family val="1"/>
      </rPr>
      <t xml:space="preserve"> </t>
    </r>
    <r>
      <rPr>
        <sz val="12"/>
        <rFont val="新細明體"/>
        <family val="1"/>
        <charset val="136"/>
      </rPr>
      <t>點</t>
    </r>
    <phoneticPr fontId="6" type="noConversion"/>
  </si>
  <si>
    <t>饋線9G31</t>
  </si>
  <si>
    <t>胡厝IS29</t>
  </si>
  <si>
    <t>田頭IF30</t>
  </si>
  <si>
    <t>南興線</t>
  </si>
  <si>
    <t>II27</t>
  </si>
  <si>
    <t>南和線</t>
  </si>
  <si>
    <t>II28</t>
  </si>
  <si>
    <t>大埔線</t>
  </si>
  <si>
    <t>II29</t>
  </si>
  <si>
    <t>IN #770</t>
  </si>
  <si>
    <t>IN #1 MT</t>
  </si>
  <si>
    <t>IN #2 MT-A</t>
  </si>
  <si>
    <t>IN #2 MT-B</t>
  </si>
  <si>
    <t>IN #3 MT</t>
  </si>
  <si>
    <t>IN #1 TIE</t>
  </si>
  <si>
    <t>IN #2 TIE</t>
  </si>
  <si>
    <t>IV21</t>
  </si>
  <si>
    <t>IO54</t>
  </si>
  <si>
    <t>IO55</t>
  </si>
  <si>
    <t>IO62</t>
  </si>
  <si>
    <t>IO63</t>
  </si>
  <si>
    <t>IO64</t>
  </si>
  <si>
    <t>IO65</t>
  </si>
  <si>
    <t>IU22</t>
  </si>
  <si>
    <t>IU23</t>
  </si>
  <si>
    <t>IU24</t>
  </si>
  <si>
    <t>IU25</t>
  </si>
  <si>
    <t>IU26</t>
  </si>
  <si>
    <t>IU27</t>
  </si>
  <si>
    <t>IU28</t>
  </si>
  <si>
    <t>9B56</t>
  </si>
  <si>
    <t>9B57</t>
  </si>
  <si>
    <t>9B58</t>
  </si>
  <si>
    <t>9B62</t>
  </si>
  <si>
    <t>9B63</t>
  </si>
  <si>
    <t>9B64</t>
  </si>
  <si>
    <t>9B65</t>
  </si>
  <si>
    <t>臨時</t>
    <phoneticPr fontId="6" type="noConversion"/>
  </si>
  <si>
    <t>變壓器台架電容器鐵架損壞</t>
  </si>
  <si>
    <t>IC25</t>
  </si>
  <si>
    <t>站前線</t>
  </si>
  <si>
    <t>西寮線</t>
  </si>
  <si>
    <t>接頭鬆脫或燒損</t>
  </si>
  <si>
    <t>ID21</t>
  </si>
  <si>
    <t>二重線</t>
  </si>
  <si>
    <t>19-07:30:32</t>
  </si>
  <si>
    <t>95.07.13</t>
    <phoneticPr fontId="6" type="noConversion"/>
  </si>
  <si>
    <r>
      <t xml:space="preserve">            </t>
    </r>
    <r>
      <rPr>
        <sz val="12"/>
        <color indexed="10"/>
        <rFont val="新細明體"/>
        <family val="1"/>
        <charset val="136"/>
      </rPr>
      <t>瞬</t>
    </r>
    <r>
      <rPr>
        <sz val="12"/>
        <color indexed="10"/>
        <rFont val="Times New Roman"/>
        <family val="1"/>
      </rPr>
      <t xml:space="preserve">   </t>
    </r>
    <r>
      <rPr>
        <sz val="12"/>
        <color indexed="10"/>
        <rFont val="新細明體"/>
        <family val="1"/>
        <charset val="136"/>
      </rPr>
      <t>停</t>
    </r>
    <phoneticPr fontId="6" type="noConversion"/>
  </si>
  <si>
    <t>臨時</t>
    <phoneticPr fontId="6" type="noConversion"/>
  </si>
  <si>
    <t>曾厝#65</t>
    <phoneticPr fontId="6" type="noConversion"/>
  </si>
  <si>
    <t>存：配電調度中心</t>
    <phoneticPr fontId="5" type="noConversion"/>
  </si>
  <si>
    <t>19-12:51:52</t>
  </si>
  <si>
    <t>大同IW23</t>
  </si>
  <si>
    <t>19-12:53:36</t>
  </si>
  <si>
    <t>19-12:55:18</t>
  </si>
  <si>
    <t>9K27</t>
  </si>
  <si>
    <t>9K28</t>
  </si>
  <si>
    <t>19-09:42:42</t>
  </si>
  <si>
    <t>19-09:44:54</t>
  </si>
  <si>
    <t>19-13:16:14</t>
  </si>
  <si>
    <t>湖南ID23</t>
  </si>
  <si>
    <t>7分34秒</t>
  </si>
  <si>
    <t>19-13:20:32</t>
  </si>
  <si>
    <t>19-13:23:00</t>
  </si>
  <si>
    <t>9C38</t>
  </si>
  <si>
    <t>其他操作</t>
    <phoneticPr fontId="5" type="noConversion"/>
  </si>
  <si>
    <t>IU23</t>
    <phoneticPr fontId="6" type="noConversion"/>
  </si>
  <si>
    <t>後港線</t>
  </si>
  <si>
    <t>IH21</t>
  </si>
  <si>
    <t>西美線</t>
  </si>
  <si>
    <t>IH22</t>
  </si>
  <si>
    <t>源埤線</t>
  </si>
  <si>
    <t>IH23</t>
  </si>
  <si>
    <t>IH24</t>
  </si>
  <si>
    <t>IH25</t>
  </si>
  <si>
    <t>西安線</t>
  </si>
  <si>
    <t>IH26</t>
  </si>
  <si>
    <t>西華線</t>
  </si>
  <si>
    <t>IH27</t>
  </si>
  <si>
    <t>西鎮線</t>
  </si>
  <si>
    <t>大霞D/S</t>
  </si>
  <si>
    <t>伸海IV25</t>
  </si>
  <si>
    <t>19-08:07:06</t>
  </si>
  <si>
    <t>19-09:00:00</t>
  </si>
  <si>
    <t>19-09:00:26</t>
  </si>
  <si>
    <t>ID27</t>
    <phoneticPr fontId="6" type="noConversion"/>
  </si>
  <si>
    <t>IS25</t>
    <phoneticPr fontId="6" type="noConversion"/>
  </si>
  <si>
    <t>9G23</t>
    <phoneticPr fontId="6" type="noConversion"/>
  </si>
  <si>
    <t>9G22</t>
    <phoneticPr fontId="6" type="noConversion"/>
  </si>
  <si>
    <t>IS24</t>
    <phoneticPr fontId="6" type="noConversion"/>
  </si>
  <si>
    <t>IS24</t>
    <phoneticPr fontId="6" type="noConversion"/>
  </si>
  <si>
    <t>19-07:56:28</t>
  </si>
  <si>
    <t>19-09:15:22</t>
  </si>
  <si>
    <t>19-09:19:44</t>
  </si>
  <si>
    <r>
      <t xml:space="preserve">                                                       </t>
    </r>
    <r>
      <rPr>
        <b/>
        <sz val="18"/>
        <rFont val="新細明體"/>
        <family val="1"/>
        <charset val="136"/>
      </rPr>
      <t>彰</t>
    </r>
    <r>
      <rPr>
        <b/>
        <sz val="18"/>
        <rFont val="Times New Roman"/>
        <family val="1"/>
      </rPr>
      <t xml:space="preserve">  </t>
    </r>
    <r>
      <rPr>
        <b/>
        <sz val="18"/>
        <rFont val="新細明體"/>
        <family val="1"/>
        <charset val="136"/>
      </rPr>
      <t>化</t>
    </r>
    <r>
      <rPr>
        <b/>
        <sz val="18"/>
        <rFont val="Times New Roman"/>
        <family val="1"/>
      </rPr>
      <t xml:space="preserve">  </t>
    </r>
    <r>
      <rPr>
        <b/>
        <sz val="18"/>
        <rFont val="新細明體"/>
        <family val="1"/>
        <charset val="136"/>
      </rPr>
      <t>區</t>
    </r>
    <r>
      <rPr>
        <b/>
        <sz val="18"/>
        <rFont val="Times New Roman"/>
        <family val="1"/>
      </rPr>
      <t xml:space="preserve">  </t>
    </r>
    <r>
      <rPr>
        <b/>
        <sz val="18"/>
        <rFont val="新細明體"/>
        <family val="1"/>
        <charset val="136"/>
      </rPr>
      <t>二</t>
    </r>
    <r>
      <rPr>
        <b/>
        <sz val="18"/>
        <rFont val="Times New Roman"/>
        <family val="1"/>
      </rPr>
      <t xml:space="preserve">  </t>
    </r>
    <r>
      <rPr>
        <b/>
        <sz val="18"/>
        <rFont val="新細明體"/>
        <family val="1"/>
        <charset val="136"/>
      </rPr>
      <t>次</t>
    </r>
    <r>
      <rPr>
        <b/>
        <sz val="18"/>
        <rFont val="Times New Roman"/>
        <family val="1"/>
      </rPr>
      <t xml:space="preserve">  </t>
    </r>
    <r>
      <rPr>
        <b/>
        <sz val="18"/>
        <rFont val="新細明體"/>
        <family val="1"/>
        <charset val="136"/>
      </rPr>
      <t>變</t>
    </r>
    <r>
      <rPr>
        <b/>
        <sz val="18"/>
        <rFont val="Times New Roman"/>
        <family val="1"/>
      </rPr>
      <t xml:space="preserve">  </t>
    </r>
    <r>
      <rPr>
        <b/>
        <sz val="18"/>
        <rFont val="新細明體"/>
        <family val="1"/>
        <charset val="136"/>
      </rPr>
      <t>電</t>
    </r>
    <r>
      <rPr>
        <b/>
        <sz val="18"/>
        <rFont val="Times New Roman"/>
        <family val="1"/>
      </rPr>
      <t xml:space="preserve">  </t>
    </r>
    <r>
      <rPr>
        <b/>
        <sz val="18"/>
        <rFont val="新細明體"/>
        <family val="1"/>
        <charset val="136"/>
      </rPr>
      <t>所</t>
    </r>
    <r>
      <rPr>
        <b/>
        <sz val="18"/>
        <rFont val="Times New Roman"/>
        <family val="1"/>
      </rPr>
      <t xml:space="preserve">  </t>
    </r>
    <r>
      <rPr>
        <b/>
        <sz val="18"/>
        <rFont val="新細明體"/>
        <family val="1"/>
        <charset val="136"/>
      </rPr>
      <t>電</t>
    </r>
    <r>
      <rPr>
        <b/>
        <sz val="18"/>
        <rFont val="Times New Roman"/>
        <family val="1"/>
      </rPr>
      <t xml:space="preserve">  </t>
    </r>
    <r>
      <rPr>
        <b/>
        <sz val="18"/>
        <rFont val="新細明體"/>
        <family val="1"/>
        <charset val="136"/>
      </rPr>
      <t>驛</t>
    </r>
    <r>
      <rPr>
        <b/>
        <sz val="18"/>
        <rFont val="Times New Roman"/>
        <family val="1"/>
      </rPr>
      <t xml:space="preserve">  </t>
    </r>
    <r>
      <rPr>
        <b/>
        <sz val="18"/>
        <rFont val="新細明體"/>
        <family val="1"/>
        <charset val="136"/>
      </rPr>
      <t>動</t>
    </r>
    <r>
      <rPr>
        <b/>
        <sz val="18"/>
        <rFont val="Times New Roman"/>
        <family val="1"/>
      </rPr>
      <t xml:space="preserve">  </t>
    </r>
    <r>
      <rPr>
        <b/>
        <sz val="18"/>
        <rFont val="新細明體"/>
        <family val="1"/>
        <charset val="136"/>
      </rPr>
      <t>作</t>
    </r>
    <r>
      <rPr>
        <b/>
        <sz val="18"/>
        <rFont val="Times New Roman"/>
        <family val="1"/>
      </rPr>
      <t xml:space="preserve">  </t>
    </r>
    <r>
      <rPr>
        <b/>
        <sz val="18"/>
        <rFont val="新細明體"/>
        <family val="1"/>
        <charset val="136"/>
      </rPr>
      <t>日</t>
    </r>
    <r>
      <rPr>
        <b/>
        <sz val="18"/>
        <rFont val="Times New Roman"/>
        <family val="1"/>
      </rPr>
      <t xml:space="preserve">  </t>
    </r>
    <r>
      <rPr>
        <b/>
        <sz val="18"/>
        <rFont val="新細明體"/>
        <family val="1"/>
        <charset val="136"/>
      </rPr>
      <t>報</t>
    </r>
    <r>
      <rPr>
        <b/>
        <sz val="18"/>
        <rFont val="Times New Roman"/>
        <family val="1"/>
      </rPr>
      <t xml:space="preserve">  </t>
    </r>
    <r>
      <rPr>
        <b/>
        <sz val="18"/>
        <rFont val="新細明體"/>
        <family val="1"/>
        <charset val="136"/>
      </rPr>
      <t>表</t>
    </r>
    <phoneticPr fontId="6" type="noConversion"/>
  </si>
  <si>
    <t>IR36</t>
  </si>
  <si>
    <t>IR37</t>
  </si>
  <si>
    <t>IR38</t>
  </si>
  <si>
    <t>IR39</t>
  </si>
  <si>
    <t>IR40</t>
  </si>
  <si>
    <t>IE26</t>
  </si>
  <si>
    <t>舊社線</t>
  </si>
  <si>
    <t>IE27</t>
  </si>
  <si>
    <t>IE28</t>
  </si>
  <si>
    <t>IW31</t>
  </si>
  <si>
    <t>IW32</t>
  </si>
  <si>
    <t>A24</t>
  </si>
  <si>
    <t>A42</t>
  </si>
  <si>
    <t>A43</t>
  </si>
  <si>
    <t>A44</t>
  </si>
  <si>
    <t>IH31</t>
  </si>
  <si>
    <t>19-09:15:14</t>
  </si>
  <si>
    <t>IX28</t>
  </si>
  <si>
    <t>斗建線</t>
  </si>
  <si>
    <t>IH #2 TIE</t>
  </si>
  <si>
    <t>IH #610</t>
  </si>
  <si>
    <t>II #650</t>
  </si>
  <si>
    <t>II #750</t>
  </si>
  <si>
    <t>9I25</t>
    <phoneticPr fontId="6" type="noConversion"/>
  </si>
  <si>
    <t>95.07.14</t>
    <phoneticPr fontId="6" type="noConversion"/>
  </si>
  <si>
    <t>IF25</t>
    <phoneticPr fontId="6" type="noConversion"/>
  </si>
  <si>
    <t>IN20</t>
    <phoneticPr fontId="6" type="noConversion"/>
  </si>
  <si>
    <t>IF22</t>
    <phoneticPr fontId="6" type="noConversion"/>
  </si>
  <si>
    <t>IP28</t>
  </si>
  <si>
    <t>南港線</t>
  </si>
  <si>
    <t>IV #720</t>
  </si>
  <si>
    <t>IV #750</t>
  </si>
  <si>
    <t>IV #760</t>
  </si>
  <si>
    <t>IV #770</t>
  </si>
  <si>
    <t>埔鹽S/S</t>
  </si>
  <si>
    <t>斗中線</t>
  </si>
  <si>
    <t>IX22</t>
  </si>
  <si>
    <t>斗海線</t>
  </si>
  <si>
    <t>IX23</t>
  </si>
  <si>
    <t>斗永線</t>
  </si>
  <si>
    <t>IX24</t>
  </si>
  <si>
    <t>文宗線</t>
  </si>
  <si>
    <t>IX25</t>
  </si>
  <si>
    <t>IX26</t>
  </si>
  <si>
    <t>斗州線</t>
  </si>
  <si>
    <t>IX27</t>
  </si>
  <si>
    <t>斗民線</t>
  </si>
  <si>
    <t>9A71</t>
  </si>
  <si>
    <t>9A72</t>
  </si>
  <si>
    <t>9A73</t>
  </si>
  <si>
    <t>9A74</t>
  </si>
  <si>
    <t>9A75</t>
  </si>
  <si>
    <t>9A76</t>
  </si>
  <si>
    <t>A88</t>
  </si>
  <si>
    <t>A91</t>
  </si>
  <si>
    <t>IY26</t>
  </si>
  <si>
    <t>芳聚線</t>
  </si>
  <si>
    <t>IY27</t>
  </si>
  <si>
    <t>芳鵬線</t>
  </si>
  <si>
    <t>IY28</t>
  </si>
  <si>
    <t>芳隆線</t>
  </si>
  <si>
    <t>IY29</t>
  </si>
  <si>
    <t>芳六線</t>
  </si>
  <si>
    <t>有新附架外單位線路或路燈</t>
  </si>
  <si>
    <t>時分</t>
    <phoneticPr fontId="24" type="noConversion"/>
  </si>
  <si>
    <t>線路</t>
    <phoneticPr fontId="6" type="noConversion"/>
  </si>
  <si>
    <t>變(發)
電所</t>
    <phoneticPr fontId="24" type="noConversion"/>
  </si>
  <si>
    <t>40分28秒</t>
  </si>
  <si>
    <t>9H30</t>
  </si>
  <si>
    <t>9H31</t>
  </si>
  <si>
    <t>9H32</t>
  </si>
  <si>
    <t>9H33</t>
  </si>
  <si>
    <t>9H34</t>
  </si>
  <si>
    <t>9H35</t>
  </si>
  <si>
    <t>9H36</t>
  </si>
  <si>
    <t>9H37</t>
  </si>
  <si>
    <t>9H38</t>
  </si>
  <si>
    <t>9H39</t>
  </si>
  <si>
    <t>IQ22</t>
  </si>
  <si>
    <t>IQ23</t>
  </si>
  <si>
    <t>IQ24</t>
  </si>
  <si>
    <t>IQ25</t>
  </si>
  <si>
    <t>A96</t>
  </si>
  <si>
    <t>A97</t>
  </si>
  <si>
    <t>A98</t>
  </si>
  <si>
    <t>IJ #680</t>
  </si>
  <si>
    <t>IL #750</t>
  </si>
  <si>
    <t>IL #760</t>
  </si>
  <si>
    <t>95.07.13</t>
    <phoneticPr fontId="6" type="noConversion"/>
  </si>
  <si>
    <t>IW33</t>
  </si>
  <si>
    <t>IW34</t>
  </si>
  <si>
    <t>ID23</t>
    <phoneticPr fontId="6" type="noConversion"/>
  </si>
  <si>
    <t>IA21</t>
  </si>
  <si>
    <t>IA22</t>
  </si>
  <si>
    <t>IA23</t>
  </si>
  <si>
    <t>電壓調整器動作次數異常</t>
  </si>
  <si>
    <t>IE24</t>
  </si>
  <si>
    <t>IC34</t>
  </si>
  <si>
    <t>員水線</t>
  </si>
  <si>
    <t>IC35</t>
  </si>
  <si>
    <t>9J22</t>
  </si>
  <si>
    <t>9J23</t>
  </si>
  <si>
    <t>9J24</t>
  </si>
  <si>
    <t>9J25</t>
  </si>
  <si>
    <t>黃金線</t>
  </si>
  <si>
    <t>五‧桿上機器設備</t>
  </si>
  <si>
    <t>IC36</t>
  </si>
  <si>
    <t>9I29</t>
    <phoneticPr fontId="6" type="noConversion"/>
  </si>
  <si>
    <t>51N</t>
  </si>
  <si>
    <t>51N</t>
    <phoneticPr fontId="6" type="noConversion"/>
  </si>
  <si>
    <t>9K39</t>
  </si>
  <si>
    <t>9K40</t>
  </si>
  <si>
    <t>IJ30</t>
  </si>
  <si>
    <t>汴頭線</t>
  </si>
  <si>
    <t>IJ31</t>
  </si>
  <si>
    <t>地政線</t>
  </si>
  <si>
    <t>IJ32</t>
  </si>
  <si>
    <t>和雅線</t>
  </si>
  <si>
    <t>大東線</t>
  </si>
  <si>
    <t>頂厝線</t>
  </si>
  <si>
    <t>IB27</t>
  </si>
  <si>
    <t>9H38</t>
    <phoneticPr fontId="6" type="noConversion"/>
  </si>
  <si>
    <t>IT34</t>
    <phoneticPr fontId="6" type="noConversion"/>
  </si>
  <si>
    <t>伸三線</t>
  </si>
  <si>
    <t>IW20</t>
  </si>
  <si>
    <t>源泉線</t>
  </si>
  <si>
    <t>IW21</t>
  </si>
  <si>
    <t>南通線</t>
  </si>
  <si>
    <t>IW22</t>
  </si>
  <si>
    <t>19-10:12:48</t>
  </si>
  <si>
    <t>14分44秒</t>
  </si>
  <si>
    <t>19-10:15:32</t>
  </si>
  <si>
    <t>9C31</t>
  </si>
  <si>
    <t>9C32</t>
  </si>
  <si>
    <t>9C33</t>
  </si>
  <si>
    <t>IH34</t>
  </si>
  <si>
    <t>平和線</t>
  </si>
  <si>
    <t>IH35</t>
  </si>
  <si>
    <t>崙平線</t>
  </si>
  <si>
    <t>II20</t>
  </si>
  <si>
    <t>彰南</t>
  </si>
  <si>
    <t>500/5</t>
  </si>
  <si>
    <t>光明線</t>
  </si>
  <si>
    <t>套管外殼損傷破裂或劇烈漏油</t>
  </si>
  <si>
    <t>IC37</t>
  </si>
  <si>
    <t>瓦北線</t>
  </si>
  <si>
    <t>套管污損過重</t>
  </si>
  <si>
    <t>ID20</t>
  </si>
  <si>
    <r>
      <t xml:space="preserve">                                          </t>
    </r>
    <r>
      <rPr>
        <sz val="22"/>
        <rFont val="標楷體"/>
        <family val="4"/>
        <charset val="136"/>
      </rPr>
      <t>辛</t>
    </r>
    <r>
      <rPr>
        <sz val="22"/>
        <rFont val="Times New Roman"/>
        <family val="1"/>
      </rPr>
      <t xml:space="preserve">  </t>
    </r>
    <r>
      <rPr>
        <sz val="22"/>
        <rFont val="標楷體"/>
        <family val="4"/>
        <charset val="136"/>
      </rPr>
      <t>樂</t>
    </r>
    <r>
      <rPr>
        <sz val="22"/>
        <rFont val="Times New Roman"/>
        <family val="1"/>
      </rPr>
      <t xml:space="preserve">  </t>
    </r>
    <r>
      <rPr>
        <sz val="22"/>
        <rFont val="標楷體"/>
        <family val="4"/>
        <charset val="136"/>
      </rPr>
      <t>克</t>
    </r>
    <r>
      <rPr>
        <sz val="22"/>
        <rFont val="Times New Roman"/>
        <family val="1"/>
      </rPr>
      <t xml:space="preserve">  </t>
    </r>
    <r>
      <rPr>
        <sz val="22"/>
        <rFont val="標楷體"/>
        <family val="4"/>
        <charset val="136"/>
      </rPr>
      <t>颱</t>
    </r>
    <r>
      <rPr>
        <sz val="22"/>
        <rFont val="Times New Roman"/>
        <family val="1"/>
      </rPr>
      <t xml:space="preserve">  </t>
    </r>
    <r>
      <rPr>
        <sz val="22"/>
        <rFont val="標楷體"/>
        <family val="4"/>
        <charset val="136"/>
      </rPr>
      <t>風</t>
    </r>
    <r>
      <rPr>
        <sz val="22"/>
        <rFont val="Times New Roman"/>
        <family val="1"/>
      </rPr>
      <t xml:space="preserve">  </t>
    </r>
    <r>
      <rPr>
        <sz val="22"/>
        <rFont val="標楷體"/>
        <family val="4"/>
        <charset val="136"/>
      </rPr>
      <t>事</t>
    </r>
    <r>
      <rPr>
        <sz val="22"/>
        <rFont val="Times New Roman"/>
        <family val="1"/>
      </rPr>
      <t xml:space="preserve"> </t>
    </r>
    <r>
      <rPr>
        <sz val="22"/>
        <rFont val="標楷體"/>
        <family val="4"/>
        <charset val="136"/>
      </rPr>
      <t>故</t>
    </r>
    <r>
      <rPr>
        <sz val="22"/>
        <rFont val="Times New Roman"/>
        <family val="1"/>
      </rPr>
      <t xml:space="preserve"> </t>
    </r>
    <r>
      <rPr>
        <sz val="22"/>
        <rFont val="標楷體"/>
        <family val="4"/>
        <charset val="136"/>
      </rPr>
      <t>及</t>
    </r>
    <r>
      <rPr>
        <sz val="22"/>
        <rFont val="Times New Roman"/>
        <family val="1"/>
      </rPr>
      <t xml:space="preserve"> </t>
    </r>
    <r>
      <rPr>
        <sz val="22"/>
        <rFont val="標楷體"/>
        <family val="4"/>
        <charset val="136"/>
      </rPr>
      <t>搶</t>
    </r>
    <r>
      <rPr>
        <sz val="22"/>
        <rFont val="Times New Roman"/>
        <family val="1"/>
      </rPr>
      <t xml:space="preserve"> </t>
    </r>
    <r>
      <rPr>
        <sz val="22"/>
        <rFont val="標楷體"/>
        <family val="4"/>
        <charset val="136"/>
      </rPr>
      <t>修</t>
    </r>
    <r>
      <rPr>
        <sz val="22"/>
        <rFont val="Times New Roman"/>
        <family val="1"/>
      </rPr>
      <t xml:space="preserve"> </t>
    </r>
    <r>
      <rPr>
        <sz val="22"/>
        <rFont val="標楷體"/>
        <family val="4"/>
        <charset val="136"/>
      </rPr>
      <t>日</t>
    </r>
    <r>
      <rPr>
        <sz val="22"/>
        <rFont val="Times New Roman"/>
        <family val="1"/>
      </rPr>
      <t xml:space="preserve"> </t>
    </r>
    <r>
      <rPr>
        <sz val="22"/>
        <rFont val="標楷體"/>
        <family val="4"/>
        <charset val="136"/>
      </rPr>
      <t>報</t>
    </r>
    <r>
      <rPr>
        <sz val="22"/>
        <rFont val="Times New Roman"/>
        <family val="1"/>
      </rPr>
      <t xml:space="preserve"> </t>
    </r>
    <r>
      <rPr>
        <sz val="22"/>
        <rFont val="標楷體"/>
        <family val="4"/>
        <charset val="136"/>
      </rPr>
      <t>表</t>
    </r>
    <r>
      <rPr>
        <sz val="22"/>
        <rFont val="Times New Roman"/>
        <family val="1"/>
      </rPr>
      <t xml:space="preserve">          </t>
    </r>
    <phoneticPr fontId="6" type="noConversion"/>
  </si>
  <si>
    <r>
      <t>（</t>
    </r>
    <r>
      <rPr>
        <sz val="20"/>
        <color indexed="8"/>
        <rFont val="Times New Roman"/>
        <family val="1"/>
      </rPr>
      <t>9/12  11:00 ~ 9/15  12:00</t>
    </r>
    <r>
      <rPr>
        <sz val="20"/>
        <color indexed="8"/>
        <rFont val="細明體"/>
        <family val="3"/>
        <charset val="136"/>
      </rPr>
      <t>）</t>
    </r>
    <phoneticPr fontId="6" type="noConversion"/>
  </si>
  <si>
    <t>送：線路課</t>
    <phoneticPr fontId="6" type="noConversion"/>
  </si>
  <si>
    <r>
      <t xml:space="preserve"> </t>
    </r>
    <r>
      <rPr>
        <sz val="24"/>
        <rFont val="新細明體"/>
        <family val="1"/>
        <charset val="136"/>
      </rPr>
      <t>彰化區處</t>
    </r>
    <r>
      <rPr>
        <sz val="24"/>
        <rFont val="Times New Roman"/>
        <family val="1"/>
      </rPr>
      <t xml:space="preserve"> DDCC </t>
    </r>
    <r>
      <rPr>
        <sz val="24"/>
        <rFont val="新細明體"/>
        <family val="1"/>
        <charset val="136"/>
      </rPr>
      <t>轄內變電所</t>
    </r>
    <r>
      <rPr>
        <sz val="24"/>
        <rFont val="Times New Roman"/>
        <family val="1"/>
      </rPr>
      <t xml:space="preserve">  </t>
    </r>
    <phoneticPr fontId="6" type="noConversion"/>
  </si>
  <si>
    <t>溪湖S/S</t>
  </si>
  <si>
    <t>CO/LCO</t>
  </si>
  <si>
    <t>19-10:23:50</t>
  </si>
  <si>
    <t>饋線IK34</t>
  </si>
  <si>
    <t>94.06.06</t>
  </si>
  <si>
    <t>22</t>
  </si>
  <si>
    <t>A86</t>
  </si>
  <si>
    <r>
      <t>華南</t>
    </r>
    <r>
      <rPr>
        <sz val="12"/>
        <color indexed="12"/>
        <rFont val="Times New Roman"/>
        <family val="1"/>
      </rPr>
      <t>#29</t>
    </r>
    <phoneticPr fontId="6" type="noConversion"/>
  </si>
  <si>
    <t>IV #2 MT-B</t>
  </si>
  <si>
    <t>IV #3 MT</t>
  </si>
  <si>
    <t>IV #1 TIE</t>
  </si>
  <si>
    <t>9J12</t>
  </si>
  <si>
    <t>IM #770</t>
  </si>
  <si>
    <t>田中</t>
  </si>
  <si>
    <t>IS #720</t>
  </si>
  <si>
    <t>9J32</t>
  </si>
  <si>
    <t>9J33</t>
  </si>
  <si>
    <t>建平線</t>
  </si>
  <si>
    <t>IS28</t>
  </si>
  <si>
    <t>興海線</t>
  </si>
  <si>
    <t>IS29</t>
  </si>
  <si>
    <t>IT20</t>
  </si>
  <si>
    <t>溝墘</t>
  </si>
  <si>
    <t>IL30</t>
  </si>
  <si>
    <t>南門線</t>
  </si>
  <si>
    <t>IL31</t>
  </si>
  <si>
    <t>莒光線</t>
  </si>
  <si>
    <t>9H25</t>
    <phoneticPr fontId="6" type="noConversion"/>
  </si>
  <si>
    <t>IY #2 MT-A</t>
  </si>
  <si>
    <t>IY #2 MT-B</t>
  </si>
  <si>
    <t>IY #3 MT</t>
  </si>
  <si>
    <t>IY #1 TIE</t>
  </si>
  <si>
    <t>IY #2 TIE</t>
  </si>
  <si>
    <t>IY #600</t>
  </si>
  <si>
    <t>IC #750</t>
  </si>
  <si>
    <t>IC #760</t>
  </si>
  <si>
    <t>IC #770</t>
  </si>
  <si>
    <t>#2~#3 TIE</t>
    <phoneticPr fontId="6" type="noConversion"/>
  </si>
  <si>
    <t>9C27</t>
  </si>
  <si>
    <t>9C28</t>
  </si>
  <si>
    <t>19-02:14:44</t>
  </si>
  <si>
    <t>IX #1 MT</t>
  </si>
  <si>
    <t>IX #2 MT-A</t>
  </si>
  <si>
    <t>95.07.13</t>
    <phoneticPr fontId="6" type="noConversion"/>
  </si>
  <si>
    <t>9K26</t>
  </si>
  <si>
    <t>9G31</t>
  </si>
  <si>
    <t>9G32</t>
  </si>
  <si>
    <t>9G33</t>
  </si>
  <si>
    <t>9G34</t>
  </si>
  <si>
    <t>9G35</t>
  </si>
  <si>
    <t>9G36</t>
  </si>
  <si>
    <t>永興IY24</t>
  </si>
  <si>
    <t>是否
越級動作</t>
    <phoneticPr fontId="6" type="noConversion"/>
  </si>
  <si>
    <t>越級
原因</t>
    <phoneticPr fontId="6" type="noConversion"/>
  </si>
  <si>
    <t>自動或手動</t>
    <phoneticPr fontId="24" type="noConversion"/>
  </si>
  <si>
    <t>供電時間</t>
    <phoneticPr fontId="24" type="noConversion"/>
  </si>
  <si>
    <t>94.06.07</t>
  </si>
  <si>
    <t>IS25</t>
  </si>
  <si>
    <t>川邊線</t>
  </si>
  <si>
    <t>IS26</t>
  </si>
  <si>
    <t>八甲線</t>
  </si>
  <si>
    <t>IS27</t>
  </si>
  <si>
    <t>IH #630</t>
  </si>
  <si>
    <t>IH #650</t>
  </si>
  <si>
    <t>IH #660</t>
  </si>
  <si>
    <t>IH #750</t>
  </si>
  <si>
    <r>
      <t xml:space="preserve">時間
</t>
    </r>
    <r>
      <rPr>
        <sz val="12"/>
        <rFont val="Times New Roman"/>
        <family val="1"/>
      </rPr>
      <t>(</t>
    </r>
    <r>
      <rPr>
        <sz val="12"/>
        <rFont val="新細明體"/>
        <family val="1"/>
        <charset val="136"/>
      </rPr>
      <t>時</t>
    </r>
    <r>
      <rPr>
        <sz val="12"/>
        <rFont val="Times New Roman"/>
        <family val="1"/>
      </rPr>
      <t>)</t>
    </r>
    <phoneticPr fontId="6" type="noConversion"/>
  </si>
  <si>
    <r>
      <t xml:space="preserve">  </t>
    </r>
    <r>
      <rPr>
        <sz val="12"/>
        <rFont val="新細明體"/>
        <family val="1"/>
        <charset val="136"/>
      </rPr>
      <t>動作電驛</t>
    </r>
    <phoneticPr fontId="5" type="noConversion"/>
  </si>
  <si>
    <r>
      <t xml:space="preserve">  </t>
    </r>
    <r>
      <rPr>
        <sz val="12"/>
        <rFont val="新細明體"/>
        <family val="1"/>
        <charset val="136"/>
      </rPr>
      <t>試送次數</t>
    </r>
    <phoneticPr fontId="5" type="noConversion"/>
  </si>
  <si>
    <t>19-10:06:36</t>
  </si>
  <si>
    <t>19-10:08:36</t>
  </si>
  <si>
    <t>19-10:09:48</t>
  </si>
  <si>
    <t>員林</t>
  </si>
  <si>
    <t>一‧一般事項</t>
  </si>
  <si>
    <t>和美</t>
  </si>
  <si>
    <t>樹木靠近線路</t>
  </si>
  <si>
    <t>鹿港</t>
  </si>
  <si>
    <t>建竹物與線路距離不足</t>
  </si>
  <si>
    <t>溪湖</t>
  </si>
  <si>
    <t>IP #720</t>
  </si>
  <si>
    <t>IB21</t>
  </si>
  <si>
    <t>IN #610</t>
  </si>
  <si>
    <t xml:space="preserve">                                線路課長                   維護組經理</t>
    <phoneticPr fontId="6" type="noConversion"/>
  </si>
  <si>
    <t>9C42</t>
  </si>
  <si>
    <t>9C43</t>
  </si>
  <si>
    <t>19-09:29:16</t>
  </si>
  <si>
    <t>19-09:29:50</t>
  </si>
  <si>
    <t>19-09:33:50</t>
  </si>
  <si>
    <t>19-09:34:14</t>
  </si>
  <si>
    <t>19-09:36:10</t>
  </si>
  <si>
    <t>0.1s</t>
  </si>
  <si>
    <t>0.3s</t>
  </si>
  <si>
    <t>51N</t>
    <phoneticPr fontId="6" type="noConversion"/>
  </si>
  <si>
    <t>IV25</t>
    <phoneticPr fontId="6" type="noConversion"/>
  </si>
  <si>
    <t>#2 BUS</t>
  </si>
  <si>
    <t>#3 BUS</t>
  </si>
  <si>
    <t>9A62</t>
  </si>
  <si>
    <t>9A63</t>
  </si>
  <si>
    <t>9A64</t>
  </si>
  <si>
    <t>9A65</t>
  </si>
  <si>
    <t>20-00:01:00</t>
  </si>
  <si>
    <t>42分52秒</t>
  </si>
  <si>
    <t>9C39</t>
  </si>
  <si>
    <t>9C40</t>
  </si>
  <si>
    <t>9C44</t>
  </si>
  <si>
    <t>9C45</t>
  </si>
  <si>
    <t>9C46</t>
  </si>
  <si>
    <t>9C47</t>
  </si>
  <si>
    <t>9C48</t>
  </si>
  <si>
    <t>9C49</t>
  </si>
  <si>
    <r>
      <t>彰</t>
    </r>
    <r>
      <rPr>
        <u/>
        <sz val="16"/>
        <color indexed="10"/>
        <rFont val="Times New Roman"/>
        <family val="1"/>
      </rPr>
      <t xml:space="preserve"> </t>
    </r>
    <r>
      <rPr>
        <u/>
        <sz val="16"/>
        <color indexed="10"/>
        <rFont val="標楷體"/>
        <family val="4"/>
        <charset val="136"/>
      </rPr>
      <t>化</t>
    </r>
    <r>
      <rPr>
        <sz val="16"/>
        <color indexed="10"/>
        <rFont val="標楷體"/>
        <family val="4"/>
        <charset val="136"/>
      </rPr>
      <t>區營業處</t>
    </r>
    <r>
      <rPr>
        <sz val="16"/>
        <color indexed="10"/>
        <rFont val="Times New Roman"/>
        <family val="1"/>
      </rPr>
      <t xml:space="preserve"> 99 </t>
    </r>
    <r>
      <rPr>
        <sz val="16"/>
        <color indexed="10"/>
        <rFont val="標楷體"/>
        <family val="4"/>
        <charset val="136"/>
      </rPr>
      <t>年</t>
    </r>
    <r>
      <rPr>
        <sz val="16"/>
        <color indexed="10"/>
        <rFont val="Times New Roman"/>
        <family val="1"/>
      </rPr>
      <t xml:space="preserve"> 03</t>
    </r>
    <r>
      <rPr>
        <sz val="16"/>
        <color indexed="10"/>
        <rFont val="標楷體"/>
        <family val="4"/>
        <charset val="136"/>
      </rPr>
      <t>月份轄內變電所</t>
    </r>
    <r>
      <rPr>
        <sz val="16"/>
        <color indexed="10"/>
        <rFont val="Times New Roman"/>
        <family val="1"/>
      </rPr>
      <t>(</t>
    </r>
    <r>
      <rPr>
        <sz val="16"/>
        <color indexed="10"/>
        <rFont val="標楷體"/>
        <family val="4"/>
        <charset val="136"/>
      </rPr>
      <t>含</t>
    </r>
    <r>
      <rPr>
        <sz val="16"/>
        <color indexed="10"/>
        <rFont val="Times New Roman"/>
        <family val="1"/>
      </rPr>
      <t>E/S</t>
    </r>
    <r>
      <rPr>
        <sz val="16"/>
        <color indexed="10"/>
        <rFont val="標楷體"/>
        <family val="4"/>
        <charset val="136"/>
      </rPr>
      <t>、</t>
    </r>
    <r>
      <rPr>
        <sz val="16"/>
        <color indexed="10"/>
        <rFont val="Times New Roman"/>
        <family val="1"/>
      </rPr>
      <t>P/S</t>
    </r>
    <r>
      <rPr>
        <sz val="16"/>
        <color indexed="10"/>
        <rFont val="標楷體"/>
        <family val="4"/>
        <charset val="136"/>
      </rPr>
      <t>、</t>
    </r>
    <r>
      <rPr>
        <sz val="16"/>
        <color indexed="10"/>
        <rFont val="Times New Roman"/>
        <family val="1"/>
      </rPr>
      <t>D/S)</t>
    </r>
    <r>
      <rPr>
        <sz val="16"/>
        <color indexed="10"/>
        <rFont val="標楷體"/>
        <family val="4"/>
        <charset val="136"/>
      </rPr>
      <t>饋線電驛動作月報表</t>
    </r>
    <r>
      <rPr>
        <sz val="16"/>
        <color indexed="10"/>
        <rFont val="Times New Roman"/>
        <family val="1"/>
      </rPr>
      <t xml:space="preserve">                               </t>
    </r>
    <r>
      <rPr>
        <b/>
        <sz val="14"/>
        <rFont val="標楷體"/>
        <family val="4"/>
        <charset val="136"/>
      </rPr>
      <t/>
    </r>
    <phoneticPr fontId="24" type="noConversion"/>
  </si>
  <si>
    <t>饋線IK43</t>
  </si>
  <si>
    <t>IF37</t>
  </si>
  <si>
    <t>IF38</t>
  </si>
  <si>
    <t>IF39</t>
  </si>
  <si>
    <t>IQ21</t>
  </si>
  <si>
    <t>19-12:38:40</t>
  </si>
  <si>
    <t>自動</t>
    <phoneticPr fontId="6" type="noConversion"/>
  </si>
  <si>
    <t>有</t>
    <phoneticPr fontId="24" type="noConversion"/>
  </si>
  <si>
    <t>否</t>
    <phoneticPr fontId="6" type="noConversion"/>
  </si>
  <si>
    <r>
      <t>附件四</t>
    </r>
    <r>
      <rPr>
        <sz val="12"/>
        <rFont val="Times New Roman"/>
        <family val="1"/>
      </rPr>
      <t xml:space="preserve">              </t>
    </r>
    <phoneticPr fontId="24" type="noConversion"/>
  </si>
  <si>
    <t>IC41</t>
  </si>
  <si>
    <t>IC42</t>
  </si>
  <si>
    <t>IC43</t>
  </si>
  <si>
    <t>IX20</t>
  </si>
  <si>
    <t>A22</t>
  </si>
  <si>
    <t>A23</t>
  </si>
  <si>
    <t>饋線9G23</t>
  </si>
  <si>
    <t>程序異常</t>
  </si>
  <si>
    <t>芳路IY33</t>
  </si>
  <si>
    <t>8秒</t>
  </si>
  <si>
    <t>草港D/S</t>
  </si>
  <si>
    <t>9G26</t>
  </si>
  <si>
    <t>9G27</t>
  </si>
  <si>
    <t>IP33</t>
  </si>
  <si>
    <t>IP34</t>
  </si>
  <si>
    <t>IR35</t>
  </si>
  <si>
    <t>IX33</t>
  </si>
  <si>
    <t>19-10:10:18</t>
  </si>
  <si>
    <t>19-10:12:24</t>
  </si>
  <si>
    <t>IH23</t>
    <phoneticPr fontId="6" type="noConversion"/>
  </si>
  <si>
    <t>1000/5</t>
  </si>
  <si>
    <t>本月</t>
  </si>
  <si>
    <t>19-11:13:40</t>
  </si>
  <si>
    <t>19-11:20:44</t>
  </si>
  <si>
    <t>19-11:28:16</t>
  </si>
  <si>
    <t>19-13:23:42</t>
  </si>
  <si>
    <t>9K22</t>
  </si>
  <si>
    <t>9K23</t>
  </si>
  <si>
    <t xml:space="preserve"> </t>
    <phoneticPr fontId="6" type="noConversion"/>
  </si>
  <si>
    <t>9K24</t>
  </si>
  <si>
    <t>9K25</t>
  </si>
  <si>
    <t>ID29</t>
  </si>
  <si>
    <t>南新線</t>
  </si>
  <si>
    <t>八‧點檢或測定</t>
  </si>
  <si>
    <t>ID30</t>
  </si>
  <si>
    <t>湖中線</t>
  </si>
  <si>
    <t>ID31</t>
  </si>
  <si>
    <t>湖北線</t>
  </si>
  <si>
    <t>IE20</t>
  </si>
  <si>
    <t>IE21</t>
  </si>
  <si>
    <t>中西線</t>
  </si>
  <si>
    <t>IE22</t>
  </si>
  <si>
    <t>西斗線</t>
  </si>
  <si>
    <t>電壓調整器昇降壓不正常或有異常音響</t>
  </si>
  <si>
    <t>IE23</t>
  </si>
  <si>
    <t>北平線</t>
  </si>
  <si>
    <t>19-15:10:34</t>
  </si>
  <si>
    <t>崙雅IR25</t>
  </si>
  <si>
    <t>19-16:28:18</t>
  </si>
  <si>
    <t>10分28秒</t>
  </si>
  <si>
    <t>19-16:56:54</t>
  </si>
  <si>
    <t>19-18:05:50</t>
  </si>
  <si>
    <t>IR #1 TIE</t>
  </si>
  <si>
    <t>IZ25</t>
  </si>
  <si>
    <t>IZ26</t>
  </si>
  <si>
    <t>9A52</t>
  </si>
  <si>
    <t>9A53</t>
  </si>
  <si>
    <t>斗鳳線</t>
  </si>
  <si>
    <t>IY20</t>
  </si>
  <si>
    <t>IY21</t>
  </si>
  <si>
    <t>IY22</t>
  </si>
  <si>
    <t>芳南線</t>
  </si>
  <si>
    <t>IY23</t>
  </si>
  <si>
    <t>芳北線</t>
  </si>
  <si>
    <t>IY24</t>
  </si>
  <si>
    <t>永興線</t>
  </si>
  <si>
    <t>IY25</t>
  </si>
  <si>
    <t>頂溪IV24</t>
  </si>
  <si>
    <t>#2 MCSG</t>
  </si>
  <si>
    <t>9H21</t>
  </si>
  <si>
    <t>9H22</t>
  </si>
  <si>
    <t>9H23</t>
  </si>
  <si>
    <t>9H24</t>
  </si>
  <si>
    <t>9H25</t>
  </si>
  <si>
    <t>9H26</t>
  </si>
  <si>
    <t>9H27</t>
  </si>
  <si>
    <t>IF20</t>
  </si>
  <si>
    <t>19-11:03:32</t>
  </si>
  <si>
    <t>鹿二線</t>
  </si>
  <si>
    <t>四‧桿上鐵件及支線</t>
  </si>
  <si>
    <t>IB33</t>
  </si>
  <si>
    <t>鹿三線</t>
  </si>
  <si>
    <r>
      <t xml:space="preserve"> </t>
    </r>
    <r>
      <rPr>
        <sz val="24"/>
        <color indexed="8"/>
        <rFont val="標楷體"/>
        <family val="4"/>
        <charset val="136"/>
      </rPr>
      <t>彰化區處</t>
    </r>
    <r>
      <rPr>
        <sz val="24"/>
        <color indexed="8"/>
        <rFont val="Times New Roman"/>
        <family val="1"/>
      </rPr>
      <t xml:space="preserve"> DDCC </t>
    </r>
    <r>
      <rPr>
        <sz val="24"/>
        <color indexed="8"/>
        <rFont val="標楷體"/>
        <family val="4"/>
        <charset val="136"/>
      </rPr>
      <t>轄內變電所</t>
    </r>
    <r>
      <rPr>
        <sz val="24"/>
        <color indexed="8"/>
        <rFont val="Times New Roman"/>
        <family val="1"/>
      </rPr>
      <t>(</t>
    </r>
    <r>
      <rPr>
        <sz val="24"/>
        <color indexed="8"/>
        <rFont val="Times New Roman"/>
        <family val="1"/>
      </rPr>
      <t>E/S</t>
    </r>
    <r>
      <rPr>
        <sz val="24"/>
        <color indexed="8"/>
        <rFont val="標楷體"/>
        <family val="4"/>
        <charset val="136"/>
      </rPr>
      <t>、</t>
    </r>
    <r>
      <rPr>
        <sz val="24"/>
        <color indexed="8"/>
        <rFont val="Times New Roman"/>
        <family val="1"/>
      </rPr>
      <t>P/S</t>
    </r>
    <r>
      <rPr>
        <sz val="24"/>
        <color indexed="8"/>
        <rFont val="標楷體"/>
        <family val="4"/>
        <charset val="136"/>
      </rPr>
      <t>、</t>
    </r>
    <r>
      <rPr>
        <sz val="24"/>
        <color indexed="8"/>
        <rFont val="Times New Roman"/>
        <family val="1"/>
      </rPr>
      <t xml:space="preserve">D/S)                            </t>
    </r>
    <r>
      <rPr>
        <b/>
        <sz val="14"/>
        <rFont val="標楷體"/>
        <family val="4"/>
        <charset val="136"/>
      </rPr>
      <t/>
    </r>
    <phoneticPr fontId="24" type="noConversion"/>
  </si>
  <si>
    <t>51 51N</t>
    <phoneticPr fontId="6" type="noConversion"/>
  </si>
  <si>
    <t>19-08:46:20</t>
  </si>
  <si>
    <t>9C34</t>
  </si>
  <si>
    <t>9C35</t>
  </si>
  <si>
    <t>9C36</t>
  </si>
  <si>
    <t>9C37</t>
  </si>
  <si>
    <t>*</t>
  </si>
  <si>
    <t>IC26</t>
  </si>
  <si>
    <t>IM #610</t>
  </si>
  <si>
    <t>9P11</t>
  </si>
  <si>
    <t>9P12</t>
  </si>
  <si>
    <t>9P13</t>
  </si>
  <si>
    <t>9P14</t>
  </si>
  <si>
    <t>9P15</t>
  </si>
  <si>
    <t>9P16</t>
  </si>
  <si>
    <t>9P17</t>
  </si>
  <si>
    <t>9P18</t>
  </si>
  <si>
    <t>9P19</t>
  </si>
  <si>
    <t>9P20</t>
  </si>
  <si>
    <t>9P21</t>
  </si>
  <si>
    <t>9P22</t>
  </si>
  <si>
    <t>9P23</t>
  </si>
  <si>
    <t>9P24</t>
  </si>
  <si>
    <t>9P25</t>
  </si>
  <si>
    <t>9P26</t>
  </si>
  <si>
    <t>9P27</t>
  </si>
  <si>
    <t>9P28</t>
  </si>
  <si>
    <t>9P29</t>
  </si>
  <si>
    <t>A43</t>
    <phoneticPr fontId="6" type="noConversion"/>
  </si>
  <si>
    <t>IA36</t>
  </si>
  <si>
    <t>IA37</t>
  </si>
  <si>
    <t>IA38</t>
  </si>
  <si>
    <t>IA39</t>
  </si>
  <si>
    <t>IA40</t>
  </si>
  <si>
    <t>IA41</t>
  </si>
  <si>
    <t>IA42</t>
  </si>
  <si>
    <t>IA43</t>
  </si>
  <si>
    <t>IA44</t>
  </si>
  <si>
    <t>IA45</t>
  </si>
  <si>
    <t>IA46</t>
  </si>
  <si>
    <t>IA47</t>
  </si>
  <si>
    <t>IA48</t>
  </si>
  <si>
    <t>IA49</t>
  </si>
  <si>
    <t>IK31</t>
  </si>
  <si>
    <t>IK32</t>
  </si>
  <si>
    <t>IJ29</t>
  </si>
  <si>
    <t>溝東線</t>
  </si>
  <si>
    <t>IT34</t>
  </si>
  <si>
    <t>溝南線</t>
  </si>
  <si>
    <t>伸港</t>
  </si>
  <si>
    <r>
      <t>田中</t>
    </r>
    <r>
      <rPr>
        <sz val="12"/>
        <color indexed="10"/>
        <rFont val="Times New Roman"/>
        <family val="1"/>
      </rPr>
      <t>~</t>
    </r>
    <r>
      <rPr>
        <sz val="12"/>
        <color indexed="10"/>
        <rFont val="新細明體"/>
        <family val="1"/>
        <charset val="136"/>
      </rPr>
      <t>分歧乙線</t>
    </r>
    <r>
      <rPr>
        <sz val="12"/>
        <color indexed="10"/>
        <rFont val="Times New Roman"/>
        <family val="1"/>
      </rPr>
      <t xml:space="preserve"> </t>
    </r>
  </si>
  <si>
    <t>IH32</t>
  </si>
  <si>
    <t>中華線</t>
  </si>
  <si>
    <t>IH33</t>
  </si>
  <si>
    <t>建和線</t>
  </si>
  <si>
    <t>支線應裝支線礙子而未裝</t>
  </si>
  <si>
    <t>IF28</t>
  </si>
  <si>
    <t>南州線</t>
  </si>
  <si>
    <t>IJ #630</t>
  </si>
  <si>
    <t>IG37</t>
  </si>
  <si>
    <t>IG38</t>
  </si>
  <si>
    <t>IG39</t>
  </si>
  <si>
    <t>19-23:24:00</t>
  </si>
  <si>
    <t>19-23:48:38</t>
  </si>
  <si>
    <t>19-23:52:04</t>
  </si>
  <si>
    <t>19-23:53:10</t>
  </si>
  <si>
    <t xml:space="preserve">      次</t>
    <phoneticPr fontId="6" type="noConversion"/>
  </si>
  <si>
    <t>變電所</t>
    <phoneticPr fontId="6" type="noConversion"/>
  </si>
  <si>
    <t>圳東線</t>
  </si>
  <si>
    <t>IC33</t>
  </si>
  <si>
    <t>IU39</t>
  </si>
  <si>
    <t>19-12:30:02</t>
  </si>
  <si>
    <t>19-12:35:02</t>
  </si>
  <si>
    <t>19-12:38:22</t>
  </si>
  <si>
    <t>9J15</t>
  </si>
  <si>
    <r>
      <t>變壓器供電用戶電壓偏低</t>
    </r>
    <r>
      <rPr>
        <sz val="12"/>
        <rFont val="Times New Roman"/>
        <family val="1"/>
      </rPr>
      <t>(100</t>
    </r>
    <r>
      <rPr>
        <sz val="12"/>
        <rFont val="細明體"/>
        <family val="3"/>
        <charset val="136"/>
      </rPr>
      <t>伏已下</t>
    </r>
    <r>
      <rPr>
        <sz val="12"/>
        <rFont val="Times New Roman"/>
        <family val="1"/>
      </rPr>
      <t>)</t>
    </r>
  </si>
  <si>
    <r>
      <t>變壓器供電用戶電壓偏高</t>
    </r>
    <r>
      <rPr>
        <sz val="12"/>
        <rFont val="Times New Roman"/>
        <family val="1"/>
      </rPr>
      <t>(118</t>
    </r>
    <r>
      <rPr>
        <sz val="12"/>
        <rFont val="細明體"/>
        <family val="3"/>
        <charset val="136"/>
      </rPr>
      <t>伏已上</t>
    </r>
    <r>
      <rPr>
        <sz val="12"/>
        <rFont val="Times New Roman"/>
        <family val="1"/>
      </rPr>
      <t>)</t>
    </r>
  </si>
  <si>
    <t>芳麗線</t>
  </si>
  <si>
    <t>溝皂線</t>
  </si>
  <si>
    <t>IL26</t>
  </si>
  <si>
    <t>大饒線</t>
  </si>
  <si>
    <t>IL27</t>
  </si>
  <si>
    <t>萬年線</t>
  </si>
  <si>
    <t>IL28</t>
  </si>
  <si>
    <t>五汴線</t>
  </si>
  <si>
    <t>IL29</t>
  </si>
  <si>
    <t>19-05:02:26</t>
  </si>
  <si>
    <t>1分</t>
  </si>
  <si>
    <t>19-05:18:58</t>
  </si>
  <si>
    <t>廣西IE28</t>
  </si>
  <si>
    <t>大村S/S</t>
  </si>
  <si>
    <t>&lt;電流未回復正常&gt;</t>
  </si>
  <si>
    <t>饋線9H26</t>
  </si>
  <si>
    <t>伸工IV31</t>
  </si>
  <si>
    <t>溝頭IE24</t>
  </si>
  <si>
    <t>伸隆IV34</t>
  </si>
  <si>
    <t>伸一IV27</t>
  </si>
  <si>
    <t>北斗S/S</t>
  </si>
  <si>
    <t>斗裕IX25</t>
  </si>
  <si>
    <t>草湖S/S</t>
  </si>
  <si>
    <t>竹寮IS21</t>
  </si>
  <si>
    <t>饋線9H34</t>
  </si>
  <si>
    <t>19-22:21:00</t>
  </si>
  <si>
    <t>臨時</t>
    <phoneticPr fontId="6" type="noConversion"/>
  </si>
  <si>
    <t>A63</t>
    <phoneticPr fontId="6" type="noConversion"/>
  </si>
  <si>
    <t>19-23:10:48</t>
  </si>
  <si>
    <t>IU30</t>
    <phoneticPr fontId="6" type="noConversion"/>
  </si>
  <si>
    <t>95.07.13</t>
  </si>
  <si>
    <t>II34</t>
  </si>
  <si>
    <t>民權線</t>
  </si>
  <si>
    <t>IJ20</t>
  </si>
  <si>
    <t>IJ21</t>
  </si>
  <si>
    <t>19-13:23:51</t>
  </si>
  <si>
    <t>19-14:58:14</t>
  </si>
  <si>
    <t>19-15:04:48</t>
  </si>
  <si>
    <t>II #2 TIE</t>
  </si>
  <si>
    <t>II #630</t>
  </si>
  <si>
    <t>IJ #720</t>
  </si>
  <si>
    <t>IJ #750</t>
  </si>
  <si>
    <t>IJ #760</t>
  </si>
  <si>
    <t>IJ #770</t>
  </si>
  <si>
    <t>IJ #1 MT</t>
  </si>
  <si>
    <t>支線浮動或拔起</t>
  </si>
  <si>
    <t>源潭線</t>
  </si>
  <si>
    <t>IP #2 MT-B</t>
  </si>
  <si>
    <t>IP #3 MT</t>
  </si>
  <si>
    <t>IP #1 TIE</t>
  </si>
  <si>
    <t>IP #2 TIE</t>
  </si>
  <si>
    <t>IP #610</t>
  </si>
  <si>
    <t>IR #720</t>
  </si>
  <si>
    <t>IR #750</t>
  </si>
  <si>
    <t>IR #760</t>
  </si>
  <si>
    <t>IR #770</t>
  </si>
  <si>
    <t>IR #1 MT</t>
  </si>
  <si>
    <r>
      <t>電桿</t>
    </r>
    <r>
      <rPr>
        <sz val="12"/>
        <rFont val="Times New Roman"/>
        <family val="1"/>
      </rPr>
      <t>(</t>
    </r>
    <r>
      <rPr>
        <sz val="12"/>
        <rFont val="細明體"/>
        <family val="3"/>
        <charset val="136"/>
      </rPr>
      <t>支線</t>
    </r>
    <r>
      <rPr>
        <sz val="12"/>
        <rFont val="Times New Roman"/>
        <family val="1"/>
      </rPr>
      <t>)</t>
    </r>
    <r>
      <rPr>
        <sz val="12"/>
        <rFont val="細明體"/>
        <family val="3"/>
        <charset val="136"/>
      </rPr>
      <t>、腐損或折斷</t>
    </r>
  </si>
  <si>
    <r>
      <t>電桿</t>
    </r>
    <r>
      <rPr>
        <sz val="12"/>
        <rFont val="Times New Roman"/>
        <family val="1"/>
      </rPr>
      <t>(</t>
    </r>
    <r>
      <rPr>
        <sz val="12"/>
        <rFont val="細明體"/>
        <family val="3"/>
        <charset val="136"/>
      </rPr>
      <t>支線</t>
    </r>
    <r>
      <rPr>
        <sz val="12"/>
        <rFont val="Times New Roman"/>
        <family val="1"/>
      </rPr>
      <t>)</t>
    </r>
    <r>
      <rPr>
        <sz val="12"/>
        <rFont val="細明體"/>
        <family val="3"/>
        <charset val="136"/>
      </rPr>
      <t>機礎不穩埋深不足</t>
    </r>
  </si>
  <si>
    <r>
      <t>接頭施工不良或燒損</t>
    </r>
    <r>
      <rPr>
        <sz val="12"/>
        <rFont val="Times New Roman"/>
        <family val="1"/>
      </rPr>
      <t>(</t>
    </r>
    <r>
      <rPr>
        <sz val="12"/>
        <rFont val="細明體"/>
        <family val="3"/>
        <charset val="136"/>
      </rPr>
      <t>或夜間觀察發現接頭或導線燒紅</t>
    </r>
    <r>
      <rPr>
        <sz val="12"/>
        <rFont val="Times New Roman"/>
        <family val="1"/>
      </rPr>
      <t>)</t>
    </r>
  </si>
  <si>
    <t>268</t>
  </si>
  <si>
    <t>104.11.04</t>
  </si>
  <si>
    <t>269</t>
  </si>
  <si>
    <r>
      <rPr>
        <sz val="12"/>
        <rFont val="新細明體"/>
        <family val="1"/>
        <charset val="136"/>
      </rPr>
      <t>序號</t>
    </r>
    <phoneticPr fontId="6" type="noConversion"/>
  </si>
  <si>
    <r>
      <rPr>
        <sz val="12"/>
        <rFont val="新細明體"/>
        <family val="1"/>
        <charset val="136"/>
      </rPr>
      <t>代號</t>
    </r>
    <phoneticPr fontId="6" type="noConversion"/>
  </si>
  <si>
    <r>
      <rPr>
        <sz val="12"/>
        <rFont val="新細明體"/>
        <family val="1"/>
        <charset val="136"/>
      </rPr>
      <t>日</t>
    </r>
    <r>
      <rPr>
        <sz val="12"/>
        <rFont val="Times New Roman"/>
        <family val="1"/>
      </rPr>
      <t xml:space="preserve"> </t>
    </r>
    <r>
      <rPr>
        <sz val="12"/>
        <rFont val="新細明體"/>
        <family val="1"/>
        <charset val="136"/>
      </rPr>
      <t>期</t>
    </r>
    <phoneticPr fontId="6" type="noConversion"/>
  </si>
  <si>
    <t>A99</t>
  </si>
  <si>
    <t>饋線代號</t>
    <phoneticPr fontId="6" type="noConversion"/>
  </si>
  <si>
    <t>C T</t>
    <phoneticPr fontId="6" type="noConversion"/>
  </si>
  <si>
    <r>
      <t xml:space="preserve">                                     </t>
    </r>
    <r>
      <rPr>
        <sz val="16"/>
        <rFont val="標楷體"/>
        <family val="4"/>
        <charset val="136"/>
      </rPr>
      <t>各</t>
    </r>
    <r>
      <rPr>
        <sz val="16"/>
        <rFont val="Times New Roman"/>
        <family val="1"/>
      </rPr>
      <t xml:space="preserve"> E/S</t>
    </r>
    <r>
      <rPr>
        <sz val="16"/>
        <rFont val="標楷體"/>
        <family val="4"/>
        <charset val="136"/>
      </rPr>
      <t>、</t>
    </r>
    <r>
      <rPr>
        <sz val="16"/>
        <rFont val="Times New Roman"/>
        <family val="1"/>
      </rPr>
      <t>D/S</t>
    </r>
    <r>
      <rPr>
        <sz val="16"/>
        <rFont val="標楷體"/>
        <family val="4"/>
        <charset val="136"/>
      </rPr>
      <t>、</t>
    </r>
    <r>
      <rPr>
        <sz val="16"/>
        <rFont val="Times New Roman"/>
        <family val="1"/>
      </rPr>
      <t xml:space="preserve">S/S </t>
    </r>
    <r>
      <rPr>
        <sz val="16"/>
        <rFont val="標楷體"/>
        <family val="4"/>
        <charset val="136"/>
      </rPr>
      <t>饋線電驛設定表</t>
    </r>
    <phoneticPr fontId="6" type="noConversion"/>
  </si>
  <si>
    <t>試送不良</t>
    <phoneticPr fontId="6" type="noConversion"/>
  </si>
  <si>
    <t>其他</t>
    <phoneticPr fontId="6" type="noConversion"/>
  </si>
  <si>
    <t>A37</t>
    <phoneticPr fontId="6" type="noConversion"/>
  </si>
  <si>
    <t>被覆罩燒損</t>
    <phoneticPr fontId="6" type="noConversion"/>
  </si>
  <si>
    <t>被覆線斷落</t>
    <phoneticPr fontId="6" type="noConversion"/>
  </si>
  <si>
    <r>
      <t xml:space="preserve">A4  </t>
    </r>
    <r>
      <rPr>
        <sz val="14"/>
        <color indexed="10"/>
        <rFont val="新細明體"/>
        <family val="1"/>
        <charset val="136"/>
      </rPr>
      <t>設備不良</t>
    </r>
    <phoneticPr fontId="6" type="noConversion"/>
  </si>
  <si>
    <t>A4</t>
    <phoneticPr fontId="6" type="noConversion"/>
  </si>
  <si>
    <t>設備不良</t>
    <phoneticPr fontId="6" type="noConversion"/>
  </si>
  <si>
    <t>熔絲筒燒損</t>
    <phoneticPr fontId="6" type="noConversion"/>
  </si>
  <si>
    <t>火警</t>
    <phoneticPr fontId="6" type="noConversion"/>
  </si>
  <si>
    <t>工作不良</t>
    <phoneticPr fontId="6" type="noConversion"/>
  </si>
  <si>
    <t>系統頻率降低</t>
    <phoneticPr fontId="6" type="noConversion"/>
  </si>
  <si>
    <r>
      <t xml:space="preserve">MT  CB </t>
    </r>
    <r>
      <rPr>
        <sz val="12"/>
        <color indexed="12"/>
        <rFont val="新細明體"/>
        <family val="1"/>
        <charset val="136"/>
      </rPr>
      <t>跳脫</t>
    </r>
    <phoneticPr fontId="6" type="noConversion"/>
  </si>
  <si>
    <r>
      <t>輸電線</t>
    </r>
    <r>
      <rPr>
        <sz val="12"/>
        <color indexed="12"/>
        <rFont val="Times New Roman"/>
        <family val="1"/>
      </rPr>
      <t xml:space="preserve"> </t>
    </r>
    <r>
      <rPr>
        <sz val="12"/>
        <color indexed="12"/>
        <rFont val="新細明體"/>
        <family val="1"/>
        <charset val="136"/>
      </rPr>
      <t>跳脫</t>
    </r>
    <phoneticPr fontId="6" type="noConversion"/>
  </si>
  <si>
    <t>A68</t>
    <phoneticPr fontId="6" type="noConversion"/>
  </si>
  <si>
    <r>
      <t>低頻電驛</t>
    </r>
    <r>
      <rPr>
        <sz val="12"/>
        <color indexed="12"/>
        <rFont val="Times New Roman"/>
        <family val="1"/>
      </rPr>
      <t xml:space="preserve"> </t>
    </r>
    <r>
      <rPr>
        <sz val="12"/>
        <color indexed="12"/>
        <rFont val="新細明體"/>
        <family val="1"/>
        <charset val="136"/>
      </rPr>
      <t>跳脫</t>
    </r>
    <phoneticPr fontId="6" type="noConversion"/>
  </si>
  <si>
    <t>配合輸電線復電復原</t>
    <phoneticPr fontId="6" type="noConversion"/>
  </si>
  <si>
    <t>A78</t>
    <phoneticPr fontId="6" type="noConversion"/>
  </si>
  <si>
    <t>配合變電設備汰換卸載</t>
    <phoneticPr fontId="6" type="noConversion"/>
  </si>
  <si>
    <r>
      <t>要求書</t>
    </r>
    <r>
      <rPr>
        <sz val="12"/>
        <rFont val="Times New Roman"/>
        <family val="1"/>
      </rPr>
      <t>H10121</t>
    </r>
    <phoneticPr fontId="6" type="noConversion"/>
  </si>
  <si>
    <t>轉供操作電力潮流引起</t>
    <phoneticPr fontId="6" type="noConversion"/>
  </si>
  <si>
    <t>600/5</t>
    <phoneticPr fontId="6" type="noConversion"/>
  </si>
  <si>
    <t>員林</t>
    <phoneticPr fontId="6" type="noConversion"/>
  </si>
  <si>
    <r>
      <t>線</t>
    </r>
    <r>
      <rPr>
        <sz val="12"/>
        <color indexed="10"/>
        <rFont val="Times New Roman"/>
        <family val="1"/>
      </rPr>
      <t xml:space="preserve"> </t>
    </r>
    <r>
      <rPr>
        <sz val="12"/>
        <color indexed="10"/>
        <rFont val="細明體"/>
        <family val="3"/>
        <charset val="136"/>
      </rPr>
      <t>路</t>
    </r>
    <r>
      <rPr>
        <sz val="12"/>
        <color indexed="10"/>
        <rFont val="Times New Roman"/>
        <family val="1"/>
      </rPr>
      <t xml:space="preserve"> </t>
    </r>
    <r>
      <rPr>
        <sz val="12"/>
        <color indexed="10"/>
        <rFont val="細明體"/>
        <family val="3"/>
        <charset val="136"/>
      </rPr>
      <t>別</t>
    </r>
    <phoneticPr fontId="6" type="noConversion"/>
  </si>
  <si>
    <t>Tap</t>
    <phoneticPr fontId="6" type="noConversion"/>
  </si>
  <si>
    <t>Lever</t>
    <phoneticPr fontId="6" type="noConversion"/>
  </si>
  <si>
    <r>
      <t xml:space="preserve">67 </t>
    </r>
    <r>
      <rPr>
        <sz val="12"/>
        <color indexed="10"/>
        <rFont val="新細明體"/>
        <family val="1"/>
        <charset val="136"/>
      </rPr>
      <t>始動</t>
    </r>
    <phoneticPr fontId="6" type="noConversion"/>
  </si>
  <si>
    <t>安全電流</t>
    <phoneticPr fontId="6" type="noConversion"/>
  </si>
  <si>
    <t>AL  SET</t>
    <phoneticPr fontId="6" type="noConversion"/>
  </si>
  <si>
    <t>事故
代號</t>
    <phoneticPr fontId="6" type="noConversion"/>
  </si>
  <si>
    <r>
      <t>8</t>
    </r>
    <r>
      <rPr>
        <sz val="12"/>
        <color indexed="17"/>
        <rFont val="細明體"/>
        <family val="3"/>
        <charset val="136"/>
      </rPr>
      <t>所電壓驟降</t>
    </r>
    <phoneticPr fontId="6" type="noConversion"/>
  </si>
  <si>
    <t>IB #620</t>
    <phoneticPr fontId="6" type="noConversion"/>
  </si>
  <si>
    <r>
      <t>鹿港</t>
    </r>
    <r>
      <rPr>
        <sz val="12"/>
        <rFont val="Times New Roman"/>
        <family val="1"/>
      </rPr>
      <t>~</t>
    </r>
    <r>
      <rPr>
        <sz val="12"/>
        <rFont val="新細明體"/>
        <family val="1"/>
        <charset val="136"/>
      </rPr>
      <t>中流線</t>
    </r>
    <phoneticPr fontId="24" type="noConversion"/>
  </si>
  <si>
    <t>IB #710</t>
    <phoneticPr fontId="6" type="noConversion"/>
  </si>
  <si>
    <r>
      <t>彰化</t>
    </r>
    <r>
      <rPr>
        <sz val="12"/>
        <rFont val="Times New Roman"/>
        <family val="1"/>
      </rPr>
      <t>~</t>
    </r>
    <r>
      <rPr>
        <sz val="12"/>
        <rFont val="新細明體"/>
        <family val="1"/>
        <charset val="136"/>
      </rPr>
      <t>鹿港線</t>
    </r>
    <phoneticPr fontId="24" type="noConversion"/>
  </si>
  <si>
    <t>800/5</t>
    <phoneticPr fontId="6" type="noConversion"/>
  </si>
  <si>
    <r>
      <t xml:space="preserve">A1  </t>
    </r>
    <r>
      <rPr>
        <sz val="14"/>
        <color indexed="10"/>
        <rFont val="細明體"/>
        <family val="3"/>
        <charset val="136"/>
      </rPr>
      <t>外物碰觸</t>
    </r>
    <phoneticPr fontId="6" type="noConversion"/>
  </si>
  <si>
    <t>IB #750</t>
    <phoneticPr fontId="6" type="noConversion"/>
  </si>
  <si>
    <t>一號主變</t>
    <phoneticPr fontId="6" type="noConversion"/>
  </si>
  <si>
    <t>A09</t>
    <phoneticPr fontId="6" type="noConversion"/>
  </si>
  <si>
    <r>
      <t>外物碰觸</t>
    </r>
    <r>
      <rPr>
        <sz val="12"/>
        <color indexed="12"/>
        <rFont val="Times New Roman"/>
        <family val="1"/>
      </rPr>
      <t>(</t>
    </r>
    <r>
      <rPr>
        <sz val="12"/>
        <color indexed="12"/>
        <rFont val="細明體"/>
        <family val="3"/>
        <charset val="136"/>
      </rPr>
      <t>鳥獸害</t>
    </r>
    <r>
      <rPr>
        <sz val="12"/>
        <color indexed="12"/>
        <rFont val="Times New Roman"/>
        <family val="1"/>
      </rPr>
      <t>)</t>
    </r>
    <phoneticPr fontId="6" type="noConversion"/>
  </si>
  <si>
    <t>IB #760</t>
    <phoneticPr fontId="6" type="noConversion"/>
  </si>
  <si>
    <t>二號主變</t>
    <phoneticPr fontId="6" type="noConversion"/>
  </si>
  <si>
    <t>A10</t>
    <phoneticPr fontId="6" type="noConversion"/>
  </si>
  <si>
    <t>外物碰觸</t>
    <phoneticPr fontId="6" type="noConversion"/>
  </si>
  <si>
    <t>IB #770</t>
    <phoneticPr fontId="6" type="noConversion"/>
  </si>
  <si>
    <t>三號主變</t>
    <phoneticPr fontId="6" type="noConversion"/>
  </si>
  <si>
    <t>A11</t>
    <phoneticPr fontId="6" type="noConversion"/>
  </si>
  <si>
    <t>樹竹碰觸</t>
    <phoneticPr fontId="6" type="noConversion"/>
  </si>
  <si>
    <t>IB #1 MT</t>
    <phoneticPr fontId="6" type="noConversion"/>
  </si>
  <si>
    <t>A12</t>
    <phoneticPr fontId="6" type="noConversion"/>
  </si>
  <si>
    <t>車輛碰撞</t>
    <phoneticPr fontId="6" type="noConversion"/>
  </si>
  <si>
    <t>IB #2 MT-A</t>
    <phoneticPr fontId="6" type="noConversion"/>
  </si>
  <si>
    <t>A13</t>
    <phoneticPr fontId="6" type="noConversion"/>
  </si>
  <si>
    <t>吊車或怪手碰觸</t>
    <phoneticPr fontId="6" type="noConversion"/>
  </si>
  <si>
    <t>IB #2 MT-B</t>
    <phoneticPr fontId="6" type="noConversion"/>
  </si>
  <si>
    <t>A14</t>
    <phoneticPr fontId="6" type="noConversion"/>
  </si>
  <si>
    <t>施工碰觸</t>
    <phoneticPr fontId="6" type="noConversion"/>
  </si>
  <si>
    <t>A15</t>
    <phoneticPr fontId="6" type="noConversion"/>
  </si>
  <si>
    <t>導線碰觸</t>
    <phoneticPr fontId="6" type="noConversion"/>
  </si>
  <si>
    <t>IB #1 TIE</t>
    <phoneticPr fontId="6" type="noConversion"/>
  </si>
  <si>
    <t>#1~#2 TIE</t>
    <phoneticPr fontId="6" type="noConversion"/>
  </si>
  <si>
    <t>#2~#3 TIE</t>
    <phoneticPr fontId="6" type="noConversion"/>
  </si>
  <si>
    <r>
      <t xml:space="preserve">A2  </t>
    </r>
    <r>
      <rPr>
        <sz val="14"/>
        <color indexed="10"/>
        <rFont val="細明體"/>
        <family val="3"/>
        <charset val="136"/>
      </rPr>
      <t>轉供操作</t>
    </r>
    <r>
      <rPr>
        <sz val="12"/>
        <color indexed="14"/>
        <rFont val="Times New Roman"/>
        <family val="1"/>
      </rPr>
      <t/>
    </r>
    <phoneticPr fontId="6" type="noConversion"/>
  </si>
  <si>
    <t xml:space="preserve">IC #610 </t>
    <phoneticPr fontId="6" type="noConversion"/>
  </si>
  <si>
    <r>
      <t>萬豐</t>
    </r>
    <r>
      <rPr>
        <sz val="12"/>
        <color indexed="10"/>
        <rFont val="Times New Roman"/>
        <family val="1"/>
      </rPr>
      <t>~</t>
    </r>
    <r>
      <rPr>
        <sz val="12"/>
        <color indexed="10"/>
        <rFont val="新細明體"/>
        <family val="1"/>
        <charset val="136"/>
      </rPr>
      <t>員林崗二線</t>
    </r>
    <phoneticPr fontId="24" type="noConversion"/>
  </si>
  <si>
    <t>A20</t>
    <phoneticPr fontId="6" type="noConversion"/>
  </si>
  <si>
    <r>
      <t>轉供操作</t>
    </r>
    <r>
      <rPr>
        <sz val="12"/>
        <color indexed="14"/>
        <rFont val="Times New Roman"/>
        <family val="1"/>
      </rPr>
      <t/>
    </r>
    <phoneticPr fontId="6" type="noConversion"/>
  </si>
  <si>
    <t>IC #620</t>
    <phoneticPr fontId="6" type="noConversion"/>
  </si>
  <si>
    <r>
      <t>霧峰</t>
    </r>
    <r>
      <rPr>
        <sz val="12"/>
        <color indexed="10"/>
        <rFont val="Times New Roman"/>
        <family val="1"/>
      </rPr>
      <t>~</t>
    </r>
    <r>
      <rPr>
        <sz val="12"/>
        <color indexed="10"/>
        <rFont val="新細明體"/>
        <family val="1"/>
        <charset val="136"/>
      </rPr>
      <t>員林</t>
    </r>
    <r>
      <rPr>
        <sz val="12"/>
        <color indexed="10"/>
        <rFont val="Times New Roman"/>
        <family val="1"/>
      </rPr>
      <t>(</t>
    </r>
    <r>
      <rPr>
        <sz val="12"/>
        <color indexed="10"/>
        <rFont val="新細明體"/>
        <family val="1"/>
        <charset val="136"/>
      </rPr>
      <t>白</t>
    </r>
    <r>
      <rPr>
        <sz val="12"/>
        <color indexed="10"/>
        <rFont val="Times New Roman"/>
        <family val="1"/>
      </rPr>
      <t>)</t>
    </r>
    <r>
      <rPr>
        <sz val="12"/>
        <color indexed="10"/>
        <rFont val="新細明體"/>
        <family val="1"/>
        <charset val="136"/>
      </rPr>
      <t>線</t>
    </r>
    <phoneticPr fontId="24" type="noConversion"/>
  </si>
  <si>
    <t>1000/5</t>
    <phoneticPr fontId="6" type="noConversion"/>
  </si>
  <si>
    <t>A21</t>
    <phoneticPr fontId="6" type="noConversion"/>
  </si>
  <si>
    <r>
      <t>工作停電</t>
    </r>
    <r>
      <rPr>
        <sz val="12"/>
        <color indexed="8"/>
        <rFont val="Times New Roman"/>
        <family val="1"/>
      </rPr>
      <t>-</t>
    </r>
    <r>
      <rPr>
        <sz val="12"/>
        <color indexed="8"/>
        <rFont val="細明體"/>
        <family val="3"/>
        <charset val="136"/>
      </rPr>
      <t>轉供操作</t>
    </r>
    <phoneticPr fontId="6" type="noConversion"/>
  </si>
  <si>
    <t>IC #630</t>
    <phoneticPr fontId="6" type="noConversion"/>
  </si>
  <si>
    <r>
      <t>員林</t>
    </r>
    <r>
      <rPr>
        <sz val="12"/>
        <color indexed="10"/>
        <rFont val="Times New Roman"/>
        <family val="1"/>
      </rPr>
      <t>~</t>
    </r>
    <r>
      <rPr>
        <sz val="12"/>
        <color indexed="10"/>
        <rFont val="新細明體"/>
        <family val="1"/>
        <charset val="136"/>
      </rPr>
      <t>大村線</t>
    </r>
    <phoneticPr fontId="24" type="noConversion"/>
  </si>
  <si>
    <t>1200/5</t>
    <phoneticPr fontId="6" type="noConversion"/>
  </si>
  <si>
    <t>工作停電</t>
    <phoneticPr fontId="6" type="noConversion"/>
  </si>
  <si>
    <t>IC #640</t>
    <phoneticPr fontId="6" type="noConversion"/>
  </si>
  <si>
    <r>
      <t>彰化</t>
    </r>
    <r>
      <rPr>
        <sz val="12"/>
        <color indexed="10"/>
        <rFont val="Times New Roman"/>
        <family val="1"/>
      </rPr>
      <t>~</t>
    </r>
    <r>
      <rPr>
        <sz val="12"/>
        <color indexed="10"/>
        <rFont val="新細明體"/>
        <family val="1"/>
        <charset val="136"/>
      </rPr>
      <t>員林線</t>
    </r>
    <phoneticPr fontId="24" type="noConversion"/>
  </si>
  <si>
    <t>Open</t>
    <phoneticPr fontId="6" type="noConversion"/>
  </si>
  <si>
    <t>---</t>
    <phoneticPr fontId="6" type="noConversion"/>
  </si>
  <si>
    <r>
      <t>事故處理</t>
    </r>
    <r>
      <rPr>
        <sz val="12"/>
        <color indexed="8"/>
        <rFont val="Times New Roman"/>
        <family val="1"/>
      </rPr>
      <t>-</t>
    </r>
    <r>
      <rPr>
        <sz val="12"/>
        <color indexed="8"/>
        <rFont val="細明體"/>
        <family val="3"/>
        <charset val="136"/>
      </rPr>
      <t>轉供操作</t>
    </r>
    <phoneticPr fontId="6" type="noConversion"/>
  </si>
  <si>
    <t>IC #660</t>
    <phoneticPr fontId="6" type="noConversion"/>
  </si>
  <si>
    <r>
      <t>員林</t>
    </r>
    <r>
      <rPr>
        <sz val="12"/>
        <color indexed="10"/>
        <rFont val="Times New Roman"/>
        <family val="1"/>
      </rPr>
      <t>~</t>
    </r>
    <r>
      <rPr>
        <sz val="12"/>
        <color indexed="10"/>
        <rFont val="新細明體"/>
        <family val="1"/>
        <charset val="136"/>
      </rPr>
      <t>溪湖線</t>
    </r>
    <phoneticPr fontId="24" type="noConversion"/>
  </si>
  <si>
    <t>1000/5</t>
    <phoneticPr fontId="6" type="noConversion"/>
  </si>
  <si>
    <t>事故處理</t>
    <phoneticPr fontId="6" type="noConversion"/>
  </si>
  <si>
    <t>IC #670</t>
    <phoneticPr fontId="6" type="noConversion"/>
  </si>
  <si>
    <r>
      <t>員林</t>
    </r>
    <r>
      <rPr>
        <sz val="12"/>
        <color indexed="10"/>
        <rFont val="Times New Roman"/>
        <family val="1"/>
      </rPr>
      <t>~</t>
    </r>
    <r>
      <rPr>
        <sz val="12"/>
        <color indexed="10"/>
        <rFont val="新細明體"/>
        <family val="1"/>
        <charset val="136"/>
      </rPr>
      <t>員南線</t>
    </r>
    <phoneticPr fontId="24" type="noConversion"/>
  </si>
  <si>
    <t>A25</t>
    <phoneticPr fontId="6" type="noConversion"/>
  </si>
  <si>
    <t>變電設備點檢</t>
    <phoneticPr fontId="6" type="noConversion"/>
  </si>
  <si>
    <t>IC #680</t>
    <phoneticPr fontId="6" type="noConversion"/>
  </si>
  <si>
    <r>
      <t>員林</t>
    </r>
    <r>
      <rPr>
        <sz val="12"/>
        <color indexed="10"/>
        <rFont val="Times New Roman"/>
        <family val="1"/>
      </rPr>
      <t>~</t>
    </r>
    <r>
      <rPr>
        <sz val="12"/>
        <color indexed="10"/>
        <rFont val="新細明體"/>
        <family val="1"/>
        <charset val="136"/>
      </rPr>
      <t>南投線</t>
    </r>
    <phoneticPr fontId="24" type="noConversion"/>
  </si>
  <si>
    <t>A26</t>
    <phoneticPr fontId="6" type="noConversion"/>
  </si>
  <si>
    <t>變電設備汰換</t>
    <phoneticPr fontId="6" type="noConversion"/>
  </si>
  <si>
    <t>IC #700</t>
    <phoneticPr fontId="6" type="noConversion"/>
  </si>
  <si>
    <t>69KV  T I E</t>
    <phoneticPr fontId="6" type="noConversion"/>
  </si>
  <si>
    <t>800/5</t>
    <phoneticPr fontId="6" type="noConversion"/>
  </si>
  <si>
    <t>---</t>
    <phoneticPr fontId="6" type="noConversion"/>
  </si>
  <si>
    <t>A27</t>
    <phoneticPr fontId="6" type="noConversion"/>
  </si>
  <si>
    <t>負載調整復原</t>
    <phoneticPr fontId="6" type="noConversion"/>
  </si>
  <si>
    <t>IC #710</t>
    <phoneticPr fontId="6" type="noConversion"/>
  </si>
  <si>
    <r>
      <t>員林</t>
    </r>
    <r>
      <rPr>
        <sz val="12"/>
        <color indexed="10"/>
        <rFont val="Times New Roman"/>
        <family val="1"/>
      </rPr>
      <t>~</t>
    </r>
    <r>
      <rPr>
        <sz val="12"/>
        <color indexed="10"/>
        <rFont val="新細明體"/>
        <family val="1"/>
        <charset val="136"/>
      </rPr>
      <t>正新線</t>
    </r>
    <phoneticPr fontId="24" type="noConversion"/>
  </si>
  <si>
    <t>400/5</t>
    <phoneticPr fontId="6" type="noConversion"/>
  </si>
  <si>
    <t>A28</t>
    <phoneticPr fontId="6" type="noConversion"/>
  </si>
  <si>
    <t>負載調整</t>
    <phoneticPr fontId="6" type="noConversion"/>
  </si>
  <si>
    <t>IC #810</t>
    <phoneticPr fontId="6" type="noConversion"/>
  </si>
  <si>
    <t>A29</t>
    <phoneticPr fontId="6" type="noConversion"/>
  </si>
  <si>
    <t>變電設備工程</t>
    <phoneticPr fontId="6" type="noConversion"/>
  </si>
  <si>
    <t>一號主變</t>
    <phoneticPr fontId="6" type="noConversion"/>
  </si>
  <si>
    <t>二號主變</t>
    <phoneticPr fontId="6" type="noConversion"/>
  </si>
  <si>
    <r>
      <t xml:space="preserve">A3  </t>
    </r>
    <r>
      <rPr>
        <sz val="14"/>
        <color indexed="10"/>
        <rFont val="細明體"/>
        <family val="3"/>
        <charset val="136"/>
      </rPr>
      <t>斷線</t>
    </r>
    <phoneticPr fontId="6" type="noConversion"/>
  </si>
  <si>
    <t>三號主變</t>
    <phoneticPr fontId="6" type="noConversion"/>
  </si>
  <si>
    <t>A30</t>
    <phoneticPr fontId="6" type="noConversion"/>
  </si>
  <si>
    <t>斷線</t>
    <phoneticPr fontId="6" type="noConversion"/>
  </si>
  <si>
    <t>四號主變</t>
    <phoneticPr fontId="6" type="noConversion"/>
  </si>
  <si>
    <r>
      <t>南崗崗二員林分歧</t>
    </r>
    <r>
      <rPr>
        <sz val="12"/>
        <color indexed="10"/>
        <rFont val="新細明體"/>
        <family val="1"/>
        <charset val="136"/>
      </rPr>
      <t>線</t>
    </r>
    <phoneticPr fontId="24" type="noConversion"/>
  </si>
  <si>
    <t>A31</t>
    <phoneticPr fontId="6" type="noConversion"/>
  </si>
  <si>
    <t>高壓線斷線</t>
    <phoneticPr fontId="6" type="noConversion"/>
  </si>
  <si>
    <t>五號主變</t>
    <phoneticPr fontId="6" type="noConversion"/>
  </si>
  <si>
    <t>架空地線斷線</t>
    <phoneticPr fontId="6" type="noConversion"/>
  </si>
  <si>
    <t>IC #1 MT</t>
    <phoneticPr fontId="6" type="noConversion"/>
  </si>
  <si>
    <t>#1 BUS</t>
    <phoneticPr fontId="6" type="noConversion"/>
  </si>
  <si>
    <t>引下線或跳線斷落</t>
    <phoneticPr fontId="6" type="noConversion"/>
  </si>
  <si>
    <t>A34</t>
    <phoneticPr fontId="6" type="noConversion"/>
  </si>
  <si>
    <t>橫擔不良</t>
    <phoneticPr fontId="6" type="noConversion"/>
  </si>
  <si>
    <t>A35</t>
    <phoneticPr fontId="6" type="noConversion"/>
  </si>
  <si>
    <t>中性線斷線</t>
    <phoneticPr fontId="6" type="noConversion"/>
  </si>
  <si>
    <t>#4 MCSG</t>
    <phoneticPr fontId="6" type="noConversion"/>
  </si>
  <si>
    <t>A36</t>
    <phoneticPr fontId="6" type="noConversion"/>
  </si>
  <si>
    <t>架空電纜脫落</t>
    <phoneticPr fontId="6" type="noConversion"/>
  </si>
  <si>
    <r>
      <t>(</t>
    </r>
    <r>
      <rPr>
        <sz val="12"/>
        <color indexed="17"/>
        <rFont val="新細明體"/>
        <family val="1"/>
        <charset val="136"/>
      </rPr>
      <t>使用時間</t>
    </r>
    <r>
      <rPr>
        <sz val="12"/>
        <color indexed="17"/>
        <rFont val="Times New Roman"/>
        <family val="1"/>
      </rPr>
      <t>)</t>
    </r>
    <phoneticPr fontId="6" type="noConversion"/>
  </si>
  <si>
    <t>IC #5 MT-A</t>
    <phoneticPr fontId="6" type="noConversion"/>
  </si>
  <si>
    <t>IC #5 MT-B</t>
    <phoneticPr fontId="6" type="noConversion"/>
  </si>
  <si>
    <t>A370</t>
    <phoneticPr fontId="6" type="noConversion"/>
  </si>
  <si>
    <t>IC #1 TIE</t>
    <phoneticPr fontId="6" type="noConversion"/>
  </si>
  <si>
    <t>#1~#2 TIE</t>
    <phoneticPr fontId="6" type="noConversion"/>
  </si>
  <si>
    <t>A38</t>
    <phoneticPr fontId="6" type="noConversion"/>
  </si>
  <si>
    <t>紮線脫落</t>
    <phoneticPr fontId="6" type="noConversion"/>
  </si>
  <si>
    <t>IC #4 TIE</t>
    <phoneticPr fontId="6" type="noConversion"/>
  </si>
  <si>
    <t>#4~#5 TIE</t>
    <phoneticPr fontId="6" type="noConversion"/>
  </si>
  <si>
    <t>A39</t>
    <phoneticPr fontId="6" type="noConversion"/>
  </si>
  <si>
    <t>導線弛度不良</t>
    <phoneticPr fontId="6" type="noConversion"/>
  </si>
  <si>
    <t>負載轉供復原</t>
    <phoneticPr fontId="6" type="noConversion"/>
  </si>
  <si>
    <t>#5~#2 TIE</t>
    <phoneticPr fontId="6" type="noConversion"/>
  </si>
  <si>
    <t>主變本體油袋破損</t>
    <phoneticPr fontId="5" type="noConversion"/>
  </si>
  <si>
    <t>ID #620</t>
    <phoneticPr fontId="6" type="noConversion"/>
  </si>
  <si>
    <r>
      <t>彰林</t>
    </r>
    <r>
      <rPr>
        <sz val="12"/>
        <rFont val="新細明體"/>
        <family val="1"/>
        <charset val="136"/>
      </rPr>
      <t>~</t>
    </r>
    <r>
      <rPr>
        <sz val="12"/>
        <rFont val="新細明體"/>
        <family val="1"/>
        <charset val="136"/>
      </rPr>
      <t>溪湖線</t>
    </r>
    <phoneticPr fontId="24" type="noConversion"/>
  </si>
  <si>
    <t>800/5</t>
    <phoneticPr fontId="6" type="noConversion"/>
  </si>
  <si>
    <t>ID #630</t>
    <phoneticPr fontId="6" type="noConversion"/>
  </si>
  <si>
    <r>
      <t>溪湖</t>
    </r>
    <r>
      <rPr>
        <sz val="12"/>
        <rFont val="Times New Roman"/>
        <family val="1"/>
      </rPr>
      <t>~</t>
    </r>
    <r>
      <rPr>
        <sz val="12"/>
        <rFont val="新細明體"/>
        <family val="1"/>
        <charset val="136"/>
      </rPr>
      <t>溪州線</t>
    </r>
    <phoneticPr fontId="24" type="noConversion"/>
  </si>
  <si>
    <t>1000/5</t>
    <phoneticPr fontId="6" type="noConversion"/>
  </si>
  <si>
    <r>
      <t xml:space="preserve"> </t>
    </r>
    <r>
      <rPr>
        <sz val="12"/>
        <color indexed="17"/>
        <rFont val="新細明體"/>
        <family val="1"/>
        <charset val="136"/>
      </rPr>
      <t>恢復正常供電</t>
    </r>
    <phoneticPr fontId="6" type="noConversion"/>
  </si>
  <si>
    <t>ID #640</t>
    <phoneticPr fontId="6" type="noConversion"/>
  </si>
  <si>
    <r>
      <t>福工</t>
    </r>
    <r>
      <rPr>
        <sz val="12"/>
        <rFont val="Times New Roman"/>
        <family val="1"/>
      </rPr>
      <t>~</t>
    </r>
    <r>
      <rPr>
        <sz val="12"/>
        <rFont val="新細明體"/>
        <family val="1"/>
        <charset val="136"/>
      </rPr>
      <t>溪湖線</t>
    </r>
    <phoneticPr fontId="24" type="noConversion"/>
  </si>
  <si>
    <t>800/5</t>
    <phoneticPr fontId="6" type="noConversion"/>
  </si>
  <si>
    <t>A40</t>
    <phoneticPr fontId="6" type="noConversion"/>
  </si>
  <si>
    <t>被覆罩絕緣不良</t>
    <phoneticPr fontId="6" type="noConversion"/>
  </si>
  <si>
    <t>ID #660</t>
    <phoneticPr fontId="6" type="noConversion"/>
  </si>
  <si>
    <r>
      <t>彰化</t>
    </r>
    <r>
      <rPr>
        <sz val="12"/>
        <color indexed="10"/>
        <rFont val="Times New Roman"/>
        <family val="1"/>
      </rPr>
      <t>~</t>
    </r>
    <r>
      <rPr>
        <sz val="12"/>
        <color indexed="10"/>
        <rFont val="新細明體"/>
        <family val="1"/>
        <charset val="136"/>
      </rPr>
      <t>溪湖大村</t>
    </r>
    <r>
      <rPr>
        <sz val="12"/>
        <color indexed="10"/>
        <rFont val="Times New Roman"/>
        <family val="1"/>
      </rPr>
      <t>(</t>
    </r>
    <r>
      <rPr>
        <sz val="12"/>
        <color indexed="10"/>
        <rFont val="新細明體"/>
        <family val="1"/>
        <charset val="136"/>
      </rPr>
      <t>紅</t>
    </r>
    <r>
      <rPr>
        <sz val="12"/>
        <color indexed="10"/>
        <rFont val="Times New Roman"/>
        <family val="1"/>
      </rPr>
      <t>)</t>
    </r>
    <r>
      <rPr>
        <sz val="12"/>
        <color indexed="10"/>
        <rFont val="新細明體"/>
        <family val="1"/>
        <charset val="136"/>
      </rPr>
      <t>線</t>
    </r>
    <phoneticPr fontId="24" type="noConversion"/>
  </si>
  <si>
    <t>1000/5</t>
    <phoneticPr fontId="6" type="noConversion"/>
  </si>
  <si>
    <t>用戶設備不良</t>
    <phoneticPr fontId="6" type="noConversion"/>
  </si>
  <si>
    <t>不明</t>
    <phoneticPr fontId="6" type="noConversion"/>
  </si>
  <si>
    <t>ID #750</t>
    <phoneticPr fontId="6" type="noConversion"/>
  </si>
  <si>
    <t>一號主變</t>
    <phoneticPr fontId="6" type="noConversion"/>
  </si>
  <si>
    <t>避雷器不良</t>
    <phoneticPr fontId="6" type="noConversion"/>
  </si>
  <si>
    <t>ID #760</t>
    <phoneticPr fontId="6" type="noConversion"/>
  </si>
  <si>
    <t>二號主變</t>
    <phoneticPr fontId="6" type="noConversion"/>
  </si>
  <si>
    <t>電容器不良</t>
    <phoneticPr fontId="6" type="noConversion"/>
  </si>
  <si>
    <t>ID #770</t>
    <phoneticPr fontId="6" type="noConversion"/>
  </si>
  <si>
    <t>三號主變</t>
    <phoneticPr fontId="6" type="noConversion"/>
  </si>
  <si>
    <t>變壓器不良</t>
    <phoneticPr fontId="6" type="noConversion"/>
  </si>
  <si>
    <t>ID #1 MT</t>
    <phoneticPr fontId="6" type="noConversion"/>
  </si>
  <si>
    <t>#1 MCSG</t>
    <phoneticPr fontId="6" type="noConversion"/>
  </si>
  <si>
    <t>電纜不良或劣化</t>
    <phoneticPr fontId="6" type="noConversion"/>
  </si>
  <si>
    <t>ID #2 MT</t>
    <phoneticPr fontId="6" type="noConversion"/>
  </si>
  <si>
    <t>跳線或接頭不良</t>
    <phoneticPr fontId="6" type="noConversion"/>
  </si>
  <si>
    <t>ID #3 MT-A</t>
    <phoneticPr fontId="6" type="noConversion"/>
  </si>
  <si>
    <t>礙子不良</t>
    <phoneticPr fontId="6" type="noConversion"/>
  </si>
  <si>
    <t>ID #3 MT-B</t>
    <phoneticPr fontId="6" type="noConversion"/>
  </si>
  <si>
    <t>開關不良</t>
    <phoneticPr fontId="6" type="noConversion"/>
  </si>
  <si>
    <r>
      <t>低頻電驛</t>
    </r>
    <r>
      <rPr>
        <sz val="12"/>
        <color indexed="12"/>
        <rFont val="Times New Roman"/>
        <family val="1"/>
      </rPr>
      <t xml:space="preserve"> </t>
    </r>
    <r>
      <rPr>
        <sz val="12"/>
        <color indexed="12"/>
        <rFont val="新細明體"/>
        <family val="1"/>
        <charset val="136"/>
      </rPr>
      <t>跳脫</t>
    </r>
    <phoneticPr fontId="6" type="noConversion"/>
  </si>
  <si>
    <t>ID #1 TIE</t>
    <phoneticPr fontId="6" type="noConversion"/>
  </si>
  <si>
    <t>#1~#2 TIE</t>
    <phoneticPr fontId="6" type="noConversion"/>
  </si>
  <si>
    <t>A480</t>
    <phoneticPr fontId="6" type="noConversion"/>
  </si>
  <si>
    <t>自動化開關跳脫</t>
    <phoneticPr fontId="6" type="noConversion"/>
  </si>
  <si>
    <t>IE #610</t>
    <phoneticPr fontId="6" type="noConversion"/>
  </si>
  <si>
    <t>400/5</t>
    <phoneticPr fontId="6" type="noConversion"/>
  </si>
  <si>
    <t>A481</t>
    <phoneticPr fontId="6" type="noConversion"/>
  </si>
  <si>
    <t>分歧跳脫</t>
    <phoneticPr fontId="6" type="noConversion"/>
  </si>
  <si>
    <t>IE #620</t>
    <phoneticPr fontId="6" type="noConversion"/>
  </si>
  <si>
    <r>
      <t>彰林</t>
    </r>
    <r>
      <rPr>
        <sz val="12"/>
        <color indexed="10"/>
        <rFont val="Times New Roman"/>
        <family val="1"/>
      </rPr>
      <t>~</t>
    </r>
    <r>
      <rPr>
        <sz val="12"/>
        <color indexed="10"/>
        <rFont val="新細明體"/>
        <family val="1"/>
        <charset val="136"/>
      </rPr>
      <t>二林線</t>
    </r>
    <phoneticPr fontId="24" type="noConversion"/>
  </si>
  <si>
    <r>
      <t>熔絲鏈開關</t>
    </r>
    <r>
      <rPr>
        <sz val="12"/>
        <color indexed="12"/>
        <rFont val="新細明體"/>
        <family val="1"/>
        <charset val="136"/>
      </rPr>
      <t>不良</t>
    </r>
    <phoneticPr fontId="6" type="noConversion"/>
  </si>
  <si>
    <t>IE #630</t>
    <phoneticPr fontId="6" type="noConversion"/>
  </si>
  <si>
    <r>
      <t>彰林~二林</t>
    </r>
    <r>
      <rPr>
        <sz val="12"/>
        <color indexed="10"/>
        <rFont val="Times New Roman"/>
        <family val="1"/>
      </rPr>
      <t>~</t>
    </r>
    <r>
      <rPr>
        <sz val="12"/>
        <color indexed="10"/>
        <rFont val="新細明體"/>
        <family val="1"/>
        <charset val="136"/>
      </rPr>
      <t>芳苑紅線</t>
    </r>
    <phoneticPr fontId="24" type="noConversion"/>
  </si>
  <si>
    <t>A490</t>
    <phoneticPr fontId="6" type="noConversion"/>
  </si>
  <si>
    <t>電力熔絲不良</t>
    <phoneticPr fontId="6" type="noConversion"/>
  </si>
  <si>
    <t>IE #810</t>
    <phoneticPr fontId="6" type="noConversion"/>
  </si>
  <si>
    <t>A491</t>
    <phoneticPr fontId="6" type="noConversion"/>
  </si>
  <si>
    <r>
      <t>VT</t>
    </r>
    <r>
      <rPr>
        <sz val="12"/>
        <color indexed="12"/>
        <rFont val="細明體"/>
        <family val="3"/>
        <charset val="136"/>
      </rPr>
      <t>不良</t>
    </r>
    <phoneticPr fontId="6" type="noConversion"/>
  </si>
  <si>
    <t>IE #750</t>
    <phoneticPr fontId="6" type="noConversion"/>
  </si>
  <si>
    <t>一號主變</t>
    <phoneticPr fontId="6" type="noConversion"/>
  </si>
  <si>
    <t>A492</t>
    <phoneticPr fontId="6" type="noConversion"/>
  </si>
  <si>
    <t>輸電線路事故</t>
    <phoneticPr fontId="6" type="noConversion"/>
  </si>
  <si>
    <t>IE #760</t>
    <phoneticPr fontId="6" type="noConversion"/>
  </si>
  <si>
    <t>二號主變</t>
    <phoneticPr fontId="6" type="noConversion"/>
  </si>
  <si>
    <t>IE #770</t>
    <phoneticPr fontId="6" type="noConversion"/>
  </si>
  <si>
    <t>三號主變</t>
    <phoneticPr fontId="6" type="noConversion"/>
  </si>
  <si>
    <r>
      <t xml:space="preserve">A5  </t>
    </r>
    <r>
      <rPr>
        <sz val="14"/>
        <color indexed="8"/>
        <rFont val="細明體"/>
        <family val="3"/>
        <charset val="136"/>
      </rPr>
      <t>其他</t>
    </r>
    <phoneticPr fontId="6" type="noConversion"/>
  </si>
  <si>
    <t>中運中一輸95-061號</t>
    <phoneticPr fontId="5" type="noConversion"/>
  </si>
  <si>
    <t>IE #1 MT</t>
    <phoneticPr fontId="6" type="noConversion"/>
  </si>
  <si>
    <t>#1 MCSG</t>
    <phoneticPr fontId="6" type="noConversion"/>
  </si>
  <si>
    <t>A5</t>
    <phoneticPr fontId="6" type="noConversion"/>
  </si>
  <si>
    <r>
      <t>中運投輸調</t>
    </r>
    <r>
      <rPr>
        <sz val="12"/>
        <color indexed="17"/>
        <rFont val="Times New Roman"/>
        <family val="1"/>
      </rPr>
      <t>95-152</t>
    </r>
    <r>
      <rPr>
        <sz val="12"/>
        <color indexed="17"/>
        <rFont val="細明體"/>
        <family val="3"/>
        <charset val="136"/>
      </rPr>
      <t>號</t>
    </r>
    <phoneticPr fontId="5" type="noConversion"/>
  </si>
  <si>
    <t>IE #2 MT</t>
    <phoneticPr fontId="6" type="noConversion"/>
  </si>
  <si>
    <t>A50</t>
    <phoneticPr fontId="6" type="noConversion"/>
  </si>
  <si>
    <t>原因不明</t>
    <phoneticPr fontId="6" type="noConversion"/>
  </si>
  <si>
    <r>
      <t>系併中運</t>
    </r>
    <r>
      <rPr>
        <sz val="12"/>
        <color indexed="17"/>
        <rFont val="Times New Roman"/>
        <family val="1"/>
      </rPr>
      <t>9970</t>
    </r>
    <r>
      <rPr>
        <sz val="12"/>
        <color indexed="17"/>
        <rFont val="細明體"/>
        <family val="3"/>
        <charset val="136"/>
      </rPr>
      <t>號</t>
    </r>
    <phoneticPr fontId="5" type="noConversion"/>
  </si>
  <si>
    <t>IE #1 TIE</t>
    <phoneticPr fontId="6" type="noConversion"/>
  </si>
  <si>
    <t>IF #610</t>
    <phoneticPr fontId="6" type="noConversion"/>
  </si>
  <si>
    <r>
      <t>溪州</t>
    </r>
    <r>
      <rPr>
        <sz val="12"/>
        <color indexed="8"/>
        <rFont val="Times New Roman"/>
        <family val="1"/>
      </rPr>
      <t>~</t>
    </r>
    <r>
      <rPr>
        <sz val="12"/>
        <color indexed="8"/>
        <rFont val="新細明體"/>
        <family val="1"/>
        <charset val="136"/>
      </rPr>
      <t>正新線</t>
    </r>
    <r>
      <rPr>
        <sz val="12"/>
        <color indexed="8"/>
        <rFont val="Times New Roman"/>
        <family val="1"/>
      </rPr>
      <t xml:space="preserve"> </t>
    </r>
    <phoneticPr fontId="24" type="noConversion"/>
  </si>
  <si>
    <t>600/5</t>
    <phoneticPr fontId="6" type="noConversion"/>
  </si>
  <si>
    <t>A510</t>
    <phoneticPr fontId="6" type="noConversion"/>
  </si>
  <si>
    <t>電力潮流</t>
    <phoneticPr fontId="6" type="noConversion"/>
  </si>
  <si>
    <t>中運投霧#9910-03</t>
    <phoneticPr fontId="5" type="noConversion"/>
  </si>
  <si>
    <t>IF #630</t>
    <phoneticPr fontId="6" type="noConversion"/>
  </si>
  <si>
    <r>
      <t>溪湖</t>
    </r>
    <r>
      <rPr>
        <sz val="12"/>
        <color indexed="8"/>
        <rFont val="Times New Roman"/>
        <family val="1"/>
      </rPr>
      <t>~</t>
    </r>
    <r>
      <rPr>
        <sz val="12"/>
        <color indexed="8"/>
        <rFont val="新細明體"/>
        <family val="1"/>
        <charset val="136"/>
      </rPr>
      <t>溪州線</t>
    </r>
    <phoneticPr fontId="24" type="noConversion"/>
  </si>
  <si>
    <t>操作不良</t>
    <phoneticPr fontId="6" type="noConversion"/>
  </si>
  <si>
    <r>
      <t>中運變電驛</t>
    </r>
    <r>
      <rPr>
        <sz val="12"/>
        <color indexed="17"/>
        <rFont val="Times New Roman"/>
        <family val="1"/>
      </rPr>
      <t>102-177</t>
    </r>
    <r>
      <rPr>
        <sz val="12"/>
        <color indexed="17"/>
        <rFont val="細明體"/>
        <family val="3"/>
        <charset val="136"/>
      </rPr>
      <t>號</t>
    </r>
    <phoneticPr fontId="5" type="noConversion"/>
  </si>
  <si>
    <t>IF #640</t>
    <phoneticPr fontId="6" type="noConversion"/>
  </si>
  <si>
    <r>
      <t>北斗</t>
    </r>
    <r>
      <rPr>
        <sz val="12"/>
        <color indexed="8"/>
        <rFont val="Times New Roman"/>
        <family val="1"/>
      </rPr>
      <t>~</t>
    </r>
    <r>
      <rPr>
        <sz val="12"/>
        <color indexed="8"/>
        <rFont val="新細明體"/>
        <family val="1"/>
        <charset val="136"/>
      </rPr>
      <t>溪州線</t>
    </r>
    <phoneticPr fontId="24" type="noConversion"/>
  </si>
  <si>
    <t>800/5</t>
    <phoneticPr fontId="6" type="noConversion"/>
  </si>
  <si>
    <t>A53</t>
    <phoneticPr fontId="6" type="noConversion"/>
  </si>
  <si>
    <t>雷害</t>
    <phoneticPr fontId="6" type="noConversion"/>
  </si>
  <si>
    <r>
      <t>中運變彰濱停</t>
    </r>
    <r>
      <rPr>
        <sz val="12"/>
        <color indexed="17"/>
        <rFont val="Times New Roman"/>
        <family val="1"/>
      </rPr>
      <t>102-020</t>
    </r>
    <r>
      <rPr>
        <sz val="12"/>
        <color indexed="17"/>
        <rFont val="細明體"/>
        <family val="3"/>
        <charset val="136"/>
      </rPr>
      <t>號</t>
    </r>
    <phoneticPr fontId="5" type="noConversion"/>
  </si>
  <si>
    <t>IF #810</t>
    <phoneticPr fontId="6" type="noConversion"/>
  </si>
  <si>
    <t>A54</t>
    <phoneticPr fontId="6" type="noConversion"/>
  </si>
  <si>
    <t>鹽塵害</t>
    <phoneticPr fontId="6" type="noConversion"/>
  </si>
  <si>
    <r>
      <t>中運彰輸調</t>
    </r>
    <r>
      <rPr>
        <sz val="12"/>
        <color indexed="17"/>
        <rFont val="Times New Roman"/>
        <family val="1"/>
      </rPr>
      <t>101-049</t>
    </r>
    <r>
      <rPr>
        <sz val="12"/>
        <color indexed="17"/>
        <rFont val="細明體"/>
        <family val="3"/>
        <charset val="136"/>
      </rPr>
      <t>號</t>
    </r>
    <phoneticPr fontId="5" type="noConversion"/>
  </si>
  <si>
    <t>IF #750</t>
    <phoneticPr fontId="6" type="noConversion"/>
  </si>
  <si>
    <t>溪州</t>
    <phoneticPr fontId="6" type="noConversion"/>
  </si>
  <si>
    <t>一號主變</t>
    <phoneticPr fontId="6" type="noConversion"/>
  </si>
  <si>
    <t>A59</t>
    <phoneticPr fontId="6" type="noConversion"/>
  </si>
  <si>
    <t>塵害</t>
    <phoneticPr fontId="6" type="noConversion"/>
  </si>
  <si>
    <r>
      <t>中運全興變停</t>
    </r>
    <r>
      <rPr>
        <sz val="12"/>
        <color indexed="17"/>
        <rFont val="Times New Roman"/>
        <family val="1"/>
      </rPr>
      <t>103-033</t>
    </r>
    <r>
      <rPr>
        <sz val="12"/>
        <color indexed="17"/>
        <rFont val="細明體"/>
        <family val="3"/>
        <charset val="136"/>
      </rPr>
      <t>號</t>
    </r>
    <phoneticPr fontId="5" type="noConversion"/>
  </si>
  <si>
    <t>IF #760</t>
    <phoneticPr fontId="6" type="noConversion"/>
  </si>
  <si>
    <t>二號主變</t>
    <phoneticPr fontId="6" type="noConversion"/>
  </si>
  <si>
    <t>A55</t>
    <phoneticPr fontId="6" type="noConversion"/>
  </si>
  <si>
    <r>
      <t>濃霧</t>
    </r>
    <r>
      <rPr>
        <sz val="12"/>
        <color indexed="12"/>
        <rFont val="Times New Roman"/>
        <family val="1"/>
      </rPr>
      <t xml:space="preserve"> </t>
    </r>
    <r>
      <rPr>
        <sz val="12"/>
        <color indexed="12"/>
        <rFont val="細明體"/>
        <family val="3"/>
        <charset val="136"/>
      </rPr>
      <t>鹽害</t>
    </r>
    <phoneticPr fontId="6" type="noConversion"/>
  </si>
  <si>
    <r>
      <t>中運福興變調</t>
    </r>
    <r>
      <rPr>
        <sz val="12"/>
        <color indexed="17"/>
        <rFont val="Times New Roman"/>
        <family val="1"/>
      </rPr>
      <t>1010509-1</t>
    </r>
    <r>
      <rPr>
        <sz val="12"/>
        <color indexed="17"/>
        <rFont val="細明體"/>
        <family val="3"/>
        <charset val="136"/>
      </rPr>
      <t>號</t>
    </r>
    <phoneticPr fontId="5" type="noConversion"/>
  </si>
  <si>
    <t>IF #770</t>
    <phoneticPr fontId="6" type="noConversion"/>
  </si>
  <si>
    <t>A56</t>
    <phoneticPr fontId="6" type="noConversion"/>
  </si>
  <si>
    <t>恢復正常供電</t>
    <phoneticPr fontId="6" type="noConversion"/>
  </si>
  <si>
    <r>
      <t>中運變彰林停</t>
    </r>
    <r>
      <rPr>
        <sz val="12"/>
        <color indexed="17"/>
        <rFont val="Times New Roman"/>
        <family val="1"/>
      </rPr>
      <t>103-013</t>
    </r>
    <r>
      <rPr>
        <sz val="12"/>
        <color indexed="17"/>
        <rFont val="細明體"/>
        <family val="3"/>
        <charset val="136"/>
      </rPr>
      <t>號</t>
    </r>
    <phoneticPr fontId="5" type="noConversion"/>
  </si>
  <si>
    <t>IF #780</t>
    <phoneticPr fontId="6" type="noConversion"/>
  </si>
  <si>
    <t>四號主變</t>
    <phoneticPr fontId="6" type="noConversion"/>
  </si>
  <si>
    <t>A57</t>
    <phoneticPr fontId="6" type="noConversion"/>
  </si>
  <si>
    <r>
      <t>天然災害</t>
    </r>
    <r>
      <rPr>
        <sz val="12"/>
        <color indexed="12"/>
        <rFont val="Times New Roman"/>
        <family val="1"/>
      </rPr>
      <t>-</t>
    </r>
    <r>
      <rPr>
        <sz val="12"/>
        <color indexed="12"/>
        <rFont val="細明體"/>
        <family val="3"/>
        <charset val="136"/>
      </rPr>
      <t>雷雨</t>
    </r>
    <phoneticPr fontId="6" type="noConversion"/>
  </si>
  <si>
    <t>中運全超102-18號</t>
    <phoneticPr fontId="5" type="noConversion"/>
  </si>
  <si>
    <t>A58</t>
    <phoneticPr fontId="6" type="noConversion"/>
  </si>
  <si>
    <t>地震</t>
    <phoneticPr fontId="6" type="noConversion"/>
  </si>
  <si>
    <t>修中分停102003號</t>
    <phoneticPr fontId="5" type="noConversion"/>
  </si>
  <si>
    <t>A60</t>
    <phoneticPr fontId="6" type="noConversion"/>
  </si>
  <si>
    <t>下雨</t>
    <phoneticPr fontId="6" type="noConversion"/>
  </si>
  <si>
    <r>
      <t>彰營變中</t>
    </r>
    <r>
      <rPr>
        <sz val="12"/>
        <color indexed="17"/>
        <rFont val="Times New Roman"/>
        <family val="1"/>
      </rPr>
      <t>(</t>
    </r>
    <r>
      <rPr>
        <sz val="12"/>
        <color indexed="17"/>
        <rFont val="細明體"/>
        <family val="3"/>
        <charset val="136"/>
      </rPr>
      <t>加</t>
    </r>
    <r>
      <rPr>
        <sz val="12"/>
        <color indexed="17"/>
        <rFont val="Times New Roman"/>
        <family val="1"/>
      </rPr>
      <t>)103-075</t>
    </r>
    <r>
      <rPr>
        <sz val="12"/>
        <color indexed="17"/>
        <rFont val="細明體"/>
        <family val="3"/>
        <charset val="136"/>
      </rPr>
      <t>號</t>
    </r>
    <phoneticPr fontId="5" type="noConversion"/>
  </si>
  <si>
    <t>IF #3 MT-A</t>
    <phoneticPr fontId="6" type="noConversion"/>
  </si>
  <si>
    <t>雷雨</t>
    <phoneticPr fontId="6" type="noConversion"/>
  </si>
  <si>
    <t>IF #3 MT-B</t>
    <phoneticPr fontId="6" type="noConversion"/>
  </si>
  <si>
    <t>臨 時</t>
    <phoneticPr fontId="6" type="noConversion"/>
  </si>
  <si>
    <t>IF #4 MT</t>
    <phoneticPr fontId="6" type="noConversion"/>
  </si>
  <si>
    <t>麥德姆颱風</t>
    <phoneticPr fontId="6" type="noConversion"/>
  </si>
  <si>
    <t>#3MT-A IED電驛故障</t>
    <phoneticPr fontId="6" type="noConversion"/>
  </si>
  <si>
    <t>A630</t>
    <phoneticPr fontId="6" type="noConversion"/>
  </si>
  <si>
    <t>康芮颱風</t>
    <phoneticPr fontId="6" type="noConversion"/>
  </si>
  <si>
    <t>#2~#3 TIE</t>
    <phoneticPr fontId="6" type="noConversion"/>
  </si>
  <si>
    <t>活電工作中</t>
    <phoneticPr fontId="6" type="noConversion"/>
  </si>
  <si>
    <r>
      <t>彰營變中</t>
    </r>
    <r>
      <rPr>
        <sz val="12"/>
        <color indexed="17"/>
        <rFont val="Times New Roman"/>
        <family val="1"/>
      </rPr>
      <t>104-049</t>
    </r>
    <r>
      <rPr>
        <sz val="12"/>
        <color indexed="17"/>
        <rFont val="細明體"/>
        <family val="3"/>
        <charset val="136"/>
      </rPr>
      <t>號</t>
    </r>
    <phoneticPr fontId="5" type="noConversion"/>
  </si>
  <si>
    <t>IF #3 TIE</t>
    <phoneticPr fontId="6" type="noConversion"/>
  </si>
  <si>
    <t>#3~#4 TIE</t>
    <phoneticPr fontId="6" type="noConversion"/>
  </si>
  <si>
    <t>新加入系統</t>
    <phoneticPr fontId="6" type="noConversion"/>
  </si>
  <si>
    <t>IG #620</t>
    <phoneticPr fontId="6" type="noConversion"/>
  </si>
  <si>
    <t>IG #670</t>
    <phoneticPr fontId="6" type="noConversion"/>
  </si>
  <si>
    <r>
      <t>田中</t>
    </r>
    <r>
      <rPr>
        <sz val="12"/>
        <color indexed="10"/>
        <rFont val="Times New Roman"/>
        <family val="1"/>
      </rPr>
      <t>~</t>
    </r>
    <r>
      <rPr>
        <sz val="12"/>
        <color indexed="10"/>
        <rFont val="新細明體"/>
        <family val="1"/>
        <charset val="136"/>
      </rPr>
      <t>分歧甲線</t>
    </r>
    <r>
      <rPr>
        <sz val="12"/>
        <color indexed="10"/>
        <rFont val="Times New Roman"/>
        <family val="1"/>
      </rPr>
      <t xml:space="preserve"> </t>
    </r>
    <phoneticPr fontId="6" type="noConversion"/>
  </si>
  <si>
    <t>Open</t>
    <phoneticPr fontId="6" type="noConversion"/>
  </si>
  <si>
    <t>IG #750</t>
    <phoneticPr fontId="6" type="noConversion"/>
  </si>
  <si>
    <t>IG #1 MT</t>
    <phoneticPr fontId="6" type="noConversion"/>
  </si>
  <si>
    <t>#1 BUS</t>
    <phoneticPr fontId="6" type="noConversion"/>
  </si>
  <si>
    <t>A680</t>
    <phoneticPr fontId="6" type="noConversion"/>
  </si>
  <si>
    <r>
      <t>低頻電驛</t>
    </r>
    <r>
      <rPr>
        <sz val="12"/>
        <color indexed="12"/>
        <rFont val="Times New Roman"/>
        <family val="1"/>
      </rPr>
      <t xml:space="preserve"> </t>
    </r>
    <r>
      <rPr>
        <sz val="12"/>
        <color indexed="12"/>
        <rFont val="新細明體"/>
        <family val="1"/>
        <charset val="136"/>
      </rPr>
      <t>卸載調整</t>
    </r>
    <phoneticPr fontId="6" type="noConversion"/>
  </si>
  <si>
    <r>
      <t>彰西</t>
    </r>
    <r>
      <rPr>
        <sz val="12"/>
        <rFont val="Times New Roman"/>
        <family val="1"/>
      </rPr>
      <t>~</t>
    </r>
    <r>
      <rPr>
        <sz val="12"/>
        <rFont val="新細明體"/>
        <family val="1"/>
        <charset val="136"/>
      </rPr>
      <t>榮裕線</t>
    </r>
    <phoneticPr fontId="24" type="noConversion"/>
  </si>
  <si>
    <t>A69</t>
    <phoneticPr fontId="6" type="noConversion"/>
  </si>
  <si>
    <r>
      <t>差動電驛</t>
    </r>
    <r>
      <rPr>
        <sz val="12"/>
        <color indexed="12"/>
        <rFont val="Times New Roman"/>
        <family val="1"/>
      </rPr>
      <t xml:space="preserve"> </t>
    </r>
    <r>
      <rPr>
        <sz val="12"/>
        <color indexed="12"/>
        <rFont val="新細明體"/>
        <family val="1"/>
        <charset val="136"/>
      </rPr>
      <t>跳脫</t>
    </r>
    <phoneticPr fontId="6" type="noConversion"/>
  </si>
  <si>
    <r>
      <t>彰南</t>
    </r>
    <r>
      <rPr>
        <sz val="12"/>
        <rFont val="Times New Roman"/>
        <family val="1"/>
      </rPr>
      <t>~</t>
    </r>
    <r>
      <rPr>
        <sz val="12"/>
        <rFont val="新細明體"/>
        <family val="1"/>
        <charset val="136"/>
      </rPr>
      <t>彰西線</t>
    </r>
    <phoneticPr fontId="24" type="noConversion"/>
  </si>
  <si>
    <t>1200/5</t>
    <phoneticPr fontId="6" type="noConversion"/>
  </si>
  <si>
    <r>
      <t>溝墘</t>
    </r>
    <r>
      <rPr>
        <sz val="12"/>
        <rFont val="Times New Roman"/>
        <family val="1"/>
      </rPr>
      <t>~</t>
    </r>
    <r>
      <rPr>
        <sz val="12"/>
        <rFont val="新細明體"/>
        <family val="1"/>
        <charset val="136"/>
      </rPr>
      <t>彰西線</t>
    </r>
    <phoneticPr fontId="24" type="noConversion"/>
  </si>
  <si>
    <t>A70</t>
    <phoneticPr fontId="6" type="noConversion"/>
  </si>
  <si>
    <r>
      <t>布氏電驛</t>
    </r>
    <r>
      <rPr>
        <sz val="12"/>
        <color indexed="12"/>
        <rFont val="Times New Roman"/>
        <family val="1"/>
      </rPr>
      <t xml:space="preserve"> </t>
    </r>
    <r>
      <rPr>
        <sz val="12"/>
        <color indexed="12"/>
        <rFont val="新細明體"/>
        <family val="1"/>
        <charset val="136"/>
      </rPr>
      <t>動作</t>
    </r>
    <phoneticPr fontId="6" type="noConversion"/>
  </si>
  <si>
    <r>
      <t>彰化</t>
    </r>
    <r>
      <rPr>
        <sz val="12"/>
        <rFont val="Times New Roman"/>
        <family val="1"/>
      </rPr>
      <t>~</t>
    </r>
    <r>
      <rPr>
        <sz val="12"/>
        <rFont val="新細明體"/>
        <family val="1"/>
        <charset val="136"/>
      </rPr>
      <t>彰西線</t>
    </r>
    <phoneticPr fontId="24" type="noConversion"/>
  </si>
  <si>
    <t>天兔颱風</t>
    <phoneticPr fontId="6" type="noConversion"/>
  </si>
  <si>
    <t>A72</t>
    <phoneticPr fontId="6" type="noConversion"/>
  </si>
  <si>
    <t>鳳凰颱風</t>
    <phoneticPr fontId="6" type="noConversion"/>
  </si>
  <si>
    <t>失竊</t>
    <phoneticPr fontId="6" type="noConversion"/>
  </si>
  <si>
    <t>A74</t>
    <phoneticPr fontId="6" type="noConversion"/>
  </si>
  <si>
    <t>辛樂克颱風</t>
    <phoneticPr fontId="6" type="noConversion"/>
  </si>
  <si>
    <r>
      <t>配合</t>
    </r>
    <r>
      <rPr>
        <sz val="12"/>
        <color indexed="17"/>
        <rFont val="Times New Roman"/>
        <family val="1"/>
      </rPr>
      <t>#1</t>
    </r>
    <r>
      <rPr>
        <sz val="12"/>
        <color indexed="17"/>
        <rFont val="新細明體"/>
        <family val="1"/>
        <charset val="136"/>
      </rPr>
      <t>主變內轉卸載</t>
    </r>
    <phoneticPr fontId="6" type="noConversion"/>
  </si>
  <si>
    <t>A750</t>
    <phoneticPr fontId="6" type="noConversion"/>
  </si>
  <si>
    <t>配合主變內轉卸載</t>
    <phoneticPr fontId="6" type="noConversion"/>
  </si>
  <si>
    <t>A751</t>
    <phoneticPr fontId="6" type="noConversion"/>
  </si>
  <si>
    <t>配合主變重載調整</t>
    <phoneticPr fontId="6" type="noConversion"/>
  </si>
  <si>
    <t>配合輸電線停電轉供</t>
    <phoneticPr fontId="6" type="noConversion"/>
  </si>
  <si>
    <t>配合輸電線停電卸載</t>
    <phoneticPr fontId="6" type="noConversion"/>
  </si>
  <si>
    <t>A770</t>
    <phoneticPr fontId="6" type="noConversion"/>
  </si>
  <si>
    <r>
      <t>彰南</t>
    </r>
    <r>
      <rPr>
        <sz val="12"/>
        <color indexed="10"/>
        <rFont val="Times New Roman"/>
        <family val="1"/>
      </rPr>
      <t>~</t>
    </r>
    <r>
      <rPr>
        <sz val="12"/>
        <color indexed="10"/>
        <rFont val="新細明體"/>
        <family val="1"/>
        <charset val="136"/>
      </rPr>
      <t>彰西線</t>
    </r>
    <phoneticPr fontId="24" type="noConversion"/>
  </si>
  <si>
    <r>
      <t>彰化</t>
    </r>
    <r>
      <rPr>
        <sz val="12"/>
        <color indexed="10"/>
        <rFont val="Times New Roman"/>
        <family val="1"/>
      </rPr>
      <t>~</t>
    </r>
    <r>
      <rPr>
        <sz val="12"/>
        <color indexed="10"/>
        <rFont val="新細明體"/>
        <family val="1"/>
        <charset val="136"/>
      </rPr>
      <t>彰南線</t>
    </r>
    <phoneticPr fontId="3" type="noConversion"/>
  </si>
  <si>
    <t>A79</t>
    <phoneticPr fontId="6" type="noConversion"/>
  </si>
  <si>
    <t>夏季負載調整</t>
    <phoneticPr fontId="6" type="noConversion"/>
  </si>
  <si>
    <t>A790</t>
    <phoneticPr fontId="6" type="noConversion"/>
  </si>
  <si>
    <t>配合輸電線重載卸載</t>
    <phoneticPr fontId="6" type="noConversion"/>
  </si>
  <si>
    <t>彰南</t>
    <phoneticPr fontId="6" type="noConversion"/>
  </si>
  <si>
    <t>A791</t>
    <phoneticPr fontId="6" type="noConversion"/>
  </si>
  <si>
    <t>插頭封套不良</t>
    <phoneticPr fontId="6" type="noConversion"/>
  </si>
  <si>
    <t>A80</t>
    <phoneticPr fontId="6" type="noConversion"/>
  </si>
  <si>
    <t>復閉電驛迴路測試</t>
    <phoneticPr fontId="6" type="noConversion"/>
  </si>
  <si>
    <t>A81</t>
    <phoneticPr fontId="6" type="noConversion"/>
  </si>
  <si>
    <r>
      <t xml:space="preserve">CB SF6 </t>
    </r>
    <r>
      <rPr>
        <sz val="12"/>
        <color indexed="12"/>
        <rFont val="新細明體"/>
        <family val="1"/>
        <charset val="136"/>
      </rPr>
      <t>氣體低落</t>
    </r>
    <phoneticPr fontId="6" type="noConversion"/>
  </si>
  <si>
    <t>A82</t>
    <phoneticPr fontId="6" type="noConversion"/>
  </si>
  <si>
    <r>
      <t xml:space="preserve">CB SF6 </t>
    </r>
    <r>
      <rPr>
        <sz val="12"/>
        <color indexed="12"/>
        <rFont val="新細明體"/>
        <family val="1"/>
        <charset val="136"/>
      </rPr>
      <t>低落修復</t>
    </r>
    <phoneticPr fontId="6" type="noConversion"/>
  </si>
  <si>
    <r>
      <t xml:space="preserve">CB </t>
    </r>
    <r>
      <rPr>
        <sz val="12"/>
        <color indexed="12"/>
        <rFont val="新細明體"/>
        <family val="1"/>
        <charset val="136"/>
      </rPr>
      <t>點檢測試</t>
    </r>
    <phoneticPr fontId="6" type="noConversion"/>
  </si>
  <si>
    <t>A84</t>
    <phoneticPr fontId="6" type="noConversion"/>
  </si>
  <si>
    <t>電驛測試</t>
    <phoneticPr fontId="6" type="noConversion"/>
  </si>
  <si>
    <r>
      <t>出口電纜</t>
    </r>
    <r>
      <rPr>
        <sz val="12"/>
        <rFont val="新細明體"/>
        <family val="1"/>
        <charset val="136"/>
      </rPr>
      <t>故障修復</t>
    </r>
    <phoneticPr fontId="6" type="noConversion"/>
  </si>
  <si>
    <t>IJ #610</t>
    <phoneticPr fontId="6" type="noConversion"/>
  </si>
  <si>
    <r>
      <t>和美</t>
    </r>
    <r>
      <rPr>
        <sz val="12"/>
        <rFont val="Times New Roman"/>
        <family val="1"/>
      </rPr>
      <t>~</t>
    </r>
    <r>
      <rPr>
        <sz val="12"/>
        <rFont val="新細明體"/>
        <family val="1"/>
        <charset val="136"/>
      </rPr>
      <t>勝隆</t>
    </r>
    <r>
      <rPr>
        <sz val="12"/>
        <rFont val="新細明體"/>
        <family val="1"/>
        <charset val="136"/>
      </rPr>
      <t>線</t>
    </r>
    <phoneticPr fontId="24" type="noConversion"/>
  </si>
  <si>
    <r>
      <t>出口桿接頭不良</t>
    </r>
    <r>
      <rPr>
        <sz val="12"/>
        <rFont val="新細明體"/>
        <family val="1"/>
        <charset val="136"/>
      </rPr>
      <t>修復</t>
    </r>
    <phoneticPr fontId="6" type="noConversion"/>
  </si>
  <si>
    <r>
      <t>和美</t>
    </r>
    <r>
      <rPr>
        <sz val="12"/>
        <rFont val="Times New Roman"/>
        <family val="1"/>
      </rPr>
      <t>~</t>
    </r>
    <r>
      <rPr>
        <sz val="12"/>
        <rFont val="新細明體"/>
        <family val="1"/>
        <charset val="136"/>
      </rPr>
      <t>溝墘線</t>
    </r>
    <phoneticPr fontId="24" type="noConversion"/>
  </si>
  <si>
    <t>木橫擔燒損</t>
    <phoneticPr fontId="6" type="noConversion"/>
  </si>
  <si>
    <r>
      <t>彰化</t>
    </r>
    <r>
      <rPr>
        <sz val="12"/>
        <rFont val="Times New Roman"/>
        <family val="1"/>
      </rPr>
      <t>~</t>
    </r>
    <r>
      <rPr>
        <sz val="12"/>
        <rFont val="新細明體"/>
        <family val="1"/>
        <charset val="136"/>
      </rPr>
      <t>和美線</t>
    </r>
    <phoneticPr fontId="24" type="noConversion"/>
  </si>
  <si>
    <r>
      <t xml:space="preserve">MT  CB </t>
    </r>
    <r>
      <rPr>
        <sz val="12"/>
        <color indexed="12"/>
        <rFont val="新細明體"/>
        <family val="1"/>
        <charset val="136"/>
      </rPr>
      <t>越級跳脫</t>
    </r>
    <phoneticPr fontId="6" type="noConversion"/>
  </si>
  <si>
    <r>
      <t>和美</t>
    </r>
    <r>
      <rPr>
        <sz val="12"/>
        <rFont val="Times New Roman"/>
        <family val="1"/>
      </rPr>
      <t>~</t>
    </r>
    <r>
      <rPr>
        <sz val="12"/>
        <rFont val="新細明體"/>
        <family val="1"/>
        <charset val="136"/>
      </rPr>
      <t>伸港線</t>
    </r>
    <phoneticPr fontId="24" type="noConversion"/>
  </si>
  <si>
    <t>A89</t>
    <phoneticPr fontId="6" type="noConversion"/>
  </si>
  <si>
    <r>
      <t>DTU</t>
    </r>
    <r>
      <rPr>
        <sz val="12"/>
        <rFont val="細明體"/>
        <family val="3"/>
        <charset val="136"/>
      </rPr>
      <t>通訊故障</t>
    </r>
    <phoneticPr fontId="6" type="noConversion"/>
  </si>
  <si>
    <t>A90</t>
    <phoneticPr fontId="6" type="noConversion"/>
  </si>
  <si>
    <r>
      <t>#3</t>
    </r>
    <r>
      <rPr>
        <sz val="12"/>
        <color indexed="17"/>
        <rFont val="新細明體"/>
        <family val="1"/>
        <charset val="136"/>
      </rPr>
      <t>主變乙炔微量處理</t>
    </r>
    <phoneticPr fontId="6" type="noConversion"/>
  </si>
  <si>
    <r>
      <t xml:space="preserve">CB </t>
    </r>
    <r>
      <rPr>
        <sz val="12"/>
        <color indexed="12"/>
        <rFont val="新細明體"/>
        <family val="1"/>
        <charset val="136"/>
      </rPr>
      <t>消弧室絕緣不良</t>
    </r>
    <phoneticPr fontId="6" type="noConversion"/>
  </si>
  <si>
    <t>A92</t>
    <phoneticPr fontId="6" type="noConversion"/>
  </si>
  <si>
    <t>分岐插頭不良</t>
    <phoneticPr fontId="6" type="noConversion"/>
  </si>
  <si>
    <t>A93</t>
    <phoneticPr fontId="6" type="noConversion"/>
  </si>
  <si>
    <t>礙子清洗</t>
    <phoneticPr fontId="6" type="noConversion"/>
  </si>
  <si>
    <t>IJ #2 MT-A</t>
    <phoneticPr fontId="6" type="noConversion"/>
  </si>
  <si>
    <t>A94</t>
    <phoneticPr fontId="6" type="noConversion"/>
  </si>
  <si>
    <t>風力發電</t>
    <phoneticPr fontId="6" type="noConversion"/>
  </si>
  <si>
    <t>IJ #2 MT-B</t>
    <phoneticPr fontId="6" type="noConversion"/>
  </si>
  <si>
    <t>A95</t>
    <phoneticPr fontId="6" type="noConversion"/>
  </si>
  <si>
    <r>
      <t>出口桿DS不良</t>
    </r>
    <r>
      <rPr>
        <sz val="12"/>
        <rFont val="新細明體"/>
        <family val="1"/>
        <charset val="136"/>
      </rPr>
      <t>修復</t>
    </r>
    <phoneticPr fontId="6" type="noConversion"/>
  </si>
  <si>
    <r>
      <t xml:space="preserve">IED </t>
    </r>
    <r>
      <rPr>
        <sz val="12"/>
        <rFont val="細明體"/>
        <family val="3"/>
        <charset val="136"/>
      </rPr>
      <t>電驛故障</t>
    </r>
    <phoneticPr fontId="6" type="noConversion"/>
  </si>
  <si>
    <r>
      <t xml:space="preserve">  ( </t>
    </r>
    <r>
      <rPr>
        <sz val="12"/>
        <color indexed="12"/>
        <rFont val="細明體"/>
        <family val="3"/>
        <charset val="136"/>
      </rPr>
      <t>續轉供中</t>
    </r>
    <r>
      <rPr>
        <sz val="12"/>
        <color indexed="12"/>
        <rFont val="Times New Roman"/>
        <family val="1"/>
      </rPr>
      <t xml:space="preserve"> )</t>
    </r>
    <phoneticPr fontId="6" type="noConversion"/>
  </si>
  <si>
    <r>
      <t>臨</t>
    </r>
    <r>
      <rPr>
        <sz val="12"/>
        <rFont val="Times New Roman"/>
        <family val="1"/>
      </rPr>
      <t xml:space="preserve"> </t>
    </r>
    <r>
      <rPr>
        <sz val="12"/>
        <rFont val="細明體"/>
        <family val="3"/>
        <charset val="136"/>
      </rPr>
      <t>時</t>
    </r>
    <phoneticPr fontId="6" type="noConversion"/>
  </si>
  <si>
    <t>IL #610</t>
    <phoneticPr fontId="6" type="noConversion"/>
  </si>
  <si>
    <t>員南~彰路線</t>
    <phoneticPr fontId="24" type="noConversion"/>
  </si>
  <si>
    <t>IL #620</t>
    <phoneticPr fontId="6" type="noConversion"/>
  </si>
  <si>
    <t>員南~分歧線</t>
    <phoneticPr fontId="24" type="noConversion"/>
  </si>
  <si>
    <r>
      <t>社頭</t>
    </r>
    <r>
      <rPr>
        <sz val="12"/>
        <color indexed="10"/>
        <rFont val="Times New Roman"/>
        <family val="1"/>
      </rPr>
      <t>~</t>
    </r>
    <r>
      <rPr>
        <sz val="12"/>
        <color indexed="10"/>
        <rFont val="新細明體"/>
        <family val="1"/>
        <charset val="136"/>
      </rPr>
      <t>員南線</t>
    </r>
    <phoneticPr fontId="24" type="noConversion"/>
  </si>
  <si>
    <r>
      <t>瞬</t>
    </r>
    <r>
      <rPr>
        <sz val="12"/>
        <color indexed="17"/>
        <rFont val="Times New Roman"/>
        <family val="1"/>
      </rPr>
      <t xml:space="preserve">   </t>
    </r>
    <r>
      <rPr>
        <sz val="12"/>
        <color indexed="17"/>
        <rFont val="細明體"/>
        <family val="3"/>
        <charset val="136"/>
      </rPr>
      <t>停</t>
    </r>
    <phoneticPr fontId="6" type="noConversion"/>
  </si>
  <si>
    <r>
      <t>員林</t>
    </r>
    <r>
      <rPr>
        <sz val="12"/>
        <color indexed="10"/>
        <rFont val="Times New Roman"/>
        <family val="1"/>
      </rPr>
      <t>~</t>
    </r>
    <r>
      <rPr>
        <sz val="12"/>
        <color indexed="10"/>
        <rFont val="新細明體"/>
        <family val="1"/>
        <charset val="136"/>
      </rPr>
      <t>員南線</t>
    </r>
    <phoneticPr fontId="24" type="noConversion"/>
  </si>
  <si>
    <t>開關操作</t>
    <phoneticPr fontId="6" type="noConversion"/>
  </si>
  <si>
    <t>開關操作（全送電）</t>
    <phoneticPr fontId="6" type="noConversion"/>
  </si>
  <si>
    <t>活電中立即通知試送</t>
    <phoneticPr fontId="6" type="noConversion"/>
  </si>
  <si>
    <t>維護工作</t>
    <phoneticPr fontId="6" type="noConversion"/>
  </si>
  <si>
    <r>
      <t>王田</t>
    </r>
    <r>
      <rPr>
        <sz val="12"/>
        <rFont val="Times New Roman"/>
        <family val="1"/>
      </rPr>
      <t>~</t>
    </r>
    <r>
      <rPr>
        <sz val="12"/>
        <rFont val="新細明體"/>
        <family val="1"/>
        <charset val="136"/>
      </rPr>
      <t>大竹線</t>
    </r>
    <phoneticPr fontId="24" type="noConversion"/>
  </si>
  <si>
    <r>
      <t>彰化</t>
    </r>
    <r>
      <rPr>
        <sz val="12"/>
        <rFont val="Times New Roman"/>
        <family val="1"/>
      </rPr>
      <t>~</t>
    </r>
    <r>
      <rPr>
        <sz val="12"/>
        <rFont val="新細明體"/>
        <family val="1"/>
        <charset val="136"/>
      </rPr>
      <t>大竹線</t>
    </r>
    <phoneticPr fontId="24" type="noConversion"/>
  </si>
  <si>
    <t>IM #2 MT</t>
    <phoneticPr fontId="6" type="noConversion"/>
  </si>
  <si>
    <r>
      <t>大村</t>
    </r>
    <r>
      <rPr>
        <sz val="12"/>
        <color indexed="10"/>
        <rFont val="Times New Roman"/>
        <family val="1"/>
      </rPr>
      <t>~</t>
    </r>
    <r>
      <rPr>
        <sz val="12"/>
        <color indexed="10"/>
        <rFont val="新細明體"/>
        <family val="1"/>
        <charset val="136"/>
      </rPr>
      <t>宜進線</t>
    </r>
    <phoneticPr fontId="24" type="noConversion"/>
  </si>
  <si>
    <r>
      <t>彰化</t>
    </r>
    <r>
      <rPr>
        <sz val="12"/>
        <color indexed="10"/>
        <rFont val="Times New Roman"/>
        <family val="1"/>
      </rPr>
      <t>~</t>
    </r>
    <r>
      <rPr>
        <sz val="12"/>
        <color indexed="10"/>
        <rFont val="新細明體"/>
        <family val="1"/>
        <charset val="136"/>
      </rPr>
      <t>溪湖大村</t>
    </r>
    <r>
      <rPr>
        <sz val="12"/>
        <color indexed="10"/>
        <rFont val="Times New Roman"/>
        <family val="1"/>
      </rPr>
      <t>(</t>
    </r>
    <r>
      <rPr>
        <sz val="12"/>
        <color indexed="10"/>
        <rFont val="新細明體"/>
        <family val="1"/>
        <charset val="136"/>
      </rPr>
      <t>紅</t>
    </r>
    <r>
      <rPr>
        <sz val="12"/>
        <color indexed="10"/>
        <rFont val="Times New Roman"/>
        <family val="1"/>
      </rPr>
      <t>)</t>
    </r>
    <r>
      <rPr>
        <sz val="12"/>
        <color indexed="10"/>
        <rFont val="新細明體"/>
        <family val="1"/>
        <charset val="136"/>
      </rPr>
      <t>線</t>
    </r>
    <phoneticPr fontId="24" type="noConversion"/>
  </si>
  <si>
    <t>IK #910</t>
    <phoneticPr fontId="6" type="noConversion"/>
  </si>
  <si>
    <t>彰化</t>
    <phoneticPr fontId="6" type="noConversion"/>
  </si>
  <si>
    <r>
      <t>彰化</t>
    </r>
    <r>
      <rPr>
        <sz val="12"/>
        <rFont val="Times New Roman"/>
        <family val="1"/>
      </rPr>
      <t>~</t>
    </r>
    <r>
      <rPr>
        <sz val="12"/>
        <rFont val="新細明體"/>
        <family val="1"/>
        <charset val="136"/>
      </rPr>
      <t>大村紅線</t>
    </r>
    <phoneticPr fontId="24" type="noConversion"/>
  </si>
  <si>
    <r>
      <t>彰化</t>
    </r>
    <r>
      <rPr>
        <sz val="12"/>
        <color indexed="10"/>
        <rFont val="Times New Roman"/>
        <family val="1"/>
      </rPr>
      <t>~</t>
    </r>
    <r>
      <rPr>
        <sz val="12"/>
        <color indexed="10"/>
        <rFont val="新細明體"/>
        <family val="1"/>
        <charset val="136"/>
      </rPr>
      <t>大村</t>
    </r>
    <r>
      <rPr>
        <sz val="12"/>
        <color indexed="10"/>
        <rFont val="Times New Roman"/>
        <family val="1"/>
      </rPr>
      <t>(</t>
    </r>
    <r>
      <rPr>
        <sz val="12"/>
        <color indexed="10"/>
        <rFont val="新細明體"/>
        <family val="1"/>
        <charset val="136"/>
      </rPr>
      <t>白</t>
    </r>
    <r>
      <rPr>
        <sz val="12"/>
        <color indexed="10"/>
        <rFont val="Times New Roman"/>
        <family val="1"/>
      </rPr>
      <t>)</t>
    </r>
    <r>
      <rPr>
        <sz val="12"/>
        <color indexed="10"/>
        <rFont val="新細明體"/>
        <family val="1"/>
        <charset val="136"/>
      </rPr>
      <t>線</t>
    </r>
    <phoneticPr fontId="24" type="noConversion"/>
  </si>
  <si>
    <r>
      <t>福工</t>
    </r>
    <r>
      <rPr>
        <sz val="12"/>
        <rFont val="Times New Roman"/>
        <family val="1"/>
      </rPr>
      <t>~</t>
    </r>
    <r>
      <rPr>
        <sz val="12"/>
        <rFont val="新細明體"/>
        <family val="1"/>
        <charset val="136"/>
      </rPr>
      <t>中流線</t>
    </r>
    <phoneticPr fontId="24" type="noConversion"/>
  </si>
  <si>
    <r>
      <t>福工</t>
    </r>
    <r>
      <rPr>
        <sz val="12"/>
        <rFont val="Times New Roman"/>
        <family val="1"/>
      </rPr>
      <t>~</t>
    </r>
    <r>
      <rPr>
        <sz val="12"/>
        <rFont val="新細明體"/>
        <family val="1"/>
        <charset val="136"/>
      </rPr>
      <t>溪湖二林線</t>
    </r>
    <phoneticPr fontId="6" type="noConversion"/>
  </si>
  <si>
    <r>
      <t>彰化</t>
    </r>
    <r>
      <rPr>
        <sz val="12"/>
        <rFont val="Times New Roman"/>
        <family val="1"/>
      </rPr>
      <t>~</t>
    </r>
    <r>
      <rPr>
        <sz val="12"/>
        <rFont val="新細明體"/>
        <family val="1"/>
        <charset val="136"/>
      </rPr>
      <t>福工線</t>
    </r>
    <phoneticPr fontId="24" type="noConversion"/>
  </si>
  <si>
    <t>IK #720</t>
    <phoneticPr fontId="6" type="noConversion"/>
  </si>
  <si>
    <t>IQ #640</t>
    <phoneticPr fontId="6" type="noConversion"/>
  </si>
  <si>
    <t>彰東</t>
    <phoneticPr fontId="6" type="noConversion"/>
  </si>
  <si>
    <r>
      <t>彰東</t>
    </r>
    <r>
      <rPr>
        <sz val="12"/>
        <color indexed="10"/>
        <rFont val="Times New Roman"/>
        <family val="1"/>
      </rPr>
      <t>~</t>
    </r>
    <r>
      <rPr>
        <sz val="12"/>
        <color indexed="10"/>
        <rFont val="新細明體"/>
        <family val="1"/>
        <charset val="136"/>
      </rPr>
      <t>大竹線</t>
    </r>
    <phoneticPr fontId="24" type="noConversion"/>
  </si>
  <si>
    <t>IQ #930</t>
    <phoneticPr fontId="6" type="noConversion"/>
  </si>
  <si>
    <r>
      <t>彰化</t>
    </r>
    <r>
      <rPr>
        <sz val="12"/>
        <color indexed="10"/>
        <rFont val="Times New Roman"/>
        <family val="1"/>
      </rPr>
      <t>~</t>
    </r>
    <r>
      <rPr>
        <sz val="12"/>
        <color indexed="10"/>
        <rFont val="新細明體"/>
        <family val="1"/>
        <charset val="136"/>
      </rPr>
      <t>彰東紅線</t>
    </r>
    <phoneticPr fontId="24" type="noConversion"/>
  </si>
  <si>
    <t>IQ #940</t>
    <phoneticPr fontId="6" type="noConversion"/>
  </si>
  <si>
    <r>
      <t>彰化</t>
    </r>
    <r>
      <rPr>
        <sz val="12"/>
        <color indexed="10"/>
        <rFont val="Times New Roman"/>
        <family val="1"/>
      </rPr>
      <t>~</t>
    </r>
    <r>
      <rPr>
        <sz val="12"/>
        <color indexed="10"/>
        <rFont val="新細明體"/>
        <family val="1"/>
        <charset val="136"/>
      </rPr>
      <t>彰東</t>
    </r>
    <r>
      <rPr>
        <sz val="12"/>
        <color indexed="10"/>
        <rFont val="新細明體"/>
        <family val="1"/>
        <charset val="136"/>
      </rPr>
      <t>白</t>
    </r>
    <r>
      <rPr>
        <sz val="12"/>
        <color indexed="10"/>
        <rFont val="新細明體"/>
        <family val="1"/>
        <charset val="136"/>
      </rPr>
      <t>線</t>
    </r>
    <phoneticPr fontId="24" type="noConversion"/>
  </si>
  <si>
    <t>IQ #600</t>
    <phoneticPr fontId="6" type="noConversion"/>
  </si>
  <si>
    <t>69KV   T I E</t>
    <phoneticPr fontId="6" type="noConversion"/>
  </si>
  <si>
    <t>IQ #750</t>
    <phoneticPr fontId="6" type="noConversion"/>
  </si>
  <si>
    <t>IQ #760</t>
    <phoneticPr fontId="6" type="noConversion"/>
  </si>
  <si>
    <t>IQ #770</t>
    <phoneticPr fontId="6" type="noConversion"/>
  </si>
  <si>
    <t>IQ #1 MT</t>
    <phoneticPr fontId="6" type="noConversion"/>
  </si>
  <si>
    <t>IQ#2MT-A</t>
    <phoneticPr fontId="6" type="noConversion"/>
  </si>
  <si>
    <t>IQ#2MT-B</t>
    <phoneticPr fontId="6" type="noConversion"/>
  </si>
  <si>
    <t>IQ #3 MT</t>
    <phoneticPr fontId="6" type="noConversion"/>
  </si>
  <si>
    <t>IQ #1 TIE</t>
    <phoneticPr fontId="6" type="noConversion"/>
  </si>
  <si>
    <t>IQ #2 TIE</t>
    <phoneticPr fontId="6" type="noConversion"/>
  </si>
  <si>
    <t>IR #630</t>
    <phoneticPr fontId="6" type="noConversion"/>
  </si>
  <si>
    <r>
      <t>社頭</t>
    </r>
    <r>
      <rPr>
        <sz val="12"/>
        <color indexed="17"/>
        <rFont val="Times New Roman"/>
        <family val="1"/>
      </rPr>
      <t>~</t>
    </r>
    <r>
      <rPr>
        <sz val="12"/>
        <color indexed="17"/>
        <rFont val="新細明體"/>
        <family val="1"/>
        <charset val="136"/>
      </rPr>
      <t>員南線</t>
    </r>
    <phoneticPr fontId="24" type="noConversion"/>
  </si>
  <si>
    <t>IR #670</t>
    <phoneticPr fontId="6" type="noConversion"/>
  </si>
  <si>
    <r>
      <t>社頭</t>
    </r>
    <r>
      <rPr>
        <sz val="12"/>
        <color indexed="17"/>
        <rFont val="Times New Roman"/>
        <family val="1"/>
      </rPr>
      <t>~</t>
    </r>
    <r>
      <rPr>
        <sz val="12"/>
        <color indexed="17"/>
        <rFont val="新細明體"/>
        <family val="1"/>
        <charset val="136"/>
      </rPr>
      <t>北斗二水線</t>
    </r>
    <phoneticPr fontId="24" type="noConversion"/>
  </si>
  <si>
    <r>
      <t>南投</t>
    </r>
    <r>
      <rPr>
        <sz val="12"/>
        <color indexed="17"/>
        <rFont val="Times New Roman"/>
        <family val="1"/>
      </rPr>
      <t>~</t>
    </r>
    <r>
      <rPr>
        <sz val="12"/>
        <color indexed="17"/>
        <rFont val="新細明體"/>
        <family val="1"/>
        <charset val="136"/>
      </rPr>
      <t>社頭</t>
    </r>
    <r>
      <rPr>
        <sz val="12"/>
        <color indexed="17"/>
        <rFont val="Times New Roman"/>
        <family val="1"/>
      </rPr>
      <t>(</t>
    </r>
    <r>
      <rPr>
        <sz val="12"/>
        <color indexed="17"/>
        <rFont val="新細明體"/>
        <family val="1"/>
        <charset val="136"/>
      </rPr>
      <t>白</t>
    </r>
    <r>
      <rPr>
        <sz val="12"/>
        <color indexed="17"/>
        <rFont val="Times New Roman"/>
        <family val="1"/>
      </rPr>
      <t>)</t>
    </r>
    <r>
      <rPr>
        <sz val="12"/>
        <color indexed="17"/>
        <rFont val="新細明體"/>
        <family val="1"/>
        <charset val="136"/>
      </rPr>
      <t>線</t>
    </r>
    <phoneticPr fontId="24" type="noConversion"/>
  </si>
  <si>
    <t>IR #730</t>
    <phoneticPr fontId="6" type="noConversion"/>
  </si>
  <si>
    <r>
      <t>南投</t>
    </r>
    <r>
      <rPr>
        <sz val="12"/>
        <color indexed="17"/>
        <rFont val="Times New Roman"/>
        <family val="1"/>
      </rPr>
      <t>~</t>
    </r>
    <r>
      <rPr>
        <sz val="12"/>
        <color indexed="17"/>
        <rFont val="新細明體"/>
        <family val="1"/>
        <charset val="136"/>
      </rPr>
      <t>社頭</t>
    </r>
    <r>
      <rPr>
        <sz val="12"/>
        <color indexed="17"/>
        <rFont val="Times New Roman"/>
        <family val="1"/>
      </rPr>
      <t>(</t>
    </r>
    <r>
      <rPr>
        <sz val="12"/>
        <color indexed="17"/>
        <rFont val="新細明體"/>
        <family val="1"/>
        <charset val="136"/>
      </rPr>
      <t>紅</t>
    </r>
    <r>
      <rPr>
        <sz val="12"/>
        <color indexed="17"/>
        <rFont val="Times New Roman"/>
        <family val="1"/>
      </rPr>
      <t>)</t>
    </r>
    <r>
      <rPr>
        <sz val="12"/>
        <color indexed="17"/>
        <rFont val="新細明體"/>
        <family val="1"/>
        <charset val="136"/>
      </rPr>
      <t>線</t>
    </r>
    <phoneticPr fontId="24" type="noConversion"/>
  </si>
  <si>
    <t>IR #780</t>
    <phoneticPr fontId="6" type="noConversion"/>
  </si>
  <si>
    <t>IR#2MT-A</t>
    <phoneticPr fontId="6" type="noConversion"/>
  </si>
  <si>
    <t>IR#2MT-B</t>
    <phoneticPr fontId="6" type="noConversion"/>
  </si>
  <si>
    <t>IR#3MT-A</t>
    <phoneticPr fontId="6" type="noConversion"/>
  </si>
  <si>
    <t>IR#3MT-B</t>
    <phoneticPr fontId="6" type="noConversion"/>
  </si>
  <si>
    <t>IR #4 MT</t>
    <phoneticPr fontId="6" type="noConversion"/>
  </si>
  <si>
    <t>IR #3 TIE</t>
    <phoneticPr fontId="6" type="noConversion"/>
  </si>
  <si>
    <r>
      <t>草湖</t>
    </r>
    <r>
      <rPr>
        <sz val="12"/>
        <rFont val="Times New Roman"/>
        <family val="1"/>
      </rPr>
      <t>~</t>
    </r>
    <r>
      <rPr>
        <sz val="12"/>
        <rFont val="新細明體"/>
        <family val="1"/>
        <charset val="136"/>
      </rPr>
      <t>芳苑</t>
    </r>
    <r>
      <rPr>
        <sz val="12"/>
        <rFont val="Times New Roman"/>
        <family val="1"/>
      </rPr>
      <t>(</t>
    </r>
    <r>
      <rPr>
        <sz val="12"/>
        <rFont val="新細明體"/>
        <family val="1"/>
        <charset val="136"/>
      </rPr>
      <t>紅</t>
    </r>
    <r>
      <rPr>
        <sz val="12"/>
        <rFont val="Times New Roman"/>
        <family val="1"/>
      </rPr>
      <t>)</t>
    </r>
    <r>
      <rPr>
        <sz val="12"/>
        <rFont val="新細明體"/>
        <family val="1"/>
        <charset val="136"/>
      </rPr>
      <t>線</t>
    </r>
    <phoneticPr fontId="24" type="noConversion"/>
  </si>
  <si>
    <r>
      <t>草湖</t>
    </r>
    <r>
      <rPr>
        <sz val="12"/>
        <rFont val="Times New Roman"/>
        <family val="1"/>
      </rPr>
      <t>~</t>
    </r>
    <r>
      <rPr>
        <sz val="12"/>
        <rFont val="新細明體"/>
        <family val="1"/>
        <charset val="136"/>
      </rPr>
      <t>芳苑</t>
    </r>
    <r>
      <rPr>
        <sz val="12"/>
        <rFont val="Times New Roman"/>
        <family val="1"/>
      </rPr>
      <t>(</t>
    </r>
    <r>
      <rPr>
        <sz val="12"/>
        <rFont val="新細明體"/>
        <family val="1"/>
        <charset val="136"/>
      </rPr>
      <t>白</t>
    </r>
    <r>
      <rPr>
        <sz val="12"/>
        <rFont val="Times New Roman"/>
        <family val="1"/>
      </rPr>
      <t>)</t>
    </r>
    <r>
      <rPr>
        <sz val="12"/>
        <rFont val="新細明體"/>
        <family val="1"/>
        <charset val="136"/>
      </rPr>
      <t>線</t>
    </r>
    <phoneticPr fontId="24" type="noConversion"/>
  </si>
  <si>
    <t>1000/5</t>
    <phoneticPr fontId="6" type="noConversion"/>
  </si>
  <si>
    <r>
      <t>彰化</t>
    </r>
    <r>
      <rPr>
        <sz val="12"/>
        <rFont val="Times New Roman"/>
        <family val="1"/>
      </rPr>
      <t>~</t>
    </r>
    <r>
      <rPr>
        <sz val="12"/>
        <rFont val="新細明體"/>
        <family val="1"/>
        <charset val="136"/>
      </rPr>
      <t>草湖</t>
    </r>
    <r>
      <rPr>
        <sz val="12"/>
        <rFont val="Times New Roman"/>
        <family val="1"/>
      </rPr>
      <t>(</t>
    </r>
    <r>
      <rPr>
        <sz val="12"/>
        <rFont val="新細明體"/>
        <family val="1"/>
        <charset val="136"/>
      </rPr>
      <t>紅</t>
    </r>
    <r>
      <rPr>
        <sz val="12"/>
        <rFont val="Times New Roman"/>
        <family val="1"/>
      </rPr>
      <t>)</t>
    </r>
    <r>
      <rPr>
        <sz val="12"/>
        <rFont val="新細明體"/>
        <family val="1"/>
        <charset val="136"/>
      </rPr>
      <t>線</t>
    </r>
    <phoneticPr fontId="24" type="noConversion"/>
  </si>
  <si>
    <r>
      <t>彰化</t>
    </r>
    <r>
      <rPr>
        <sz val="12"/>
        <rFont val="Times New Roman"/>
        <family val="1"/>
      </rPr>
      <t>~</t>
    </r>
    <r>
      <rPr>
        <sz val="12"/>
        <rFont val="新細明體"/>
        <family val="1"/>
        <charset val="136"/>
      </rPr>
      <t>草湖</t>
    </r>
    <r>
      <rPr>
        <sz val="12"/>
        <rFont val="Times New Roman"/>
        <family val="1"/>
      </rPr>
      <t>(</t>
    </r>
    <r>
      <rPr>
        <sz val="12"/>
        <rFont val="新細明體"/>
        <family val="1"/>
        <charset val="136"/>
      </rPr>
      <t>白</t>
    </r>
    <r>
      <rPr>
        <sz val="12"/>
        <rFont val="Times New Roman"/>
        <family val="1"/>
      </rPr>
      <t>)</t>
    </r>
    <r>
      <rPr>
        <sz val="12"/>
        <rFont val="新細明體"/>
        <family val="1"/>
        <charset val="136"/>
      </rPr>
      <t>線</t>
    </r>
    <phoneticPr fontId="24" type="noConversion"/>
  </si>
  <si>
    <t>草湖</t>
    <phoneticPr fontId="6" type="noConversion"/>
  </si>
  <si>
    <t>IS #2 MT</t>
    <phoneticPr fontId="6" type="noConversion"/>
  </si>
  <si>
    <r>
      <t>和美</t>
    </r>
    <r>
      <rPr>
        <sz val="12"/>
        <color indexed="10"/>
        <rFont val="Times New Roman"/>
        <family val="1"/>
      </rPr>
      <t>~</t>
    </r>
    <r>
      <rPr>
        <sz val="12"/>
        <color indexed="10"/>
        <rFont val="新細明體"/>
        <family val="1"/>
        <charset val="136"/>
      </rPr>
      <t>溝墘線</t>
    </r>
    <phoneticPr fontId="24" type="noConversion"/>
  </si>
  <si>
    <r>
      <t>溝墘</t>
    </r>
    <r>
      <rPr>
        <sz val="12"/>
        <color indexed="10"/>
        <rFont val="Times New Roman"/>
        <family val="1"/>
      </rPr>
      <t>~</t>
    </r>
    <r>
      <rPr>
        <sz val="12"/>
        <color indexed="10"/>
        <rFont val="新細明體"/>
        <family val="1"/>
        <charset val="136"/>
      </rPr>
      <t>彰西線</t>
    </r>
    <phoneticPr fontId="24" type="noConversion"/>
  </si>
  <si>
    <r>
      <t>彰化</t>
    </r>
    <r>
      <rPr>
        <sz val="12"/>
        <color indexed="10"/>
        <rFont val="Times New Roman"/>
        <family val="1"/>
      </rPr>
      <t>~</t>
    </r>
    <r>
      <rPr>
        <sz val="12"/>
        <color indexed="10"/>
        <rFont val="新細明體"/>
        <family val="1"/>
        <charset val="136"/>
      </rPr>
      <t>溝墘線</t>
    </r>
    <phoneticPr fontId="24" type="noConversion"/>
  </si>
  <si>
    <r>
      <t>彰化</t>
    </r>
    <r>
      <rPr>
        <sz val="12"/>
        <rFont val="Times New Roman"/>
        <family val="1"/>
      </rPr>
      <t>~</t>
    </r>
    <r>
      <rPr>
        <sz val="12"/>
        <rFont val="新細明體"/>
        <family val="1"/>
        <charset val="136"/>
      </rPr>
      <t>伸港線</t>
    </r>
    <phoneticPr fontId="24" type="noConversion"/>
  </si>
  <si>
    <r>
      <t>南投</t>
    </r>
    <r>
      <rPr>
        <sz val="12"/>
        <color indexed="10"/>
        <rFont val="Times New Roman"/>
        <family val="1"/>
      </rPr>
      <t>~</t>
    </r>
    <r>
      <rPr>
        <sz val="12"/>
        <color indexed="10"/>
        <rFont val="新細明體"/>
        <family val="1"/>
        <charset val="136"/>
      </rPr>
      <t>二水線</t>
    </r>
    <phoneticPr fontId="24" type="noConversion"/>
  </si>
  <si>
    <r>
      <t>二水</t>
    </r>
    <r>
      <rPr>
        <sz val="12"/>
        <color indexed="10"/>
        <rFont val="Times New Roman"/>
        <family val="1"/>
      </rPr>
      <t>~</t>
    </r>
    <r>
      <rPr>
        <sz val="12"/>
        <color indexed="10"/>
        <rFont val="新細明體"/>
        <family val="1"/>
        <charset val="136"/>
      </rPr>
      <t>名間線</t>
    </r>
    <phoneticPr fontId="24" type="noConversion"/>
  </si>
  <si>
    <t>IW #640</t>
    <phoneticPr fontId="6" type="noConversion"/>
  </si>
  <si>
    <r>
      <t>社頭</t>
    </r>
    <r>
      <rPr>
        <sz val="12"/>
        <color indexed="8"/>
        <rFont val="Times New Roman"/>
        <family val="1"/>
      </rPr>
      <t>~</t>
    </r>
    <r>
      <rPr>
        <sz val="12"/>
        <color indexed="8"/>
        <rFont val="新細明體"/>
        <family val="1"/>
        <charset val="136"/>
      </rPr>
      <t>北斗二水線</t>
    </r>
    <phoneticPr fontId="24" type="noConversion"/>
  </si>
  <si>
    <t>IW #2 MT-B</t>
    <phoneticPr fontId="6" type="noConversion"/>
  </si>
  <si>
    <t>IW #2 TIE</t>
    <phoneticPr fontId="6" type="noConversion"/>
  </si>
  <si>
    <r>
      <t>北斗</t>
    </r>
    <r>
      <rPr>
        <sz val="12"/>
        <color indexed="8"/>
        <rFont val="Times New Roman"/>
        <family val="1"/>
      </rPr>
      <t>~</t>
    </r>
    <r>
      <rPr>
        <sz val="12"/>
        <color indexed="8"/>
        <rFont val="新細明體"/>
        <family val="1"/>
        <charset val="136"/>
      </rPr>
      <t>溪州線</t>
    </r>
    <phoneticPr fontId="24" type="noConversion"/>
  </si>
  <si>
    <r>
      <t>芳苑</t>
    </r>
    <r>
      <rPr>
        <sz val="12"/>
        <color indexed="10"/>
        <rFont val="Times New Roman"/>
        <family val="1"/>
      </rPr>
      <t>~</t>
    </r>
    <r>
      <rPr>
        <sz val="12"/>
        <color indexed="10"/>
        <rFont val="新細明體"/>
        <family val="1"/>
        <charset val="136"/>
      </rPr>
      <t>力麗線</t>
    </r>
    <phoneticPr fontId="24" type="noConversion"/>
  </si>
  <si>
    <t>IY #620</t>
    <phoneticPr fontId="6" type="noConversion"/>
  </si>
  <si>
    <r>
      <t>芳苑</t>
    </r>
    <r>
      <rPr>
        <sz val="12"/>
        <color indexed="10"/>
        <rFont val="Times New Roman"/>
        <family val="1"/>
      </rPr>
      <t>~</t>
    </r>
    <r>
      <rPr>
        <sz val="12"/>
        <color indexed="10"/>
        <rFont val="新細明體"/>
        <family val="1"/>
        <charset val="136"/>
      </rPr>
      <t>東隆興線</t>
    </r>
    <phoneticPr fontId="24" type="noConversion"/>
  </si>
  <si>
    <r>
      <t>彰林~二林</t>
    </r>
    <r>
      <rPr>
        <sz val="12"/>
        <color indexed="10"/>
        <rFont val="Times New Roman"/>
        <family val="1"/>
      </rPr>
      <t>~</t>
    </r>
    <r>
      <rPr>
        <sz val="12"/>
        <color indexed="10"/>
        <rFont val="新細明體"/>
        <family val="1"/>
        <charset val="136"/>
      </rPr>
      <t>芳苑紅線</t>
    </r>
    <phoneticPr fontId="24" type="noConversion"/>
  </si>
  <si>
    <r>
      <t>彰化</t>
    </r>
    <r>
      <rPr>
        <sz val="12"/>
        <color indexed="10"/>
        <rFont val="Times New Roman"/>
        <family val="1"/>
      </rPr>
      <t>~</t>
    </r>
    <r>
      <rPr>
        <sz val="12"/>
        <color indexed="10"/>
        <rFont val="新細明體"/>
        <family val="1"/>
        <charset val="136"/>
      </rPr>
      <t>芳苑線</t>
    </r>
    <phoneticPr fontId="24" type="noConversion"/>
  </si>
  <si>
    <t>IK #730</t>
    <phoneticPr fontId="6" type="noConversion"/>
  </si>
  <si>
    <r>
      <t>埔鹽草湖</t>
    </r>
    <r>
      <rPr>
        <sz val="12"/>
        <color indexed="10"/>
        <rFont val="Times New Roman"/>
        <family val="1"/>
      </rPr>
      <t>~</t>
    </r>
    <r>
      <rPr>
        <sz val="12"/>
        <color indexed="10"/>
        <rFont val="新細明體"/>
        <family val="1"/>
        <charset val="136"/>
      </rPr>
      <t>芳苑</t>
    </r>
    <r>
      <rPr>
        <sz val="12"/>
        <color indexed="10"/>
        <rFont val="Times New Roman"/>
        <family val="1"/>
      </rPr>
      <t>(</t>
    </r>
    <r>
      <rPr>
        <sz val="12"/>
        <color indexed="10"/>
        <rFont val="新細明體"/>
        <family val="1"/>
        <charset val="136"/>
      </rPr>
      <t>白</t>
    </r>
    <r>
      <rPr>
        <sz val="12"/>
        <color indexed="10"/>
        <rFont val="Times New Roman"/>
        <family val="1"/>
      </rPr>
      <t>)</t>
    </r>
    <r>
      <rPr>
        <sz val="12"/>
        <color indexed="10"/>
        <rFont val="新細明體"/>
        <family val="1"/>
        <charset val="136"/>
      </rPr>
      <t>線</t>
    </r>
    <phoneticPr fontId="24" type="noConversion"/>
  </si>
  <si>
    <r>
      <t>彰東</t>
    </r>
    <r>
      <rPr>
        <sz val="12"/>
        <rFont val="Times New Roman"/>
        <family val="1"/>
      </rPr>
      <t>~</t>
    </r>
    <r>
      <rPr>
        <sz val="12"/>
        <rFont val="新細明體"/>
        <family val="1"/>
        <charset val="136"/>
      </rPr>
      <t>大竹線</t>
    </r>
    <phoneticPr fontId="6" type="noConversion"/>
  </si>
  <si>
    <r>
      <t>彰化</t>
    </r>
    <r>
      <rPr>
        <sz val="12"/>
        <rFont val="Times New Roman"/>
        <family val="1"/>
      </rPr>
      <t>~</t>
    </r>
    <r>
      <rPr>
        <sz val="12"/>
        <rFont val="新細明體"/>
        <family val="1"/>
        <charset val="136"/>
      </rPr>
      <t>彰東紅線</t>
    </r>
    <phoneticPr fontId="6" type="noConversion"/>
  </si>
  <si>
    <r>
      <t>彰化</t>
    </r>
    <r>
      <rPr>
        <sz val="12"/>
        <rFont val="Times New Roman"/>
        <family val="1"/>
      </rPr>
      <t>~</t>
    </r>
    <r>
      <rPr>
        <sz val="12"/>
        <rFont val="新細明體"/>
        <family val="1"/>
        <charset val="136"/>
      </rPr>
      <t>彰東白線</t>
    </r>
    <phoneticPr fontId="6" type="noConversion"/>
  </si>
  <si>
    <t>IQ #2 MT-A</t>
    <phoneticPr fontId="6" type="noConversion"/>
  </si>
  <si>
    <t>IQ #2 MT-B</t>
    <phoneticPr fontId="6" type="noConversion"/>
  </si>
  <si>
    <t>9J #610</t>
    <phoneticPr fontId="6" type="noConversion"/>
  </si>
  <si>
    <t>埔鹽</t>
    <phoneticPr fontId="6" type="noConversion"/>
  </si>
  <si>
    <r>
      <t>埔鹽</t>
    </r>
    <r>
      <rPr>
        <sz val="12"/>
        <color indexed="10"/>
        <rFont val="Times New Roman"/>
        <family val="1"/>
      </rPr>
      <t>~</t>
    </r>
    <r>
      <rPr>
        <sz val="12"/>
        <color indexed="10"/>
        <rFont val="新細明體"/>
        <family val="1"/>
        <charset val="136"/>
      </rPr>
      <t>聚隆線</t>
    </r>
    <phoneticPr fontId="24" type="noConversion"/>
  </si>
  <si>
    <t>9J #730</t>
    <phoneticPr fontId="6" type="noConversion"/>
  </si>
  <si>
    <t>埔鹽</t>
    <phoneticPr fontId="6" type="noConversion"/>
  </si>
  <si>
    <r>
      <t>彰化</t>
    </r>
    <r>
      <rPr>
        <sz val="12"/>
        <color indexed="10"/>
        <rFont val="Times New Roman"/>
        <family val="1"/>
      </rPr>
      <t>~</t>
    </r>
    <r>
      <rPr>
        <sz val="12"/>
        <color indexed="10"/>
        <rFont val="新細明體"/>
        <family val="1"/>
        <charset val="136"/>
      </rPr>
      <t>埔鹽線</t>
    </r>
    <phoneticPr fontId="24" type="noConversion"/>
  </si>
  <si>
    <t>9J #740</t>
    <phoneticPr fontId="6" type="noConversion"/>
  </si>
  <si>
    <r>
      <t>埔鹽草湖</t>
    </r>
    <r>
      <rPr>
        <sz val="12"/>
        <color indexed="10"/>
        <rFont val="Times New Roman"/>
        <family val="1"/>
      </rPr>
      <t>~</t>
    </r>
    <r>
      <rPr>
        <sz val="12"/>
        <color indexed="10"/>
        <rFont val="新細明體"/>
        <family val="1"/>
        <charset val="136"/>
      </rPr>
      <t>芳苑</t>
    </r>
    <r>
      <rPr>
        <sz val="12"/>
        <color indexed="10"/>
        <rFont val="Times New Roman"/>
        <family val="1"/>
      </rPr>
      <t>(</t>
    </r>
    <r>
      <rPr>
        <sz val="12"/>
        <color indexed="10"/>
        <rFont val="新細明體"/>
        <family val="1"/>
        <charset val="136"/>
      </rPr>
      <t>白</t>
    </r>
    <r>
      <rPr>
        <sz val="12"/>
        <color indexed="10"/>
        <rFont val="Times New Roman"/>
        <family val="1"/>
      </rPr>
      <t>)</t>
    </r>
    <r>
      <rPr>
        <sz val="12"/>
        <color indexed="10"/>
        <rFont val="新細明體"/>
        <family val="1"/>
        <charset val="136"/>
      </rPr>
      <t>線</t>
    </r>
    <phoneticPr fontId="24" type="noConversion"/>
  </si>
  <si>
    <t>9J #600</t>
    <phoneticPr fontId="6" type="noConversion"/>
  </si>
  <si>
    <t>69KV   T I E</t>
    <phoneticPr fontId="6" type="noConversion"/>
  </si>
  <si>
    <t>9J #750</t>
    <phoneticPr fontId="6" type="noConversion"/>
  </si>
  <si>
    <t>9J #760</t>
    <phoneticPr fontId="6" type="noConversion"/>
  </si>
  <si>
    <t>9J #770</t>
    <phoneticPr fontId="6" type="noConversion"/>
  </si>
  <si>
    <t>9J #1 MT</t>
    <phoneticPr fontId="6" type="noConversion"/>
  </si>
  <si>
    <t>9J #2 MT-A</t>
    <phoneticPr fontId="6" type="noConversion"/>
  </si>
  <si>
    <t>9J #2 MT-B</t>
    <phoneticPr fontId="6" type="noConversion"/>
  </si>
  <si>
    <t>9J #3 MT</t>
    <phoneticPr fontId="6" type="noConversion"/>
  </si>
  <si>
    <t>9J #1 TIE</t>
    <phoneticPr fontId="6" type="noConversion"/>
  </si>
  <si>
    <t>9J #2 TIE</t>
    <phoneticPr fontId="6" type="noConversion"/>
  </si>
  <si>
    <t>#2~#3 TIE</t>
    <phoneticPr fontId="6" type="noConversion"/>
  </si>
  <si>
    <r>
      <t xml:space="preserve"> 51G </t>
    </r>
    <r>
      <rPr>
        <sz val="14"/>
        <color indexed="12"/>
        <rFont val="細明體"/>
        <family val="3"/>
        <charset val="136"/>
      </rPr>
      <t>轉供</t>
    </r>
    <phoneticPr fontId="6" type="noConversion"/>
  </si>
  <si>
    <r>
      <t xml:space="preserve">   IED </t>
    </r>
    <r>
      <rPr>
        <sz val="14"/>
        <color indexed="8"/>
        <rFont val="細明體"/>
        <family val="3"/>
        <charset val="136"/>
      </rPr>
      <t>後衛</t>
    </r>
    <phoneticPr fontId="6" type="noConversion"/>
  </si>
  <si>
    <t>事故
代號</t>
    <phoneticPr fontId="6" type="noConversion"/>
  </si>
  <si>
    <r>
      <t>事故前之瞬跳</t>
    </r>
    <r>
      <rPr>
        <sz val="16"/>
        <color indexed="10"/>
        <rFont val="Times New Roman"/>
        <family val="1"/>
      </rPr>
      <t xml:space="preserve">  </t>
    </r>
    <r>
      <rPr>
        <sz val="16"/>
        <color indexed="10"/>
        <rFont val="細明體"/>
        <family val="3"/>
        <charset val="136"/>
      </rPr>
      <t>若與事故原因相同</t>
    </r>
    <phoneticPr fontId="6" type="noConversion"/>
  </si>
  <si>
    <t>饋線
代號</t>
    <phoneticPr fontId="6" type="noConversion"/>
  </si>
  <si>
    <t>S/S</t>
    <phoneticPr fontId="6" type="noConversion"/>
  </si>
  <si>
    <t>饋線別</t>
    <phoneticPr fontId="6" type="noConversion"/>
  </si>
  <si>
    <t>試送次數</t>
    <phoneticPr fontId="6" type="noConversion"/>
  </si>
  <si>
    <t>電驛別</t>
    <phoneticPr fontId="6" type="noConversion"/>
  </si>
  <si>
    <t>CO   Tap</t>
    <phoneticPr fontId="6" type="noConversion"/>
  </si>
  <si>
    <t>Lever</t>
    <phoneticPr fontId="6" type="noConversion"/>
  </si>
  <si>
    <t>LCO   Tap</t>
    <phoneticPr fontId="6" type="noConversion"/>
  </si>
  <si>
    <t>最近
更改日期</t>
    <phoneticPr fontId="6" type="noConversion"/>
  </si>
  <si>
    <t>編號</t>
    <phoneticPr fontId="6" type="noConversion"/>
  </si>
  <si>
    <t>T</t>
    <phoneticPr fontId="6" type="noConversion"/>
  </si>
  <si>
    <t>L</t>
    <phoneticPr fontId="6" type="noConversion"/>
  </si>
  <si>
    <r>
      <t xml:space="preserve">A1  </t>
    </r>
    <r>
      <rPr>
        <sz val="14"/>
        <color indexed="10"/>
        <rFont val="細明體"/>
        <family val="3"/>
        <charset val="136"/>
      </rPr>
      <t>外物碰觸</t>
    </r>
    <phoneticPr fontId="6" type="noConversion"/>
  </si>
  <si>
    <t>則瞬跳次數均納入事故日報表內計算</t>
    <phoneticPr fontId="6" type="noConversion"/>
  </si>
  <si>
    <t>IA20</t>
    <phoneticPr fontId="6" type="noConversion"/>
  </si>
  <si>
    <t>彰新</t>
    <phoneticPr fontId="6" type="noConversion"/>
  </si>
  <si>
    <t>中圍線</t>
    <phoneticPr fontId="6" type="noConversion"/>
  </si>
  <si>
    <t>51N</t>
    <phoneticPr fontId="6" type="noConversion"/>
  </si>
  <si>
    <t>500/5</t>
    <phoneticPr fontId="6" type="noConversion"/>
  </si>
  <si>
    <t>106.10.23</t>
    <phoneticPr fontId="6" type="noConversion"/>
  </si>
  <si>
    <t>296</t>
    <phoneticPr fontId="6" type="noConversion"/>
  </si>
  <si>
    <t>0.5In</t>
    <phoneticPr fontId="6" type="noConversion"/>
  </si>
  <si>
    <t>A09</t>
    <phoneticPr fontId="6" type="noConversion"/>
  </si>
  <si>
    <r>
      <t>外物碰觸</t>
    </r>
    <r>
      <rPr>
        <sz val="12"/>
        <color indexed="12"/>
        <rFont val="Times New Roman"/>
        <family val="1"/>
      </rPr>
      <t>(</t>
    </r>
    <r>
      <rPr>
        <sz val="12"/>
        <color indexed="12"/>
        <rFont val="細明體"/>
        <family val="3"/>
        <charset val="136"/>
      </rPr>
      <t>鳥獸害</t>
    </r>
    <r>
      <rPr>
        <sz val="12"/>
        <color indexed="12"/>
        <rFont val="Times New Roman"/>
        <family val="1"/>
      </rPr>
      <t>)</t>
    </r>
    <phoneticPr fontId="6" type="noConversion"/>
  </si>
  <si>
    <t>樹竹砍伐</t>
    <phoneticPr fontId="6" type="noConversion"/>
  </si>
  <si>
    <t>北廠線</t>
    <phoneticPr fontId="6" type="noConversion"/>
  </si>
  <si>
    <t>A10</t>
    <phoneticPr fontId="6" type="noConversion"/>
  </si>
  <si>
    <t>外物碰觸</t>
    <phoneticPr fontId="6" type="noConversion"/>
  </si>
  <si>
    <t>線路改良</t>
    <phoneticPr fontId="6" type="noConversion"/>
  </si>
  <si>
    <t>彰新</t>
    <phoneticPr fontId="6" type="noConversion"/>
  </si>
  <si>
    <t>大成線</t>
    <phoneticPr fontId="6" type="noConversion"/>
  </si>
  <si>
    <t>500/5</t>
    <phoneticPr fontId="6" type="noConversion"/>
  </si>
  <si>
    <t>96.12.17</t>
    <phoneticPr fontId="6" type="noConversion"/>
  </si>
  <si>
    <t>74</t>
    <phoneticPr fontId="6" type="noConversion"/>
  </si>
  <si>
    <t>0.5In</t>
    <phoneticPr fontId="6" type="noConversion"/>
  </si>
  <si>
    <t>A11</t>
    <phoneticPr fontId="6" type="noConversion"/>
  </si>
  <si>
    <t>樹竹碰觸</t>
    <phoneticPr fontId="6" type="noConversion"/>
  </si>
  <si>
    <t>線路遷移</t>
    <phoneticPr fontId="6" type="noConversion"/>
  </si>
  <si>
    <t>中山線</t>
    <phoneticPr fontId="6" type="noConversion"/>
  </si>
  <si>
    <t>106.10.02</t>
    <phoneticPr fontId="6" type="noConversion"/>
  </si>
  <si>
    <t>293</t>
    <phoneticPr fontId="6" type="noConversion"/>
  </si>
  <si>
    <t>A12</t>
    <phoneticPr fontId="6" type="noConversion"/>
  </si>
  <si>
    <t>車輛碰撞</t>
    <phoneticPr fontId="6" type="noConversion"/>
  </si>
  <si>
    <t>阿夷線</t>
    <phoneticPr fontId="6" type="noConversion"/>
  </si>
  <si>
    <t>106.10.23</t>
    <phoneticPr fontId="6" type="noConversion"/>
  </si>
  <si>
    <t>296</t>
    <phoneticPr fontId="6" type="noConversion"/>
  </si>
  <si>
    <t>A13</t>
    <phoneticPr fontId="6" type="noConversion"/>
  </si>
  <si>
    <t>吊車或怪手碰觸</t>
    <phoneticPr fontId="6" type="noConversion"/>
  </si>
  <si>
    <r>
      <t xml:space="preserve"> </t>
    </r>
    <r>
      <rPr>
        <sz val="12"/>
        <color indexed="17"/>
        <rFont val="新細明體"/>
        <family val="1"/>
        <charset val="136"/>
      </rPr>
      <t>開關操作</t>
    </r>
    <phoneticPr fontId="6" type="noConversion"/>
  </si>
  <si>
    <t>北美線</t>
    <phoneticPr fontId="6" type="noConversion"/>
  </si>
  <si>
    <t>A14</t>
    <phoneticPr fontId="6" type="noConversion"/>
  </si>
  <si>
    <t>施工碰觸</t>
    <phoneticPr fontId="6" type="noConversion"/>
  </si>
  <si>
    <t>電纜故障修復</t>
    <phoneticPr fontId="6" type="noConversion"/>
  </si>
  <si>
    <t>泰和線</t>
    <phoneticPr fontId="6" type="noConversion"/>
  </si>
  <si>
    <t>A15</t>
    <phoneticPr fontId="6" type="noConversion"/>
  </si>
  <si>
    <t>導線碰觸</t>
    <phoneticPr fontId="6" type="noConversion"/>
  </si>
  <si>
    <t>電纜更換</t>
    <phoneticPr fontId="6" type="noConversion"/>
  </si>
  <si>
    <t>辭修線</t>
    <phoneticPr fontId="6" type="noConversion"/>
  </si>
  <si>
    <t>96.12.05</t>
    <phoneticPr fontId="6" type="noConversion"/>
  </si>
  <si>
    <t>71</t>
    <phoneticPr fontId="6" type="noConversion"/>
  </si>
  <si>
    <t>A16</t>
    <phoneticPr fontId="6" type="noConversion"/>
  </si>
  <si>
    <t>施工不良</t>
    <phoneticPr fontId="6" type="noConversion"/>
  </si>
  <si>
    <t>開關更換</t>
    <phoneticPr fontId="6" type="noConversion"/>
  </si>
  <si>
    <t>民生線</t>
    <phoneticPr fontId="6" type="noConversion"/>
  </si>
  <si>
    <t>橫擔不良</t>
    <phoneticPr fontId="6" type="noConversion"/>
  </si>
  <si>
    <t>新庒線</t>
    <phoneticPr fontId="6" type="noConversion"/>
  </si>
  <si>
    <r>
      <t xml:space="preserve">A2  </t>
    </r>
    <r>
      <rPr>
        <sz val="14"/>
        <color indexed="10"/>
        <rFont val="細明體"/>
        <family val="3"/>
        <charset val="136"/>
      </rPr>
      <t>轉供操作</t>
    </r>
    <r>
      <rPr>
        <sz val="12"/>
        <color indexed="14"/>
        <rFont val="Times New Roman"/>
        <family val="1"/>
      </rPr>
      <t/>
    </r>
    <phoneticPr fontId="6" type="noConversion"/>
  </si>
  <si>
    <t>試送不良</t>
    <phoneticPr fontId="6" type="noConversion"/>
  </si>
  <si>
    <t>磚瑤線</t>
    <phoneticPr fontId="6" type="noConversion"/>
  </si>
  <si>
    <t>96.12.05</t>
    <phoneticPr fontId="6" type="noConversion"/>
  </si>
  <si>
    <t>71</t>
    <phoneticPr fontId="6" type="noConversion"/>
  </si>
  <si>
    <t>A20</t>
    <phoneticPr fontId="6" type="noConversion"/>
  </si>
  <si>
    <r>
      <t>轉供操作</t>
    </r>
    <r>
      <rPr>
        <sz val="12"/>
        <color indexed="14"/>
        <rFont val="Times New Roman"/>
        <family val="1"/>
      </rPr>
      <t/>
    </r>
    <phoneticPr fontId="6" type="noConversion"/>
  </si>
  <si>
    <r>
      <t>CT</t>
    </r>
    <r>
      <rPr>
        <sz val="12"/>
        <color indexed="8"/>
        <rFont val="新細明體"/>
        <family val="1"/>
        <charset val="136"/>
      </rPr>
      <t>不良處理</t>
    </r>
    <phoneticPr fontId="6" type="noConversion"/>
  </si>
  <si>
    <t>其他</t>
    <phoneticPr fontId="6" type="noConversion"/>
  </si>
  <si>
    <t>北新線</t>
    <phoneticPr fontId="6" type="noConversion"/>
  </si>
  <si>
    <t>A21</t>
    <phoneticPr fontId="6" type="noConversion"/>
  </si>
  <si>
    <r>
      <t>工作停電</t>
    </r>
    <r>
      <rPr>
        <sz val="12"/>
        <color indexed="8"/>
        <rFont val="Times New Roman"/>
        <family val="1"/>
      </rPr>
      <t>-</t>
    </r>
    <r>
      <rPr>
        <sz val="12"/>
        <color indexed="8"/>
        <rFont val="細明體"/>
        <family val="3"/>
        <charset val="136"/>
      </rPr>
      <t>轉供操作</t>
    </r>
    <phoneticPr fontId="6" type="noConversion"/>
  </si>
  <si>
    <t>接頭不良處理</t>
    <phoneticPr fontId="6" type="noConversion"/>
  </si>
  <si>
    <t>鐵山線</t>
    <phoneticPr fontId="6" type="noConversion"/>
  </si>
  <si>
    <t>出口桿跳線不良處理</t>
    <phoneticPr fontId="6" type="noConversion"/>
  </si>
  <si>
    <t>犁盛線</t>
    <phoneticPr fontId="6" type="noConversion"/>
  </si>
  <si>
    <r>
      <t>事故處理</t>
    </r>
    <r>
      <rPr>
        <sz val="12"/>
        <color indexed="8"/>
        <rFont val="Times New Roman"/>
        <family val="1"/>
      </rPr>
      <t>-</t>
    </r>
    <r>
      <rPr>
        <sz val="12"/>
        <color indexed="8"/>
        <rFont val="細明體"/>
        <family val="3"/>
        <charset val="136"/>
      </rPr>
      <t>轉供操作</t>
    </r>
    <phoneticPr fontId="6" type="noConversion"/>
  </si>
  <si>
    <r>
      <t>出口桿</t>
    </r>
    <r>
      <rPr>
        <sz val="12"/>
        <color indexed="17"/>
        <rFont val="Times New Roman"/>
        <family val="1"/>
      </rPr>
      <t>DS</t>
    </r>
    <r>
      <rPr>
        <sz val="12"/>
        <color indexed="17"/>
        <rFont val="新細明體"/>
        <family val="1"/>
        <charset val="136"/>
      </rPr>
      <t>處理</t>
    </r>
    <phoneticPr fontId="6" type="noConversion"/>
  </si>
  <si>
    <t>彰新</t>
    <phoneticPr fontId="6" type="noConversion"/>
  </si>
  <si>
    <t>車站線</t>
    <phoneticPr fontId="6" type="noConversion"/>
  </si>
  <si>
    <t>96.12.05</t>
    <phoneticPr fontId="6" type="noConversion"/>
  </si>
  <si>
    <t>71</t>
    <phoneticPr fontId="6" type="noConversion"/>
  </si>
  <si>
    <t>事故處理</t>
    <phoneticPr fontId="6" type="noConversion"/>
  </si>
  <si>
    <t>出口接頭不良</t>
    <phoneticPr fontId="6" type="noConversion"/>
  </si>
  <si>
    <t>彰茂線</t>
    <phoneticPr fontId="6" type="noConversion"/>
  </si>
  <si>
    <t>A25</t>
    <phoneticPr fontId="6" type="noConversion"/>
  </si>
  <si>
    <t>變電設備點檢</t>
    <phoneticPr fontId="6" type="noConversion"/>
  </si>
  <si>
    <t>出口電纜挖斷</t>
    <phoneticPr fontId="6" type="noConversion"/>
  </si>
  <si>
    <t>成功線</t>
    <phoneticPr fontId="6" type="noConversion"/>
  </si>
  <si>
    <t>A26</t>
    <phoneticPr fontId="6" type="noConversion"/>
  </si>
  <si>
    <t>變電設備汰換</t>
    <phoneticPr fontId="6" type="noConversion"/>
  </si>
  <si>
    <t>出口電纜故障</t>
    <phoneticPr fontId="6" type="noConversion"/>
  </si>
  <si>
    <t>北部線</t>
    <phoneticPr fontId="6" type="noConversion"/>
  </si>
  <si>
    <t>A27</t>
    <phoneticPr fontId="6" type="noConversion"/>
  </si>
  <si>
    <t>負載調整復原</t>
    <phoneticPr fontId="6" type="noConversion"/>
  </si>
  <si>
    <t>出口開關更換</t>
    <phoneticPr fontId="6" type="noConversion"/>
  </si>
  <si>
    <t>北建線</t>
    <phoneticPr fontId="6" type="noConversion"/>
  </si>
  <si>
    <t>A28</t>
    <phoneticPr fontId="6" type="noConversion"/>
  </si>
  <si>
    <t>負載調整</t>
    <phoneticPr fontId="6" type="noConversion"/>
  </si>
  <si>
    <t>出口桿接頭不良</t>
    <phoneticPr fontId="6" type="noConversion"/>
  </si>
  <si>
    <t>北安線</t>
    <phoneticPr fontId="6" type="noConversion"/>
  </si>
  <si>
    <t>A29</t>
    <phoneticPr fontId="6" type="noConversion"/>
  </si>
  <si>
    <t>變電設備工程</t>
    <phoneticPr fontId="6" type="noConversion"/>
  </si>
  <si>
    <t>出口桿框架更換</t>
    <phoneticPr fontId="6" type="noConversion"/>
  </si>
  <si>
    <t>國聖線</t>
    <phoneticPr fontId="6" type="noConversion"/>
  </si>
  <si>
    <t>106.10.23</t>
    <phoneticPr fontId="6" type="noConversion"/>
  </si>
  <si>
    <t>296</t>
    <phoneticPr fontId="6" type="noConversion"/>
  </si>
  <si>
    <r>
      <t>出口桿</t>
    </r>
    <r>
      <rPr>
        <sz val="12"/>
        <rFont val="Times New Roman"/>
        <family val="1"/>
      </rPr>
      <t>DS</t>
    </r>
    <r>
      <rPr>
        <sz val="12"/>
        <rFont val="細明體"/>
        <family val="3"/>
        <charset val="136"/>
      </rPr>
      <t>不良</t>
    </r>
    <phoneticPr fontId="6" type="noConversion"/>
  </si>
  <si>
    <t>忠孝線</t>
    <phoneticPr fontId="6" type="noConversion"/>
  </si>
  <si>
    <t>70</t>
    <phoneticPr fontId="6" type="noConversion"/>
  </si>
  <si>
    <r>
      <t xml:space="preserve">A3  </t>
    </r>
    <r>
      <rPr>
        <sz val="14"/>
        <color indexed="10"/>
        <rFont val="細明體"/>
        <family val="3"/>
        <charset val="136"/>
      </rPr>
      <t>斷線</t>
    </r>
    <phoneticPr fontId="6" type="noConversion"/>
  </si>
  <si>
    <t>出口桿吊架栓更換</t>
    <phoneticPr fontId="6" type="noConversion"/>
  </si>
  <si>
    <t>其他</t>
    <phoneticPr fontId="6" type="noConversion"/>
  </si>
  <si>
    <t>建國線</t>
    <phoneticPr fontId="6" type="noConversion"/>
  </si>
  <si>
    <t>70</t>
    <phoneticPr fontId="6" type="noConversion"/>
  </si>
  <si>
    <t>A30</t>
    <phoneticPr fontId="6" type="noConversion"/>
  </si>
  <si>
    <t>斷線</t>
    <phoneticPr fontId="6" type="noConversion"/>
  </si>
  <si>
    <r>
      <t>(</t>
    </r>
    <r>
      <rPr>
        <sz val="12"/>
        <color indexed="17"/>
        <rFont val="新細明體"/>
        <family val="1"/>
        <charset val="136"/>
      </rPr>
      <t>事故處理中</t>
    </r>
    <r>
      <rPr>
        <sz val="12"/>
        <color indexed="17"/>
        <rFont val="Times New Roman"/>
        <family val="1"/>
      </rPr>
      <t>)</t>
    </r>
    <phoneticPr fontId="6" type="noConversion"/>
  </si>
  <si>
    <t>公園線</t>
    <phoneticPr fontId="6" type="noConversion"/>
  </si>
  <si>
    <t>70</t>
    <phoneticPr fontId="6" type="noConversion"/>
  </si>
  <si>
    <t>A31</t>
    <phoneticPr fontId="6" type="noConversion"/>
  </si>
  <si>
    <t>高壓線斷線</t>
    <phoneticPr fontId="6" type="noConversion"/>
  </si>
  <si>
    <t>電桿折斷</t>
    <phoneticPr fontId="6" type="noConversion"/>
  </si>
  <si>
    <t>東頭線</t>
    <phoneticPr fontId="6" type="noConversion"/>
  </si>
  <si>
    <t>97.01.28</t>
    <phoneticPr fontId="6" type="noConversion"/>
  </si>
  <si>
    <t>81</t>
    <phoneticPr fontId="6" type="noConversion"/>
  </si>
  <si>
    <t>架空地線不良</t>
    <phoneticPr fontId="6" type="noConversion"/>
  </si>
  <si>
    <t>電桿傾斜</t>
    <phoneticPr fontId="6" type="noConversion"/>
  </si>
  <si>
    <t>牛稠線</t>
    <phoneticPr fontId="6" type="noConversion"/>
  </si>
  <si>
    <t>引下線或跳線斷落</t>
    <phoneticPr fontId="6" type="noConversion"/>
  </si>
  <si>
    <t>開關操作轉供</t>
    <phoneticPr fontId="6" type="noConversion"/>
  </si>
  <si>
    <t>茄苳線</t>
    <phoneticPr fontId="6" type="noConversion"/>
  </si>
  <si>
    <t>A34</t>
    <phoneticPr fontId="6" type="noConversion"/>
  </si>
  <si>
    <t>橫擔不良</t>
    <phoneticPr fontId="6" type="noConversion"/>
  </si>
  <si>
    <t>開關操作</t>
    <phoneticPr fontId="6" type="noConversion"/>
  </si>
  <si>
    <t>卦山線</t>
    <phoneticPr fontId="6" type="noConversion"/>
  </si>
  <si>
    <t>A35</t>
    <phoneticPr fontId="6" type="noConversion"/>
  </si>
  <si>
    <t>中性線斷線</t>
    <phoneticPr fontId="6" type="noConversion"/>
  </si>
  <si>
    <t>線路事故配合負載調整</t>
    <phoneticPr fontId="6" type="noConversion"/>
  </si>
  <si>
    <t>保警線</t>
    <phoneticPr fontId="6" type="noConversion"/>
  </si>
  <si>
    <t>A36</t>
    <phoneticPr fontId="6" type="noConversion"/>
  </si>
  <si>
    <t>架空電纜脫落</t>
    <phoneticPr fontId="6" type="noConversion"/>
  </si>
  <si>
    <r>
      <t xml:space="preserve"> </t>
    </r>
    <r>
      <rPr>
        <sz val="12"/>
        <rFont val="新細明體"/>
        <family val="1"/>
        <charset val="136"/>
      </rPr>
      <t>續停用中</t>
    </r>
    <phoneticPr fontId="6" type="noConversion"/>
  </si>
  <si>
    <t>A37</t>
    <phoneticPr fontId="6" type="noConversion"/>
  </si>
  <si>
    <t>被覆罩燒損</t>
    <phoneticPr fontId="6" type="noConversion"/>
  </si>
  <si>
    <r>
      <t>轉供後</t>
    </r>
    <r>
      <rPr>
        <sz val="12"/>
        <color indexed="12"/>
        <rFont val="Times New Roman"/>
        <family val="1"/>
      </rPr>
      <t>NA</t>
    </r>
    <r>
      <rPr>
        <sz val="12"/>
        <color indexed="12"/>
        <rFont val="新細明體"/>
        <family val="1"/>
        <charset val="136"/>
      </rPr>
      <t>過高</t>
    </r>
    <phoneticPr fontId="6" type="noConversion"/>
  </si>
  <si>
    <t>99.11.17</t>
    <phoneticPr fontId="6" type="noConversion"/>
  </si>
  <si>
    <t>157</t>
    <phoneticPr fontId="6" type="noConversion"/>
  </si>
  <si>
    <t>A370</t>
    <phoneticPr fontId="6" type="noConversion"/>
  </si>
  <si>
    <t>被覆線斷落</t>
    <phoneticPr fontId="6" type="noConversion"/>
  </si>
  <si>
    <t>手動中</t>
    <phoneticPr fontId="6" type="noConversion"/>
  </si>
  <si>
    <t>A38</t>
    <phoneticPr fontId="6" type="noConversion"/>
  </si>
  <si>
    <t>紮線脫落</t>
    <phoneticPr fontId="6" type="noConversion"/>
  </si>
  <si>
    <t>負載由鄰盤轉供</t>
    <phoneticPr fontId="6" type="noConversion"/>
  </si>
  <si>
    <t>A39</t>
    <phoneticPr fontId="6" type="noConversion"/>
  </si>
  <si>
    <t>導線弛度不良</t>
    <phoneticPr fontId="6" type="noConversion"/>
  </si>
  <si>
    <r>
      <t>暫轉供</t>
    </r>
    <r>
      <rPr>
        <sz val="12"/>
        <color indexed="12"/>
        <rFont val="Times New Roman"/>
        <family val="1"/>
      </rPr>
      <t>IH28</t>
    </r>
    <r>
      <rPr>
        <sz val="12"/>
        <color indexed="12"/>
        <rFont val="新細明體"/>
        <family val="1"/>
        <charset val="136"/>
      </rPr>
      <t>線</t>
    </r>
    <phoneticPr fontId="6" type="noConversion"/>
  </si>
  <si>
    <t>100.05.17</t>
    <phoneticPr fontId="6" type="noConversion"/>
  </si>
  <si>
    <t>163</t>
    <phoneticPr fontId="6" type="noConversion"/>
  </si>
  <si>
    <t>續由鄰盤轉供中</t>
    <phoneticPr fontId="6" type="noConversion"/>
  </si>
  <si>
    <t>104.03.02</t>
    <phoneticPr fontId="6" type="noConversion"/>
  </si>
  <si>
    <t>252</t>
    <phoneticPr fontId="6" type="noConversion"/>
  </si>
  <si>
    <t>LCO</t>
    <phoneticPr fontId="6" type="noConversion"/>
  </si>
  <si>
    <t>IIT</t>
    <phoneticPr fontId="6" type="noConversion"/>
  </si>
  <si>
    <t>LOCK</t>
    <phoneticPr fontId="6" type="noConversion"/>
  </si>
  <si>
    <r>
      <t xml:space="preserve">A4  </t>
    </r>
    <r>
      <rPr>
        <sz val="14"/>
        <color indexed="10"/>
        <rFont val="新細明體"/>
        <family val="1"/>
        <charset val="136"/>
      </rPr>
      <t>設備不良</t>
    </r>
    <phoneticPr fontId="6" type="noConversion"/>
  </si>
  <si>
    <r>
      <t xml:space="preserve">  </t>
    </r>
    <r>
      <rPr>
        <sz val="12"/>
        <rFont val="新細明體"/>
        <family val="1"/>
        <charset val="136"/>
      </rPr>
      <t>恢復停用</t>
    </r>
    <phoneticPr fontId="6" type="noConversion"/>
  </si>
  <si>
    <t>104.03.02</t>
    <phoneticPr fontId="6" type="noConversion"/>
  </si>
  <si>
    <t>A4</t>
    <phoneticPr fontId="6" type="noConversion"/>
  </si>
  <si>
    <t>設備不良</t>
    <phoneticPr fontId="6" type="noConversion"/>
  </si>
  <si>
    <r>
      <t xml:space="preserve"> </t>
    </r>
    <r>
      <rPr>
        <sz val="12"/>
        <rFont val="新細明體"/>
        <family val="1"/>
        <charset val="136"/>
      </rPr>
      <t>恢復正常供電</t>
    </r>
    <phoneticPr fontId="6" type="noConversion"/>
  </si>
  <si>
    <t>99.12.23</t>
    <phoneticPr fontId="6" type="noConversion"/>
  </si>
  <si>
    <t>161</t>
    <phoneticPr fontId="6" type="noConversion"/>
  </si>
  <si>
    <t>A40</t>
    <phoneticPr fontId="6" type="noConversion"/>
  </si>
  <si>
    <t>被覆罩絕緣不良</t>
    <phoneticPr fontId="6" type="noConversion"/>
  </si>
  <si>
    <r>
      <t xml:space="preserve">  </t>
    </r>
    <r>
      <rPr>
        <sz val="12"/>
        <rFont val="新細明體"/>
        <family val="1"/>
        <charset val="136"/>
      </rPr>
      <t>暫時停用</t>
    </r>
    <phoneticPr fontId="6" type="noConversion"/>
  </si>
  <si>
    <t>252</t>
    <phoneticPr fontId="6" type="noConversion"/>
  </si>
  <si>
    <t>LCO</t>
    <phoneticPr fontId="6" type="noConversion"/>
  </si>
  <si>
    <t>IIT</t>
    <phoneticPr fontId="6" type="noConversion"/>
  </si>
  <si>
    <t>LOCK</t>
    <phoneticPr fontId="6" type="noConversion"/>
  </si>
  <si>
    <t>用戶設備不良</t>
    <phoneticPr fontId="6" type="noConversion"/>
  </si>
  <si>
    <r>
      <t>高供分界點</t>
    </r>
    <r>
      <rPr>
        <sz val="12"/>
        <rFont val="Times New Roman"/>
        <family val="1"/>
      </rPr>
      <t>DS</t>
    </r>
    <r>
      <rPr>
        <sz val="12"/>
        <rFont val="新細明體"/>
        <family val="1"/>
        <charset val="136"/>
      </rPr>
      <t>不良</t>
    </r>
    <phoneticPr fontId="6" type="noConversion"/>
  </si>
  <si>
    <t>104.05.26</t>
    <phoneticPr fontId="6" type="noConversion"/>
  </si>
  <si>
    <t>259</t>
    <phoneticPr fontId="6" type="noConversion"/>
  </si>
  <si>
    <t>A42</t>
    <phoneticPr fontId="6" type="noConversion"/>
  </si>
  <si>
    <t>避雷器不良</t>
    <phoneticPr fontId="6" type="noConversion"/>
  </si>
  <si>
    <r>
      <t>(</t>
    </r>
    <r>
      <rPr>
        <sz val="12"/>
        <rFont val="新細明體"/>
        <family val="1"/>
        <charset val="136"/>
      </rPr>
      <t>活電中</t>
    </r>
    <r>
      <rPr>
        <sz val="12"/>
        <rFont val="Times New Roman"/>
        <family val="1"/>
      </rPr>
      <t>)</t>
    </r>
    <phoneticPr fontId="6" type="noConversion"/>
  </si>
  <si>
    <t>100.05.17</t>
    <phoneticPr fontId="6" type="noConversion"/>
  </si>
  <si>
    <t>163</t>
    <phoneticPr fontId="6" type="noConversion"/>
  </si>
  <si>
    <t>電容器不良</t>
    <phoneticPr fontId="6" type="noConversion"/>
  </si>
  <si>
    <t>活電工作中</t>
    <phoneticPr fontId="6" type="noConversion"/>
  </si>
  <si>
    <t>103.08.11</t>
    <phoneticPr fontId="6" type="noConversion"/>
  </si>
  <si>
    <t>242</t>
    <phoneticPr fontId="6" type="noConversion"/>
  </si>
  <si>
    <t>變壓器不良</t>
    <phoneticPr fontId="6" type="noConversion"/>
  </si>
  <si>
    <r>
      <t>(</t>
    </r>
    <r>
      <rPr>
        <sz val="12"/>
        <rFont val="新細明體"/>
        <family val="1"/>
        <charset val="136"/>
      </rPr>
      <t>活掃中</t>
    </r>
    <r>
      <rPr>
        <sz val="12"/>
        <rFont val="Times New Roman"/>
        <family val="1"/>
      </rPr>
      <t>)</t>
    </r>
    <phoneticPr fontId="6" type="noConversion"/>
  </si>
  <si>
    <t>電纜不良或劣化</t>
    <phoneticPr fontId="6" type="noConversion"/>
  </si>
  <si>
    <t>暫由線轉供</t>
    <phoneticPr fontId="6" type="noConversion"/>
  </si>
  <si>
    <t>99.11.09</t>
    <phoneticPr fontId="6" type="noConversion"/>
  </si>
  <si>
    <t>156</t>
    <phoneticPr fontId="6" type="noConversion"/>
  </si>
  <si>
    <t>跳線或接頭不良</t>
    <phoneticPr fontId="6" type="noConversion"/>
  </si>
  <si>
    <r>
      <t>暫由</t>
    </r>
    <r>
      <rPr>
        <sz val="12"/>
        <color indexed="12"/>
        <rFont val="Times New Roman"/>
        <family val="1"/>
      </rPr>
      <t>9G22</t>
    </r>
    <r>
      <rPr>
        <sz val="12"/>
        <color indexed="12"/>
        <rFont val="新細明體"/>
        <family val="1"/>
        <charset val="136"/>
      </rPr>
      <t>線轉供</t>
    </r>
    <phoneticPr fontId="6" type="noConversion"/>
  </si>
  <si>
    <t>礙子不良</t>
    <phoneticPr fontId="6" type="noConversion"/>
  </si>
  <si>
    <t>分岐跳線斷落</t>
    <phoneticPr fontId="6" type="noConversion"/>
  </si>
  <si>
    <t>100.05.17</t>
    <phoneticPr fontId="6" type="noConversion"/>
  </si>
  <si>
    <t>163</t>
    <phoneticPr fontId="6" type="noConversion"/>
  </si>
  <si>
    <t>開關不良</t>
    <phoneticPr fontId="6" type="noConversion"/>
  </si>
  <si>
    <r>
      <t>承供</t>
    </r>
    <r>
      <rPr>
        <sz val="12"/>
        <color indexed="10"/>
        <rFont val="Times New Roman"/>
        <family val="1"/>
      </rPr>
      <t>9I27</t>
    </r>
    <r>
      <rPr>
        <sz val="12"/>
        <color indexed="10"/>
        <rFont val="新細明體"/>
        <family val="1"/>
        <charset val="136"/>
      </rPr>
      <t>線部分負載</t>
    </r>
    <phoneticPr fontId="6" type="noConversion"/>
  </si>
  <si>
    <t>102.04.06</t>
    <phoneticPr fontId="6" type="noConversion"/>
  </si>
  <si>
    <t>222</t>
    <phoneticPr fontId="6" type="noConversion"/>
  </si>
  <si>
    <t>5</t>
    <phoneticPr fontId="6" type="noConversion"/>
  </si>
  <si>
    <r>
      <t>50N</t>
    </r>
    <r>
      <rPr>
        <sz val="12"/>
        <color indexed="10"/>
        <rFont val="細明體"/>
        <family val="3"/>
        <charset val="136"/>
      </rPr>
      <t>不用</t>
    </r>
    <phoneticPr fontId="6" type="noConversion"/>
  </si>
  <si>
    <t>A480</t>
    <phoneticPr fontId="6" type="noConversion"/>
  </si>
  <si>
    <t>自動化開關跳脫</t>
    <phoneticPr fontId="6" type="noConversion"/>
  </si>
  <si>
    <t>線路故障修復</t>
    <phoneticPr fontId="6" type="noConversion"/>
  </si>
  <si>
    <t>其他</t>
    <phoneticPr fontId="6" type="noConversion"/>
  </si>
  <si>
    <t>溪湖</t>
    <phoneticPr fontId="6" type="noConversion"/>
  </si>
  <si>
    <t>102.08.03</t>
    <phoneticPr fontId="6" type="noConversion"/>
  </si>
  <si>
    <t>224</t>
    <phoneticPr fontId="6" type="noConversion"/>
  </si>
  <si>
    <t>5</t>
    <phoneticPr fontId="6" type="noConversion"/>
  </si>
  <si>
    <t>A481</t>
    <phoneticPr fontId="6" type="noConversion"/>
  </si>
  <si>
    <t>分歧線斷落</t>
    <phoneticPr fontId="6" type="noConversion"/>
  </si>
  <si>
    <t>電纜故障修復</t>
    <phoneticPr fontId="6" type="noConversion"/>
  </si>
  <si>
    <t>湖西線</t>
    <phoneticPr fontId="6" type="noConversion"/>
  </si>
  <si>
    <t>228</t>
    <phoneticPr fontId="6" type="noConversion"/>
  </si>
  <si>
    <r>
      <t>熔絲鏈開關</t>
    </r>
    <r>
      <rPr>
        <sz val="12"/>
        <color indexed="12"/>
        <rFont val="新細明體"/>
        <family val="1"/>
        <charset val="136"/>
      </rPr>
      <t>不良</t>
    </r>
    <phoneticPr fontId="6" type="noConversion"/>
  </si>
  <si>
    <r>
      <t xml:space="preserve">CB </t>
    </r>
    <r>
      <rPr>
        <sz val="12"/>
        <color indexed="8"/>
        <rFont val="新細明體"/>
        <family val="1"/>
        <charset val="136"/>
      </rPr>
      <t>點檢測試</t>
    </r>
    <phoneticPr fontId="6" type="noConversion"/>
  </si>
  <si>
    <t>222</t>
    <phoneticPr fontId="6" type="noConversion"/>
  </si>
  <si>
    <t>A490</t>
    <phoneticPr fontId="6" type="noConversion"/>
  </si>
  <si>
    <t>電力熔絲座不良</t>
    <phoneticPr fontId="6" type="noConversion"/>
  </si>
  <si>
    <r>
      <t xml:space="preserve">CB </t>
    </r>
    <r>
      <rPr>
        <sz val="12"/>
        <rFont val="新細明體"/>
        <family val="1"/>
        <charset val="136"/>
      </rPr>
      <t>故障處理修復</t>
    </r>
    <phoneticPr fontId="6" type="noConversion"/>
  </si>
  <si>
    <t>溪東線</t>
    <phoneticPr fontId="6" type="noConversion"/>
  </si>
  <si>
    <t>102.08.03</t>
    <phoneticPr fontId="6" type="noConversion"/>
  </si>
  <si>
    <t>224</t>
    <phoneticPr fontId="6" type="noConversion"/>
  </si>
  <si>
    <r>
      <t>50N</t>
    </r>
    <r>
      <rPr>
        <sz val="12"/>
        <color indexed="10"/>
        <rFont val="細明體"/>
        <family val="3"/>
        <charset val="136"/>
      </rPr>
      <t>不用</t>
    </r>
    <phoneticPr fontId="6" type="noConversion"/>
  </si>
  <si>
    <t>A491</t>
    <phoneticPr fontId="6" type="noConversion"/>
  </si>
  <si>
    <r>
      <t>VT</t>
    </r>
    <r>
      <rPr>
        <sz val="12"/>
        <color indexed="12"/>
        <rFont val="細明體"/>
        <family val="3"/>
        <charset val="136"/>
      </rPr>
      <t>不良</t>
    </r>
    <phoneticPr fontId="6" type="noConversion"/>
  </si>
  <si>
    <t>疑似電流不平衡</t>
    <phoneticPr fontId="6" type="noConversion"/>
  </si>
  <si>
    <t>A492</t>
    <phoneticPr fontId="6" type="noConversion"/>
  </si>
  <si>
    <t>熔絲筒燒損</t>
    <phoneticPr fontId="6" type="noConversion"/>
  </si>
  <si>
    <t>火警</t>
    <phoneticPr fontId="6" type="noConversion"/>
  </si>
  <si>
    <t>湳底線</t>
    <phoneticPr fontId="6" type="noConversion"/>
  </si>
  <si>
    <t>102.04.06</t>
    <phoneticPr fontId="6" type="noConversion"/>
  </si>
  <si>
    <t>222</t>
    <phoneticPr fontId="6" type="noConversion"/>
  </si>
  <si>
    <t>5</t>
    <phoneticPr fontId="6" type="noConversion"/>
  </si>
  <si>
    <r>
      <t>50N</t>
    </r>
    <r>
      <rPr>
        <sz val="12"/>
        <color indexed="10"/>
        <rFont val="細明體"/>
        <family val="3"/>
        <charset val="136"/>
      </rPr>
      <t>不用</t>
    </r>
    <phoneticPr fontId="6" type="noConversion"/>
  </si>
  <si>
    <t>A493</t>
    <phoneticPr fontId="6" type="noConversion"/>
  </si>
  <si>
    <t>開關熔絲斷</t>
    <phoneticPr fontId="6" type="noConversion"/>
  </si>
  <si>
    <t>開關操作轉供</t>
    <phoneticPr fontId="6" type="noConversion"/>
  </si>
  <si>
    <t>102.08.03</t>
    <phoneticPr fontId="6" type="noConversion"/>
  </si>
  <si>
    <t>228</t>
    <phoneticPr fontId="6" type="noConversion"/>
  </si>
  <si>
    <t>轉供疑似電流不平衡</t>
    <phoneticPr fontId="6" type="noConversion"/>
  </si>
  <si>
    <r>
      <t xml:space="preserve">A5  </t>
    </r>
    <r>
      <rPr>
        <sz val="14"/>
        <color indexed="8"/>
        <rFont val="細明體"/>
        <family val="3"/>
        <charset val="136"/>
      </rPr>
      <t>其他</t>
    </r>
    <phoneticPr fontId="6" type="noConversion"/>
  </si>
  <si>
    <t>只送至出口桿</t>
    <phoneticPr fontId="6" type="noConversion"/>
  </si>
  <si>
    <t>224</t>
    <phoneticPr fontId="6" type="noConversion"/>
  </si>
  <si>
    <t>A5</t>
    <phoneticPr fontId="6" type="noConversion"/>
  </si>
  <si>
    <t>其他</t>
    <phoneticPr fontId="6" type="noConversion"/>
  </si>
  <si>
    <t>不明</t>
    <phoneticPr fontId="6" type="noConversion"/>
  </si>
  <si>
    <t>A50</t>
    <phoneticPr fontId="6" type="noConversion"/>
  </si>
  <si>
    <t>原因不明</t>
    <phoneticPr fontId="6" type="noConversion"/>
  </si>
  <si>
    <t>負載轉供復原</t>
    <phoneticPr fontId="6" type="noConversion"/>
  </si>
  <si>
    <t>103.09.30</t>
    <phoneticPr fontId="6" type="noConversion"/>
  </si>
  <si>
    <t>247</t>
    <phoneticPr fontId="6" type="noConversion"/>
  </si>
  <si>
    <t>工作不良</t>
    <phoneticPr fontId="6" type="noConversion"/>
  </si>
  <si>
    <t>配合輸電線轉供</t>
    <phoneticPr fontId="6" type="noConversion"/>
  </si>
  <si>
    <t>番婆線</t>
    <phoneticPr fontId="6" type="noConversion"/>
  </si>
  <si>
    <t>A510</t>
    <phoneticPr fontId="6" type="noConversion"/>
  </si>
  <si>
    <t>電力潮流</t>
    <phoneticPr fontId="6" type="noConversion"/>
  </si>
  <si>
    <t>配合輸電線停電卸載</t>
    <phoneticPr fontId="6" type="noConversion"/>
  </si>
  <si>
    <t>IE20</t>
    <phoneticPr fontId="6" type="noConversion"/>
  </si>
  <si>
    <t>三合線</t>
    <phoneticPr fontId="6" type="noConversion"/>
  </si>
  <si>
    <t>99.05.25</t>
    <phoneticPr fontId="6" type="noConversion"/>
  </si>
  <si>
    <t>146</t>
    <phoneticPr fontId="6" type="noConversion"/>
  </si>
  <si>
    <t>操作不良</t>
    <phoneticPr fontId="6" type="noConversion"/>
  </si>
  <si>
    <t>103.05.02</t>
    <phoneticPr fontId="6" type="noConversion"/>
  </si>
  <si>
    <t>236</t>
    <phoneticPr fontId="6" type="noConversion"/>
  </si>
  <si>
    <t>A53</t>
    <phoneticPr fontId="6" type="noConversion"/>
  </si>
  <si>
    <t>雷害</t>
    <phoneticPr fontId="6" type="noConversion"/>
  </si>
  <si>
    <r>
      <t>低頻電驛</t>
    </r>
    <r>
      <rPr>
        <sz val="12"/>
        <color indexed="12"/>
        <rFont val="Times New Roman"/>
        <family val="1"/>
      </rPr>
      <t xml:space="preserve"> </t>
    </r>
    <r>
      <rPr>
        <sz val="12"/>
        <color indexed="12"/>
        <rFont val="新細明體"/>
        <family val="1"/>
        <charset val="136"/>
      </rPr>
      <t>跳脫</t>
    </r>
    <phoneticPr fontId="6" type="noConversion"/>
  </si>
  <si>
    <t>103.05.02</t>
    <phoneticPr fontId="6" type="noConversion"/>
  </si>
  <si>
    <t>236</t>
    <phoneticPr fontId="6" type="noConversion"/>
  </si>
  <si>
    <t>A54</t>
    <phoneticPr fontId="6" type="noConversion"/>
  </si>
  <si>
    <t>鹽塵害</t>
    <phoneticPr fontId="6" type="noConversion"/>
  </si>
  <si>
    <t>系統頻率降低</t>
    <phoneticPr fontId="6" type="noConversion"/>
  </si>
  <si>
    <t>103.07.24</t>
    <phoneticPr fontId="6" type="noConversion"/>
  </si>
  <si>
    <t>240</t>
    <phoneticPr fontId="6" type="noConversion"/>
  </si>
  <si>
    <t>A55</t>
    <phoneticPr fontId="6" type="noConversion"/>
  </si>
  <si>
    <r>
      <t>濃霧</t>
    </r>
    <r>
      <rPr>
        <sz val="12"/>
        <color indexed="12"/>
        <rFont val="Times New Roman"/>
        <family val="1"/>
      </rPr>
      <t xml:space="preserve"> </t>
    </r>
    <r>
      <rPr>
        <sz val="12"/>
        <color indexed="12"/>
        <rFont val="細明體"/>
        <family val="3"/>
        <charset val="136"/>
      </rPr>
      <t>鹽害</t>
    </r>
    <phoneticPr fontId="6" type="noConversion"/>
  </si>
  <si>
    <t>開關測試</t>
    <phoneticPr fontId="6" type="noConversion"/>
  </si>
  <si>
    <t>溝頭線</t>
    <phoneticPr fontId="6" type="noConversion"/>
  </si>
  <si>
    <t>A56</t>
    <phoneticPr fontId="6" type="noConversion"/>
  </si>
  <si>
    <t>恢復正常供電</t>
    <phoneticPr fontId="6" type="noConversion"/>
  </si>
  <si>
    <r>
      <t>線路開關</t>
    </r>
    <r>
      <rPr>
        <sz val="12"/>
        <color indexed="12"/>
        <rFont val="Times New Roman"/>
        <family val="1"/>
      </rPr>
      <t>SF6</t>
    </r>
    <r>
      <rPr>
        <sz val="12"/>
        <color indexed="12"/>
        <rFont val="新細明體"/>
        <family val="1"/>
        <charset val="136"/>
      </rPr>
      <t>不足</t>
    </r>
    <phoneticPr fontId="6" type="noConversion"/>
  </si>
  <si>
    <t>永安線</t>
    <phoneticPr fontId="6" type="noConversion"/>
  </si>
  <si>
    <t>A57</t>
    <phoneticPr fontId="6" type="noConversion"/>
  </si>
  <si>
    <r>
      <t>天然災害</t>
    </r>
    <r>
      <rPr>
        <sz val="12"/>
        <color indexed="12"/>
        <rFont val="Times New Roman"/>
        <family val="1"/>
      </rPr>
      <t>-</t>
    </r>
    <r>
      <rPr>
        <sz val="12"/>
        <color indexed="12"/>
        <rFont val="細明體"/>
        <family val="3"/>
        <charset val="136"/>
      </rPr>
      <t>雷雨</t>
    </r>
    <phoneticPr fontId="6" type="noConversion"/>
  </si>
  <si>
    <t>颱風事故</t>
    <phoneticPr fontId="6" type="noConversion"/>
  </si>
  <si>
    <t>104.05.13</t>
    <phoneticPr fontId="6" type="noConversion"/>
  </si>
  <si>
    <t>258</t>
    <phoneticPr fontId="6" type="noConversion"/>
  </si>
  <si>
    <t>A58</t>
    <phoneticPr fontId="6" type="noConversion"/>
  </si>
  <si>
    <t>地震</t>
    <phoneticPr fontId="6" type="noConversion"/>
  </si>
  <si>
    <t>豪雨雷擊</t>
    <phoneticPr fontId="6" type="noConversion"/>
  </si>
  <si>
    <t>埤北線</t>
    <phoneticPr fontId="6" type="noConversion"/>
  </si>
  <si>
    <t>104.04.27</t>
    <phoneticPr fontId="6" type="noConversion"/>
  </si>
  <si>
    <t>255</t>
    <phoneticPr fontId="6" type="noConversion"/>
  </si>
  <si>
    <t>A59</t>
    <phoneticPr fontId="6" type="noConversion"/>
  </si>
  <si>
    <t>鹽害</t>
    <phoneticPr fontId="6" type="noConversion"/>
  </si>
  <si>
    <t>主變油面低落</t>
    <phoneticPr fontId="6" type="noConversion"/>
  </si>
  <si>
    <t>A591</t>
    <phoneticPr fontId="6" type="noConversion"/>
  </si>
  <si>
    <t>強風</t>
    <phoneticPr fontId="6" type="noConversion"/>
  </si>
  <si>
    <t>主變本體油袋破損</t>
    <phoneticPr fontId="5" type="noConversion"/>
  </si>
  <si>
    <t>東興線</t>
    <phoneticPr fontId="6" type="noConversion"/>
  </si>
  <si>
    <r>
      <t>加入系統要求書</t>
    </r>
    <r>
      <rPr>
        <sz val="12"/>
        <color indexed="17"/>
        <rFont val="Times New Roman"/>
        <family val="1"/>
      </rPr>
      <t>981106</t>
    </r>
    <phoneticPr fontId="6" type="noConversion"/>
  </si>
  <si>
    <t>105.11.30</t>
    <phoneticPr fontId="6" type="noConversion"/>
  </si>
  <si>
    <t>287</t>
    <phoneticPr fontId="6" type="noConversion"/>
  </si>
  <si>
    <t>A60</t>
    <phoneticPr fontId="6" type="noConversion"/>
  </si>
  <si>
    <t>下雨</t>
    <phoneticPr fontId="6" type="noConversion"/>
  </si>
  <si>
    <r>
      <t>3</t>
    </r>
    <r>
      <rPr>
        <sz val="12"/>
        <color indexed="8"/>
        <rFont val="細明體"/>
        <family val="3"/>
        <charset val="136"/>
      </rPr>
      <t>台主變全停</t>
    </r>
    <phoneticPr fontId="5" type="noConversion"/>
  </si>
  <si>
    <t>100.10.01</t>
    <phoneticPr fontId="6" type="noConversion"/>
  </si>
  <si>
    <t>196</t>
    <phoneticPr fontId="6" type="noConversion"/>
  </si>
  <si>
    <t>雷雨</t>
    <phoneticPr fontId="6" type="noConversion"/>
  </si>
  <si>
    <t>承攬商施工</t>
    <phoneticPr fontId="6" type="noConversion"/>
  </si>
  <si>
    <t>潮洋線</t>
    <phoneticPr fontId="6" type="noConversion"/>
  </si>
  <si>
    <t>106.10.16</t>
    <phoneticPr fontId="6" type="noConversion"/>
  </si>
  <si>
    <t>294</t>
    <phoneticPr fontId="6" type="noConversion"/>
  </si>
  <si>
    <t>A610</t>
    <phoneticPr fontId="6" type="noConversion"/>
  </si>
  <si>
    <t>豪雨</t>
    <phoneticPr fontId="6" type="noConversion"/>
  </si>
  <si>
    <t>風力發電機</t>
    <phoneticPr fontId="6" type="noConversion"/>
  </si>
  <si>
    <t>路口線</t>
    <phoneticPr fontId="6" type="noConversion"/>
  </si>
  <si>
    <t>166</t>
    <phoneticPr fontId="6" type="noConversion"/>
  </si>
  <si>
    <t>火警</t>
    <phoneticPr fontId="6" type="noConversion"/>
  </si>
  <si>
    <t>疑似強風豪雨</t>
    <phoneticPr fontId="6" type="noConversion"/>
  </si>
  <si>
    <t>99.05.13</t>
    <phoneticPr fontId="6" type="noConversion"/>
  </si>
  <si>
    <t>135</t>
    <phoneticPr fontId="6" type="noConversion"/>
  </si>
  <si>
    <t>蘇迪勒颱風</t>
    <phoneticPr fontId="6" type="noConversion"/>
  </si>
  <si>
    <t>饋線出口電纜查明</t>
    <phoneticPr fontId="5" type="noConversion"/>
  </si>
  <si>
    <t>100.10.01</t>
    <phoneticPr fontId="6" type="noConversion"/>
  </si>
  <si>
    <t>A630</t>
    <phoneticPr fontId="6" type="noConversion"/>
  </si>
  <si>
    <t>梅姬颱風</t>
    <phoneticPr fontId="6" type="noConversion"/>
  </si>
  <si>
    <t>埔尾線</t>
    <phoneticPr fontId="6" type="noConversion"/>
  </si>
  <si>
    <t>活電工作中</t>
    <phoneticPr fontId="6" type="noConversion"/>
  </si>
  <si>
    <t>溪州</t>
    <phoneticPr fontId="6" type="noConversion"/>
  </si>
  <si>
    <t>105.11.30</t>
    <phoneticPr fontId="6" type="noConversion"/>
  </si>
  <si>
    <t>287</t>
    <phoneticPr fontId="6" type="noConversion"/>
  </si>
  <si>
    <t>新加入系統</t>
    <phoneticPr fontId="6" type="noConversion"/>
  </si>
  <si>
    <r>
      <t>彰化</t>
    </r>
    <r>
      <rPr>
        <sz val="12"/>
        <color indexed="17"/>
        <rFont val="Times New Roman"/>
        <family val="1"/>
      </rPr>
      <t>P/S</t>
    </r>
    <r>
      <rPr>
        <sz val="12"/>
        <color indexed="17"/>
        <rFont val="細明體"/>
        <family val="3"/>
        <charset val="136"/>
      </rPr>
      <t>主變停檢</t>
    </r>
    <phoneticPr fontId="6" type="noConversion"/>
  </si>
  <si>
    <r>
      <t>轉供</t>
    </r>
    <r>
      <rPr>
        <sz val="12"/>
        <rFont val="Times New Roman"/>
        <family val="1"/>
      </rPr>
      <t>IF22</t>
    </r>
    <phoneticPr fontId="6" type="noConversion"/>
  </si>
  <si>
    <r>
      <t xml:space="preserve">MT  CB </t>
    </r>
    <r>
      <rPr>
        <sz val="12"/>
        <color indexed="12"/>
        <rFont val="新細明體"/>
        <family val="1"/>
        <charset val="136"/>
      </rPr>
      <t>跳脫</t>
    </r>
    <phoneticPr fontId="6" type="noConversion"/>
  </si>
  <si>
    <t>不明雷害</t>
    <phoneticPr fontId="6" type="noConversion"/>
  </si>
  <si>
    <t>合興線</t>
    <phoneticPr fontId="6" type="noConversion"/>
  </si>
  <si>
    <r>
      <t>輸電線</t>
    </r>
    <r>
      <rPr>
        <sz val="12"/>
        <color indexed="12"/>
        <rFont val="Times New Roman"/>
        <family val="1"/>
      </rPr>
      <t xml:space="preserve"> </t>
    </r>
    <r>
      <rPr>
        <sz val="12"/>
        <color indexed="12"/>
        <rFont val="新細明體"/>
        <family val="1"/>
        <charset val="136"/>
      </rPr>
      <t>跳脫</t>
    </r>
    <phoneticPr fontId="6" type="noConversion"/>
  </si>
  <si>
    <r>
      <t xml:space="preserve">CB SF6 </t>
    </r>
    <r>
      <rPr>
        <sz val="12"/>
        <color indexed="12"/>
        <rFont val="新細明體"/>
        <family val="1"/>
        <charset val="136"/>
      </rPr>
      <t>不足</t>
    </r>
    <phoneticPr fontId="6" type="noConversion"/>
  </si>
  <si>
    <t>田頭線</t>
    <phoneticPr fontId="6" type="noConversion"/>
  </si>
  <si>
    <t>A68</t>
    <phoneticPr fontId="6" type="noConversion"/>
  </si>
  <si>
    <t>暫由線轉供</t>
    <phoneticPr fontId="6" type="noConversion"/>
  </si>
  <si>
    <t>溪竹線</t>
    <phoneticPr fontId="6" type="noConversion"/>
  </si>
  <si>
    <t>A680</t>
    <phoneticPr fontId="6" type="noConversion"/>
  </si>
  <si>
    <r>
      <t>低頻電驛</t>
    </r>
    <r>
      <rPr>
        <sz val="12"/>
        <color indexed="12"/>
        <rFont val="Times New Roman"/>
        <family val="1"/>
      </rPr>
      <t xml:space="preserve"> </t>
    </r>
    <r>
      <rPr>
        <sz val="12"/>
        <color indexed="12"/>
        <rFont val="新細明體"/>
        <family val="1"/>
        <charset val="136"/>
      </rPr>
      <t>卸載調整</t>
    </r>
    <phoneticPr fontId="6" type="noConversion"/>
  </si>
  <si>
    <r>
      <t xml:space="preserve"> </t>
    </r>
    <r>
      <rPr>
        <sz val="12"/>
        <color indexed="17"/>
        <rFont val="新細明體"/>
        <family val="1"/>
        <charset val="136"/>
      </rPr>
      <t>恢復正常供電</t>
    </r>
    <phoneticPr fontId="6" type="noConversion"/>
  </si>
  <si>
    <t>溪林線</t>
    <phoneticPr fontId="6" type="noConversion"/>
  </si>
  <si>
    <t>A69</t>
    <phoneticPr fontId="6" type="noConversion"/>
  </si>
  <si>
    <r>
      <t>差動電驛</t>
    </r>
    <r>
      <rPr>
        <sz val="12"/>
        <color indexed="12"/>
        <rFont val="Times New Roman"/>
        <family val="1"/>
      </rPr>
      <t xml:space="preserve"> </t>
    </r>
    <r>
      <rPr>
        <sz val="12"/>
        <color indexed="12"/>
        <rFont val="新細明體"/>
        <family val="1"/>
        <charset val="136"/>
      </rPr>
      <t>跳脫</t>
    </r>
    <phoneticPr fontId="6" type="noConversion"/>
  </si>
  <si>
    <t>溪工線</t>
    <phoneticPr fontId="6" type="noConversion"/>
  </si>
  <si>
    <t>196</t>
    <phoneticPr fontId="6" type="noConversion"/>
  </si>
  <si>
    <r>
      <t>#3</t>
    </r>
    <r>
      <rPr>
        <sz val="12"/>
        <color indexed="17"/>
        <rFont val="新細明體"/>
        <family val="1"/>
        <charset val="136"/>
      </rPr>
      <t>主變電壓過低</t>
    </r>
    <phoneticPr fontId="6" type="noConversion"/>
  </si>
  <si>
    <t>農場線</t>
    <phoneticPr fontId="6" type="noConversion"/>
  </si>
  <si>
    <t>A70</t>
    <phoneticPr fontId="6" type="noConversion"/>
  </si>
  <si>
    <r>
      <t>布氏電驛</t>
    </r>
    <r>
      <rPr>
        <sz val="12"/>
        <color indexed="12"/>
        <rFont val="Times New Roman"/>
        <family val="1"/>
      </rPr>
      <t xml:space="preserve"> </t>
    </r>
    <r>
      <rPr>
        <sz val="12"/>
        <color indexed="12"/>
        <rFont val="新細明體"/>
        <family val="1"/>
        <charset val="136"/>
      </rPr>
      <t>動作</t>
    </r>
    <phoneticPr fontId="6" type="noConversion"/>
  </si>
  <si>
    <r>
      <t>#2</t>
    </r>
    <r>
      <rPr>
        <sz val="12"/>
        <color indexed="17"/>
        <rFont val="新細明體"/>
        <family val="1"/>
        <charset val="136"/>
      </rPr>
      <t>主變漏油</t>
    </r>
    <phoneticPr fontId="6" type="noConversion"/>
  </si>
  <si>
    <t>102.12.17</t>
    <phoneticPr fontId="6" type="noConversion"/>
  </si>
  <si>
    <t>230</t>
    <phoneticPr fontId="6" type="noConversion"/>
  </si>
  <si>
    <t>出口桿電纜終端不良</t>
    <phoneticPr fontId="6" type="noConversion"/>
  </si>
  <si>
    <t>100.01.04</t>
    <phoneticPr fontId="6" type="noConversion"/>
  </si>
  <si>
    <t>162</t>
    <phoneticPr fontId="6" type="noConversion"/>
  </si>
  <si>
    <t>A72</t>
    <phoneticPr fontId="6" type="noConversion"/>
  </si>
  <si>
    <t>鳳凰颱風</t>
    <phoneticPr fontId="6" type="noConversion"/>
  </si>
  <si>
    <r>
      <t>出口自動化開關更換</t>
    </r>
    <r>
      <rPr>
        <sz val="12"/>
        <rFont val="新細明體"/>
        <family val="1"/>
        <charset val="136"/>
      </rPr>
      <t>修理</t>
    </r>
    <phoneticPr fontId="6" type="noConversion"/>
  </si>
  <si>
    <t>103.08.11</t>
    <phoneticPr fontId="6" type="noConversion"/>
  </si>
  <si>
    <t>244</t>
    <phoneticPr fontId="6" type="noConversion"/>
  </si>
  <si>
    <t>失竊</t>
    <phoneticPr fontId="6" type="noConversion"/>
  </si>
  <si>
    <r>
      <t>出口</t>
    </r>
    <r>
      <rPr>
        <sz val="12"/>
        <rFont val="Times New Roman"/>
        <family val="1"/>
      </rPr>
      <t>DS</t>
    </r>
    <r>
      <rPr>
        <sz val="12"/>
        <rFont val="新細明體"/>
        <family val="1"/>
        <charset val="136"/>
      </rPr>
      <t>開關發熱修理</t>
    </r>
    <phoneticPr fontId="6" type="noConversion"/>
  </si>
  <si>
    <t>A74</t>
    <phoneticPr fontId="6" type="noConversion"/>
  </si>
  <si>
    <r>
      <t>出口</t>
    </r>
    <r>
      <rPr>
        <sz val="12"/>
        <rFont val="Times New Roman"/>
        <family val="1"/>
      </rPr>
      <t>DS</t>
    </r>
    <r>
      <rPr>
        <sz val="12"/>
        <rFont val="新細明體"/>
        <family val="1"/>
        <charset val="136"/>
      </rPr>
      <t>接頭不良</t>
    </r>
    <phoneticPr fontId="6" type="noConversion"/>
  </si>
  <si>
    <r>
      <t>配合</t>
    </r>
    <r>
      <rPr>
        <sz val="12"/>
        <color indexed="17"/>
        <rFont val="Times New Roman"/>
        <family val="1"/>
      </rPr>
      <t>#1</t>
    </r>
    <r>
      <rPr>
        <sz val="12"/>
        <color indexed="17"/>
        <rFont val="新細明體"/>
        <family val="1"/>
        <charset val="136"/>
      </rPr>
      <t>主變內轉卸載</t>
    </r>
    <phoneticPr fontId="6" type="noConversion"/>
  </si>
  <si>
    <t>出口電纜接頭不良</t>
    <phoneticPr fontId="6" type="noConversion"/>
  </si>
  <si>
    <t>IG30</t>
    <phoneticPr fontId="6" type="noConversion"/>
  </si>
  <si>
    <t>51N</t>
    <phoneticPr fontId="6" type="noConversion"/>
  </si>
  <si>
    <t>101.10.16</t>
    <phoneticPr fontId="6" type="noConversion"/>
  </si>
  <si>
    <t>215</t>
    <phoneticPr fontId="6" type="noConversion"/>
  </si>
  <si>
    <t>A750</t>
    <phoneticPr fontId="6" type="noConversion"/>
  </si>
  <si>
    <t>配合主變故障卸載</t>
    <phoneticPr fontId="6" type="noConversion"/>
  </si>
  <si>
    <r>
      <t>因工程施工，本饋線承載</t>
    </r>
    <r>
      <rPr>
        <sz val="12"/>
        <rFont val="Times New Roman"/>
        <family val="1"/>
      </rPr>
      <t>IW28</t>
    </r>
    <r>
      <rPr>
        <sz val="12"/>
        <rFont val="新細明體"/>
        <family val="1"/>
        <charset val="136"/>
      </rPr>
      <t xml:space="preserve">負載。
</t>
    </r>
    <r>
      <rPr>
        <sz val="12"/>
        <rFont val="Times New Roman"/>
        <family val="1"/>
      </rPr>
      <t>(</t>
    </r>
    <r>
      <rPr>
        <sz val="12"/>
        <rFont val="新細明體"/>
        <family val="1"/>
        <charset val="136"/>
      </rPr>
      <t>暫時性，負載已復原</t>
    </r>
    <r>
      <rPr>
        <sz val="12"/>
        <rFont val="Times New Roman"/>
        <family val="1"/>
      </rPr>
      <t>)</t>
    </r>
    <phoneticPr fontId="6" type="noConversion"/>
  </si>
  <si>
    <t>101.10.16</t>
    <phoneticPr fontId="6" type="noConversion"/>
  </si>
  <si>
    <t>A751</t>
    <phoneticPr fontId="6" type="noConversion"/>
  </si>
  <si>
    <t>配合主變重載調整</t>
    <phoneticPr fontId="6" type="noConversion"/>
  </si>
  <si>
    <t>配合輸電線停電轉供</t>
    <phoneticPr fontId="6" type="noConversion"/>
  </si>
  <si>
    <t>配合輸電線停電卸載</t>
    <phoneticPr fontId="6" type="noConversion"/>
  </si>
  <si>
    <t>A770</t>
    <phoneticPr fontId="6" type="noConversion"/>
  </si>
  <si>
    <t>配合輸電線復電復原</t>
    <phoneticPr fontId="6" type="noConversion"/>
  </si>
  <si>
    <r>
      <t>因工程施工，本饋線承載</t>
    </r>
    <r>
      <rPr>
        <sz val="12"/>
        <rFont val="Times New Roman"/>
        <family val="1"/>
      </rPr>
      <t>IX29</t>
    </r>
    <r>
      <rPr>
        <sz val="12"/>
        <rFont val="新細明體"/>
        <family val="1"/>
        <charset val="136"/>
      </rPr>
      <t xml:space="preserve">負載。
</t>
    </r>
    <r>
      <rPr>
        <sz val="12"/>
        <rFont val="Times New Roman"/>
        <family val="1"/>
      </rPr>
      <t>(</t>
    </r>
    <r>
      <rPr>
        <sz val="12"/>
        <rFont val="新細明體"/>
        <family val="1"/>
        <charset val="136"/>
      </rPr>
      <t>暫時性，預定</t>
    </r>
    <r>
      <rPr>
        <sz val="12"/>
        <rFont val="Times New Roman"/>
        <family val="1"/>
      </rPr>
      <t>7/28</t>
    </r>
    <r>
      <rPr>
        <sz val="12"/>
        <rFont val="新細明體"/>
        <family val="1"/>
        <charset val="136"/>
      </rPr>
      <t>復原</t>
    </r>
    <r>
      <rPr>
        <sz val="12"/>
        <rFont val="Times New Roman"/>
        <family val="1"/>
      </rPr>
      <t>)</t>
    </r>
    <phoneticPr fontId="6" type="noConversion"/>
  </si>
  <si>
    <t>A78</t>
    <phoneticPr fontId="6" type="noConversion"/>
  </si>
  <si>
    <t>配合變電設備汰換卸載</t>
    <phoneticPr fontId="6" type="noConversion"/>
  </si>
  <si>
    <t>A780</t>
    <phoneticPr fontId="6" type="noConversion"/>
  </si>
  <si>
    <t>配合變電設備點檢卸載</t>
    <phoneticPr fontId="6" type="noConversion"/>
  </si>
  <si>
    <t>215</t>
    <phoneticPr fontId="6" type="noConversion"/>
  </si>
  <si>
    <t>A781</t>
    <phoneticPr fontId="6" type="noConversion"/>
  </si>
  <si>
    <t>配合操作</t>
    <phoneticPr fontId="6" type="noConversion"/>
  </si>
  <si>
    <t>A79</t>
    <phoneticPr fontId="6" type="noConversion"/>
  </si>
  <si>
    <t>夏季負載調整</t>
    <phoneticPr fontId="6" type="noConversion"/>
  </si>
  <si>
    <t>雷害</t>
    <phoneticPr fontId="6" type="noConversion"/>
  </si>
  <si>
    <t>A790</t>
    <phoneticPr fontId="6" type="noConversion"/>
  </si>
  <si>
    <t>配合輸電線重載卸載</t>
    <phoneticPr fontId="6" type="noConversion"/>
  </si>
  <si>
    <t>不明</t>
    <phoneticPr fontId="6" type="noConversion"/>
  </si>
  <si>
    <t>A791</t>
    <phoneticPr fontId="6" type="noConversion"/>
  </si>
  <si>
    <t>插頭封套不良</t>
    <phoneticPr fontId="6" type="noConversion"/>
  </si>
  <si>
    <t>原因不明</t>
    <phoneticPr fontId="6" type="noConversion"/>
  </si>
  <si>
    <r>
      <t>(</t>
    </r>
    <r>
      <rPr>
        <sz val="12"/>
        <rFont val="新細明體"/>
        <family val="1"/>
        <charset val="136"/>
      </rPr>
      <t>活電工作中</t>
    </r>
    <r>
      <rPr>
        <sz val="12"/>
        <rFont val="Times New Roman"/>
        <family val="1"/>
      </rPr>
      <t>)</t>
    </r>
    <phoneticPr fontId="6" type="noConversion"/>
  </si>
  <si>
    <t>A80</t>
    <phoneticPr fontId="6" type="noConversion"/>
  </si>
  <si>
    <t>復閉電驛迴路測試</t>
    <phoneticPr fontId="6" type="noConversion"/>
  </si>
  <si>
    <t>A81</t>
    <phoneticPr fontId="6" type="noConversion"/>
  </si>
  <si>
    <r>
      <t xml:space="preserve">CB SF6 </t>
    </r>
    <r>
      <rPr>
        <sz val="12"/>
        <color indexed="12"/>
        <rFont val="新細明體"/>
        <family val="1"/>
        <charset val="136"/>
      </rPr>
      <t>氣體低落</t>
    </r>
    <phoneticPr fontId="6" type="noConversion"/>
  </si>
  <si>
    <r>
      <t>接頭發熱</t>
    </r>
    <r>
      <rPr>
        <sz val="12"/>
        <rFont val="新細明體"/>
        <family val="1"/>
        <charset val="136"/>
      </rPr>
      <t>處理</t>
    </r>
    <phoneticPr fontId="6" type="noConversion"/>
  </si>
  <si>
    <t>A82</t>
    <phoneticPr fontId="6" type="noConversion"/>
  </si>
  <si>
    <r>
      <t xml:space="preserve">CB SF6 </t>
    </r>
    <r>
      <rPr>
        <sz val="12"/>
        <color indexed="12"/>
        <rFont val="新細明體"/>
        <family val="1"/>
        <charset val="136"/>
      </rPr>
      <t>低落修復</t>
    </r>
    <phoneticPr fontId="6" type="noConversion"/>
  </si>
  <si>
    <r>
      <t xml:space="preserve">CB </t>
    </r>
    <r>
      <rPr>
        <sz val="12"/>
        <color indexed="12"/>
        <rFont val="新細明體"/>
        <family val="1"/>
        <charset val="136"/>
      </rPr>
      <t>點檢測試</t>
    </r>
    <phoneticPr fontId="6" type="noConversion"/>
  </si>
  <si>
    <t>疑似電流不平衡引起(有轉供)</t>
    <phoneticPr fontId="6" type="noConversion"/>
  </si>
  <si>
    <t>A84</t>
    <phoneticPr fontId="6" type="noConversion"/>
  </si>
  <si>
    <t>電驛測試</t>
    <phoneticPr fontId="6" type="noConversion"/>
  </si>
  <si>
    <r>
      <t>出口電纜</t>
    </r>
    <r>
      <rPr>
        <sz val="12"/>
        <rFont val="新細明體"/>
        <family val="1"/>
        <charset val="136"/>
      </rPr>
      <t>故障修復</t>
    </r>
    <phoneticPr fontId="6" type="noConversion"/>
  </si>
  <si>
    <t>#1MTR重故障處理</t>
    <phoneticPr fontId="6" type="noConversion"/>
  </si>
  <si>
    <r>
      <t>出口桿接頭不良</t>
    </r>
    <r>
      <rPr>
        <sz val="12"/>
        <rFont val="新細明體"/>
        <family val="1"/>
        <charset val="136"/>
      </rPr>
      <t>修復</t>
    </r>
    <phoneticPr fontId="6" type="noConversion"/>
  </si>
  <si>
    <t>木橫擔燒損</t>
    <phoneticPr fontId="6" type="noConversion"/>
  </si>
  <si>
    <t>彰工風105-02</t>
    <phoneticPr fontId="6" type="noConversion"/>
  </si>
  <si>
    <t>103.11.13</t>
    <phoneticPr fontId="6" type="noConversion"/>
  </si>
  <si>
    <t>251</t>
    <phoneticPr fontId="6" type="noConversion"/>
  </si>
  <si>
    <t>A88</t>
    <phoneticPr fontId="6" type="noConversion"/>
  </si>
  <si>
    <t>風力發電機故障</t>
    <phoneticPr fontId="6" type="noConversion"/>
  </si>
  <si>
    <t>103.06.30</t>
    <phoneticPr fontId="6" type="noConversion"/>
  </si>
  <si>
    <t>237</t>
    <phoneticPr fontId="6" type="noConversion"/>
  </si>
  <si>
    <t>A89</t>
    <phoneticPr fontId="6" type="noConversion"/>
  </si>
  <si>
    <r>
      <t>DTU</t>
    </r>
    <r>
      <rPr>
        <sz val="12"/>
        <rFont val="細明體"/>
        <family val="3"/>
        <charset val="136"/>
      </rPr>
      <t>通訊故障</t>
    </r>
    <phoneticPr fontId="6" type="noConversion"/>
  </si>
  <si>
    <t>檢修</t>
    <phoneticPr fontId="6" type="noConversion"/>
  </si>
  <si>
    <t>101.04.14</t>
    <phoneticPr fontId="6" type="noConversion"/>
  </si>
  <si>
    <t>208</t>
    <phoneticPr fontId="6" type="noConversion"/>
  </si>
  <si>
    <t>A90</t>
    <phoneticPr fontId="6" type="noConversion"/>
  </si>
  <si>
    <r>
      <t>#3</t>
    </r>
    <r>
      <rPr>
        <sz val="12"/>
        <color indexed="17"/>
        <rFont val="新細明體"/>
        <family val="1"/>
        <charset val="136"/>
      </rPr>
      <t>主變乙炔微量處理</t>
    </r>
    <phoneticPr fontId="6" type="noConversion"/>
  </si>
  <si>
    <t>頂湳線</t>
    <phoneticPr fontId="6" type="noConversion"/>
  </si>
  <si>
    <t>CO</t>
    <phoneticPr fontId="6" type="noConversion"/>
  </si>
  <si>
    <r>
      <t xml:space="preserve">CB </t>
    </r>
    <r>
      <rPr>
        <sz val="12"/>
        <color indexed="12"/>
        <rFont val="新細明體"/>
        <family val="1"/>
        <charset val="136"/>
      </rPr>
      <t>消弧室絕緣不良</t>
    </r>
    <phoneticPr fontId="6" type="noConversion"/>
  </si>
  <si>
    <t>負載由9J22線轉供</t>
    <phoneticPr fontId="6" type="noConversion"/>
  </si>
  <si>
    <t>下湳線</t>
    <phoneticPr fontId="6" type="noConversion"/>
  </si>
  <si>
    <t>A92</t>
    <phoneticPr fontId="6" type="noConversion"/>
  </si>
  <si>
    <t>分岐插頭不良</t>
    <phoneticPr fontId="6" type="noConversion"/>
  </si>
  <si>
    <r>
      <t xml:space="preserve">  ( </t>
    </r>
    <r>
      <rPr>
        <sz val="12"/>
        <color indexed="12"/>
        <rFont val="細明體"/>
        <family val="3"/>
        <charset val="136"/>
      </rPr>
      <t>續轉供中</t>
    </r>
    <r>
      <rPr>
        <sz val="12"/>
        <color indexed="12"/>
        <rFont val="Times New Roman"/>
        <family val="1"/>
      </rPr>
      <t xml:space="preserve"> )</t>
    </r>
    <phoneticPr fontId="6" type="noConversion"/>
  </si>
  <si>
    <t>A93</t>
    <phoneticPr fontId="6" type="noConversion"/>
  </si>
  <si>
    <t>礙子清洗</t>
    <phoneticPr fontId="6" type="noConversion"/>
  </si>
  <si>
    <t>轉供操作Trip</t>
    <phoneticPr fontId="6" type="noConversion"/>
  </si>
  <si>
    <t>101.04.14</t>
    <phoneticPr fontId="6" type="noConversion"/>
  </si>
  <si>
    <t>208</t>
    <phoneticPr fontId="6" type="noConversion"/>
  </si>
  <si>
    <t>A94</t>
    <phoneticPr fontId="6" type="noConversion"/>
  </si>
  <si>
    <t>風力發電</t>
    <phoneticPr fontId="6" type="noConversion"/>
  </si>
  <si>
    <t>103.06.30</t>
    <phoneticPr fontId="6" type="noConversion"/>
  </si>
  <si>
    <t>237</t>
    <phoneticPr fontId="6" type="noConversion"/>
  </si>
  <si>
    <t>A95</t>
    <phoneticPr fontId="6" type="noConversion"/>
  </si>
  <si>
    <r>
      <t>出口桿DS不良</t>
    </r>
    <r>
      <rPr>
        <sz val="12"/>
        <rFont val="新細明體"/>
        <family val="1"/>
        <charset val="136"/>
      </rPr>
      <t>修復</t>
    </r>
    <phoneticPr fontId="6" type="noConversion"/>
  </si>
  <si>
    <r>
      <t xml:space="preserve"> </t>
    </r>
    <r>
      <rPr>
        <sz val="12"/>
        <color indexed="17"/>
        <rFont val="新細明體"/>
        <family val="1"/>
        <charset val="136"/>
      </rPr>
      <t>恢復正常供電</t>
    </r>
    <phoneticPr fontId="6" type="noConversion"/>
  </si>
  <si>
    <r>
      <t xml:space="preserve">IED </t>
    </r>
    <r>
      <rPr>
        <sz val="12"/>
        <rFont val="細明體"/>
        <family val="3"/>
        <charset val="136"/>
      </rPr>
      <t>電驛故障</t>
    </r>
    <phoneticPr fontId="6" type="noConversion"/>
  </si>
  <si>
    <t>電力量測表計故障</t>
    <phoneticPr fontId="6" type="noConversion"/>
  </si>
  <si>
    <t>出口桿接頭發熱處理</t>
    <phoneticPr fontId="6" type="noConversion"/>
  </si>
  <si>
    <t>106.12.13</t>
    <phoneticPr fontId="6" type="noConversion"/>
  </si>
  <si>
    <t>304</t>
    <phoneticPr fontId="6" type="noConversion"/>
  </si>
  <si>
    <t>配合用戶瞬停</t>
    <phoneticPr fontId="6" type="noConversion"/>
  </si>
  <si>
    <t>106.12.13</t>
  </si>
  <si>
    <t>一年未跳脫CB試跳</t>
    <phoneticPr fontId="6" type="noConversion"/>
  </si>
  <si>
    <t>ULTC故障搶修</t>
    <phoneticPr fontId="6" type="noConversion"/>
  </si>
  <si>
    <t>承供IY24跳脫</t>
    <phoneticPr fontId="6" type="noConversion"/>
  </si>
  <si>
    <r>
      <t>瞬</t>
    </r>
    <r>
      <rPr>
        <sz val="12"/>
        <color indexed="17"/>
        <rFont val="Times New Roman"/>
        <family val="1"/>
      </rPr>
      <t xml:space="preserve">   </t>
    </r>
    <r>
      <rPr>
        <sz val="12"/>
        <color indexed="17"/>
        <rFont val="細明體"/>
        <family val="3"/>
        <charset val="136"/>
      </rPr>
      <t>停</t>
    </r>
    <phoneticPr fontId="6" type="noConversion"/>
  </si>
  <si>
    <t>開關操作</t>
    <phoneticPr fontId="6" type="noConversion"/>
  </si>
  <si>
    <t>98.11.10</t>
    <phoneticPr fontId="6" type="noConversion"/>
  </si>
  <si>
    <t>127</t>
    <phoneticPr fontId="6" type="noConversion"/>
  </si>
  <si>
    <t>開關操作時跳脫</t>
    <phoneticPr fontId="6" type="noConversion"/>
  </si>
  <si>
    <t>96.12.27</t>
    <phoneticPr fontId="6" type="noConversion"/>
  </si>
  <si>
    <t>76</t>
    <phoneticPr fontId="6" type="noConversion"/>
  </si>
  <si>
    <t>開關操作（全送電）</t>
    <phoneticPr fontId="6" type="noConversion"/>
  </si>
  <si>
    <t>168</t>
    <phoneticPr fontId="6" type="noConversion"/>
  </si>
  <si>
    <t>建寶線</t>
    <phoneticPr fontId="6" type="noConversion"/>
  </si>
  <si>
    <t>98.11.10</t>
    <phoneticPr fontId="6" type="noConversion"/>
  </si>
  <si>
    <t>活電中立即通知試送</t>
    <phoneticPr fontId="6" type="noConversion"/>
  </si>
  <si>
    <t>99.06.02</t>
    <phoneticPr fontId="6" type="noConversion"/>
  </si>
  <si>
    <t>149</t>
    <phoneticPr fontId="6" type="noConversion"/>
  </si>
  <si>
    <r>
      <t>臨</t>
    </r>
    <r>
      <rPr>
        <sz val="12"/>
        <rFont val="Times New Roman"/>
        <family val="1"/>
      </rPr>
      <t xml:space="preserve"> </t>
    </r>
    <r>
      <rPr>
        <sz val="12"/>
        <rFont val="細明體"/>
        <family val="3"/>
        <charset val="136"/>
      </rPr>
      <t>時</t>
    </r>
    <phoneticPr fontId="6" type="noConversion"/>
  </si>
  <si>
    <t>維護工作</t>
    <phoneticPr fontId="6" type="noConversion"/>
  </si>
  <si>
    <t>104.06.23</t>
    <phoneticPr fontId="6" type="noConversion"/>
  </si>
  <si>
    <t>261</t>
    <phoneticPr fontId="6" type="noConversion"/>
  </si>
  <si>
    <r>
      <t>要求書</t>
    </r>
    <r>
      <rPr>
        <sz val="12"/>
        <rFont val="Times New Roman"/>
        <family val="1"/>
      </rPr>
      <t>H10121</t>
    </r>
    <phoneticPr fontId="6" type="noConversion"/>
  </si>
  <si>
    <t>轉供操作電力潮流引起</t>
    <phoneticPr fontId="6" type="noConversion"/>
  </si>
  <si>
    <t>和伸線</t>
    <phoneticPr fontId="6" type="noConversion"/>
  </si>
  <si>
    <t>133</t>
    <phoneticPr fontId="6" type="noConversion"/>
  </si>
  <si>
    <t>和美</t>
    <phoneticPr fontId="6" type="noConversion"/>
  </si>
  <si>
    <t>99.11.19</t>
    <phoneticPr fontId="6" type="noConversion"/>
  </si>
  <si>
    <t>154</t>
    <phoneticPr fontId="6" type="noConversion"/>
  </si>
  <si>
    <t>106.02.04</t>
    <phoneticPr fontId="6" type="noConversion"/>
  </si>
  <si>
    <t>288</t>
    <phoneticPr fontId="6" type="noConversion"/>
  </si>
  <si>
    <t>和美</t>
    <phoneticPr fontId="6" type="noConversion"/>
  </si>
  <si>
    <t>和美線</t>
    <phoneticPr fontId="6" type="noConversion"/>
  </si>
  <si>
    <t>104.10.28</t>
    <phoneticPr fontId="6" type="noConversion"/>
  </si>
  <si>
    <t>266</t>
    <phoneticPr fontId="6" type="noConversion"/>
  </si>
  <si>
    <t>169</t>
    <phoneticPr fontId="6" type="noConversion"/>
  </si>
  <si>
    <t>和東線</t>
    <phoneticPr fontId="6" type="noConversion"/>
  </si>
  <si>
    <t>102.3.5</t>
    <phoneticPr fontId="6" type="noConversion"/>
  </si>
  <si>
    <t>220</t>
    <phoneticPr fontId="6" type="noConversion"/>
  </si>
  <si>
    <t>和崁線</t>
    <phoneticPr fontId="6" type="noConversion"/>
  </si>
  <si>
    <t>IK30</t>
    <phoneticPr fontId="6" type="noConversion"/>
  </si>
  <si>
    <t>彰化</t>
    <phoneticPr fontId="6" type="noConversion"/>
  </si>
  <si>
    <t>104.08.18</t>
    <phoneticPr fontId="6" type="noConversion"/>
  </si>
  <si>
    <t>262</t>
    <phoneticPr fontId="6" type="noConversion"/>
  </si>
  <si>
    <t>99.05.26</t>
    <phoneticPr fontId="6" type="noConversion"/>
  </si>
  <si>
    <t>137</t>
    <phoneticPr fontId="6" type="noConversion"/>
  </si>
  <si>
    <t>100.05.19</t>
    <phoneticPr fontId="6" type="noConversion"/>
  </si>
  <si>
    <t>183</t>
    <phoneticPr fontId="6" type="noConversion"/>
  </si>
  <si>
    <t>---</t>
    <phoneticPr fontId="6" type="noConversion"/>
  </si>
  <si>
    <t>預備線</t>
    <phoneticPr fontId="6" type="noConversion"/>
  </si>
  <si>
    <t>106.10.25</t>
    <phoneticPr fontId="6" type="noConversion"/>
  </si>
  <si>
    <t>299</t>
    <phoneticPr fontId="6" type="noConversion"/>
  </si>
  <si>
    <t>138</t>
    <phoneticPr fontId="6" type="noConversion"/>
  </si>
  <si>
    <t>101.04.20</t>
    <phoneticPr fontId="6" type="noConversion"/>
  </si>
  <si>
    <t>210</t>
    <phoneticPr fontId="6" type="noConversion"/>
  </si>
  <si>
    <t>CO</t>
    <phoneticPr fontId="6" type="noConversion"/>
  </si>
  <si>
    <t>99.05.25</t>
    <phoneticPr fontId="6" type="noConversion"/>
  </si>
  <si>
    <t>147</t>
    <phoneticPr fontId="6" type="noConversion"/>
  </si>
  <si>
    <t>103.09.29</t>
    <phoneticPr fontId="6" type="noConversion"/>
  </si>
  <si>
    <t>246</t>
    <phoneticPr fontId="6" type="noConversion"/>
  </si>
  <si>
    <t>101.04.13</t>
    <phoneticPr fontId="6" type="noConversion"/>
  </si>
  <si>
    <t>206</t>
    <phoneticPr fontId="6" type="noConversion"/>
  </si>
  <si>
    <t>103.06.25</t>
    <phoneticPr fontId="6" type="noConversion"/>
  </si>
  <si>
    <t>238</t>
    <phoneticPr fontId="6" type="noConversion"/>
  </si>
  <si>
    <t>170</t>
    <phoneticPr fontId="6" type="noConversion"/>
  </si>
  <si>
    <t>瓦瑤線</t>
    <phoneticPr fontId="6" type="noConversion"/>
  </si>
  <si>
    <t>150</t>
    <phoneticPr fontId="6" type="noConversion"/>
  </si>
  <si>
    <t>101.01.09</t>
    <phoneticPr fontId="6" type="noConversion"/>
  </si>
  <si>
    <t>203</t>
    <phoneticPr fontId="6" type="noConversion"/>
  </si>
  <si>
    <t>171</t>
    <phoneticPr fontId="6" type="noConversion"/>
  </si>
  <si>
    <t>快官線</t>
    <phoneticPr fontId="6" type="noConversion"/>
  </si>
  <si>
    <t>105.01.05</t>
    <phoneticPr fontId="6" type="noConversion"/>
  </si>
  <si>
    <t>276</t>
    <phoneticPr fontId="6" type="noConversion"/>
  </si>
  <si>
    <t>LCO</t>
    <phoneticPr fontId="6" type="noConversion"/>
  </si>
  <si>
    <t>IIT</t>
    <phoneticPr fontId="6" type="noConversion"/>
  </si>
  <si>
    <t>LOCK</t>
    <phoneticPr fontId="6" type="noConversion"/>
  </si>
  <si>
    <t>99.06.02</t>
    <phoneticPr fontId="6" type="noConversion"/>
  </si>
  <si>
    <t>150</t>
    <phoneticPr fontId="6" type="noConversion"/>
  </si>
  <si>
    <t>渡橋線</t>
    <phoneticPr fontId="6" type="noConversion"/>
  </si>
  <si>
    <t>山坑線</t>
    <phoneticPr fontId="6" type="noConversion"/>
  </si>
  <si>
    <t>172</t>
    <phoneticPr fontId="6" type="noConversion"/>
  </si>
  <si>
    <t>105.05.10</t>
    <phoneticPr fontId="6" type="noConversion"/>
  </si>
  <si>
    <t>280</t>
    <phoneticPr fontId="6" type="noConversion"/>
  </si>
  <si>
    <t>102.08.20</t>
    <phoneticPr fontId="6" type="noConversion"/>
  </si>
  <si>
    <t>226</t>
    <phoneticPr fontId="6" type="noConversion"/>
  </si>
  <si>
    <t>上莊線</t>
    <phoneticPr fontId="6" type="noConversion"/>
  </si>
  <si>
    <t>南寮線</t>
    <phoneticPr fontId="6" type="noConversion"/>
  </si>
  <si>
    <t>97.08.22</t>
    <phoneticPr fontId="6" type="noConversion"/>
  </si>
  <si>
    <t>99</t>
    <phoneticPr fontId="6" type="noConversion"/>
  </si>
  <si>
    <t>IO21</t>
    <phoneticPr fontId="6" type="noConversion"/>
  </si>
  <si>
    <t>鹿東</t>
    <phoneticPr fontId="6" type="noConversion"/>
  </si>
  <si>
    <t>295</t>
    <phoneticPr fontId="6" type="noConversion"/>
  </si>
  <si>
    <t>96.03.07</t>
    <phoneticPr fontId="6" type="noConversion"/>
  </si>
  <si>
    <t>57</t>
    <phoneticPr fontId="6" type="noConversion"/>
  </si>
  <si>
    <t>IO51</t>
    <phoneticPr fontId="6" type="noConversion"/>
  </si>
  <si>
    <t>94.06.06</t>
    <phoneticPr fontId="6" type="noConversion"/>
  </si>
  <si>
    <t>22</t>
    <phoneticPr fontId="6" type="noConversion"/>
  </si>
  <si>
    <t>95.10.25</t>
    <phoneticPr fontId="6" type="noConversion"/>
  </si>
  <si>
    <t>49</t>
    <phoneticPr fontId="6" type="noConversion"/>
  </si>
  <si>
    <t>IO56</t>
    <phoneticPr fontId="6" type="noConversion"/>
  </si>
  <si>
    <t>95.11.13</t>
    <phoneticPr fontId="6" type="noConversion"/>
  </si>
  <si>
    <t>51</t>
    <phoneticPr fontId="6" type="noConversion"/>
  </si>
  <si>
    <t>IO61</t>
    <phoneticPr fontId="6" type="noConversion"/>
  </si>
  <si>
    <t>96.01.09</t>
    <phoneticPr fontId="6" type="noConversion"/>
  </si>
  <si>
    <t>53</t>
    <phoneticPr fontId="6" type="noConversion"/>
  </si>
  <si>
    <t>IO71</t>
    <phoneticPr fontId="6" type="noConversion"/>
  </si>
  <si>
    <t>94.10.31</t>
    <phoneticPr fontId="6" type="noConversion"/>
  </si>
  <si>
    <t>36</t>
    <phoneticPr fontId="6" type="noConversion"/>
  </si>
  <si>
    <t>55</t>
    <phoneticPr fontId="6" type="noConversion"/>
  </si>
  <si>
    <t>福工</t>
    <phoneticPr fontId="6" type="noConversion"/>
  </si>
  <si>
    <t>100.08.03</t>
    <phoneticPr fontId="6" type="noConversion"/>
  </si>
  <si>
    <t>190</t>
    <phoneticPr fontId="6" type="noConversion"/>
  </si>
  <si>
    <t>廓仔線</t>
    <phoneticPr fontId="6" type="noConversion"/>
  </si>
  <si>
    <t>100.10.31</t>
    <phoneticPr fontId="6" type="noConversion"/>
  </si>
  <si>
    <t>197</t>
    <phoneticPr fontId="6" type="noConversion"/>
  </si>
  <si>
    <t>福北線</t>
    <phoneticPr fontId="6" type="noConversion"/>
  </si>
  <si>
    <t>外埔線</t>
    <phoneticPr fontId="6" type="noConversion"/>
  </si>
  <si>
    <t>100.08.03</t>
    <phoneticPr fontId="6" type="noConversion"/>
  </si>
  <si>
    <t>190</t>
    <phoneticPr fontId="6" type="noConversion"/>
  </si>
  <si>
    <t>LCO</t>
    <phoneticPr fontId="6" type="noConversion"/>
  </si>
  <si>
    <t>IIT</t>
    <phoneticPr fontId="6" type="noConversion"/>
  </si>
  <si>
    <t>LOCK</t>
    <phoneticPr fontId="6" type="noConversion"/>
  </si>
  <si>
    <t>福南線</t>
    <phoneticPr fontId="6" type="noConversion"/>
  </si>
  <si>
    <t>100.10.31</t>
    <phoneticPr fontId="6" type="noConversion"/>
  </si>
  <si>
    <t>197</t>
    <phoneticPr fontId="6" type="noConversion"/>
  </si>
  <si>
    <t>CO</t>
    <phoneticPr fontId="6" type="noConversion"/>
  </si>
  <si>
    <t>福東線</t>
    <phoneticPr fontId="6" type="noConversion"/>
  </si>
  <si>
    <t>福工</t>
    <phoneticPr fontId="6" type="noConversion"/>
  </si>
  <si>
    <t>福村線</t>
    <phoneticPr fontId="6" type="noConversion"/>
  </si>
  <si>
    <t>福旗線</t>
    <phoneticPr fontId="6" type="noConversion"/>
  </si>
  <si>
    <t>福溪線</t>
    <phoneticPr fontId="6" type="noConversion"/>
  </si>
  <si>
    <t>IQ21</t>
    <phoneticPr fontId="6" type="noConversion"/>
  </si>
  <si>
    <t>彰東</t>
    <phoneticPr fontId="6" type="noConversion"/>
  </si>
  <si>
    <t>104.11.19</t>
    <phoneticPr fontId="6" type="noConversion"/>
  </si>
  <si>
    <t>IR20</t>
    <phoneticPr fontId="6" type="noConversion"/>
  </si>
  <si>
    <t>106.06.23</t>
    <phoneticPr fontId="6" type="noConversion"/>
  </si>
  <si>
    <t>290</t>
    <phoneticPr fontId="6" type="noConversion"/>
  </si>
  <si>
    <t>175</t>
    <phoneticPr fontId="6" type="noConversion"/>
  </si>
  <si>
    <t>101.04.19</t>
    <phoneticPr fontId="6" type="noConversion"/>
  </si>
  <si>
    <t>209</t>
    <phoneticPr fontId="6" type="noConversion"/>
  </si>
  <si>
    <t>枋橋線</t>
    <phoneticPr fontId="6" type="noConversion"/>
  </si>
  <si>
    <t>100.09.30</t>
    <phoneticPr fontId="6" type="noConversion"/>
  </si>
  <si>
    <t>195</t>
    <phoneticPr fontId="6" type="noConversion"/>
  </si>
  <si>
    <t>103.11.13</t>
    <phoneticPr fontId="6" type="noConversion"/>
  </si>
  <si>
    <t>250</t>
    <phoneticPr fontId="6" type="noConversion"/>
  </si>
  <si>
    <t>崙厝線</t>
    <phoneticPr fontId="6" type="noConversion"/>
  </si>
  <si>
    <t>雅果線</t>
    <phoneticPr fontId="6" type="noConversion"/>
  </si>
  <si>
    <t>清水線</t>
    <phoneticPr fontId="6" type="noConversion"/>
  </si>
  <si>
    <t>美雅線</t>
    <phoneticPr fontId="6" type="noConversion"/>
  </si>
  <si>
    <t>八堡線</t>
    <phoneticPr fontId="6" type="noConversion"/>
  </si>
  <si>
    <t>98.05.19</t>
    <phoneticPr fontId="6" type="noConversion"/>
  </si>
  <si>
    <t>112</t>
    <phoneticPr fontId="6" type="noConversion"/>
  </si>
  <si>
    <t>99.09.21</t>
    <phoneticPr fontId="6" type="noConversion"/>
  </si>
  <si>
    <t>153</t>
    <phoneticPr fontId="6" type="noConversion"/>
  </si>
  <si>
    <t>99.09.21</t>
    <phoneticPr fontId="6" type="noConversion"/>
  </si>
  <si>
    <t>153</t>
    <phoneticPr fontId="6" type="noConversion"/>
  </si>
  <si>
    <t>草湖</t>
    <phoneticPr fontId="6" type="noConversion"/>
  </si>
  <si>
    <t>趙甲線</t>
    <phoneticPr fontId="6" type="noConversion"/>
  </si>
  <si>
    <t>99.12.01</t>
    <phoneticPr fontId="6" type="noConversion"/>
  </si>
  <si>
    <t>159</t>
    <phoneticPr fontId="6" type="noConversion"/>
  </si>
  <si>
    <t>崙腳線</t>
    <phoneticPr fontId="6" type="noConversion"/>
  </si>
  <si>
    <t>103.04.19</t>
    <phoneticPr fontId="6" type="noConversion"/>
  </si>
  <si>
    <t>235</t>
    <phoneticPr fontId="6" type="noConversion"/>
  </si>
  <si>
    <t>胡厝線</t>
    <phoneticPr fontId="6" type="noConversion"/>
  </si>
  <si>
    <t>鎮平線</t>
    <phoneticPr fontId="6" type="noConversion"/>
  </si>
  <si>
    <t>102.12.21</t>
    <phoneticPr fontId="6" type="noConversion"/>
  </si>
  <si>
    <t>229</t>
    <phoneticPr fontId="6" type="noConversion"/>
  </si>
  <si>
    <t>頂番線</t>
    <phoneticPr fontId="6" type="noConversion"/>
  </si>
  <si>
    <t>103.2.8</t>
    <phoneticPr fontId="6" type="noConversion"/>
  </si>
  <si>
    <t>232</t>
    <phoneticPr fontId="6" type="noConversion"/>
  </si>
  <si>
    <t>106.10.24</t>
    <phoneticPr fontId="6" type="noConversion"/>
  </si>
  <si>
    <t>300</t>
    <phoneticPr fontId="6" type="noConversion"/>
  </si>
  <si>
    <t>溝墘</t>
    <phoneticPr fontId="6" type="noConversion"/>
  </si>
  <si>
    <t>106.11.14</t>
    <phoneticPr fontId="6" type="noConversion"/>
  </si>
  <si>
    <t>302</t>
    <phoneticPr fontId="6" type="noConversion"/>
  </si>
  <si>
    <t>棋盤線</t>
    <phoneticPr fontId="6" type="noConversion"/>
  </si>
  <si>
    <t>229</t>
    <phoneticPr fontId="6" type="noConversion"/>
  </si>
  <si>
    <t>302</t>
    <phoneticPr fontId="6" type="noConversion"/>
  </si>
  <si>
    <t>IU21</t>
    <phoneticPr fontId="6" type="noConversion"/>
  </si>
  <si>
    <t>員東</t>
    <phoneticPr fontId="6" type="noConversion"/>
  </si>
  <si>
    <t>185</t>
    <phoneticPr fontId="6" type="noConversion"/>
  </si>
  <si>
    <t>0.3In</t>
    <phoneticPr fontId="6" type="noConversion"/>
  </si>
  <si>
    <t>員東</t>
    <phoneticPr fontId="6" type="noConversion"/>
  </si>
  <si>
    <t>宏進線</t>
    <phoneticPr fontId="6" type="noConversion"/>
  </si>
  <si>
    <t>99.05.26</t>
    <phoneticPr fontId="6" type="noConversion"/>
  </si>
  <si>
    <t>139</t>
    <phoneticPr fontId="6" type="noConversion"/>
  </si>
  <si>
    <t>中崙線</t>
    <phoneticPr fontId="6" type="noConversion"/>
  </si>
  <si>
    <t>104.11.20</t>
    <phoneticPr fontId="6" type="noConversion"/>
  </si>
  <si>
    <t>271</t>
    <phoneticPr fontId="6" type="noConversion"/>
  </si>
  <si>
    <t>東山線</t>
    <phoneticPr fontId="6" type="noConversion"/>
  </si>
  <si>
    <t>湖水線</t>
    <phoneticPr fontId="6" type="noConversion"/>
  </si>
  <si>
    <t>東羽線</t>
    <phoneticPr fontId="6" type="noConversion"/>
  </si>
  <si>
    <t>東北線</t>
    <phoneticPr fontId="6" type="noConversion"/>
  </si>
  <si>
    <t>100.05.19</t>
    <phoneticPr fontId="6" type="noConversion"/>
  </si>
  <si>
    <t>185</t>
    <phoneticPr fontId="6" type="noConversion"/>
  </si>
  <si>
    <t>東水線</t>
    <phoneticPr fontId="6" type="noConversion"/>
  </si>
  <si>
    <t>139</t>
    <phoneticPr fontId="6" type="noConversion"/>
  </si>
  <si>
    <t>0.3In</t>
    <phoneticPr fontId="6" type="noConversion"/>
  </si>
  <si>
    <t>三條線</t>
    <phoneticPr fontId="6" type="noConversion"/>
  </si>
  <si>
    <t>152</t>
    <phoneticPr fontId="6" type="noConversion"/>
  </si>
  <si>
    <t>0.36In</t>
    <phoneticPr fontId="6" type="noConversion"/>
  </si>
  <si>
    <t>東新線</t>
    <phoneticPr fontId="6" type="noConversion"/>
  </si>
  <si>
    <t>西東線</t>
    <phoneticPr fontId="6" type="noConversion"/>
  </si>
  <si>
    <t>三民線</t>
    <phoneticPr fontId="6" type="noConversion"/>
  </si>
  <si>
    <t>IU34</t>
    <phoneticPr fontId="6" type="noConversion"/>
  </si>
  <si>
    <t>山腳線</t>
    <phoneticPr fontId="6" type="noConversion"/>
  </si>
  <si>
    <t>鎮興線</t>
    <phoneticPr fontId="6" type="noConversion"/>
  </si>
  <si>
    <t>東門線</t>
    <phoneticPr fontId="6" type="noConversion"/>
  </si>
  <si>
    <t>金安線</t>
    <phoneticPr fontId="6" type="noConversion"/>
  </si>
  <si>
    <t>104.06.23</t>
    <phoneticPr fontId="6" type="noConversion"/>
  </si>
  <si>
    <t>260</t>
    <phoneticPr fontId="6" type="noConversion"/>
  </si>
  <si>
    <t>105.06.07</t>
    <phoneticPr fontId="6" type="noConversion"/>
  </si>
  <si>
    <t>283</t>
    <phoneticPr fontId="6" type="noConversion"/>
  </si>
  <si>
    <t>IV51</t>
    <phoneticPr fontId="6" type="noConversion"/>
  </si>
  <si>
    <t>101.11.24</t>
    <phoneticPr fontId="6" type="noConversion"/>
  </si>
  <si>
    <t>216</t>
    <phoneticPr fontId="6" type="noConversion"/>
  </si>
  <si>
    <t>伸港</t>
    <phoneticPr fontId="6" type="noConversion"/>
  </si>
  <si>
    <t>105.01.12</t>
    <phoneticPr fontId="6" type="noConversion"/>
  </si>
  <si>
    <t>275</t>
    <phoneticPr fontId="6" type="noConversion"/>
  </si>
  <si>
    <t>LCO</t>
    <phoneticPr fontId="6" type="noConversion"/>
  </si>
  <si>
    <t>IIT</t>
    <phoneticPr fontId="6" type="noConversion"/>
  </si>
  <si>
    <t>LOCK</t>
    <phoneticPr fontId="6" type="noConversion"/>
  </si>
  <si>
    <t>101.02.20</t>
    <phoneticPr fontId="6" type="noConversion"/>
  </si>
  <si>
    <t>204</t>
    <phoneticPr fontId="6" type="noConversion"/>
  </si>
  <si>
    <t>104.12.01</t>
    <phoneticPr fontId="6" type="noConversion"/>
  </si>
  <si>
    <t>270</t>
    <phoneticPr fontId="6" type="noConversion"/>
  </si>
  <si>
    <t>IV31</t>
    <phoneticPr fontId="6" type="noConversion"/>
  </si>
  <si>
    <t>伸工線</t>
    <phoneticPr fontId="6" type="noConversion"/>
  </si>
  <si>
    <t>100.09.19</t>
    <phoneticPr fontId="6" type="noConversion"/>
  </si>
  <si>
    <t>194</t>
    <phoneticPr fontId="6" type="noConversion"/>
  </si>
  <si>
    <t>IV32</t>
    <phoneticPr fontId="6" type="noConversion"/>
  </si>
  <si>
    <t>伸湖線</t>
    <phoneticPr fontId="6" type="noConversion"/>
  </si>
  <si>
    <t>IV33</t>
    <phoneticPr fontId="6" type="noConversion"/>
  </si>
  <si>
    <t>伸尾線</t>
    <phoneticPr fontId="6" type="noConversion"/>
  </si>
  <si>
    <t>IV34</t>
    <phoneticPr fontId="6" type="noConversion"/>
  </si>
  <si>
    <t>伸隆線</t>
    <phoneticPr fontId="6" type="noConversion"/>
  </si>
  <si>
    <t>100.09.19</t>
    <phoneticPr fontId="6" type="noConversion"/>
  </si>
  <si>
    <t>194</t>
    <phoneticPr fontId="6" type="noConversion"/>
  </si>
  <si>
    <t>IV35</t>
    <phoneticPr fontId="6" type="noConversion"/>
  </si>
  <si>
    <t>伸松線</t>
    <phoneticPr fontId="6" type="noConversion"/>
  </si>
  <si>
    <t>98.11.16</t>
    <phoneticPr fontId="6" type="noConversion"/>
  </si>
  <si>
    <t>125</t>
    <phoneticPr fontId="6" type="noConversion"/>
  </si>
  <si>
    <t>100.05.17</t>
    <phoneticPr fontId="6" type="noConversion"/>
  </si>
  <si>
    <t>177</t>
    <phoneticPr fontId="6" type="noConversion"/>
  </si>
  <si>
    <t>101.03.31</t>
    <phoneticPr fontId="6" type="noConversion"/>
  </si>
  <si>
    <t>205</t>
    <phoneticPr fontId="6" type="noConversion"/>
  </si>
  <si>
    <t>吉安線</t>
    <phoneticPr fontId="6" type="noConversion"/>
  </si>
  <si>
    <t>100.07.26</t>
    <phoneticPr fontId="6" type="noConversion"/>
  </si>
  <si>
    <t>189</t>
    <phoneticPr fontId="6" type="noConversion"/>
  </si>
  <si>
    <t>大安線</t>
    <phoneticPr fontId="6" type="noConversion"/>
  </si>
  <si>
    <t>100.07.26</t>
    <phoneticPr fontId="6" type="noConversion"/>
  </si>
  <si>
    <t>坑內線</t>
    <phoneticPr fontId="6" type="noConversion"/>
  </si>
  <si>
    <t>羽台線</t>
    <phoneticPr fontId="6" type="noConversion"/>
  </si>
  <si>
    <t>柑園線</t>
    <phoneticPr fontId="6" type="noConversion"/>
  </si>
  <si>
    <t>303</t>
    <phoneticPr fontId="6" type="noConversion"/>
  </si>
  <si>
    <t>98.11.16</t>
    <phoneticPr fontId="6" type="noConversion"/>
  </si>
  <si>
    <t>129</t>
    <phoneticPr fontId="6" type="noConversion"/>
  </si>
  <si>
    <t>178</t>
    <phoneticPr fontId="6" type="noConversion"/>
  </si>
  <si>
    <t>斗裕線</t>
    <phoneticPr fontId="6" type="noConversion"/>
  </si>
  <si>
    <t>106.10.24</t>
    <phoneticPr fontId="6" type="noConversion"/>
  </si>
  <si>
    <t>301</t>
    <phoneticPr fontId="6" type="noConversion"/>
  </si>
  <si>
    <t>斗湖線</t>
    <phoneticPr fontId="6" type="noConversion"/>
  </si>
  <si>
    <t>新街線</t>
    <phoneticPr fontId="6" type="noConversion"/>
  </si>
  <si>
    <t>100.11.21</t>
    <phoneticPr fontId="6" type="noConversion"/>
  </si>
  <si>
    <t>200</t>
    <phoneticPr fontId="6" type="noConversion"/>
  </si>
  <si>
    <t>芳苑線</t>
    <phoneticPr fontId="6" type="noConversion"/>
  </si>
  <si>
    <t>102.03.09</t>
    <phoneticPr fontId="6" type="noConversion"/>
  </si>
  <si>
    <t>221</t>
    <phoneticPr fontId="6" type="noConversion"/>
  </si>
  <si>
    <t>101.04.21</t>
    <phoneticPr fontId="6" type="noConversion"/>
  </si>
  <si>
    <t>212</t>
    <phoneticPr fontId="6" type="noConversion"/>
  </si>
  <si>
    <t>106.10.02</t>
    <phoneticPr fontId="6" type="noConversion"/>
  </si>
  <si>
    <t>292</t>
    <phoneticPr fontId="6" type="noConversion"/>
  </si>
  <si>
    <t>芳森線</t>
    <phoneticPr fontId="6" type="noConversion"/>
  </si>
  <si>
    <t>芳中線</t>
    <phoneticPr fontId="6" type="noConversion"/>
  </si>
  <si>
    <t>芳路線</t>
    <phoneticPr fontId="6" type="noConversion"/>
  </si>
  <si>
    <t>芳林線</t>
    <phoneticPr fontId="6" type="noConversion"/>
  </si>
  <si>
    <t>芳街線</t>
    <phoneticPr fontId="6" type="noConversion"/>
  </si>
  <si>
    <t>IZ21</t>
    <phoneticPr fontId="6" type="noConversion"/>
  </si>
  <si>
    <t>全興</t>
    <phoneticPr fontId="6" type="noConversion"/>
  </si>
  <si>
    <t>297</t>
    <phoneticPr fontId="6" type="noConversion"/>
  </si>
  <si>
    <t>IZ51</t>
    <phoneticPr fontId="6" type="noConversion"/>
  </si>
  <si>
    <t>23</t>
    <phoneticPr fontId="6" type="noConversion"/>
  </si>
  <si>
    <t>IZ61</t>
    <phoneticPr fontId="6" type="noConversion"/>
  </si>
  <si>
    <t>9A51</t>
    <phoneticPr fontId="6" type="noConversion"/>
  </si>
  <si>
    <t>彰濱</t>
    <phoneticPr fontId="6" type="noConversion"/>
  </si>
  <si>
    <t>105.04.30</t>
    <phoneticPr fontId="6" type="noConversion"/>
  </si>
  <si>
    <t>281</t>
    <phoneticPr fontId="6" type="noConversion"/>
  </si>
  <si>
    <t>1.0In</t>
    <phoneticPr fontId="6" type="noConversion"/>
  </si>
  <si>
    <t>9A57</t>
    <phoneticPr fontId="6" type="noConversion"/>
  </si>
  <si>
    <t>---</t>
    <phoneticPr fontId="6" type="noConversion"/>
  </si>
  <si>
    <t>預備線</t>
    <phoneticPr fontId="6" type="noConversion"/>
  </si>
  <si>
    <t>9A61</t>
    <phoneticPr fontId="6" type="noConversion"/>
  </si>
  <si>
    <t>9A67</t>
    <phoneticPr fontId="6" type="noConversion"/>
  </si>
  <si>
    <t>9A70</t>
    <phoneticPr fontId="6" type="noConversion"/>
  </si>
  <si>
    <t>600/5</t>
    <phoneticPr fontId="6" type="noConversion"/>
  </si>
  <si>
    <r>
      <t>95.08.01</t>
    </r>
    <r>
      <rPr>
        <sz val="11"/>
        <color indexed="8"/>
        <rFont val="細明體"/>
        <family val="3"/>
        <charset val="136"/>
      </rPr>
      <t>加入</t>
    </r>
    <phoneticPr fontId="6" type="noConversion"/>
  </si>
  <si>
    <t>9B51</t>
    <phoneticPr fontId="6" type="noConversion"/>
  </si>
  <si>
    <t>線西</t>
    <phoneticPr fontId="6" type="noConversion"/>
  </si>
  <si>
    <t>103.08.25</t>
    <phoneticPr fontId="6" type="noConversion"/>
  </si>
  <si>
    <t>248</t>
    <phoneticPr fontId="6" type="noConversion"/>
  </si>
  <si>
    <t>9B61</t>
    <phoneticPr fontId="6" type="noConversion"/>
  </si>
  <si>
    <t>9C20</t>
    <phoneticPr fontId="6" type="noConversion"/>
  </si>
  <si>
    <t>160</t>
    <phoneticPr fontId="6" type="noConversion"/>
  </si>
  <si>
    <t>101.09.13</t>
    <phoneticPr fontId="6" type="noConversion"/>
  </si>
  <si>
    <t>213</t>
    <phoneticPr fontId="6" type="noConversion"/>
  </si>
  <si>
    <t>100.05.26</t>
    <phoneticPr fontId="6" type="noConversion"/>
  </si>
  <si>
    <t>193</t>
    <phoneticPr fontId="6" type="noConversion"/>
  </si>
  <si>
    <r>
      <t xml:space="preserve">99.12.24 </t>
    </r>
    <r>
      <rPr>
        <sz val="11"/>
        <color indexed="10"/>
        <rFont val="細明體"/>
        <family val="3"/>
        <charset val="136"/>
      </rPr>
      <t>加入</t>
    </r>
    <r>
      <rPr>
        <sz val="10"/>
        <rFont val="新細明體"/>
        <family val="1"/>
        <charset val="136"/>
      </rPr>
      <t/>
    </r>
    <phoneticPr fontId="6" type="noConversion"/>
  </si>
  <si>
    <t>600/5</t>
    <phoneticPr fontId="6" type="noConversion"/>
  </si>
  <si>
    <t>100.05.26</t>
    <phoneticPr fontId="6" type="noConversion"/>
  </si>
  <si>
    <t>193</t>
    <phoneticPr fontId="6" type="noConversion"/>
  </si>
  <si>
    <t>5</t>
    <phoneticPr fontId="6" type="noConversion"/>
  </si>
  <si>
    <t>160</t>
    <phoneticPr fontId="6" type="noConversion"/>
  </si>
  <si>
    <t>105.04.12</t>
    <phoneticPr fontId="6" type="noConversion"/>
  </si>
  <si>
    <t>600/5</t>
    <phoneticPr fontId="6" type="noConversion"/>
  </si>
  <si>
    <t>105.04.12</t>
    <phoneticPr fontId="6" type="noConversion"/>
  </si>
  <si>
    <t>160</t>
    <phoneticPr fontId="6" type="noConversion"/>
  </si>
  <si>
    <t>101.09.13</t>
    <phoneticPr fontId="6" type="noConversion"/>
  </si>
  <si>
    <t>213</t>
    <phoneticPr fontId="6" type="noConversion"/>
  </si>
  <si>
    <t>600/5</t>
    <phoneticPr fontId="6" type="noConversion"/>
  </si>
  <si>
    <t>160</t>
    <phoneticPr fontId="6" type="noConversion"/>
  </si>
  <si>
    <t>5</t>
    <phoneticPr fontId="6" type="noConversion"/>
  </si>
  <si>
    <r>
      <t xml:space="preserve">99.12.24 </t>
    </r>
    <r>
      <rPr>
        <sz val="11"/>
        <color indexed="10"/>
        <rFont val="細明體"/>
        <family val="3"/>
        <charset val="136"/>
      </rPr>
      <t>加入</t>
    </r>
    <r>
      <rPr>
        <sz val="10"/>
        <rFont val="新細明體"/>
        <family val="1"/>
        <charset val="136"/>
      </rPr>
      <t/>
    </r>
    <phoneticPr fontId="6" type="noConversion"/>
  </si>
  <si>
    <t>9F51</t>
    <phoneticPr fontId="6" type="noConversion"/>
  </si>
  <si>
    <t>鹿西</t>
    <phoneticPr fontId="6" type="noConversion"/>
  </si>
  <si>
    <t>98.10.23</t>
    <phoneticPr fontId="6" type="noConversion"/>
  </si>
  <si>
    <t>115</t>
    <phoneticPr fontId="6" type="noConversion"/>
  </si>
  <si>
    <t>鹿西</t>
    <phoneticPr fontId="6" type="noConversion"/>
  </si>
  <si>
    <t>9F61</t>
    <phoneticPr fontId="6" type="noConversion"/>
  </si>
  <si>
    <t>105.05.04</t>
    <phoneticPr fontId="6" type="noConversion"/>
  </si>
  <si>
    <t>279</t>
    <phoneticPr fontId="6" type="noConversion"/>
  </si>
  <si>
    <t>1 In</t>
    <phoneticPr fontId="6" type="noConversion"/>
  </si>
  <si>
    <t>9G20</t>
    <phoneticPr fontId="6" type="noConversion"/>
  </si>
  <si>
    <t>漢寶</t>
    <phoneticPr fontId="6" type="noConversion"/>
  </si>
  <si>
    <t>0.1s</t>
    <phoneticPr fontId="6" type="noConversion"/>
  </si>
  <si>
    <t>0.3s</t>
    <phoneticPr fontId="6" type="noConversion"/>
  </si>
  <si>
    <r>
      <t xml:space="preserve">92.10.29 </t>
    </r>
    <r>
      <rPr>
        <sz val="10"/>
        <rFont val="新細明體"/>
        <family val="1"/>
        <charset val="136"/>
      </rPr>
      <t>加入</t>
    </r>
    <phoneticPr fontId="6" type="noConversion"/>
  </si>
  <si>
    <r>
      <t xml:space="preserve">92.10.22 </t>
    </r>
    <r>
      <rPr>
        <sz val="10"/>
        <rFont val="新細明體"/>
        <family val="1"/>
        <charset val="136"/>
      </rPr>
      <t>加入</t>
    </r>
    <phoneticPr fontId="6" type="noConversion"/>
  </si>
  <si>
    <t>104.09.01</t>
    <phoneticPr fontId="6" type="noConversion"/>
  </si>
  <si>
    <t>263</t>
    <phoneticPr fontId="6" type="noConversion"/>
  </si>
  <si>
    <r>
      <t>101.04.16  6:55 Trip</t>
    </r>
    <r>
      <rPr>
        <sz val="12"/>
        <color indexed="10"/>
        <rFont val="細明體"/>
        <family val="3"/>
        <charset val="136"/>
      </rPr>
      <t>，</t>
    </r>
    <r>
      <rPr>
        <sz val="12"/>
        <color indexed="10"/>
        <rFont val="Times New Roman"/>
        <family val="1"/>
      </rPr>
      <t>79Ry</t>
    </r>
    <r>
      <rPr>
        <sz val="12"/>
        <color indexed="10"/>
        <rFont val="細明體"/>
        <family val="3"/>
        <charset val="136"/>
      </rPr>
      <t>只復閉</t>
    </r>
    <r>
      <rPr>
        <sz val="12"/>
        <color indexed="10"/>
        <rFont val="Times New Roman"/>
        <family val="1"/>
      </rPr>
      <t>1</t>
    </r>
    <r>
      <rPr>
        <sz val="12"/>
        <color indexed="10"/>
        <rFont val="細明體"/>
        <family val="3"/>
        <charset val="136"/>
      </rPr>
      <t>次</t>
    </r>
    <phoneticPr fontId="6" type="noConversion"/>
  </si>
  <si>
    <t>264</t>
    <phoneticPr fontId="6" type="noConversion"/>
  </si>
  <si>
    <t>0.5s</t>
    <phoneticPr fontId="6" type="noConversion"/>
  </si>
  <si>
    <t>104.04.07</t>
    <phoneticPr fontId="6" type="noConversion"/>
  </si>
  <si>
    <t>253</t>
    <phoneticPr fontId="6" type="noConversion"/>
  </si>
  <si>
    <r>
      <t>101.12.08  7:33 Trip</t>
    </r>
    <r>
      <rPr>
        <sz val="12"/>
        <color indexed="10"/>
        <rFont val="細明體"/>
        <family val="3"/>
        <charset val="136"/>
      </rPr>
      <t>，</t>
    </r>
    <r>
      <rPr>
        <sz val="12"/>
        <color indexed="10"/>
        <rFont val="Times New Roman"/>
        <family val="1"/>
      </rPr>
      <t>79Ry</t>
    </r>
    <r>
      <rPr>
        <sz val="12"/>
        <color indexed="10"/>
        <rFont val="細明體"/>
        <family val="3"/>
        <charset val="136"/>
      </rPr>
      <t>只復閉</t>
    </r>
    <r>
      <rPr>
        <sz val="12"/>
        <color indexed="10"/>
        <rFont val="Times New Roman"/>
        <family val="1"/>
      </rPr>
      <t>1</t>
    </r>
    <r>
      <rPr>
        <sz val="12"/>
        <color indexed="10"/>
        <rFont val="細明體"/>
        <family val="3"/>
        <charset val="136"/>
      </rPr>
      <t>次</t>
    </r>
    <phoneticPr fontId="6" type="noConversion"/>
  </si>
  <si>
    <t>186</t>
    <phoneticPr fontId="6" type="noConversion"/>
  </si>
  <si>
    <r>
      <t>79Ry</t>
    </r>
    <r>
      <rPr>
        <sz val="12"/>
        <color indexed="10"/>
        <rFont val="細明體"/>
        <family val="3"/>
        <charset val="136"/>
      </rPr>
      <t>修改次數有困難，仍復閉</t>
    </r>
    <r>
      <rPr>
        <sz val="12"/>
        <color indexed="10"/>
        <rFont val="Times New Roman"/>
        <family val="1"/>
      </rPr>
      <t>2</t>
    </r>
    <r>
      <rPr>
        <sz val="12"/>
        <color indexed="10"/>
        <rFont val="細明體"/>
        <family val="3"/>
        <charset val="136"/>
      </rPr>
      <t>次</t>
    </r>
    <phoneticPr fontId="6" type="noConversion"/>
  </si>
  <si>
    <t>9H20</t>
    <phoneticPr fontId="6" type="noConversion"/>
  </si>
  <si>
    <t>草港</t>
    <phoneticPr fontId="6" type="noConversion"/>
  </si>
  <si>
    <t>141</t>
    <phoneticPr fontId="6" type="noConversion"/>
  </si>
  <si>
    <t>下港線</t>
    <phoneticPr fontId="6" type="noConversion"/>
  </si>
  <si>
    <t>草塭線</t>
    <phoneticPr fontId="6" type="noConversion"/>
  </si>
  <si>
    <t>崙尾線</t>
    <phoneticPr fontId="6" type="noConversion"/>
  </si>
  <si>
    <t>崙草線</t>
    <phoneticPr fontId="6" type="noConversion"/>
  </si>
  <si>
    <t>南勢線</t>
    <phoneticPr fontId="6" type="noConversion"/>
  </si>
  <si>
    <t>草洋線</t>
    <phoneticPr fontId="6" type="noConversion"/>
  </si>
  <si>
    <t>187</t>
    <phoneticPr fontId="6" type="noConversion"/>
  </si>
  <si>
    <t>草港線</t>
    <phoneticPr fontId="6" type="noConversion"/>
  </si>
  <si>
    <t>草莊線</t>
    <phoneticPr fontId="6" type="noConversion"/>
  </si>
  <si>
    <t>草東線</t>
    <phoneticPr fontId="6" type="noConversion"/>
  </si>
  <si>
    <t>106.08.03</t>
    <phoneticPr fontId="6" type="noConversion"/>
  </si>
  <si>
    <t>291</t>
    <phoneticPr fontId="6" type="noConversion"/>
  </si>
  <si>
    <t>9H30</t>
    <phoneticPr fontId="6" type="noConversion"/>
  </si>
  <si>
    <t>西崙線</t>
    <phoneticPr fontId="6" type="noConversion"/>
  </si>
  <si>
    <t>草一線</t>
    <phoneticPr fontId="6" type="noConversion"/>
  </si>
  <si>
    <t>草鹿線</t>
    <phoneticPr fontId="6" type="noConversion"/>
  </si>
  <si>
    <t>99.05.26</t>
    <phoneticPr fontId="6" type="noConversion"/>
  </si>
  <si>
    <t>141</t>
    <phoneticPr fontId="6" type="noConversion"/>
  </si>
  <si>
    <t>0.5In</t>
    <phoneticPr fontId="6" type="noConversion"/>
  </si>
  <si>
    <t>草港</t>
    <phoneticPr fontId="6" type="noConversion"/>
  </si>
  <si>
    <t>頂山線</t>
    <phoneticPr fontId="6" type="noConversion"/>
  </si>
  <si>
    <t>草中線</t>
    <phoneticPr fontId="6" type="noConversion"/>
  </si>
  <si>
    <t>草子線</t>
    <phoneticPr fontId="6" type="noConversion"/>
  </si>
  <si>
    <t>東正線</t>
    <phoneticPr fontId="6" type="noConversion"/>
  </si>
  <si>
    <t>草嶺線</t>
    <phoneticPr fontId="6" type="noConversion"/>
  </si>
  <si>
    <t>草伸線</t>
    <phoneticPr fontId="6" type="noConversion"/>
  </si>
  <si>
    <t>9I20</t>
    <phoneticPr fontId="6" type="noConversion"/>
  </si>
  <si>
    <t>福興</t>
    <phoneticPr fontId="6" type="noConversion"/>
  </si>
  <si>
    <t>188</t>
    <phoneticPr fontId="6" type="noConversion"/>
  </si>
  <si>
    <t>94.06.06</t>
    <phoneticPr fontId="6" type="noConversion"/>
  </si>
  <si>
    <t>22</t>
    <phoneticPr fontId="6" type="noConversion"/>
  </si>
  <si>
    <t>143</t>
    <phoneticPr fontId="6" type="noConversion"/>
  </si>
  <si>
    <t>105.02.22</t>
    <phoneticPr fontId="6" type="noConversion"/>
  </si>
  <si>
    <t>278</t>
    <phoneticPr fontId="6" type="noConversion"/>
  </si>
  <si>
    <t>104.05.06</t>
    <phoneticPr fontId="6" type="noConversion"/>
  </si>
  <si>
    <t>257</t>
    <phoneticPr fontId="6" type="noConversion"/>
  </si>
  <si>
    <t>9J11</t>
    <phoneticPr fontId="6" type="noConversion"/>
  </si>
  <si>
    <t>埔鹽</t>
    <phoneticPr fontId="6" type="noConversion"/>
  </si>
  <si>
    <t>104.11.04</t>
    <phoneticPr fontId="6" type="noConversion"/>
  </si>
  <si>
    <t>267</t>
    <phoneticPr fontId="6" type="noConversion"/>
  </si>
  <si>
    <t>9J21</t>
    <phoneticPr fontId="6" type="noConversion"/>
  </si>
  <si>
    <t>9J31</t>
    <phoneticPr fontId="6" type="noConversion"/>
  </si>
  <si>
    <t>9K21</t>
    <phoneticPr fontId="6" type="noConversion"/>
  </si>
  <si>
    <t>大霞</t>
    <phoneticPr fontId="6" type="noConversion"/>
  </si>
  <si>
    <t>145</t>
    <phoneticPr fontId="6" type="noConversion"/>
  </si>
  <si>
    <t>105.08.01</t>
    <phoneticPr fontId="6" type="noConversion"/>
  </si>
  <si>
    <t>285</t>
    <phoneticPr fontId="6" type="noConversion"/>
  </si>
  <si>
    <t>9L21</t>
    <phoneticPr fontId="6" type="noConversion"/>
  </si>
  <si>
    <t>大城</t>
    <phoneticPr fontId="6" type="noConversion"/>
  </si>
  <si>
    <t>107.01.24</t>
    <phoneticPr fontId="6" type="noConversion"/>
  </si>
  <si>
    <t>305</t>
    <phoneticPr fontId="6" type="noConversion"/>
  </si>
  <si>
    <t>大城</t>
    <phoneticPr fontId="6" type="noConversion"/>
  </si>
  <si>
    <t>107.01.24</t>
    <phoneticPr fontId="6" type="noConversion"/>
  </si>
  <si>
    <t>305</t>
    <phoneticPr fontId="6" type="noConversion"/>
  </si>
  <si>
    <t>9M20</t>
    <phoneticPr fontId="6" type="noConversion"/>
  </si>
  <si>
    <t>彰林</t>
    <phoneticPr fontId="6" type="noConversion"/>
  </si>
  <si>
    <t>101.06.13</t>
    <phoneticPr fontId="6" type="noConversion"/>
  </si>
  <si>
    <t>218</t>
    <phoneticPr fontId="6" type="noConversion"/>
  </si>
  <si>
    <t>105.05.13</t>
    <phoneticPr fontId="6" type="noConversion"/>
  </si>
  <si>
    <t>282</t>
    <phoneticPr fontId="6" type="noConversion"/>
  </si>
  <si>
    <t>103.04.19</t>
    <phoneticPr fontId="6" type="noConversion"/>
  </si>
  <si>
    <t>234</t>
    <phoneticPr fontId="6" type="noConversion"/>
  </si>
  <si>
    <t>106.10.25</t>
    <phoneticPr fontId="6" type="noConversion"/>
  </si>
  <si>
    <t>298</t>
    <phoneticPr fontId="6" type="noConversion"/>
  </si>
  <si>
    <t>9P10</t>
    <phoneticPr fontId="6" type="noConversion"/>
  </si>
  <si>
    <t>花壇</t>
    <phoneticPr fontId="6" type="noConversion"/>
  </si>
  <si>
    <t>102.08.24</t>
    <phoneticPr fontId="6" type="noConversion"/>
  </si>
  <si>
    <t>227</t>
    <phoneticPr fontId="6" type="noConversion"/>
  </si>
  <si>
    <t>106.04.19</t>
    <phoneticPr fontId="6" type="noConversion"/>
  </si>
  <si>
    <t>289</t>
    <phoneticPr fontId="6" type="noConversion"/>
  </si>
  <si>
    <t>IC20</t>
    <phoneticPr fontId="6" type="noConversion"/>
  </si>
  <si>
    <t>104</t>
    <phoneticPr fontId="6" type="noConversion"/>
  </si>
  <si>
    <t>西部線</t>
    <phoneticPr fontId="6" type="noConversion"/>
  </si>
  <si>
    <t>65</t>
    <phoneticPr fontId="6" type="noConversion"/>
  </si>
  <si>
    <t>106</t>
    <phoneticPr fontId="6" type="noConversion"/>
  </si>
  <si>
    <t>港尾線</t>
    <phoneticPr fontId="6" type="noConversion"/>
  </si>
  <si>
    <t>56</t>
    <phoneticPr fontId="6" type="noConversion"/>
  </si>
  <si>
    <t>97</t>
    <phoneticPr fontId="6" type="noConversion"/>
  </si>
  <si>
    <t>育英線</t>
    <phoneticPr fontId="6" type="noConversion"/>
  </si>
  <si>
    <t>正新線</t>
    <phoneticPr fontId="6" type="noConversion"/>
  </si>
  <si>
    <t>105</t>
    <phoneticPr fontId="6" type="noConversion"/>
  </si>
  <si>
    <t>員鹿線</t>
    <phoneticPr fontId="6" type="noConversion"/>
  </si>
  <si>
    <t>IC40</t>
    <phoneticPr fontId="6" type="noConversion"/>
  </si>
  <si>
    <t>87</t>
    <phoneticPr fontId="6" type="noConversion"/>
  </si>
  <si>
    <t>87</t>
    <phoneticPr fontId="6" type="noConversion"/>
  </si>
  <si>
    <t>IC45</t>
    <phoneticPr fontId="6" type="noConversion"/>
  </si>
  <si>
    <t>9AE0</t>
    <phoneticPr fontId="6" type="noConversion"/>
  </si>
  <si>
    <t>9AE0</t>
    <phoneticPr fontId="6" type="noConversion"/>
  </si>
  <si>
    <t>A96</t>
    <phoneticPr fontId="6" type="noConversion"/>
  </si>
  <si>
    <t>彰竹</t>
    <phoneticPr fontId="6" type="noConversion"/>
  </si>
  <si>
    <t>盧碧颱風</t>
    <phoneticPr fontId="6" type="noConversion"/>
  </si>
  <si>
    <t>IR #2 TIE</t>
    <phoneticPr fontId="6" type="noConversion"/>
  </si>
  <si>
    <t>9N20</t>
    <phoneticPr fontId="6" type="noConversion"/>
  </si>
  <si>
    <t>9N21</t>
  </si>
  <si>
    <t>9N22</t>
  </si>
  <si>
    <t>9N23</t>
  </si>
  <si>
    <t>9N24</t>
  </si>
  <si>
    <t>9N25</t>
  </si>
  <si>
    <t>9N26</t>
  </si>
  <si>
    <t>9N27</t>
  </si>
  <si>
    <t>9N28</t>
  </si>
  <si>
    <t>9N29</t>
  </si>
  <si>
    <t>110.03.28</t>
    <phoneticPr fontId="6" type="noConversion"/>
  </si>
  <si>
    <t>IP #2 MT-A</t>
    <phoneticPr fontId="6" type="noConversion"/>
  </si>
  <si>
    <t>IP #750</t>
    <phoneticPr fontId="6" type="noConversion"/>
  </si>
  <si>
    <t>111.03.01</t>
    <phoneticPr fontId="6" type="noConversion"/>
  </si>
  <si>
    <t>IS #770</t>
    <phoneticPr fontId="6" type="noConversion"/>
  </si>
  <si>
    <t>IS #3 MT</t>
    <phoneticPr fontId="6" type="noConversion"/>
  </si>
  <si>
    <t>#3 MCSG</t>
    <phoneticPr fontId="6" type="noConversion"/>
  </si>
  <si>
    <t>IS #2 TIE</t>
    <phoneticPr fontId="6" type="noConversion"/>
  </si>
  <si>
    <t>IX29</t>
    <phoneticPr fontId="6" type="noConversion"/>
  </si>
  <si>
    <t>無動作</t>
    <phoneticPr fontId="6" type="noConversion"/>
  </si>
  <si>
    <t>111.03.03</t>
  </si>
  <si>
    <t>110.03.04</t>
  </si>
  <si>
    <t>9C39</t>
    <phoneticPr fontId="6" type="noConversion"/>
  </si>
  <si>
    <t>07:11負載由IX24轉供中;同簾#38樹木碰觸</t>
    <phoneticPr fontId="6" type="noConversion"/>
  </si>
  <si>
    <t>111.03.06</t>
  </si>
  <si>
    <t>IH24</t>
    <phoneticPr fontId="6" type="noConversion"/>
  </si>
  <si>
    <t>#3 GIS</t>
    <phoneticPr fontId="6" type="noConversion"/>
  </si>
  <si>
    <t>#1 GIS</t>
    <phoneticPr fontId="6" type="noConversion"/>
  </si>
  <si>
    <t>#2 GIS</t>
    <phoneticPr fontId="6" type="noConversion"/>
  </si>
  <si>
    <t>湳港高幹8號樹木碰觸</t>
  </si>
  <si>
    <t>#4 GIS</t>
    <phoneticPr fontId="6" type="noConversion"/>
  </si>
  <si>
    <t>111.03.17</t>
  </si>
  <si>
    <t>IY34</t>
    <phoneticPr fontId="6" type="noConversion"/>
  </si>
  <si>
    <t>111.03.19</t>
  </si>
  <si>
    <t>巡修
部門</t>
    <phoneticPr fontId="6" type="noConversion"/>
  </si>
  <si>
    <t>電驛別2</t>
  </si>
  <si>
    <t>Lever3</t>
  </si>
  <si>
    <t>電驛別4</t>
  </si>
  <si>
    <t>CO   Tap5</t>
  </si>
  <si>
    <t>Lever6</t>
  </si>
  <si>
    <t>永靖服務所</t>
    <phoneticPr fontId="6" type="noConversion"/>
  </si>
  <si>
    <t>田中服務所</t>
    <phoneticPr fontId="6" type="noConversion"/>
  </si>
  <si>
    <t>北斗服務所</t>
    <phoneticPr fontId="6" type="noConversion"/>
  </si>
  <si>
    <t>花壇服務所</t>
    <phoneticPr fontId="6" type="noConversion"/>
  </si>
  <si>
    <t>二林巡修課</t>
    <phoneticPr fontId="6" type="noConversion"/>
  </si>
  <si>
    <t>市區巡修課</t>
    <phoneticPr fontId="6" type="noConversion"/>
  </si>
  <si>
    <t>備註</t>
    <phoneticPr fontId="6" type="noConversion"/>
  </si>
  <si>
    <t>A49</t>
    <phoneticPr fontId="6" type="noConversion"/>
  </si>
  <si>
    <t>A41</t>
    <phoneticPr fontId="6" type="noConversion"/>
  </si>
  <si>
    <r>
      <rPr>
        <sz val="12"/>
        <rFont val="細明體"/>
        <family val="1"/>
        <charset val="136"/>
      </rPr>
      <t>饋線</t>
    </r>
    <r>
      <rPr>
        <sz val="12"/>
        <rFont val="新細明體"/>
        <family val="1"/>
        <charset val="136"/>
      </rPr>
      <t>代號</t>
    </r>
    <phoneticPr fontId="6" type="noConversion"/>
  </si>
  <si>
    <r>
      <rPr>
        <sz val="12"/>
        <rFont val="細明體"/>
        <family val="1"/>
        <charset val="136"/>
      </rPr>
      <t xml:space="preserve">跳脫
</t>
    </r>
    <r>
      <rPr>
        <sz val="12"/>
        <rFont val="新細明體"/>
        <family val="1"/>
        <charset val="136"/>
      </rPr>
      <t>時間</t>
    </r>
    <phoneticPr fontId="6" type="noConversion"/>
  </si>
  <si>
    <r>
      <rPr>
        <sz val="12"/>
        <rFont val="細明體"/>
        <family val="1"/>
        <charset val="136"/>
      </rPr>
      <t xml:space="preserve">投入
</t>
    </r>
    <r>
      <rPr>
        <sz val="12"/>
        <rFont val="新細明體"/>
        <family val="1"/>
        <charset val="136"/>
      </rPr>
      <t>時間</t>
    </r>
    <phoneticPr fontId="6" type="noConversion"/>
  </si>
  <si>
    <r>
      <rPr>
        <sz val="12"/>
        <rFont val="細明體"/>
        <family val="1"/>
        <charset val="136"/>
      </rPr>
      <t xml:space="preserve">停電
</t>
    </r>
    <r>
      <rPr>
        <sz val="12"/>
        <rFont val="新細明體"/>
        <family val="1"/>
        <charset val="136"/>
      </rPr>
      <t>時間</t>
    </r>
    <phoneticPr fontId="6" type="noConversion"/>
  </si>
  <si>
    <r>
      <rPr>
        <sz val="12"/>
        <rFont val="細明體"/>
        <family val="1"/>
        <charset val="136"/>
      </rPr>
      <t>停電</t>
    </r>
    <r>
      <rPr>
        <sz val="12"/>
        <rFont val="新細明體"/>
        <family val="1"/>
        <charset val="136"/>
      </rPr>
      <t xml:space="preserve">
電力
</t>
    </r>
    <r>
      <rPr>
        <sz val="12"/>
        <rFont val="Times New Roman"/>
        <family val="1"/>
      </rPr>
      <t>(KW)</t>
    </r>
    <phoneticPr fontId="6" type="noConversion"/>
  </si>
  <si>
    <r>
      <rPr>
        <sz val="12"/>
        <rFont val="細明體"/>
        <family val="1"/>
        <charset val="136"/>
      </rPr>
      <t>停電</t>
    </r>
    <r>
      <rPr>
        <sz val="12"/>
        <rFont val="新細明體"/>
        <family val="1"/>
        <charset val="136"/>
      </rPr>
      <t xml:space="preserve">
電度
</t>
    </r>
    <r>
      <rPr>
        <sz val="11"/>
        <rFont val="Times New Roman"/>
        <family val="1"/>
      </rPr>
      <t>(KWH)</t>
    </r>
    <phoneticPr fontId="6" type="noConversion"/>
  </si>
  <si>
    <r>
      <rPr>
        <sz val="12"/>
        <rFont val="細明體"/>
        <family val="1"/>
        <charset val="136"/>
      </rPr>
      <t>變電</t>
    </r>
    <r>
      <rPr>
        <sz val="12"/>
        <rFont val="新細明體"/>
        <family val="1"/>
        <charset val="136"/>
      </rPr>
      <t xml:space="preserve">
所別</t>
    </r>
    <phoneticPr fontId="6" type="noConversion"/>
  </si>
  <si>
    <r>
      <rPr>
        <sz val="12"/>
        <rFont val="細明體"/>
        <family val="1"/>
        <charset val="136"/>
      </rPr>
      <t xml:space="preserve">饋線
</t>
    </r>
    <r>
      <rPr>
        <sz val="12"/>
        <rFont val="新細明體"/>
        <family val="1"/>
        <charset val="136"/>
      </rPr>
      <t>名稱</t>
    </r>
    <phoneticPr fontId="6" type="noConversion"/>
  </si>
  <si>
    <r>
      <rPr>
        <sz val="12"/>
        <rFont val="新細明體"/>
        <family val="1"/>
        <charset val="136"/>
      </rPr>
      <t xml:space="preserve">停電
時間
</t>
    </r>
    <r>
      <rPr>
        <sz val="12"/>
        <rFont val="Times New Roman"/>
        <family val="1"/>
      </rPr>
      <t>(</t>
    </r>
    <r>
      <rPr>
        <sz val="12"/>
        <rFont val="新細明體"/>
        <family val="1"/>
        <charset val="136"/>
      </rPr>
      <t>時</t>
    </r>
    <r>
      <rPr>
        <sz val="12"/>
        <rFont val="Times New Roman"/>
        <family val="1"/>
      </rPr>
      <t>)</t>
    </r>
    <phoneticPr fontId="6" type="noConversion"/>
  </si>
  <si>
    <t>事故地點</t>
    <phoneticPr fontId="6" type="noConversion"/>
  </si>
  <si>
    <t>永靖北斗聯合
屬永靖</t>
    <phoneticPr fontId="6" type="noConversion"/>
  </si>
  <si>
    <t>員林巡修課</t>
    <phoneticPr fontId="6" type="noConversion"/>
  </si>
  <si>
    <t>停電事故
紀錄表</t>
    <phoneticPr fontId="6" type="noConversion"/>
  </si>
  <si>
    <t>事故檢討
報告</t>
    <phoneticPr fontId="6" type="noConversion"/>
  </si>
  <si>
    <t>已通知</t>
    <phoneticPr fontId="6" type="noConversion"/>
  </si>
  <si>
    <t>鹿和巡修課</t>
    <phoneticPr fontId="6" type="noConversion"/>
  </si>
  <si>
    <t>饋線代號</t>
    <phoneticPr fontId="24" type="noConversion"/>
  </si>
  <si>
    <t>日期</t>
  </si>
  <si>
    <t>停電時間</t>
  </si>
  <si>
    <t>停電戶數</t>
  </si>
  <si>
    <t>停電量</t>
  </si>
  <si>
    <t>變電所別</t>
  </si>
  <si>
    <t>事故地點</t>
  </si>
  <si>
    <t>動作電驛</t>
  </si>
  <si>
    <t>次數</t>
  </si>
  <si>
    <t>責任規屬服務所</t>
    <phoneticPr fontId="24" type="noConversion"/>
  </si>
  <si>
    <t>A09</t>
  </si>
  <si>
    <t>外物碰觸(鳥獸害)</t>
  </si>
  <si>
    <t>鳥獸碰觸</t>
  </si>
  <si>
    <t>礙子不良</t>
  </si>
  <si>
    <t>51 51N</t>
  </si>
  <si>
    <t>A31</t>
  </si>
  <si>
    <t>高壓線斷線</t>
  </si>
  <si>
    <t>開關不良</t>
  </si>
  <si>
    <t>避雷器不良</t>
  </si>
  <si>
    <t>電纜不良或劣化</t>
  </si>
  <si>
    <t>架空地線不良</t>
  </si>
  <si>
    <t>自然劣化</t>
  </si>
  <si>
    <t>110.3.8</t>
  </si>
  <si>
    <t>110.03.10</t>
  </si>
  <si>
    <t>G3927 HC43人孔內電纜 蟻害</t>
  </si>
  <si>
    <t>蟻害</t>
  </si>
  <si>
    <t>110.3.16</t>
  </si>
  <si>
    <t>地下電纜遭台鐵施工單位挖損</t>
  </si>
  <si>
    <t>施工碰觸</t>
  </si>
  <si>
    <t>A14</t>
  </si>
  <si>
    <t>陳筆#32高壓斷線</t>
  </si>
  <si>
    <t>110.03.24</t>
  </si>
  <si>
    <t>支線斷落碰觸高壓線</t>
  </si>
  <si>
    <t>引下線或跳線斷落</t>
  </si>
  <si>
    <t>8</t>
    <phoneticPr fontId="6" type="noConversion"/>
  </si>
  <si>
    <t>9F63出口電纜故障,負載全部轉由IO65供電</t>
  </si>
  <si>
    <t>110.03.25</t>
  </si>
  <si>
    <t>815</t>
    <phoneticPr fontId="6" type="noConversion"/>
  </si>
  <si>
    <t>民車(混凝土車)碰觸</t>
  </si>
  <si>
    <t>車輛碰觸</t>
  </si>
  <si>
    <t>110.3.27</t>
  </si>
  <si>
    <t>191</t>
    <phoneticPr fontId="6" type="noConversion"/>
  </si>
  <si>
    <t>草港80Y9車輛碰撞致高壓線斷落</t>
  </si>
  <si>
    <t>車輛碰撞</t>
  </si>
  <si>
    <t>110.04.02</t>
  </si>
  <si>
    <t>7</t>
    <phoneticPr fontId="6" type="noConversion"/>
  </si>
  <si>
    <t>1124</t>
    <phoneticPr fontId="6" type="noConversion"/>
  </si>
  <si>
    <t>後厝#33Y1 LBS跳線鳥獸碰觸</t>
  </si>
  <si>
    <t>110.04.03</t>
  </si>
  <si>
    <t>124</t>
    <phoneticPr fontId="6" type="noConversion"/>
  </si>
  <si>
    <t>允強實業高壓用戶設備故障</t>
  </si>
  <si>
    <t>用戶設備不良</t>
  </si>
  <si>
    <t>110.04.10</t>
  </si>
  <si>
    <t>817</t>
    <phoneticPr fontId="6" type="noConversion"/>
  </si>
  <si>
    <t>避雷器引線碰觸</t>
  </si>
  <si>
    <t>雷害</t>
  </si>
  <si>
    <t>110.04.12</t>
  </si>
  <si>
    <t>465</t>
    <phoneticPr fontId="6" type="noConversion"/>
  </si>
  <si>
    <t>新寶高幹#1開關不良</t>
  </si>
  <si>
    <t>110.04.17</t>
  </si>
  <si>
    <t>2921</t>
    <phoneticPr fontId="6" type="noConversion"/>
  </si>
  <si>
    <t>同簾#63 松鼠碰觸</t>
  </si>
  <si>
    <t>110.04.22</t>
  </si>
  <si>
    <t>東興#1鼠害</t>
  </si>
  <si>
    <t>草湖高幹6X2-1 分段開關鳥獸碰觸</t>
  </si>
  <si>
    <t>110.04.25</t>
  </si>
  <si>
    <t>K1299HE5422至永興(二)高分19-1地下電纜故障</t>
  </si>
  <si>
    <t>110.04.27</t>
  </si>
  <si>
    <t>川邊#79鳥巢</t>
  </si>
  <si>
    <t>110.04.28</t>
  </si>
  <si>
    <t>平崙#62鳥獸碰觸</t>
  </si>
  <si>
    <t>110.04.29</t>
  </si>
  <si>
    <t>五區#22X17高壓斷線</t>
  </si>
  <si>
    <t>鹽害</t>
  </si>
  <si>
    <t>二重#20Y7接頭不良</t>
  </si>
  <si>
    <t>跳線或接頭不良</t>
  </si>
  <si>
    <t>110.05.04</t>
  </si>
  <si>
    <t>頂山#65X4LBS懸垂礙子斷</t>
  </si>
  <si>
    <t>110.05.12</t>
  </si>
  <si>
    <t>用戶設備故障(晉瑜企業股份有限公司)</t>
  </si>
  <si>
    <t>110.05.14</t>
  </si>
  <si>
    <t>4548</t>
    <phoneticPr fontId="6" type="noConversion"/>
  </si>
  <si>
    <t>北平#49，蛇類碰觸</t>
  </si>
  <si>
    <t>110.05.15</t>
  </si>
  <si>
    <t>60</t>
    <phoneticPr fontId="6" type="noConversion"/>
  </si>
  <si>
    <t>信豪#25X1被鳥獸碰觸</t>
  </si>
  <si>
    <t>110.06.12</t>
  </si>
  <si>
    <t>麥嶼厝#20X14架空地線斷落</t>
  </si>
  <si>
    <t>885</t>
    <phoneticPr fontId="6" type="noConversion"/>
  </si>
  <si>
    <t>三村#132熔絲鏈開關不良</t>
  </si>
  <si>
    <t>熔絲鏈開關不良</t>
  </si>
  <si>
    <t>IO51</t>
  </si>
  <si>
    <t>110.06.13</t>
  </si>
  <si>
    <t>用戶設備不良
(引接電纜接頭不良)</t>
  </si>
  <si>
    <t>110.06.14</t>
  </si>
  <si>
    <t>110.06.17</t>
  </si>
  <si>
    <t>2524</t>
    <phoneticPr fontId="6" type="noConversion"/>
  </si>
  <si>
    <t>大村高幹58~田洋高幹7地下電纜遭挖損</t>
  </si>
  <si>
    <t>110.06.18</t>
  </si>
  <si>
    <t>維新#4至快官53X#1地下電纜遭挖損</t>
  </si>
  <si>
    <t>110.06.19</t>
  </si>
  <si>
    <t>埔尾#47 DS不良(跳線解開隔離中)</t>
  </si>
  <si>
    <t>110.06.27</t>
  </si>
  <si>
    <t>疑似防護線管因雨勢大掉落大埔#84橫單上；因工作停電，現場未指令復閉電驛手動解除恢復自動，致饋線跳脫未試送，造成永久事故</t>
  </si>
  <si>
    <t>外物碰觸</t>
  </si>
  <si>
    <t>A10</t>
  </si>
  <si>
    <t>110.06.28</t>
  </si>
  <si>
    <t>G2641HC07-24J~G2641HC35-J11間#1電纜不良</t>
  </si>
  <si>
    <t>110.06.29</t>
  </si>
  <si>
    <t>後湖#31常開點開關不良</t>
  </si>
  <si>
    <t>110.06.29</t>
    <phoneticPr fontId="6" type="noConversion"/>
  </si>
  <si>
    <t>下湳#22遭蛇碰觸引起事故</t>
  </si>
  <si>
    <t>5151N</t>
    <phoneticPr fontId="6" type="noConversion"/>
  </si>
  <si>
    <t>110.06.30</t>
  </si>
  <si>
    <t>疑似出口電纜不良</t>
  </si>
  <si>
    <t>110.07.01</t>
  </si>
  <si>
    <t>中崙34竹子碰觸高壓線</t>
  </si>
  <si>
    <t>樹竹碰觸</t>
  </si>
  <si>
    <t>A11</t>
  </si>
  <si>
    <t>轉供IU23饋線跳脫</t>
  </si>
  <si>
    <t>事故處理-轉供操作</t>
  </si>
  <si>
    <t>110.07.03</t>
  </si>
  <si>
    <t>110.07.04</t>
  </si>
  <si>
    <t>110.07.08</t>
  </si>
  <si>
    <t>五區22X14號，鳥獸碰觸</t>
  </si>
  <si>
    <t>110.07.12</t>
  </si>
  <si>
    <t>110.07.15</t>
  </si>
  <si>
    <t>浸氷#42遭鳥類用電線築巢碰觸</t>
  </si>
  <si>
    <t>110.07.19</t>
  </si>
  <si>
    <t>王功高幹69-1 鳥獸
碰觸避雷器</t>
  </si>
  <si>
    <t>110.07.26</t>
  </si>
  <si>
    <t>潘厝#9樹竹碰觸</t>
  </si>
  <si>
    <t>嘉寶#20-1蛇害</t>
  </si>
  <si>
    <t>110.07.29</t>
  </si>
  <si>
    <t>十戶#18避雷器不良</t>
  </si>
  <si>
    <t>工作停電-轉供操作</t>
  </si>
  <si>
    <t>110.08.12</t>
  </si>
  <si>
    <t>1091</t>
    <phoneticPr fontId="6" type="noConversion"/>
  </si>
  <si>
    <t>草中#30操作DS開關，電力潮流NA過高，活電中跳脫。</t>
  </si>
  <si>
    <t>電力潮流</t>
  </si>
  <si>
    <t>110.08.18</t>
  </si>
  <si>
    <t>504</t>
    <phoneticPr fontId="6" type="noConversion"/>
  </si>
  <si>
    <t>疑似出口電纜不良2:28改由9M33承載，FDIR故障區間誤舉旗試送2次失敗。</t>
  </si>
  <si>
    <t>2992</t>
    <phoneticPr fontId="6" type="noConversion"/>
  </si>
  <si>
    <t>元埔#33跳線裝腳礙子及架空地線遭雷擊受損</t>
  </si>
  <si>
    <t>110.08.19</t>
  </si>
  <si>
    <t>18</t>
    <phoneticPr fontId="6" type="noConversion"/>
  </si>
  <si>
    <t>水江#1分岐開關燒損</t>
  </si>
  <si>
    <t>110.08.24</t>
  </si>
  <si>
    <t>4392</t>
    <phoneticPr fontId="6" type="noConversion"/>
  </si>
  <si>
    <t>四塊厝#8 松鼠碰觸</t>
  </si>
  <si>
    <t>604</t>
    <phoneticPr fontId="6" type="noConversion"/>
  </si>
  <si>
    <t>快官33Y11X1樹木碰觸斷線</t>
  </si>
  <si>
    <t>樹木碰觸</t>
  </si>
  <si>
    <t>110.08.25</t>
  </si>
  <si>
    <t>711</t>
    <phoneticPr fontId="6" type="noConversion"/>
  </si>
  <si>
    <t>金崙高幹84號，架空地線斷落</t>
  </si>
  <si>
    <t>110.08.26</t>
  </si>
  <si>
    <t>3472</t>
    <phoneticPr fontId="6" type="noConversion"/>
  </si>
  <si>
    <t>中央#27松鼠碰觸引起事故</t>
  </si>
  <si>
    <t>110.09.01</t>
  </si>
  <si>
    <t>2965</t>
    <phoneticPr fontId="6" type="noConversion"/>
  </si>
  <si>
    <t>蚵寮#7 鳥獸碰觸</t>
  </si>
  <si>
    <t>110.09.07</t>
  </si>
  <si>
    <t>G2026-HD69-S44~G2126-SD19-S52間電纜故障</t>
  </si>
  <si>
    <t>絕緣劣化</t>
  </si>
  <si>
    <t>110.09.13</t>
  </si>
  <si>
    <t>建平#71架空地線斷落</t>
  </si>
  <si>
    <t>9G20</t>
  </si>
  <si>
    <t>110.09.14</t>
  </si>
  <si>
    <t>漢寶85Y10 於包覆防護線管時22mm2裸硬銅線斷落</t>
  </si>
  <si>
    <t>110.09.16</t>
  </si>
  <si>
    <t>秀安#18空Y15 DS 不良</t>
  </si>
  <si>
    <t>110.09.17</t>
  </si>
  <si>
    <t>溝興28發生車禍斷桿</t>
  </si>
  <si>
    <t>110.09.21</t>
  </si>
  <si>
    <t>草東#71鳥類碰觸引起事故</t>
  </si>
  <si>
    <t>110.09.27</t>
  </si>
  <si>
    <t>草尾#1號自動化開關故障引起崙尾#4號高壓斷線</t>
  </si>
  <si>
    <t>110.09.30</t>
  </si>
  <si>
    <t>FDIR及人工控制饋線CB失敗 05:23負載轉IM28承供,快官29號，鳥獸(松鼠)碰觸</t>
  </si>
  <si>
    <t>美寮42X12Y1,鳥獸碰觸</t>
  </si>
  <si>
    <t>110.10.02</t>
  </si>
  <si>
    <t>高供用戶火災引起(黃厝18空Y25)</t>
  </si>
  <si>
    <t>火警</t>
  </si>
  <si>
    <t>火災</t>
  </si>
  <si>
    <t>人工切開DS時，操作困難造成三相不平衡</t>
  </si>
  <si>
    <t>操作不良</t>
  </si>
  <si>
    <t>110.10.08</t>
  </si>
  <si>
    <t>東山高幹20Y11高壓斷線</t>
  </si>
  <si>
    <t>51  51N</t>
  </si>
  <si>
    <t>永興二高分7，LBS跳線遭鳥類碰觸</t>
  </si>
  <si>
    <t>110.10.13</t>
  </si>
  <si>
    <t>道場#18被樹木碰觸引起事故</t>
  </si>
  <si>
    <t>彰水86Y15架空地線
斷落</t>
  </si>
  <si>
    <t>110.10.14</t>
  </si>
  <si>
    <t>五區22X18Y#1高壓
線斷落</t>
  </si>
  <si>
    <t>110.10.16</t>
  </si>
  <si>
    <t>四股#14~永光#14Y17架空地線斷線</t>
  </si>
  <si>
    <t>110.10.17</t>
  </si>
  <si>
    <t>蚵伸18Y20Y3X6-1高壓斷線</t>
  </si>
  <si>
    <t>110.10.21</t>
  </si>
  <si>
    <t>K1691CC18 S12～K1694EA62 S21區間電纜故障</t>
  </si>
  <si>
    <t>福安#3號，熔絲連開關不良</t>
  </si>
  <si>
    <t>110.10.23</t>
  </si>
  <si>
    <t>鹽場#36之高壓跳線斷線引起事故</t>
  </si>
  <si>
    <t>110.10.24</t>
  </si>
  <si>
    <t>圳海#18高壓線礙子不良</t>
  </si>
  <si>
    <t>東山#33Y6Z2彩帶碰觸</t>
  </si>
  <si>
    <t>110.10.31</t>
  </si>
  <si>
    <t>高壓用戶自備設備不良</t>
  </si>
  <si>
    <t>110.11.02</t>
    <phoneticPr fontId="6" type="noConversion"/>
  </si>
  <si>
    <t>羅厝#44-2用戶操作吊臂車吊掛樹木，樹枝碰觸高壓線</t>
  </si>
  <si>
    <t>9H22</t>
    <phoneticPr fontId="6" type="noConversion"/>
  </si>
  <si>
    <t>110.11.04</t>
    <phoneticPr fontId="6" type="noConversion"/>
  </si>
  <si>
    <t>西崙高幹#4~#5地下電纜不良</t>
  </si>
  <si>
    <t>110.11.09</t>
  </si>
  <si>
    <t>FCB~G3646GD50S41出口電纜故障，02:07全部負載轉由伸港IV55供電中</t>
  </si>
  <si>
    <t>9A61</t>
  </si>
  <si>
    <t>110.11.10</t>
  </si>
  <si>
    <t>高壓用戶自備設備MOF之PT不良</t>
  </si>
  <si>
    <t>110.11.13</t>
  </si>
  <si>
    <t>頂番#39Y17 LBS不良</t>
  </si>
  <si>
    <t>110.11.18</t>
  </si>
  <si>
    <t>操作開關因三相電流不平衡過高致饋線跳脫</t>
  </si>
  <si>
    <t>110.11.22</t>
  </si>
  <si>
    <t>頭崙34-1Y1-Y2間架空地線斷線</t>
  </si>
  <si>
    <t>大城#129x6架空地線脫落</t>
  </si>
  <si>
    <t>9I30</t>
    <phoneticPr fontId="6" type="noConversion"/>
  </si>
  <si>
    <t>110.11.26</t>
    <phoneticPr fontId="6" type="noConversion"/>
  </si>
  <si>
    <t>阮田35Y#3木橫單斷落碰觸高壓一次側引起饋線跳脫</t>
  </si>
  <si>
    <t>橫擔不良</t>
  </si>
  <si>
    <t>110.12.04</t>
  </si>
  <si>
    <t>全工五高分#6鳥類碰觸引起事故</t>
  </si>
  <si>
    <t>110.12.05</t>
  </si>
  <si>
    <t>川邊#86Y1架空地線斷落</t>
  </si>
  <si>
    <t>110.12.12</t>
  </si>
  <si>
    <t>三春72-1號電桿遭車輛撞斷</t>
  </si>
  <si>
    <t>IV31</t>
  </si>
  <si>
    <t>110.12.13</t>
  </si>
  <si>
    <t>湖內#16Z3遭招牌倒塌碰觸</t>
  </si>
  <si>
    <t>110.12.16</t>
  </si>
  <si>
    <t>南通30-2變壓器不良</t>
  </si>
  <si>
    <t>變壓器不良</t>
  </si>
  <si>
    <t>110.12.17</t>
  </si>
  <si>
    <t>川邊高幹113-112間電纜故障</t>
  </si>
  <si>
    <t>永興(二)高分LBS不良</t>
  </si>
  <si>
    <t>路上高幹49懸垂礙子脫落</t>
  </si>
  <si>
    <t>110.12.21</t>
  </si>
  <si>
    <t>金崙84-2跳線碰觸懸垂礙子</t>
  </si>
  <si>
    <t>草湖高幹5-2Y9 高壓跳線接頭不良</t>
  </si>
  <si>
    <t>110.12.22</t>
  </si>
  <si>
    <t>草湖高幹5-2Y5不明物體碰觸，導線有明顯電弧痕跡</t>
  </si>
  <si>
    <t>110.12.31</t>
  </si>
  <si>
    <t>疑似ID20饋線出口電力電纜故障</t>
  </si>
  <si>
    <t>5151N</t>
  </si>
  <si>
    <t>111.01.05</t>
  </si>
  <si>
    <t>礙掃作業中另有外物碰觸跳脫</t>
  </si>
  <si>
    <t>111.01.07</t>
  </si>
  <si>
    <t>G4302GB83S54~永坡#3電纜故障,2:09負載由IL21承供</t>
  </si>
  <si>
    <t>111.01.10</t>
  </si>
  <si>
    <r>
      <t>仁里高幹</t>
    </r>
    <r>
      <rPr>
        <sz val="12"/>
        <color rgb="FF0000FF"/>
        <rFont val="Times New Roman"/>
        <family val="1"/>
      </rPr>
      <t>19</t>
    </r>
    <r>
      <rPr>
        <sz val="12"/>
        <color rgb="FF0000FF"/>
        <rFont val="細明體"/>
        <family val="3"/>
        <charset val="136"/>
      </rPr>
      <t>號用戶火警致高壓線斷落</t>
    </r>
  </si>
  <si>
    <t>111.01.12</t>
  </si>
  <si>
    <t>08:32負載改由IT32承供;出口電纜不良</t>
  </si>
  <si>
    <t>111.01.13</t>
  </si>
  <si>
    <t>111.01.19</t>
  </si>
  <si>
    <r>
      <t>興海高幹</t>
    </r>
    <r>
      <rPr>
        <sz val="12"/>
        <color rgb="FF7030A0"/>
        <rFont val="Times New Roman"/>
        <family val="1"/>
        <charset val="136"/>
      </rPr>
      <t>#123</t>
    </r>
    <r>
      <rPr>
        <sz val="12"/>
        <color rgb="FF7030A0"/>
        <rFont val="細明體"/>
        <family val="3"/>
        <charset val="136"/>
      </rPr>
      <t>礙洗工作致活電中跳脫</t>
    </r>
  </si>
  <si>
    <t>A93</t>
  </si>
  <si>
    <t>礙子清洗</t>
  </si>
  <si>
    <t>111.01.22</t>
  </si>
  <si>
    <t>埔尾#36礙子燒損</t>
  </si>
  <si>
    <t>部仔高幹41-1裝腳礙子破裂</t>
  </si>
  <si>
    <t>9M20</t>
  </si>
  <si>
    <t>111.01.29</t>
  </si>
  <si>
    <t>負載改由9M26轉供;出口電纜不良</t>
    <phoneticPr fontId="6" type="noConversion"/>
  </si>
  <si>
    <t>111.02.07</t>
  </si>
  <si>
    <t>鹿東#54高壓線斷落引起事故</t>
  </si>
  <si>
    <t>111.02.08</t>
  </si>
  <si>
    <t>福興#56X1外物碰觸</t>
  </si>
  <si>
    <t>111.02.14</t>
  </si>
  <si>
    <t>巡查無事故原因(分段試送良好)</t>
  </si>
  <si>
    <t>A50</t>
  </si>
  <si>
    <t>111.02.16</t>
  </si>
  <si>
    <t>建國東路380號前電纜遭挖損</t>
  </si>
  <si>
    <t>111.02.19</t>
  </si>
  <si>
    <t>新樂227X16上層高壓斷線</t>
  </si>
  <si>
    <r>
      <t xml:space="preserve">                                                                   </t>
    </r>
    <r>
      <rPr>
        <b/>
        <sz val="20"/>
        <rFont val="標楷體"/>
        <family val="4"/>
        <charset val="136"/>
      </rPr>
      <t>事</t>
    </r>
    <r>
      <rPr>
        <b/>
        <sz val="20"/>
        <rFont val="Times New Roman"/>
        <family val="1"/>
      </rPr>
      <t xml:space="preserve">          </t>
    </r>
    <r>
      <rPr>
        <b/>
        <sz val="20"/>
        <rFont val="標楷體"/>
        <family val="4"/>
        <charset val="136"/>
      </rPr>
      <t>故</t>
    </r>
    <r>
      <rPr>
        <b/>
        <sz val="20"/>
        <rFont val="Times New Roman"/>
        <family val="1"/>
      </rPr>
      <t xml:space="preserve">                    </t>
    </r>
    <r>
      <rPr>
        <b/>
        <sz val="20"/>
        <rFont val="標楷體"/>
        <family val="4"/>
        <charset val="136"/>
      </rPr>
      <t>報</t>
    </r>
    <r>
      <rPr>
        <b/>
        <sz val="20"/>
        <rFont val="Times New Roman"/>
        <family val="1"/>
      </rPr>
      <t xml:space="preserve">          </t>
    </r>
    <r>
      <rPr>
        <b/>
        <sz val="20"/>
        <rFont val="標楷體"/>
        <family val="4"/>
        <charset val="136"/>
      </rPr>
      <t>表</t>
    </r>
    <r>
      <rPr>
        <b/>
        <sz val="20"/>
        <rFont val="Times New Roman"/>
        <family val="1"/>
      </rPr>
      <t xml:space="preserve">          </t>
    </r>
    <phoneticPr fontId="6" type="noConversion"/>
  </si>
  <si>
    <t>111.03.01</t>
  </si>
  <si>
    <t>111.03.23</t>
  </si>
  <si>
    <t>111.03.26</t>
  </si>
  <si>
    <t>111.03.27</t>
  </si>
  <si>
    <t>111.03.28</t>
  </si>
  <si>
    <t>111.03.29</t>
  </si>
  <si>
    <t>停電時間2</t>
  </si>
  <si>
    <t>9I22</t>
    <phoneticPr fontId="6" type="noConversion"/>
  </si>
  <si>
    <t>9J15</t>
    <phoneticPr fontId="6" type="noConversion"/>
  </si>
  <si>
    <t>IA24</t>
    <phoneticPr fontId="6" type="noConversion"/>
  </si>
  <si>
    <t>溪州服務所</t>
    <phoneticPr fontId="6" type="noConversion"/>
  </si>
  <si>
    <t>疑似為地下電纜故障</t>
  </si>
  <si>
    <t>無動作</t>
  </si>
  <si>
    <r>
      <t>07:11</t>
    </r>
    <r>
      <rPr>
        <sz val="12"/>
        <color rgb="FFFF0000"/>
        <rFont val="新細明體"/>
        <family val="1"/>
        <charset val="136"/>
      </rPr>
      <t>負載由</t>
    </r>
    <r>
      <rPr>
        <sz val="12"/>
        <color rgb="FFFF0000"/>
        <rFont val="Times New Roman"/>
        <family val="1"/>
      </rPr>
      <t>IX24</t>
    </r>
    <r>
      <rPr>
        <sz val="12"/>
        <color rgb="FFFF0000"/>
        <rFont val="新細明體"/>
        <family val="1"/>
        <charset val="136"/>
      </rPr>
      <t>轉供中</t>
    </r>
    <r>
      <rPr>
        <sz val="12"/>
        <color rgb="FFFF0000"/>
        <rFont val="Times New Roman"/>
        <family val="1"/>
      </rPr>
      <t>;</t>
    </r>
    <r>
      <rPr>
        <sz val="12"/>
        <color rgb="FFFF0000"/>
        <rFont val="新細明體"/>
        <family val="1"/>
        <charset val="136"/>
      </rPr>
      <t>同簾</t>
    </r>
    <r>
      <rPr>
        <sz val="12"/>
        <color rgb="FFFF0000"/>
        <rFont val="Times New Roman"/>
        <family val="1"/>
      </rPr>
      <t>#38</t>
    </r>
    <r>
      <rPr>
        <sz val="12"/>
        <color rgb="FFFF0000"/>
        <rFont val="新細明體"/>
        <family val="1"/>
        <charset val="136"/>
      </rPr>
      <t>樹木碰觸</t>
    </r>
    <phoneticPr fontId="6" type="noConversion"/>
  </si>
  <si>
    <t xml:space="preserve">新水#37礙子不良 </t>
    <phoneticPr fontId="6" type="noConversion"/>
  </si>
  <si>
    <t>新街高幹#15</t>
    <phoneticPr fontId="6" type="noConversion"/>
  </si>
  <si>
    <r>
      <rPr>
        <sz val="12"/>
        <color rgb="FFFF0000"/>
        <rFont val="新細明體"/>
        <family val="1"/>
        <charset val="136"/>
      </rPr>
      <t>頂湳</t>
    </r>
    <r>
      <rPr>
        <sz val="12"/>
        <color rgb="FFFF0000"/>
        <rFont val="Times New Roman"/>
        <family val="1"/>
      </rPr>
      <t>21</t>
    </r>
    <r>
      <rPr>
        <sz val="12"/>
        <color rgb="FFFF0000"/>
        <rFont val="新細明體"/>
        <family val="1"/>
        <charset val="136"/>
      </rPr>
      <t>分段開關絕緣不良</t>
    </r>
    <phoneticPr fontId="6" type="noConversion"/>
  </si>
  <si>
    <t>頂湳高幹#22</t>
    <phoneticPr fontId="6" type="noConversion"/>
  </si>
  <si>
    <t>總計</t>
  </si>
  <si>
    <t>(多重項目)</t>
  </si>
  <si>
    <r>
      <rPr>
        <sz val="14"/>
        <color rgb="FFFF0000"/>
        <rFont val="新細明體"/>
        <family val="1"/>
        <charset val="136"/>
      </rPr>
      <t>新街高幹</t>
    </r>
    <r>
      <rPr>
        <sz val="14"/>
        <color rgb="FFFF0000"/>
        <rFont val="Times New Roman"/>
        <family val="1"/>
        <charset val="136"/>
      </rPr>
      <t>#15</t>
    </r>
    <phoneticPr fontId="6" type="noConversion"/>
  </si>
  <si>
    <r>
      <rPr>
        <sz val="12"/>
        <color rgb="FF0000FF"/>
        <rFont val="細明體"/>
        <family val="1"/>
        <charset val="136"/>
      </rPr>
      <t>頂湳</t>
    </r>
    <r>
      <rPr>
        <sz val="12"/>
        <color rgb="FF0000FF"/>
        <rFont val="Times New Roman"/>
        <family val="1"/>
      </rPr>
      <t>21</t>
    </r>
    <r>
      <rPr>
        <sz val="12"/>
        <color rgb="FF0000FF"/>
        <rFont val="新細明體"/>
        <family val="1"/>
        <charset val="136"/>
      </rPr>
      <t>分段開關絕緣</t>
    </r>
    <r>
      <rPr>
        <sz val="12"/>
        <color rgb="FF0000FF"/>
        <rFont val="細明體"/>
        <family val="1"/>
        <charset val="136"/>
      </rPr>
      <t>不良</t>
    </r>
    <phoneticPr fontId="6" type="noConversion"/>
  </si>
  <si>
    <t>A45</t>
    <phoneticPr fontId="6" type="noConversion"/>
  </si>
  <si>
    <t>大城#114X13-1Y4鳥害</t>
  </si>
  <si>
    <t>111.03.20</t>
  </si>
  <si>
    <t>111.03.22</t>
  </si>
  <si>
    <t>胡厝#28,變壓器短節電纜不良</t>
  </si>
  <si>
    <t>111.03.25</t>
  </si>
  <si>
    <t>9L21</t>
  </si>
  <si>
    <t>查無事故點</t>
    <phoneticPr fontId="6" type="noConversion"/>
  </si>
  <si>
    <t>111.03.30</t>
  </si>
  <si>
    <t>草東高幹#103</t>
  </si>
  <si>
    <t>草東高幹#103</t>
    <phoneticPr fontId="6" type="noConversion"/>
  </si>
  <si>
    <t>已交</t>
    <phoneticPr fontId="6" type="noConversion"/>
  </si>
  <si>
    <t>金崙#115懸垂礙子不良</t>
  </si>
  <si>
    <t>111.03.31</t>
  </si>
  <si>
    <t>快官#13y11螺栓鬆脫</t>
  </si>
  <si>
    <t>渡船1-1y1避雷器不良</t>
  </si>
  <si>
    <t>西港#113外物碰觸</t>
  </si>
  <si>
    <t>社頭服務所</t>
    <phoneticPr fontId="6" type="noConversion"/>
  </si>
  <si>
    <t>111.04.01</t>
  </si>
  <si>
    <t>111.04.02</t>
  </si>
  <si>
    <t>111.04.03</t>
  </si>
  <si>
    <t>沿海高分15-2變壓器短節電纜絕緣劣化燒損導致瞬跳3次</t>
  </si>
  <si>
    <t>排序</t>
    <phoneticPr fontId="153" type="noConversion"/>
  </si>
  <si>
    <t>停電日期
日／時／分</t>
  </si>
  <si>
    <t>停電時間（分）</t>
    <phoneticPr fontId="153" type="noConversion"/>
  </si>
  <si>
    <t>用戶數
（戶）</t>
  </si>
  <si>
    <t>損　壞　部　位</t>
  </si>
  <si>
    <t>分/戶</t>
    <phoneticPr fontId="153" type="noConversion"/>
  </si>
  <si>
    <t>次/戶</t>
    <phoneticPr fontId="153" type="noConversion"/>
  </si>
  <si>
    <t>事故地點</t>
    <phoneticPr fontId="153" type="noConversion"/>
  </si>
  <si>
    <t>責任歸屬服務所</t>
    <phoneticPr fontId="24" type="noConversion"/>
  </si>
  <si>
    <t>一月</t>
    <phoneticPr fontId="6" type="noConversion"/>
  </si>
  <si>
    <t>二月</t>
  </si>
  <si>
    <t>三月</t>
  </si>
  <si>
    <t>四月</t>
  </si>
  <si>
    <t>五月</t>
  </si>
  <si>
    <t>六月</t>
  </si>
  <si>
    <t>七月</t>
  </si>
  <si>
    <t>八月</t>
  </si>
  <si>
    <t>九月</t>
  </si>
  <si>
    <t>十月</t>
  </si>
  <si>
    <t>十一月</t>
  </si>
  <si>
    <t>十二月</t>
    <phoneticPr fontId="6" type="noConversion"/>
  </si>
  <si>
    <t>實績</t>
    <phoneticPr fontId="6" type="noConversion"/>
  </si>
  <si>
    <t>目標</t>
    <phoneticPr fontId="6" type="noConversion"/>
  </si>
  <si>
    <t>累計實績</t>
    <phoneticPr fontId="6" type="noConversion"/>
  </si>
  <si>
    <t>累計目標</t>
    <phoneticPr fontId="6" type="noConversion"/>
  </si>
  <si>
    <t>線路課</t>
    <phoneticPr fontId="6" type="noConversion"/>
  </si>
  <si>
    <t>秀水服務所</t>
    <phoneticPr fontId="6" type="noConversion"/>
  </si>
  <si>
    <t>線路股</t>
    <phoneticPr fontId="6" type="noConversion"/>
  </si>
  <si>
    <t>市區巡修股</t>
    <phoneticPr fontId="6" type="noConversion"/>
  </si>
  <si>
    <t>員林巡修股</t>
    <phoneticPr fontId="6" type="noConversion"/>
  </si>
  <si>
    <t>鹿和巡修股</t>
    <phoneticPr fontId="6" type="noConversion"/>
  </si>
  <si>
    <t>日 期</t>
  </si>
  <si>
    <t>金墩#13x1高供戶開關蛇害(分界點跳脫)</t>
  </si>
  <si>
    <t>漢寶#145y16終端接頭不良</t>
  </si>
  <si>
    <t>111.02.09</t>
  </si>
  <si>
    <t>111.02.11</t>
  </si>
  <si>
    <t>111.02.13</t>
  </si>
  <si>
    <t>番社#47鳥害</t>
  </si>
  <si>
    <t xml:space="preserve">田洋6-1避雷器不良 </t>
  </si>
  <si>
    <t>111.02.17</t>
  </si>
  <si>
    <t>豐崙#7x1~x2高壓被覆線斷</t>
  </si>
  <si>
    <t>111.02.24</t>
  </si>
  <si>
    <t>高供戶避雷器不良</t>
  </si>
  <si>
    <t>111.02.28</t>
  </si>
  <si>
    <t>港新#25避雷器不良</t>
  </si>
  <si>
    <t>南原#58 LBS跳線外物碰觸</t>
  </si>
  <si>
    <t>山寮#2-6y4避雷器不良</t>
  </si>
  <si>
    <t>111.01.06</t>
  </si>
  <si>
    <t>111.01.15</t>
  </si>
  <si>
    <t>111.01.16</t>
  </si>
  <si>
    <t>111.01.20</t>
  </si>
  <si>
    <t>111.01.23</t>
  </si>
  <si>
    <t>111.01.24</t>
  </si>
  <si>
    <t>111.01.25</t>
  </si>
  <si>
    <t>111.01.30</t>
  </si>
  <si>
    <t>永光高幹35Y5 裝腳礙子、輕鋼橫擔不良</t>
  </si>
  <si>
    <t>崙草29懸垂礙子不良</t>
  </si>
  <si>
    <t>頂湳60高供戶設備不良</t>
  </si>
  <si>
    <t>9I36</t>
    <phoneticPr fontId="6" type="noConversion"/>
  </si>
  <si>
    <t>111.02.07</t>
    <phoneticPr fontId="6" type="noConversion"/>
  </si>
  <si>
    <t>9G38</t>
    <phoneticPr fontId="6" type="noConversion"/>
  </si>
  <si>
    <t>111.02.08</t>
    <phoneticPr fontId="6" type="noConversion"/>
  </si>
  <si>
    <t>9P23</t>
    <phoneticPr fontId="6" type="noConversion"/>
  </si>
  <si>
    <t>111.02.14</t>
    <phoneticPr fontId="6" type="noConversion"/>
  </si>
  <si>
    <t>111.02.16</t>
    <phoneticPr fontId="6" type="noConversion"/>
  </si>
  <si>
    <t>9G25</t>
    <phoneticPr fontId="6" type="noConversion"/>
  </si>
  <si>
    <t>111.02.19</t>
    <phoneticPr fontId="6" type="noConversion"/>
  </si>
  <si>
    <t>IZ22</t>
    <phoneticPr fontId="6" type="noConversion"/>
  </si>
  <si>
    <t>111.02.20</t>
    <phoneticPr fontId="6" type="noConversion"/>
  </si>
  <si>
    <t>9G36</t>
    <phoneticPr fontId="6" type="noConversion"/>
  </si>
  <si>
    <t>111.02.23</t>
    <phoneticPr fontId="6" type="noConversion"/>
  </si>
  <si>
    <r>
      <t>福興</t>
    </r>
    <r>
      <rPr>
        <sz val="12"/>
        <color rgb="FF7030A0"/>
        <rFont val="Times New Roman"/>
        <family val="1"/>
      </rPr>
      <t>#56X1</t>
    </r>
    <r>
      <rPr>
        <sz val="12"/>
        <color rgb="FF7030A0"/>
        <rFont val="細明體"/>
        <family val="3"/>
        <charset val="136"/>
      </rPr>
      <t>外物碰觸</t>
    </r>
  </si>
  <si>
    <t>巡查無事故原因(分段試送良好)</t>
    <phoneticPr fontId="6" type="noConversion"/>
  </si>
  <si>
    <r>
      <rPr>
        <sz val="12"/>
        <color rgb="FF0000FF"/>
        <rFont val="新細明體"/>
        <family val="1"/>
        <charset val="136"/>
      </rPr>
      <t>湖內</t>
    </r>
    <r>
      <rPr>
        <sz val="12"/>
        <color rgb="FF0000FF"/>
        <rFont val="Times New Roman"/>
        <family val="1"/>
      </rPr>
      <t>#13X13Y1</t>
    </r>
    <r>
      <rPr>
        <sz val="12"/>
        <color rgb="FF0000FF"/>
        <rFont val="新細明體"/>
        <family val="1"/>
        <charset val="136"/>
      </rPr>
      <t>高壓橫擔斷落引起事故</t>
    </r>
    <phoneticPr fontId="6" type="noConversion"/>
  </si>
  <si>
    <r>
      <rPr>
        <sz val="10"/>
        <color rgb="FF0000FF"/>
        <rFont val="新細明體"/>
        <family val="1"/>
        <charset val="136"/>
      </rPr>
      <t>謝慶</t>
    </r>
    <r>
      <rPr>
        <sz val="10"/>
        <color rgb="FF0000FF"/>
        <rFont val="Times New Roman"/>
        <family val="1"/>
      </rPr>
      <t>#139~</t>
    </r>
    <r>
      <rPr>
        <sz val="10"/>
        <color rgb="FF0000FF"/>
        <rFont val="新細明體"/>
        <family val="1"/>
        <charset val="136"/>
      </rPr>
      <t>謝慶</t>
    </r>
    <r>
      <rPr>
        <sz val="10"/>
        <color rgb="FF0000FF"/>
        <rFont val="Times New Roman"/>
        <family val="1"/>
      </rPr>
      <t>#140</t>
    </r>
    <r>
      <rPr>
        <sz val="10"/>
        <color rgb="FF0000FF"/>
        <rFont val="細明體"/>
        <family val="1"/>
        <charset val="136"/>
      </rPr>
      <t>強風吹襲引起導線安全間距不足致引起事故</t>
    </r>
    <phoneticPr fontId="6" type="noConversion"/>
  </si>
  <si>
    <r>
      <rPr>
        <sz val="12"/>
        <color rgb="FF006600"/>
        <rFont val="新細明體"/>
        <family val="1"/>
        <charset val="136"/>
      </rPr>
      <t>謝慶</t>
    </r>
    <r>
      <rPr>
        <sz val="12"/>
        <color rgb="FF006600"/>
        <rFont val="Times New Roman"/>
        <family val="1"/>
      </rPr>
      <t>#139</t>
    </r>
    <r>
      <rPr>
        <sz val="12"/>
        <color rgb="FF006600"/>
        <rFont val="新細明體"/>
        <family val="1"/>
        <charset val="136"/>
      </rPr>
      <t>數檔弛度過大，風吹碰觸</t>
    </r>
    <phoneticPr fontId="6" type="noConversion"/>
  </si>
  <si>
    <t>111.01.29</t>
    <phoneticPr fontId="6" type="noConversion"/>
  </si>
  <si>
    <t>9P17</t>
    <phoneticPr fontId="6" type="noConversion"/>
  </si>
  <si>
    <t>礙掃作業中麥嶼厝#20另有外物碰觸跳脫</t>
    <phoneticPr fontId="6" type="noConversion"/>
  </si>
  <si>
    <t>G4302GB83S54~永坡#3電纜故障,2:09負載由IL21承供</t>
    <phoneticPr fontId="6" type="noConversion"/>
  </si>
  <si>
    <t>08:32負載改由IT32承供;出口電纜不良</t>
    <phoneticPr fontId="6" type="noConversion"/>
  </si>
  <si>
    <t>大溝高幹36懸垂礙子不良</t>
    <phoneticPr fontId="6" type="noConversion"/>
  </si>
  <si>
    <t>07:13負載改由9M26轉供;出口電纜不良</t>
    <phoneticPr fontId="6" type="noConversion"/>
  </si>
  <si>
    <r>
      <rPr>
        <sz val="12"/>
        <color rgb="FFFF0000"/>
        <rFont val="新細明體"/>
        <family val="1"/>
        <charset val="136"/>
      </rPr>
      <t>金墩</t>
    </r>
    <r>
      <rPr>
        <sz val="12"/>
        <color rgb="FFFF0000"/>
        <rFont val="Times New Roman"/>
        <family val="1"/>
      </rPr>
      <t xml:space="preserve">54 </t>
    </r>
    <r>
      <rPr>
        <sz val="12"/>
        <color rgb="FFFF0000"/>
        <rFont val="新細明體"/>
        <family val="1"/>
        <charset val="136"/>
      </rPr>
      <t>裝腳碍子破損</t>
    </r>
    <phoneticPr fontId="6" type="noConversion"/>
  </si>
  <si>
    <t>A62</t>
    <phoneticPr fontId="6" type="noConversion"/>
  </si>
  <si>
    <t>永靖</t>
  </si>
  <si>
    <t>鹿和</t>
  </si>
  <si>
    <t>附件：</t>
    <phoneticPr fontId="24" type="noConversion"/>
  </si>
  <si>
    <r>
      <t>各</t>
    </r>
    <r>
      <rPr>
        <b/>
        <i/>
        <sz val="20"/>
        <rFont val="新細明體"/>
        <family val="1"/>
        <charset val="136"/>
        <scheme val="minor"/>
      </rPr>
      <t>饋線CB事故跳脫次數統計表</t>
    </r>
    <phoneticPr fontId="24" type="noConversion"/>
  </si>
  <si>
    <t xml:space="preserve"> 彰  新  變  電  所</t>
  </si>
  <si>
    <t xml:space="preserve"> 鹿  港  變  電  所</t>
  </si>
  <si>
    <t xml:space="preserve"> 員  林  變  電  所</t>
  </si>
  <si>
    <t xml:space="preserve"> 溪  湖  變  電  所</t>
  </si>
  <si>
    <t xml:space="preserve"> 二  林  變  電  所</t>
  </si>
  <si>
    <t xml:space="preserve"> 溪  州  變  電  所</t>
  </si>
  <si>
    <t xml:space="preserve"> 田  中  變  電  所</t>
  </si>
  <si>
    <t xml:space="preserve"> 彰  西  變  電  所</t>
  </si>
  <si>
    <t xml:space="preserve"> 彰  南  變  電  所</t>
  </si>
  <si>
    <t xml:space="preserve">  和  美  變  電  所</t>
  </si>
  <si>
    <t>饋線別</t>
  </si>
  <si>
    <t>累計</t>
  </si>
  <si>
    <t>IA20</t>
  </si>
  <si>
    <t>9C20</t>
  </si>
  <si>
    <t>IG30</t>
  </si>
  <si>
    <t>彰化一次變電所</t>
  </si>
  <si>
    <t xml:space="preserve">   員  南  變  電  所</t>
  </si>
  <si>
    <t xml:space="preserve"> 大  竹  變  電  所</t>
  </si>
  <si>
    <t xml:space="preserve"> 大  村  變  電  所</t>
  </si>
  <si>
    <t xml:space="preserve">  鹿  東  變  電  所</t>
    <phoneticPr fontId="24" type="noConversion"/>
  </si>
  <si>
    <t xml:space="preserve">  福  工  變  電  所</t>
  </si>
  <si>
    <t xml:space="preserve">   彰  東  變  電  所</t>
    <phoneticPr fontId="24" type="noConversion"/>
  </si>
  <si>
    <t xml:space="preserve"> 社  頭  變  電  所</t>
  </si>
  <si>
    <t xml:space="preserve">   草  湖  變  電  所</t>
  </si>
  <si>
    <t xml:space="preserve"> 溝  漧  變  電  所</t>
  </si>
  <si>
    <t>IK30</t>
  </si>
  <si>
    <t>IO21</t>
  </si>
  <si>
    <t>IR20</t>
  </si>
  <si>
    <t>IO56</t>
  </si>
  <si>
    <t>IO61</t>
  </si>
  <si>
    <t>IO71</t>
  </si>
  <si>
    <t xml:space="preserve">   員  東  變  電  所</t>
    <phoneticPr fontId="24" type="noConversion"/>
  </si>
  <si>
    <t xml:space="preserve"> 伸  港  變  電  所</t>
  </si>
  <si>
    <t xml:space="preserve">  二  水 變  電  所</t>
  </si>
  <si>
    <t xml:space="preserve">   北  斗  變  電  所</t>
  </si>
  <si>
    <t xml:space="preserve"> 芳  苑  變  電  所</t>
  </si>
  <si>
    <t xml:space="preserve"> 全  興  變  電  所</t>
  </si>
  <si>
    <t xml:space="preserve">   彰  濱  變  電  所</t>
    <phoneticPr fontId="24" type="noConversion"/>
  </si>
  <si>
    <t xml:space="preserve"> 埔  鹽  變  電  所</t>
    <phoneticPr fontId="24" type="noConversion"/>
  </si>
  <si>
    <t xml:space="preserve"> 草  港  變  電  所</t>
    <phoneticPr fontId="24" type="noConversion"/>
  </si>
  <si>
    <t xml:space="preserve">  福  興 變  電  所</t>
    <phoneticPr fontId="24" type="noConversion"/>
  </si>
  <si>
    <t>IU21</t>
  </si>
  <si>
    <t>IZ21</t>
  </si>
  <si>
    <t>9A51</t>
  </si>
  <si>
    <t>9J11</t>
  </si>
  <si>
    <t>9I20</t>
  </si>
  <si>
    <t>9J21</t>
  </si>
  <si>
    <t>IV32</t>
  </si>
  <si>
    <t>IZ51</t>
  </si>
  <si>
    <t>IV33</t>
  </si>
  <si>
    <t>IV35</t>
  </si>
  <si>
    <t>IV51</t>
  </si>
  <si>
    <t>9J31</t>
  </si>
  <si>
    <t>IZ61</t>
  </si>
  <si>
    <t>IY34</t>
  </si>
  <si>
    <t xml:space="preserve">  漢  寶 變  電  所</t>
    <phoneticPr fontId="24" type="noConversion"/>
  </si>
  <si>
    <t xml:space="preserve">   大  霞  變  電  所</t>
    <phoneticPr fontId="24" type="noConversion"/>
  </si>
  <si>
    <t xml:space="preserve"> 線  西  變  電  所</t>
    <phoneticPr fontId="24" type="noConversion"/>
  </si>
  <si>
    <t xml:space="preserve"> 鹿  西  變  電  所</t>
    <phoneticPr fontId="24" type="noConversion"/>
  </si>
  <si>
    <t xml:space="preserve"> 彰  林  變  電  所</t>
    <phoneticPr fontId="24" type="noConversion"/>
  </si>
  <si>
    <t xml:space="preserve"> 花  壇  變  電  所</t>
    <phoneticPr fontId="24" type="noConversion"/>
  </si>
  <si>
    <t xml:space="preserve"> 大  城  變  電  所</t>
    <phoneticPr fontId="24" type="noConversion"/>
  </si>
  <si>
    <t>總計：(本月份)</t>
  </si>
  <si>
    <t>本月電驛瞬間跳脫次數：</t>
  </si>
  <si>
    <t>9K21</t>
  </si>
  <si>
    <t>9F51</t>
  </si>
  <si>
    <t>9P10</t>
  </si>
  <si>
    <t>本月事故跳脫件數：</t>
  </si>
  <si>
    <t>電驛動作次數：</t>
  </si>
  <si>
    <t>合計本月電驛動作次數：</t>
  </si>
  <si>
    <t>累計電驛瞬間跳脫次數：</t>
  </si>
  <si>
    <t>累計事故跳脫件數：</t>
  </si>
  <si>
    <t>9F61</t>
  </si>
  <si>
    <t>累計電驛動作次數：</t>
  </si>
  <si>
    <r>
      <t>各</t>
    </r>
    <r>
      <rPr>
        <b/>
        <i/>
        <sz val="20"/>
        <rFont val="新細明體"/>
        <family val="1"/>
        <charset val="136"/>
        <scheme val="minor"/>
      </rPr>
      <t>饋線CB瞬間跳脫次數統計表</t>
    </r>
  </si>
  <si>
    <t>本月時間</t>
    <phoneticPr fontId="6" type="noConversion"/>
  </si>
  <si>
    <t>累計時間</t>
    <phoneticPr fontId="6" type="noConversion"/>
  </si>
  <si>
    <t>列標籤</t>
  </si>
  <si>
    <t>計數 - 饋線代號</t>
  </si>
  <si>
    <t xml:space="preserve"> 彰  竹  變  電  所</t>
    <phoneticPr fontId="24" type="noConversion"/>
  </si>
  <si>
    <t>9N20</t>
  </si>
  <si>
    <t>已交</t>
  </si>
  <si>
    <t>事故原因分類</t>
    <phoneticPr fontId="6" type="noConversion"/>
  </si>
  <si>
    <r>
      <t xml:space="preserve">   111</t>
    </r>
    <r>
      <rPr>
        <b/>
        <sz val="18"/>
        <rFont val="標楷體"/>
        <family val="4"/>
        <charset val="136"/>
      </rPr>
      <t>年度</t>
    </r>
    <r>
      <rPr>
        <b/>
        <sz val="18"/>
        <rFont val="Times New Roman"/>
        <family val="1"/>
      </rPr>
      <t xml:space="preserve"> </t>
    </r>
    <r>
      <rPr>
        <b/>
        <sz val="18"/>
        <rFont val="標楷體"/>
        <family val="4"/>
        <charset val="136"/>
      </rPr>
      <t>巡修部門饋線斷路器瞬跳實績及目標表</t>
    </r>
    <r>
      <rPr>
        <b/>
        <sz val="18"/>
        <rFont val="Times New Roman"/>
        <family val="1"/>
      </rPr>
      <t xml:space="preserve">   </t>
    </r>
    <phoneticPr fontId="6" type="noConversion"/>
  </si>
  <si>
    <r>
      <t>年目標值</t>
    </r>
    <r>
      <rPr>
        <sz val="12"/>
        <rFont val="Times New Roman"/>
        <family val="1"/>
      </rPr>
      <t xml:space="preserve">:   705   </t>
    </r>
    <r>
      <rPr>
        <sz val="12"/>
        <rFont val="標楷體"/>
        <family val="4"/>
        <charset val="136"/>
      </rPr>
      <t>次</t>
    </r>
    <phoneticPr fontId="6" type="noConversion"/>
  </si>
  <si>
    <r>
      <t>110</t>
    </r>
    <r>
      <rPr>
        <sz val="12"/>
        <rFont val="細明體"/>
        <family val="3"/>
        <charset val="136"/>
      </rPr>
      <t>年目標</t>
    </r>
    <phoneticPr fontId="6" type="noConversion"/>
  </si>
  <si>
    <t>二林服務所</t>
    <phoneticPr fontId="6" type="noConversion"/>
  </si>
  <si>
    <t>斷路器瞬     跳月目標</t>
    <phoneticPr fontId="6" type="noConversion"/>
  </si>
  <si>
    <t>二巡課</t>
    <phoneticPr fontId="6" type="noConversion"/>
  </si>
  <si>
    <t>驗證</t>
    <phoneticPr fontId="6" type="noConversion"/>
  </si>
  <si>
    <t>每月驗證</t>
    <phoneticPr fontId="6" type="noConversion"/>
  </si>
  <si>
    <t>市區巡修課</t>
  </si>
  <si>
    <t>鹿和巡修課</t>
  </si>
  <si>
    <t>員林巡修課</t>
  </si>
  <si>
    <t>二林巡修課</t>
  </si>
  <si>
    <r>
      <t>111</t>
    </r>
    <r>
      <rPr>
        <b/>
        <sz val="12"/>
        <rFont val="新細明體"/>
        <family val="1"/>
        <charset val="136"/>
      </rPr>
      <t>年0</t>
    </r>
    <r>
      <rPr>
        <b/>
        <sz val="12"/>
        <rFont val="Times New Roman"/>
        <family val="1"/>
      </rPr>
      <t>3</t>
    </r>
    <r>
      <rPr>
        <b/>
        <sz val="12"/>
        <rFont val="新細明體"/>
        <family val="1"/>
        <charset val="136"/>
      </rPr>
      <t>月</t>
    </r>
    <phoneticPr fontId="6" type="noConversion"/>
  </si>
  <si>
    <t>111.04.07</t>
  </si>
  <si>
    <t>111.04.08</t>
  </si>
  <si>
    <r>
      <rPr>
        <sz val="12"/>
        <color rgb="FF0000FF"/>
        <rFont val="細明體"/>
        <family val="1"/>
        <charset val="136"/>
      </rPr>
      <t>00:12負載改由</t>
    </r>
    <r>
      <rPr>
        <sz val="12"/>
        <color rgb="FF0000FF"/>
        <rFont val="Times New Roman"/>
        <family val="1"/>
      </rPr>
      <t>9M27</t>
    </r>
    <r>
      <rPr>
        <sz val="12"/>
        <color rgb="FF0000FF"/>
        <rFont val="新細明體"/>
        <family val="1"/>
        <charset val="136"/>
      </rPr>
      <t>承</t>
    </r>
    <r>
      <rPr>
        <sz val="12"/>
        <color rgb="FF0000FF"/>
        <rFont val="細明體"/>
        <family val="1"/>
        <charset val="136"/>
      </rPr>
      <t>載</t>
    </r>
    <r>
      <rPr>
        <sz val="12"/>
        <color rgb="FF0000FF"/>
        <rFont val="Times New Roman"/>
        <family val="1"/>
        <charset val="136"/>
      </rPr>
      <t>;</t>
    </r>
    <r>
      <rPr>
        <sz val="12"/>
        <color rgb="FF0000FF"/>
        <rFont val="細明體"/>
        <family val="1"/>
        <charset val="136"/>
      </rPr>
      <t>疑似出口電纜不良</t>
    </r>
    <phoneticPr fontId="6" type="noConversion"/>
  </si>
  <si>
    <t>111.04.12</t>
  </si>
  <si>
    <t>111.04.13</t>
  </si>
  <si>
    <t>111.04.14</t>
  </si>
  <si>
    <t>---</t>
  </si>
  <si>
    <r>
      <rPr>
        <sz val="12"/>
        <color rgb="FF0000FF"/>
        <rFont val="細明體"/>
        <family val="1"/>
        <charset val="136"/>
      </rPr>
      <t>12:04負載改由</t>
    </r>
    <r>
      <rPr>
        <sz val="12"/>
        <color rgb="FF0000FF"/>
        <rFont val="Times New Roman"/>
        <family val="1"/>
      </rPr>
      <t>9G28</t>
    </r>
    <r>
      <rPr>
        <sz val="12"/>
        <color rgb="FF0000FF"/>
        <rFont val="新細明體"/>
        <family val="1"/>
        <charset val="136"/>
      </rPr>
      <t>承</t>
    </r>
    <r>
      <rPr>
        <sz val="12"/>
        <color rgb="FF0000FF"/>
        <rFont val="細明體"/>
        <family val="1"/>
        <charset val="136"/>
      </rPr>
      <t>載</t>
    </r>
    <r>
      <rPr>
        <sz val="12"/>
        <color rgb="FF0000FF"/>
        <rFont val="Times New Roman"/>
        <family val="1"/>
        <charset val="136"/>
      </rPr>
      <t>;</t>
    </r>
    <r>
      <rPr>
        <sz val="12"/>
        <color rgb="FF0000FF"/>
        <rFont val="細明體"/>
        <family val="1"/>
        <charset val="136"/>
      </rPr>
      <t>疑似出口電纜不良</t>
    </r>
  </si>
  <si>
    <r>
      <rPr>
        <sz val="12"/>
        <color rgb="FFFF0000"/>
        <rFont val="新細明體"/>
        <family val="1"/>
        <charset val="136"/>
      </rPr>
      <t>溪心</t>
    </r>
    <r>
      <rPr>
        <sz val="12"/>
        <color rgb="FFFF0000"/>
        <rFont val="Times New Roman"/>
        <family val="1"/>
      </rPr>
      <t>7</t>
    </r>
    <r>
      <rPr>
        <sz val="12"/>
        <color rgb="FFFF0000"/>
        <rFont val="新細明體"/>
        <family val="1"/>
        <charset val="136"/>
      </rPr>
      <t>號</t>
    </r>
    <r>
      <rPr>
        <sz val="12"/>
        <color rgb="FFFF0000"/>
        <rFont val="Times New Roman"/>
        <family val="1"/>
      </rPr>
      <t xml:space="preserve"> </t>
    </r>
    <r>
      <rPr>
        <sz val="12"/>
        <color rgb="FFFF0000"/>
        <rFont val="新細明體"/>
        <family val="1"/>
        <charset val="136"/>
      </rPr>
      <t>自動化開關不良</t>
    </r>
  </si>
  <si>
    <r>
      <rPr>
        <sz val="12"/>
        <color rgb="FFFF0000"/>
        <rFont val="細明體"/>
        <family val="1"/>
        <charset val="136"/>
      </rPr>
      <t>南原高幹</t>
    </r>
    <r>
      <rPr>
        <sz val="12"/>
        <color rgb="FFFF0000"/>
        <rFont val="Times New Roman"/>
        <family val="1"/>
      </rPr>
      <t>#29</t>
    </r>
    <r>
      <rPr>
        <sz val="12"/>
        <color rgb="FFFF0000"/>
        <rFont val="新細明體"/>
        <family val="1"/>
        <charset val="136"/>
      </rPr>
      <t>跳線遭鳥碰撞</t>
    </r>
  </si>
  <si>
    <r>
      <rPr>
        <sz val="12"/>
        <color rgb="FFFF0000"/>
        <rFont val="細明體"/>
        <family val="1"/>
        <charset val="136"/>
      </rPr>
      <t>溪心</t>
    </r>
    <r>
      <rPr>
        <sz val="12"/>
        <color rgb="FFFF0000"/>
        <rFont val="Times New Roman"/>
        <family val="1"/>
      </rPr>
      <t>7</t>
    </r>
    <r>
      <rPr>
        <sz val="12"/>
        <color rgb="FFFF0000"/>
        <rFont val="細明體"/>
        <family val="1"/>
        <charset val="136"/>
      </rPr>
      <t>號</t>
    </r>
    <r>
      <rPr>
        <sz val="12"/>
        <color rgb="FFFF0000"/>
        <rFont val="Times New Roman"/>
        <family val="1"/>
      </rPr>
      <t xml:space="preserve"> </t>
    </r>
    <r>
      <rPr>
        <sz val="12"/>
        <color rgb="FFFF0000"/>
        <rFont val="細明體"/>
        <family val="1"/>
        <charset val="136"/>
      </rPr>
      <t>自動化開關不良</t>
    </r>
  </si>
  <si>
    <t>IK44</t>
    <phoneticPr fontId="6" type="noConversion"/>
  </si>
  <si>
    <r>
      <t>斷</t>
    </r>
    <r>
      <rPr>
        <sz val="14"/>
        <rFont val="Times New Roman"/>
        <family val="1"/>
      </rPr>
      <t xml:space="preserve">  </t>
    </r>
    <r>
      <rPr>
        <sz val="14"/>
        <rFont val="標楷體"/>
        <family val="4"/>
        <charset val="136"/>
      </rPr>
      <t>路</t>
    </r>
    <r>
      <rPr>
        <sz val="14"/>
        <rFont val="Times New Roman"/>
        <family val="1"/>
      </rPr>
      <t xml:space="preserve">  </t>
    </r>
    <r>
      <rPr>
        <sz val="14"/>
        <rFont val="標楷體"/>
        <family val="4"/>
        <charset val="136"/>
      </rPr>
      <t>器</t>
    </r>
    <r>
      <rPr>
        <sz val="14"/>
        <rFont val="Times New Roman"/>
        <family val="1"/>
      </rPr>
      <t xml:space="preserve">  </t>
    </r>
    <r>
      <rPr>
        <sz val="14"/>
        <rFont val="標楷體"/>
        <family val="4"/>
        <charset val="136"/>
      </rPr>
      <t>動</t>
    </r>
    <r>
      <rPr>
        <sz val="14"/>
        <rFont val="Times New Roman"/>
        <family val="1"/>
      </rPr>
      <t xml:space="preserve">  </t>
    </r>
    <r>
      <rPr>
        <sz val="14"/>
        <rFont val="標楷體"/>
        <family val="4"/>
        <charset val="136"/>
      </rPr>
      <t>作</t>
    </r>
    <r>
      <rPr>
        <sz val="14"/>
        <rFont val="Times New Roman"/>
        <family val="1"/>
      </rPr>
      <t xml:space="preserve">  </t>
    </r>
    <r>
      <rPr>
        <sz val="14"/>
        <rFont val="標楷體"/>
        <family val="4"/>
        <charset val="136"/>
      </rPr>
      <t>之</t>
    </r>
    <r>
      <rPr>
        <sz val="14"/>
        <rFont val="Times New Roman"/>
        <family val="1"/>
      </rPr>
      <t xml:space="preserve">  </t>
    </r>
    <r>
      <rPr>
        <sz val="14"/>
        <rFont val="標楷體"/>
        <family val="4"/>
        <charset val="136"/>
      </rPr>
      <t>事</t>
    </r>
    <r>
      <rPr>
        <sz val="14"/>
        <rFont val="Times New Roman"/>
        <family val="1"/>
      </rPr>
      <t xml:space="preserve">  </t>
    </r>
    <r>
      <rPr>
        <sz val="14"/>
        <rFont val="標楷體"/>
        <family val="4"/>
        <charset val="136"/>
      </rPr>
      <t>故</t>
    </r>
    <r>
      <rPr>
        <sz val="14"/>
        <rFont val="Times New Roman"/>
        <family val="1"/>
      </rPr>
      <t xml:space="preserve">  </t>
    </r>
    <r>
      <rPr>
        <sz val="14"/>
        <rFont val="標楷體"/>
        <family val="4"/>
        <charset val="136"/>
      </rPr>
      <t>原</t>
    </r>
    <r>
      <rPr>
        <sz val="14"/>
        <rFont val="Times New Roman"/>
        <family val="1"/>
      </rPr>
      <t xml:space="preserve">  </t>
    </r>
    <r>
      <rPr>
        <sz val="14"/>
        <rFont val="標楷體"/>
        <family val="4"/>
        <charset val="136"/>
      </rPr>
      <t>因</t>
    </r>
  </si>
  <si>
    <t>備註</t>
  </si>
  <si>
    <r>
      <rPr>
        <sz val="18"/>
        <rFont val="標楷體"/>
        <family val="4"/>
        <charset val="136"/>
      </rPr>
      <t xml:space="preserve">(一) </t>
    </r>
    <r>
      <rPr>
        <u/>
        <sz val="18"/>
        <rFont val="標楷體"/>
        <family val="4"/>
        <charset val="136"/>
      </rPr>
      <t>瞬時性事故動作</t>
    </r>
    <phoneticPr fontId="6" type="noConversion"/>
  </si>
  <si>
    <t xml:space="preserve">
次數</t>
    <phoneticPr fontId="6" type="noConversion"/>
  </si>
  <si>
    <t>配
電
線</t>
    <phoneticPr fontId="6" type="noConversion"/>
  </si>
  <si>
    <t>絕緣不良</t>
    <phoneticPr fontId="6" type="noConversion"/>
  </si>
  <si>
    <r>
      <t>雷</t>
    </r>
    <r>
      <rPr>
        <sz val="14"/>
        <rFont val="Times New Roman"/>
        <family val="1"/>
      </rPr>
      <t xml:space="preserve"> </t>
    </r>
    <r>
      <rPr>
        <sz val="14"/>
        <rFont val="標楷體"/>
        <family val="4"/>
        <charset val="136"/>
      </rPr>
      <t>害</t>
    </r>
    <phoneticPr fontId="6" type="noConversion"/>
  </si>
  <si>
    <r>
      <t>火</t>
    </r>
    <r>
      <rPr>
        <sz val="14"/>
        <rFont val="Times New Roman"/>
        <family val="1"/>
      </rPr>
      <t xml:space="preserve"> </t>
    </r>
    <r>
      <rPr>
        <sz val="14"/>
        <rFont val="標楷體"/>
        <family val="4"/>
        <charset val="136"/>
      </rPr>
      <t>災</t>
    </r>
    <phoneticPr fontId="6" type="noConversion"/>
  </si>
  <si>
    <r>
      <t>設備不良</t>
    </r>
    <r>
      <rPr>
        <sz val="14"/>
        <rFont val="Times New Roman"/>
        <family val="1"/>
      </rPr>
      <t xml:space="preserve"> </t>
    </r>
    <phoneticPr fontId="6" type="noConversion"/>
  </si>
  <si>
    <t>過負載</t>
    <phoneticPr fontId="6" type="noConversion"/>
  </si>
  <si>
    <t>鳥獸碰觸</t>
    <phoneticPr fontId="6" type="noConversion"/>
  </si>
  <si>
    <t>用戶設備</t>
    <phoneticPr fontId="6" type="noConversion"/>
  </si>
  <si>
    <t>異常電壓</t>
    <phoneticPr fontId="6" type="noConversion"/>
  </si>
  <si>
    <t>3.3KV
斷路器</t>
    <phoneticPr fontId="6" type="noConversion"/>
  </si>
  <si>
    <t>11.4KV 
斷路器</t>
    <phoneticPr fontId="6" type="noConversion"/>
  </si>
  <si>
    <t>經辦：</t>
  </si>
  <si>
    <t>課長：</t>
  </si>
  <si>
    <t>經理：</t>
  </si>
  <si>
    <r>
      <t xml:space="preserve"> </t>
    </r>
    <r>
      <rPr>
        <sz val="14"/>
        <rFont val="標楷體"/>
        <family val="4"/>
        <charset val="136"/>
      </rPr>
      <t>副處長：</t>
    </r>
  </si>
  <si>
    <t>次數合計
瞬間動作</t>
    <phoneticPr fontId="6" type="noConversion"/>
  </si>
  <si>
    <t xml:space="preserve">  </t>
    <phoneticPr fontId="6" type="noConversion"/>
  </si>
  <si>
    <r>
      <t>註：本表瞬時動作次數計算，為指配電線停電一分鐘以內</t>
    </r>
    <r>
      <rPr>
        <sz val="12"/>
        <rFont val="Times New Roman"/>
        <family val="1"/>
      </rPr>
      <t>CB</t>
    </r>
    <r>
      <rPr>
        <sz val="12"/>
        <rFont val="標楷體"/>
        <family val="4"/>
        <charset val="136"/>
      </rPr>
      <t>動作之次數（切開、投入計一次）：若事故屬持久性（配電線停電在一
    分鐘以上者）則免計入本表之瞬間動作次數（例：</t>
    </r>
    <r>
      <rPr>
        <sz val="12"/>
        <rFont val="Times New Roman"/>
        <family val="1"/>
      </rPr>
      <t>CB</t>
    </r>
    <r>
      <rPr>
        <sz val="12"/>
        <rFont val="標楷體"/>
        <family val="4"/>
        <charset val="136"/>
      </rPr>
      <t>投入三次不成功，前兩次為瞬間後一次計持久，此屬持久事故，免計入本   
    表），應計入持久性事故分析表。</t>
    </r>
    <phoneticPr fontId="6" type="noConversion"/>
  </si>
  <si>
    <r>
      <rPr>
        <sz val="18"/>
        <rFont val="標楷體"/>
        <family val="4"/>
        <charset val="136"/>
      </rPr>
      <t xml:space="preserve">(二) </t>
    </r>
    <r>
      <rPr>
        <u/>
        <sz val="18"/>
        <rFont val="標楷體"/>
        <family val="4"/>
        <charset val="136"/>
      </rPr>
      <t>持久性事故動作</t>
    </r>
    <phoneticPr fontId="6" type="noConversion"/>
  </si>
  <si>
    <t>22.8KV 
斷路器</t>
    <phoneticPr fontId="6" type="noConversion"/>
  </si>
  <si>
    <t>化學害</t>
    <phoneticPr fontId="6" type="noConversion"/>
  </si>
  <si>
    <t>次數合計
持久性動作</t>
    <phoneticPr fontId="6" type="noConversion"/>
  </si>
  <si>
    <t xml:space="preserve">           動作
           原因
次數</t>
    <phoneticPr fontId="6" type="noConversion"/>
  </si>
  <si>
    <t>北斗服務所</t>
  </si>
  <si>
    <t>永靖服務所</t>
  </si>
  <si>
    <t>田中服務所</t>
  </si>
  <si>
    <t>花壇服務所</t>
  </si>
  <si>
    <t>溪州服務所</t>
  </si>
  <si>
    <t>計數 - 轄區巡修
部門</t>
  </si>
  <si>
    <t>9G24</t>
    <phoneticPr fontId="6" type="noConversion"/>
  </si>
  <si>
    <t>111.04.16</t>
    <phoneticPr fontId="6" type="noConversion"/>
  </si>
  <si>
    <r>
      <t>漢寶</t>
    </r>
    <r>
      <rPr>
        <sz val="12"/>
        <color rgb="FF0000FF"/>
        <rFont val="Times New Roman"/>
        <family val="1"/>
      </rPr>
      <t>#145Y8</t>
    </r>
    <r>
      <rPr>
        <sz val="12"/>
        <color rgb="FF0000FF"/>
        <rFont val="細明體"/>
        <family val="3"/>
        <charset val="136"/>
      </rPr>
      <t>吊車碰觸</t>
    </r>
    <phoneticPr fontId="6" type="noConversion"/>
  </si>
  <si>
    <t>111.04.20</t>
  </si>
  <si>
    <t>111.04.21</t>
  </si>
  <si>
    <t>9P16</t>
    <phoneticPr fontId="6" type="noConversion"/>
  </si>
  <si>
    <t>111.04.20</t>
    <phoneticPr fontId="6" type="noConversion"/>
  </si>
  <si>
    <r>
      <rPr>
        <sz val="12"/>
        <color rgb="FF7030A0"/>
        <rFont val="新細明體"/>
        <family val="1"/>
        <charset val="136"/>
      </rPr>
      <t>三芬#</t>
    </r>
    <r>
      <rPr>
        <sz val="12"/>
        <color rgb="FF7030A0"/>
        <rFont val="Times New Roman"/>
        <family val="1"/>
      </rPr>
      <t>31</t>
    </r>
    <r>
      <rPr>
        <sz val="12"/>
        <color rgb="FF7030A0"/>
        <rFont val="新細明體"/>
        <family val="1"/>
        <charset val="136"/>
      </rPr>
      <t>木橫擔斷</t>
    </r>
    <phoneticPr fontId="6" type="noConversion"/>
  </si>
  <si>
    <t>A87</t>
    <phoneticPr fontId="6" type="noConversion"/>
  </si>
  <si>
    <r>
      <rPr>
        <b/>
        <sz val="12"/>
        <color theme="1"/>
        <rFont val="新細明體"/>
        <family val="1"/>
        <charset val="136"/>
      </rPr>
      <t>停電戶數</t>
    </r>
    <r>
      <rPr>
        <b/>
        <sz val="12"/>
        <color theme="1"/>
        <rFont val="Times New Roman"/>
        <family val="1"/>
      </rPr>
      <t>2</t>
    </r>
    <phoneticPr fontId="6" type="noConversion"/>
  </si>
  <si>
    <r>
      <rPr>
        <b/>
        <sz val="12"/>
        <color theme="1"/>
        <rFont val="新細明體"/>
        <family val="1"/>
        <charset val="136"/>
      </rPr>
      <t>停電時間</t>
    </r>
    <r>
      <rPr>
        <b/>
        <sz val="12"/>
        <color theme="1"/>
        <rFont val="Times New Roman"/>
        <family val="1"/>
      </rPr>
      <t>3</t>
    </r>
    <phoneticPr fontId="6" type="noConversion"/>
  </si>
  <si>
    <r>
      <rPr>
        <b/>
        <sz val="12"/>
        <color theme="1"/>
        <rFont val="新細明體"/>
        <family val="1"/>
        <charset val="136"/>
      </rPr>
      <t>停電戶數</t>
    </r>
    <r>
      <rPr>
        <b/>
        <sz val="12"/>
        <color theme="1"/>
        <rFont val="Times New Roman"/>
        <family val="1"/>
      </rPr>
      <t>3</t>
    </r>
    <phoneticPr fontId="6" type="noConversion"/>
  </si>
  <si>
    <r>
      <rPr>
        <b/>
        <sz val="12"/>
        <color theme="1"/>
        <rFont val="新細明體"/>
        <family val="1"/>
        <charset val="136"/>
      </rPr>
      <t>停電時間</t>
    </r>
    <r>
      <rPr>
        <b/>
        <sz val="12"/>
        <color theme="1"/>
        <rFont val="Times New Roman"/>
        <family val="1"/>
      </rPr>
      <t>4</t>
    </r>
    <phoneticPr fontId="6" type="noConversion"/>
  </si>
  <si>
    <t>停電戶數4</t>
    <phoneticPr fontId="6" type="noConversion"/>
  </si>
  <si>
    <t>第4筆 分/戶</t>
    <phoneticPr fontId="6" type="noConversion"/>
  </si>
  <si>
    <t>第4筆次/戶</t>
    <phoneticPr fontId="6" type="noConversion"/>
  </si>
  <si>
    <t>A13</t>
  </si>
  <si>
    <t>木橫擔燒損</t>
  </si>
  <si>
    <t>9K25</t>
    <phoneticPr fontId="6" type="noConversion"/>
  </si>
  <si>
    <t>111.04.23</t>
    <phoneticPr fontId="6" type="noConversion"/>
  </si>
  <si>
    <t>溪東高幹61-2X1 松鼠碰觸FC</t>
  </si>
  <si>
    <t>大村高幹70 避雷器不良</t>
  </si>
  <si>
    <t>大湖#7-1鳥類碰觸</t>
  </si>
  <si>
    <t>永工高幹43號 
疑似鳥獸碰觸</t>
  </si>
  <si>
    <t>伸港高幹#2  LBS因雷擊致端子劣化</t>
  </si>
  <si>
    <t>草港高幹#114-1Y1 遭雷擊，熔絲筒不良致線路跳脫</t>
  </si>
  <si>
    <t>伸港高幹#3避雷器遭雷擊。</t>
  </si>
  <si>
    <t>王功高幹56-1X1號變壓器肘型端頭及王功高幹59號FC遭雷擊感應彈開跳脫，佐證雷擊引起饋線瞬跳，CO動作</t>
  </si>
  <si>
    <t>大莊82Z1竹子碰觸
1.立即修剪，日後加強樹木修剪．                                 2.裝設被覆罩．</t>
  </si>
  <si>
    <t>三村#120分歧熔絲鏈開關不良致瞬跳。</t>
  </si>
  <si>
    <t>黃厝#65，鳥巢、避雷器傾斜</t>
  </si>
  <si>
    <t>柑園高幹57X60號  樹木碰觸高壓線已將樹木修剪，導線破皮另以膠膏帶包紮妥</t>
  </si>
  <si>
    <t>社頭服務所</t>
  </si>
  <si>
    <t>秀水服務所</t>
  </si>
  <si>
    <t xml:space="preserve"> </t>
  </si>
  <si>
    <t>A46</t>
    <phoneticPr fontId="6" type="noConversion"/>
  </si>
  <si>
    <t>111.04.26</t>
  </si>
  <si>
    <t>永興#3高分18~19外物碰觸</t>
  </si>
  <si>
    <t>總目錄</t>
    <phoneticPr fontId="6" type="noConversion"/>
  </si>
  <si>
    <t>111.04.27</t>
  </si>
  <si>
    <t>111.04.28</t>
  </si>
  <si>
    <t>南雅高幹#52Y6 因裝腳礙子絕緣不良，洩漏電流經由支線產生故障電流</t>
    <phoneticPr fontId="6" type="noConversion"/>
  </si>
  <si>
    <r>
      <rPr>
        <sz val="12"/>
        <color rgb="FFFF0000"/>
        <rFont val="細明體"/>
        <family val="1"/>
        <charset val="136"/>
      </rPr>
      <t>南雅高幹</t>
    </r>
    <r>
      <rPr>
        <sz val="12"/>
        <color rgb="FFFF0000"/>
        <rFont val="Times New Roman"/>
        <family val="1"/>
      </rPr>
      <t xml:space="preserve">#52Y6 </t>
    </r>
    <r>
      <rPr>
        <sz val="12"/>
        <color rgb="FFFF0000"/>
        <rFont val="細明體"/>
        <family val="1"/>
        <charset val="136"/>
      </rPr>
      <t>因裝腳礙子絕緣不良，洩漏電流經由支線產生故障電流</t>
    </r>
    <phoneticPr fontId="6" type="noConversion"/>
  </si>
  <si>
    <t>事故加停電時間</t>
  </si>
  <si>
    <t>瞬跳饋線一纜表</t>
  </si>
  <si>
    <t>事故饋線一纜表</t>
  </si>
  <si>
    <t>111年度彰化區處供電可靠度目標值</t>
  </si>
  <si>
    <t>111.04.04</t>
  </si>
  <si>
    <t>文津#27~28架空地線斷落</t>
  </si>
  <si>
    <t>萬興#78Y10，外物碰觸</t>
  </si>
  <si>
    <t>111.04.29</t>
  </si>
  <si>
    <t>111.04.30</t>
  </si>
  <si>
    <t>設定</t>
    <phoneticPr fontId="6" type="noConversion"/>
  </si>
  <si>
    <t>D:\26 電力設施運轉會議(每日)\02 每日會議資料</t>
    <phoneticPr fontId="6" type="noConversion"/>
  </si>
  <si>
    <t>電力設施運轉會議(每日)資料下載位置</t>
    <phoneticPr fontId="6" type="noConversion"/>
  </si>
  <si>
    <r>
      <t>1.</t>
    </r>
    <r>
      <rPr>
        <b/>
        <sz val="16"/>
        <rFont val="細明體"/>
        <family val="3"/>
        <charset val="136"/>
      </rPr>
      <t>本月斷路器瞬跳實績未達目標值之部門為：二林巡修課、田中服務所、溪州服務所、社頭服務所</t>
    </r>
    <r>
      <rPr>
        <b/>
        <sz val="16"/>
        <rFont val="Times New Roman"/>
        <family val="1"/>
      </rPr>
      <t xml:space="preserve">   </t>
    </r>
    <r>
      <rPr>
        <b/>
        <sz val="16"/>
        <color indexed="10"/>
        <rFont val="Times New Roman"/>
        <family val="1"/>
      </rPr>
      <t xml:space="preserve">  </t>
    </r>
    <r>
      <rPr>
        <b/>
        <sz val="16"/>
        <rFont val="Times New Roman"/>
        <family val="1"/>
      </rPr>
      <t xml:space="preserve">                                                                                                                                                          
2.</t>
    </r>
    <r>
      <rPr>
        <b/>
        <sz val="16"/>
        <rFont val="細明體"/>
        <family val="3"/>
        <charset val="136"/>
      </rPr>
      <t>未達目標的巡修部門請依附表格式擬定防範對策陳核至經理後，擲送線路課彙總陳核。</t>
    </r>
    <r>
      <rPr>
        <b/>
        <sz val="16"/>
        <rFont val="Times New Roman"/>
        <family val="1"/>
      </rPr>
      <t xml:space="preserve">                     </t>
    </r>
    <phoneticPr fontId="6" type="noConversion"/>
  </si>
  <si>
    <t>月份</t>
    <phoneticPr fontId="6" type="noConversion"/>
  </si>
  <si>
    <t>欄標籤</t>
  </si>
  <si>
    <t>計數 - 事故原因</t>
  </si>
  <si>
    <t>吊車或怪手碰觸</t>
  </si>
  <si>
    <t>導線弛度不良</t>
  </si>
  <si>
    <t>項次</t>
  </si>
  <si>
    <t>停電範圍</t>
  </si>
  <si>
    <t>事故</t>
  </si>
  <si>
    <t>故障原因</t>
  </si>
  <si>
    <t>故障情形</t>
  </si>
  <si>
    <t>責任巡修部門</t>
  </si>
  <si>
    <t>(戶數)</t>
  </si>
  <si>
    <t>自然劣化</t>
    <phoneticPr fontId="153" type="noConversion"/>
  </si>
  <si>
    <t>高壓線破損</t>
    <phoneticPr fontId="153" type="noConversion"/>
  </si>
  <si>
    <t>責任歸屬</t>
  </si>
  <si>
    <t>件數</t>
  </si>
  <si>
    <t>事故種類</t>
  </si>
  <si>
    <t>設備因素</t>
    <phoneticPr fontId="153" type="noConversion"/>
  </si>
  <si>
    <t>合計</t>
    <phoneticPr fontId="153" type="noConversion"/>
  </si>
  <si>
    <t>件</t>
    <phoneticPr fontId="153" type="noConversion"/>
  </si>
  <si>
    <t>避雷器不良1件</t>
    <phoneticPr fontId="153" type="noConversion"/>
  </si>
  <si>
    <t>用戶設備不良2件</t>
    <phoneticPr fontId="153" type="noConversion"/>
  </si>
  <si>
    <t>絕緣劣化</t>
    <phoneticPr fontId="24" type="noConversion"/>
  </si>
  <si>
    <t>鹽害</t>
    <phoneticPr fontId="24" type="noConversion"/>
  </si>
  <si>
    <t>車輛碰觸</t>
    <phoneticPr fontId="24" type="noConversion"/>
  </si>
  <si>
    <t>雷害</t>
    <phoneticPr fontId="24" type="noConversion"/>
  </si>
  <si>
    <t>施工碰觸</t>
    <phoneticPr fontId="24" type="noConversion"/>
  </si>
  <si>
    <t>操作不良</t>
    <phoneticPr fontId="24" type="noConversion"/>
  </si>
  <si>
    <t>用戶設備不良</t>
    <phoneticPr fontId="24" type="noConversion"/>
  </si>
  <si>
    <t>塵害</t>
    <phoneticPr fontId="24" type="noConversion"/>
  </si>
  <si>
    <t>蟻害</t>
    <phoneticPr fontId="24" type="noConversion"/>
  </si>
  <si>
    <t>支持物腐蝕</t>
    <phoneticPr fontId="24" type="noConversion"/>
  </si>
  <si>
    <t>施工不良</t>
    <phoneticPr fontId="24" type="noConversion"/>
  </si>
  <si>
    <t>品質不良</t>
    <phoneticPr fontId="24" type="noConversion"/>
  </si>
  <si>
    <t>洪水災害</t>
    <phoneticPr fontId="24" type="noConversion"/>
  </si>
  <si>
    <t>其他</t>
    <phoneticPr fontId="24" type="noConversion"/>
  </si>
  <si>
    <t>支持物不良</t>
    <phoneticPr fontId="24" type="noConversion"/>
  </si>
  <si>
    <t>導線弛度不良</t>
    <phoneticPr fontId="24" type="noConversion"/>
  </si>
  <si>
    <t>颱風</t>
    <phoneticPr fontId="24" type="noConversion"/>
  </si>
  <si>
    <t>強風</t>
    <phoneticPr fontId="24" type="noConversion"/>
  </si>
  <si>
    <t>地震</t>
    <phoneticPr fontId="24" type="noConversion"/>
  </si>
  <si>
    <t>流彈</t>
    <phoneticPr fontId="24" type="noConversion"/>
  </si>
  <si>
    <t>浸水</t>
    <phoneticPr fontId="24" type="noConversion"/>
  </si>
  <si>
    <t>負荷超載</t>
    <phoneticPr fontId="24" type="noConversion"/>
  </si>
  <si>
    <t>設計不良</t>
    <phoneticPr fontId="24" type="noConversion"/>
  </si>
  <si>
    <t>一次系統故障</t>
    <phoneticPr fontId="24" type="noConversion"/>
  </si>
  <si>
    <t>原因不明</t>
    <phoneticPr fontId="24" type="noConversion"/>
  </si>
  <si>
    <t>低頻跳脫</t>
    <phoneticPr fontId="24" type="noConversion"/>
  </si>
  <si>
    <t>電纜潛動</t>
    <phoneticPr fontId="24" type="noConversion"/>
  </si>
  <si>
    <t>山崩</t>
    <phoneticPr fontId="24" type="noConversion"/>
  </si>
  <si>
    <t>失竊</t>
    <phoneticPr fontId="24" type="noConversion"/>
  </si>
  <si>
    <t>當月</t>
    <phoneticPr fontId="6" type="noConversion"/>
  </si>
  <si>
    <t>自然劣化</t>
    <phoneticPr fontId="6" type="noConversion"/>
  </si>
  <si>
    <t>累月</t>
    <phoneticPr fontId="6" type="noConversion"/>
  </si>
  <si>
    <t>111.05.02</t>
  </si>
  <si>
    <t>未顯示</t>
  </si>
  <si>
    <r>
      <t>彰化區營業處</t>
    </r>
    <r>
      <rPr>
        <sz val="22"/>
        <rFont val="Times New Roman"/>
        <family val="1"/>
      </rPr>
      <t>111</t>
    </r>
    <r>
      <rPr>
        <sz val="22"/>
        <rFont val="標楷體"/>
        <family val="4"/>
        <charset val="136"/>
      </rPr>
      <t>年</t>
    </r>
    <r>
      <rPr>
        <sz val="22"/>
        <rFont val="Times New Roman"/>
        <family val="1"/>
      </rPr>
      <t>4</t>
    </r>
    <r>
      <rPr>
        <sz val="22"/>
        <rFont val="標楷體"/>
        <family val="4"/>
        <charset val="136"/>
      </rPr>
      <t>月份轄內變電所饋線斷路器動作分析表</t>
    </r>
    <phoneticPr fontId="6" type="noConversion"/>
  </si>
  <si>
    <t>大饒30Y#1DS不良</t>
    <phoneticPr fontId="6" type="noConversion"/>
  </si>
  <si>
    <t>座標</t>
    <phoneticPr fontId="6" type="noConversion"/>
  </si>
  <si>
    <t>K4684EE76仁雅#43～#44架空地線斷落</t>
    <phoneticPr fontId="6" type="noConversion"/>
  </si>
  <si>
    <t>G3528HC09</t>
  </si>
  <si>
    <t>德興#16Y15高壓跳線斷線</t>
    <phoneticPr fontId="6" type="noConversion"/>
  </si>
  <si>
    <t>G3242CC78</t>
  </si>
  <si>
    <r>
      <rPr>
        <sz val="12"/>
        <color rgb="FFFF0000"/>
        <rFont val="新細明體"/>
        <family val="1"/>
        <charset val="136"/>
      </rPr>
      <t>五區</t>
    </r>
    <r>
      <rPr>
        <sz val="12"/>
        <color rgb="FFFF0000"/>
        <rFont val="Times New Roman"/>
        <family val="1"/>
      </rPr>
      <t>#15Y2~Y3</t>
    </r>
    <r>
      <rPr>
        <sz val="12"/>
        <color rgb="FFFF0000"/>
        <rFont val="新細明體"/>
        <family val="1"/>
        <charset val="136"/>
      </rPr>
      <t>避雷器不良</t>
    </r>
    <phoneticPr fontId="6" type="noConversion"/>
  </si>
  <si>
    <t xml:space="preserve">G1910CC23	</t>
    <phoneticPr fontId="6" type="noConversion"/>
  </si>
  <si>
    <t>大城#86活線線夾引線斷落</t>
    <phoneticPr fontId="6" type="noConversion"/>
  </si>
  <si>
    <r>
      <t>G2739CD98 125E</t>
    </r>
    <r>
      <rPr>
        <sz val="11"/>
        <color rgb="FFFF0000"/>
        <rFont val="新細明體"/>
        <family val="1"/>
        <charset val="136"/>
      </rPr>
      <t>不良</t>
    </r>
    <phoneticPr fontId="6" type="noConversion"/>
  </si>
  <si>
    <t>G2739CD98</t>
  </si>
  <si>
    <t>台西12x3避雷器不良</t>
    <phoneticPr fontId="6" type="noConversion"/>
  </si>
  <si>
    <t>K0879CA05</t>
    <phoneticPr fontId="6" type="noConversion"/>
  </si>
  <si>
    <t>K1682EC95</t>
    <phoneticPr fontId="6" type="noConversion"/>
  </si>
  <si>
    <t>K1597FE08</t>
  </si>
  <si>
    <r>
      <rPr>
        <sz val="12"/>
        <color rgb="FF7030A0"/>
        <rFont val="新細明體"/>
        <family val="1"/>
        <charset val="136"/>
      </rPr>
      <t>部仔高幹</t>
    </r>
    <r>
      <rPr>
        <sz val="12"/>
        <color rgb="FF7030A0"/>
        <rFont val="Times New Roman"/>
        <family val="1"/>
      </rPr>
      <t>41-1</t>
    </r>
    <r>
      <rPr>
        <sz val="12"/>
        <color rgb="FF7030A0"/>
        <rFont val="新細明體"/>
        <family val="1"/>
        <charset val="136"/>
      </rPr>
      <t>裝腳礙子破裂</t>
    </r>
    <phoneticPr fontId="6" type="noConversion"/>
  </si>
  <si>
    <t>G3312BA84</t>
  </si>
  <si>
    <t>G4014HE70</t>
    <phoneticPr fontId="6" type="noConversion"/>
  </si>
  <si>
    <t>鳥獸碰觸防止不良</t>
  </si>
  <si>
    <t>樹木碰觸防止不良</t>
  </si>
  <si>
    <t>塵害(化學害)防止不良</t>
  </si>
  <si>
    <t>鹽害防止不良</t>
  </si>
  <si>
    <t>雷害防止不良</t>
  </si>
  <si>
    <t>外界單位施工(架空)</t>
  </si>
  <si>
    <t>內部含承商挖損(地下)</t>
  </si>
  <si>
    <t>外界單位挖損(地下)</t>
  </si>
  <si>
    <t>G1709CE66</t>
  </si>
  <si>
    <t>施工不良</t>
  </si>
  <si>
    <t>111.05.03</t>
  </si>
  <si>
    <r>
      <t>註：本表瞬時動作次數計算，為指配電線停電一分鐘以內</t>
    </r>
    <r>
      <rPr>
        <sz val="12"/>
        <rFont val="Times New Roman"/>
        <family val="1"/>
      </rPr>
      <t>CB</t>
    </r>
    <r>
      <rPr>
        <sz val="12"/>
        <rFont val="標楷體"/>
        <family val="4"/>
        <charset val="136"/>
      </rPr>
      <t>動作之次數（切開、投入計一次）：若事故屬持久性（配電  
    線停電在一分鐘以上者）則免計入本表之瞬間動作次數（例：</t>
    </r>
    <r>
      <rPr>
        <sz val="12"/>
        <rFont val="Times New Roman"/>
        <family val="1"/>
      </rPr>
      <t>CB</t>
    </r>
    <r>
      <rPr>
        <sz val="12"/>
        <rFont val="標楷體"/>
        <family val="4"/>
        <charset val="136"/>
      </rPr>
      <t>投入三次不成功，前兩次為瞬間後一次計持久，此   
    屬持久事故，免計入本表），應計入持久性事故分析表。</t>
    </r>
    <phoneticPr fontId="6" type="noConversion"/>
  </si>
  <si>
    <r>
      <t>彰化區營業處</t>
    </r>
    <r>
      <rPr>
        <sz val="22"/>
        <rFont val="Times New Roman"/>
        <family val="1"/>
      </rPr>
      <t>111</t>
    </r>
    <r>
      <rPr>
        <sz val="22"/>
        <rFont val="標楷體"/>
        <family val="4"/>
        <charset val="136"/>
      </rPr>
      <t>年4月份轄內變電所饋線斷路器動作分析表</t>
    </r>
    <phoneticPr fontId="6" type="noConversion"/>
  </si>
  <si>
    <t>111.05.04</t>
  </si>
  <si>
    <r>
      <rPr>
        <sz val="12"/>
        <color rgb="FF0000FF"/>
        <rFont val="細明體"/>
        <family val="1"/>
        <charset val="136"/>
      </rPr>
      <t>負載改由</t>
    </r>
    <r>
      <rPr>
        <sz val="12"/>
        <color rgb="FF0000FF"/>
        <rFont val="Times New Roman"/>
        <family val="1"/>
      </rPr>
      <t>9G28</t>
    </r>
    <r>
      <rPr>
        <sz val="12"/>
        <color rgb="FF0000FF"/>
        <rFont val="新細明體"/>
        <family val="1"/>
        <charset val="136"/>
      </rPr>
      <t>承</t>
    </r>
    <r>
      <rPr>
        <sz val="12"/>
        <color rgb="FF0000FF"/>
        <rFont val="細明體"/>
        <family val="1"/>
        <charset val="136"/>
      </rPr>
      <t>載</t>
    </r>
    <r>
      <rPr>
        <sz val="12"/>
        <color rgb="FF0000FF"/>
        <rFont val="Times New Roman"/>
        <family val="1"/>
        <charset val="136"/>
      </rPr>
      <t>;</t>
    </r>
    <r>
      <rPr>
        <sz val="12"/>
        <color rgb="FF0000FF"/>
        <rFont val="細明體"/>
        <family val="1"/>
        <charset val="136"/>
      </rPr>
      <t>中台中供電區營運處承攬商於涵洞內施作防水工程時，敲</t>
    </r>
    <r>
      <rPr>
        <sz val="12"/>
        <color rgb="FF0000FF"/>
        <rFont val="Times New Roman"/>
        <family val="1"/>
        <charset val="136"/>
      </rPr>
      <t xml:space="preserve"> </t>
    </r>
    <r>
      <rPr>
        <sz val="12"/>
        <color rgb="FF0000FF"/>
        <rFont val="細明體"/>
        <family val="1"/>
        <charset val="136"/>
      </rPr>
      <t>打過牆管旁不慎誤擊電纜</t>
    </r>
    <phoneticPr fontId="6" type="noConversion"/>
  </si>
  <si>
    <t>111.05.05</t>
  </si>
  <si>
    <t>K1977GC9065</t>
  </si>
  <si>
    <t>G4704GD92</t>
  </si>
  <si>
    <t>G1704EC93</t>
  </si>
  <si>
    <t>G4015EA75</t>
  </si>
  <si>
    <t>湖內#13X13Y1高壓橫擔斷落引起事故</t>
  </si>
  <si>
    <t>謝慶#139~謝慶#140強風吹襲引起導線安全間距不足致引起事故</t>
  </si>
  <si>
    <t>謝慶#139數檔弛度過大，風吹碰觸</t>
  </si>
  <si>
    <t>大饒30Y#1DS不良</t>
  </si>
  <si>
    <t>111.05.08</t>
  </si>
  <si>
    <t>111.05.09</t>
  </si>
  <si>
    <t>111.05.10</t>
  </si>
  <si>
    <t>111.05.11</t>
  </si>
  <si>
    <t>跳脫
時間</t>
  </si>
  <si>
    <t>投入
時間</t>
  </si>
  <si>
    <t>停電
時間</t>
  </si>
  <si>
    <t>停電
電力
(KW)</t>
  </si>
  <si>
    <t>停電電度
(KWH)</t>
  </si>
  <si>
    <t>變電
所別</t>
  </si>
  <si>
    <t>動作
電驛</t>
  </si>
  <si>
    <t>試送次數自動</t>
  </si>
  <si>
    <t>試送
次數
手動</t>
  </si>
  <si>
    <t>其他
操作</t>
  </si>
  <si>
    <t>事 故 地 點</t>
  </si>
  <si>
    <t>停電
時間
(時)</t>
  </si>
  <si>
    <t>轄區巡修
部門</t>
  </si>
  <si>
    <t>座標</t>
  </si>
  <si>
    <t>漢中高幹#12、13聚合礙子傾倒致高壓線碰觸橫擔</t>
  </si>
  <si>
    <t>東正#6-1 避雷器不良</t>
  </si>
  <si>
    <t>同簾高幹67號外物碰觸</t>
  </si>
  <si>
    <t>趙甲高幹#56，松鼠碰觸</t>
  </si>
  <si>
    <t>元埔#44-1，松鼠碰觸</t>
  </si>
  <si>
    <t>路合高幹 87高壓分歧跳線H型鋁製壓接套管不良，致使跳線斷落</t>
  </si>
  <si>
    <t>K3882-CE98地下四路開關冒煙，疑似故障點</t>
  </si>
  <si>
    <t>棋盤高幹#14 
避雷器本體不良</t>
  </si>
  <si>
    <t>崙厝29 礙子不良</t>
  </si>
  <si>
    <t>配合9I36轉供時瞬跳</t>
  </si>
  <si>
    <t>柴頭井#2y1松鼠碰觸避雷器</t>
  </si>
  <si>
    <t>社斗高幹6大王椰樹葉碰觸</t>
  </si>
  <si>
    <t>111.03.02</t>
  </si>
  <si>
    <t>二水#21-4避雷器故障</t>
  </si>
  <si>
    <t>中新高分#3y1熔絲鏈開關不良</t>
  </si>
  <si>
    <t>111.03.05</t>
  </si>
  <si>
    <t>南興76 鳥剛築巢中、攜鐵線碰觸DS。</t>
  </si>
  <si>
    <t>路上#76鳥害</t>
  </si>
  <si>
    <t>111.03.09</t>
  </si>
  <si>
    <t>111.03.14</t>
  </si>
  <si>
    <t>電驛動作,CB未動作,己請台中供派員查修,負載先轉至IK36
南美#27高供用戶內線設備外物碰觸致用戶分界點FUSE 40T*1斷。</t>
  </si>
  <si>
    <t>111.03.15</t>
  </si>
  <si>
    <t>香鼻14熔絲開關故障(A、NΦ舉旗)</t>
  </si>
  <si>
    <t>111.03.16</t>
  </si>
  <si>
    <t>東港高幹25-1X#1 光電高供戶分界點跳脫2相</t>
  </si>
  <si>
    <t>胡厝高幹#6，遭不明外物碰觸。</t>
  </si>
  <si>
    <t>二水20Y19空X6鳥巢樹枝碰觸DS</t>
  </si>
  <si>
    <t>111.03.18</t>
  </si>
  <si>
    <t>疑似高供用戶引起
1.安排更換分歧開關及熔絲(65A-&gt;40A)                              2.高供用戶FC開關老舊更換</t>
  </si>
  <si>
    <t>萬合高幹34Z3號遭不明物體碰觸，裝腳礙子有閃絡痕跡。</t>
  </si>
  <si>
    <t>查無事故點</t>
  </si>
  <si>
    <t xml:space="preserve"> 道場高幹43松鼠碰觸 </t>
  </si>
  <si>
    <t>社頭25松鼠碰觸D.S(Cψ)</t>
  </si>
  <si>
    <t>芳苑高幹#210自動化開關跳線遭鳥獸碰觸，造成懸垂礙子破裂及跳線受損。</t>
  </si>
  <si>
    <t>大竹#43X1避雷器絕緣劣化擊穿爆裂</t>
  </si>
  <si>
    <t xml:space="preserve"> 北工(二)高分24 松鼠碰觸 </t>
  </si>
  <si>
    <t>三春高幹 91-1X2 G4510CE67</t>
  </si>
  <si>
    <t>A510</t>
  </si>
  <si>
    <t xml:space="preserve"> K3883-CD38 J14~K3883-BC51 J11) 地下電纜不良</t>
  </si>
  <si>
    <t>承攬商結束H13076工作送電時，因簡單實業C.T不良引起</t>
  </si>
  <si>
    <t>竹子高分47樹竹碰觸高壓線</t>
  </si>
  <si>
    <t>沿海高分6Y#1號避雷器絕緣劣化不良</t>
  </si>
  <si>
    <t>文津高幹66X1-1號LBS開關跳線遭受鳥獸碰觸</t>
  </si>
  <si>
    <t>頭崙高幹#34-1~ 頭崙高幹#34-1Y1增設水泥桿位防護管未固定或未包覆絕緣毯</t>
  </si>
  <si>
    <t>西畔#43  避雷器不良</t>
  </si>
  <si>
    <t>三春高幹#66 懸垂礙子破裂</t>
  </si>
  <si>
    <t>文津高幹27~28號架空地線軸型礙子破損以致斷落碰觸B相高壓導線引起瞬跳</t>
  </si>
  <si>
    <t>111.04.06</t>
  </si>
  <si>
    <t>芳工一高分4空X5號LBS開關跳線處遭鳥類碰觸造成</t>
  </si>
  <si>
    <t>111.04.10</t>
  </si>
  <si>
    <t>永安高幹91號，高壓導線B、C二相有電弧痕跡，為農田驅鳥用之彩帶，因受風吹襲碰觸。</t>
  </si>
  <si>
    <t>111.04.11</t>
  </si>
  <si>
    <t>下埔#20避雷器故障(A、B、Nψ)</t>
  </si>
  <si>
    <t>下埔#20避雷器故障(A、Nψ)</t>
  </si>
  <si>
    <t>法院高幹9鳥害</t>
  </si>
  <si>
    <t>111.04.19</t>
  </si>
  <si>
    <t>線西高幹#26 鳥獸碰觸</t>
  </si>
  <si>
    <t>東港高幹25-1X#1 光電高供戶分界點跳脫2相 FC開關不良</t>
  </si>
  <si>
    <t>9M32 CO動作，最後旗標為彰水高幹48-2(ABCN舉旗)，巡查發現K3088FC26-O電力保險絲125E跳脫(F32)，研判為蛇跑入開關箱內碰觸造成相間短路。</t>
  </si>
  <si>
    <t>111.04.22</t>
  </si>
  <si>
    <t>111.04.23</t>
  </si>
  <si>
    <t>A53</t>
  </si>
  <si>
    <t>111.04.24</t>
  </si>
  <si>
    <t>延平高幹22Y1號
熔絲鏈開關不良</t>
  </si>
  <si>
    <t>許厝寮幹70號 FC遭到鳥害</t>
  </si>
  <si>
    <t>舊館#43-1松鼠碰觸</t>
  </si>
  <si>
    <t>明聖17#X1，外物碰觸</t>
  </si>
  <si>
    <t>南口高幹14X#12</t>
  </si>
  <si>
    <t xml:space="preserve">南口高幹14X#12 鳥類碰觸 DS  </t>
  </si>
  <si>
    <t>柑園高幹#1</t>
  </si>
  <si>
    <t>柑園高幹#1  DS不良 NDCIS:5220040</t>
  </si>
  <si>
    <t>K4171AD8442</t>
  </si>
  <si>
    <t>崙腳高幹#72</t>
  </si>
  <si>
    <t>現場為常開點LBS已安排於111.05.02下午停電更換為125平方PVC風雨線妥，崙腳高幹72號常開點LBS跳線100平方裸硬銅線遭不明鳥獸碰觸損傷,致IS24饋線瞬跳</t>
  </si>
  <si>
    <t>阿夷高幹#46-2</t>
  </si>
  <si>
    <t>阿夷高幹#46-2 鳥類碰觸 DS。</t>
  </si>
  <si>
    <t>G4331CC88</t>
  </si>
  <si>
    <t>南門高分#16-2</t>
  </si>
  <si>
    <t>南門#16-2，DS開關鳥害</t>
  </si>
  <si>
    <t>K4499FD42</t>
  </si>
  <si>
    <t>山腳高幹#30</t>
  </si>
  <si>
    <t>山腳高幹#30 樹竹碰觸高壓線斷 高壓斷線復舊樹竹修剪</t>
  </si>
  <si>
    <t>中央高幹#2</t>
  </si>
  <si>
    <t>中央2，鳥獸碰觸 DS開關 中央2，設計更換LBS開關(DCIS:5210598)</t>
  </si>
  <si>
    <t>K4398FB30</t>
  </si>
  <si>
    <t>永安#95X1 跳線處受鳥獸碰觸</t>
  </si>
  <si>
    <t>當日已將事故防鹽礙子更換為聚合礙子，並於跳線處再加裝1具聚合礙子。</t>
  </si>
  <si>
    <t>松村高幹#17 松鼠碰觸</t>
  </si>
  <si>
    <t>加裝被覆式開關，更換被覆銅線</t>
  </si>
  <si>
    <t>K4295GB52</t>
  </si>
  <si>
    <t>草港高幹41X#1</t>
  </si>
  <si>
    <t>草港高幹#41X1中性線因用戶施工不慎勾斷。</t>
  </si>
  <si>
    <t>G3037AC64</t>
  </si>
  <si>
    <t>全興高幹41空X#5DS不良</t>
  </si>
  <si>
    <t>1.故障向別DS已於當日復舊妥。
2.已設計工作單DCIS:1220144，線路課已排定5月17日停電施工。</t>
  </si>
  <si>
    <t>G3450AE99</t>
  </si>
  <si>
    <t>胡厝高幹#96</t>
  </si>
  <si>
    <t>胡厝幹96號LBS開關跳線遭受鳥獸碰觸(裝設日期:2022/4/21)</t>
  </si>
  <si>
    <t>K2498BD51</t>
  </si>
  <si>
    <t xml:space="preserve"> 跳線不良</t>
  </si>
  <si>
    <t>修平#1 避雷器不良</t>
  </si>
  <si>
    <t>111.05.12</t>
  </si>
  <si>
    <t>新水高幹#1</t>
  </si>
  <si>
    <t>新水高幹#1  DS開關鳥巢另安排停電移除鳥巢</t>
    <phoneticPr fontId="6" type="noConversion"/>
  </si>
  <si>
    <t xml:space="preserve">修平高幹#1 </t>
    <phoneticPr fontId="6" type="noConversion"/>
  </si>
  <si>
    <t>111.05.13</t>
  </si>
  <si>
    <t>山湖#12X2 樹竹碰觸線路</t>
  </si>
  <si>
    <t>源泉156Y9樹木碰觸線路</t>
  </si>
  <si>
    <t>111.05.14</t>
  </si>
  <si>
    <t>舊社#59Y5Y2倒塌的樹竹碰觸線路引起事故</t>
    <phoneticPr fontId="6" type="noConversion"/>
  </si>
  <si>
    <t>頂品#44鳥害致DS不良</t>
  </si>
  <si>
    <t>南方高幹18X#1</t>
    <phoneticPr fontId="6" type="noConversion"/>
  </si>
  <si>
    <t>111.05.15</t>
    <phoneticPr fontId="6" type="noConversion"/>
  </si>
  <si>
    <t>華豐高幹17Y#1，動物碰觸高供用戶開關箱端子</t>
    <phoneticPr fontId="6" type="noConversion"/>
  </si>
  <si>
    <t>華豐高幹17Y#1</t>
    <phoneticPr fontId="6" type="noConversion"/>
  </si>
  <si>
    <t>G4308GC61</t>
    <phoneticPr fontId="6" type="noConversion"/>
  </si>
  <si>
    <t>111.05.11</t>
    <phoneticPr fontId="6" type="noConversion"/>
  </si>
  <si>
    <t>原料高分#78</t>
    <phoneticPr fontId="6" type="noConversion"/>
  </si>
  <si>
    <t>G2209AE31</t>
    <phoneticPr fontId="6" type="noConversion"/>
  </si>
  <si>
    <t>跳線已更換重新壓接妥</t>
    <phoneticPr fontId="6" type="noConversion"/>
  </si>
  <si>
    <t>G2717GB28</t>
    <phoneticPr fontId="6" type="noConversion"/>
  </si>
  <si>
    <t>G4512FA72</t>
    <phoneticPr fontId="6" type="noConversion"/>
  </si>
  <si>
    <t>111.05.16</t>
  </si>
  <si>
    <t>IG44</t>
    <phoneticPr fontId="6" type="noConversion"/>
  </si>
  <si>
    <t>高供用戶設備不良(特種龍公司)</t>
    <phoneticPr fontId="6" type="noConversion"/>
  </si>
  <si>
    <t>已告知用戶應請電機顧問公司查修，另通知檢驗課檢查用戶保護協調設備。</t>
    <phoneticPr fontId="6" type="noConversion"/>
  </si>
  <si>
    <t>鳥碰觸FC引下線</t>
    <phoneticPr fontId="6" type="noConversion"/>
  </si>
  <si>
    <t>明聖22Y9,高壓礙子破裂</t>
    <phoneticPr fontId="6" type="noConversion"/>
  </si>
  <si>
    <t>K4397AE47</t>
    <phoneticPr fontId="6" type="noConversion"/>
  </si>
  <si>
    <t>應為明聖高幹22Y#7-1 高壓線絕緣包紮，礙子更換</t>
    <phoneticPr fontId="6" type="noConversion"/>
  </si>
  <si>
    <t>111.05.17</t>
  </si>
  <si>
    <t xml:space="preserve"> 51N</t>
  </si>
  <si>
    <t>路平高幹#37</t>
    <phoneticPr fontId="6" type="noConversion"/>
  </si>
  <si>
    <t>趙甲高幹#74</t>
    <phoneticPr fontId="6" type="noConversion"/>
  </si>
  <si>
    <t>電桿遭車輛撞斷</t>
    <phoneticPr fontId="6" type="noConversion"/>
  </si>
  <si>
    <t>IR21</t>
    <phoneticPr fontId="6" type="noConversion"/>
  </si>
  <si>
    <t xml:space="preserve">南雅高幹#52Y6 </t>
    <phoneticPr fontId="6" type="noConversion"/>
  </si>
  <si>
    <t>後寮高幹27Y2至27Y3</t>
    <phoneticPr fontId="6" type="noConversion"/>
  </si>
  <si>
    <t>舊社#59Y5Y2</t>
    <phoneticPr fontId="6" type="noConversion"/>
  </si>
  <si>
    <t>111.05.18</t>
  </si>
  <si>
    <t>111.05.19</t>
  </si>
  <si>
    <t>111.05.20</t>
  </si>
  <si>
    <t xml:space="preserve">該具避雷器跳線已先解開; 待天晴再安排停電更換。          </t>
    <phoneticPr fontId="6" type="noConversion"/>
  </si>
  <si>
    <t>備註
(處理情形)</t>
    <phoneticPr fontId="6" type="noConversion"/>
  </si>
  <si>
    <t>事故防範對策</t>
    <phoneticPr fontId="6" type="noConversion"/>
  </si>
  <si>
    <t>請同仁如有開啟人孔時，應一併辦理紅外線檢測及電纜點檢。</t>
    <phoneticPr fontId="6" type="noConversion"/>
  </si>
  <si>
    <t>已於4/28更換電纜，並於當日15時53分加入系統</t>
  </si>
  <si>
    <t>原已安排111年4月14日施工時電纜抽出後，以原既設孔佈放電纜時無法施工，本件待彰擴803潛挖工程(DCIS:9210743)施工妥後，再進行後續施工。</t>
    <phoneticPr fontId="24" type="noConversion"/>
  </si>
  <si>
    <t>請巡修部門聯繫中部供電區營運處，若涵洞內本處設備受損，請通知本處處理。</t>
  </si>
  <si>
    <t>當日處理妥</t>
  </si>
  <si>
    <t>請線巡人員再加強配電線路巡視，如有發現民眾施工或吊運貨物接近高壓導線處所，即進行危害告知，並要求向本公司申請防護線管蔽或線路送移，避免事故停電或民眾感感事故。</t>
  </si>
  <si>
    <t>請線巡人員加強巡視檢點工作，如有弱點應及早自行更換或設計改善。</t>
    <phoneticPr fontId="6" type="noConversion"/>
  </si>
  <si>
    <t>請線巡人員再加強配電線路巡視檢點，並善用紅外線攝錄影像儀及夜間觀測，及早發現須改善處所，設計維護或立即自行施工更換，避免停電事故發生。</t>
    <phoneticPr fontId="6" type="noConversion"/>
  </si>
  <si>
    <t>頂品高幹#44</t>
    <phoneticPr fontId="6" type="noConversion"/>
  </si>
  <si>
    <t>K3576GB11</t>
  </si>
  <si>
    <t>欄1</t>
  </si>
  <si>
    <t>不平衡電流過高(H13354)</t>
  </si>
  <si>
    <t>111.05.21</t>
  </si>
  <si>
    <t>1.加強紅外線測試，如發現設備異常立即改善。           2.裝高分子避雷器</t>
  </si>
  <si>
    <t>東港高幹#3</t>
    <phoneticPr fontId="6" type="noConversion"/>
  </si>
  <si>
    <t>遭受鳥類碰觸高壓導線及橫擔雙抱輕鋼橫擔原裝設3只裝腳礙子，已更換為6只聚合礙子，防止鳥類再度碰觸。</t>
    <phoneticPr fontId="6" type="noConversion"/>
  </si>
  <si>
    <t>中供設備故障，導致本處電纜受損</t>
    <phoneticPr fontId="6" type="noConversion"/>
  </si>
  <si>
    <r>
      <rPr>
        <sz val="12"/>
        <color rgb="FF0000FF"/>
        <rFont val="細明體"/>
        <family val="1"/>
        <charset val="136"/>
      </rPr>
      <t>負載改由</t>
    </r>
    <r>
      <rPr>
        <sz val="12"/>
        <color rgb="FF0000FF"/>
        <rFont val="Times New Roman"/>
        <family val="1"/>
      </rPr>
      <t>9G28</t>
    </r>
    <r>
      <rPr>
        <sz val="12"/>
        <color rgb="FF0000FF"/>
        <rFont val="新細明體"/>
        <family val="1"/>
        <charset val="136"/>
      </rPr>
      <t>承</t>
    </r>
    <r>
      <rPr>
        <sz val="12"/>
        <color rgb="FF0000FF"/>
        <rFont val="細明體"/>
        <family val="1"/>
        <charset val="136"/>
      </rPr>
      <t>載</t>
    </r>
    <r>
      <rPr>
        <sz val="12"/>
        <color rgb="FF0000FF"/>
        <rFont val="Times New Roman"/>
        <family val="1"/>
        <charset val="136"/>
      </rPr>
      <t>;</t>
    </r>
    <r>
      <rPr>
        <sz val="12"/>
        <color rgb="FF0000FF"/>
        <rFont val="細明體"/>
        <family val="1"/>
        <charset val="136"/>
      </rPr>
      <t>台中供電區營運處承攬商於涵洞內施作防水工程時，敲</t>
    </r>
    <r>
      <rPr>
        <sz val="12"/>
        <color rgb="FF0000FF"/>
        <rFont val="Times New Roman"/>
        <family val="1"/>
        <charset val="136"/>
      </rPr>
      <t xml:space="preserve"> </t>
    </r>
    <r>
      <rPr>
        <sz val="12"/>
        <color rgb="FF0000FF"/>
        <rFont val="細明體"/>
        <family val="1"/>
        <charset val="136"/>
      </rPr>
      <t>打過牆管旁不慎誤擊電纜</t>
    </r>
    <phoneticPr fontId="6" type="noConversion"/>
  </si>
  <si>
    <t>興海高幹57號 LBS 開關跳線鳥獸碰觸</t>
    <phoneticPr fontId="6" type="noConversion"/>
  </si>
  <si>
    <t xml:space="preserve"> 大溪高幹107-1Y#1  松鼠碰觸FC開關一次側 FC開關加裝被覆罩</t>
    <phoneticPr fontId="6" type="noConversion"/>
  </si>
  <si>
    <t xml:space="preserve">大溪高幹107-1Y#1 </t>
    <phoneticPr fontId="6" type="noConversion"/>
  </si>
  <si>
    <t>K4777BC68</t>
    <phoneticPr fontId="6" type="noConversion"/>
  </si>
  <si>
    <t>二水幹25X10</t>
    <phoneticPr fontId="6" type="noConversion"/>
  </si>
  <si>
    <t xml:space="preserve"> 松鼠碰觸
1.電桿旁樹木加強樹修，擬加強樹修在加大樹木與電桿距離。
2.雙抱橫擔目前為一具聚合碍子，改為2具聚合碍子，加大跳線與輕鋼橫擔距離。
3.跳線改用銅被覆線，避免外物碰觸。</t>
    <phoneticPr fontId="6" type="noConversion"/>
  </si>
  <si>
    <t>架空 IY23 中供彰二分隊施作鐵塔工程時造成鄰近IY23線路斷落後寮高幹27Y2至27Y3高壓裸硬銅線斷落造成短路</t>
  </si>
  <si>
    <t>架空 IY23 中供彰二分隊施作鐵塔工程時造成鄰近IY23線路斷落後寮高幹27Y2至27Y3高壓裸硬銅線斷落造成短路</t>
    <phoneticPr fontId="6" type="noConversion"/>
  </si>
  <si>
    <t>架空IY23 中供彰二分隊施作鐵塔工程時造成IY23線路斷落</t>
    <phoneticPr fontId="6" type="noConversion"/>
  </si>
  <si>
    <r>
      <rPr>
        <sz val="12"/>
        <color rgb="FF0000FF"/>
        <rFont val="細明體"/>
        <family val="1"/>
        <charset val="136"/>
      </rPr>
      <t>彰化</t>
    </r>
    <r>
      <rPr>
        <sz val="12"/>
        <color rgb="FF0000FF"/>
        <rFont val="Times New Roman"/>
        <family val="1"/>
        <charset val="136"/>
      </rPr>
      <t xml:space="preserve">IK44 </t>
    </r>
    <r>
      <rPr>
        <sz val="12"/>
        <color rgb="FF0000FF"/>
        <rFont val="細明體"/>
        <family val="1"/>
        <charset val="136"/>
      </rPr>
      <t>溪心七號</t>
    </r>
    <r>
      <rPr>
        <sz val="12"/>
        <color rgb="FF0000FF"/>
        <rFont val="新細明體"/>
        <family val="1"/>
        <charset val="136"/>
      </rPr>
      <t>故障，</t>
    </r>
    <r>
      <rPr>
        <sz val="12"/>
        <color rgb="FF0000FF"/>
        <rFont val="細明體"/>
        <family val="1"/>
        <charset val="136"/>
      </rPr>
      <t>疑似中供</t>
    </r>
    <r>
      <rPr>
        <sz val="12"/>
        <color rgb="FF0000FF"/>
        <rFont val="Times New Roman"/>
        <family val="1"/>
      </rPr>
      <t>IK49</t>
    </r>
    <r>
      <rPr>
        <sz val="12"/>
        <color rgb="FF0000FF"/>
        <rFont val="細明體"/>
        <family val="1"/>
        <charset val="136"/>
      </rPr>
      <t>未檢</t>
    </r>
    <r>
      <rPr>
        <sz val="12"/>
        <color rgb="FF0000FF"/>
        <rFont val="新細明體"/>
        <family val="1"/>
        <charset val="136"/>
      </rPr>
      <t>電，將接地開關投入，導致</t>
    </r>
    <r>
      <rPr>
        <sz val="12"/>
        <color rgb="FF0000FF"/>
        <rFont val="Times New Roman"/>
        <family val="1"/>
      </rPr>
      <t>IK44</t>
    </r>
    <r>
      <rPr>
        <sz val="12"/>
        <color rgb="FF0000FF"/>
        <rFont val="新細明體"/>
        <family val="1"/>
        <charset val="136"/>
      </rPr>
      <t>跳脫</t>
    </r>
    <phoneticPr fontId="6" type="noConversion"/>
  </si>
  <si>
    <t>事故原因2</t>
    <phoneticPr fontId="6" type="noConversion"/>
  </si>
  <si>
    <t>IB20</t>
    <phoneticPr fontId="6" type="noConversion"/>
  </si>
  <si>
    <t>111.05.24</t>
  </si>
  <si>
    <t>1.加強線路巡視維護工作。
2.彰美40Y#2-1X2擇日安排停電更換避雷器及銅被覆線。
彰美#40Y#2-1X2因鳥獸碰觸避雷器致CO電驛動作，饋線瞬跳。</t>
    <phoneticPr fontId="6" type="noConversion"/>
  </si>
  <si>
    <t>彰美高幹40Y2-1X#2</t>
    <phoneticPr fontId="6" type="noConversion"/>
  </si>
  <si>
    <t>林厝#1號DS開關故障</t>
  </si>
  <si>
    <t>頂山高分40Y7鳥獸碰觸</t>
  </si>
  <si>
    <t>東港#78 變壓器短節固定電纜斷落</t>
    <phoneticPr fontId="6" type="noConversion"/>
  </si>
  <si>
    <t>東港高幹#78</t>
    <phoneticPr fontId="6" type="noConversion"/>
  </si>
  <si>
    <t>東港高幹#78變壓器短節電纜固定木橫擔因大雨斷落碰觸鐵配件</t>
    <phoneticPr fontId="6" type="noConversion"/>
  </si>
  <si>
    <t>東港高幹#78變壓器短節電纜固定橫擔因大雨斷落碰觸鐵配件所致</t>
    <phoneticPr fontId="6" type="noConversion"/>
  </si>
  <si>
    <t xml:space="preserve">松鼠碰觸 導線接續處包紮膠帶劣化，已重新包紮避免類似事故再次發生。 </t>
    <phoneticPr fontId="6" type="noConversion"/>
  </si>
  <si>
    <t>111.05.17</t>
    <phoneticPr fontId="6" type="noConversion"/>
  </si>
  <si>
    <t>IF27</t>
    <phoneticPr fontId="6" type="noConversion"/>
  </si>
  <si>
    <t>埤頭高幹2-1號鳥獸碰觸避雷器已將避雷器電源線剪除，端子另以膠膏帶包紮妥</t>
    <phoneticPr fontId="6" type="noConversion"/>
  </si>
  <si>
    <t>K3478AB50</t>
    <phoneticPr fontId="6" type="noConversion"/>
  </si>
  <si>
    <t>埤頭高幹#2-1</t>
    <phoneticPr fontId="6" type="noConversion"/>
  </si>
  <si>
    <t>111.05.25</t>
  </si>
  <si>
    <t>無電驛</t>
  </si>
  <si>
    <t>部仔59Y10Z1 蛇害</t>
  </si>
  <si>
    <t>111.05.26</t>
  </si>
  <si>
    <t>加強巡視，遇有鳥獸築巢跡象，應立即清除。</t>
  </si>
  <si>
    <t>湖內#20X37X12高壓接頭不良</t>
  </si>
  <si>
    <t>111.05.27</t>
  </si>
  <si>
    <t>路口厝#3桿上蛇害</t>
  </si>
  <si>
    <t>鐵樹#1自動化開關不良</t>
  </si>
  <si>
    <t>田頭#18～20架空地線斷落</t>
  </si>
  <si>
    <t>浮圳#35X11樹竹碰觸</t>
  </si>
  <si>
    <t>111.05.28</t>
  </si>
  <si>
    <t>111.05.29</t>
  </si>
  <si>
    <t>111.05.30</t>
  </si>
  <si>
    <t>三春#97X8X2，強風豪雨超高竹碰觸高壓線竹已清除，擇日加裝終端被覆罩</t>
    <phoneticPr fontId="6" type="noConversion"/>
  </si>
  <si>
    <t>大城高幹#118松鼠碰觸變壓器一次側套管，造成熔絲鏈開關斷落碰觸鐵配件。立即更換變壓器及熔絲鏈開關，並研判松鼠上桿路徑的樹木予以修剪，以避免類似事故再發。</t>
    <phoneticPr fontId="6" type="noConversion"/>
  </si>
  <si>
    <t>大城高幹#118</t>
    <phoneticPr fontId="6" type="noConversion"/>
  </si>
  <si>
    <t>沿海高分43X#1</t>
    <phoneticPr fontId="6" type="noConversion"/>
  </si>
  <si>
    <t>渡船11X#1 DS開關不良</t>
    <phoneticPr fontId="6" type="noConversion"/>
  </si>
  <si>
    <t>請巡修部門高壓雙終端跳線裝置應裝設2只礙子，以避免事故再發，另請檢驗員活線作業工作完成後，應立即來電通知將饋線恢復成自動，避免因無試送而造成饋線跳脫</t>
    <phoneticPr fontId="6" type="noConversion"/>
  </si>
  <si>
    <t>柑園高幹57X#8</t>
    <phoneticPr fontId="6" type="noConversion"/>
  </si>
  <si>
    <t>IR38</t>
    <phoneticPr fontId="6" type="noConversion"/>
  </si>
  <si>
    <t>柑園高幹57X8號礙子不良已區段停電將礙子更換妥</t>
    <phoneticPr fontId="6" type="noConversion"/>
  </si>
  <si>
    <t>查詢記錄</t>
    <phoneticPr fontId="6" type="noConversion"/>
  </si>
  <si>
    <t>出發地點:</t>
    <phoneticPr fontId="6" type="noConversion"/>
  </si>
  <si>
    <t>G4127AC3484</t>
    <phoneticPr fontId="6" type="noConversion"/>
  </si>
  <si>
    <t>電力座標</t>
    <phoneticPr fontId="6" type="noConversion"/>
  </si>
  <si>
    <t>經緯度座標</t>
    <phoneticPr fontId="6" type="noConversion"/>
  </si>
  <si>
    <t>目的地</t>
    <phoneticPr fontId="6" type="noConversion"/>
  </si>
  <si>
    <t>距離(KM)</t>
    <phoneticPr fontId="6" type="noConversion"/>
  </si>
  <si>
    <t>23.961306, 120.603028</t>
  </si>
  <si>
    <t>G4802DA7000</t>
  </si>
  <si>
    <t>地點1</t>
    <phoneticPr fontId="6" type="noConversion"/>
  </si>
  <si>
    <t>K4184HD33</t>
  </si>
  <si>
    <t>23.882869,120.551802</t>
    <phoneticPr fontId="6" type="noConversion"/>
  </si>
  <si>
    <t>G4127AC3484</t>
  </si>
  <si>
    <t>24.026015, 120.539494</t>
  </si>
  <si>
    <t>G4016DB2886</t>
  </si>
  <si>
    <t>地點2</t>
  </si>
  <si>
    <t>G4402BB00</t>
  </si>
  <si>
    <t>23.962108,120.568921</t>
    <phoneticPr fontId="6" type="noConversion"/>
  </si>
  <si>
    <t>K2278FB74</t>
  </si>
  <si>
    <t>24.076327,120.544186</t>
  </si>
  <si>
    <t>G4127AC2537</t>
  </si>
  <si>
    <t>地點3</t>
  </si>
  <si>
    <t>G4405CB31</t>
    <phoneticPr fontId="6" type="noConversion"/>
  </si>
  <si>
    <t>23.975746,120.570153</t>
    <phoneticPr fontId="6" type="noConversion"/>
  </si>
  <si>
    <t>24.076395, 120.544341</t>
  </si>
  <si>
    <t>G4127AC3694</t>
  </si>
  <si>
    <t>地點4</t>
  </si>
  <si>
    <t>G4402BB56</t>
    <phoneticPr fontId="6" type="noConversion"/>
  </si>
  <si>
    <t>23.962651,120.569410</t>
    <phoneticPr fontId="6" type="noConversion"/>
  </si>
  <si>
    <t>24.076207723889112, 120.54432923239983</t>
  </si>
  <si>
    <t>地點5</t>
  </si>
  <si>
    <t>G4300CB22</t>
    <phoneticPr fontId="6" type="noConversion"/>
  </si>
  <si>
    <t>23.953240,120.562269</t>
    <phoneticPr fontId="6" type="noConversion"/>
  </si>
  <si>
    <t>https://www.google.com.tw/maps/place/</t>
  </si>
  <si>
    <t>地點6</t>
  </si>
  <si>
    <t>24.016958, 120.549125</t>
  </si>
  <si>
    <t>G4114FB0840</t>
  </si>
  <si>
    <t>地點7</t>
  </si>
  <si>
    <t>23.988932, 120.564091</t>
  </si>
  <si>
    <t>G4308EA1772</t>
  </si>
  <si>
    <t>地點8</t>
  </si>
  <si>
    <t>地點9</t>
  </si>
  <si>
    <t>桿號</t>
    <phoneticPr fontId="6" type="noConversion"/>
  </si>
  <si>
    <t>台電座標</t>
    <phoneticPr fontId="6" type="noConversion"/>
  </si>
  <si>
    <t>元埔高幹81-1號因雷擊導致雙抱橫擔固定螺栓斷裂及6"懸垂礙子破裂，高壓橫擔掉落、傾斜。立即轉供、停電，辦理更換螺栓及礙子完成。</t>
    <phoneticPr fontId="6" type="noConversion"/>
  </si>
  <si>
    <t>元埔高幹81-1號</t>
    <phoneticPr fontId="6" type="noConversion"/>
  </si>
  <si>
    <t>埤北高幹43Y#13</t>
    <phoneticPr fontId="6" type="noConversion"/>
  </si>
  <si>
    <t>K1793HC01</t>
  </si>
  <si>
    <t>潤發高幹#10</t>
    <phoneticPr fontId="6" type="noConversion"/>
  </si>
  <si>
    <t>K4399EA93</t>
  </si>
  <si>
    <t>許厝寮高幹#20</t>
    <phoneticPr fontId="6" type="noConversion"/>
  </si>
  <si>
    <t>K4881EE30</t>
  </si>
  <si>
    <t>查詢桿號頁面</t>
    <phoneticPr fontId="6" type="noConversion"/>
  </si>
  <si>
    <t>瞬跳</t>
    <phoneticPr fontId="6" type="noConversion"/>
  </si>
  <si>
    <t>牛埔高幹#92避雷器不良，已移除妥暫先加裝一防鹽礙子支持(隔離)一次線，後續設計改善。</t>
    <phoneticPr fontId="6" type="noConversion"/>
  </si>
  <si>
    <t>牛埔高幹#92</t>
    <phoneticPr fontId="6" type="noConversion"/>
  </si>
  <si>
    <t>許厝寮高幹#20松鼠碰觸拉線夾板加強樹木修剪(復興31、復興32、和平28、和平31-2、和平32、許厝寮10-1、許厝寮20)</t>
    <phoneticPr fontId="6" type="noConversion"/>
  </si>
  <si>
    <t>川邊高幹#111號蛇類碰觸高壓終端跳線處立即停電更換高壓跳線為被覆銅線及聚合礙子，並加強巡視，遇有鳥獸築巢跡象，應立即清除。</t>
    <phoneticPr fontId="6" type="noConversion"/>
  </si>
  <si>
    <t>川邊高幹#111</t>
    <phoneticPr fontId="6" type="noConversion"/>
  </si>
  <si>
    <t>元埔高幹#81-1</t>
    <phoneticPr fontId="6" type="noConversion"/>
  </si>
  <si>
    <t>K3285HC98</t>
  </si>
  <si>
    <t>K3870GE64</t>
    <phoneticPr fontId="6" type="noConversion"/>
  </si>
  <si>
    <t>鐵樹高分1號懸垂礙子銹斷致A相高壓導線碰觸中性引起9L28饋線瞬跳。立即通知停電,更換3串6吋懸垂礙子，另一側屬密集住宅區，再安排停電辦理更換，以及加強線路巡視。</t>
    <phoneticPr fontId="6" type="noConversion"/>
  </si>
  <si>
    <t>鐵樹高分#1</t>
    <phoneticPr fontId="6" type="noConversion"/>
  </si>
  <si>
    <t>K1275DC02</t>
  </si>
  <si>
    <t>G1807FD74</t>
  </si>
  <si>
    <t>G4828DC35</t>
  </si>
  <si>
    <t>埔鹽高幹#21號DS開關鳥獸碰觸安排停電清除鳥巢，已設計更換LBS開關(DCIS:7190522)</t>
    <phoneticPr fontId="6" type="noConversion"/>
  </si>
  <si>
    <t>埔鹽高幹#21</t>
    <phoneticPr fontId="6" type="noConversion"/>
  </si>
  <si>
    <t>G3203EA15</t>
  </si>
  <si>
    <t>部仔高幹#59</t>
    <phoneticPr fontId="6" type="noConversion"/>
  </si>
  <si>
    <t>G3210FD19</t>
  </si>
  <si>
    <t>大竹#43X1老鼠碰觸跳線短路</t>
    <phoneticPr fontId="6" type="noConversion"/>
  </si>
  <si>
    <t>大竹高幹43X#1</t>
    <phoneticPr fontId="6" type="noConversion"/>
  </si>
  <si>
    <t>G4728DE17</t>
  </si>
  <si>
    <t>G3704BD05</t>
  </si>
  <si>
    <t>興海高幹#57</t>
    <phoneticPr fontId="6" type="noConversion"/>
  </si>
  <si>
    <t>K1898ED91</t>
  </si>
  <si>
    <t>許厝寮34-1松鼠碰觸</t>
    <phoneticPr fontId="6" type="noConversion"/>
  </si>
  <si>
    <t>許厝寮高幹#34-1</t>
    <phoneticPr fontId="6" type="noConversion"/>
  </si>
  <si>
    <t>K4882FE28</t>
  </si>
  <si>
    <t>東部29 DS開關外物碰觸後續設計更換PLS開關</t>
    <phoneticPr fontId="6" type="noConversion"/>
  </si>
  <si>
    <t>東部高幹#29</t>
    <phoneticPr fontId="6" type="noConversion"/>
  </si>
  <si>
    <t>G4401EC1498</t>
  </si>
  <si>
    <t>三春高幹97X8X#2</t>
    <phoneticPr fontId="6" type="noConversion"/>
  </si>
  <si>
    <t>G4510EE78</t>
  </si>
  <si>
    <t>上豐高幹5X#2</t>
    <phoneticPr fontId="6" type="noConversion"/>
  </si>
  <si>
    <t>K4874FD54</t>
  </si>
  <si>
    <t>K1277DE96</t>
  </si>
  <si>
    <t>埤北高幹#43Y13因松鼠碰觸導致9M27饋線瞬跳。立即安排停電辦理更換為聚合礙子*6具。研判松鼠路徑經埤北高幹43Y#13低1，已樹修阻絕其路徑。</t>
    <phoneticPr fontId="6" type="noConversion"/>
  </si>
  <si>
    <t>部仔59號DS開關鳥獸碰觸安排停電清除鳥巢，已設計更換LBS開關(DCIS:A200472)</t>
    <phoneticPr fontId="6" type="noConversion"/>
  </si>
  <si>
    <t>潤發10號DS開關鳥獸碰觸設計更換LBS開關(DCIS:9210060)</t>
    <phoneticPr fontId="6" type="noConversion"/>
  </si>
  <si>
    <t>111.06.01</t>
  </si>
  <si>
    <t>111.05.31</t>
  </si>
  <si>
    <t>IF30</t>
    <phoneticPr fontId="6" type="noConversion"/>
  </si>
  <si>
    <t>A30</t>
  </si>
  <si>
    <t>清水岩幹73X#4 竹子碰觸當日已修剪妥 ; 本所會再加強線路巡視及樹竹修剪工作</t>
    <phoneticPr fontId="6" type="noConversion"/>
  </si>
  <si>
    <t>清水岩高幹73X#4</t>
    <phoneticPr fontId="6" type="noConversion"/>
  </si>
  <si>
    <t>崙腳高幹#68跳線處遭不明外物碰觸斷落，導致IS24饋線瞬跳。立即安排停電將該跳線更換為1被覆銅線並加裝聚合礙子*2具。</t>
    <phoneticPr fontId="6" type="noConversion"/>
  </si>
  <si>
    <t>K4986AC25</t>
    <phoneticPr fontId="6" type="noConversion"/>
  </si>
  <si>
    <t>崙腳高幹#68</t>
    <phoneticPr fontId="6" type="noConversion"/>
  </si>
  <si>
    <t>G1704GB68</t>
    <phoneticPr fontId="6" type="noConversion"/>
  </si>
  <si>
    <t xml:space="preserve"> 北市高幹14空X4 電纜引下FC不良 已更換妥，另設計工作單(DCIS：6220016)汰換。 </t>
    <phoneticPr fontId="6" type="noConversion"/>
  </si>
  <si>
    <t xml:space="preserve"> 北市高幹14空X#4 </t>
    <phoneticPr fontId="6" type="noConversion"/>
  </si>
  <si>
    <t>K3882AC96</t>
  </si>
  <si>
    <t>和發高幹#9-1 鳥獸碰觸無設備損壞。</t>
    <phoneticPr fontId="6" type="noConversion"/>
  </si>
  <si>
    <t>G3441CB54</t>
    <phoneticPr fontId="6" type="noConversion"/>
  </si>
  <si>
    <t xml:space="preserve">	和發高幹#9-1</t>
    <phoneticPr fontId="6" type="noConversion"/>
  </si>
  <si>
    <t>支持物不良</t>
  </si>
  <si>
    <t>大城高幹#150-2~#150-3號</t>
    <phoneticPr fontId="6" type="noConversion"/>
  </si>
  <si>
    <t>椰子樹枝因強風吹落碰觸高壓導線，引起9L35饋線瞬跳。加強線路巡視及樹木修剪。</t>
    <phoneticPr fontId="6" type="noConversion"/>
  </si>
  <si>
    <t>K1274DB78</t>
  </si>
  <si>
    <t>K0680DA14</t>
    <phoneticPr fontId="6" type="noConversion"/>
  </si>
  <si>
    <t xml:space="preserve"> 三豐高幹#15 </t>
    <phoneticPr fontId="6" type="noConversion"/>
  </si>
  <si>
    <t>K3887CB14</t>
    <phoneticPr fontId="6" type="noConversion"/>
  </si>
  <si>
    <t>111.01.03</t>
  </si>
  <si>
    <t>萬原高幹3號</t>
  </si>
  <si>
    <t>110.12.10</t>
  </si>
  <si>
    <t>110.12.11</t>
  </si>
  <si>
    <t>110.12.14</t>
  </si>
  <si>
    <t>110.12.20</t>
  </si>
  <si>
    <t>110.12.23</t>
  </si>
  <si>
    <t>110.12.24</t>
  </si>
  <si>
    <t>110.12.29</t>
  </si>
  <si>
    <t>110.11.02</t>
  </si>
  <si>
    <t>110.11.04</t>
  </si>
  <si>
    <t>110.11.07</t>
  </si>
  <si>
    <t>110.11.12</t>
  </si>
  <si>
    <t>110.11.14</t>
  </si>
  <si>
    <t>110.11.16</t>
  </si>
  <si>
    <t>110.11.17</t>
  </si>
  <si>
    <t>110.11.19</t>
  </si>
  <si>
    <t>110.11.20</t>
  </si>
  <si>
    <t>110.11.21</t>
  </si>
  <si>
    <t>110.11.24</t>
  </si>
  <si>
    <t>110.11.30</t>
  </si>
  <si>
    <t>南通62-2X3鳥獸碰觸</t>
  </si>
  <si>
    <t>永安87Y5跳線接頭不良</t>
  </si>
  <si>
    <t>山腳#9鳥害</t>
  </si>
  <si>
    <t>南通62-2X3 DS不良</t>
  </si>
  <si>
    <t>彰美#73Z1民眾施工碰觸</t>
  </si>
  <si>
    <t>大村23-1避雷器不良</t>
  </si>
  <si>
    <t>舊館#30-1X2鳥害</t>
  </si>
  <si>
    <t>東港#31-1變壓器不良</t>
  </si>
  <si>
    <t>合興東#52樹木碰觸</t>
  </si>
  <si>
    <t>四塊厝#22鳥害</t>
  </si>
  <si>
    <t>社永#104Z15Y3電纜終端接頭不良</t>
  </si>
  <si>
    <t>全工#93碍子不良</t>
  </si>
  <si>
    <t>全工#96轉供操作電流不平衡</t>
  </si>
  <si>
    <t>和美#30碍子不良</t>
  </si>
  <si>
    <t>松雅#40空中接線不良</t>
  </si>
  <si>
    <t>合興南#23鳥害</t>
  </si>
  <si>
    <t>同安宅#63鳥害</t>
  </si>
  <si>
    <t>頭崙#34-1Y1裸硬銅線斷</t>
  </si>
  <si>
    <t>漢寶51X#1 熔絲鏈開關不良</t>
  </si>
  <si>
    <t>社西幹18</t>
  </si>
  <si>
    <t>埤北高幹46</t>
  </si>
  <si>
    <t>鳯霞高幹19-1</t>
  </si>
  <si>
    <t>西城#45-#46樹木碰觸</t>
  </si>
  <si>
    <t>渡船#1-1~G4529 BD18
 C相電纜故障</t>
  </si>
  <si>
    <t>永光35Y7礙子鏽蝕不良</t>
  </si>
  <si>
    <t>湳底#67鳥獸碰觸</t>
  </si>
  <si>
    <t>頂山高分80空Y3X2民眾
施工碰觸</t>
  </si>
  <si>
    <t>源泉#88鳥獸碰觸</t>
  </si>
  <si>
    <t>社斗#25外物碰觸</t>
  </si>
  <si>
    <t>草漢#14外物碰觸</t>
  </si>
  <si>
    <t>永光12X2用戶設備故障</t>
  </si>
  <si>
    <t>東港#22鳥獸碰觸</t>
  </si>
  <si>
    <t>陳筆#64外物碰觸</t>
  </si>
  <si>
    <t>頭崙#29避雷器不良</t>
  </si>
  <si>
    <t>溪東#98-1Y4Y1高供用戶設備不良</t>
  </si>
  <si>
    <t>明禮#18外物碰觸</t>
  </si>
  <si>
    <t>德興#16Y48外物碰觸</t>
  </si>
  <si>
    <t>黃厝#56-1Y18樹木碰觸</t>
  </si>
  <si>
    <t xml:space="preserve">永工高幹27X5 </t>
  </si>
  <si>
    <t>溪斗15X4Y1</t>
  </si>
  <si>
    <t>芳苑高幹#123-1</t>
  </si>
  <si>
    <t>源泉#88</t>
  </si>
  <si>
    <t>謝漢#86</t>
  </si>
  <si>
    <t>110.02.01</t>
  </si>
  <si>
    <t>110.02.08</t>
  </si>
  <si>
    <t>110.02.10</t>
  </si>
  <si>
    <t>110.02.11</t>
  </si>
  <si>
    <t>110.02.12</t>
  </si>
  <si>
    <t>110.02.16</t>
  </si>
  <si>
    <t>110.02.20</t>
  </si>
  <si>
    <t>110.02.21</t>
  </si>
  <si>
    <t>110.02.27</t>
  </si>
  <si>
    <t>110.03.01</t>
  </si>
  <si>
    <t>110.03.03</t>
  </si>
  <si>
    <t>110.03.07</t>
  </si>
  <si>
    <t>110.03.09</t>
  </si>
  <si>
    <t>110.03.11</t>
  </si>
  <si>
    <t>110.03.12</t>
  </si>
  <si>
    <t>110.03.15</t>
  </si>
  <si>
    <t>110.03.16</t>
  </si>
  <si>
    <t>110.03.17</t>
  </si>
  <si>
    <t>110.03.19</t>
  </si>
  <si>
    <t>110.03.20</t>
  </si>
  <si>
    <t>110.03.21</t>
  </si>
  <si>
    <t>110.03.22</t>
  </si>
  <si>
    <t>110.03.26</t>
  </si>
  <si>
    <t>110.03.27</t>
  </si>
  <si>
    <t>110.03.28</t>
  </si>
  <si>
    <t>110.03.29</t>
  </si>
  <si>
    <t>110.03.30</t>
  </si>
  <si>
    <t>110.03.31</t>
  </si>
  <si>
    <t>110.04.04</t>
  </si>
  <si>
    <t>110.04.06</t>
  </si>
  <si>
    <t>110.04.07</t>
  </si>
  <si>
    <t>110.04.08</t>
  </si>
  <si>
    <t>110.4.11</t>
  </si>
  <si>
    <t>110.04.11</t>
  </si>
  <si>
    <t>110.04.16</t>
  </si>
  <si>
    <t>110.04.19</t>
  </si>
  <si>
    <t>110.04.20</t>
  </si>
  <si>
    <t>110.04.21</t>
  </si>
  <si>
    <t>110.04.24</t>
  </si>
  <si>
    <t>110.04.30</t>
  </si>
  <si>
    <t>110.05.01</t>
  </si>
  <si>
    <t>110.05.02</t>
  </si>
  <si>
    <t>110.05.06</t>
  </si>
  <si>
    <t>110.05.07</t>
  </si>
  <si>
    <t>110.05.08</t>
  </si>
  <si>
    <t>110.05.09</t>
  </si>
  <si>
    <t>110.05.10</t>
  </si>
  <si>
    <t>110.05.11</t>
  </si>
  <si>
    <t>110.05.13</t>
  </si>
  <si>
    <t>110.05.16</t>
  </si>
  <si>
    <t>110.05.17</t>
  </si>
  <si>
    <t>110.5.17</t>
  </si>
  <si>
    <t>110.05.18</t>
  </si>
  <si>
    <t>110.05.19</t>
  </si>
  <si>
    <t>110.05.20</t>
  </si>
  <si>
    <t>110.05.21</t>
  </si>
  <si>
    <t>110.05.23</t>
  </si>
  <si>
    <t>110.05.24</t>
  </si>
  <si>
    <t>110.05.25</t>
  </si>
  <si>
    <t>110.05.26</t>
  </si>
  <si>
    <t>110.05.27</t>
  </si>
  <si>
    <t>110.05.29</t>
  </si>
  <si>
    <t>110.06.01</t>
  </si>
  <si>
    <t>110.06.02</t>
  </si>
  <si>
    <t>110.06.06</t>
  </si>
  <si>
    <t>110.06.08</t>
  </si>
  <si>
    <t>110.06.10</t>
  </si>
  <si>
    <t>110.06.11</t>
  </si>
  <si>
    <t>110.06.15</t>
  </si>
  <si>
    <t>110.06.16</t>
  </si>
  <si>
    <t>110.6.19</t>
  </si>
  <si>
    <t>110.6.20</t>
  </si>
  <si>
    <t>110.06.23</t>
  </si>
  <si>
    <t>110.06.25</t>
  </si>
  <si>
    <t>110.06.26</t>
  </si>
  <si>
    <t>110.07.02</t>
  </si>
  <si>
    <t>110.07.05</t>
  </si>
  <si>
    <t>110.07.06</t>
  </si>
  <si>
    <t>110.07.07</t>
  </si>
  <si>
    <t>110.07.09</t>
  </si>
  <si>
    <t>110.07.10</t>
  </si>
  <si>
    <t>110.07.11</t>
  </si>
  <si>
    <t>110.07.13</t>
  </si>
  <si>
    <t>110.07.14</t>
  </si>
  <si>
    <t>110.07.16</t>
  </si>
  <si>
    <t>110.07.17</t>
  </si>
  <si>
    <t>110.07.18</t>
  </si>
  <si>
    <t>110.07.20</t>
  </si>
  <si>
    <t>110.07.25</t>
  </si>
  <si>
    <t>110.07.27</t>
  </si>
  <si>
    <t>110.07.28</t>
  </si>
  <si>
    <t>110.07.31</t>
  </si>
  <si>
    <t>110.08.04</t>
  </si>
  <si>
    <t>110.08.08</t>
  </si>
  <si>
    <t>110.08.09</t>
  </si>
  <si>
    <t>110.08.10</t>
  </si>
  <si>
    <t>110.08.11</t>
  </si>
  <si>
    <t>110.08.13</t>
  </si>
  <si>
    <t>110.08.14</t>
  </si>
  <si>
    <t>110.08.15</t>
  </si>
  <si>
    <t>110.08.16</t>
  </si>
  <si>
    <t>110.08.17</t>
  </si>
  <si>
    <t>110.08.20</t>
  </si>
  <si>
    <t>110.08.21</t>
  </si>
  <si>
    <t>110.08.22</t>
  </si>
  <si>
    <t>110.08.23</t>
  </si>
  <si>
    <t>23.:29</t>
  </si>
  <si>
    <t>110.08.27</t>
  </si>
  <si>
    <t>110.08.28</t>
  </si>
  <si>
    <t>110.08.29</t>
  </si>
  <si>
    <t>110.08.30</t>
  </si>
  <si>
    <t>110.09.02</t>
  </si>
  <si>
    <t>110.09.03</t>
  </si>
  <si>
    <t>110.09.04</t>
  </si>
  <si>
    <t>110.09.05</t>
  </si>
  <si>
    <t>110.09.06</t>
  </si>
  <si>
    <t>110.09.08</t>
  </si>
  <si>
    <t>110.09.10</t>
  </si>
  <si>
    <t>110.09.15</t>
  </si>
  <si>
    <t>110.09.18</t>
  </si>
  <si>
    <t>110.09.19</t>
  </si>
  <si>
    <t>110.09.20</t>
  </si>
  <si>
    <t>110.09.22</t>
  </si>
  <si>
    <t>110.09.23</t>
  </si>
  <si>
    <t>110.09.24</t>
  </si>
  <si>
    <t>110.09.25</t>
  </si>
  <si>
    <t>110.09.26</t>
  </si>
  <si>
    <t>110.09.28</t>
  </si>
  <si>
    <t>110.09.29</t>
  </si>
  <si>
    <t>110.10.03</t>
  </si>
  <si>
    <t>110.10.04</t>
  </si>
  <si>
    <t>110.10.05</t>
  </si>
  <si>
    <t>110.10.07</t>
  </si>
  <si>
    <t>110.10.09</t>
  </si>
  <si>
    <t>110.10.10</t>
  </si>
  <si>
    <t>110.10.15</t>
  </si>
  <si>
    <t>110.10.19</t>
  </si>
  <si>
    <t>110.10.20</t>
  </si>
  <si>
    <t>110.10.27</t>
  </si>
  <si>
    <t>110.10.28</t>
  </si>
  <si>
    <t>路上104Z1鳥獸碰觸</t>
  </si>
  <si>
    <t>G3722CE49至正德#16引上電纜故障</t>
  </si>
  <si>
    <t>G3300BB89引上桿鳥害</t>
  </si>
  <si>
    <t>K3886ED89F42熔絲斷</t>
  </si>
  <si>
    <t>G2822AD70用戶設備
不良</t>
  </si>
  <si>
    <t>棋盤高幹#11鳥獸碰觸</t>
  </si>
  <si>
    <t>溝鹿#33避雷器不良</t>
  </si>
  <si>
    <t>金崙69X3避雷器不良</t>
  </si>
  <si>
    <t>田頭32Y2避雷器不良</t>
  </si>
  <si>
    <t>羽台染紗廠用戶設備不良</t>
  </si>
  <si>
    <t>謝漢#58外物碰觸</t>
  </si>
  <si>
    <t>合興南幹#23避雷器不良</t>
  </si>
  <si>
    <t>東部#20x2松鼠碰觸</t>
  </si>
  <si>
    <t>社西#44x1用戶設備</t>
  </si>
  <si>
    <t>潭墘#14Y17號電桿遭大貨車撞損</t>
  </si>
  <si>
    <t>學院26Y1-1外物碰觸</t>
  </si>
  <si>
    <t>麥嶼厝#32廟會施放
煙火引起</t>
  </si>
  <si>
    <t>K3886ED89F42電纜蟻害</t>
  </si>
  <si>
    <t>南通#35-2鳥獸碰觸</t>
  </si>
  <si>
    <t>羽台公司設備不良</t>
  </si>
  <si>
    <t>埔村#33外物碰觸</t>
  </si>
  <si>
    <t>湖內#106x1避雷器不良</t>
  </si>
  <si>
    <t>大坑內#21y1鼠害</t>
  </si>
  <si>
    <t>廍仔#59y23外物碰觸</t>
  </si>
  <si>
    <t>廖圳#36外物碰觸</t>
  </si>
  <si>
    <t>明聖#13鳥害</t>
  </si>
  <si>
    <t>社永#54y23鼠害</t>
  </si>
  <si>
    <t>東山#20x3鳥害</t>
  </si>
  <si>
    <t>大村#80y1 FC開關不良</t>
  </si>
  <si>
    <t>汴頭#25避雷器不良</t>
  </si>
  <si>
    <t>崙腳#55y38鳥害</t>
  </si>
  <si>
    <t>竹子高分析48松鼠碰觸</t>
  </si>
  <si>
    <t>永興一高分18彩帶碰觸</t>
  </si>
  <si>
    <t>和東#89避雷器不良</t>
  </si>
  <si>
    <t>大崙#48避雷器不良</t>
  </si>
  <si>
    <t>二水#24避雷器不良</t>
  </si>
  <si>
    <t>同廉#49外物碰觸</t>
  </si>
  <si>
    <t>頂山#23y25鳥害</t>
  </si>
  <si>
    <t>新街#17避雷器不良</t>
  </si>
  <si>
    <t>溪東#113-1鳥害</t>
  </si>
  <si>
    <t>濱海2高分23x1導線互碰</t>
  </si>
  <si>
    <t>溝頭#43外物碰觸</t>
  </si>
  <si>
    <t>百菓79-3鳥害</t>
  </si>
  <si>
    <t>上豐#151x22猴害</t>
  </si>
  <si>
    <t>管嶼#66y1鳥害</t>
  </si>
  <si>
    <t>彰草9X1避雷不良</t>
  </si>
  <si>
    <t>芳興53X3鳥獸碰觸</t>
  </si>
  <si>
    <t>永興三高分14外物碰觸</t>
  </si>
  <si>
    <t>埔尾#60鳥害</t>
  </si>
  <si>
    <t>崎溝#19外物碰觸</t>
  </si>
  <si>
    <t>大崙#6外物碰觸</t>
  </si>
  <si>
    <t>法院#64鳥獸碰觸</t>
  </si>
  <si>
    <t>惠農#12松鼠碰觸</t>
  </si>
  <si>
    <t>榮光#25松鼠碰觸</t>
  </si>
  <si>
    <t>伸線#11外物碰觸</t>
  </si>
  <si>
    <t>大城#114-1x12y1鳥害</t>
  </si>
  <si>
    <t>南港#72樹木碰觸</t>
  </si>
  <si>
    <t>茄苳#3鳥害</t>
  </si>
  <si>
    <t>南雅#23x1外物碰觸</t>
  </si>
  <si>
    <t>永靖#40外物碰觸</t>
  </si>
  <si>
    <t>大田#19x6-1鳥害</t>
  </si>
  <si>
    <t>西部#47鳥害</t>
  </si>
  <si>
    <t>上山#8外物碰觸</t>
  </si>
  <si>
    <t>永安#87y5x7碍子不良</t>
  </si>
  <si>
    <t>伸線#1外物碰觸</t>
  </si>
  <si>
    <t>員草#48鳥害</t>
  </si>
  <si>
    <t>大田#19x7鳥害</t>
  </si>
  <si>
    <t>頂廍#51y29電容器FC不良</t>
  </si>
  <si>
    <t>伸線#11y5避雷器不良</t>
  </si>
  <si>
    <t>溪埤#91鳥害</t>
  </si>
  <si>
    <t>K3681GD44鳥獸碰觸</t>
  </si>
  <si>
    <t>南興#96鳥獸碰觸</t>
  </si>
  <si>
    <t>北平45X1鍍鋅鋼絞線斷</t>
  </si>
  <si>
    <t>安溪#31外物碰觸</t>
  </si>
  <si>
    <t>源泉#16避雷器不良</t>
  </si>
  <si>
    <t>彰鹿#42-1鳥獸碰觸</t>
  </si>
  <si>
    <t>西東6X7 鳥獸碰觸</t>
  </si>
  <si>
    <t>鎮東11Y1鳥獸碰觸</t>
  </si>
  <si>
    <t>油車#9樹木碰觸</t>
  </si>
  <si>
    <t>社興#38外物碰觸</t>
  </si>
  <si>
    <t>長安#27樹木碰觸</t>
  </si>
  <si>
    <t>溪東#56-2鳥獸碰觸</t>
  </si>
  <si>
    <t>頂部51Y12~Y13外物碰觸</t>
  </si>
  <si>
    <t>西港92-1避雷器不良</t>
  </si>
  <si>
    <t>明聖#32X2鳥獸碰觸</t>
  </si>
  <si>
    <t>東寮16Y1-1鳥獸碰觸</t>
  </si>
  <si>
    <t>頂山40Y10鳥獸碰觸</t>
  </si>
  <si>
    <t>彰秀17Y14鳥獸碰觸</t>
  </si>
  <si>
    <t>東寧#44 外物碰觸</t>
  </si>
  <si>
    <t>過湖3鳥獸碰觸</t>
  </si>
  <si>
    <t>胡厝#95 外物碰觸</t>
  </si>
  <si>
    <t>溝鹿#30 外物碰觸</t>
  </si>
  <si>
    <t>南尾4鳥獸碰觸</t>
  </si>
  <si>
    <t>永工1鳥獸碰觸</t>
  </si>
  <si>
    <t>港后44鳥獸碰觸</t>
  </si>
  <si>
    <t>社永X1-1鳥獸碰觸</t>
  </si>
  <si>
    <t>永靖1鳥獸碰觸</t>
  </si>
  <si>
    <t>上山25鳥獸碰觸</t>
  </si>
  <si>
    <t>廣興#13避雷器不良</t>
  </si>
  <si>
    <t>社永#67x3鳥害</t>
  </si>
  <si>
    <t>東港#26-1x1鳥害</t>
  </si>
  <si>
    <t>和東#46y1鳥害</t>
  </si>
  <si>
    <t>趙甲#43外物碰觸</t>
  </si>
  <si>
    <t>油車#19x1彩帶碰觸</t>
  </si>
  <si>
    <t>漢寶#1-1出口桿跳線斷</t>
  </si>
  <si>
    <t>西畔#42避雷器不良</t>
  </si>
  <si>
    <t>台西#75鳥害</t>
  </si>
  <si>
    <t>十股#34外物碰觸</t>
  </si>
  <si>
    <t>金安坑#14鳥害</t>
  </si>
  <si>
    <t>埔尾#52電容器不良</t>
  </si>
  <si>
    <t>上寮#20-1外物碰觸</t>
  </si>
  <si>
    <t>菜寮#51y1鳥害</t>
  </si>
  <si>
    <t>柴頭#6-1y1鳥害</t>
  </si>
  <si>
    <t>埤北#18鳥害</t>
  </si>
  <si>
    <t>大溪#67樹木碰觸</t>
  </si>
  <si>
    <t>南州一高分4X5X3車輛碰撞</t>
  </si>
  <si>
    <t>蚵伸#55外物碰觸</t>
  </si>
  <si>
    <t>草漢#59-1y4鳥害</t>
  </si>
  <si>
    <t>同安宅#6避雷器不良</t>
  </si>
  <si>
    <t>三條#24鳥害</t>
  </si>
  <si>
    <t>溝頭#79電容器不良</t>
  </si>
  <si>
    <t>麥嶼厝#2-1外物碰觸</t>
  </si>
  <si>
    <t>王功#5Y9X6-1Y10鳥害</t>
  </si>
  <si>
    <t>源泉#163-1鳥害</t>
  </si>
  <si>
    <t>埔鹽#124鳥害</t>
  </si>
  <si>
    <t>鹽場#26外物碰觸</t>
  </si>
  <si>
    <t>埔崙#49y1x8y2高壓跳線斷</t>
  </si>
  <si>
    <t>渡橋15x2樹木碰觸</t>
  </si>
  <si>
    <t>伸德#53外物碰觸</t>
  </si>
  <si>
    <t>外官#3-1鳥害</t>
  </si>
  <si>
    <t>花壇#43鳥害</t>
  </si>
  <si>
    <t>大城#55y14空x1外物</t>
  </si>
  <si>
    <t>部港#29 LBS防護套管脫落</t>
  </si>
  <si>
    <t>永安#79鳥害</t>
  </si>
  <si>
    <t>芳街#2鳥害</t>
  </si>
  <si>
    <t>建平#54鳥害</t>
  </si>
  <si>
    <t>九塊厝#38鳥害</t>
  </si>
  <si>
    <t>三條#24外物碰觸</t>
  </si>
  <si>
    <t>萬興#35y2避雷器</t>
  </si>
  <si>
    <t>崙腳#6-1鳥害</t>
  </si>
  <si>
    <t>南門#23鳥害</t>
  </si>
  <si>
    <t>原斗#4-1礙子不良</t>
  </si>
  <si>
    <t>柑竹北#1-1物碰觸</t>
  </si>
  <si>
    <t>N相不平衡電流</t>
  </si>
  <si>
    <t xml:space="preserve">永靖#47松鼠碰觸 </t>
  </si>
  <si>
    <t>維新#64鳥害</t>
  </si>
  <si>
    <t>外竹#35鳥害</t>
  </si>
  <si>
    <t>圳海#27外物碰觸</t>
  </si>
  <si>
    <t>員旗#41鳥害</t>
  </si>
  <si>
    <t>社斗#67鳥害</t>
  </si>
  <si>
    <t>東門#66避雷器不良</t>
  </si>
  <si>
    <t>宏進#20x20鳥害</t>
  </si>
  <si>
    <t>華豐#17y1高供戶設備不良</t>
  </si>
  <si>
    <t>三丰#74-1y1鳥害</t>
  </si>
  <si>
    <t>睦宜#13-1鳥害</t>
  </si>
  <si>
    <t>不平衡電流過高</t>
  </si>
  <si>
    <t>草東111Y18鳥獸碰觸</t>
  </si>
  <si>
    <t>內庄91-1X2 變壓器不良</t>
  </si>
  <si>
    <t>水尾#24架空地線斷</t>
  </si>
  <si>
    <t>舊社#58鳥獸碰觸</t>
  </si>
  <si>
    <t>溝鹿#3外物碰觸</t>
  </si>
  <si>
    <t>大瑞#5X1-1避雷器不良</t>
  </si>
  <si>
    <t>德新#16Y18外物碰觸</t>
  </si>
  <si>
    <t>大華#3Z2鳥獸碰觸</t>
  </si>
  <si>
    <t>豐崙#13Y1鳥獸碰觸</t>
  </si>
  <si>
    <t>百菓#4-1避雷器不良</t>
  </si>
  <si>
    <t>頭崙#44y1鳥害</t>
  </si>
  <si>
    <t>溝鹿#3鳥害</t>
  </si>
  <si>
    <t>高供用戶設備不良</t>
  </si>
  <si>
    <t>中崙#17-1樹竹碰觸</t>
  </si>
  <si>
    <t>彰美#8外物碰觸</t>
  </si>
  <si>
    <t>塩程式37-2Y1 FC不良</t>
  </si>
  <si>
    <t>漢寶#156外物碰觸</t>
  </si>
  <si>
    <t>草港#80Y1鳥獸碰觸</t>
  </si>
  <si>
    <t>社西#12 FC絕緣劣化</t>
  </si>
  <si>
    <t>埤北#43-1礙子不良</t>
  </si>
  <si>
    <t>員復#31-1 DS不良</t>
  </si>
  <si>
    <t>新線#74-1鳥獸碰觸</t>
  </si>
  <si>
    <t>海豐59X1鳥獸碰觸</t>
  </si>
  <si>
    <t>大田#17樹木碰觸</t>
  </si>
  <si>
    <t>舊社#56Y2鳥獸碰觸</t>
  </si>
  <si>
    <t>柴頭井#19樹竹碰觸</t>
  </si>
  <si>
    <t>東港#61X25鳥獸碰觸</t>
  </si>
  <si>
    <t>道邊#16X11鳥獸碰觸</t>
  </si>
  <si>
    <t>汴頭#24外物碰觸</t>
  </si>
  <si>
    <t>頂山#30鳥獸碰觸</t>
  </si>
  <si>
    <t>上山#4鳥獸碰觸</t>
  </si>
  <si>
    <t>草東#32鳥害</t>
  </si>
  <si>
    <t>亞麻#144X2鳥害</t>
  </si>
  <si>
    <t>崙尾#45外物碰觸</t>
  </si>
  <si>
    <t>霞田#85外物碰觸</t>
  </si>
  <si>
    <t>下犁#60X1外物碰觸</t>
  </si>
  <si>
    <t>路上#118-2鳥獸碰觸</t>
  </si>
  <si>
    <t>萬合#34接頭不良</t>
  </si>
  <si>
    <t>管嶼#87避雷器不良</t>
  </si>
  <si>
    <t>竹塘#55-1外物碰觸</t>
  </si>
  <si>
    <t>菜寮#64X1鳥獸碰觸</t>
  </si>
  <si>
    <t>中央#10Y1鳥獸碰觸</t>
  </si>
  <si>
    <t>和西#11外物碰觸</t>
  </si>
  <si>
    <t>台西18X1-1鳥獸碰觸</t>
  </si>
  <si>
    <t>大城中122鳥獸碰觸</t>
  </si>
  <si>
    <t>彰美#40Y2鳥獸碰觸</t>
  </si>
  <si>
    <t>埔鹽#20Y2鳥獸碰觸</t>
  </si>
  <si>
    <t>斗裕#14X13 DS不良</t>
  </si>
  <si>
    <t>擺塘#14-1外物碰觸</t>
  </si>
  <si>
    <t>新工二高分#9避雷器</t>
  </si>
  <si>
    <t>湖內#60-1避雷器</t>
  </si>
  <si>
    <t>廣興#8x4鳥害</t>
  </si>
  <si>
    <t>崎溝51X3樹竹碰觸</t>
  </si>
  <si>
    <t>番花#24-1X1鳥害</t>
  </si>
  <si>
    <t>三村#116鳥害</t>
  </si>
  <si>
    <t>溪埤#91樹竹碰觸</t>
  </si>
  <si>
    <t>埔鹽#116-1樹竹碰觸</t>
  </si>
  <si>
    <t>彰鹿#48-1 FC不良</t>
  </si>
  <si>
    <t>浮景#48鳥害</t>
  </si>
  <si>
    <t>建平#20鳥害</t>
  </si>
  <si>
    <t>菇寮#80自動化開關不良</t>
  </si>
  <si>
    <t>路上#5-1外物碰觸</t>
  </si>
  <si>
    <t>廖圳#5外物碰觸</t>
  </si>
  <si>
    <t>榮光#19y2避雷器</t>
  </si>
  <si>
    <t>頂廍#51y14雷擊</t>
  </si>
  <si>
    <t>草中#27雷擊</t>
  </si>
  <si>
    <t>大田#117避雷器</t>
  </si>
  <si>
    <t>南門#11 FC不良</t>
  </si>
  <si>
    <t>東城#24避雷器</t>
  </si>
  <si>
    <t>新樂#192外物碰觸</t>
  </si>
  <si>
    <t>大田#117避雷器不良</t>
  </si>
  <si>
    <t>原料#21X10鳥獸碰觸</t>
  </si>
  <si>
    <t>南草#33鳥獸碰觸</t>
  </si>
  <si>
    <t>永興(三)#19外物碰觸</t>
  </si>
  <si>
    <t>豐美#43-1外物碰觸</t>
  </si>
  <si>
    <t>永樂#25X14電纜
終端不良</t>
  </si>
  <si>
    <t>山腳#63X7Y2鳥獸碰觸</t>
  </si>
  <si>
    <t>黃厝#66X2鳥獸碰觸</t>
  </si>
  <si>
    <t>建平#79-1鳥獸碰觸</t>
  </si>
  <si>
    <t>潭墘#14鳥獸碰觸</t>
  </si>
  <si>
    <t>蚵寮#57鳥獸碰觸</t>
  </si>
  <si>
    <t>田洋#6Y1鳥獸碰觸</t>
  </si>
  <si>
    <t>沙崙#70外物碰觸</t>
  </si>
  <si>
    <t>員草#24樹木碰觸</t>
  </si>
  <si>
    <t>永靖#73鳥獸碰觸</t>
  </si>
  <si>
    <t>犁盛#24樹木碰觸</t>
  </si>
  <si>
    <t>過湖#22X2鳥獸碰觸</t>
  </si>
  <si>
    <t>永豐#2鳥獸碰觸</t>
  </si>
  <si>
    <t>阮田#39鳥獸碰觸</t>
  </si>
  <si>
    <t>埤北#16X34外物碰觸</t>
  </si>
  <si>
    <t>二水#25X10鳥獸碰觸</t>
  </si>
  <si>
    <t>惠民#87樹木碰觸</t>
  </si>
  <si>
    <t>德興#16Y36Y1外物碰觸</t>
  </si>
  <si>
    <t>王功#52Y9X1鳥獸碰觸</t>
  </si>
  <si>
    <t>太平#21鳥獸碰觸</t>
  </si>
  <si>
    <t>管漢#16鳥獸碰觸</t>
  </si>
  <si>
    <t>鹽場#36Y17鳥獸碰觸</t>
  </si>
  <si>
    <t>永興#35鳥獸碰觸</t>
  </si>
  <si>
    <t>溝鹿#3鳥獸碰觸</t>
  </si>
  <si>
    <t>頂品#48鳥害</t>
  </si>
  <si>
    <t>不平衡電流突高</t>
  </si>
  <si>
    <t>建平#83懸垂碍子不良</t>
  </si>
  <si>
    <t>正港#10鳥害</t>
  </si>
  <si>
    <t>西崙#46鳥害</t>
  </si>
  <si>
    <t>崙腳#5鳥害</t>
  </si>
  <si>
    <t>德興#16y15鳥害</t>
  </si>
  <si>
    <t>武聖#11x6鳥害</t>
  </si>
  <si>
    <t>港尾#57樹木碰觸</t>
  </si>
  <si>
    <t>田寮#15鳥害</t>
  </si>
  <si>
    <t>永興(二)#20鳥害</t>
  </si>
  <si>
    <t>西寮#14x4鳥害</t>
  </si>
  <si>
    <t>嘉佃#23y1外物碰觸</t>
  </si>
  <si>
    <t>宏進#15鳥害</t>
  </si>
  <si>
    <t>安東竂#2鳥害</t>
  </si>
  <si>
    <t>彰美#59鳥害</t>
  </si>
  <si>
    <t>潭墘#14鳥害</t>
  </si>
  <si>
    <t>港墘#59高壓跳線斷</t>
  </si>
  <si>
    <t>陳筆#31鳥害</t>
  </si>
  <si>
    <t>光化#50熔絲開關不良</t>
  </si>
  <si>
    <t>胡厝#21鳥害</t>
  </si>
  <si>
    <t>文德#5避雷器不良</t>
  </si>
  <si>
    <t>興海#2鳥害</t>
  </si>
  <si>
    <t>菜竂#2避雷器不良</t>
  </si>
  <si>
    <t>道場#26鳥害</t>
  </si>
  <si>
    <t>大彰#1z11-1變壓器不良</t>
  </si>
  <si>
    <t>浸水#42鳥害</t>
  </si>
  <si>
    <t>竹中#22鳥害</t>
  </si>
  <si>
    <t>潭墘#52鳥害</t>
  </si>
  <si>
    <t>泰和#16y3鳥害</t>
  </si>
  <si>
    <t>新樂#165鳥害</t>
  </si>
  <si>
    <t>伸東#40鳥害</t>
  </si>
  <si>
    <t>溝興#71鳥害</t>
  </si>
  <si>
    <t>田洋#58x11鳥獸碰觸</t>
  </si>
  <si>
    <t>帝寶#27鳥害</t>
  </si>
  <si>
    <t>趙甲#63-1用戶設備不良</t>
  </si>
  <si>
    <t>磚磘49y1鳥害</t>
  </si>
  <si>
    <t>東門#44鳥害</t>
  </si>
  <si>
    <t>黃厝#24鳥獸碰觸</t>
  </si>
  <si>
    <t>大村#32y1-1變壓器故障</t>
  </si>
  <si>
    <t>上寮#42鳥害</t>
  </si>
  <si>
    <t>西保#40鳥害</t>
  </si>
  <si>
    <t>北安#1y9樹木碰觸</t>
  </si>
  <si>
    <t>大竹#3-2避雷器不良</t>
  </si>
  <si>
    <t>同安宅#46-3鳥害</t>
  </si>
  <si>
    <t>鹽場#24x17鳥獸碰觸</t>
  </si>
  <si>
    <t>同廉#1外物碰觸</t>
  </si>
  <si>
    <t>桃坑#7-1鳥害</t>
  </si>
  <si>
    <t>和發#52外物碰觸</t>
  </si>
  <si>
    <t>鎮興#32-1鳥害</t>
  </si>
  <si>
    <t>下港#60外物碰觸</t>
  </si>
  <si>
    <t>龍山#32外物碰觸</t>
  </si>
  <si>
    <t>新樂#181鳥害</t>
  </si>
  <si>
    <t>草港#12Y28鳥害</t>
  </si>
  <si>
    <t>全工8高分#18鳥獸碰觸</t>
  </si>
  <si>
    <t>部打49X3礙子不良</t>
  </si>
  <si>
    <t>濱海二高分#17鳥獸碰觸</t>
  </si>
  <si>
    <t>西安南幹#7鳥害</t>
  </si>
  <si>
    <t>溪心#2x23~46雷害</t>
  </si>
  <si>
    <t>草東#70鳥害</t>
  </si>
  <si>
    <t>伸東#45鳥害</t>
  </si>
  <si>
    <t>山坑#30-1樹木碰觸</t>
  </si>
  <si>
    <t>北工#2鳥害</t>
  </si>
  <si>
    <t>永靖#1-1y1鳥害</t>
  </si>
  <si>
    <t>惠民#80鳥害</t>
  </si>
  <si>
    <t>趙甲#70鳥害</t>
  </si>
  <si>
    <t>竹子高分#1鳥害</t>
  </si>
  <si>
    <t>西安南幹#18x1用戶設備不良</t>
  </si>
  <si>
    <t>芳苑#80x21外物碰觸</t>
  </si>
  <si>
    <t>羅厝#42樹木碰觸</t>
  </si>
  <si>
    <t>溝鹿#2電纜故障</t>
  </si>
  <si>
    <t>溝興#23鳥害</t>
  </si>
  <si>
    <t>埔鹽#100電容器不良</t>
  </si>
  <si>
    <t>同安宅#59鳥獸碰觸</t>
  </si>
  <si>
    <t>台西#19-1y1鳥害</t>
  </si>
  <si>
    <t>大庭#1-1鳥獸碰觸</t>
  </si>
  <si>
    <t>草漢#4Y2鳥獸碰觸</t>
  </si>
  <si>
    <t>西城#92鳥獸碰觸</t>
  </si>
  <si>
    <t>南方#35Y2鳥獸碰觸</t>
  </si>
  <si>
    <t>東港#29鳥獸碰觸</t>
  </si>
  <si>
    <t>周厝#37鳥害</t>
  </si>
  <si>
    <t>溪崙#137避雷器不良</t>
  </si>
  <si>
    <t>中新47空Y23變壓器故障</t>
  </si>
  <si>
    <t>崇興#4鳥獸碰觸</t>
  </si>
  <si>
    <t>王功52Y9X6-1X10
鳥獸碰觸</t>
  </si>
  <si>
    <t>二科#53Y1鳥獸碰觸</t>
  </si>
  <si>
    <t>村上#52碍子破裂</t>
  </si>
  <si>
    <t>東港30Y8Y5電纜
終端不良</t>
  </si>
  <si>
    <t>大崙13Y11X1</t>
  </si>
  <si>
    <t>路口#27</t>
  </si>
  <si>
    <t>山崙#7</t>
  </si>
  <si>
    <t>溪埤84X1-1</t>
  </si>
  <si>
    <t>麥嶼厝#2</t>
  </si>
  <si>
    <t>崇興#9鳥害</t>
  </si>
  <si>
    <t>法院#4鳥害</t>
  </si>
  <si>
    <t>三嘉#46y3外物碰觸</t>
  </si>
  <si>
    <t>光化#48x2鳥害</t>
  </si>
  <si>
    <t>埔鹽#8x3鳥害</t>
  </si>
  <si>
    <t>王功52Y9X6-1Y5
碍子不良</t>
  </si>
  <si>
    <t>水門#15鳥害</t>
  </si>
  <si>
    <t>中崙#27鳥害</t>
  </si>
  <si>
    <t>蚵伸#55鳥害</t>
  </si>
  <si>
    <t>法院#9z2鳥害</t>
  </si>
  <si>
    <t>田頭#67y28避雷器不良</t>
  </si>
  <si>
    <t>線西#15樹木碰觸</t>
  </si>
  <si>
    <t>新樂#41鳥害</t>
  </si>
  <si>
    <t>東寮#36y2樹木碰觸</t>
  </si>
  <si>
    <t>潤發#10  DS鳥害</t>
  </si>
  <si>
    <t>大溪#91Y12鳥獸碰觸</t>
  </si>
  <si>
    <t>埤北#32鳥獸碰觸</t>
  </si>
  <si>
    <t>社永#100鼠害</t>
  </si>
  <si>
    <t>同簾#16Y3鼠害</t>
  </si>
  <si>
    <t>台西#12X3鳥獸碰觸</t>
  </si>
  <si>
    <t>三芬#41X1鳥獸碰觸</t>
  </si>
  <si>
    <t>源泉#16鳥獸碰觸</t>
  </si>
  <si>
    <t>社永#100-1鳥獸碰觸</t>
  </si>
  <si>
    <t>永靖#10鳥獸碰觸</t>
  </si>
  <si>
    <t>重光#31鳥害</t>
  </si>
  <si>
    <t>溪南22x1蛇害</t>
  </si>
  <si>
    <t>光復#71-1鳥害</t>
  </si>
  <si>
    <t>好修31Y1熔絲筒斷落</t>
  </si>
  <si>
    <t>陳筆#39z1鳥害</t>
  </si>
  <si>
    <t>番花#40-1分歧跳線不良</t>
  </si>
  <si>
    <t>三村#76-1鳥害</t>
  </si>
  <si>
    <t>永樂#54鳥害</t>
  </si>
  <si>
    <t>大興#51跳線接頭不良</t>
  </si>
  <si>
    <t>湖內#60鳥害</t>
  </si>
  <si>
    <t>李厝#1-1鳥害</t>
  </si>
  <si>
    <t>濱海二高分#72鳥害</t>
  </si>
  <si>
    <t>溪東#95-2鳥獸碰觸</t>
  </si>
  <si>
    <t>福山#9Y6鳥獸碰觸</t>
  </si>
  <si>
    <t>建平#8鳥獸碰觸</t>
  </si>
  <si>
    <t>媽東#60鳥獸碰觸</t>
  </si>
  <si>
    <t>亞麻#114X2鳥獸碰觸</t>
  </si>
  <si>
    <t>趙甲#62Y1碍子不良</t>
  </si>
  <si>
    <t>大莊#88、108碍子不良</t>
  </si>
  <si>
    <t>斗永#48鳥獸碰觸</t>
  </si>
  <si>
    <t>大城#91-3鳥獸碰觸</t>
  </si>
  <si>
    <t>永工#43鳥獸碰觸</t>
  </si>
  <si>
    <t>全工2高分#3鳥害</t>
  </si>
  <si>
    <t>草漢#91-1外物碰觸</t>
  </si>
  <si>
    <t>草尾#1號自動化開關故障</t>
  </si>
  <si>
    <t>川邊#29-1X1鳥獸碰觸</t>
  </si>
  <si>
    <t>銀山#6鳥獸碰觸</t>
  </si>
  <si>
    <t>香鼻#22X23外物碰觸</t>
  </si>
  <si>
    <t>四塊厝#11鳥害</t>
  </si>
  <si>
    <t>塩場#37Y22Y10鳥害</t>
  </si>
  <si>
    <t>下湳49x1鳥害</t>
  </si>
  <si>
    <t>新樂181鳥害</t>
  </si>
  <si>
    <t>香鼻15x4鳥害</t>
  </si>
  <si>
    <t>濱海二高幹71鳥害</t>
  </si>
  <si>
    <t>南原43X7高壓跳線斷</t>
  </si>
  <si>
    <t>寶部#8熔絲鏈開關故障</t>
  </si>
  <si>
    <t>舊溪69鳥害</t>
  </si>
  <si>
    <t>潭墘14鳥害</t>
  </si>
  <si>
    <t>萬合34z9鳥害</t>
  </si>
  <si>
    <t>油柳72y1鳥害</t>
  </si>
  <si>
    <t>光榮8x5-1 TR一次側斷線</t>
  </si>
  <si>
    <t>新工四高分1電纜接頭不良</t>
  </si>
  <si>
    <t>長厝27x16鳥害</t>
  </si>
  <si>
    <t>鐵樹#11-1彩帶碰觸</t>
  </si>
  <si>
    <t>溪東4y13y1鳥害</t>
  </si>
  <si>
    <t>洋厝25引上電纜終端不良</t>
  </si>
  <si>
    <t>蚵伸18y2引上電纜終端不良</t>
  </si>
  <si>
    <t>源泉88鳥害</t>
  </si>
  <si>
    <t>員草24樹木碰觸</t>
  </si>
  <si>
    <t>下霸39Y1外物碰觸</t>
  </si>
  <si>
    <t>不平衡電流間歇性突增</t>
  </si>
  <si>
    <t>大竹34y10樹木碰觸</t>
  </si>
  <si>
    <t>長安#48鳥害</t>
  </si>
  <si>
    <t>川邊89外物碰觸</t>
  </si>
  <si>
    <t>福興47外物碰觸</t>
  </si>
  <si>
    <t>金墩13x1高供戶設備不良</t>
  </si>
  <si>
    <t xml:space="preserve">四股#1鳥害 </t>
  </si>
  <si>
    <t>斗裕89鳥害</t>
  </si>
  <si>
    <t>草漢54鳥害</t>
  </si>
  <si>
    <t>北工二高幹8x1 FC不良</t>
  </si>
  <si>
    <t>崙腳6-1x7-1x1鳥害</t>
  </si>
  <si>
    <t>胡厝#2 避雷器不良</t>
  </si>
  <si>
    <t>蚵伸18y2鳥獸碰觸</t>
  </si>
  <si>
    <t>東部#48X6鳥獸碰觸</t>
  </si>
  <si>
    <t>西城#56鳥獸碰觸</t>
  </si>
  <si>
    <t>北斗服務所服務所</t>
  </si>
  <si>
    <t>秀水服務所服務所</t>
  </si>
  <si>
    <t>溪州服務所#72y5鳥害</t>
  </si>
  <si>
    <t>溪州服務所#97避雷器不良</t>
  </si>
  <si>
    <t>溪州服務所服務所</t>
  </si>
  <si>
    <t>研判當日為溪州服務所變電所全停，該饋線於6點多承載IE29部分負載，瞬跳時間與光電發電時間接近，研判為三相不平衡引起</t>
  </si>
  <si>
    <t>田中服務所央37-2鳥害</t>
  </si>
  <si>
    <t>花壇服務所服務所</t>
  </si>
  <si>
    <t>饋線
名稱</t>
    <phoneticPr fontId="6" type="noConversion"/>
  </si>
  <si>
    <t>饋線
名稱2</t>
    <phoneticPr fontId="6" type="noConversion"/>
  </si>
  <si>
    <t>9I23</t>
    <phoneticPr fontId="6" type="noConversion"/>
  </si>
  <si>
    <t>110.01.02</t>
    <phoneticPr fontId="6" type="noConversion"/>
  </si>
  <si>
    <t>9I27</t>
    <phoneticPr fontId="6" type="noConversion"/>
  </si>
  <si>
    <t>9I39</t>
    <phoneticPr fontId="6" type="noConversion"/>
  </si>
  <si>
    <t>IG45</t>
    <phoneticPr fontId="6" type="noConversion"/>
  </si>
  <si>
    <t>IE27</t>
    <phoneticPr fontId="6" type="noConversion"/>
  </si>
  <si>
    <t>110.01.07</t>
    <phoneticPr fontId="6" type="noConversion"/>
  </si>
  <si>
    <t>9G39</t>
    <phoneticPr fontId="6" type="noConversion"/>
  </si>
  <si>
    <t>9L37</t>
    <phoneticPr fontId="6" type="noConversion"/>
  </si>
  <si>
    <t>9L30</t>
    <phoneticPr fontId="6" type="noConversion"/>
  </si>
  <si>
    <t>110.01.15</t>
    <phoneticPr fontId="6" type="noConversion"/>
  </si>
  <si>
    <t>9L39</t>
    <phoneticPr fontId="6" type="noConversion"/>
  </si>
  <si>
    <t>110.01.17</t>
    <phoneticPr fontId="6" type="noConversion"/>
  </si>
  <si>
    <t>9C24</t>
    <phoneticPr fontId="6" type="noConversion"/>
  </si>
  <si>
    <t>110.01.18</t>
    <phoneticPr fontId="6" type="noConversion"/>
  </si>
  <si>
    <t>9G31</t>
    <phoneticPr fontId="6" type="noConversion"/>
  </si>
  <si>
    <t>110.01.20</t>
    <phoneticPr fontId="6" type="noConversion"/>
  </si>
  <si>
    <t>9L28</t>
    <phoneticPr fontId="6" type="noConversion"/>
  </si>
  <si>
    <t>110.01.21</t>
    <phoneticPr fontId="6" type="noConversion"/>
  </si>
  <si>
    <t>110.01.22</t>
  </si>
  <si>
    <t>110.01.23</t>
  </si>
  <si>
    <t>110.01.25</t>
  </si>
  <si>
    <t>110.01.28</t>
  </si>
  <si>
    <t>110.01.30</t>
  </si>
  <si>
    <t>IF35</t>
    <phoneticPr fontId="6" type="noConversion"/>
  </si>
  <si>
    <t>110.01.31</t>
    <phoneticPr fontId="6" type="noConversion"/>
  </si>
  <si>
    <t>9L29</t>
    <phoneticPr fontId="6" type="noConversion"/>
  </si>
  <si>
    <t>番花69~71架空地線斷</t>
  </si>
  <si>
    <t>田中#58避雷器不良</t>
  </si>
  <si>
    <t>埤北#45裝腳碍子不良</t>
  </si>
  <si>
    <t>麥嶼厝11y12高壓斷線</t>
  </si>
  <si>
    <t>頂廍#54懸垂碍子不良</t>
  </si>
  <si>
    <t>東城#47鳥害</t>
  </si>
  <si>
    <t>大城#114x11-5y1鳥害</t>
  </si>
  <si>
    <t>麥嶼厝28y1分歧不良</t>
  </si>
  <si>
    <t>育英#31x22避雷器</t>
  </si>
  <si>
    <t>草漢#105x2碍子不良</t>
  </si>
  <si>
    <t>永興#35y11輕鋼橫擔</t>
  </si>
  <si>
    <t>台西#75x1鳥害</t>
  </si>
  <si>
    <t>廍仔#59y23鳥害</t>
  </si>
  <si>
    <t xml:space="preserve">新樂#103避雷器不良 </t>
  </si>
  <si>
    <t>埤新#79外物碰觸</t>
  </si>
  <si>
    <t>草漢#105x7外物碰觸</t>
  </si>
  <si>
    <t>津谷食品CT故障</t>
  </si>
  <si>
    <t>五區#15外物碰觸</t>
  </si>
  <si>
    <t>三村#91-1x2高供戶PT不良</t>
  </si>
  <si>
    <r>
      <rPr>
        <sz val="12"/>
        <color rgb="FFFF0000"/>
        <rFont val="新細明體"/>
        <family val="1"/>
        <charset val="136"/>
      </rPr>
      <t>合興東35</t>
    </r>
    <r>
      <rPr>
        <sz val="12"/>
        <color rgb="FFFF0000"/>
        <rFont val="Times New Roman"/>
        <family val="1"/>
      </rPr>
      <t>X1</t>
    </r>
    <phoneticPr fontId="6" type="noConversion"/>
  </si>
  <si>
    <t>草港#12避雷器故障</t>
  </si>
  <si>
    <r>
      <rPr>
        <sz val="12"/>
        <color rgb="FFFF0000"/>
        <rFont val="細明體"/>
        <family val="1"/>
        <charset val="136"/>
      </rPr>
      <t>過湖高幹</t>
    </r>
    <r>
      <rPr>
        <sz val="12"/>
        <color rgb="FFFF0000"/>
        <rFont val="Times New Roman"/>
        <family val="1"/>
      </rPr>
      <t>36Y5</t>
    </r>
    <phoneticPr fontId="6" type="noConversion"/>
  </si>
  <si>
    <t>開關熔絲斷</t>
  </si>
  <si>
    <t>其他</t>
  </si>
  <si>
    <t>電容器不良</t>
  </si>
  <si>
    <t>FC斷線碰觸</t>
  </si>
  <si>
    <t>當天下午豪雨</t>
    <phoneticPr fontId="6" type="noConversion"/>
  </si>
  <si>
    <t>列入專案</t>
    <phoneticPr fontId="6" type="noConversion"/>
  </si>
  <si>
    <t>強線路巡視</t>
    <phoneticPr fontId="6" type="noConversion"/>
  </si>
  <si>
    <t>強風豪雨</t>
  </si>
  <si>
    <t>豪雨</t>
  </si>
  <si>
    <r>
      <rPr>
        <b/>
        <sz val="12"/>
        <color theme="0"/>
        <rFont val="新細明體"/>
        <family val="1"/>
        <charset val="136"/>
      </rPr>
      <t>序號</t>
    </r>
    <phoneticPr fontId="6" type="noConversion"/>
  </si>
  <si>
    <r>
      <rPr>
        <b/>
        <sz val="12"/>
        <color theme="0"/>
        <rFont val="細明體"/>
        <family val="1"/>
        <charset val="136"/>
      </rPr>
      <t>饋線</t>
    </r>
    <r>
      <rPr>
        <b/>
        <sz val="12"/>
        <color theme="0"/>
        <rFont val="新細明體"/>
        <family val="1"/>
        <charset val="136"/>
      </rPr>
      <t>代號</t>
    </r>
    <phoneticPr fontId="6" type="noConversion"/>
  </si>
  <si>
    <r>
      <rPr>
        <b/>
        <sz val="12"/>
        <color theme="0"/>
        <rFont val="新細明體"/>
        <family val="1"/>
        <charset val="136"/>
      </rPr>
      <t>日</t>
    </r>
    <r>
      <rPr>
        <b/>
        <sz val="12"/>
        <color theme="0"/>
        <rFont val="Times New Roman"/>
        <family val="1"/>
      </rPr>
      <t xml:space="preserve"> </t>
    </r>
    <r>
      <rPr>
        <b/>
        <sz val="12"/>
        <color theme="0"/>
        <rFont val="新細明體"/>
        <family val="1"/>
        <charset val="136"/>
      </rPr>
      <t>期</t>
    </r>
    <phoneticPr fontId="6" type="noConversion"/>
  </si>
  <si>
    <r>
      <rPr>
        <b/>
        <sz val="12"/>
        <color theme="0"/>
        <rFont val="細明體"/>
        <family val="1"/>
        <charset val="136"/>
      </rPr>
      <t xml:space="preserve">跳脫
</t>
    </r>
    <r>
      <rPr>
        <b/>
        <sz val="12"/>
        <color theme="0"/>
        <rFont val="新細明體"/>
        <family val="1"/>
        <charset val="136"/>
      </rPr>
      <t>時間</t>
    </r>
    <phoneticPr fontId="6" type="noConversion"/>
  </si>
  <si>
    <r>
      <rPr>
        <b/>
        <sz val="12"/>
        <color theme="0"/>
        <rFont val="細明體"/>
        <family val="1"/>
        <charset val="136"/>
      </rPr>
      <t xml:space="preserve">投入
</t>
    </r>
    <r>
      <rPr>
        <b/>
        <sz val="12"/>
        <color theme="0"/>
        <rFont val="新細明體"/>
        <family val="1"/>
        <charset val="136"/>
      </rPr>
      <t>時間</t>
    </r>
    <phoneticPr fontId="6" type="noConversion"/>
  </si>
  <si>
    <r>
      <rPr>
        <b/>
        <sz val="12"/>
        <color theme="0"/>
        <rFont val="細明體"/>
        <family val="1"/>
        <charset val="136"/>
      </rPr>
      <t xml:space="preserve">停電
</t>
    </r>
    <r>
      <rPr>
        <b/>
        <sz val="12"/>
        <color theme="0"/>
        <rFont val="新細明體"/>
        <family val="1"/>
        <charset val="136"/>
      </rPr>
      <t>時間</t>
    </r>
    <phoneticPr fontId="6" type="noConversion"/>
  </si>
  <si>
    <r>
      <rPr>
        <b/>
        <sz val="12"/>
        <color theme="0"/>
        <rFont val="細明體"/>
        <family val="1"/>
        <charset val="136"/>
      </rPr>
      <t>停電</t>
    </r>
    <r>
      <rPr>
        <b/>
        <sz val="12"/>
        <color theme="0"/>
        <rFont val="新細明體"/>
        <family val="1"/>
        <charset val="136"/>
      </rPr>
      <t xml:space="preserve">
電力
</t>
    </r>
    <r>
      <rPr>
        <b/>
        <sz val="12"/>
        <color theme="0"/>
        <rFont val="Times New Roman"/>
        <family val="1"/>
        <charset val="136"/>
      </rPr>
      <t>(KW)</t>
    </r>
    <phoneticPr fontId="6" type="noConversion"/>
  </si>
  <si>
    <r>
      <rPr>
        <b/>
        <sz val="12"/>
        <color theme="0"/>
        <rFont val="細明體"/>
        <family val="1"/>
        <charset val="136"/>
      </rPr>
      <t>停電</t>
    </r>
    <r>
      <rPr>
        <b/>
        <sz val="12"/>
        <color theme="0"/>
        <rFont val="新細明體"/>
        <family val="1"/>
        <charset val="136"/>
      </rPr>
      <t xml:space="preserve">
電度
</t>
    </r>
    <r>
      <rPr>
        <b/>
        <sz val="11"/>
        <color theme="0"/>
        <rFont val="Times New Roman"/>
        <family val="1"/>
        <charset val="136"/>
      </rPr>
      <t>(KWH)</t>
    </r>
    <phoneticPr fontId="6" type="noConversion"/>
  </si>
  <si>
    <r>
      <rPr>
        <b/>
        <sz val="12"/>
        <color theme="0"/>
        <rFont val="細明體"/>
        <family val="1"/>
        <charset val="136"/>
      </rPr>
      <t>變電</t>
    </r>
    <r>
      <rPr>
        <b/>
        <sz val="12"/>
        <color theme="0"/>
        <rFont val="新細明體"/>
        <family val="1"/>
        <charset val="136"/>
      </rPr>
      <t xml:space="preserve">
所別</t>
    </r>
    <phoneticPr fontId="6" type="noConversion"/>
  </si>
  <si>
    <r>
      <rPr>
        <b/>
        <sz val="12"/>
        <color theme="0"/>
        <rFont val="細明體"/>
        <family val="1"/>
        <charset val="136"/>
      </rPr>
      <t xml:space="preserve">饋線
</t>
    </r>
    <r>
      <rPr>
        <b/>
        <sz val="12"/>
        <color theme="0"/>
        <rFont val="新細明體"/>
        <family val="1"/>
        <charset val="136"/>
      </rPr>
      <t>名稱</t>
    </r>
    <phoneticPr fontId="6" type="noConversion"/>
  </si>
  <si>
    <r>
      <rPr>
        <b/>
        <sz val="12"/>
        <color theme="0"/>
        <rFont val="細明體"/>
        <family val="1"/>
        <charset val="136"/>
      </rPr>
      <t>動作</t>
    </r>
    <r>
      <rPr>
        <b/>
        <sz val="12"/>
        <color theme="0"/>
        <rFont val="新細明體"/>
        <family val="1"/>
        <charset val="136"/>
      </rPr>
      <t xml:space="preserve">
電驛</t>
    </r>
    <phoneticPr fontId="6" type="noConversion"/>
  </si>
  <si>
    <r>
      <rPr>
        <b/>
        <sz val="8"/>
        <color theme="0"/>
        <rFont val="細明體"/>
        <family val="1"/>
        <charset val="136"/>
      </rPr>
      <t>動作
電驛</t>
    </r>
    <r>
      <rPr>
        <b/>
        <sz val="8"/>
        <color theme="0"/>
        <rFont val="Times New Roman"/>
        <family val="1"/>
        <charset val="136"/>
      </rPr>
      <t xml:space="preserve">
CO</t>
    </r>
    <phoneticPr fontId="6" type="noConversion"/>
  </si>
  <si>
    <r>
      <rPr>
        <b/>
        <sz val="9"/>
        <color theme="0"/>
        <rFont val="細明體"/>
        <family val="1"/>
        <charset val="136"/>
      </rPr>
      <t>動作
電驛</t>
    </r>
    <r>
      <rPr>
        <b/>
        <sz val="9"/>
        <color theme="0"/>
        <rFont val="Times New Roman"/>
        <family val="1"/>
        <charset val="136"/>
      </rPr>
      <t xml:space="preserve">
LCO</t>
    </r>
    <phoneticPr fontId="6" type="noConversion"/>
  </si>
  <si>
    <r>
      <rPr>
        <b/>
        <sz val="9"/>
        <color theme="0"/>
        <rFont val="細明體"/>
        <family val="1"/>
        <charset val="136"/>
      </rPr>
      <t>試送次數</t>
    </r>
    <r>
      <rPr>
        <b/>
        <sz val="9"/>
        <color theme="0"/>
        <rFont val="新細明體"/>
        <family val="1"/>
        <charset val="136"/>
      </rPr>
      <t xml:space="preserve">
自動</t>
    </r>
    <phoneticPr fontId="6" type="noConversion"/>
  </si>
  <si>
    <r>
      <rPr>
        <b/>
        <sz val="9"/>
        <color theme="0"/>
        <rFont val="細明體"/>
        <family val="1"/>
        <charset val="136"/>
      </rPr>
      <t>試送次數</t>
    </r>
    <r>
      <rPr>
        <b/>
        <sz val="9"/>
        <color theme="0"/>
        <rFont val="新細明體"/>
        <family val="1"/>
        <charset val="136"/>
      </rPr>
      <t xml:space="preserve">
手動</t>
    </r>
    <phoneticPr fontId="6" type="noConversion"/>
  </si>
  <si>
    <r>
      <rPr>
        <b/>
        <sz val="12"/>
        <color theme="0"/>
        <rFont val="新細明體"/>
        <family val="1"/>
        <charset val="136"/>
      </rPr>
      <t>其他操作</t>
    </r>
  </si>
  <si>
    <r>
      <rPr>
        <b/>
        <sz val="12"/>
        <color theme="0"/>
        <rFont val="新細明體"/>
        <family val="1"/>
        <charset val="136"/>
      </rPr>
      <t>合計</t>
    </r>
  </si>
  <si>
    <r>
      <rPr>
        <b/>
        <sz val="12"/>
        <color theme="0"/>
        <rFont val="新細明體"/>
        <family val="1"/>
        <charset val="136"/>
      </rPr>
      <t>代號</t>
    </r>
    <phoneticPr fontId="6" type="noConversion"/>
  </si>
  <si>
    <r>
      <rPr>
        <b/>
        <sz val="12"/>
        <color theme="0"/>
        <rFont val="新細明體"/>
        <family val="1"/>
        <charset val="136"/>
      </rPr>
      <t xml:space="preserve">停電
時間
</t>
    </r>
    <r>
      <rPr>
        <b/>
        <sz val="12"/>
        <color theme="0"/>
        <rFont val="Times New Roman"/>
        <family val="1"/>
        <charset val="136"/>
      </rPr>
      <t>(</t>
    </r>
    <r>
      <rPr>
        <b/>
        <sz val="12"/>
        <color theme="0"/>
        <rFont val="新細明體"/>
        <family val="1"/>
        <charset val="136"/>
      </rPr>
      <t>時</t>
    </r>
    <r>
      <rPr>
        <b/>
        <sz val="12"/>
        <color theme="0"/>
        <rFont val="Times New Roman"/>
        <family val="1"/>
        <charset val="136"/>
      </rPr>
      <t>)</t>
    </r>
    <phoneticPr fontId="6" type="noConversion"/>
  </si>
  <si>
    <r>
      <rPr>
        <sz val="12"/>
        <color theme="1"/>
        <rFont val="細明體"/>
        <family val="1"/>
        <charset val="136"/>
      </rPr>
      <t>已於</t>
    </r>
    <r>
      <rPr>
        <sz val="12"/>
        <color theme="1"/>
        <rFont val="Times New Roman"/>
        <family val="1"/>
        <charset val="136"/>
      </rPr>
      <t>4/14</t>
    </r>
    <r>
      <rPr>
        <sz val="12"/>
        <color theme="1"/>
        <rFont val="細明體"/>
        <family val="1"/>
        <charset val="136"/>
      </rPr>
      <t>更換妥</t>
    </r>
    <phoneticPr fontId="6" type="noConversion"/>
  </si>
  <si>
    <r>
      <rPr>
        <sz val="12"/>
        <color theme="1"/>
        <rFont val="細明體"/>
        <family val="1"/>
        <charset val="136"/>
      </rPr>
      <t>請</t>
    </r>
    <r>
      <rPr>
        <sz val="12"/>
        <color theme="1"/>
        <rFont val="Times New Roman"/>
        <family val="1"/>
        <charset val="136"/>
      </rPr>
      <t>FDCC</t>
    </r>
    <r>
      <rPr>
        <sz val="12"/>
        <color theme="1"/>
        <rFont val="細明體"/>
        <family val="1"/>
        <charset val="136"/>
      </rPr>
      <t>主任於</t>
    </r>
    <r>
      <rPr>
        <sz val="12"/>
        <color theme="1"/>
        <rFont val="Times New Roman"/>
        <family val="1"/>
        <charset val="136"/>
      </rPr>
      <t>LBS</t>
    </r>
    <r>
      <rPr>
        <sz val="12"/>
        <color theme="1"/>
        <rFont val="細明體"/>
        <family val="1"/>
        <charset val="136"/>
      </rPr>
      <t>開關切開時，先確認電壓是否為</t>
    </r>
    <r>
      <rPr>
        <sz val="12"/>
        <color theme="1"/>
        <rFont val="Times New Roman"/>
        <family val="1"/>
        <charset val="136"/>
      </rPr>
      <t>0</t>
    </r>
    <r>
      <rPr>
        <sz val="12"/>
        <color theme="1"/>
        <rFont val="細明體"/>
        <family val="1"/>
        <charset val="136"/>
      </rPr>
      <t>，再請巡修人員關閉</t>
    </r>
    <r>
      <rPr>
        <sz val="12"/>
        <color theme="1"/>
        <rFont val="Times New Roman"/>
        <family val="1"/>
        <charset val="136"/>
      </rPr>
      <t>AC</t>
    </r>
    <r>
      <rPr>
        <sz val="12"/>
        <color theme="1"/>
        <rFont val="細明體"/>
        <family val="1"/>
        <charset val="136"/>
      </rPr>
      <t>、</t>
    </r>
    <r>
      <rPr>
        <sz val="12"/>
        <color theme="1"/>
        <rFont val="Times New Roman"/>
        <family val="1"/>
        <charset val="136"/>
      </rPr>
      <t>DC</t>
    </r>
    <r>
      <rPr>
        <sz val="12"/>
        <color theme="1"/>
        <rFont val="細明體"/>
        <family val="1"/>
        <charset val="136"/>
      </rPr>
      <t>電源；施工前務必檢電，掛接地。</t>
    </r>
    <phoneticPr fontId="6" type="noConversion"/>
  </si>
  <si>
    <r>
      <rPr>
        <sz val="8"/>
        <color theme="1"/>
        <rFont val="新細明體"/>
        <family val="1"/>
        <charset val="136"/>
      </rPr>
      <t>當日處理妥，並已更換為</t>
    </r>
    <r>
      <rPr>
        <sz val="8"/>
        <color theme="1"/>
        <rFont val="Times New Roman"/>
        <family val="1"/>
        <charset val="136"/>
      </rPr>
      <t>LBS</t>
    </r>
    <phoneticPr fontId="6" type="noConversion"/>
  </si>
  <si>
    <r>
      <rPr>
        <sz val="8"/>
        <color theme="1"/>
        <rFont val="細明體"/>
        <family val="1"/>
        <charset val="136"/>
      </rPr>
      <t>請加強紅外線攝錄影像熱分析儀線路接頭及設備檢測，倘發現異常應儘</t>
    </r>
    <r>
      <rPr>
        <sz val="8"/>
        <color theme="1"/>
        <rFont val="Times New Roman"/>
        <family val="1"/>
        <charset val="136"/>
      </rPr>
      <t xml:space="preserve">
               </t>
    </r>
    <r>
      <rPr>
        <sz val="8"/>
        <color theme="1"/>
        <rFont val="細明體"/>
        <family val="1"/>
        <charset val="136"/>
      </rPr>
      <t>速施工改善。</t>
    </r>
    <phoneticPr fontId="6" type="noConversion"/>
  </si>
  <si>
    <r>
      <rPr>
        <sz val="6"/>
        <color theme="1"/>
        <rFont val="新細明體"/>
        <family val="1"/>
        <charset val="136"/>
      </rPr>
      <t>山湖</t>
    </r>
    <r>
      <rPr>
        <sz val="6"/>
        <color theme="1"/>
        <rFont val="Times New Roman"/>
        <family val="1"/>
        <charset val="136"/>
      </rPr>
      <t>12X2</t>
    </r>
    <r>
      <rPr>
        <sz val="6"/>
        <color theme="1"/>
        <rFont val="新細明體"/>
        <family val="1"/>
        <charset val="136"/>
      </rPr>
      <t>樹竹碰觸線路及</t>
    </r>
    <r>
      <rPr>
        <sz val="6"/>
        <color theme="1"/>
        <rFont val="細明體"/>
        <family val="1"/>
        <charset val="136"/>
      </rPr>
      <t>舊社</t>
    </r>
    <r>
      <rPr>
        <sz val="6"/>
        <color theme="1"/>
        <rFont val="Times New Roman"/>
        <family val="1"/>
        <charset val="136"/>
      </rPr>
      <t>#59Y5Y2</t>
    </r>
    <r>
      <rPr>
        <sz val="6"/>
        <color theme="1"/>
        <rFont val="細明體"/>
        <family val="1"/>
        <charset val="136"/>
      </rPr>
      <t>倒塌的樹竹碰觸線路引起事故</t>
    </r>
    <phoneticPr fontId="6" type="noConversion"/>
  </si>
  <si>
    <r>
      <rPr>
        <sz val="6"/>
        <color theme="1"/>
        <rFont val="細明體"/>
        <family val="1"/>
        <charset val="136"/>
      </rPr>
      <t>頂品</t>
    </r>
    <r>
      <rPr>
        <sz val="6"/>
        <color theme="1"/>
        <rFont val="Times New Roman"/>
        <family val="1"/>
        <charset val="136"/>
      </rPr>
      <t>#44</t>
    </r>
    <r>
      <rPr>
        <sz val="6"/>
        <color theme="1"/>
        <rFont val="細明體"/>
        <family val="1"/>
        <charset val="136"/>
      </rPr>
      <t>鳥害致</t>
    </r>
    <r>
      <rPr>
        <sz val="6"/>
        <color theme="1"/>
        <rFont val="Times New Roman"/>
        <family val="1"/>
        <charset val="136"/>
      </rPr>
      <t>DS</t>
    </r>
    <r>
      <rPr>
        <sz val="6"/>
        <color theme="1"/>
        <rFont val="細明體"/>
        <family val="1"/>
        <charset val="136"/>
      </rPr>
      <t>不良</t>
    </r>
    <phoneticPr fontId="6" type="noConversion"/>
  </si>
  <si>
    <r>
      <rPr>
        <sz val="8"/>
        <color theme="1"/>
        <rFont val="微軟正黑體"/>
        <family val="1"/>
        <charset val="136"/>
      </rPr>
      <t>當日由承攬商更換</t>
    </r>
    <r>
      <rPr>
        <sz val="8"/>
        <color theme="1"/>
        <rFont val="Times New Roman"/>
        <family val="1"/>
        <charset val="136"/>
      </rPr>
      <t>DS</t>
    </r>
    <r>
      <rPr>
        <sz val="8"/>
        <color theme="1"/>
        <rFont val="微軟正黑體"/>
        <family val="1"/>
        <charset val="136"/>
      </rPr>
      <t>開關，後續更換</t>
    </r>
    <r>
      <rPr>
        <sz val="8"/>
        <color theme="1"/>
        <rFont val="Times New Roman"/>
        <family val="1"/>
        <charset val="136"/>
      </rPr>
      <t>PLS</t>
    </r>
    <r>
      <rPr>
        <sz val="8"/>
        <color theme="1"/>
        <rFont val="微軟正黑體"/>
        <family val="1"/>
        <charset val="136"/>
      </rPr>
      <t>開關</t>
    </r>
    <phoneticPr fontId="6" type="noConversion"/>
  </si>
  <si>
    <t>111.05.24</t>
    <phoneticPr fontId="6" type="noConversion"/>
  </si>
  <si>
    <t>頂部高幹51Y9熔絲鏈開關接觸不良溫度過高，造成洩漏，引起IY34饋線瞬跳N相舉旗立即將該熔絲鏈開關及另一相熔絲鏈開關更換，恢復供電</t>
    <phoneticPr fontId="6" type="noConversion"/>
  </si>
  <si>
    <t>員復#31-1  DS開關鳥獸碰觸已設計DCIS:6210385</t>
    <phoneticPr fontId="6" type="noConversion"/>
  </si>
  <si>
    <t>員復高幹#31-1</t>
    <phoneticPr fontId="6" type="noConversion"/>
  </si>
  <si>
    <t>G4303BD31</t>
    <phoneticPr fontId="6" type="noConversion"/>
  </si>
  <si>
    <t>頂部高幹51Y#9</t>
    <phoneticPr fontId="6" type="noConversion"/>
  </si>
  <si>
    <t>K1389CB38</t>
    <phoneticPr fontId="6" type="noConversion"/>
  </si>
  <si>
    <t>廣興高分3-1X#2</t>
    <phoneticPr fontId="6" type="noConversion"/>
  </si>
  <si>
    <t>K4588FC07</t>
  </si>
  <si>
    <t>K1488DA71</t>
    <phoneticPr fontId="6" type="noConversion"/>
  </si>
  <si>
    <t>K2095DC58</t>
    <phoneticPr fontId="6" type="noConversion"/>
  </si>
  <si>
    <t>山湖高分12X#2</t>
    <phoneticPr fontId="6" type="noConversion"/>
  </si>
  <si>
    <t>K4887HB60</t>
    <phoneticPr fontId="6" type="noConversion"/>
  </si>
  <si>
    <t>源泉高幹156Y#9</t>
    <phoneticPr fontId="6" type="noConversion"/>
  </si>
  <si>
    <t>K5566DA86</t>
  </si>
  <si>
    <t>G2807HC03</t>
    <phoneticPr fontId="6" type="noConversion"/>
  </si>
  <si>
    <r>
      <t>上豐5X2樹木藤蔓包覆線路(B、N</t>
    </r>
    <r>
      <rPr>
        <sz val="9"/>
        <rFont val="Calibri"/>
        <family val="4"/>
        <charset val="161"/>
      </rPr>
      <t>Φ</t>
    </r>
    <r>
      <rPr>
        <sz val="9"/>
        <rFont val="標楷體"/>
        <family val="4"/>
        <charset val="136"/>
      </rPr>
      <t>舉旗)加強巡視頻率，適時修剪樹藤。</t>
    </r>
    <phoneticPr fontId="6" type="noConversion"/>
  </si>
  <si>
    <t>G3832GC08</t>
    <phoneticPr fontId="6" type="noConversion"/>
  </si>
  <si>
    <t>重光高幹39X#15</t>
    <phoneticPr fontId="6" type="noConversion"/>
  </si>
  <si>
    <t>G2838HD66</t>
    <phoneticPr fontId="6" type="noConversion"/>
  </si>
  <si>
    <t>K1278DB16</t>
    <phoneticPr fontId="6" type="noConversion"/>
  </si>
  <si>
    <t>部仔高幹59Y10Z#1</t>
    <phoneticPr fontId="6" type="noConversion"/>
  </si>
  <si>
    <t>G3210BE77</t>
  </si>
  <si>
    <t>111.06.03</t>
  </si>
  <si>
    <t>新街高幹7-1X14Y1X#1</t>
    <phoneticPr fontId="6" type="noConversion"/>
  </si>
  <si>
    <t>K1386AD3143</t>
    <phoneticPr fontId="6" type="noConversion"/>
  </si>
  <si>
    <r>
      <t>第</t>
    </r>
    <r>
      <rPr>
        <b/>
        <sz val="12"/>
        <color theme="1"/>
        <rFont val="Times New Roman"/>
        <family val="1"/>
      </rPr>
      <t>1</t>
    </r>
    <r>
      <rPr>
        <b/>
        <sz val="12"/>
        <color theme="1"/>
        <rFont val="細明體"/>
        <family val="3"/>
        <charset val="136"/>
      </rPr>
      <t>筆</t>
    </r>
    <r>
      <rPr>
        <b/>
        <sz val="12"/>
        <color theme="1"/>
        <rFont val="Times New Roman"/>
        <family val="1"/>
      </rPr>
      <t xml:space="preserve"> </t>
    </r>
    <r>
      <rPr>
        <b/>
        <sz val="12"/>
        <color theme="1"/>
        <rFont val="細明體"/>
        <family val="3"/>
        <charset val="136"/>
      </rPr>
      <t>分</t>
    </r>
    <r>
      <rPr>
        <b/>
        <sz val="12"/>
        <color theme="1"/>
        <rFont val="Times New Roman"/>
        <family val="1"/>
      </rPr>
      <t>/</t>
    </r>
    <r>
      <rPr>
        <b/>
        <sz val="12"/>
        <color theme="1"/>
        <rFont val="細明體"/>
        <family val="3"/>
        <charset val="136"/>
      </rPr>
      <t>戶</t>
    </r>
    <phoneticPr fontId="24" type="noConversion"/>
  </si>
  <si>
    <r>
      <t>第</t>
    </r>
    <r>
      <rPr>
        <b/>
        <sz val="12"/>
        <color theme="1"/>
        <rFont val="Times New Roman"/>
        <family val="1"/>
      </rPr>
      <t>1</t>
    </r>
    <r>
      <rPr>
        <b/>
        <sz val="12"/>
        <color theme="1"/>
        <rFont val="細明體"/>
        <family val="3"/>
        <charset val="136"/>
      </rPr>
      <t>筆</t>
    </r>
    <r>
      <rPr>
        <b/>
        <sz val="12"/>
        <color theme="1"/>
        <rFont val="Times New Roman"/>
        <family val="1"/>
      </rPr>
      <t xml:space="preserve"> </t>
    </r>
    <r>
      <rPr>
        <b/>
        <sz val="12"/>
        <color theme="1"/>
        <rFont val="細明體"/>
        <family val="3"/>
        <charset val="136"/>
      </rPr>
      <t>次</t>
    </r>
    <r>
      <rPr>
        <b/>
        <sz val="12"/>
        <color theme="1"/>
        <rFont val="Times New Roman"/>
        <family val="1"/>
      </rPr>
      <t>/</t>
    </r>
    <r>
      <rPr>
        <b/>
        <sz val="12"/>
        <color theme="1"/>
        <rFont val="細明體"/>
        <family val="3"/>
        <charset val="136"/>
      </rPr>
      <t>戶</t>
    </r>
    <phoneticPr fontId="24" type="noConversion"/>
  </si>
  <si>
    <r>
      <t>第</t>
    </r>
    <r>
      <rPr>
        <b/>
        <sz val="12"/>
        <color theme="1"/>
        <rFont val="Times New Roman"/>
        <family val="1"/>
      </rPr>
      <t>2</t>
    </r>
    <r>
      <rPr>
        <b/>
        <sz val="12"/>
        <color theme="1"/>
        <rFont val="細明體"/>
        <family val="3"/>
        <charset val="136"/>
      </rPr>
      <t xml:space="preserve">筆
</t>
    </r>
    <r>
      <rPr>
        <b/>
        <sz val="12"/>
        <color theme="1"/>
        <rFont val="Times New Roman"/>
        <family val="1"/>
      </rPr>
      <t xml:space="preserve">  </t>
    </r>
    <r>
      <rPr>
        <b/>
        <sz val="12"/>
        <color theme="1"/>
        <rFont val="細明體"/>
        <family val="3"/>
        <charset val="136"/>
      </rPr>
      <t>分</t>
    </r>
    <r>
      <rPr>
        <b/>
        <sz val="12"/>
        <color theme="1"/>
        <rFont val="Times New Roman"/>
        <family val="1"/>
      </rPr>
      <t>/</t>
    </r>
    <r>
      <rPr>
        <b/>
        <sz val="12"/>
        <color theme="1"/>
        <rFont val="細明體"/>
        <family val="3"/>
        <charset val="136"/>
      </rPr>
      <t>戶</t>
    </r>
    <phoneticPr fontId="24" type="noConversion"/>
  </si>
  <si>
    <r>
      <t>第</t>
    </r>
    <r>
      <rPr>
        <b/>
        <sz val="12"/>
        <color theme="1"/>
        <rFont val="Times New Roman"/>
        <family val="1"/>
      </rPr>
      <t>2</t>
    </r>
    <r>
      <rPr>
        <b/>
        <sz val="12"/>
        <color theme="1"/>
        <rFont val="細明體"/>
        <family val="3"/>
        <charset val="136"/>
      </rPr>
      <t>筆
次</t>
    </r>
    <r>
      <rPr>
        <b/>
        <sz val="12"/>
        <color theme="1"/>
        <rFont val="Times New Roman"/>
        <family val="1"/>
      </rPr>
      <t>/</t>
    </r>
    <r>
      <rPr>
        <b/>
        <sz val="12"/>
        <color theme="1"/>
        <rFont val="細明體"/>
        <family val="3"/>
        <charset val="136"/>
      </rPr>
      <t>戶</t>
    </r>
    <phoneticPr fontId="24" type="noConversion"/>
  </si>
  <si>
    <r>
      <t>第</t>
    </r>
    <r>
      <rPr>
        <b/>
        <sz val="12"/>
        <color theme="1"/>
        <rFont val="Times New Roman"/>
        <family val="1"/>
      </rPr>
      <t>3</t>
    </r>
    <r>
      <rPr>
        <b/>
        <sz val="12"/>
        <color theme="1"/>
        <rFont val="細明體"/>
        <family val="3"/>
        <charset val="136"/>
      </rPr>
      <t>筆</t>
    </r>
    <r>
      <rPr>
        <b/>
        <sz val="12"/>
        <color theme="1"/>
        <rFont val="Times New Roman"/>
        <family val="1"/>
      </rPr>
      <t xml:space="preserve">        </t>
    </r>
    <r>
      <rPr>
        <b/>
        <sz val="12"/>
        <color theme="1"/>
        <rFont val="細明體"/>
        <family val="3"/>
        <charset val="136"/>
      </rPr>
      <t>分</t>
    </r>
    <r>
      <rPr>
        <b/>
        <sz val="12"/>
        <color theme="1"/>
        <rFont val="Times New Roman"/>
        <family val="1"/>
      </rPr>
      <t>/</t>
    </r>
    <r>
      <rPr>
        <b/>
        <sz val="12"/>
        <color theme="1"/>
        <rFont val="細明體"/>
        <family val="3"/>
        <charset val="136"/>
      </rPr>
      <t>戶</t>
    </r>
    <phoneticPr fontId="24" type="noConversion"/>
  </si>
  <si>
    <r>
      <t>第</t>
    </r>
    <r>
      <rPr>
        <b/>
        <sz val="12"/>
        <color theme="1"/>
        <rFont val="Times New Roman"/>
        <family val="1"/>
      </rPr>
      <t>3</t>
    </r>
    <r>
      <rPr>
        <b/>
        <sz val="12"/>
        <color theme="1"/>
        <rFont val="細明體"/>
        <family val="3"/>
        <charset val="136"/>
      </rPr>
      <t>筆</t>
    </r>
    <r>
      <rPr>
        <b/>
        <sz val="12"/>
        <color theme="1"/>
        <rFont val="Times New Roman"/>
        <family val="1"/>
      </rPr>
      <t xml:space="preserve">        </t>
    </r>
    <r>
      <rPr>
        <b/>
        <sz val="12"/>
        <color theme="1"/>
        <rFont val="細明體"/>
        <family val="3"/>
        <charset val="136"/>
      </rPr>
      <t>次</t>
    </r>
    <r>
      <rPr>
        <b/>
        <sz val="12"/>
        <color theme="1"/>
        <rFont val="Times New Roman"/>
        <family val="1"/>
      </rPr>
      <t>/</t>
    </r>
    <r>
      <rPr>
        <b/>
        <sz val="12"/>
        <color theme="1"/>
        <rFont val="細明體"/>
        <family val="3"/>
        <charset val="136"/>
      </rPr>
      <t>戶</t>
    </r>
    <phoneticPr fontId="24" type="noConversion"/>
  </si>
  <si>
    <r>
      <t>總分</t>
    </r>
    <r>
      <rPr>
        <b/>
        <sz val="12"/>
        <color theme="1"/>
        <rFont val="Times New Roman"/>
        <family val="1"/>
      </rPr>
      <t>/</t>
    </r>
    <r>
      <rPr>
        <b/>
        <sz val="12"/>
        <color theme="1"/>
        <rFont val="細明體"/>
        <family val="3"/>
        <charset val="136"/>
      </rPr>
      <t>戶</t>
    </r>
    <phoneticPr fontId="24" type="noConversion"/>
  </si>
  <si>
    <r>
      <t>總次</t>
    </r>
    <r>
      <rPr>
        <b/>
        <sz val="12"/>
        <color theme="1"/>
        <rFont val="Times New Roman"/>
        <family val="1"/>
      </rPr>
      <t>/</t>
    </r>
    <r>
      <rPr>
        <b/>
        <sz val="12"/>
        <color theme="1"/>
        <rFont val="細明體"/>
        <family val="3"/>
        <charset val="136"/>
      </rPr>
      <t>戶</t>
    </r>
    <phoneticPr fontId="24" type="noConversion"/>
  </si>
  <si>
    <r>
      <rPr>
        <b/>
        <sz val="12"/>
        <color theme="1"/>
        <rFont val="細明體"/>
        <family val="3"/>
        <charset val="136"/>
      </rPr>
      <t>饋線名稱</t>
    </r>
    <phoneticPr fontId="24" type="noConversion"/>
  </si>
  <si>
    <t>110.11.26</t>
  </si>
  <si>
    <r>
      <rPr>
        <sz val="12"/>
        <color rgb="FFFF0000"/>
        <rFont val="細明體"/>
        <family val="1"/>
        <charset val="136"/>
      </rPr>
      <t>疑似</t>
    </r>
    <r>
      <rPr>
        <sz val="12"/>
        <color rgb="FFFF0000"/>
        <rFont val="Times New Roman"/>
        <family val="1"/>
      </rPr>
      <t>DS</t>
    </r>
    <r>
      <rPr>
        <sz val="12"/>
        <color rgb="FFFF0000"/>
        <rFont val="細明體"/>
        <family val="1"/>
        <charset val="136"/>
      </rPr>
      <t>切開造成</t>
    </r>
    <phoneticPr fontId="6" type="noConversion"/>
  </si>
  <si>
    <t>去年月份</t>
    <phoneticPr fontId="6" type="noConversion"/>
  </si>
  <si>
    <t>去年當月</t>
    <phoneticPr fontId="6" type="noConversion"/>
  </si>
  <si>
    <t>頂湳#40 電容器不良</t>
  </si>
  <si>
    <t>四股#36Y15礙子不良</t>
  </si>
  <si>
    <t>文津66x18y2鳥害</t>
  </si>
  <si>
    <t>永興高幹15-1高壓斷線</t>
  </si>
  <si>
    <t>G3228CA20四路分歧開關不良</t>
  </si>
  <si>
    <t>德興#57裝腳礙子不良</t>
  </si>
  <si>
    <t>五區#15Y17避雷器不良</t>
  </si>
  <si>
    <t>G3722BD06 S34 ~ G3622HB44 S11電纜故障</t>
  </si>
  <si>
    <t>仁雅#43～#44架空地線斷落</t>
  </si>
  <si>
    <t>鎮平#77 鳥獸碰觸</t>
  </si>
  <si>
    <t>110.01.04</t>
    <phoneticPr fontId="5" type="noConversion"/>
  </si>
  <si>
    <t>9L38</t>
    <phoneticPr fontId="6" type="noConversion"/>
  </si>
  <si>
    <t>110.01.08</t>
    <phoneticPr fontId="6" type="noConversion"/>
  </si>
  <si>
    <t>110.01.12</t>
  </si>
  <si>
    <t>110.01.17</t>
  </si>
  <si>
    <t>110.02.23</t>
  </si>
  <si>
    <t>110.02.26</t>
  </si>
  <si>
    <t>去年累月</t>
    <phoneticPr fontId="6" type="noConversion"/>
  </si>
  <si>
    <t>強風</t>
  </si>
  <si>
    <t>鎮平#77 外物碰觸(鳥獸害)</t>
  </si>
  <si>
    <t>後厝#33Y1 LBS跳線外物碰觸(鳥獸害)</t>
  </si>
  <si>
    <t>草湖高幹6X2-1 分段開關外物碰觸(鳥獸害)</t>
  </si>
  <si>
    <t>平崙#62外物碰觸(鳥獸害)</t>
  </si>
  <si>
    <t>信豪#25X1被外物碰觸(鳥獸害)</t>
  </si>
  <si>
    <t>五區22X14號，外物碰觸(鳥獸害)</t>
  </si>
  <si>
    <t>蚵寮#7 外物碰觸(鳥獸害)</t>
  </si>
  <si>
    <t>美寮42X12Y1,外物碰觸(鳥獸害)</t>
  </si>
  <si>
    <t>頂山高分40Y7外物碰觸(鳥獸害)</t>
  </si>
  <si>
    <t>原因分類檢討當月</t>
    <phoneticPr fontId="6" type="noConversion"/>
  </si>
  <si>
    <t>原因分類檢討去年當月</t>
    <phoneticPr fontId="6" type="noConversion"/>
  </si>
  <si>
    <t>原因分類檢討去年累月</t>
    <phoneticPr fontId="6" type="noConversion"/>
  </si>
  <si>
    <t>原因分類檢討累月</t>
    <phoneticPr fontId="6" type="noConversion"/>
  </si>
  <si>
    <t>開關不良(不平衡電流過高(H13354))</t>
    <phoneticPr fontId="6" type="noConversion"/>
  </si>
  <si>
    <t>9N29</t>
    <phoneticPr fontId="153" type="noConversion"/>
  </si>
  <si>
    <t>停電時間</t>
    <phoneticPr fontId="6" type="noConversion"/>
  </si>
  <si>
    <t>雷害</t>
    <phoneticPr fontId="153" type="noConversion"/>
  </si>
  <si>
    <t>架空地線斷落</t>
    <phoneticPr fontId="153" type="noConversion"/>
  </si>
  <si>
    <t>湖內#20X37X12高壓接頭不良</t>
    <phoneticPr fontId="6" type="noConversion"/>
  </si>
  <si>
    <t>鹿和巡修課</t>
    <phoneticPr fontId="153" type="noConversion"/>
  </si>
  <si>
    <t>鳥獸碰觸 3件</t>
    <phoneticPr fontId="153" type="noConversion"/>
  </si>
  <si>
    <t>111.06.04</t>
  </si>
  <si>
    <t>大城高幹#55Y1</t>
  </si>
  <si>
    <t>111.06.05</t>
  </si>
  <si>
    <t>雅果#52</t>
  </si>
  <si>
    <t>51.51N</t>
  </si>
  <si>
    <t>草港80Y1 LBS鳥獸碰觸</t>
  </si>
  <si>
    <t>草東75 松鼠碰觸礙子</t>
  </si>
  <si>
    <t>王功#52Y3 遭類似彩帶不明外物碰觸</t>
  </si>
  <si>
    <t>中西#21 鳥碰觸LBS跳線</t>
  </si>
  <si>
    <t>三春97X8X4 高供戶內部設備故障</t>
  </si>
  <si>
    <t>崙厝17X7 變壓器熔絲鏈一次側遭松鼠碰觸</t>
  </si>
  <si>
    <t>111.06.06</t>
  </si>
  <si>
    <t>永興二高分19-1 LBS開關裸跳線遭受鳥類碰觸</t>
  </si>
  <si>
    <t>已將裸跳線更換為被覆銅線，另一側也一併更換妥。</t>
  </si>
  <si>
    <t>山腳高幹29Y1分歧FC及山腳29Y8變壓器FC各斷落1相。(查無外物碰觸痕跡)</t>
  </si>
  <si>
    <t>因分歧跳脫先行送電，另擇期安排停電更換被覆型FC及引接線。</t>
  </si>
  <si>
    <t>草漢#20 松鼠碰觸裝腳礙子與高壓導線</t>
    <phoneticPr fontId="6" type="noConversion"/>
  </si>
  <si>
    <t>草漢高幹#20</t>
    <phoneticPr fontId="6" type="noConversion"/>
  </si>
  <si>
    <t>G2003FA40</t>
    <phoneticPr fontId="6" type="noConversion"/>
  </si>
  <si>
    <t>新街高幹7-1X14Y1X#1跳線處遭鳥獸碰觸，導致IY33饋線瞬跳。立即安排停電將該跳線更換為被覆銅線並加裝聚合礙子*2具。</t>
    <phoneticPr fontId="6" type="noConversion"/>
  </si>
  <si>
    <t>草港高幹80Y#1</t>
    <phoneticPr fontId="6" type="noConversion"/>
  </si>
  <si>
    <t>G2934GB91</t>
    <phoneticPr fontId="6" type="noConversion"/>
  </si>
  <si>
    <t>111.06.07</t>
  </si>
  <si>
    <t>宏進高分20X20號外物碰觸高供用戶(樺良公司)避雷器</t>
  </si>
  <si>
    <t>已連絡該公司配合更換聚合套管型避雷器</t>
  </si>
  <si>
    <t>二林巡修課</t>
    <phoneticPr fontId="153" type="noConversion"/>
  </si>
  <si>
    <t>111.06.08</t>
  </si>
  <si>
    <t>高供用戶設備遭貓碰觸</t>
  </si>
  <si>
    <t>同上高供用戶試送電造成</t>
  </si>
  <si>
    <t>111.06.09</t>
  </si>
  <si>
    <t>鳥巢已清除，後續設計更換LBS改善</t>
  </si>
  <si>
    <t xml:space="preserve"> 光復高分21 松鼠碰觸 </t>
  </si>
  <si>
    <t xml:space="preserve">松鼠碰觸處有電弧痕跡似有劣化跡象，已設計更換PLS開關(DCIS6220140)。 </t>
  </si>
  <si>
    <t>新樂高幹54號鳥類碰觸高壓跳線，引起單眼螺栓斷掉，導致上層高壓導線垂落碰觸下層高壓導線受損，且懸垂礙子破損。</t>
  </si>
  <si>
    <t>已立即將受損裸硬銅絞線之跳線更換為被覆銅線，並將受損懸垂礙子更換妥。</t>
  </si>
  <si>
    <t>新樂高幹54號鳥類碰觸高壓跳線，引起單眼螺栓斷掉，導致9G21饋線跳脫上層高壓導線垂落碰觸下層高壓導線受損，引起IS26饋線瞬跳。</t>
  </si>
  <si>
    <t>已立即將受損裸硬銅絞線之跳線更換為被覆銅線，並將受損高壓導線剪除重新壓接妥。</t>
  </si>
  <si>
    <t>G4302EE01</t>
    <phoneticPr fontId="6" type="noConversion"/>
  </si>
  <si>
    <t>莒光高幹11Y5Y#5，DS開關鳥害</t>
    <phoneticPr fontId="6" type="noConversion"/>
  </si>
  <si>
    <t>G3439BE97</t>
  </si>
  <si>
    <t>汴頭高幹#6 DS開關洩漏電流，現場洩漏電流之高頻聲明顯。請設計員設計汰換DS改LBS。</t>
    <phoneticPr fontId="6" type="noConversion"/>
  </si>
  <si>
    <t xml:space="preserve">汴頭高幹#6 </t>
    <phoneticPr fontId="6" type="noConversion"/>
  </si>
  <si>
    <t>111.06.10</t>
  </si>
  <si>
    <t>己立即轉供，辦理停電更換配電級聚合套管避雷器 9KV 10KA 氧化鋅 無雷擊計數器*3具及聚合礙子*3只</t>
  </si>
  <si>
    <t>川邊高幹#86Y47，避雷器遭受線路突波襲擊致避雷器接地側引接線斷開。</t>
    <phoneticPr fontId="6" type="noConversion"/>
  </si>
  <si>
    <t>111.06.11</t>
  </si>
  <si>
    <t>111.06.12</t>
  </si>
  <si>
    <t>111.06.13</t>
  </si>
  <si>
    <t>大田89外物碰觸熔絲開關開關一次側</t>
  </si>
  <si>
    <t>1.加強樹修                       2.換被覆罩熔絲開關(含活電線夾被覆罩、一、二次交連PE25kV引線、磁罩杯)(6/22施作)</t>
  </si>
  <si>
    <t>隨即尋找該農田主人，加以勸導儘量不要使用金屬彩帶。</t>
  </si>
  <si>
    <t>過湖高幹#22X7，因樹竹尾端遭陣風吹襲碰觸高壓線</t>
  </si>
  <si>
    <t>立即將附近可能碰觸之樹竹全部修剪，並加強線路巡視及樹竹修剪。</t>
  </si>
  <si>
    <t>趙甲高幹#58~#59高壓PE風雨線表皮受損，架空地線弛度不良碰觸，引起IS22瞬跳。</t>
  </si>
  <si>
    <t>立即安排停電通知，將受損高壓導線剪除重接，並將架空地線重新弛調妥。</t>
  </si>
  <si>
    <t>立即安排工作停電，將受損熔絲鏈開關一次側引接線剪除。</t>
  </si>
  <si>
    <t>台西高幹33X#1，LBS常開點(9L27側)開關跳線已解開,並設計NDCIS No.6220256案件妥。</t>
  </si>
  <si>
    <t>現場設備無損壞，搶修人員當日已將跳線整理弄高。</t>
  </si>
  <si>
    <t>大興高幹#66Y35 LBS 鳥獸築巢</t>
  </si>
  <si>
    <t>同仁已於當日清除LBS開關上鳥巢。</t>
  </si>
  <si>
    <t>111.06.14</t>
  </si>
  <si>
    <t>111.06.15</t>
  </si>
  <si>
    <t>線路巡視正常，CO電驛動作致饋線瞬跳。</t>
  </si>
  <si>
    <t>1.加強線路巡視及樹木修剪維護工作。
2.已於銀山高幹#70~維新高幹#68間加裝架空故障指示器，以利判別故障區間加速查修故障點。</t>
  </si>
  <si>
    <t>上豐57-1X1松鼠碰觸</t>
  </si>
  <si>
    <t>加強巡視頻率，適時修剪樹木及加裝被覆罩。</t>
  </si>
  <si>
    <t>大湖高幹19X17Y6號，避雷器一次側(中相)遭鳥獸碰觸引起饋線瞬跳，LCO動作。</t>
  </si>
  <si>
    <t>立即線路轉供，縮小停電範圍，將不良避雷器更換。</t>
  </si>
  <si>
    <t>松鼠碰觸溪南15-1X4 DS</t>
  </si>
  <si>
    <t>設計更換為LBS</t>
  </si>
  <si>
    <t>瞬  跳</t>
    <phoneticPr fontId="6" type="noConversion"/>
  </si>
  <si>
    <t>事  故</t>
    <phoneticPr fontId="6" type="noConversion"/>
  </si>
  <si>
    <t>目  錄</t>
    <phoneticPr fontId="6" type="noConversion"/>
  </si>
  <si>
    <t>瞬跳動作分析表</t>
    <phoneticPr fontId="6" type="noConversion"/>
  </si>
  <si>
    <t>線名</t>
    <phoneticPr fontId="6" type="noConversion"/>
  </si>
  <si>
    <t>高壓事故總表</t>
    <phoneticPr fontId="6" type="noConversion"/>
  </si>
  <si>
    <t>事故故障因素</t>
    <phoneticPr fontId="6" type="noConversion"/>
  </si>
  <si>
    <t>事 故 前 五 大</t>
    <phoneticPr fontId="6" type="noConversion"/>
  </si>
  <si>
    <t>每日電力設施運轉會議資料夾</t>
    <phoneticPr fontId="6" type="noConversion"/>
  </si>
  <si>
    <t>巡修部門饋線瞬跳實績及目標表</t>
    <phoneticPr fontId="6" type="noConversion"/>
  </si>
  <si>
    <t>電務工作會議</t>
    <phoneticPr fontId="6" type="noConversion"/>
  </si>
  <si>
    <t>事故相關報表</t>
    <phoneticPr fontId="6" type="noConversion"/>
  </si>
  <si>
    <t>高壓以上事故鑑定小組(含分岐)</t>
    <phoneticPr fontId="6" type="noConversion"/>
  </si>
  <si>
    <t>強韌計劃目標與實績管控(上網填報)</t>
    <phoneticPr fontId="6" type="noConversion"/>
  </si>
  <si>
    <t>彰化逐件事故資料夾</t>
    <phoneticPr fontId="6" type="noConversion"/>
  </si>
  <si>
    <t>架空裸露配電被覆化改善數量統計表</t>
    <phoneticPr fontId="6" type="noConversion"/>
  </si>
  <si>
    <t>工業區年度事故停電(每月3日前)</t>
    <phoneticPr fontId="6" type="noConversion"/>
  </si>
  <si>
    <t>減少事故停電工作進度追踪月報表(上網填報)</t>
    <phoneticPr fontId="6" type="noConversion"/>
  </si>
  <si>
    <t>每月前三大事故檢討</t>
    <phoneticPr fontId="6" type="noConversion"/>
  </si>
  <si>
    <t>配電處提升供電可靠度精進視訊會議</t>
    <phoneticPr fontId="6" type="noConversion"/>
  </si>
  <si>
    <t>每月/季工作各類資料夾</t>
    <phoneticPr fontId="6" type="noConversion"/>
  </si>
  <si>
    <t>陳舊開關拆裝(110年開始)(季報)</t>
    <phoneticPr fontId="6" type="noConversion"/>
  </si>
  <si>
    <t>提升供電可靠度重點工作項目(季報)</t>
    <phoneticPr fontId="6" type="noConversion"/>
  </si>
  <si>
    <t>紅外線攝錄像分析儀檢測報告(季報 每季10日前上傳)</t>
    <phoneticPr fontId="6" type="noConversion"/>
  </si>
  <si>
    <t>(22)供電可靠度檢討報告-電務工作會議</t>
    <phoneticPr fontId="6" type="noConversion"/>
  </si>
  <si>
    <t>(23)每月前三大事故檢討</t>
    <phoneticPr fontId="6" type="noConversion"/>
  </si>
  <si>
    <t>111.06.16</t>
  </si>
  <si>
    <t>111.06.17</t>
  </si>
  <si>
    <t>111.06.18</t>
  </si>
  <si>
    <t>1.擇期停電更換被覆型FC開關
2.加強線路巡視與樹竹修剪</t>
  </si>
  <si>
    <t xml:space="preserve"> 安排6/15清晨停電，更換破損懸垂礙子、跳線更換為被覆銅線，及將聚合礙子更新並加裝3具妥。</t>
  </si>
  <si>
    <t>立即辦理停電，將跳線(裸硬銅線100mm2)更換PVC銅線125mm2</t>
  </si>
  <si>
    <t>路平高幹36-1因附掛之路燈內部線路短路引起火災，造成裝腳礙子絕緣破壞進而有電弧痕跡。</t>
  </si>
  <si>
    <t>當日立即以停電方式，將受損跳線更換為銅被覆線，及受損裝腳礙子更換為聚合礙子；另剪除連接路燈控制箱之線路並通知路燈權責單位(芳苑鄉公所)後續處理路燈事宜。</t>
  </si>
  <si>
    <t>清理後換熔絲鏈及電力保險絲送電正常，暫用空心磚將管孔堵住。</t>
  </si>
  <si>
    <t>東港高幹#52~#53，疑因農田驅鳥裝置金屬彩帶，被強風吹襲，碰觸高壓線。</t>
    <phoneticPr fontId="6" type="noConversion"/>
  </si>
  <si>
    <t>台西高幹33X#1，LBS常開點(9L27側)開關不良</t>
    <phoneticPr fontId="6" type="noConversion"/>
  </si>
  <si>
    <t>K0777FE70</t>
  </si>
  <si>
    <t>廖圳高幹#43 架空地線橫擔遭鳥獸碰觸</t>
    <phoneticPr fontId="6" type="noConversion"/>
  </si>
  <si>
    <t>G2928FB30</t>
    <phoneticPr fontId="6" type="noConversion"/>
  </si>
  <si>
    <t>漢寶高幹#132</t>
    <phoneticPr fontId="6" type="noConversion"/>
  </si>
  <si>
    <t>G1812AA75</t>
    <phoneticPr fontId="6" type="noConversion"/>
  </si>
  <si>
    <t>民眾吊掛採光罩不慎碰觸
1.已電話連絡吊車業者(勝騰吊車)余老闆(肇事司機)，要求吊掛作業如有碰觸疑慮，應申請裝設防護管。
2.現場搶修人員已於當日將斷股處安排停電修復。</t>
    <phoneticPr fontId="6" type="noConversion"/>
  </si>
  <si>
    <t>南原高幹59X#14 鳥獸碰觸</t>
    <phoneticPr fontId="6" type="noConversion"/>
  </si>
  <si>
    <t>K1796CC18</t>
    <phoneticPr fontId="6" type="noConversion"/>
  </si>
  <si>
    <t>興海高幹13Y#1，鳥類碰觸LBS跳線(裸硬銅線)受損。</t>
    <phoneticPr fontId="6" type="noConversion"/>
  </si>
  <si>
    <t>G1900FC82</t>
    <phoneticPr fontId="6" type="noConversion"/>
  </si>
  <si>
    <t>桃坑高分#6-1，松鼠碰觸 FC</t>
    <phoneticPr fontId="6" type="noConversion"/>
  </si>
  <si>
    <t>G4227GA8744</t>
  </si>
  <si>
    <t>G4227GA8744</t>
    <phoneticPr fontId="6" type="noConversion"/>
  </si>
  <si>
    <t>已交待呈</t>
    <phoneticPr fontId="6" type="noConversion"/>
  </si>
  <si>
    <t>改善方案</t>
    <phoneticPr fontId="6" type="noConversion"/>
  </si>
  <si>
    <t>出口桿已規劃彰擴008號預計111年納入監控</t>
    <phoneticPr fontId="6" type="noConversion"/>
  </si>
  <si>
    <t>桿號查詢</t>
    <phoneticPr fontId="6" type="noConversion"/>
  </si>
  <si>
    <t>彰化區處111年度6月份配電線路前五大事故</t>
    <phoneticPr fontId="6" type="noConversion"/>
  </si>
  <si>
    <t>埔鹽高幹#21號DS開關松鼠碰觸已設計更換LBS開關(DCIS:7190522)</t>
    <phoneticPr fontId="6" type="noConversion"/>
  </si>
  <si>
    <t>111.06.19</t>
  </si>
  <si>
    <t>111.06.20</t>
  </si>
  <si>
    <t>111年 逐件事故</t>
    <phoneticPr fontId="6" type="noConversion"/>
  </si>
  <si>
    <t>南原高幹59X11~59X12</t>
    <phoneticPr fontId="6" type="noConversion"/>
  </si>
  <si>
    <t>疑似遭不明外物碰觸，引起IE27饋線似跳，將加強線路巡視，遇用戶農田使用彩帶趨趕寫類時告知固定妥</t>
    <phoneticPr fontId="6" type="noConversion"/>
  </si>
  <si>
    <t>宏進高分#20</t>
    <phoneticPr fontId="6" type="noConversion"/>
  </si>
  <si>
    <t>G4609FE74</t>
  </si>
  <si>
    <t>宏進高幹#20，松鼠碰觸DS開關跳線設計更換為LBS關關</t>
    <phoneticPr fontId="6" type="noConversion"/>
  </si>
  <si>
    <t>K1796CB11</t>
    <phoneticPr fontId="6" type="noConversion"/>
  </si>
  <si>
    <t>111.06.21</t>
  </si>
  <si>
    <t>111.06.22</t>
  </si>
  <si>
    <t xml:space="preserve">新廣高分#43 </t>
    <phoneticPr fontId="6" type="noConversion"/>
  </si>
  <si>
    <t>新廣高分#43 鳥獸碰觸</t>
    <phoneticPr fontId="6" type="noConversion"/>
  </si>
  <si>
    <t xml:space="preserve">萬壽高幹#13  </t>
    <phoneticPr fontId="6" type="noConversion"/>
  </si>
  <si>
    <t>懸垂礙子遭鳥類碰觸，已於當日包紮妥，並將水平支線裝設防護套管</t>
    <phoneticPr fontId="6" type="noConversion"/>
  </si>
  <si>
    <t>K2774EE92</t>
  </si>
  <si>
    <t>G2723DA17</t>
    <phoneticPr fontId="6" type="noConversion"/>
  </si>
  <si>
    <t>永西高分10空X#2</t>
    <phoneticPr fontId="6" type="noConversion"/>
  </si>
  <si>
    <t>永西高分10空X2  松鼠碰觸安排停電更換被覆型熔絲鏈開關及避雷器。</t>
    <phoneticPr fontId="6" type="noConversion"/>
  </si>
  <si>
    <t>K4193FC51</t>
  </si>
  <si>
    <t>頂部高幹51Y#13 吊臂車吊臂碰觸裝有防護線管的導線，造成洩漏，引起IY34饋線LCO瞬跳。立即請業者停止施工，並宣導安全注意事項。</t>
    <phoneticPr fontId="6" type="noConversion"/>
  </si>
  <si>
    <t>頂部高幹51Y#13</t>
    <phoneticPr fontId="6" type="noConversion"/>
  </si>
  <si>
    <t>K1389BA83</t>
    <phoneticPr fontId="6" type="noConversion"/>
  </si>
  <si>
    <t>王功高幹17-1X#16 熔絲鏈開關一次側遭外物碰觸，橫擔處有遺留網狀外物，造成開關有燒灼痕跡。</t>
    <phoneticPr fontId="6" type="noConversion"/>
  </si>
  <si>
    <t>G1800EE91</t>
    <phoneticPr fontId="6" type="noConversion"/>
  </si>
  <si>
    <t>頭崙高幹#22Y3-1避雷器不良另設計工作單裝置避雷器。</t>
    <phoneticPr fontId="6" type="noConversion"/>
  </si>
  <si>
    <t>頭崙高幹#22Y3-1</t>
    <phoneticPr fontId="6" type="noConversion"/>
  </si>
  <si>
    <t>G3231EA36</t>
  </si>
  <si>
    <t>新樂高幹#54</t>
  </si>
  <si>
    <t>新樂高幹#54</t>
    <phoneticPr fontId="6" type="noConversion"/>
  </si>
  <si>
    <t>04/ 17/ 33</t>
  </si>
  <si>
    <t>05/ 19/ 19</t>
  </si>
  <si>
    <t>06/ 18/ 20</t>
  </si>
  <si>
    <t>彰化區處111年度5月份配電線路前五大事故</t>
    <phoneticPr fontId="6" type="noConversion"/>
  </si>
  <si>
    <t>13/ 17/ 19</t>
  </si>
  <si>
    <t>舊社#59Y5Y2</t>
  </si>
  <si>
    <t>20/ 9/ 50</t>
  </si>
  <si>
    <t>開關不良(不平衡電流過高(H13354))</t>
  </si>
  <si>
    <t>24/ 8/ 30</t>
  </si>
  <si>
    <t>27/ 5/ 19</t>
  </si>
  <si>
    <t>27/ 16/ 4</t>
  </si>
  <si>
    <t>架空地線斷線</t>
  </si>
  <si>
    <t>02/ 16/ 36</t>
  </si>
  <si>
    <t>14/ 7/ 36</t>
  </si>
  <si>
    <t>17/ 10/ 8</t>
  </si>
  <si>
    <t>24/ 9/ 4</t>
  </si>
  <si>
    <t>24/ 14/ 36</t>
  </si>
  <si>
    <t>東港高幹#78變壓器短節電纜固定橫擔因大雨斷落碰觸鐵配件所致</t>
  </si>
  <si>
    <t>架空電纜脫落</t>
  </si>
  <si>
    <t>26/ 21/ 58</t>
  </si>
  <si>
    <t>27/ 9/ 56</t>
  </si>
  <si>
    <t>27/ 16/ 41</t>
  </si>
  <si>
    <t>F</t>
    <phoneticPr fontId="6" type="noConversion"/>
  </si>
  <si>
    <t>三村高幹129-1</t>
    <phoneticPr fontId="6" type="noConversion"/>
  </si>
  <si>
    <t>三村高幹129-1遭鳥獸部觸</t>
    <phoneticPr fontId="6" type="noConversion"/>
  </si>
  <si>
    <t>三村高幹#129-1</t>
  </si>
  <si>
    <t>三村高幹#129-1</t>
    <phoneticPr fontId="6" type="noConversion"/>
  </si>
  <si>
    <t>事故案件整理</t>
    <phoneticPr fontId="6" type="noConversion"/>
  </si>
  <si>
    <t>溪東高幹4Y7空Y#1</t>
  </si>
  <si>
    <t>溪東高幹4Y7空Y#1外物碰觸避雷器外物碰觸避雷器，安排停電更換聚合套管型避雷器</t>
    <phoneticPr fontId="6" type="noConversion"/>
  </si>
  <si>
    <t>阮田高幹#28  LBS 跳線遭鳥類碰觸同仁已於當日重新包紮妥</t>
    <phoneticPr fontId="6" type="noConversion"/>
  </si>
  <si>
    <t>阮田高幹#28</t>
    <phoneticPr fontId="6" type="noConversion"/>
  </si>
  <si>
    <t>G3019AC85</t>
    <phoneticPr fontId="6" type="noConversion"/>
  </si>
  <si>
    <t>大湖高幹19X17Y6號，避雷器一次側(A相)遭鳥獸碰觸引起IF31饋線瞬跳，LCO動作。立即線路轉供，縮小停電範圍，將3具避雷器一併更換妥。</t>
    <phoneticPr fontId="6" type="noConversion"/>
  </si>
  <si>
    <t>K2879EE39</t>
    <phoneticPr fontId="6" type="noConversion"/>
  </si>
  <si>
    <t>大湖高幹19X17Y#6號</t>
    <phoneticPr fontId="6" type="noConversion"/>
  </si>
  <si>
    <t>東寮高幹#20-1</t>
    <phoneticPr fontId="6" type="noConversion"/>
  </si>
  <si>
    <t>G3203GA68</t>
    <phoneticPr fontId="6" type="noConversion"/>
  </si>
  <si>
    <t>東寮20-1松鼠碰觸現場已絕緣包紮</t>
    <phoneticPr fontId="6" type="noConversion"/>
  </si>
  <si>
    <t xml:space="preserve">王功高幹52Y#3 </t>
    <phoneticPr fontId="6" type="noConversion"/>
  </si>
  <si>
    <t>G1602GC04</t>
    <phoneticPr fontId="6" type="noConversion"/>
  </si>
  <si>
    <t>111.06.24</t>
  </si>
  <si>
    <t>損壞部位</t>
    <phoneticPr fontId="24" type="noConversion"/>
  </si>
  <si>
    <t>避雷器</t>
  </si>
  <si>
    <t>避雷器</t>
    <phoneticPr fontId="6" type="noConversion"/>
  </si>
  <si>
    <t>跳線及鐵配件</t>
  </si>
  <si>
    <t>跳線及鐵配件</t>
    <phoneticPr fontId="6" type="noConversion"/>
  </si>
  <si>
    <t>雅果#52蛇碰觸</t>
    <phoneticPr fontId="6" type="noConversion"/>
  </si>
  <si>
    <t>111.06.25</t>
  </si>
  <si>
    <t>快官高幹52Y8 雷擊(活電中跳脫)</t>
  </si>
  <si>
    <t>謝慶#134熔絲鏈開關斷引起(活電中跳脫)</t>
  </si>
  <si>
    <t>111.06.26</t>
  </si>
  <si>
    <t>溝頭#6鳥類碰觸引起事故</t>
  </si>
  <si>
    <t>南環#31鳥獸踫觸</t>
  </si>
  <si>
    <t>謝慶#134熔絲鏈開關斷引起(活電中跳脫)</t>
    <phoneticPr fontId="6" type="noConversion"/>
  </si>
  <si>
    <t>熔絲鏈開關</t>
  </si>
  <si>
    <t>111.06.26</t>
    <phoneticPr fontId="6" type="noConversion"/>
  </si>
  <si>
    <t>無</t>
    <phoneticPr fontId="6" type="noConversion"/>
  </si>
  <si>
    <t>26/ 5/ 44</t>
  </si>
  <si>
    <t>加強高壓跳線間距之巡檢，間距過小之跳線盡速辦理更換為被覆銅線。</t>
    <phoneticPr fontId="6" type="noConversion"/>
  </si>
  <si>
    <t>請巡修部門針對開關前後桿應裝設避雷器或設計架空地線，避免事故再發。</t>
    <phoneticPr fontId="6" type="noConversion"/>
  </si>
  <si>
    <t>要求線巡人員加強線路巡視，倘發現不良設備，即時辦理改善。</t>
    <phoneticPr fontId="6" type="noConversion"/>
  </si>
  <si>
    <t>111.06.01</t>
    <phoneticPr fontId="6" type="noConversion"/>
  </si>
  <si>
    <t>高壓以上事故案件總表(6/1~6/30)</t>
    <phoneticPr fontId="153" type="noConversion"/>
  </si>
  <si>
    <t>熔絲鏈開關 1件</t>
    <phoneticPr fontId="153" type="noConversion"/>
  </si>
  <si>
    <t>天災因素</t>
    <phoneticPr fontId="153" type="noConversion"/>
  </si>
  <si>
    <t>雷害 2件</t>
    <phoneticPr fontId="153" type="noConversion"/>
  </si>
  <si>
    <t>外力因素</t>
    <phoneticPr fontId="6" type="noConversion"/>
  </si>
  <si>
    <r>
      <t xml:space="preserve"> ◆</t>
    </r>
    <r>
      <rPr>
        <b/>
        <sz val="24"/>
        <rFont val="標楷體"/>
        <family val="4"/>
        <charset val="136"/>
      </rPr>
      <t>設備因素—熔絲鏈開關不良 1 件</t>
    </r>
    <phoneticPr fontId="153" type="noConversion"/>
  </si>
  <si>
    <t>25/ 17/ 15</t>
    <phoneticPr fontId="153" type="noConversion"/>
  </si>
  <si>
    <t>9G36</t>
    <phoneticPr fontId="153" type="noConversion"/>
  </si>
  <si>
    <t>熔絲鏈開關不良</t>
    <phoneticPr fontId="153" type="noConversion"/>
  </si>
  <si>
    <r>
      <t xml:space="preserve"> ◆</t>
    </r>
    <r>
      <rPr>
        <b/>
        <sz val="24"/>
        <rFont val="標楷體"/>
        <family val="4"/>
        <charset val="136"/>
      </rPr>
      <t>外力因素—外物碰觸 3 件</t>
    </r>
    <phoneticPr fontId="153" type="noConversion"/>
  </si>
  <si>
    <t>IR32</t>
    <phoneticPr fontId="153" type="noConversion"/>
  </si>
  <si>
    <t>9G21</t>
    <phoneticPr fontId="6" type="noConversion"/>
  </si>
  <si>
    <t>IE29</t>
    <phoneticPr fontId="6" type="noConversion"/>
  </si>
  <si>
    <t>05/ 19/ 19</t>
    <phoneticPr fontId="153" type="noConversion"/>
  </si>
  <si>
    <t>06/ 18/ 20</t>
    <phoneticPr fontId="6" type="noConversion"/>
  </si>
  <si>
    <t>26/ 05/ 44</t>
    <phoneticPr fontId="153" type="noConversion"/>
  </si>
  <si>
    <t>跳線</t>
  </si>
  <si>
    <t>跳線</t>
    <phoneticPr fontId="6" type="noConversion"/>
  </si>
  <si>
    <t>跳線接頭</t>
    <phoneticPr fontId="6" type="noConversion"/>
  </si>
  <si>
    <t>高壓線斷落</t>
    <phoneticPr fontId="6" type="noConversion"/>
  </si>
  <si>
    <t>員林巡修課</t>
    <phoneticPr fontId="153" type="noConversion"/>
  </si>
  <si>
    <r>
      <t xml:space="preserve"> ◆</t>
    </r>
    <r>
      <rPr>
        <b/>
        <sz val="24"/>
        <rFont val="標楷體"/>
        <family val="4"/>
        <charset val="136"/>
      </rPr>
      <t>天然災害—雷害 2 件</t>
    </r>
    <phoneticPr fontId="153" type="noConversion"/>
  </si>
  <si>
    <t>9L35</t>
    <phoneticPr fontId="153" type="noConversion"/>
  </si>
  <si>
    <t>跳線斷落</t>
    <phoneticPr fontId="153" type="noConversion"/>
  </si>
  <si>
    <t>04/ 17/ 33</t>
    <phoneticPr fontId="153" type="noConversion"/>
  </si>
  <si>
    <t>市區巡修課</t>
    <phoneticPr fontId="153" type="noConversion"/>
  </si>
  <si>
    <t>111.01.01</t>
    <phoneticPr fontId="6" type="noConversion"/>
  </si>
  <si>
    <t xml:space="preserve">K3784GD58 S00H01貓碰觸 </t>
    <phoneticPr fontId="6" type="noConversion"/>
  </si>
  <si>
    <t>K3784GD58</t>
  </si>
  <si>
    <t>G3300EC22</t>
  </si>
  <si>
    <t>K4399FC5594 J22 ~ K4399GD31 J34 疑似地下電纜故障</t>
    <phoneticPr fontId="6" type="noConversion"/>
  </si>
  <si>
    <t>111.06.23</t>
    <phoneticPr fontId="6" type="noConversion"/>
  </si>
  <si>
    <t>崙腳高幹55Y#2</t>
    <phoneticPr fontId="6" type="noConversion"/>
  </si>
  <si>
    <t>G1803BE67</t>
  </si>
  <si>
    <t xml:space="preserve">學院高幹#30 </t>
    <phoneticPr fontId="6" type="noConversion"/>
  </si>
  <si>
    <t>G4328ED31</t>
    <phoneticPr fontId="6" type="noConversion"/>
  </si>
  <si>
    <t>遭雷擊引起爆裂，Fc開關更換妥。</t>
  </si>
  <si>
    <t>K1397FC13</t>
    <phoneticPr fontId="6" type="noConversion"/>
  </si>
  <si>
    <t xml:space="preserve">永興高幹39Y#7 </t>
    <phoneticPr fontId="6" type="noConversion"/>
  </si>
  <si>
    <t>永興高幹39Y#7遭鳥獸碰觸</t>
    <phoneticPr fontId="6" type="noConversion"/>
  </si>
  <si>
    <t>111.06.27</t>
  </si>
  <si>
    <t>南原#1松鼠碰觸引起事故</t>
  </si>
  <si>
    <t>111.6.27</t>
  </si>
  <si>
    <t>27/ 4/ 53</t>
  </si>
  <si>
    <t>溝頭#6</t>
    <phoneticPr fontId="6" type="noConversion"/>
  </si>
  <si>
    <t>南原#1</t>
    <phoneticPr fontId="6" type="noConversion"/>
  </si>
  <si>
    <t>雅果#52</t>
    <phoneticPr fontId="6" type="noConversion"/>
  </si>
  <si>
    <t>K4399FC5594</t>
    <phoneticPr fontId="6" type="noConversion"/>
  </si>
  <si>
    <t>三和高幹#21裝腳礙子劣化不良因當日豪雨及夜間視線不良，待天氣轉晴時再停電更換。</t>
    <phoneticPr fontId="6" type="noConversion"/>
  </si>
  <si>
    <t>三和高幹#21</t>
    <phoneticPr fontId="6" type="noConversion"/>
  </si>
  <si>
    <t>G2313AB27</t>
    <phoneticPr fontId="6" type="noConversion"/>
  </si>
  <si>
    <t>南環高幹#31</t>
    <phoneticPr fontId="6" type="noConversion"/>
  </si>
  <si>
    <t>K1888AE71</t>
  </si>
  <si>
    <r>
      <rPr>
        <sz val="6"/>
        <color theme="1"/>
        <rFont val="細明體"/>
        <family val="1"/>
        <charset val="136"/>
      </rPr>
      <t>新樂高幹</t>
    </r>
    <r>
      <rPr>
        <sz val="6"/>
        <color theme="1"/>
        <rFont val="Times New Roman"/>
        <family val="1"/>
      </rPr>
      <t>54</t>
    </r>
    <r>
      <rPr>
        <sz val="6"/>
        <color theme="1"/>
        <rFont val="細明體"/>
        <family val="1"/>
        <charset val="136"/>
      </rPr>
      <t>號鳥類碰觸高壓跳線，引起單眼螺栓斷掉，導致上層高壓導線垂落碰觸下層高壓導線受損，且懸垂礙子破損。</t>
    </r>
    <phoneticPr fontId="6" type="noConversion"/>
  </si>
  <si>
    <t>全工七分24，電信業者附掛光纖用鋼索斷裂之應力高甩碰觸高壓線路引起</t>
  </si>
  <si>
    <t>111.6.28</t>
  </si>
  <si>
    <t>許厝寮60號松鼠碰觸引起</t>
  </si>
  <si>
    <t>已於當日清除鳥巢，請同仁加強線路巡視</t>
  </si>
  <si>
    <t>清水岩幹78號樹木碰觸引起</t>
  </si>
  <si>
    <t>值勤同仁當日已修剪附近樹木;會再請同仁加強轄區線路巡視,發現樹竹有接近線路時,危急敢處會迅速自行修剪妥</t>
  </si>
  <si>
    <t>疑似雷擊所造成</t>
  </si>
  <si>
    <t>已安排6/29停電包紮接頭及加裝礙子改善</t>
    <phoneticPr fontId="6" type="noConversion"/>
  </si>
  <si>
    <t>9M26</t>
    <phoneticPr fontId="6" type="noConversion"/>
  </si>
  <si>
    <t>埤興36X20</t>
    <phoneticPr fontId="6" type="noConversion"/>
  </si>
  <si>
    <t>溪竹線</t>
  </si>
  <si>
    <t>埤興高幹36X#20</t>
    <phoneticPr fontId="6" type="noConversion"/>
  </si>
  <si>
    <t>K3197DC84</t>
  </si>
  <si>
    <r>
      <rPr>
        <sz val="12"/>
        <rFont val="標楷體"/>
        <family val="1"/>
        <charset val="136"/>
      </rPr>
      <t>市區</t>
    </r>
    <r>
      <rPr>
        <sz val="12"/>
        <rFont val="新細明體"/>
        <family val="1"/>
        <charset val="136"/>
      </rPr>
      <t>巡修課</t>
    </r>
    <phoneticPr fontId="6" type="noConversion"/>
  </si>
  <si>
    <t>埤興36X20常開點開關疑遭雷擊</t>
  </si>
  <si>
    <t>浮景49Y11 LBS 套管處鳥獸築巢</t>
    <phoneticPr fontId="6" type="noConversion"/>
  </si>
  <si>
    <t>G2917BD80</t>
  </si>
  <si>
    <t>已隔離，經線路課於6/24上午9:30試驗，電纜不良，將設計更換。</t>
    <phoneticPr fontId="6" type="noConversion"/>
  </si>
  <si>
    <t>快官4號避電器</t>
    <phoneticPr fontId="6" type="noConversion"/>
  </si>
  <si>
    <t>青埔91Y2變壓器雷擊，致青埔91Y1，分歧開關FUSE熔斷</t>
    <phoneticPr fontId="6" type="noConversion"/>
  </si>
  <si>
    <t>青埔91Y2變壓器雷擊，致青埔91Y1，分歧開關FUSE熔斷，變壓器燒損已更換妥。</t>
    <phoneticPr fontId="6" type="noConversion"/>
  </si>
  <si>
    <t>G3527BC64</t>
  </si>
  <si>
    <t>疑似雷擊所造成</t>
    <phoneticPr fontId="6" type="noConversion"/>
  </si>
  <si>
    <t>快官高幹#4 避雷器不良</t>
    <phoneticPr fontId="6" type="noConversion"/>
  </si>
  <si>
    <t>G4828GB01</t>
  </si>
  <si>
    <t>課長、主辦好：
以上截至6月28日6月份前5大，尚未收到事故檢討報告的時間戶數與本資料有落差時再修正。
請預做7月份電務工作會議前5大PPT。</t>
    <phoneticPr fontId="6" type="noConversion"/>
  </si>
  <si>
    <t>雅果#52蛇碰觸</t>
  </si>
  <si>
    <t>111.06.28</t>
  </si>
  <si>
    <t>疑似地下電纜故障</t>
  </si>
  <si>
    <t>111.6.29</t>
  </si>
  <si>
    <t>111.06.30</t>
    <phoneticPr fontId="6" type="noConversion"/>
  </si>
  <si>
    <t>111.6.28</t>
    <phoneticPr fontId="6" type="noConversion"/>
  </si>
  <si>
    <t>謝慶高幹#134</t>
    <phoneticPr fontId="6" type="noConversion"/>
  </si>
  <si>
    <t>G1918HD46</t>
    <phoneticPr fontId="6" type="noConversion"/>
  </si>
  <si>
    <t>鎮東#13松鼠碰觸</t>
    <phoneticPr fontId="6" type="noConversion"/>
  </si>
  <si>
    <t>新館15Y21 松鼠碰觸</t>
    <phoneticPr fontId="6" type="noConversion"/>
  </si>
  <si>
    <t>謝慶高幹#135</t>
  </si>
  <si>
    <t>謝慶高幹#136</t>
  </si>
  <si>
    <t>謝慶高幹#137</t>
  </si>
  <si>
    <t>謝慶高幹#138</t>
  </si>
  <si>
    <t>謝慶高幹#139</t>
  </si>
  <si>
    <t>謝慶高幹#140</t>
  </si>
  <si>
    <t>謝慶高幹#141</t>
  </si>
  <si>
    <t>謝慶高幹#142</t>
  </si>
  <si>
    <t>謝慶高幹#143</t>
  </si>
  <si>
    <t>謝慶高幹#144</t>
  </si>
  <si>
    <t>Google 座標</t>
    <phoneticPr fontId="6" type="noConversion"/>
  </si>
  <si>
    <t>經緯查電力=</t>
    <phoneticPr fontId="6" type="noConversion"/>
  </si>
  <si>
    <t>電力查經緯=</t>
    <phoneticPr fontId="6" type="noConversion"/>
  </si>
  <si>
    <t>經度x(121...)</t>
    <phoneticPr fontId="6" type="noConversion"/>
  </si>
  <si>
    <t>緯度y(25..)</t>
    <phoneticPr fontId="6" type="noConversion"/>
  </si>
  <si>
    <t>經緯轉97</t>
    <phoneticPr fontId="6" type="noConversion"/>
  </si>
  <si>
    <t>97經緯</t>
    <phoneticPr fontId="6" type="noConversion"/>
  </si>
  <si>
    <t>桃園市桃園區復興路352號</t>
    <phoneticPr fontId="6" type="noConversion"/>
  </si>
  <si>
    <t>a</t>
    <phoneticPr fontId="6" type="noConversion"/>
  </si>
  <si>
    <t>97座標</t>
    <phoneticPr fontId="6" type="noConversion"/>
  </si>
  <si>
    <t>b</t>
    <phoneticPr fontId="6" type="noConversion"/>
  </si>
  <si>
    <t>67座標</t>
    <phoneticPr fontId="6" type="noConversion"/>
  </si>
  <si>
    <t>lon0</t>
    <phoneticPr fontId="6" type="noConversion"/>
  </si>
  <si>
    <t>k0</t>
    <phoneticPr fontId="6" type="noConversion"/>
  </si>
  <si>
    <t>dx</t>
    <phoneticPr fontId="6" type="noConversion"/>
  </si>
  <si>
    <t>97轉經緯</t>
    <phoneticPr fontId="6" type="noConversion"/>
  </si>
  <si>
    <t>97轉67</t>
    <phoneticPr fontId="6" type="noConversion"/>
  </si>
  <si>
    <t>lon</t>
    <phoneticPr fontId="6" type="noConversion"/>
  </si>
  <si>
    <t>dy=</t>
    <phoneticPr fontId="6" type="noConversion"/>
  </si>
  <si>
    <t>67-x</t>
    <phoneticPr fontId="6" type="noConversion"/>
  </si>
  <si>
    <t>67-y</t>
    <phoneticPr fontId="6" type="noConversion"/>
  </si>
  <si>
    <t>lat</t>
    <phoneticPr fontId="6" type="noConversion"/>
  </si>
  <si>
    <t>e</t>
    <phoneticPr fontId="6" type="noConversion"/>
  </si>
  <si>
    <t>C</t>
    <phoneticPr fontId="6" type="noConversion"/>
  </si>
  <si>
    <t>H</t>
    <phoneticPr fontId="6" type="noConversion"/>
  </si>
  <si>
    <t>N</t>
    <phoneticPr fontId="6" type="noConversion"/>
  </si>
  <si>
    <t>A</t>
    <phoneticPr fontId="6" type="noConversion"/>
  </si>
  <si>
    <t>D</t>
    <phoneticPr fontId="6" type="noConversion"/>
  </si>
  <si>
    <t>I</t>
    <phoneticPr fontId="6" type="noConversion"/>
  </si>
  <si>
    <t>O</t>
    <phoneticPr fontId="6" type="noConversion"/>
  </si>
  <si>
    <t>U</t>
    <phoneticPr fontId="6" type="noConversion"/>
  </si>
  <si>
    <t>e2</t>
    <phoneticPr fontId="6" type="noConversion"/>
  </si>
  <si>
    <t>x</t>
    <phoneticPr fontId="6" type="noConversion"/>
  </si>
  <si>
    <t>B</t>
    <phoneticPr fontId="6" type="noConversion"/>
  </si>
  <si>
    <t>K</t>
    <phoneticPr fontId="6" type="noConversion"/>
  </si>
  <si>
    <t>P</t>
    <phoneticPr fontId="6" type="noConversion"/>
  </si>
  <si>
    <t>V</t>
    <phoneticPr fontId="6" type="noConversion"/>
  </si>
  <si>
    <t>n</t>
    <phoneticPr fontId="6" type="noConversion"/>
  </si>
  <si>
    <t>y</t>
    <phoneticPr fontId="6" type="noConversion"/>
  </si>
  <si>
    <t>E</t>
    <phoneticPr fontId="6" type="noConversion"/>
  </si>
  <si>
    <t>G</t>
    <phoneticPr fontId="6" type="noConversion"/>
  </si>
  <si>
    <t>Q</t>
    <phoneticPr fontId="6" type="noConversion"/>
  </si>
  <si>
    <t>W</t>
    <phoneticPr fontId="6" type="noConversion"/>
  </si>
  <si>
    <t>nu</t>
    <phoneticPr fontId="6" type="noConversion"/>
  </si>
  <si>
    <t>M</t>
    <phoneticPr fontId="6" type="noConversion"/>
  </si>
  <si>
    <t>R</t>
    <phoneticPr fontId="6" type="noConversion"/>
  </si>
  <si>
    <t>p</t>
    <phoneticPr fontId="6" type="noConversion"/>
  </si>
  <si>
    <t>mu</t>
    <phoneticPr fontId="6" type="noConversion"/>
  </si>
  <si>
    <t>電力轉97</t>
    <phoneticPr fontId="6" type="noConversion"/>
  </si>
  <si>
    <t>J</t>
    <phoneticPr fontId="6" type="noConversion"/>
  </si>
  <si>
    <t>e1</t>
    <phoneticPr fontId="6" type="noConversion"/>
  </si>
  <si>
    <t>j1</t>
    <phoneticPr fontId="6" type="noConversion"/>
  </si>
  <si>
    <t>j2</t>
    <phoneticPr fontId="6" type="noConversion"/>
  </si>
  <si>
    <t>j3</t>
    <phoneticPr fontId="6" type="noConversion"/>
  </si>
  <si>
    <t>x-97</t>
    <phoneticPr fontId="6" type="noConversion"/>
  </si>
  <si>
    <t>j4</t>
    <phoneticPr fontId="6" type="noConversion"/>
  </si>
  <si>
    <t>y-97</t>
    <phoneticPr fontId="6" type="noConversion"/>
  </si>
  <si>
    <t>c</t>
    <phoneticPr fontId="6" type="noConversion"/>
  </si>
  <si>
    <t>S</t>
    <phoneticPr fontId="6" type="noConversion"/>
  </si>
  <si>
    <t>fp</t>
    <phoneticPr fontId="6" type="noConversion"/>
  </si>
  <si>
    <t>d</t>
    <phoneticPr fontId="6" type="noConversion"/>
  </si>
  <si>
    <t>K1</t>
    <phoneticPr fontId="6" type="noConversion"/>
  </si>
  <si>
    <t>K2</t>
    <phoneticPr fontId="6" type="noConversion"/>
  </si>
  <si>
    <t>C1</t>
    <phoneticPr fontId="6" type="noConversion"/>
  </si>
  <si>
    <t>f</t>
    <phoneticPr fontId="6" type="noConversion"/>
  </si>
  <si>
    <t>K3</t>
    <phoneticPr fontId="6" type="noConversion"/>
  </si>
  <si>
    <t>T1</t>
    <phoneticPr fontId="6" type="noConversion"/>
  </si>
  <si>
    <t>g</t>
    <phoneticPr fontId="6" type="noConversion"/>
  </si>
  <si>
    <t>R1</t>
    <phoneticPr fontId="6" type="noConversion"/>
  </si>
  <si>
    <t>h</t>
    <phoneticPr fontId="6" type="noConversion"/>
  </si>
  <si>
    <t>K4</t>
    <phoneticPr fontId="6" type="noConversion"/>
  </si>
  <si>
    <t>N1</t>
    <phoneticPr fontId="6" type="noConversion"/>
  </si>
  <si>
    <t>K5</t>
    <phoneticPr fontId="6" type="noConversion"/>
  </si>
  <si>
    <t>Q1</t>
    <phoneticPr fontId="6" type="noConversion"/>
  </si>
  <si>
    <t>Q2</t>
    <phoneticPr fontId="6" type="noConversion"/>
  </si>
  <si>
    <t>Q3</t>
    <phoneticPr fontId="6" type="noConversion"/>
  </si>
  <si>
    <t>Q4</t>
    <phoneticPr fontId="6" type="noConversion"/>
  </si>
  <si>
    <t>X67</t>
    <phoneticPr fontId="6" type="noConversion"/>
  </si>
  <si>
    <t>LAT</t>
    <phoneticPr fontId="6" type="noConversion"/>
  </si>
  <si>
    <t>Y67</t>
    <phoneticPr fontId="6" type="noConversion"/>
  </si>
  <si>
    <t>Q5</t>
    <phoneticPr fontId="6" type="noConversion"/>
  </si>
  <si>
    <t>Q6</t>
    <phoneticPr fontId="6" type="noConversion"/>
  </si>
  <si>
    <t>地區判別</t>
    <phoneticPr fontId="6" type="noConversion"/>
  </si>
  <si>
    <t>Q7</t>
    <phoneticPr fontId="6" type="noConversion"/>
  </si>
  <si>
    <t>LON</t>
    <phoneticPr fontId="6" type="noConversion"/>
  </si>
  <si>
    <t>67轉電力</t>
    <phoneticPr fontId="6" type="noConversion"/>
  </si>
  <si>
    <t>x=</t>
    <phoneticPr fontId="6" type="noConversion"/>
  </si>
  <si>
    <t>y=</t>
    <phoneticPr fontId="6" type="noConversion"/>
  </si>
  <si>
    <t>謝慶高幹#133</t>
  </si>
  <si>
    <t>謝慶高幹#133</t>
    <phoneticPr fontId="6" type="noConversion"/>
  </si>
  <si>
    <t>G1918HD49</t>
  </si>
  <si>
    <t>24.076171,120.544643</t>
  </si>
  <si>
    <t>24.076261,120.544643</t>
  </si>
  <si>
    <t>24.076351,120.544643</t>
  </si>
  <si>
    <t>24.076442,120.544642</t>
  </si>
  <si>
    <t>24.076532,120.544642</t>
  </si>
  <si>
    <t>24.076622,120.544642</t>
  </si>
  <si>
    <t>24.075810,120.544743</t>
  </si>
  <si>
    <t>24.075900,120.544743</t>
  </si>
  <si>
    <t>24.075991,120.544742</t>
  </si>
  <si>
    <t>24.076081,120.544742</t>
  </si>
  <si>
    <t>24.076171,120.544742</t>
  </si>
  <si>
    <t>24.076261,120.544741</t>
  </si>
  <si>
    <t>永安#39樹竹碰觸</t>
  </si>
  <si>
    <t>a10</t>
  </si>
  <si>
    <t>111.06.29</t>
  </si>
  <si>
    <t>胡厝#175雷害</t>
  </si>
  <si>
    <t>李厝高幹#13X10 雷害</t>
  </si>
  <si>
    <t>草漢#116變壓器遭雷擊，福三#47 LBS遭雷擊</t>
  </si>
  <si>
    <t>111.06.30</t>
  </si>
  <si>
    <t>頂部#51Y14疑似外物碰觸</t>
  </si>
  <si>
    <t>https://www.google.com.tw/maps/place/https://www.google.com.tw/maps/place/</t>
  </si>
  <si>
    <t>IU35</t>
    <phoneticPr fontId="6" type="noConversion"/>
  </si>
  <si>
    <t>111.06.30</t>
    <phoneticPr fontId="5" type="noConversion"/>
  </si>
  <si>
    <t>修正前桿號</t>
    <phoneticPr fontId="6" type="noConversion"/>
  </si>
  <si>
    <t>廣興高分13X5Y#10</t>
    <phoneticPr fontId="6" type="noConversion"/>
  </si>
  <si>
    <t>23.948820,120.402925</t>
  </si>
  <si>
    <t>K1879GD41</t>
  </si>
  <si>
    <t>桃坑高分#6-1</t>
    <phoneticPr fontId="6" type="noConversion"/>
  </si>
  <si>
    <t>23.9482106497935,120.527813539847</t>
  </si>
  <si>
    <t>23.9649832079954,120.538376086538</t>
  </si>
  <si>
    <t>23.8800340204484,120.459671112725</t>
  </si>
  <si>
    <t>23.8430888675478,120.464318202939</t>
  </si>
  <si>
    <t>23.8867827382516,120.499079306833</t>
  </si>
  <si>
    <t>23.8677358446823,120.447086187048</t>
  </si>
  <si>
    <t>23.8887253810121,120.46540552909</t>
  </si>
  <si>
    <t>24.0494168596088,120.438894601282</t>
  </si>
  <si>
    <t>24.0824323200093,120.463781566192</t>
  </si>
  <si>
    <t>24.0652343544659,120.437907894871</t>
  </si>
  <si>
    <t>24.0583355125667,120.443410278271</t>
  </si>
  <si>
    <t>24.0317316516708,120.499243701007</t>
  </si>
  <si>
    <t>24.0597435436237,120.495395234245</t>
  </si>
  <si>
    <t>23.86097440172,120.329315247014</t>
  </si>
  <si>
    <t>23.856254664497,120.297886401834</t>
  </si>
  <si>
    <t>23.8632550137861,120.308273697843</t>
  </si>
  <si>
    <t>23.854945644141,120.295133989424</t>
  </si>
  <si>
    <t>23.865407805163,120.334153986284</t>
  </si>
  <si>
    <t>23.907938,120.315539</t>
  </si>
  <si>
    <t>23.8977525285058,120.321016263865</t>
  </si>
  <si>
    <t>23.9004665404526,120.317666254745</t>
  </si>
  <si>
    <t>23.9945907252255,120.578724814387</t>
  </si>
  <si>
    <t>23.9196173690467,120.59135325334</t>
  </si>
  <si>
    <t>23.8976586867918,120.588100331136</t>
  </si>
  <si>
    <t>24.0103848905976,120.628448378195</t>
  </si>
  <si>
    <t>23.9585997807,120.573248954135</t>
  </si>
  <si>
    <t>23.9580249714931,120.567744918511</t>
  </si>
  <si>
    <t>23.9690400831499,120.572011959854</t>
  </si>
  <si>
    <t>23.9385293966795,120.4836763288</t>
  </si>
  <si>
    <t>23.9573791606374,120.481101005683</t>
  </si>
  <si>
    <t>24.1096033654654,120.49581963719</t>
  </si>
  <si>
    <t>23.9216517661368,120.542350984323</t>
  </si>
  <si>
    <t>23.8545747099522,120.583871613749</t>
  </si>
  <si>
    <t>23.8666208661389,120.583897031071</t>
  </si>
  <si>
    <t>23.8631279548172,120.594690245565</t>
  </si>
  <si>
    <t>23.8901963309493,120.527122985736</t>
  </si>
  <si>
    <t>23.9090028415522,120.501265624755</t>
  </si>
  <si>
    <t>23.8961655138141,120.373034269513</t>
  </si>
  <si>
    <t>23.9550090553556,120.448857304025</t>
  </si>
  <si>
    <t>23.9569343945794,120.441801096954</t>
  </si>
  <si>
    <t>23.9420725907957,120.447034344276</t>
  </si>
  <si>
    <t>24.1262463648644,120.485542473294</t>
  </si>
  <si>
    <t>24.1420711473429,120.462044257193</t>
  </si>
  <si>
    <t>23.8469805630408,120.519053228977</t>
  </si>
  <si>
    <t>24.0719594405879,120.540323338652</t>
  </si>
  <si>
    <t>24.0231474278321,120.551095646309</t>
  </si>
  <si>
    <t>24.01318856006,120.577287260484</t>
  </si>
  <si>
    <t>23.8115405429327,120.616074726638</t>
  </si>
  <si>
    <t>G3320AB52</t>
    <phoneticPr fontId="6" type="noConversion"/>
  </si>
  <si>
    <t>23.948210,1203.52781</t>
    <phoneticPr fontId="6" type="noConversion"/>
  </si>
  <si>
    <t>經緯度</t>
    <phoneticPr fontId="6" type="noConversion"/>
  </si>
  <si>
    <t>25.060507,121.453710</t>
    <phoneticPr fontId="6" type="noConversion"/>
  </si>
  <si>
    <t>B5645BC4549</t>
  </si>
  <si>
    <t>25.045684,121.519621</t>
    <phoneticPr fontId="6" type="noConversion"/>
  </si>
  <si>
    <t>B6442EB0411</t>
  </si>
  <si>
    <t>25.046898,121.514839</t>
    <phoneticPr fontId="6" type="noConversion"/>
  </si>
  <si>
    <t>B6342HC1784</t>
  </si>
  <si>
    <t>25.050270,121.503810</t>
    <phoneticPr fontId="6" type="noConversion"/>
  </si>
  <si>
    <t>B6243EB0433</t>
  </si>
  <si>
    <t>25.052613,121.499597</t>
    <phoneticPr fontId="6" type="noConversion"/>
  </si>
  <si>
    <t>B6143HE7071</t>
  </si>
  <si>
    <t>25.054866,121.495327</t>
    <phoneticPr fontId="6" type="noConversion"/>
  </si>
  <si>
    <t>B6144DB4459</t>
  </si>
  <si>
    <t>25.057120,121.491129</t>
    <phoneticPr fontId="6" type="noConversion"/>
  </si>
  <si>
    <t>B6044HD2917</t>
  </si>
  <si>
    <t>25.060290,121.487810</t>
    <phoneticPr fontId="6" type="noConversion"/>
  </si>
  <si>
    <t>B6045DC8457</t>
  </si>
  <si>
    <t>25.061564,121.483299</t>
    <phoneticPr fontId="6" type="noConversion"/>
  </si>
  <si>
    <t>B5945HD2897</t>
  </si>
  <si>
    <t>25.061555,121.478357</t>
    <phoneticPr fontId="6" type="noConversion"/>
  </si>
  <si>
    <t>B5945CD3814</t>
  </si>
  <si>
    <t>25.061465,121.473403</t>
    <phoneticPr fontId="6" type="noConversion"/>
  </si>
  <si>
    <t>B5845FD3712</t>
  </si>
  <si>
    <t>25.061494,121.468475</t>
    <phoneticPr fontId="6" type="noConversion"/>
  </si>
  <si>
    <t>B5845AD3744</t>
  </si>
  <si>
    <t>25.061005,121.463553</t>
    <phoneticPr fontId="6" type="noConversion"/>
  </si>
  <si>
    <t>B5745DD3178</t>
  </si>
  <si>
    <t>25.060410,121.458642</t>
    <phoneticPr fontId="6" type="noConversion"/>
  </si>
  <si>
    <t>B5645GC4520</t>
  </si>
  <si>
    <t>25.060226,121.448790</t>
    <phoneticPr fontId="6" type="noConversion"/>
  </si>
  <si>
    <t>B5545EC4287</t>
  </si>
  <si>
    <t>25.058148,121.444434</t>
    <phoneticPr fontId="6" type="noConversion"/>
  </si>
  <si>
    <t>B5544AE0995</t>
  </si>
  <si>
    <t>25.055135,121.440856</t>
    <phoneticPr fontId="6" type="noConversion"/>
  </si>
  <si>
    <t>B5444EB4690</t>
  </si>
  <si>
    <t>25.051408,121.438066</t>
    <phoneticPr fontId="6" type="noConversion"/>
  </si>
  <si>
    <t>B5443BC6496</t>
  </si>
  <si>
    <t>25.047729,121.435229</t>
    <phoneticPr fontId="6" type="noConversion"/>
  </si>
  <si>
    <t>B5342GD8348</t>
  </si>
  <si>
    <t>25.044040,121.432401</t>
    <phoneticPr fontId="6" type="noConversion"/>
  </si>
  <si>
    <t>B5341EE0208</t>
  </si>
  <si>
    <t>25.040342,121.429590</t>
    <phoneticPr fontId="6" type="noConversion"/>
  </si>
  <si>
    <t>B5341BA1188</t>
  </si>
  <si>
    <t>25.036648,121.426752</t>
    <phoneticPr fontId="6" type="noConversion"/>
  </si>
  <si>
    <t>B5240GB3038</t>
  </si>
  <si>
    <t>25.033620,121.423158</t>
    <phoneticPr fontId="6" type="noConversion"/>
  </si>
  <si>
    <t>B5239CC7711</t>
  </si>
  <si>
    <t>25.032303,121.418652</t>
    <phoneticPr fontId="6" type="noConversion"/>
  </si>
  <si>
    <t>B5139GB1274</t>
  </si>
  <si>
    <t>25.030713,121.414087</t>
    <phoneticPr fontId="6" type="noConversion"/>
  </si>
  <si>
    <t>B5138BE5477</t>
  </si>
  <si>
    <t>25.026946,121.412295</t>
    <phoneticPr fontId="6" type="noConversion"/>
  </si>
  <si>
    <t>B5038HA7279</t>
  </si>
  <si>
    <t>25.023062,121.413706</t>
    <phoneticPr fontId="6" type="noConversion"/>
  </si>
  <si>
    <t>B5137BA2919</t>
  </si>
  <si>
    <t>25.020153,121.409569</t>
    <phoneticPr fontId="6" type="noConversion"/>
  </si>
  <si>
    <t>B5036FC0756</t>
  </si>
  <si>
    <t>25.017992,121.405537</t>
    <phoneticPr fontId="6" type="noConversion"/>
  </si>
  <si>
    <t>B5036AA9385</t>
  </si>
  <si>
    <t>25.016755,121.400787</t>
    <phoneticPr fontId="6" type="noConversion"/>
  </si>
  <si>
    <t>B4935ED1997</t>
  </si>
  <si>
    <t>25.014860,121.396350</t>
    <phoneticPr fontId="6" type="noConversion"/>
  </si>
  <si>
    <t>B4835HB7825</t>
  </si>
  <si>
    <t>25.013911,121.391861</t>
    <phoneticPr fontId="6" type="noConversion"/>
  </si>
  <si>
    <t>B4835DA1799</t>
  </si>
  <si>
    <t>25.010280,121.389420</t>
    <phoneticPr fontId="6" type="noConversion"/>
  </si>
  <si>
    <t>B4834AB7746</t>
  </si>
  <si>
    <t>25.009249,121.385316</t>
    <phoneticPr fontId="6" type="noConversion"/>
  </si>
  <si>
    <t>B4734EA6601</t>
  </si>
  <si>
    <t>25.009677,121.380419</t>
    <phoneticPr fontId="6" type="noConversion"/>
  </si>
  <si>
    <t>B4634HB6067</t>
  </si>
  <si>
    <t>25.009244,121.375574</t>
    <phoneticPr fontId="6" type="noConversion"/>
  </si>
  <si>
    <t>B4634CA7577</t>
  </si>
  <si>
    <t>25.006294,121.372109</t>
    <phoneticPr fontId="6" type="noConversion"/>
  </si>
  <si>
    <t>B4533HC2380</t>
  </si>
  <si>
    <t>25.002460,121.370098</t>
    <phoneticPr fontId="6" type="noConversion"/>
  </si>
  <si>
    <t>B4532FD2064</t>
  </si>
  <si>
    <t>25.000826,121.365501</t>
    <phoneticPr fontId="6" type="noConversion"/>
  </si>
  <si>
    <t>B4532AB6232</t>
  </si>
  <si>
    <t>25.001753,121.360778</t>
    <phoneticPr fontId="6" type="noConversion"/>
  </si>
  <si>
    <t>B4432DC8264</t>
  </si>
  <si>
    <t>25.001505,121.355841</t>
    <phoneticPr fontId="6" type="noConversion"/>
  </si>
  <si>
    <t>B4332GB8985</t>
  </si>
  <si>
    <t>25.002085,121.350951</t>
    <phoneticPr fontId="6" type="noConversion"/>
  </si>
  <si>
    <t>B4332BC9548</t>
  </si>
  <si>
    <t>25.001845,121.346041</t>
    <phoneticPr fontId="6" type="noConversion"/>
  </si>
  <si>
    <t>B4232EC9380</t>
  </si>
  <si>
    <t>25.000975,121.341341</t>
    <phoneticPr fontId="6" type="noConversion"/>
  </si>
  <si>
    <t>B4232AB2342</t>
  </si>
  <si>
    <t>24.998365,121.337301</t>
    <phoneticPr fontId="6" type="noConversion"/>
  </si>
  <si>
    <t>B4131ED1472</t>
  </si>
  <si>
    <t>24.997355,121.332571</t>
    <phoneticPr fontId="6" type="noConversion"/>
  </si>
  <si>
    <t>B4031HC4209</t>
  </si>
  <si>
    <t>24.996885,121.327681</t>
    <phoneticPr fontId="6" type="noConversion"/>
  </si>
  <si>
    <t>B4031CB4766</t>
  </si>
  <si>
    <t>24.996595,121.323041</t>
    <phoneticPr fontId="6" type="noConversion"/>
  </si>
  <si>
    <t>B3931FB7483</t>
  </si>
  <si>
    <t>25.000075,121.320041</t>
    <phoneticPr fontId="6" type="noConversion"/>
  </si>
  <si>
    <t>B3932CA7247</t>
  </si>
  <si>
    <t>25.001285,121.315601</t>
    <phoneticPr fontId="6" type="noConversion"/>
  </si>
  <si>
    <t>B3832GB2660</t>
  </si>
  <si>
    <t>25.000090,121.310930</t>
    <phoneticPr fontId="6" type="noConversion"/>
  </si>
  <si>
    <t>B3832BA5257</t>
  </si>
  <si>
    <t>24.997685,121.306801</t>
    <phoneticPr fontId="6" type="noConversion"/>
  </si>
  <si>
    <t>B3731FC3680</t>
  </si>
  <si>
    <t>24.993485,121.305901</t>
    <phoneticPr fontId="6" type="noConversion"/>
  </si>
  <si>
    <t>B3730EC4994</t>
  </si>
  <si>
    <t>24.991985,121.302001</t>
    <phoneticPr fontId="6" type="noConversion"/>
  </si>
  <si>
    <t>B3730AB5257</t>
  </si>
  <si>
    <t>24.991385,121.297211</t>
    <phoneticPr fontId="6" type="noConversion"/>
  </si>
  <si>
    <t>B3630DA7620</t>
  </si>
  <si>
    <t>24.991285,121.292401</t>
    <phoneticPr fontId="6" type="noConversion"/>
  </si>
  <si>
    <t>B3530GA8468</t>
  </si>
  <si>
    <t>24.989539,121.287870</t>
    <phoneticPr fontId="6" type="noConversion"/>
  </si>
  <si>
    <t>B3529CD2593</t>
  </si>
  <si>
    <t>24.987585,121.283501</t>
    <phoneticPr fontId="6" type="noConversion"/>
  </si>
  <si>
    <t>B3429FB8396</t>
  </si>
  <si>
    <t>24.984784,121.279630</t>
    <phoneticPr fontId="6" type="noConversion"/>
  </si>
  <si>
    <t>B3428BD9295</t>
  </si>
  <si>
    <t>24.981653,121.276081</t>
    <phoneticPr fontId="6" type="noConversion"/>
  </si>
  <si>
    <t>B3327GE4717</t>
  </si>
  <si>
    <t>24.978869,121.272234</t>
    <phoneticPr fontId="6" type="noConversion"/>
  </si>
  <si>
    <t>B3327CB5638</t>
  </si>
  <si>
    <t>24.976513,121.268109</t>
    <phoneticPr fontId="6" type="noConversion"/>
  </si>
  <si>
    <t>B3226GE3086</t>
  </si>
  <si>
    <t>24.974685,121.263601</t>
    <phoneticPr fontId="6" type="noConversion"/>
  </si>
  <si>
    <t>B3226BC8033</t>
  </si>
  <si>
    <t>24.973325,121.258901</t>
    <phoneticPr fontId="6" type="noConversion"/>
  </si>
  <si>
    <t>B3126FA0591</t>
  </si>
  <si>
    <t>24.971290,121.254500</t>
    <phoneticPr fontId="6" type="noConversion"/>
  </si>
  <si>
    <t>B3125AD6255</t>
  </si>
  <si>
    <t>24.969180,121.250170</t>
    <phoneticPr fontId="6" type="noConversion"/>
  </si>
  <si>
    <t>B3025EA2981</t>
  </si>
  <si>
    <t>24.967540,121.245570</t>
    <phoneticPr fontId="6" type="noConversion"/>
  </si>
  <si>
    <t>B2924HE6048</t>
  </si>
  <si>
    <t>24.965920,121.241000</t>
    <phoneticPr fontId="6" type="noConversion"/>
  </si>
  <si>
    <t>B2924DC0238</t>
  </si>
  <si>
    <t>24.964370,121.236380</t>
    <phoneticPr fontId="6" type="noConversion"/>
  </si>
  <si>
    <t>B2824GA3575</t>
  </si>
  <si>
    <t>24.963510,121.231570</t>
    <phoneticPr fontId="6" type="noConversion"/>
  </si>
  <si>
    <t>B2823BE5519</t>
  </si>
  <si>
    <t>24.965480,121.227960</t>
    <phoneticPr fontId="6" type="noConversion"/>
  </si>
  <si>
    <t>B2724FB8767</t>
  </si>
  <si>
    <t>24.966140,121.223100</t>
    <phoneticPr fontId="6" type="noConversion"/>
  </si>
  <si>
    <t>B2724AC9459</t>
  </si>
  <si>
    <t>24.966050,121.218240</t>
    <phoneticPr fontId="6" type="noConversion"/>
  </si>
  <si>
    <t>B2624EC0358</t>
  </si>
  <si>
    <t>24.965020,121.213470</t>
    <phoneticPr fontId="6" type="noConversion"/>
  </si>
  <si>
    <t>B2524HB2234</t>
  </si>
  <si>
    <t>24.963320,121.209100</t>
    <phoneticPr fontId="6" type="noConversion"/>
  </si>
  <si>
    <t>B2523CE8325</t>
  </si>
  <si>
    <t>24.959290,121.207100</t>
    <phoneticPr fontId="6" type="noConversion"/>
  </si>
  <si>
    <t>B2522AE8818</t>
  </si>
  <si>
    <t>24.954794,121.206818</t>
    <phoneticPr fontId="6" type="noConversion"/>
  </si>
  <si>
    <t>B2521AE5930</t>
  </si>
  <si>
    <t>24.950290,121.206580</t>
    <phoneticPr fontId="6" type="noConversion"/>
  </si>
  <si>
    <t>B2520AE3901</t>
  </si>
  <si>
    <t>24.945990,121.207610</t>
    <phoneticPr fontId="6" type="noConversion"/>
  </si>
  <si>
    <t>B2520BA3155</t>
  </si>
  <si>
    <t>24.942410,121.206240</t>
    <phoneticPr fontId="6" type="noConversion"/>
  </si>
  <si>
    <t>B2419HB9178</t>
  </si>
  <si>
    <t>24.939001,121.203010</t>
    <phoneticPr fontId="6" type="noConversion"/>
  </si>
  <si>
    <t>B2418EC7410</t>
  </si>
  <si>
    <t>24.935200,121.200500</t>
    <phoneticPr fontId="6" type="noConversion"/>
  </si>
  <si>
    <t>B2417CD1199</t>
  </si>
  <si>
    <t>24.931800,121.197400</t>
    <phoneticPr fontId="6" type="noConversion"/>
  </si>
  <si>
    <t>B2316HE0462</t>
  </si>
  <si>
    <t>24.928722,121.193820</t>
    <phoneticPr fontId="6" type="noConversion"/>
  </si>
  <si>
    <t>B2316DB4050</t>
  </si>
  <si>
    <t>24.925700,121.190300</t>
    <phoneticPr fontId="6" type="noConversion"/>
  </si>
  <si>
    <t>B2215HC9605</t>
  </si>
  <si>
    <t>24.922500,121.187100</t>
    <phoneticPr fontId="6" type="noConversion"/>
  </si>
  <si>
    <t>B2214EE6170</t>
  </si>
  <si>
    <t>24.919200,121.183800</t>
    <phoneticPr fontId="6" type="noConversion"/>
  </si>
  <si>
    <t>B2214BA3444</t>
  </si>
  <si>
    <t>24.915823,121.180516</t>
    <phoneticPr fontId="6" type="noConversion"/>
  </si>
  <si>
    <t>B2113GB0730</t>
  </si>
  <si>
    <t>24.913000,121.176700</t>
    <phoneticPr fontId="6" type="noConversion"/>
  </si>
  <si>
    <t>B2112CD1587</t>
  </si>
  <si>
    <t>24.910100,121.173000</t>
    <phoneticPr fontId="6" type="noConversion"/>
  </si>
  <si>
    <t>B2012GA4355</t>
  </si>
  <si>
    <t>24.908400,121.168600</t>
    <phoneticPr fontId="6" type="noConversion"/>
  </si>
  <si>
    <t>B2011CD0416</t>
  </si>
  <si>
    <t>24.909200,121.163800</t>
    <phoneticPr fontId="6" type="noConversion"/>
  </si>
  <si>
    <t>B1911FE1364</t>
  </si>
  <si>
    <t>24.908700,121.158900</t>
    <phoneticPr fontId="6" type="noConversion"/>
  </si>
  <si>
    <t>B1911AD2718</t>
  </si>
  <si>
    <t>24.908000,121.154040</t>
    <phoneticPr fontId="6" type="noConversion"/>
  </si>
  <si>
    <t>B1811DD3000</t>
  </si>
  <si>
    <t>24.907300,121.149200</t>
    <phoneticPr fontId="6" type="noConversion"/>
  </si>
  <si>
    <t>B1711GC4212</t>
  </si>
  <si>
    <t>24.906600,121.144400</t>
    <phoneticPr fontId="6" type="noConversion"/>
  </si>
  <si>
    <t>B1711BB5464</t>
  </si>
  <si>
    <t>24.906600,121.139600</t>
    <phoneticPr fontId="6" type="noConversion"/>
  </si>
  <si>
    <t>B1611EB7423</t>
  </si>
  <si>
    <t>24.906900,121.134900</t>
    <phoneticPr fontId="6" type="noConversion"/>
  </si>
  <si>
    <t>B1511HB9776</t>
  </si>
  <si>
    <t>24.905100,121.130400</t>
    <phoneticPr fontId="6" type="noConversion"/>
  </si>
  <si>
    <t>B1510DE4726</t>
  </si>
  <si>
    <t>24.903100,121.126000</t>
    <phoneticPr fontId="6" type="noConversion"/>
  </si>
  <si>
    <t>B1410GC9584</t>
  </si>
  <si>
    <t>24.900976,121.121647</t>
    <phoneticPr fontId="6" type="noConversion"/>
  </si>
  <si>
    <t>B1410CA5199</t>
  </si>
  <si>
    <t>24.898600,121.117500</t>
    <phoneticPr fontId="6" type="noConversion"/>
  </si>
  <si>
    <t>B1309GC4505</t>
  </si>
  <si>
    <t>24.896792,121.112980</t>
    <phoneticPr fontId="6" type="noConversion"/>
  </si>
  <si>
    <t>B1309BA8535</t>
  </si>
  <si>
    <t>24.895380,121.109400</t>
    <phoneticPr fontId="6" type="noConversion"/>
  </si>
  <si>
    <t>B1208GD2928</t>
  </si>
  <si>
    <t>24.894070,121.104700</t>
    <phoneticPr fontId="6" type="noConversion"/>
  </si>
  <si>
    <t>B1208BC4572</t>
  </si>
  <si>
    <t>24.892320,121.100150</t>
    <phoneticPr fontId="6" type="noConversion"/>
  </si>
  <si>
    <t>B1108EA8588</t>
  </si>
  <si>
    <t>24.891190,121.095400</t>
    <phoneticPr fontId="6" type="noConversion"/>
  </si>
  <si>
    <t>B1107AE0383</t>
  </si>
  <si>
    <t>24.889220,121.091000</t>
    <phoneticPr fontId="6" type="noConversion"/>
  </si>
  <si>
    <t>B1007DC6134</t>
  </si>
  <si>
    <t>24.887540,121.086420</t>
    <phoneticPr fontId="6" type="noConversion"/>
  </si>
  <si>
    <t>B0907HA0218</t>
  </si>
  <si>
    <t>24.886250,121.081680</t>
    <phoneticPr fontId="6" type="noConversion"/>
  </si>
  <si>
    <t>B0906CD2825</t>
  </si>
  <si>
    <t>24.884900,121.076970</t>
    <phoneticPr fontId="6" type="noConversion"/>
  </si>
  <si>
    <t>B0806FC4365</t>
  </si>
  <si>
    <t>24.883000,121.072600</t>
    <phoneticPr fontId="6" type="noConversion"/>
  </si>
  <si>
    <t>B0806BA0254</t>
  </si>
  <si>
    <t>24.880580,121.068480</t>
    <phoneticPr fontId="6" type="noConversion"/>
  </si>
  <si>
    <t>B0705EC8596</t>
  </si>
  <si>
    <t>24.879590,121.063670</t>
    <phoneticPr fontId="6" type="noConversion"/>
  </si>
  <si>
    <t>B0705AB0436</t>
  </si>
  <si>
    <t>24.878640,121.058880</t>
    <phoneticPr fontId="6" type="noConversion"/>
  </si>
  <si>
    <t>B0605DA1491</t>
  </si>
  <si>
    <t>24.878000,121.054000</t>
    <phoneticPr fontId="6" type="noConversion"/>
  </si>
  <si>
    <t>B0504GE2760</t>
  </si>
  <si>
    <t>24.877336,121.049134</t>
    <phoneticPr fontId="6" type="noConversion"/>
  </si>
  <si>
    <t>B0504BD3946</t>
  </si>
  <si>
    <t>24.877780,121.044241</t>
    <phoneticPr fontId="6" type="noConversion"/>
  </si>
  <si>
    <t>B0404EE4405</t>
  </si>
  <si>
    <t>24.879260,121.039580</t>
    <phoneticPr fontId="6" type="noConversion"/>
  </si>
  <si>
    <t>B0305HB6099</t>
  </si>
  <si>
    <t>24.880810,121.035000</t>
    <phoneticPr fontId="6" type="noConversion"/>
  </si>
  <si>
    <t>B0305DC0860</t>
  </si>
  <si>
    <t>24.882329,121.030347</t>
    <phoneticPr fontId="6" type="noConversion"/>
  </si>
  <si>
    <t>B0205GE3468</t>
  </si>
  <si>
    <t>24.884180,121.025900</t>
    <phoneticPr fontId="6" type="noConversion"/>
  </si>
  <si>
    <t>B0206BB8573</t>
  </si>
  <si>
    <t>24.885974,121.021370</t>
    <phoneticPr fontId="6" type="noConversion"/>
  </si>
  <si>
    <t>B0106FD2592</t>
  </si>
  <si>
    <t>24.886570,121.016470</t>
    <phoneticPr fontId="6" type="noConversion"/>
  </si>
  <si>
    <t>B0106AE3148</t>
  </si>
  <si>
    <t>24.883940,121.012540</t>
    <phoneticPr fontId="6" type="noConversion"/>
  </si>
  <si>
    <t>B0006EB3277</t>
  </si>
  <si>
    <t>24.881110,121.008700</t>
    <phoneticPr fontId="6" type="noConversion"/>
  </si>
  <si>
    <t>B0005AD4193</t>
  </si>
  <si>
    <t>24.877730,121.005500</t>
    <phoneticPr fontId="6" type="noConversion"/>
  </si>
  <si>
    <t>A9904FE2369</t>
  </si>
  <si>
    <t>24.874520,121.002100</t>
    <phoneticPr fontId="6" type="noConversion"/>
  </si>
  <si>
    <t>A9904BA8823</t>
  </si>
  <si>
    <t>24.871480,120.998500</t>
    <phoneticPr fontId="6" type="noConversion"/>
  </si>
  <si>
    <t>A9803GC1486</t>
  </si>
  <si>
    <t>24.868540,120.994770</t>
    <phoneticPr fontId="6" type="noConversion"/>
  </si>
  <si>
    <t>A9802CE4211</t>
  </si>
  <si>
    <t>24.864920,120.992000</t>
    <phoneticPr fontId="6" type="noConversion"/>
  </si>
  <si>
    <t>A9702HA6220</t>
  </si>
  <si>
    <t>24.860520,120.991400</t>
    <phoneticPr fontId="6" type="noConversion"/>
  </si>
  <si>
    <t>A9701HA0313</t>
  </si>
  <si>
    <t>24.858930,120.995370</t>
    <phoneticPr fontId="6" type="noConversion"/>
  </si>
  <si>
    <t>A9800DD0526</t>
  </si>
  <si>
    <t>24.856970,120.999700</t>
    <phoneticPr fontId="6" type="noConversion"/>
  </si>
  <si>
    <t>A9800HB4309</t>
  </si>
  <si>
    <t>24.854200,121.003530</t>
    <phoneticPr fontId="6" type="noConversion"/>
  </si>
  <si>
    <t>D9999DD2373</t>
  </si>
  <si>
    <t>24.849890,121.004690</t>
    <phoneticPr fontId="6" type="noConversion"/>
  </si>
  <si>
    <t>D9998ED4545</t>
  </si>
  <si>
    <t>24.845490,121.005700</t>
    <phoneticPr fontId="6" type="noConversion"/>
  </si>
  <si>
    <t>D9997FD4668</t>
  </si>
  <si>
    <t>24.841030,121.005500</t>
    <phoneticPr fontId="6" type="noConversion"/>
  </si>
  <si>
    <t>D9996FD2764</t>
  </si>
  <si>
    <t>24.836600,121.005100</t>
    <phoneticPr fontId="6" type="noConversion"/>
  </si>
  <si>
    <t>D9995ED8853</t>
  </si>
  <si>
    <t>24.832360,121.003500</t>
    <phoneticPr fontId="6" type="noConversion"/>
  </si>
  <si>
    <t>D9994DE2144</t>
  </si>
  <si>
    <t>24.829040,121.000200</t>
    <phoneticPr fontId="6" type="noConversion"/>
  </si>
  <si>
    <t>D9894HA9406</t>
  </si>
  <si>
    <t>24.824961,120.996983</t>
    <phoneticPr fontId="6" type="noConversion"/>
  </si>
  <si>
    <t>D9893EA6954</t>
  </si>
  <si>
    <t>24.820464,120.995714</t>
    <phoneticPr fontId="6" type="noConversion"/>
  </si>
  <si>
    <t>D9892DA3976</t>
  </si>
  <si>
    <t>24.816545,120.993739</t>
    <phoneticPr fontId="6" type="noConversion"/>
  </si>
  <si>
    <t>D9891BB3672</t>
  </si>
  <si>
    <t>24.815368,120.989265</t>
    <phoneticPr fontId="6" type="noConversion"/>
  </si>
  <si>
    <t>D9791EA8352</t>
  </si>
  <si>
    <t>24.815118,120.984642</t>
    <phoneticPr fontId="6" type="noConversion"/>
  </si>
  <si>
    <t>D9791AA1074</t>
  </si>
  <si>
    <t>24.814681,120.979559</t>
    <phoneticPr fontId="6" type="noConversion"/>
  </si>
  <si>
    <t>D9690DE0546</t>
  </si>
  <si>
    <t>24.814410,120.975063</t>
    <phoneticPr fontId="6" type="noConversion"/>
  </si>
  <si>
    <t>D9590GE4296</t>
  </si>
  <si>
    <t>24.814092,120.970158</t>
    <phoneticPr fontId="6" type="noConversion"/>
  </si>
  <si>
    <t>D9590BD5931</t>
  </si>
  <si>
    <t>24.812936,120.965746</t>
    <phoneticPr fontId="6" type="noConversion"/>
  </si>
  <si>
    <t>D9490FC0673</t>
  </si>
  <si>
    <t>24.810397,120.961869</t>
    <phoneticPr fontId="6" type="noConversion"/>
  </si>
  <si>
    <t>D9489BE1852</t>
  </si>
  <si>
    <t>24.807934,120.958024</t>
    <phoneticPr fontId="6" type="noConversion"/>
  </si>
  <si>
    <t>D9389FC2069</t>
  </si>
  <si>
    <t>24.804401,120.955554</t>
    <phoneticPr fontId="6" type="noConversion"/>
  </si>
  <si>
    <t>D9388CD7178</t>
  </si>
  <si>
    <t>24.800272,120.953664</t>
    <phoneticPr fontId="6" type="noConversion"/>
  </si>
  <si>
    <t>D9387AD8650</t>
  </si>
  <si>
    <t>24.796640,120.951854</t>
    <phoneticPr fontId="6" type="noConversion"/>
  </si>
  <si>
    <t>D9286HE0528</t>
  </si>
  <si>
    <t>24.794584,120.947207</t>
    <phoneticPr fontId="6" type="noConversion"/>
  </si>
  <si>
    <t>D9286CC3321</t>
  </si>
  <si>
    <t>24.792804,120.942665</t>
    <phoneticPr fontId="6" type="noConversion"/>
  </si>
  <si>
    <t>D9186FA7334</t>
  </si>
  <si>
    <t>24.791343,120.938543</t>
    <phoneticPr fontId="6" type="noConversion"/>
  </si>
  <si>
    <t>D9185BD5762</t>
  </si>
  <si>
    <t>24.790520,120.933813</t>
    <phoneticPr fontId="6" type="noConversion"/>
  </si>
  <si>
    <t>D9085EC7881</t>
  </si>
  <si>
    <t>24.788766,120.929379</t>
    <phoneticPr fontId="6" type="noConversion"/>
  </si>
  <si>
    <t>D9085AA2897</t>
  </si>
  <si>
    <t>24.787041,120.925013</t>
    <phoneticPr fontId="6" type="noConversion"/>
  </si>
  <si>
    <t>D8984DD8986</t>
  </si>
  <si>
    <t>24.784992,120.920560</t>
    <phoneticPr fontId="6" type="noConversion"/>
  </si>
  <si>
    <t>D8884HB3770</t>
  </si>
  <si>
    <t>24.781279,120.919090</t>
    <phoneticPr fontId="6" type="noConversion"/>
  </si>
  <si>
    <t>D8883FC8598</t>
  </si>
  <si>
    <t>24.777032,120.918259</t>
    <phoneticPr fontId="6" type="noConversion"/>
  </si>
  <si>
    <t>D8882FC0848</t>
  </si>
  <si>
    <t>24.772889,120.917874</t>
    <phoneticPr fontId="6" type="noConversion"/>
  </si>
  <si>
    <t>D8881ED6259</t>
  </si>
  <si>
    <t>24.768300,120.916055</t>
    <phoneticPr fontId="6" type="noConversion"/>
  </si>
  <si>
    <t>D8880CD8211</t>
  </si>
  <si>
    <t>24.764330,120.913820</t>
    <phoneticPr fontId="6" type="noConversion"/>
  </si>
  <si>
    <t>D8879AD5852</t>
  </si>
  <si>
    <t>24.760500,120.911869</t>
    <phoneticPr fontId="6" type="noConversion"/>
  </si>
  <si>
    <t>D8778GE5578</t>
  </si>
  <si>
    <t>24.756258,120.910574</t>
    <phoneticPr fontId="6" type="noConversion"/>
  </si>
  <si>
    <t>D8777FE2868</t>
  </si>
  <si>
    <t>24.752121,120.909290</t>
    <phoneticPr fontId="6" type="noConversion"/>
  </si>
  <si>
    <t>D8777DA9360</t>
  </si>
  <si>
    <t>24.748363,120.907229</t>
    <phoneticPr fontId="6" type="noConversion"/>
  </si>
  <si>
    <t>D8776BB8174</t>
  </si>
  <si>
    <t>24.740890,120.909280</t>
    <phoneticPr fontId="6" type="noConversion"/>
  </si>
  <si>
    <t>D8774DC9846</t>
  </si>
  <si>
    <t>24.737300,120.912040</t>
    <phoneticPr fontId="6" type="noConversion"/>
  </si>
  <si>
    <t>D8773GD7838</t>
  </si>
  <si>
    <t>24.733400,120.914080</t>
    <phoneticPr fontId="6" type="noConversion"/>
  </si>
  <si>
    <t>D8872AE7596</t>
  </si>
  <si>
    <t>24.729840,120.916910</t>
    <phoneticPr fontId="6" type="noConversion"/>
  </si>
  <si>
    <t>D8872DA6651</t>
  </si>
  <si>
    <t>24.725610,120.918540</t>
    <phoneticPr fontId="6" type="noConversion"/>
  </si>
  <si>
    <t>D8871FA2993</t>
  </si>
  <si>
    <t>24.721220,120.919100</t>
    <phoneticPr fontId="6" type="noConversion"/>
  </si>
  <si>
    <t>D8870FB8067</t>
  </si>
  <si>
    <t>24.719010,120.915200</t>
    <phoneticPr fontId="6" type="noConversion"/>
  </si>
  <si>
    <t>D8869BD9612</t>
  </si>
  <si>
    <t>24.716223,120.918770</t>
    <phoneticPr fontId="6" type="noConversion"/>
  </si>
  <si>
    <t>D8869FA5523</t>
  </si>
  <si>
    <t>24.713691,120.922014</t>
    <phoneticPr fontId="6" type="noConversion"/>
  </si>
  <si>
    <t>D8968AC8702</t>
  </si>
  <si>
    <t>24.709592,120.924080</t>
    <phoneticPr fontId="6" type="noConversion"/>
  </si>
  <si>
    <t>D8967CD8198</t>
  </si>
  <si>
    <t>24.705438,120.925927</t>
    <phoneticPr fontId="6" type="noConversion"/>
  </si>
  <si>
    <t>D8966ED7558</t>
  </si>
  <si>
    <t>24.703197,120.921931</t>
    <phoneticPr fontId="6" type="noConversion"/>
  </si>
  <si>
    <t>D8966AB7110</t>
  </si>
  <si>
    <t>24.699460,120.919182</t>
    <phoneticPr fontId="6" type="noConversion"/>
  </si>
  <si>
    <t>D8865FB9936</t>
  </si>
  <si>
    <t>24.695641,120.916542</t>
    <phoneticPr fontId="6" type="noConversion"/>
  </si>
  <si>
    <t>D8864DC2754</t>
  </si>
  <si>
    <t>24.691831,120.913897</t>
    <phoneticPr fontId="6" type="noConversion"/>
  </si>
  <si>
    <t>D8863AD5572</t>
  </si>
  <si>
    <t>24.688977,120.910219</t>
    <phoneticPr fontId="6" type="noConversion"/>
  </si>
  <si>
    <t>D8763EA8356</t>
  </si>
  <si>
    <t>24.686676,120.905966</t>
    <phoneticPr fontId="6" type="noConversion"/>
  </si>
  <si>
    <t>D8762AC5841</t>
  </si>
  <si>
    <t>24.685031,120.901389</t>
    <phoneticPr fontId="6" type="noConversion"/>
  </si>
  <si>
    <t>D8662DB9010</t>
  </si>
  <si>
    <t>24.683625,120.896688</t>
    <phoneticPr fontId="6" type="noConversion"/>
  </si>
  <si>
    <t>D8561HE1454</t>
  </si>
  <si>
    <t>24.682641,120.891903</t>
    <phoneticPr fontId="6" type="noConversion"/>
  </si>
  <si>
    <t>D8561CD3316</t>
  </si>
  <si>
    <t>24.682533,120.886965</t>
    <phoneticPr fontId="6" type="noConversion"/>
  </si>
  <si>
    <t>D8461FD3214</t>
  </si>
  <si>
    <t>24.679645,120.884749</t>
    <phoneticPr fontId="6" type="noConversion"/>
  </si>
  <si>
    <t>D8461DA0074</t>
  </si>
  <si>
    <t>24.675225,120.883805</t>
    <phoneticPr fontId="6" type="noConversion"/>
  </si>
  <si>
    <t>D8460CA1115</t>
  </si>
  <si>
    <t>24.670902,120.882377</t>
    <phoneticPr fontId="6" type="noConversion"/>
  </si>
  <si>
    <t>D8459AA6366</t>
  </si>
  <si>
    <t>24.666432,120.882647</t>
    <phoneticPr fontId="6" type="noConversion"/>
  </si>
  <si>
    <t>D8458AA9431</t>
  </si>
  <si>
    <t>24.662724,120.881082</t>
    <phoneticPr fontId="6" type="noConversion"/>
  </si>
  <si>
    <t>D8357HB3341</t>
  </si>
  <si>
    <t>24.661176,120.876447</t>
    <phoneticPr fontId="6" type="noConversion"/>
  </si>
  <si>
    <t>D8356CE6650</t>
  </si>
  <si>
    <t>24.657910,120.873049</t>
    <phoneticPr fontId="6" type="noConversion"/>
  </si>
  <si>
    <t>D8256HA2918</t>
  </si>
  <si>
    <t>24.656279,120.868532</t>
    <phoneticPr fontId="6" type="noConversion"/>
  </si>
  <si>
    <t>D8255CE6138</t>
  </si>
  <si>
    <t>24.657074,120.863887</t>
    <phoneticPr fontId="6" type="noConversion"/>
  </si>
  <si>
    <t>D8156FA9036</t>
  </si>
  <si>
    <t>24.656569,120.859168</t>
    <phoneticPr fontId="6" type="noConversion"/>
  </si>
  <si>
    <t>D8155BE1551</t>
  </si>
  <si>
    <t>24.654989,120.854547</t>
    <phoneticPr fontId="6" type="noConversion"/>
  </si>
  <si>
    <t>D8055EC4787</t>
  </si>
  <si>
    <t>24.652253,120.850698</t>
    <phoneticPr fontId="6" type="noConversion"/>
  </si>
  <si>
    <t>D8054AE5784</t>
  </si>
  <si>
    <t>24.649348,120.846922</t>
    <phoneticPr fontId="6" type="noConversion"/>
  </si>
  <si>
    <t>D7954EB7553</t>
  </si>
  <si>
    <t>24.645520,120.845265</t>
    <phoneticPr fontId="6" type="noConversion"/>
  </si>
  <si>
    <t>D7953DC0279</t>
  </si>
  <si>
    <t>24.642012,120.842751</t>
    <phoneticPr fontId="6" type="noConversion"/>
  </si>
  <si>
    <t>D7952AD5421</t>
  </si>
  <si>
    <t>24.643705,120.839387</t>
    <phoneticPr fontId="6" type="noConversion"/>
  </si>
  <si>
    <t>D7853FA1228</t>
  </si>
  <si>
    <t>24.646737,120.835908</t>
    <phoneticPr fontId="6" type="noConversion"/>
  </si>
  <si>
    <t>D7853BD6605</t>
  </si>
  <si>
    <t>24.645049,120.831384</t>
    <phoneticPr fontId="6" type="noConversion"/>
  </si>
  <si>
    <t>D7753FB0728</t>
  </si>
  <si>
    <t>24.641447,120.828585</t>
    <phoneticPr fontId="6" type="noConversion"/>
  </si>
  <si>
    <t>D7752CC1880</t>
  </si>
  <si>
    <t>24.637153,120.828149</t>
    <phoneticPr fontId="6" type="noConversion"/>
  </si>
  <si>
    <t>D7751BD7034</t>
  </si>
  <si>
    <t>24.633076,120.826292</t>
    <phoneticPr fontId="6" type="noConversion"/>
  </si>
  <si>
    <t>D7650HD8553</t>
  </si>
  <si>
    <t>24.630015,120.823129</t>
    <phoneticPr fontId="6" type="noConversion"/>
  </si>
  <si>
    <t>D7650EA6144</t>
  </si>
  <si>
    <t>24.628696,120.818820</t>
    <phoneticPr fontId="6" type="noConversion"/>
  </si>
  <si>
    <t>D7649AD2679</t>
  </si>
  <si>
    <t>24.624460,120.817149</t>
    <phoneticPr fontId="6" type="noConversion"/>
  </si>
  <si>
    <t>D7548GE5080</t>
  </si>
  <si>
    <t>24.622602,120.812889</t>
    <phoneticPr fontId="6" type="noConversion"/>
  </si>
  <si>
    <t>D7548CB2965</t>
  </si>
  <si>
    <t>24.621119,120.808240</t>
    <phoneticPr fontId="6" type="noConversion"/>
  </si>
  <si>
    <t>D7448FA5351</t>
  </si>
  <si>
    <t>24.620099,120.803430</t>
    <phoneticPr fontId="6" type="noConversion"/>
  </si>
  <si>
    <t>D7447AE6189</t>
  </si>
  <si>
    <t>24.619070,120.798623</t>
    <phoneticPr fontId="6" type="noConversion"/>
  </si>
  <si>
    <t>D7347DD8015</t>
  </si>
  <si>
    <t>24.615577,120.795658</t>
    <phoneticPr fontId="6" type="noConversion"/>
  </si>
  <si>
    <t>D7346AE8109</t>
  </si>
  <si>
    <t>24.612075,120.792714</t>
    <phoneticPr fontId="6" type="noConversion"/>
  </si>
  <si>
    <t>D7246FA8322</t>
  </si>
  <si>
    <t>24.611654,120.787843</t>
    <phoneticPr fontId="6" type="noConversion"/>
  </si>
  <si>
    <t>D7245AE8886</t>
  </si>
  <si>
    <t>24.609394,120.784091</t>
    <phoneticPr fontId="6" type="noConversion"/>
  </si>
  <si>
    <t>D7145FC0386</t>
  </si>
  <si>
    <t>24.605281,120.782257</t>
    <phoneticPr fontId="6" type="noConversion"/>
  </si>
  <si>
    <t>D7144DC2821</t>
  </si>
  <si>
    <t>24.601642,120.779335</t>
    <phoneticPr fontId="6" type="noConversion"/>
  </si>
  <si>
    <t>D7143AD2758</t>
  </si>
  <si>
    <t>24.597679,120.777799</t>
    <phoneticPr fontId="6" type="noConversion"/>
  </si>
  <si>
    <t>D7042GE6490</t>
  </si>
  <si>
    <t>24.593575,120.776728</t>
    <phoneticPr fontId="6" type="noConversion"/>
  </si>
  <si>
    <t>D7041FE6805</t>
  </si>
  <si>
    <t>24.590809,120.772952</t>
    <phoneticPr fontId="6" type="noConversion"/>
  </si>
  <si>
    <t>D7041BB7870</t>
  </si>
  <si>
    <t>24.587865,120.770109</t>
    <phoneticPr fontId="6" type="noConversion"/>
  </si>
  <si>
    <t>D6940GD8584</t>
  </si>
  <si>
    <t>24.584892,120.767847</t>
    <phoneticPr fontId="6" type="noConversion"/>
  </si>
  <si>
    <t>D6940EA5295</t>
  </si>
  <si>
    <t>24.582061,120.764100</t>
    <phoneticPr fontId="6" type="noConversion"/>
  </si>
  <si>
    <t>D6939AC7192</t>
  </si>
  <si>
    <t>24.577922,120.762182</t>
    <phoneticPr fontId="6" type="noConversion"/>
  </si>
  <si>
    <t>D6838GC8544</t>
  </si>
  <si>
    <t>24.573900,120.760285</t>
    <phoneticPr fontId="6" type="noConversion"/>
  </si>
  <si>
    <t>D6837ED9019</t>
  </si>
  <si>
    <t>24.569753,120.758445</t>
    <phoneticPr fontId="6" type="noConversion"/>
  </si>
  <si>
    <t>D6836DD0540</t>
  </si>
  <si>
    <t>24.565940,120.755819</t>
    <phoneticPr fontId="6" type="noConversion"/>
  </si>
  <si>
    <t>D6835AE3278</t>
  </si>
  <si>
    <t>24.563113,120.752166</t>
    <phoneticPr fontId="6" type="noConversion"/>
  </si>
  <si>
    <t>D6735EB6166</t>
  </si>
  <si>
    <t>24.563995,120.747408</t>
    <phoneticPr fontId="6" type="noConversion"/>
  </si>
  <si>
    <t>D6635HC8154</t>
  </si>
  <si>
    <t>24.567219,120.744984</t>
    <phoneticPr fontId="6" type="noConversion"/>
  </si>
  <si>
    <t>D6636FA4702</t>
  </si>
  <si>
    <t>24.571460,120.745179</t>
    <phoneticPr fontId="6" type="noConversion"/>
  </si>
  <si>
    <t>D6637FA6401</t>
  </si>
  <si>
    <t>24.572199,120.741693</t>
    <phoneticPr fontId="6" type="noConversion"/>
  </si>
  <si>
    <t>D6637CB0274</t>
  </si>
  <si>
    <t>24.569445,120.738349</t>
    <phoneticPr fontId="6" type="noConversion"/>
  </si>
  <si>
    <t>D6536GD6280</t>
  </si>
  <si>
    <t>24.572831,120.736099</t>
    <phoneticPr fontId="6" type="noConversion"/>
  </si>
  <si>
    <t>D6537EB4915</t>
  </si>
  <si>
    <t>24.572725,120.731717</t>
    <phoneticPr fontId="6" type="noConversion"/>
  </si>
  <si>
    <t>D6437HB9874</t>
  </si>
  <si>
    <t>24.572318,120.727082</t>
    <phoneticPr fontId="6" type="noConversion"/>
  </si>
  <si>
    <t>D6437DB2480</t>
  </si>
  <si>
    <t>24.572915,120.722601</t>
    <phoneticPr fontId="6" type="noConversion"/>
  </si>
  <si>
    <t>D6337GC7047</t>
  </si>
  <si>
    <t>24.571127,120.718334</t>
    <phoneticPr fontId="6" type="noConversion"/>
  </si>
  <si>
    <t>D6337CA4110</t>
  </si>
  <si>
    <t>24.569972,120.713589</t>
    <phoneticPr fontId="6" type="noConversion"/>
  </si>
  <si>
    <t>D6236FD6803</t>
  </si>
  <si>
    <t>24.566545,120.711124</t>
    <phoneticPr fontId="6" type="noConversion"/>
  </si>
  <si>
    <t>D6236DA1004</t>
  </si>
  <si>
    <t>24.562652,120.708740</t>
    <phoneticPr fontId="6" type="noConversion"/>
  </si>
  <si>
    <t>D6235AA6773</t>
  </si>
  <si>
    <t>24.558786,120.706202</t>
    <phoneticPr fontId="6" type="noConversion"/>
  </si>
  <si>
    <t>D6134GB0496</t>
  </si>
  <si>
    <t>24.555090,120.703368</t>
    <phoneticPr fontId="6" type="noConversion"/>
  </si>
  <si>
    <t>D6133DC2327</t>
  </si>
  <si>
    <t>24.551429,120.700498</t>
    <phoneticPr fontId="6" type="noConversion"/>
  </si>
  <si>
    <t>D6132AD3302</t>
  </si>
  <si>
    <t>24.547402,120.698422</t>
    <phoneticPr fontId="6" type="noConversion"/>
  </si>
  <si>
    <t>D6031GD1897</t>
  </si>
  <si>
    <t>24.543062,120.697068</t>
    <phoneticPr fontId="6" type="noConversion"/>
  </si>
  <si>
    <t>D6030EE8006</t>
  </si>
  <si>
    <t>24.538755,120.695593</t>
    <phoneticPr fontId="6" type="noConversion"/>
  </si>
  <si>
    <t>D6029DE3209</t>
  </si>
  <si>
    <t>24.534418,120.694251</t>
    <phoneticPr fontId="6" type="noConversion"/>
  </si>
  <si>
    <t>D6028BE9439</t>
  </si>
  <si>
    <t>24.529986,120.693324</t>
    <phoneticPr fontId="6" type="noConversion"/>
  </si>
  <si>
    <t>D6027AE9589</t>
  </si>
  <si>
    <t>24.525515,120.692640</t>
    <phoneticPr fontId="6" type="noConversion"/>
  </si>
  <si>
    <t>D6026AE2684</t>
  </si>
  <si>
    <t>24.521021,120.692133</t>
    <phoneticPr fontId="6" type="noConversion"/>
  </si>
  <si>
    <t>D5925HE7656</t>
  </si>
  <si>
    <t>24.516535,120.691642</t>
    <phoneticPr fontId="6" type="noConversion"/>
  </si>
  <si>
    <t>D5924HE2649</t>
  </si>
  <si>
    <t>24.512142,120.690511</t>
    <phoneticPr fontId="6" type="noConversion"/>
  </si>
  <si>
    <t>D5923GE0883</t>
  </si>
  <si>
    <t>24.507751,120.689359</t>
    <phoneticPr fontId="6" type="noConversion"/>
  </si>
  <si>
    <t>D5922EE9917</t>
  </si>
  <si>
    <t>24.503300,120.688818</t>
    <phoneticPr fontId="6" type="noConversion"/>
  </si>
  <si>
    <t>D5922EA3054</t>
  </si>
  <si>
    <t>24.499458,120.691212</t>
    <phoneticPr fontId="6" type="noConversion"/>
  </si>
  <si>
    <t>D5921GA7768</t>
  </si>
  <si>
    <t>24.495587,120.692561</t>
    <phoneticPr fontId="6" type="noConversion"/>
  </si>
  <si>
    <t>D6020AB1429</t>
  </si>
  <si>
    <t>24.492053,120.689589</t>
    <phoneticPr fontId="6" type="noConversion"/>
  </si>
  <si>
    <t>D5919FC1508</t>
  </si>
  <si>
    <t>24.488000,120.687524</t>
    <phoneticPr fontId="6" type="noConversion"/>
  </si>
  <si>
    <t>D5918DD0100</t>
  </si>
  <si>
    <t>24.484057,120.685265</t>
    <phoneticPr fontId="6" type="noConversion"/>
  </si>
  <si>
    <t>D5917AD7704</t>
  </si>
  <si>
    <t>24.480453,120.682488</t>
    <phoneticPr fontId="6" type="noConversion"/>
  </si>
  <si>
    <t>D5816FE8775</t>
  </si>
  <si>
    <t>24.480050,120.677841</t>
    <phoneticPr fontId="6" type="noConversion"/>
  </si>
  <si>
    <t>D5816BE1362</t>
  </si>
  <si>
    <t>24.477660,120.674106</t>
    <phoneticPr fontId="6" type="noConversion"/>
  </si>
  <si>
    <t>D5716FB3678</t>
  </si>
  <si>
    <t>24.473841,120.671552</t>
    <phoneticPr fontId="6" type="noConversion"/>
  </si>
  <si>
    <t>D5715CC7476</t>
  </si>
  <si>
    <t>24.471121,120.667623</t>
    <phoneticPr fontId="6" type="noConversion"/>
  </si>
  <si>
    <t>D5614GE7485</t>
  </si>
  <si>
    <t>24.467336,120.665059</t>
    <phoneticPr fontId="6" type="noConversion"/>
  </si>
  <si>
    <t>D5614EA1277</t>
  </si>
  <si>
    <t>24.463102,120.663492</t>
    <phoneticPr fontId="6" type="noConversion"/>
  </si>
  <si>
    <t>D5613CA5578</t>
  </si>
  <si>
    <t>24.458687,120.662539</t>
    <phoneticPr fontId="6" type="noConversion"/>
  </si>
  <si>
    <t>D5612BA6609</t>
  </si>
  <si>
    <t>24.455131,120.659542</t>
    <phoneticPr fontId="6" type="noConversion"/>
  </si>
  <si>
    <t>D5511GB5756</t>
  </si>
  <si>
    <t>24.451140,120.657266</t>
    <phoneticPr fontId="6" type="noConversion"/>
  </si>
  <si>
    <t>D5510EC2335</t>
  </si>
  <si>
    <t>24.449552,120.652721</t>
    <phoneticPr fontId="6" type="noConversion"/>
  </si>
  <si>
    <t>D5410HA6620</t>
  </si>
  <si>
    <t>24.446540,120.649501</t>
    <phoneticPr fontId="6" type="noConversion"/>
  </si>
  <si>
    <t>D5409EC3247</t>
  </si>
  <si>
    <t>24.442349,120.647672</t>
    <phoneticPr fontId="6" type="noConversion"/>
  </si>
  <si>
    <t>D5408CC4684</t>
  </si>
  <si>
    <t>24.438158,120.645838</t>
    <phoneticPr fontId="6" type="noConversion"/>
  </si>
  <si>
    <t>D5407AD6010</t>
  </si>
  <si>
    <t>24.433941,120.645232</t>
    <phoneticPr fontId="6" type="noConversion"/>
  </si>
  <si>
    <t>D5306HD9383</t>
  </si>
  <si>
    <t>24.429799,120.644799</t>
    <phoneticPr fontId="6" type="noConversion"/>
  </si>
  <si>
    <t>D5305HD5734</t>
  </si>
  <si>
    <t>24.425474,120.643545</t>
    <phoneticPr fontId="6" type="noConversion"/>
  </si>
  <si>
    <t>D5304GD2956</t>
  </si>
  <si>
    <t>24.420983,120.643048</t>
    <phoneticPr fontId="6" type="noConversion"/>
  </si>
  <si>
    <t>D5303FD7939</t>
  </si>
  <si>
    <t>24.416484,120.642838</t>
    <phoneticPr fontId="6" type="noConversion"/>
  </si>
  <si>
    <t>D5302FE5000</t>
  </si>
  <si>
    <t>24.411986,120.643262</t>
    <phoneticPr fontId="6" type="noConversion"/>
  </si>
  <si>
    <t>D5301FE9022</t>
  </si>
  <si>
    <t>24.407548,120.642962</t>
    <phoneticPr fontId="6" type="noConversion"/>
  </si>
  <si>
    <t>D5300FE6101</t>
  </si>
  <si>
    <t>24.403323,120.641282</t>
    <phoneticPr fontId="6" type="noConversion"/>
  </si>
  <si>
    <t>G5399DE8493</t>
  </si>
  <si>
    <t>24.399730,120.643918</t>
    <phoneticPr fontId="6" type="noConversion"/>
  </si>
  <si>
    <t>G5399GA5454</t>
  </si>
  <si>
    <t>24.396579,120.647444</t>
    <phoneticPr fontId="6" type="noConversion"/>
  </si>
  <si>
    <t>G5498CB1925</t>
  </si>
  <si>
    <t>24.392536,120.649570</t>
    <phoneticPr fontId="6" type="noConversion"/>
  </si>
  <si>
    <t>G5497EC2466</t>
  </si>
  <si>
    <t>24.388260,120.651142</t>
    <phoneticPr fontId="6" type="noConversion"/>
  </si>
  <si>
    <t>G5496FC8752</t>
  </si>
  <si>
    <t>24.383847,120.651938</t>
    <phoneticPr fontId="6" type="noConversion"/>
  </si>
  <si>
    <t>G5495GC6843</t>
  </si>
  <si>
    <t>24.379609,120.650399</t>
    <phoneticPr fontId="6" type="noConversion"/>
  </si>
  <si>
    <t>G5494FD0174</t>
  </si>
  <si>
    <t>24.375698,120.647939</t>
    <phoneticPr fontId="6" type="noConversion"/>
  </si>
  <si>
    <t>G5493CD5862</t>
  </si>
  <si>
    <t>24.371786,120.645475</t>
    <phoneticPr fontId="6" type="noConversion"/>
  </si>
  <si>
    <t>G5492AE0459</t>
  </si>
  <si>
    <t>24.367869,120.643011</t>
    <phoneticPr fontId="6" type="noConversion"/>
  </si>
  <si>
    <t>G5392FA5146</t>
  </si>
  <si>
    <t>24.364176,120.640197</t>
    <phoneticPr fontId="6" type="noConversion"/>
  </si>
  <si>
    <t>G5391CB6078</t>
  </si>
  <si>
    <t>24.361948,120.636018</t>
    <phoneticPr fontId="6" type="noConversion"/>
  </si>
  <si>
    <t>G5290GD4632</t>
  </si>
  <si>
    <t>24.360222,120.631462</t>
    <phoneticPr fontId="6" type="noConversion"/>
  </si>
  <si>
    <t>G5290BB8702</t>
  </si>
  <si>
    <t>24.358467,120.626925</t>
    <phoneticPr fontId="6" type="noConversion"/>
  </si>
  <si>
    <t>G5189FE1799</t>
  </si>
  <si>
    <t>24.356724,120.622377</t>
    <phoneticPr fontId="6" type="noConversion"/>
  </si>
  <si>
    <t>G5189AC5877</t>
  </si>
  <si>
    <t>24.354116,120.618652</t>
    <phoneticPr fontId="6" type="noConversion"/>
  </si>
  <si>
    <t>G5089EE7999</t>
  </si>
  <si>
    <t>24.349859,120.617087</t>
    <phoneticPr fontId="6" type="noConversion"/>
  </si>
  <si>
    <t>G5088DA1298</t>
  </si>
  <si>
    <t>24.345347,120.617129</t>
    <phoneticPr fontId="6" type="noConversion"/>
  </si>
  <si>
    <t>G5087DA2219</t>
  </si>
  <si>
    <t>24.340920,120.618034</t>
    <phoneticPr fontId="6" type="noConversion"/>
  </si>
  <si>
    <t>G5086EA1328</t>
  </si>
  <si>
    <t>24.336768,120.616809</t>
    <phoneticPr fontId="6" type="noConversion"/>
  </si>
  <si>
    <t>G5085CA8769</t>
  </si>
  <si>
    <t>24.332994,120.614121</t>
    <phoneticPr fontId="6" type="noConversion"/>
  </si>
  <si>
    <t>G5084AB1621</t>
  </si>
  <si>
    <t>24.329607,120.610871</t>
    <phoneticPr fontId="6" type="noConversion"/>
  </si>
  <si>
    <t>G4983EC8827</t>
  </si>
  <si>
    <t>24.325972,120.608012</t>
    <phoneticPr fontId="6" type="noConversion"/>
  </si>
  <si>
    <t>G4982BD9805</t>
  </si>
  <si>
    <t>24.321633,120.606674</t>
    <phoneticPr fontId="6" type="noConversion"/>
  </si>
  <si>
    <t>G4981AE5035</t>
  </si>
  <si>
    <t>24.317282,120.605346</t>
    <phoneticPr fontId="6" type="noConversion"/>
  </si>
  <si>
    <t>G4880HE1274</t>
  </si>
  <si>
    <t>24.312935,120.604020</t>
    <phoneticPr fontId="6" type="noConversion"/>
  </si>
  <si>
    <t>G4879FE8413</t>
  </si>
  <si>
    <t>24.309871,120.600808</t>
    <phoneticPr fontId="6" type="noConversion"/>
  </si>
  <si>
    <t>G4879CB5044</t>
  </si>
  <si>
    <t>24.306998,120.597156</t>
    <phoneticPr fontId="6" type="noConversion"/>
  </si>
  <si>
    <t>G4778GC8837</t>
  </si>
  <si>
    <t>24.302614,120.596035</t>
    <phoneticPr fontId="6" type="noConversion"/>
  </si>
  <si>
    <t>G4777FD6072</t>
  </si>
  <si>
    <t>24.298729,120.593652</t>
    <phoneticPr fontId="6" type="noConversion"/>
  </si>
  <si>
    <t>G4776DD2742</t>
  </si>
  <si>
    <t>24.295395,120.590330</t>
    <phoneticPr fontId="6" type="noConversion"/>
  </si>
  <si>
    <t>G4676HA8064</t>
  </si>
  <si>
    <t>24.291613,120.587683</t>
    <phoneticPr fontId="6" type="noConversion"/>
  </si>
  <si>
    <t>G4675FA1866</t>
  </si>
  <si>
    <t>24.287600,120.585425</t>
    <phoneticPr fontId="6" type="noConversion"/>
  </si>
  <si>
    <t>G4674CB8452</t>
  </si>
  <si>
    <t>24.283601,120.583133</t>
    <phoneticPr fontId="6" type="noConversion"/>
  </si>
  <si>
    <t>G4673AC5010</t>
  </si>
  <si>
    <t>24.280755,120.579369</t>
    <phoneticPr fontId="6" type="noConversion"/>
  </si>
  <si>
    <t>G4572ED6886</t>
  </si>
  <si>
    <t>24.278168,120.575330</t>
    <phoneticPr fontId="6" type="noConversion"/>
  </si>
  <si>
    <t>G4572AB5071</t>
  </si>
  <si>
    <t>24.275481,120.571383</t>
    <phoneticPr fontId="6" type="noConversion"/>
  </si>
  <si>
    <t>G4471ED5064</t>
  </si>
  <si>
    <t>24.272027,120.568259</t>
    <phoneticPr fontId="6" type="noConversion"/>
  </si>
  <si>
    <t>G4470BE3283</t>
  </si>
  <si>
    <t>24.267880,120.566329</t>
    <phoneticPr fontId="6" type="noConversion"/>
  </si>
  <si>
    <t>G4369HE4604</t>
  </si>
  <si>
    <t>24.264305,120.563331</t>
    <phoneticPr fontId="6" type="noConversion"/>
  </si>
  <si>
    <t>G4369EA3659</t>
  </si>
  <si>
    <t>24.260667,120.560426</t>
    <phoneticPr fontId="6" type="noConversion"/>
  </si>
  <si>
    <t>G4368BB3687</t>
  </si>
  <si>
    <t>24.256549,120.558422</t>
    <phoneticPr fontId="6" type="noConversion"/>
  </si>
  <si>
    <t>G4267HC3132</t>
  </si>
  <si>
    <t>24.252380,120.556535</t>
    <phoneticPr fontId="6" type="noConversion"/>
  </si>
  <si>
    <t>G4266FC4501</t>
  </si>
  <si>
    <t>24.248405,120.554250</t>
    <phoneticPr fontId="6" type="noConversion"/>
  </si>
  <si>
    <t>G4265DD0171</t>
  </si>
  <si>
    <t>24.244425,120.551969</t>
    <phoneticPr fontId="6" type="noConversion"/>
  </si>
  <si>
    <t>G4264AD7741</t>
  </si>
  <si>
    <t>24.240252,120.550094</t>
    <phoneticPr fontId="6" type="noConversion"/>
  </si>
  <si>
    <t>G4163GE8120</t>
  </si>
  <si>
    <t>24.236061,120.548265</t>
    <phoneticPr fontId="6" type="noConversion"/>
  </si>
  <si>
    <t>G4162EE9456</t>
  </si>
  <si>
    <t>24.231810,120.546612</t>
    <phoneticPr fontId="6" type="noConversion"/>
  </si>
  <si>
    <t>G4161DE2756</t>
  </si>
  <si>
    <t>24.227471,120.545257</t>
    <phoneticPr fontId="6" type="noConversion"/>
  </si>
  <si>
    <t>G4160BE8966</t>
  </si>
  <si>
    <t>24.223156,120.543813</t>
    <phoneticPr fontId="6" type="noConversion"/>
  </si>
  <si>
    <t>G4160AA3188</t>
  </si>
  <si>
    <t>24.218816,120.542460</t>
    <phoneticPr fontId="6" type="noConversion"/>
  </si>
  <si>
    <t>G4059GA9398</t>
  </si>
  <si>
    <t>24.214439,120.541253</t>
    <phoneticPr fontId="6" type="noConversion"/>
  </si>
  <si>
    <t>G4058FA7554</t>
  </si>
  <si>
    <t>24.210046,120.540128</t>
    <phoneticPr fontId="6" type="noConversion"/>
  </si>
  <si>
    <t>G4057EA5698</t>
  </si>
  <si>
    <t>24.205650,120.539004</t>
    <phoneticPr fontId="6" type="noConversion"/>
  </si>
  <si>
    <t>G4056DA4831</t>
  </si>
  <si>
    <t>24.201256,120.537894</t>
    <phoneticPr fontId="6" type="noConversion"/>
  </si>
  <si>
    <t>G4055CA2995</t>
  </si>
  <si>
    <t>24.196855,120.536777</t>
    <phoneticPr fontId="6" type="noConversion"/>
  </si>
  <si>
    <t>G4054BB1048</t>
  </si>
  <si>
    <t>24.193235,120.537825</t>
    <phoneticPr fontId="6" type="noConversion"/>
  </si>
  <si>
    <t>G4053CC1097</t>
  </si>
  <si>
    <t>24.191575,120.542320</t>
    <phoneticPr fontId="6" type="noConversion"/>
  </si>
  <si>
    <t>G4053GA7251</t>
  </si>
  <si>
    <t>24.187636,120.544493</t>
    <phoneticPr fontId="6" type="noConversion"/>
  </si>
  <si>
    <t>G4152AA9844</t>
  </si>
  <si>
    <t>24.183144,120.544082</t>
    <phoneticPr fontId="6" type="noConversion"/>
  </si>
  <si>
    <t>G4151AA5817</t>
  </si>
  <si>
    <t>24.178657,120.543549</t>
    <phoneticPr fontId="6" type="noConversion"/>
  </si>
  <si>
    <t>G4050HA9950</t>
  </si>
  <si>
    <t>24.174168,120.543021</t>
    <phoneticPr fontId="6" type="noConversion"/>
  </si>
  <si>
    <t>G4049HA4903</t>
  </si>
  <si>
    <t>24.169709,120.542294</t>
    <phoneticPr fontId="6" type="noConversion"/>
  </si>
  <si>
    <t>G4048GB6040</t>
  </si>
  <si>
    <t>24.165212,120.542532</t>
    <phoneticPr fontId="6" type="noConversion"/>
  </si>
  <si>
    <t>G4047GB8071</t>
  </si>
  <si>
    <t>24.161425,120.544757</t>
    <phoneticPr fontId="6" type="noConversion"/>
  </si>
  <si>
    <t>G4146BB1821</t>
  </si>
  <si>
    <t>24.157378,120.546906</t>
    <phoneticPr fontId="6" type="noConversion"/>
  </si>
  <si>
    <t>G4145DC2392</t>
  </si>
  <si>
    <t>24.153127,120.548550</t>
    <phoneticPr fontId="6" type="noConversion"/>
  </si>
  <si>
    <t>G4144EC9641</t>
  </si>
  <si>
    <t>24.148721,120.549406</t>
    <phoneticPr fontId="6" type="noConversion"/>
  </si>
  <si>
    <t>G4143FC7793</t>
  </si>
  <si>
    <t>24.144322,120.548449</t>
    <phoneticPr fontId="6" type="noConversion"/>
  </si>
  <si>
    <t>G4142EC8816</t>
  </si>
  <si>
    <t>24.140080,120.549630</t>
    <phoneticPr fontId="6" type="noConversion"/>
  </si>
  <si>
    <t>G4141FD9196</t>
  </si>
  <si>
    <t>24.136324,120.552347</t>
    <phoneticPr fontId="6" type="noConversion"/>
  </si>
  <si>
    <t>G4240AD7949</t>
  </si>
  <si>
    <t>24.132182,120.554053</t>
    <phoneticPr fontId="6" type="noConversion"/>
  </si>
  <si>
    <t>G4239CE4460</t>
  </si>
  <si>
    <t>24.128300,120.556259</t>
    <phoneticPr fontId="6" type="noConversion"/>
  </si>
  <si>
    <t>G4239EA6099</t>
  </si>
  <si>
    <t>24.125793,120.560350</t>
    <phoneticPr fontId="6" type="noConversion"/>
  </si>
  <si>
    <t>G4338AC8340</t>
  </si>
  <si>
    <t>24.123321,120.564464</t>
    <phoneticPr fontId="6" type="noConversion"/>
  </si>
  <si>
    <t>G4337FE0515</t>
  </si>
  <si>
    <t>24.121602,120.569011</t>
    <phoneticPr fontId="6" type="noConversion"/>
  </si>
  <si>
    <t>G4437BC6633</t>
  </si>
  <si>
    <t>24.119888,120.573562</t>
    <phoneticPr fontId="6" type="noConversion"/>
  </si>
  <si>
    <t>G4437GA2752</t>
  </si>
  <si>
    <t>24.118200,120.578126</t>
    <phoneticPr fontId="6" type="noConversion"/>
  </si>
  <si>
    <t>G4536CD8883</t>
  </si>
  <si>
    <t>24.116457,120.582659</t>
    <phoneticPr fontId="6" type="noConversion"/>
  </si>
  <si>
    <t>G4536HB4889</t>
  </si>
  <si>
    <t>24.112675,120.584334</t>
    <phoneticPr fontId="6" type="noConversion"/>
  </si>
  <si>
    <t>G4635BC1770</t>
  </si>
  <si>
    <t>24.108402,120.582768</t>
    <phoneticPr fontId="6" type="noConversion"/>
  </si>
  <si>
    <t>G4534HC5977</t>
  </si>
  <si>
    <t>24.104113,120.581242</t>
    <phoneticPr fontId="6" type="noConversion"/>
  </si>
  <si>
    <t>G4533GD0202</t>
  </si>
  <si>
    <t>24.099957,120.579399</t>
    <phoneticPr fontId="6" type="noConversion"/>
  </si>
  <si>
    <t>G4532ED1613</t>
  </si>
  <si>
    <t>24.098269,120.574853</t>
    <phoneticPr fontId="6" type="noConversion"/>
  </si>
  <si>
    <t>G4432HB4797</t>
  </si>
  <si>
    <t>24.096331,120.570351</t>
    <phoneticPr fontId="6" type="noConversion"/>
  </si>
  <si>
    <t>G4431CE9604</t>
  </si>
  <si>
    <t>24.092538,120.567966</t>
    <phoneticPr fontId="6" type="noConversion"/>
  </si>
  <si>
    <t>G4431AA4475</t>
  </si>
  <si>
    <t>24.088538,120.565537</t>
    <phoneticPr fontId="6" type="noConversion"/>
  </si>
  <si>
    <t>G4330FB9082</t>
  </si>
  <si>
    <t>24.086962,120.560939</t>
    <phoneticPr fontId="6" type="noConversion"/>
  </si>
  <si>
    <t>G4329BE3209</t>
  </si>
  <si>
    <t>24.085377,120.556346</t>
    <phoneticPr fontId="6" type="noConversion"/>
  </si>
  <si>
    <t>G4229EC6535</t>
  </si>
  <si>
    <t>24.083905,120.551736</t>
    <phoneticPr fontId="6" type="noConversion"/>
  </si>
  <si>
    <t>G4129HA9934</t>
  </si>
  <si>
    <t>24.082925,120.546973</t>
    <phoneticPr fontId="6" type="noConversion"/>
  </si>
  <si>
    <t>G4128DE0897</t>
  </si>
  <si>
    <t>24.079056,120.545080</t>
    <phoneticPr fontId="6" type="noConversion"/>
  </si>
  <si>
    <t>G4128BA1559</t>
  </si>
  <si>
    <t>24.074753,120.543767</t>
    <phoneticPr fontId="6" type="noConversion"/>
  </si>
  <si>
    <t>G4027HA8803</t>
  </si>
  <si>
    <t>24.070397,120.542146</t>
    <phoneticPr fontId="6" type="noConversion"/>
  </si>
  <si>
    <t>G4026GB1031</t>
  </si>
  <si>
    <t>24.067290,120.538890</t>
    <phoneticPr fontId="6" type="noConversion"/>
  </si>
  <si>
    <t>G4025CC8518</t>
  </si>
  <si>
    <t>24.063224,120.536367</t>
    <phoneticPr fontId="6" type="noConversion"/>
  </si>
  <si>
    <t>G4024AD2038</t>
  </si>
  <si>
    <t>24.059123,120.534625</t>
    <phoneticPr fontId="6" type="noConversion"/>
  </si>
  <si>
    <t>G3923GD4555</t>
  </si>
  <si>
    <t>24.054809,120.533739</t>
    <phoneticPr fontId="6" type="noConversion"/>
  </si>
  <si>
    <t>G3922FD5737</t>
  </si>
  <si>
    <t>24.050326,120.532963</t>
    <phoneticPr fontId="6" type="noConversion"/>
  </si>
  <si>
    <t>G3921ED7821</t>
  </si>
  <si>
    <t>24.045928,120.533502</t>
    <phoneticPr fontId="6" type="noConversion"/>
  </si>
  <si>
    <t>G3920FD2954</t>
  </si>
  <si>
    <t>24.041560,120.534622</t>
    <phoneticPr fontId="6" type="noConversion"/>
  </si>
  <si>
    <t>G3919GE3180</t>
  </si>
  <si>
    <t>24.037097,120.535553</t>
    <phoneticPr fontId="6" type="noConversion"/>
  </si>
  <si>
    <t>G3918HE3115</t>
  </si>
  <si>
    <t>24.032823,120.537030</t>
    <phoneticPr fontId="6" type="noConversion"/>
  </si>
  <si>
    <t>G4017AE8401</t>
  </si>
  <si>
    <t>24.028459,120.538384</t>
    <phoneticPr fontId="6" type="noConversion"/>
  </si>
  <si>
    <t>G4016CE1568</t>
  </si>
  <si>
    <t>24.024599,120.540594</t>
    <phoneticPr fontId="6" type="noConversion"/>
  </si>
  <si>
    <t>G4016EA3299</t>
  </si>
  <si>
    <t>24.021620,120.544285</t>
    <phoneticPr fontId="6" type="noConversion"/>
  </si>
  <si>
    <t>G4115AB1938</t>
  </si>
  <si>
    <t>24.018658,120.548005</t>
    <phoneticPr fontId="6" type="noConversion"/>
  </si>
  <si>
    <t>G4114DD9619</t>
  </si>
  <si>
    <t>24.014926,120.550547</t>
    <phoneticPr fontId="6" type="noConversion"/>
  </si>
  <si>
    <t>G4113GE4585</t>
  </si>
  <si>
    <t>24.010730,120.552401</t>
    <phoneticPr fontId="6" type="noConversion"/>
  </si>
  <si>
    <t>G4212AE3859</t>
  </si>
  <si>
    <t>24.006746,120.554644</t>
    <phoneticPr fontId="6" type="noConversion"/>
  </si>
  <si>
    <t>G4212CA6427</t>
  </si>
  <si>
    <t>24.002733,120.556862</t>
    <phoneticPr fontId="6" type="noConversion"/>
  </si>
  <si>
    <t>G4211EB8062</t>
  </si>
  <si>
    <t>23.998396,120.558147</t>
    <phoneticPr fontId="6" type="noConversion"/>
  </si>
  <si>
    <t>G4210GB1262</t>
  </si>
  <si>
    <t>23.994491,120.560615</t>
    <phoneticPr fontId="6" type="noConversion"/>
  </si>
  <si>
    <t>G4309AB6858</t>
  </si>
  <si>
    <t>23.990622,120.563119</t>
    <phoneticPr fontId="6" type="noConversion"/>
  </si>
  <si>
    <t>G4308DC1599</t>
  </si>
  <si>
    <t>23.986733,120.565617</t>
    <phoneticPr fontId="6" type="noConversion"/>
  </si>
  <si>
    <t>G4307FD7228</t>
  </si>
  <si>
    <t>23.982936,120.568301</t>
    <phoneticPr fontId="6" type="noConversion"/>
  </si>
  <si>
    <t>G4406AE4036</t>
  </si>
  <si>
    <t>23.979280,120.571055</t>
    <phoneticPr fontId="6" type="noConversion"/>
  </si>
  <si>
    <t>G4406DA2021</t>
  </si>
  <si>
    <t>23.974858,120.571590</t>
    <phoneticPr fontId="6" type="noConversion"/>
  </si>
  <si>
    <t>G4405DA7151</t>
  </si>
  <si>
    <t>23.971009,120.569897</t>
    <phoneticPr fontId="6" type="noConversion"/>
  </si>
  <si>
    <t>G4404CA0825</t>
  </si>
  <si>
    <t>23.967612,120.566881</t>
    <phoneticPr fontId="6" type="noConversion"/>
  </si>
  <si>
    <t>G4303GC9140</t>
  </si>
  <si>
    <t>23.963121,120.566632</t>
    <phoneticPr fontId="6" type="noConversion"/>
  </si>
  <si>
    <t>G4302GC6172</t>
  </si>
  <si>
    <t>23.958597,120.566702</t>
    <phoneticPr fontId="6" type="noConversion"/>
  </si>
  <si>
    <t>G4301GC7121</t>
  </si>
  <si>
    <t>23.954059,120.566619</t>
    <phoneticPr fontId="6" type="noConversion"/>
  </si>
  <si>
    <t>G4300GC6029</t>
  </si>
  <si>
    <t>23.949805,120.565508</t>
    <phoneticPr fontId="6" type="noConversion"/>
  </si>
  <si>
    <t>K4399FC4388</t>
  </si>
  <si>
    <t>23.945972,120.563103</t>
    <phoneticPr fontId="6" type="noConversion"/>
  </si>
  <si>
    <t>K4398DD0124</t>
  </si>
  <si>
    <t>23.941851,120.560880</t>
    <phoneticPr fontId="6" type="noConversion"/>
  </si>
  <si>
    <t>K4397AD7549</t>
  </si>
  <si>
    <t>23.937922,120.558435</t>
    <phoneticPr fontId="6" type="noConversion"/>
  </si>
  <si>
    <t>K4296GE2244</t>
  </si>
  <si>
    <t>23.934432,120.555374</t>
    <phoneticPr fontId="6" type="noConversion"/>
  </si>
  <si>
    <t>K4296DA1319</t>
  </si>
  <si>
    <t>23.930262,120.553556</t>
    <phoneticPr fontId="6" type="noConversion"/>
  </si>
  <si>
    <t>K4295BA2757</t>
  </si>
  <si>
    <t>23.925920,120.552566</t>
    <phoneticPr fontId="6" type="noConversion"/>
  </si>
  <si>
    <t>K4294AA2927</t>
  </si>
  <si>
    <t>23.921818,120.550851</t>
    <phoneticPr fontId="6" type="noConversion"/>
  </si>
  <si>
    <t>K4193GB4463</t>
  </si>
  <si>
    <t>23.919395,120.546813</t>
    <phoneticPr fontId="6" type="noConversion"/>
  </si>
  <si>
    <t>K4192CD3746</t>
  </si>
  <si>
    <t>23.915224,120.544876</t>
    <phoneticPr fontId="6" type="noConversion"/>
  </si>
  <si>
    <t>K4191AE3165</t>
  </si>
  <si>
    <t>23.911093,120.542884</t>
    <phoneticPr fontId="6" type="noConversion"/>
  </si>
  <si>
    <t>K4090GE3518</t>
  </si>
  <si>
    <t>23.907117,120.540598</t>
    <phoneticPr fontId="6" type="noConversion"/>
  </si>
  <si>
    <t>K4090DA9178</t>
  </si>
  <si>
    <t>23.903233,120.538131</t>
    <phoneticPr fontId="6" type="noConversion"/>
  </si>
  <si>
    <t>K4089BA4859</t>
  </si>
  <si>
    <t>23.899189,120.535926</t>
    <phoneticPr fontId="6" type="noConversion"/>
  </si>
  <si>
    <t>K3988HB1492</t>
  </si>
  <si>
    <t>23.895318,120.533399</t>
    <phoneticPr fontId="6" type="noConversion"/>
  </si>
  <si>
    <t>K3987EC6104</t>
  </si>
  <si>
    <t>23.892264,120.529859</t>
    <phoneticPr fontId="6" type="noConversion"/>
  </si>
  <si>
    <t>K3986AD9787</t>
  </si>
  <si>
    <t>23.889459,120.525982</t>
    <phoneticPr fontId="6" type="noConversion"/>
  </si>
  <si>
    <t>K3886FA0638</t>
  </si>
  <si>
    <t>23.885445,120.523930</t>
    <phoneticPr fontId="6" type="noConversion"/>
  </si>
  <si>
    <t>K3885CB9224</t>
  </si>
  <si>
    <t>23.881297,120.522101</t>
    <phoneticPr fontId="6" type="noConversion"/>
  </si>
  <si>
    <t>K3884BB0645</t>
  </si>
  <si>
    <t>23.877146,120.520244</t>
    <phoneticPr fontId="6" type="noConversion"/>
  </si>
  <si>
    <t>K3783HC1046</t>
  </si>
  <si>
    <t>23.873573,120.517318</t>
    <phoneticPr fontId="6" type="noConversion"/>
  </si>
  <si>
    <t>K3782ED1141</t>
  </si>
  <si>
    <t>23.870084,120.514008</t>
    <phoneticPr fontId="6" type="noConversion"/>
  </si>
  <si>
    <t>K3781AE7266</t>
  </si>
  <si>
    <t>23.866528,120.511001</t>
    <phoneticPr fontId="6" type="noConversion"/>
  </si>
  <si>
    <t>K3681FA6383</t>
  </si>
  <si>
    <t>23.863020,120.507876</t>
    <phoneticPr fontId="6" type="noConversion"/>
  </si>
  <si>
    <t>K3680CB4496</t>
  </si>
  <si>
    <t>23.859554,120.504756</t>
    <phoneticPr fontId="6" type="noConversion"/>
  </si>
  <si>
    <t>K3579HC3603</t>
  </si>
  <si>
    <t>23.857518,120.500483</t>
    <phoneticPr fontId="6" type="noConversion"/>
  </si>
  <si>
    <t>K3579CA9349</t>
  </si>
  <si>
    <t>23.855867,120.495958</t>
    <phoneticPr fontId="6" type="noConversion"/>
  </si>
  <si>
    <t>K3478GD3528</t>
  </si>
  <si>
    <t>23.853789,120.491597</t>
    <phoneticPr fontId="6" type="noConversion"/>
  </si>
  <si>
    <t>K3478BB8370</t>
  </si>
  <si>
    <t>23.851360,120.487462</t>
    <phoneticPr fontId="6" type="noConversion"/>
  </si>
  <si>
    <t>K3377FD6652</t>
  </si>
  <si>
    <t>23.848960,120.483386</t>
    <phoneticPr fontId="6" type="noConversion"/>
  </si>
  <si>
    <t>K3377BA4998</t>
  </si>
  <si>
    <t>23.845880,120.479805</t>
    <phoneticPr fontId="6" type="noConversion"/>
  </si>
  <si>
    <t>K3276FC8538</t>
  </si>
  <si>
    <t>23.842282,120.476811</t>
    <phoneticPr fontId="6" type="noConversion"/>
  </si>
  <si>
    <t>K3275CD7661</t>
  </si>
  <si>
    <t>23.838822,120.473826</t>
    <phoneticPr fontId="6" type="noConversion"/>
  </si>
  <si>
    <t>K3174HE7719</t>
  </si>
  <si>
    <t>23.835137,120.470854</t>
    <phoneticPr fontId="6" type="noConversion"/>
  </si>
  <si>
    <t>K3174EA6762</t>
  </si>
  <si>
    <t>23.831533,120.467858</t>
    <phoneticPr fontId="6" type="noConversion"/>
  </si>
  <si>
    <t>K3173BB6704</t>
  </si>
  <si>
    <t>23.827516,120.466410</t>
    <phoneticPr fontId="6" type="noConversion"/>
  </si>
  <si>
    <t>K3172AC1219</t>
  </si>
  <si>
    <t>23.823054,120.467154</t>
    <phoneticPr fontId="6" type="noConversion"/>
  </si>
  <si>
    <t>K3171AC8345</t>
  </si>
  <si>
    <t>23.818591,120.467896</t>
    <phoneticPr fontId="6" type="noConversion"/>
  </si>
  <si>
    <t>K3170BC5481</t>
  </si>
  <si>
    <t>23.814130,120.468636</t>
    <phoneticPr fontId="6" type="noConversion"/>
  </si>
  <si>
    <t>K3169CC3426</t>
  </si>
  <si>
    <t>23.809661,120.469379</t>
    <phoneticPr fontId="6" type="noConversion"/>
  </si>
  <si>
    <t>K3168DC0561</t>
  </si>
  <si>
    <t>23.805200,120.470117</t>
    <phoneticPr fontId="6" type="noConversion"/>
  </si>
  <si>
    <t>K3167DC7597</t>
  </si>
  <si>
    <t>23.800729,120.470862</t>
    <phoneticPr fontId="6" type="noConversion"/>
  </si>
  <si>
    <t>K3166EC5631</t>
  </si>
  <si>
    <t>23.795421,120.471820</t>
    <phoneticPr fontId="6" type="noConversion"/>
  </si>
  <si>
    <t>K3165FB4783</t>
  </si>
  <si>
    <t>23.791110,120.470591</t>
    <phoneticPr fontId="6" type="noConversion"/>
  </si>
  <si>
    <t>K3164EB2916</t>
  </si>
  <si>
    <t>23.787305,120.472383</t>
    <phoneticPr fontId="6" type="noConversion"/>
  </si>
  <si>
    <t>K3163GC0734</t>
  </si>
  <si>
    <t>23.783042,120.474706</t>
    <phoneticPr fontId="6" type="noConversion"/>
  </si>
  <si>
    <t>K3262AD3081</t>
  </si>
  <si>
    <t>23.778933,120.477019</t>
    <phoneticPr fontId="6" type="noConversion"/>
  </si>
  <si>
    <t>K3261CD7425</t>
  </si>
  <si>
    <t>23.774859,120.479262</t>
    <phoneticPr fontId="6" type="noConversion"/>
  </si>
  <si>
    <t>K3260ED9993</t>
  </si>
  <si>
    <t>23.771202,120.481906</t>
    <phoneticPr fontId="6" type="noConversion"/>
  </si>
  <si>
    <t>K3259HE6877</t>
  </si>
  <si>
    <t>23.768649,120.485497</t>
    <phoneticPr fontId="6" type="noConversion"/>
  </si>
  <si>
    <t>K3359DC3023</t>
  </si>
  <si>
    <t>23.765475,120.489326</t>
    <phoneticPr fontId="6" type="noConversion"/>
  </si>
  <si>
    <t>K3358HD2510</t>
  </si>
  <si>
    <t>23.762959,120.493270</t>
    <phoneticPr fontId="6" type="noConversion"/>
  </si>
  <si>
    <t>K3458DA2720</t>
  </si>
  <si>
    <t>23.760027,120.496636</t>
    <phoneticPr fontId="6" type="noConversion"/>
  </si>
  <si>
    <t>K3457GC6434</t>
  </si>
  <si>
    <t>23.755369,120.497214</t>
    <phoneticPr fontId="6" type="noConversion"/>
  </si>
  <si>
    <t>K3456HC2218</t>
  </si>
  <si>
    <t>23.750655,120.496986</t>
    <phoneticPr fontId="6" type="noConversion"/>
  </si>
  <si>
    <t>K3455GC9056</t>
  </si>
  <si>
    <t>23.746687,120.495795</t>
    <phoneticPr fontId="6" type="noConversion"/>
  </si>
  <si>
    <t>K3454FC7637</t>
  </si>
  <si>
    <t>23.742131,120.494224</t>
    <phoneticPr fontId="6" type="noConversion"/>
  </si>
  <si>
    <t>K3453EC1613</t>
  </si>
  <si>
    <t>23.737737,120.492583</t>
    <phoneticPr fontId="6" type="noConversion"/>
  </si>
  <si>
    <t>K3452CC4727</t>
  </si>
  <si>
    <t>23.733696,120.491049</t>
    <phoneticPr fontId="6" type="noConversion"/>
  </si>
  <si>
    <t>K3451AD8340</t>
  </si>
  <si>
    <t>23.729546,120.489368</t>
    <phoneticPr fontId="6" type="noConversion"/>
  </si>
  <si>
    <t>K3350HD1711</t>
  </si>
  <si>
    <t>23.725270,120.487874</t>
    <phoneticPr fontId="6" type="noConversion"/>
  </si>
  <si>
    <t>K3349FD5978</t>
  </si>
  <si>
    <t>23.720977,120.486665</t>
    <phoneticPr fontId="6" type="noConversion"/>
  </si>
  <si>
    <t>K3348EE3223</t>
  </si>
  <si>
    <t>23.716222,120.485173</t>
    <phoneticPr fontId="6" type="noConversion"/>
  </si>
  <si>
    <t>K3347CD7987</t>
  </si>
  <si>
    <t>23.711922,120.484425</t>
    <phoneticPr fontId="6" type="noConversion"/>
  </si>
  <si>
    <t>K3346CE0201</t>
  </si>
  <si>
    <t>23.707578,120.484295</t>
    <phoneticPr fontId="6" type="noConversion"/>
  </si>
  <si>
    <t>K3345BE8450</t>
  </si>
  <si>
    <t>23.703082,120.484666</t>
    <phoneticPr fontId="6" type="noConversion"/>
  </si>
  <si>
    <t>K3344CE2412</t>
  </si>
  <si>
    <t>23.699103,120.482848</t>
    <phoneticPr fontId="6" type="noConversion"/>
  </si>
  <si>
    <t>K3344AA3042</t>
  </si>
  <si>
    <t>23.695545,120.480107</t>
    <phoneticPr fontId="6" type="noConversion"/>
  </si>
  <si>
    <t>K3243FB5039</t>
  </si>
  <si>
    <t>23.690770,120.480420</t>
    <phoneticPr fontId="6" type="noConversion"/>
  </si>
  <si>
    <t>K3242FA8830</t>
  </si>
  <si>
    <t>23.686328,120.480673</t>
    <phoneticPr fontId="6" type="noConversion"/>
  </si>
  <si>
    <t>K3241GA0878</t>
  </si>
  <si>
    <t>23.682059,120.481376</t>
    <phoneticPr fontId="6" type="noConversion"/>
  </si>
  <si>
    <t>K3240GB7175</t>
  </si>
  <si>
    <t>23.678423,120.479449</t>
    <phoneticPr fontId="6" type="noConversion"/>
  </si>
  <si>
    <t>K3239EC7193</t>
  </si>
  <si>
    <t>23.675893,120.476410</t>
    <phoneticPr fontId="6" type="noConversion"/>
  </si>
  <si>
    <t>K3238BE6384</t>
  </si>
  <si>
    <t>23.671477,120.476163</t>
    <phoneticPr fontId="6" type="noConversion"/>
  </si>
  <si>
    <t>K3237BE4415</t>
  </si>
  <si>
    <t>23.667123,120.475680</t>
    <phoneticPr fontId="6" type="noConversion"/>
  </si>
  <si>
    <t>K3236AE9603</t>
  </si>
  <si>
    <t>23.662622,120.474414</t>
    <phoneticPr fontId="6" type="noConversion"/>
  </si>
  <si>
    <t>K3135HE5695</t>
  </si>
  <si>
    <t>23.658114,120.473736</t>
    <phoneticPr fontId="6" type="noConversion"/>
  </si>
  <si>
    <t>K3134GE8686</t>
  </si>
  <si>
    <t>23.653594,120.472421</t>
    <phoneticPr fontId="6" type="noConversion"/>
  </si>
  <si>
    <t>K3133FE5626</t>
  </si>
  <si>
    <t>23.649231,120.471821</t>
    <phoneticPr fontId="6" type="noConversion"/>
  </si>
  <si>
    <t>K3132EE8893</t>
  </si>
  <si>
    <t>23.644731,120.470761</t>
    <phoneticPr fontId="6" type="noConversion"/>
  </si>
  <si>
    <t>K3131DE7895</t>
  </si>
  <si>
    <t>23.640349,120.470053</t>
    <phoneticPr fontId="6" type="noConversion"/>
  </si>
  <si>
    <t>K3131DA0050</t>
  </si>
  <si>
    <t>23.636200,120.468962</t>
    <phoneticPr fontId="6" type="noConversion"/>
  </si>
  <si>
    <t>K3130BA9421</t>
  </si>
  <si>
    <t>23.631458,120.468472</t>
    <phoneticPr fontId="6" type="noConversion"/>
  </si>
  <si>
    <t>K3129BA4106</t>
  </si>
  <si>
    <t>23.627897,120.468361</t>
    <phoneticPr fontId="6" type="noConversion"/>
  </si>
  <si>
    <t>K3128BB2272</t>
  </si>
  <si>
    <t>23.623333,120.467778</t>
    <phoneticPr fontId="6" type="noConversion"/>
  </si>
  <si>
    <t>K3127AB6167</t>
  </si>
  <si>
    <t>23.619167,120.466111</t>
    <phoneticPr fontId="6" type="noConversion"/>
  </si>
  <si>
    <t>K3026GB9546</t>
  </si>
  <si>
    <t>23.615000,120.463889</t>
    <phoneticPr fontId="6" type="noConversion"/>
  </si>
  <si>
    <t>K3025EB6955</t>
  </si>
  <si>
    <t>23.610833,120.461945</t>
    <phoneticPr fontId="6" type="noConversion"/>
  </si>
  <si>
    <t>K3024CC6355</t>
  </si>
  <si>
    <t>23.607222,120.459167</t>
    <phoneticPr fontId="6" type="noConversion"/>
  </si>
  <si>
    <t>K2923HD8306</t>
  </si>
  <si>
    <t>23.606111,120.454445</t>
    <phoneticPr fontId="6" type="noConversion"/>
  </si>
  <si>
    <t>K2923CC9185</t>
  </si>
  <si>
    <t>23.605278,120.449722</t>
    <phoneticPr fontId="6" type="noConversion"/>
  </si>
  <si>
    <t>K2823GB1254</t>
  </si>
  <si>
    <t>23.602222,120.446111</t>
    <phoneticPr fontId="6" type="noConversion"/>
  </si>
  <si>
    <t>K2822CC4867</t>
  </si>
  <si>
    <t>23.598055,120.445278</t>
    <phoneticPr fontId="6" type="noConversion"/>
  </si>
  <si>
    <t>K2821BD5296</t>
  </si>
  <si>
    <t>23.593333,120.445000</t>
    <phoneticPr fontId="6" type="noConversion"/>
  </si>
  <si>
    <t>K2820BD2083</t>
  </si>
  <si>
    <t>23.589167,120.443334</t>
    <phoneticPr fontId="6" type="noConversion"/>
  </si>
  <si>
    <t>K2719HD5473</t>
  </si>
  <si>
    <t>23.585000,120.441945</t>
    <phoneticPr fontId="6" type="noConversion"/>
  </si>
  <si>
    <t>K2718GD1832</t>
  </si>
  <si>
    <t>23.580555,120.440278</t>
    <phoneticPr fontId="6" type="noConversion"/>
  </si>
  <si>
    <t>K2717ED4910</t>
  </si>
  <si>
    <t>23.576389,120.438611</t>
    <phoneticPr fontId="6" type="noConversion"/>
  </si>
  <si>
    <t>K2716CE6299</t>
  </si>
  <si>
    <t>23.572222,120.436945</t>
    <phoneticPr fontId="6" type="noConversion"/>
  </si>
  <si>
    <t>K2715AE9679</t>
  </si>
  <si>
    <t>23.567778,120.435278</t>
    <phoneticPr fontId="6" type="noConversion"/>
  </si>
  <si>
    <t>K2614HE2757</t>
  </si>
  <si>
    <t>23.563333,120.434722</t>
    <phoneticPr fontId="6" type="noConversion"/>
  </si>
  <si>
    <t>K2613GE6865</t>
  </si>
  <si>
    <t>23.558889,120.433889</t>
    <phoneticPr fontId="6" type="noConversion"/>
  </si>
  <si>
    <t>K2612FE7993</t>
  </si>
  <si>
    <t>23.554444,120.433889</t>
    <phoneticPr fontId="6" type="noConversion"/>
  </si>
  <si>
    <t>K2612FA7071</t>
  </si>
  <si>
    <t>23.550000,120.433611</t>
    <phoneticPr fontId="6" type="noConversion"/>
  </si>
  <si>
    <t>K2611FA4079</t>
  </si>
  <si>
    <t>23.545555,120.433334</t>
    <phoneticPr fontId="6" type="noConversion"/>
  </si>
  <si>
    <t>K2610FA1177</t>
  </si>
  <si>
    <t>23.541111,120.433889</t>
    <phoneticPr fontId="6" type="noConversion"/>
  </si>
  <si>
    <t>K2609FA7225</t>
  </si>
  <si>
    <t>23.536944,120.436111</t>
    <phoneticPr fontId="6" type="noConversion"/>
  </si>
  <si>
    <t>K2608HA9672</t>
  </si>
  <si>
    <t>23.532778,120.436945</t>
    <phoneticPr fontId="6" type="noConversion"/>
  </si>
  <si>
    <t>K2707AB8001</t>
  </si>
  <si>
    <t>23.528611,120.438334</t>
    <phoneticPr fontId="6" type="noConversion"/>
  </si>
  <si>
    <t>K2706CB2308</t>
  </si>
  <si>
    <t>23.523889,120.439445</t>
    <phoneticPr fontId="6" type="noConversion"/>
  </si>
  <si>
    <t>K2705DB3125</t>
  </si>
  <si>
    <t>23.519444,120.440556</t>
    <phoneticPr fontId="6" type="noConversion"/>
  </si>
  <si>
    <t>K2704EB4232</t>
  </si>
  <si>
    <t>23.515555,120.442222</t>
    <phoneticPr fontId="6" type="noConversion"/>
  </si>
  <si>
    <t>K2703GB1911</t>
  </si>
  <si>
    <t>23.511389,120.444722</t>
    <phoneticPr fontId="6" type="noConversion"/>
  </si>
  <si>
    <t>K2802AC6259</t>
  </si>
  <si>
    <t>23.507500,120.446945</t>
    <phoneticPr fontId="6" type="noConversion"/>
  </si>
  <si>
    <t>K2801CC9907</t>
  </si>
  <si>
    <t>23.503333,120.448334</t>
    <phoneticPr fontId="6" type="noConversion"/>
  </si>
  <si>
    <t>K2800ED3305</t>
  </si>
  <si>
    <t>23.499167,120.450834</t>
    <phoneticPr fontId="6" type="noConversion"/>
  </si>
  <si>
    <t>N2899GD8743</t>
  </si>
  <si>
    <t>23.495000,120.452222</t>
    <phoneticPr fontId="6" type="noConversion"/>
  </si>
  <si>
    <t>N2998AE2141</t>
  </si>
  <si>
    <t>23.490000,120.452778</t>
    <phoneticPr fontId="6" type="noConversion"/>
  </si>
  <si>
    <t>N2997AD7597</t>
  </si>
  <si>
    <t>23.489444,120.448056</t>
    <phoneticPr fontId="6" type="noConversion"/>
  </si>
  <si>
    <t>N2897DC9967</t>
  </si>
  <si>
    <t>23.487500,120.444445</t>
    <phoneticPr fontId="6" type="noConversion"/>
  </si>
  <si>
    <t>N2897AA2873</t>
  </si>
  <si>
    <t>23.483611,120.441389</t>
    <phoneticPr fontId="6" type="noConversion"/>
  </si>
  <si>
    <t>N2796FB1534</t>
  </si>
  <si>
    <t>23.480000,120.437778</t>
    <phoneticPr fontId="6" type="noConversion"/>
  </si>
  <si>
    <t>N2795BC4525</t>
  </si>
  <si>
    <t>23.476667,120.435556</t>
    <phoneticPr fontId="6" type="noConversion"/>
  </si>
  <si>
    <t>N2694HD1847</t>
  </si>
  <si>
    <t>23.473333,120.432222</t>
    <phoneticPr fontId="6" type="noConversion"/>
  </si>
  <si>
    <t>N2694DA7129</t>
  </si>
  <si>
    <t>23.469722,120.429167</t>
    <phoneticPr fontId="6" type="noConversion"/>
  </si>
  <si>
    <t>N2693AB5281</t>
  </si>
  <si>
    <t>23.466111,120.426389</t>
    <phoneticPr fontId="6" type="noConversion"/>
  </si>
  <si>
    <t>N2592FC7232</t>
  </si>
  <si>
    <t>23.462778,120.423334</t>
    <phoneticPr fontId="6" type="noConversion"/>
  </si>
  <si>
    <t>N2591CD5594</t>
  </si>
  <si>
    <t>23.459167,120.420278</t>
    <phoneticPr fontId="6" type="noConversion"/>
  </si>
  <si>
    <t>N2490HE4555</t>
  </si>
  <si>
    <t>23.455555,120.417222</t>
    <phoneticPr fontId="6" type="noConversion"/>
  </si>
  <si>
    <t>N2490EA3527</t>
  </si>
  <si>
    <t>23.451944,120.414167</t>
    <phoneticPr fontId="6" type="noConversion"/>
  </si>
  <si>
    <t>N2489BB1588</t>
  </si>
  <si>
    <t>23.448611,120.411111</t>
    <phoneticPr fontId="6" type="noConversion"/>
  </si>
  <si>
    <t>N2388GC0940</t>
  </si>
  <si>
    <t>23.445000,120.408056</t>
    <phoneticPr fontId="6" type="noConversion"/>
  </si>
  <si>
    <t>N2387CD9902</t>
  </si>
  <si>
    <t>23.441389,120.405000</t>
    <phoneticPr fontId="6" type="noConversion"/>
  </si>
  <si>
    <t>N2286HE7963</t>
  </si>
  <si>
    <t>23.437778,120.401945</t>
    <phoneticPr fontId="6" type="noConversion"/>
  </si>
  <si>
    <t>N2286EA6934</t>
  </si>
  <si>
    <t>23.434444,120.398889</t>
    <phoneticPr fontId="6" type="noConversion"/>
  </si>
  <si>
    <t>N2285BC4297</t>
  </si>
  <si>
    <t>23.430555,120.396389</t>
    <phoneticPr fontId="6" type="noConversion"/>
  </si>
  <si>
    <t>N2184GC9927</t>
  </si>
  <si>
    <t>23.426632,120.393693</t>
    <phoneticPr fontId="6" type="noConversion"/>
  </si>
  <si>
    <t>N2183ED1644</t>
  </si>
  <si>
    <t>23.422797,120.391419</t>
    <phoneticPr fontId="6" type="noConversion"/>
  </si>
  <si>
    <t>N2182BE8400</t>
  </si>
  <si>
    <t>23.418901,120.389043</t>
    <phoneticPr fontId="6" type="noConversion"/>
  </si>
  <si>
    <t>N2082HA3150</t>
  </si>
  <si>
    <t>23.414954,120.386735</t>
    <phoneticPr fontId="6" type="noConversion"/>
  </si>
  <si>
    <t>N2081EA9783</t>
  </si>
  <si>
    <t>23.411008,120.384418</t>
    <phoneticPr fontId="6" type="noConversion"/>
  </si>
  <si>
    <t>N2080CB5397</t>
  </si>
  <si>
    <t>23.406609,120.382991</t>
    <phoneticPr fontId="6" type="noConversion"/>
  </si>
  <si>
    <t>N2079BB1511</t>
  </si>
  <si>
    <t>23.402443,120.381511</t>
    <phoneticPr fontId="6" type="noConversion"/>
  </si>
  <si>
    <t>N1978HB5980</t>
  </si>
  <si>
    <t>23.398414,120.379257</t>
    <phoneticPr fontId="6" type="noConversion"/>
  </si>
  <si>
    <t>N1977FC2465</t>
  </si>
  <si>
    <t>23.394059,120.378994</t>
    <phoneticPr fontId="6" type="noConversion"/>
  </si>
  <si>
    <t>N1976EC9673</t>
  </si>
  <si>
    <t>23.390244,120.376342</t>
    <phoneticPr fontId="6" type="noConversion"/>
  </si>
  <si>
    <t>N1975CD2442</t>
  </si>
  <si>
    <t>23.386550,120.373687</t>
    <phoneticPr fontId="6" type="noConversion"/>
  </si>
  <si>
    <t>N1874HE5314</t>
  </si>
  <si>
    <t>23.382796,120.370918</t>
    <phoneticPr fontId="6" type="noConversion"/>
  </si>
  <si>
    <t>N1874EA6169</t>
  </si>
  <si>
    <t>23.379062,120.368248</t>
    <phoneticPr fontId="6" type="noConversion"/>
  </si>
  <si>
    <t>N1873BB9017</t>
  </si>
  <si>
    <t>23.375272,120.365582</t>
    <phoneticPr fontId="6" type="noConversion"/>
  </si>
  <si>
    <t>N1772HB1878</t>
  </si>
  <si>
    <t>23.371396,120.363551</t>
    <phoneticPr fontId="6" type="noConversion"/>
  </si>
  <si>
    <t>N1771FC0670</t>
  </si>
  <si>
    <t>23.367303,120.361506</t>
    <phoneticPr fontId="6" type="noConversion"/>
  </si>
  <si>
    <t>N1770CD9068</t>
  </si>
  <si>
    <t>23.363096,120.360026</t>
    <phoneticPr fontId="6" type="noConversion"/>
  </si>
  <si>
    <t>N1769BD4433</t>
  </si>
  <si>
    <t>23.358838,120.358668</t>
    <phoneticPr fontId="6" type="noConversion"/>
  </si>
  <si>
    <t>N1768AD0722</t>
  </si>
  <si>
    <t>23.354507,120.357381</t>
    <phoneticPr fontId="6" type="noConversion"/>
  </si>
  <si>
    <t>N1667GD6983</t>
  </si>
  <si>
    <t>23.350168,120.355993</t>
    <phoneticPr fontId="6" type="noConversion"/>
  </si>
  <si>
    <t>N1666FE2143</t>
  </si>
  <si>
    <t>23.345847,120.354555</t>
    <phoneticPr fontId="6" type="noConversion"/>
  </si>
  <si>
    <t>N1665DE7355</t>
  </si>
  <si>
    <t>23.341615,120.353137</t>
    <phoneticPr fontId="6" type="noConversion"/>
  </si>
  <si>
    <t>N1664CE2687</t>
  </si>
  <si>
    <t>23.337380,120.351625</t>
    <phoneticPr fontId="6" type="noConversion"/>
  </si>
  <si>
    <t>N1663AE7919</t>
  </si>
  <si>
    <t>23.333844,120.348579</t>
    <phoneticPr fontId="6" type="noConversion"/>
  </si>
  <si>
    <t>N1563FB5088</t>
  </si>
  <si>
    <t>23.330459,120.345390</t>
    <phoneticPr fontId="6" type="noConversion"/>
  </si>
  <si>
    <t>N1562CC3305</t>
  </si>
  <si>
    <t>23.327176,120.342126</t>
    <phoneticPr fontId="6" type="noConversion"/>
  </si>
  <si>
    <t>N1461GD9743</t>
  </si>
  <si>
    <t>23.323870,120.338845</t>
    <phoneticPr fontId="6" type="noConversion"/>
  </si>
  <si>
    <t>N1461DA5078</t>
  </si>
  <si>
    <t>23.320528,120.335585</t>
    <phoneticPr fontId="6" type="noConversion"/>
  </si>
  <si>
    <t>N1460AB2420</t>
  </si>
  <si>
    <t>23.317269,120.332288</t>
    <phoneticPr fontId="6" type="noConversion"/>
  </si>
  <si>
    <t>N1359EC8830</t>
  </si>
  <si>
    <t>23.313878,120.329042</t>
    <phoneticPr fontId="6" type="noConversion"/>
  </si>
  <si>
    <t>N1358BE5006</t>
  </si>
  <si>
    <t>23.310143,120.326319</t>
    <phoneticPr fontId="6" type="noConversion"/>
  </si>
  <si>
    <t>N1257GE6994</t>
  </si>
  <si>
    <t>23.306185,120.324030</t>
    <phoneticPr fontId="6" type="noConversion"/>
  </si>
  <si>
    <t>N1257EA3537</t>
  </si>
  <si>
    <t>23.302242,120.321950</t>
    <phoneticPr fontId="6" type="noConversion"/>
  </si>
  <si>
    <t>N1256CB1281</t>
  </si>
  <si>
    <t>23.297928,120.323361</t>
    <phoneticPr fontId="6" type="noConversion"/>
  </si>
  <si>
    <t>N1255DB6403</t>
  </si>
  <si>
    <t>23.293705,120.324764</t>
    <phoneticPr fontId="6" type="noConversion"/>
  </si>
  <si>
    <t>N1254FB0725</t>
  </si>
  <si>
    <t>23.289396,120.325879</t>
    <phoneticPr fontId="6" type="noConversion"/>
  </si>
  <si>
    <t>N1253GB1947</t>
  </si>
  <si>
    <t>23.284831,120.325429</t>
    <phoneticPr fontId="6" type="noConversion"/>
  </si>
  <si>
    <t>N1252FB6951</t>
  </si>
  <si>
    <t>23.280372,120.325242</t>
    <phoneticPr fontId="6" type="noConversion"/>
  </si>
  <si>
    <t>N1251FB4948</t>
  </si>
  <si>
    <t>23.275923,120.325185</t>
    <phoneticPr fontId="6" type="noConversion"/>
  </si>
  <si>
    <t>N1250FC3065</t>
  </si>
  <si>
    <t>23.272799,120.322563</t>
    <phoneticPr fontId="6" type="noConversion"/>
  </si>
  <si>
    <t>N1249CD6660</t>
  </si>
  <si>
    <t>23.271317,120.317850</t>
    <phoneticPr fontId="6" type="noConversion"/>
  </si>
  <si>
    <t>N1149FB8939</t>
  </si>
  <si>
    <t>23.269437,120.313813</t>
    <phoneticPr fontId="6" type="noConversion"/>
  </si>
  <si>
    <t>N1148BE6992</t>
  </si>
  <si>
    <t>23.264804,120.313018</t>
    <phoneticPr fontId="6" type="noConversion"/>
  </si>
  <si>
    <t>N1147AE8850</t>
  </si>
  <si>
    <t>23.260361,120.312640</t>
    <phoneticPr fontId="6" type="noConversion"/>
  </si>
  <si>
    <t>N1146AE4848</t>
  </si>
  <si>
    <t>23.255797,120.312242</t>
    <phoneticPr fontId="6" type="noConversion"/>
  </si>
  <si>
    <t>N1145AE0813</t>
  </si>
  <si>
    <t>23.251438,120.312915</t>
    <phoneticPr fontId="6" type="noConversion"/>
  </si>
  <si>
    <t>N1145AA6070</t>
  </si>
  <si>
    <t>23.247041,120.314178</t>
    <phoneticPr fontId="6" type="noConversion"/>
  </si>
  <si>
    <t>N1144BA9142</t>
  </si>
  <si>
    <t>23.242728,120.315306</t>
    <phoneticPr fontId="6" type="noConversion"/>
  </si>
  <si>
    <t>N1143DA0384</t>
  </si>
  <si>
    <t>23.238325,120.315282</t>
    <phoneticPr fontId="6" type="noConversion"/>
  </si>
  <si>
    <t>N1142DA0436</t>
  </si>
  <si>
    <t>23.234083,120.313787</t>
    <phoneticPr fontId="6" type="noConversion"/>
  </si>
  <si>
    <t>N1141BA4787</t>
  </si>
  <si>
    <t>23.230018,120.311193</t>
    <phoneticPr fontId="6" type="noConversion"/>
  </si>
  <si>
    <t>N1040GB8208</t>
  </si>
  <si>
    <t>23.226203,120.309382</t>
    <phoneticPr fontId="6" type="noConversion"/>
  </si>
  <si>
    <t>N1039EC9037</t>
  </si>
  <si>
    <t>23.221931,120.307983</t>
    <phoneticPr fontId="6" type="noConversion"/>
  </si>
  <si>
    <t>N1038DC4374</t>
  </si>
  <si>
    <t>23.217801,120.306064</t>
    <phoneticPr fontId="6" type="noConversion"/>
  </si>
  <si>
    <t>N1037BC4798</t>
  </si>
  <si>
    <t>23.213787,120.307596</t>
    <phoneticPr fontId="6" type="noConversion"/>
  </si>
  <si>
    <t>N1036DD0333</t>
  </si>
  <si>
    <t>23.209700,120.310088</t>
    <phoneticPr fontId="6" type="noConversion"/>
  </si>
  <si>
    <t>N1035FD5769</t>
  </si>
  <si>
    <t>23.205817,120.312466</t>
    <phoneticPr fontId="6" type="noConversion"/>
  </si>
  <si>
    <t>N1034HE9488</t>
  </si>
  <si>
    <t>23.201877,120.314863</t>
    <phoneticPr fontId="6" type="noConversion"/>
  </si>
  <si>
    <t>N1134CA4110</t>
  </si>
  <si>
    <t>23.198199,120.317527</t>
    <phoneticPr fontId="6" type="noConversion"/>
  </si>
  <si>
    <t>N1133FB1022</t>
  </si>
  <si>
    <t>23.195273,120.321962</t>
    <phoneticPr fontId="6" type="noConversion"/>
  </si>
  <si>
    <t>N1232BC6745</t>
  </si>
  <si>
    <t>23.192772,120.324665</t>
    <phoneticPr fontId="6" type="noConversion"/>
  </si>
  <si>
    <t>N1231EE4907</t>
  </si>
  <si>
    <t>23.188801,120.327461</t>
    <phoneticPr fontId="6" type="noConversion"/>
  </si>
  <si>
    <t>N1231HA2546</t>
  </si>
  <si>
    <t>23.186119,120.331136</t>
    <phoneticPr fontId="6" type="noConversion"/>
  </si>
  <si>
    <t>N1330CC9597</t>
  </si>
  <si>
    <t>23.183580,120.335313</t>
    <phoneticPr fontId="6" type="noConversion"/>
  </si>
  <si>
    <t>N1329HE2754</t>
  </si>
  <si>
    <t>23.180074,120.337650</t>
    <phoneticPr fontId="6" type="noConversion"/>
  </si>
  <si>
    <t>N1429BA6825</t>
  </si>
  <si>
    <t>23.175589,120.338392</t>
    <phoneticPr fontId="6" type="noConversion"/>
  </si>
  <si>
    <t>N1428CA3868</t>
  </si>
  <si>
    <t>23.171186,120.338346</t>
    <phoneticPr fontId="6" type="noConversion"/>
  </si>
  <si>
    <t>N1427CB2090</t>
  </si>
  <si>
    <t>23.167049,120.340372</t>
    <phoneticPr fontId="6" type="noConversion"/>
  </si>
  <si>
    <t>N1426EB3451</t>
  </si>
  <si>
    <t>23.162605,120.341049</t>
    <phoneticPr fontId="6" type="noConversion"/>
  </si>
  <si>
    <t>N1425FB0429</t>
  </si>
  <si>
    <t>23.158388,120.339704</t>
    <phoneticPr fontId="6" type="noConversion"/>
  </si>
  <si>
    <t>N1424DB6823</t>
  </si>
  <si>
    <t>23.154572,120.337243</t>
    <phoneticPr fontId="6" type="noConversion"/>
  </si>
  <si>
    <t>N1423BC0681</t>
  </si>
  <si>
    <t>23.150996,120.334348</t>
    <phoneticPr fontId="6" type="noConversion"/>
  </si>
  <si>
    <t>N1322GD1606</t>
  </si>
  <si>
    <t>23.147694,120.330917</t>
    <phoneticPr fontId="6" type="noConversion"/>
  </si>
  <si>
    <t>N1322CA5072</t>
  </si>
  <si>
    <t>23.144444,120.327361</t>
    <phoneticPr fontId="6" type="noConversion"/>
  </si>
  <si>
    <t>N1221GB9414</t>
  </si>
  <si>
    <t>23.141055,120.324167</t>
    <phoneticPr fontId="6" type="noConversion"/>
  </si>
  <si>
    <t>N1220DC6720</t>
  </si>
  <si>
    <t>23.136667,120.322445</t>
    <phoneticPr fontId="6" type="noConversion"/>
  </si>
  <si>
    <t>N1219BC8835</t>
  </si>
  <si>
    <t>23.132417,120.320778</t>
    <phoneticPr fontId="6" type="noConversion"/>
  </si>
  <si>
    <t>N1218AD1115</t>
  </si>
  <si>
    <t>23.128028,120.319000</t>
    <phoneticPr fontId="6" type="noConversion"/>
  </si>
  <si>
    <t>N1117GD2360</t>
  </si>
  <si>
    <t>23.123639,120.318556</t>
    <phoneticPr fontId="6" type="noConversion"/>
  </si>
  <si>
    <t>N1116FD7484</t>
  </si>
  <si>
    <t>23.119333,120.318500</t>
    <phoneticPr fontId="6" type="noConversion"/>
  </si>
  <si>
    <t>N1115FD7618</t>
  </si>
  <si>
    <t>23.114528,120.318306</t>
    <phoneticPr fontId="6" type="noConversion"/>
  </si>
  <si>
    <t>N1114FD4386</t>
  </si>
  <si>
    <t>23.109861,120.318250</t>
    <phoneticPr fontId="6" type="noConversion"/>
  </si>
  <si>
    <t>N1113FD4109</t>
  </si>
  <si>
    <t>23.105472,120.318111</t>
    <phoneticPr fontId="6" type="noConversion"/>
  </si>
  <si>
    <t>N1112FD2343</t>
  </si>
  <si>
    <t>23.100778,120.317750</t>
    <phoneticPr fontId="6" type="noConversion"/>
  </si>
  <si>
    <t>N1111ED8143</t>
  </si>
  <si>
    <t>23.097528,120.314584</t>
    <phoneticPr fontId="6" type="noConversion"/>
  </si>
  <si>
    <t>N1110BE5585</t>
  </si>
  <si>
    <t>23.094167,120.311056</t>
    <phoneticPr fontId="6" type="noConversion"/>
  </si>
  <si>
    <t>N1010FA9854</t>
  </si>
  <si>
    <t>23.091028,120.307806</t>
    <phoneticPr fontId="6" type="noConversion"/>
  </si>
  <si>
    <t>N1009CC6308</t>
  </si>
  <si>
    <t>23.086917,120.305584</t>
    <phoneticPr fontId="6" type="noConversion"/>
  </si>
  <si>
    <t>N1008AC3814</t>
  </si>
  <si>
    <t>23.082750,120.304084</t>
    <phoneticPr fontId="6" type="noConversion"/>
  </si>
  <si>
    <t>N0907GD7253</t>
  </si>
  <si>
    <t>23.078250,120.302417</t>
    <phoneticPr fontId="6" type="noConversion"/>
  </si>
  <si>
    <t>N0906FD0226</t>
  </si>
  <si>
    <t>23.074000,120.300611</t>
    <phoneticPr fontId="6" type="noConversion"/>
  </si>
  <si>
    <t>N0905DD1546</t>
  </si>
  <si>
    <t>23.071222,120.296723</t>
    <phoneticPr fontId="6" type="noConversion"/>
  </si>
  <si>
    <t>N0805HA1540</t>
  </si>
  <si>
    <t>23.068583,120.292389</t>
    <phoneticPr fontId="6" type="noConversion"/>
  </si>
  <si>
    <t>N0804CC6690</t>
  </si>
  <si>
    <t>23.066028,120.288584</t>
    <phoneticPr fontId="6" type="noConversion"/>
  </si>
  <si>
    <t>N0703GE7789</t>
  </si>
  <si>
    <t>23.063972,120.284306</t>
    <phoneticPr fontId="6" type="noConversion"/>
  </si>
  <si>
    <t>N0703CC3584</t>
  </si>
  <si>
    <t>23.061167,120.280500</t>
    <phoneticPr fontId="6" type="noConversion"/>
  </si>
  <si>
    <t>N0602GE4475</t>
  </si>
  <si>
    <t>23.058166,120.276834</t>
    <phoneticPr fontId="6" type="noConversion"/>
  </si>
  <si>
    <t>N0602CB6195</t>
  </si>
  <si>
    <t>23.055028,120.273000</t>
    <phoneticPr fontId="6" type="noConversion"/>
  </si>
  <si>
    <t>N0501GC7659</t>
  </si>
  <si>
    <t>23.052194,120.269417</t>
    <phoneticPr fontId="6" type="noConversion"/>
  </si>
  <si>
    <t>N0500DE0567</t>
  </si>
  <si>
    <t>23.049083,120.265723</t>
    <phoneticPr fontId="6" type="noConversion"/>
  </si>
  <si>
    <t>N0400HB2164</t>
  </si>
  <si>
    <t>23.046250,120.262306</t>
    <phoneticPr fontId="6" type="noConversion"/>
  </si>
  <si>
    <t>Q0499DD7043</t>
  </si>
  <si>
    <t>23.042972,120.258361</t>
    <phoneticPr fontId="6" type="noConversion"/>
  </si>
  <si>
    <t>Q0398HE6482</t>
  </si>
  <si>
    <t>23.042083,120.253750</t>
    <phoneticPr fontId="6" type="noConversion"/>
  </si>
  <si>
    <t>Q0398CD9456</t>
  </si>
  <si>
    <t>23.041889,120.248778</t>
    <phoneticPr fontId="6" type="noConversion"/>
  </si>
  <si>
    <t>Q0298FD8257</t>
  </si>
  <si>
    <t>23.041694,120.243917</t>
    <phoneticPr fontId="6" type="noConversion"/>
  </si>
  <si>
    <t>Q0298AD8078</t>
  </si>
  <si>
    <t>23.041444,120.238861</t>
    <phoneticPr fontId="6" type="noConversion"/>
  </si>
  <si>
    <t>Q0198DC6893</t>
  </si>
  <si>
    <t>23.039389,120.234834</t>
    <phoneticPr fontId="6" type="noConversion"/>
  </si>
  <si>
    <t>Q0098HA5557</t>
  </si>
  <si>
    <t>23.036167,120.231250</t>
    <phoneticPr fontId="6" type="noConversion"/>
  </si>
  <si>
    <t>Q0097DC8052</t>
  </si>
  <si>
    <t>23.032444,120.227611</t>
    <phoneticPr fontId="6" type="noConversion"/>
  </si>
  <si>
    <t>Q0096AC1902</t>
  </si>
  <si>
    <t>23.029528,120.224528</t>
    <phoneticPr fontId="6" type="noConversion"/>
  </si>
  <si>
    <t>P9995EE9731</t>
  </si>
  <si>
    <t>23.026361,120.221084</t>
    <phoneticPr fontId="6" type="noConversion"/>
  </si>
  <si>
    <t>P9995BB3282</t>
  </si>
  <si>
    <t>23.023055,120.219084</t>
    <phoneticPr fontId="6" type="noConversion"/>
  </si>
  <si>
    <t>P9894HC3517</t>
  </si>
  <si>
    <t>23.020555,120.223056</t>
    <phoneticPr fontId="6" type="noConversion"/>
  </si>
  <si>
    <t>P9993DE3778</t>
  </si>
  <si>
    <t>23.017917,120.227223</t>
    <phoneticPr fontId="6" type="noConversion"/>
  </si>
  <si>
    <t>P9993HB6824</t>
  </si>
  <si>
    <t>23.014389,120.230167</t>
    <phoneticPr fontId="6" type="noConversion"/>
  </si>
  <si>
    <t>Q0092CC6921</t>
  </si>
  <si>
    <t>23.010333,120.232723</t>
    <phoneticPr fontId="6" type="noConversion"/>
  </si>
  <si>
    <t>Q0091FD2411</t>
  </si>
  <si>
    <t>23.006361,120.235167</t>
    <phoneticPr fontId="6" type="noConversion"/>
  </si>
  <si>
    <t>Q0090HE7000</t>
  </si>
  <si>
    <t>23.001778,120.235056</t>
    <phoneticPr fontId="6" type="noConversion"/>
  </si>
  <si>
    <t>Q0089HD5962</t>
  </si>
  <si>
    <t>22.997417,120.234473</t>
    <phoneticPr fontId="6" type="noConversion"/>
  </si>
  <si>
    <t>Q0088GE9130</t>
  </si>
  <si>
    <t>22.992889,120.234028</t>
    <phoneticPr fontId="6" type="noConversion"/>
  </si>
  <si>
    <t>Q0087GE4058</t>
  </si>
  <si>
    <t>22.988000,120.233500</t>
    <phoneticPr fontId="6" type="noConversion"/>
  </si>
  <si>
    <t>Q0086FD8687</t>
  </si>
  <si>
    <t>22.984167,120.232000</t>
    <phoneticPr fontId="6" type="noConversion"/>
  </si>
  <si>
    <t>Q0085EE3424</t>
  </si>
  <si>
    <t>22.980555,120.228834</t>
    <phoneticPr fontId="6" type="noConversion"/>
  </si>
  <si>
    <t>Q0085BA0455</t>
  </si>
  <si>
    <t>22.977000,120.225723</t>
    <phoneticPr fontId="6" type="noConversion"/>
  </si>
  <si>
    <t>P9984FB8543</t>
  </si>
  <si>
    <t>22.973972,120.222223</t>
    <phoneticPr fontId="6" type="noConversion"/>
  </si>
  <si>
    <t>P9983CD2240</t>
  </si>
  <si>
    <t>22.973000,120.217250</t>
    <phoneticPr fontId="6" type="noConversion"/>
  </si>
  <si>
    <t>P9883FC1135</t>
  </si>
  <si>
    <t>22.970222,120.215250</t>
    <phoneticPr fontId="6" type="noConversion"/>
  </si>
  <si>
    <t>P9882DE0078</t>
  </si>
  <si>
    <t>22.965694,120.216195</t>
    <phoneticPr fontId="6" type="noConversion"/>
  </si>
  <si>
    <t>P9881EE0016</t>
  </si>
  <si>
    <t>22.961222,120.216834</t>
    <phoneticPr fontId="6" type="noConversion"/>
  </si>
  <si>
    <t>P9880EE6141</t>
  </si>
  <si>
    <t>22.956639,120.217445</t>
    <phoneticPr fontId="6" type="noConversion"/>
  </si>
  <si>
    <t>P9879FE2043</t>
  </si>
  <si>
    <t>22.952055,120.218056</t>
    <phoneticPr fontId="6" type="noConversion"/>
  </si>
  <si>
    <t>P9878FD8945</t>
  </si>
  <si>
    <t>22.947667,120.219334</t>
    <phoneticPr fontId="6" type="noConversion"/>
  </si>
  <si>
    <t>P9877HE1028</t>
  </si>
  <si>
    <t>22.943278,120.220556</t>
    <phoneticPr fontId="6" type="noConversion"/>
  </si>
  <si>
    <t>P9976AE3252</t>
  </si>
  <si>
    <t>22.938694,120.221000</t>
    <phoneticPr fontId="6" type="noConversion"/>
  </si>
  <si>
    <t>P9975AE7184</t>
  </si>
  <si>
    <t>22.934194,120.220973</t>
    <phoneticPr fontId="6" type="noConversion"/>
  </si>
  <si>
    <t>P9974AE7126</t>
  </si>
  <si>
    <t>22.929250,120.220945</t>
    <phoneticPr fontId="6" type="noConversion"/>
  </si>
  <si>
    <t>P9973AD6678</t>
  </si>
  <si>
    <t>22.925333,120.222556</t>
    <phoneticPr fontId="6" type="noConversion"/>
  </si>
  <si>
    <t>P9972CE2394</t>
  </si>
  <si>
    <t>22.921222,120.224806</t>
    <phoneticPr fontId="6" type="noConversion"/>
  </si>
  <si>
    <t>P9971EE5787</t>
  </si>
  <si>
    <t>22.917028,120.225834</t>
    <phoneticPr fontId="6" type="noConversion"/>
  </si>
  <si>
    <t>P9971FA6112</t>
  </si>
  <si>
    <t>22.914296,120.226044</t>
    <phoneticPr fontId="6" type="noConversion"/>
  </si>
  <si>
    <t>P9970FC8019</t>
  </si>
  <si>
    <t>22.909697,120.226883</t>
    <phoneticPr fontId="6" type="noConversion"/>
  </si>
  <si>
    <t>P9969GC6040</t>
  </si>
  <si>
    <t>22.905944,120.229335</t>
    <phoneticPr fontId="6" type="noConversion"/>
  </si>
  <si>
    <t>Q0068BC1843</t>
  </si>
  <si>
    <t>22.901992,120.231837</t>
    <phoneticPr fontId="6" type="noConversion"/>
  </si>
  <si>
    <t>Q0067DD6484</t>
  </si>
  <si>
    <t>22.898883,120.235145</t>
    <phoneticPr fontId="6" type="noConversion"/>
  </si>
  <si>
    <t>Q0066HE0968</t>
  </si>
  <si>
    <t>22.895952,120.238917</t>
    <phoneticPr fontId="6" type="noConversion"/>
  </si>
  <si>
    <t>Q0166CB9711</t>
  </si>
  <si>
    <t>22.892218,120.241466</t>
    <phoneticPr fontId="6" type="noConversion"/>
  </si>
  <si>
    <t>Q0165FC5506</t>
  </si>
  <si>
    <t>22.888048,120.243044</t>
    <phoneticPr fontId="6" type="noConversion"/>
  </si>
  <si>
    <t>Q0164HC1904</t>
  </si>
  <si>
    <t>22.884710,120.246325</t>
    <phoneticPr fontId="6" type="noConversion"/>
  </si>
  <si>
    <t>Q0263CE4252</t>
  </si>
  <si>
    <t>22.881266,120.249460</t>
    <phoneticPr fontId="6" type="noConversion"/>
  </si>
  <si>
    <t>Q0263FA6349</t>
  </si>
  <si>
    <t>22.877587,120.252331</t>
    <phoneticPr fontId="6" type="noConversion"/>
  </si>
  <si>
    <t>Q0362AB5370</t>
  </si>
  <si>
    <t>22.873394,120.254156</t>
    <phoneticPr fontId="6" type="noConversion"/>
  </si>
  <si>
    <t>Q0361CB4625</t>
  </si>
  <si>
    <t>22.869125,120.255746</t>
    <phoneticPr fontId="6" type="noConversion"/>
  </si>
  <si>
    <t>Q0360EB0922</t>
  </si>
  <si>
    <t>22.864772,120.256973</t>
    <phoneticPr fontId="6" type="noConversion"/>
  </si>
  <si>
    <t>Q0359FC2069</t>
  </si>
  <si>
    <t>22.860776,120.259100</t>
    <phoneticPr fontId="6" type="noConversion"/>
  </si>
  <si>
    <t>Q0358HC4625</t>
  </si>
  <si>
    <t>22.856616,120.260844</t>
    <phoneticPr fontId="6" type="noConversion"/>
  </si>
  <si>
    <t>Q0457BD1094</t>
  </si>
  <si>
    <t>22.851989,120.261694</t>
    <phoneticPr fontId="6" type="noConversion"/>
  </si>
  <si>
    <t>Q0456CC0931</t>
  </si>
  <si>
    <t>22.847563,120.262550</t>
    <phoneticPr fontId="6" type="noConversion"/>
  </si>
  <si>
    <t>Q0455CD8090</t>
  </si>
  <si>
    <t>22.843180,120.263398</t>
    <phoneticPr fontId="6" type="noConversion"/>
  </si>
  <si>
    <t>Q0454DD7135</t>
  </si>
  <si>
    <t>22.838600,120.264260</t>
    <phoneticPr fontId="6" type="noConversion"/>
  </si>
  <si>
    <t>Q0453ED5097</t>
  </si>
  <si>
    <t>22.834307,120.265103</t>
    <phoneticPr fontId="6" type="noConversion"/>
  </si>
  <si>
    <t>Q0452FD4331</t>
  </si>
  <si>
    <t>22.829942,120.265948</t>
    <phoneticPr fontId="6" type="noConversion"/>
  </si>
  <si>
    <t>Q0451GD2487</t>
  </si>
  <si>
    <t>22.825433,120.266797</t>
    <phoneticPr fontId="6" type="noConversion"/>
  </si>
  <si>
    <t>Q0450HD1428</t>
  </si>
  <si>
    <t>22.821578,120.268873</t>
    <phoneticPr fontId="6" type="noConversion"/>
  </si>
  <si>
    <t>Q0549BE2230</t>
  </si>
  <si>
    <t>22.818468,120.272382</t>
    <phoneticPr fontId="6" type="noConversion"/>
  </si>
  <si>
    <t>Q0549EA8724</t>
  </si>
  <si>
    <t>22.815339,120.275903</t>
    <phoneticPr fontId="6" type="noConversion"/>
  </si>
  <si>
    <t>Q0648AC4225</t>
  </si>
  <si>
    <t>22.812196,120.279418</t>
    <phoneticPr fontId="6" type="noConversion"/>
  </si>
  <si>
    <t>Q0647ED0715</t>
  </si>
  <si>
    <t>22.809158,120.282993</t>
    <phoneticPr fontId="6" type="noConversion"/>
  </si>
  <si>
    <t>Q0647HA6367</t>
  </si>
  <si>
    <t>22.806155,120.286655</t>
    <phoneticPr fontId="6" type="noConversion"/>
  </si>
  <si>
    <t>Q0746DC4013</t>
  </si>
  <si>
    <t>22.803193,120.290314</t>
    <phoneticPr fontId="6" type="noConversion"/>
  </si>
  <si>
    <t>Q0745HD1753</t>
  </si>
  <si>
    <t>22.800373,120.293969</t>
    <phoneticPr fontId="6" type="noConversion"/>
  </si>
  <si>
    <t>Q0845CA8589</t>
  </si>
  <si>
    <t>22.797376,120.297766</t>
    <phoneticPr fontId="6" type="noConversion"/>
  </si>
  <si>
    <t>Q0844GC7275</t>
  </si>
  <si>
    <t>22.793866,120.299011</t>
    <phoneticPr fontId="6" type="noConversion"/>
  </si>
  <si>
    <t>Q0943AD0336</t>
  </si>
  <si>
    <t>22.789113,120.299503</t>
    <phoneticPr fontId="6" type="noConversion"/>
  </si>
  <si>
    <t>Q0942AD5019</t>
  </si>
  <si>
    <t>22.784523,120.299839</t>
    <phoneticPr fontId="6" type="noConversion"/>
  </si>
  <si>
    <t>Q0941AD8031</t>
  </si>
  <si>
    <t>22.780314,120.298940</t>
    <phoneticPr fontId="6" type="noConversion"/>
  </si>
  <si>
    <t>Q0840HD8385</t>
  </si>
  <si>
    <t>22.775701,120.301027</t>
    <phoneticPr fontId="6" type="noConversion"/>
  </si>
  <si>
    <t>Q0939CD0204</t>
  </si>
  <si>
    <t>22.771690,120.303244</t>
    <phoneticPr fontId="6" type="noConversion"/>
  </si>
  <si>
    <t>Q0938ED2768</t>
  </si>
  <si>
    <t>22.767676,120.305472</t>
    <phoneticPr fontId="6" type="noConversion"/>
  </si>
  <si>
    <t>Q0937GE5323</t>
  </si>
  <si>
    <t>22.763661,120.307681</t>
    <phoneticPr fontId="6" type="noConversion"/>
  </si>
  <si>
    <t>Q1036AE7877</t>
  </si>
  <si>
    <t>22.759573,120.309718</t>
    <phoneticPr fontId="6" type="noConversion"/>
  </si>
  <si>
    <t>Q1036CA8343</t>
  </si>
  <si>
    <t>22.755371,120.311361</t>
    <phoneticPr fontId="6" type="noConversion"/>
  </si>
  <si>
    <t>Q1035EA5617</t>
  </si>
  <si>
    <t>22.751322,120.313516</t>
    <phoneticPr fontId="6" type="noConversion"/>
  </si>
  <si>
    <t>Q1034GB7108</t>
  </si>
  <si>
    <t>22.747200,120.315666</t>
    <phoneticPr fontId="6" type="noConversion"/>
  </si>
  <si>
    <t>Q1133AB8691</t>
  </si>
  <si>
    <t>22.742954,120.317067</t>
    <phoneticPr fontId="6" type="noConversion"/>
  </si>
  <si>
    <t>Q1132CB3900</t>
  </si>
  <si>
    <t>22.738346,120.318374</t>
    <phoneticPr fontId="6" type="noConversion"/>
  </si>
  <si>
    <t>Q1131DB6729</t>
  </si>
  <si>
    <t>22.733774,120.319688</t>
    <phoneticPr fontId="6" type="noConversion"/>
  </si>
  <si>
    <t>Q1130EB9752</t>
  </si>
  <si>
    <t>22.729107,120.320954</t>
    <phoneticPr fontId="6" type="noConversion"/>
  </si>
  <si>
    <t>Q1129GB2535</t>
  </si>
  <si>
    <t>22.725547,120.322150</t>
    <phoneticPr fontId="6" type="noConversion"/>
  </si>
  <si>
    <t>Q1128HC4640</t>
  </si>
  <si>
    <t>22.721724,120.324665</t>
    <phoneticPr fontId="6" type="noConversion"/>
  </si>
  <si>
    <t>Q1227CD0305</t>
  </si>
  <si>
    <t>22.717268,120.325464</t>
    <phoneticPr fontId="6" type="noConversion"/>
  </si>
  <si>
    <t>Q1226CD8401</t>
  </si>
  <si>
    <t>22.713001,120.325709</t>
    <phoneticPr fontId="6" type="noConversion"/>
  </si>
  <si>
    <t>Q1225DD0639</t>
  </si>
  <si>
    <t>22.708566,120.324847</t>
    <phoneticPr fontId="6" type="noConversion"/>
  </si>
  <si>
    <t>Q1224CD1728</t>
  </si>
  <si>
    <t>22.704097,120.323974</t>
    <phoneticPr fontId="6" type="noConversion"/>
  </si>
  <si>
    <t>Q1223BD2804</t>
  </si>
  <si>
    <t>22.699616,120.323115</t>
    <phoneticPr fontId="6" type="noConversion"/>
  </si>
  <si>
    <t>Q1222AD3808</t>
  </si>
  <si>
    <t>22.695235,120.322255</t>
    <phoneticPr fontId="6" type="noConversion"/>
  </si>
  <si>
    <t>Q1121HE3093</t>
  </si>
  <si>
    <t>22.690772,120.321402</t>
    <phoneticPr fontId="6" type="noConversion"/>
  </si>
  <si>
    <t>Q1120GE4099</t>
  </si>
  <si>
    <t>22.686383,120.320516</t>
    <phoneticPr fontId="6" type="noConversion"/>
  </si>
  <si>
    <t>Q1119FE5264</t>
  </si>
  <si>
    <t>22.682069,120.319658</t>
    <phoneticPr fontId="6" type="noConversion"/>
  </si>
  <si>
    <t>Q1118EE6467</t>
  </si>
  <si>
    <t>22.677362,120.318801</t>
    <phoneticPr fontId="6" type="noConversion"/>
  </si>
  <si>
    <t>Q1117DE7256</t>
  </si>
  <si>
    <t>22.673107,120.317945</t>
    <phoneticPr fontId="6" type="noConversion"/>
  </si>
  <si>
    <t>Q1116CE8555</t>
  </si>
  <si>
    <t>22.668437,120.317086</t>
    <phoneticPr fontId="6" type="noConversion"/>
  </si>
  <si>
    <t>Q1115BE9348</t>
  </si>
  <si>
    <t>22.664410,120.316215</t>
    <phoneticPr fontId="6" type="noConversion"/>
  </si>
  <si>
    <t>Q1114BE0933</t>
  </si>
  <si>
    <t>22.660068,120.315789</t>
    <phoneticPr fontId="6" type="noConversion"/>
  </si>
  <si>
    <t>Q1114AA5172</t>
  </si>
  <si>
    <t>22.655124,120.315410</t>
    <phoneticPr fontId="6" type="noConversion"/>
  </si>
  <si>
    <t>Q1112AE1655</t>
  </si>
  <si>
    <t>22.650738,120.315089</t>
    <phoneticPr fontId="6" type="noConversion"/>
  </si>
  <si>
    <t>Q1011HE8709</t>
  </si>
  <si>
    <t>22.646602,120.314545</t>
    <phoneticPr fontId="6" type="noConversion"/>
  </si>
  <si>
    <t>Q1011HA2222</t>
  </si>
  <si>
    <t>22.642099,120.314177</t>
    <phoneticPr fontId="6" type="noConversion"/>
  </si>
  <si>
    <t>Q1010GA8223</t>
  </si>
  <si>
    <t>22.640144,120.317990</t>
    <phoneticPr fontId="6" type="noConversion"/>
  </si>
  <si>
    <t>Q1109CD7035</t>
  </si>
  <si>
    <t>22.639648,120.322830</t>
    <phoneticPr fontId="6" type="noConversion"/>
  </si>
  <si>
    <t>Q1109HC7408</t>
  </si>
  <si>
    <t>22.639153,120.327667</t>
    <phoneticPr fontId="6" type="noConversion"/>
  </si>
  <si>
    <t>Q1209EB6971</t>
  </si>
  <si>
    <t>22.638414,120.332452</t>
    <phoneticPr fontId="6" type="noConversion"/>
  </si>
  <si>
    <t>Q1309BB5097</t>
  </si>
  <si>
    <t>22.637524,120.337228</t>
    <phoneticPr fontId="6" type="noConversion"/>
  </si>
  <si>
    <t>Q1309GA4096</t>
  </si>
  <si>
    <t>22.636678,120.342006</t>
    <phoneticPr fontId="6" type="noConversion"/>
  </si>
  <si>
    <t>Q1408DE4100</t>
  </si>
  <si>
    <t>22.637479,120.346420</t>
    <phoneticPr fontId="6" type="noConversion"/>
  </si>
  <si>
    <t>Q1408HE9947</t>
  </si>
  <si>
    <t>22.637449,120.351188</t>
    <phoneticPr fontId="6" type="noConversion"/>
  </si>
  <si>
    <t>Q1508EE8941</t>
  </si>
  <si>
    <t>22.636568,120.355968</t>
    <phoneticPr fontId="6" type="noConversion"/>
  </si>
  <si>
    <t>Q1608BD7951</t>
  </si>
  <si>
    <t>22.635712,120.360748</t>
    <phoneticPr fontId="6" type="noConversion"/>
  </si>
  <si>
    <t>Q1608GC6965</t>
  </si>
  <si>
    <t>22.634941,120.365524</t>
    <phoneticPr fontId="6" type="noConversion"/>
  </si>
  <si>
    <t>Q1708DC5067</t>
  </si>
  <si>
    <t>22.634142,120.370309</t>
    <phoneticPr fontId="6" type="noConversion"/>
  </si>
  <si>
    <t>Q1808AB4187</t>
  </si>
  <si>
    <t>22.635683,120.374797</t>
    <phoneticPr fontId="6" type="noConversion"/>
  </si>
  <si>
    <t>Q1808FC1805</t>
  </si>
  <si>
    <t>22.636240,120.379625</t>
    <phoneticPr fontId="6" type="noConversion"/>
  </si>
  <si>
    <t>Q1908CD0465</t>
  </si>
  <si>
    <t>22.635612,120.384270</t>
    <phoneticPr fontId="6" type="noConversion"/>
  </si>
  <si>
    <t>Q1908GC8743</t>
  </si>
  <si>
    <t>22.633780,120.388587</t>
    <phoneticPr fontId="6" type="noConversion"/>
  </si>
  <si>
    <t>Q2008DA2669</t>
  </si>
  <si>
    <t>22.636417,120.392688</t>
    <phoneticPr fontId="6" type="noConversion"/>
  </si>
  <si>
    <t>Q2008HD4599</t>
  </si>
  <si>
    <t>22.638420,120.397028</t>
    <phoneticPr fontId="6" type="noConversion"/>
  </si>
  <si>
    <t>Q2109DA9769</t>
  </si>
  <si>
    <t>22.639476,120.401753</t>
    <phoneticPr fontId="6" type="noConversion"/>
  </si>
  <si>
    <t>Q2209AB8924</t>
  </si>
  <si>
    <t>22.640497,120.406504</t>
    <phoneticPr fontId="6" type="noConversion"/>
  </si>
  <si>
    <t>Q2209FD7015</t>
  </si>
  <si>
    <t>22.641391,120.411262</t>
    <phoneticPr fontId="6" type="noConversion"/>
  </si>
  <si>
    <t>Q2309CE6012</t>
  </si>
  <si>
    <t>22.641746,120.416107</t>
    <phoneticPr fontId="6" type="noConversion"/>
  </si>
  <si>
    <t>Q2309HE5399</t>
  </si>
  <si>
    <t>22.642756,120.420830</t>
    <phoneticPr fontId="6" type="noConversion"/>
  </si>
  <si>
    <t>Q2410EA4459</t>
  </si>
  <si>
    <t>22.644156,120.425446</t>
    <phoneticPr fontId="6" type="noConversion"/>
  </si>
  <si>
    <t>Q2510BC2002</t>
  </si>
  <si>
    <t>22.645376,120.430127</t>
    <phoneticPr fontId="6" type="noConversion"/>
  </si>
  <si>
    <t>Q2510GD0316</t>
  </si>
  <si>
    <t>22.646609,120.434807</t>
    <phoneticPr fontId="6" type="noConversion"/>
  </si>
  <si>
    <t>Q2610CE8730</t>
  </si>
  <si>
    <t>22.647842,120.439487</t>
    <phoneticPr fontId="6" type="noConversion"/>
  </si>
  <si>
    <t>Q2611HB6045</t>
  </si>
  <si>
    <t>22.648973,120.444137</t>
    <phoneticPr fontId="6" type="noConversion"/>
  </si>
  <si>
    <t>Q2711EC4238</t>
  </si>
  <si>
    <t>22.650306,120.448761</t>
    <phoneticPr fontId="6" type="noConversion"/>
  </si>
  <si>
    <t>Q2811BD1784</t>
  </si>
  <si>
    <t>22.651643,120.453403</t>
    <phoneticPr fontId="6" type="noConversion"/>
  </si>
  <si>
    <t>Q2812FA9261</t>
  </si>
  <si>
    <t>22.652981,120.458049</t>
    <phoneticPr fontId="6" type="noConversion"/>
  </si>
  <si>
    <t>Q2912CB7647</t>
  </si>
  <si>
    <t>22.654257,120.462715</t>
    <phoneticPr fontId="6" type="noConversion"/>
  </si>
  <si>
    <t>Q2912HD5047</t>
  </si>
  <si>
    <t>22.655664,120.467148</t>
    <phoneticPr fontId="6" type="noConversion"/>
  </si>
  <si>
    <t>Q3012EE1601</t>
  </si>
  <si>
    <t>22.654569,120.471853</t>
    <phoneticPr fontId="6" type="noConversion"/>
  </si>
  <si>
    <t>Q3112AD9338</t>
  </si>
  <si>
    <t>22.653432,120.476561</t>
    <phoneticPr fontId="6" type="noConversion"/>
  </si>
  <si>
    <t>Q3112FC7170</t>
  </si>
  <si>
    <t>22.652282,120.481265</t>
    <phoneticPr fontId="6" type="noConversion"/>
  </si>
  <si>
    <t>Q3212CA6801</t>
  </si>
  <si>
    <t>22.651786,120.486074</t>
    <phoneticPr fontId="6" type="noConversion"/>
  </si>
  <si>
    <t>Q3212HA5244</t>
  </si>
  <si>
    <t>22.652224,120.490907</t>
    <phoneticPr fontId="6" type="noConversion"/>
  </si>
  <si>
    <t>Q3312EA5711</t>
  </si>
  <si>
    <t>22.653436,120.495517</t>
    <phoneticPr fontId="6" type="noConversion"/>
  </si>
  <si>
    <t>Q3412BC2054</t>
  </si>
  <si>
    <t>22.655953,120.499550</t>
    <phoneticPr fontId="6" type="noConversion"/>
  </si>
  <si>
    <t>Q3412FE4801</t>
  </si>
  <si>
    <t>22.658511,120.503559</t>
    <phoneticPr fontId="6" type="noConversion"/>
  </si>
  <si>
    <t>Q3513BC5633</t>
  </si>
  <si>
    <t>22.659858,120.507996</t>
    <phoneticPr fontId="6" type="noConversion"/>
  </si>
  <si>
    <t>Q3513GE1101</t>
  </si>
  <si>
    <t>22.659141,120.512623</t>
    <phoneticPr fontId="6" type="noConversion"/>
  </si>
  <si>
    <t>Q3613CD8350</t>
  </si>
  <si>
    <t>22.656824,120.516791</t>
    <phoneticPr fontId="6" type="noConversion"/>
  </si>
  <si>
    <t>Q3613HA1732</t>
  </si>
  <si>
    <t>22.654463,120.520938</t>
    <phoneticPr fontId="6" type="noConversion"/>
  </si>
  <si>
    <t>Q3712DD3089</t>
  </si>
  <si>
    <t>22.652080,120.525068</t>
    <phoneticPr fontId="6" type="noConversion"/>
  </si>
  <si>
    <t>Q3712HA6424</t>
  </si>
  <si>
    <t>22.648884,120.528452</t>
    <phoneticPr fontId="6" type="noConversion"/>
  </si>
  <si>
    <t>Q3811DB0889</t>
  </si>
  <si>
    <t>22.645417,120.531569</t>
    <phoneticPr fontId="6" type="noConversion"/>
  </si>
  <si>
    <t>Q3810GD2074</t>
  </si>
  <si>
    <t>22.641939,120.534671</t>
    <phoneticPr fontId="6" type="noConversion"/>
  </si>
  <si>
    <t>Q3909BE4158</t>
  </si>
  <si>
    <t>22.638477,120.537794</t>
    <phoneticPr fontId="6" type="noConversion"/>
  </si>
  <si>
    <t>Q3909EA6353</t>
  </si>
  <si>
    <t>22.634995,120.540890</t>
    <phoneticPr fontId="6" type="noConversion"/>
  </si>
  <si>
    <t>Q3908HB8427</t>
  </si>
  <si>
    <t>22.631528,120.544006</t>
    <phoneticPr fontId="6" type="noConversion"/>
  </si>
  <si>
    <t>Q4007DC0612</t>
  </si>
  <si>
    <t>22.628795,120.547862</t>
    <phoneticPr fontId="6" type="noConversion"/>
  </si>
  <si>
    <t>Q4006GE9568</t>
  </si>
  <si>
    <t>22.626232,120.551867</t>
    <phoneticPr fontId="6" type="noConversion"/>
  </si>
  <si>
    <t>Q4106DB0773</t>
  </si>
  <si>
    <t>22.623683,120.555881</t>
    <phoneticPr fontId="6" type="noConversion"/>
  </si>
  <si>
    <t>Q4105HD1899</t>
  </si>
  <si>
    <t>22.619504,120.557265</t>
    <phoneticPr fontId="6" type="noConversion"/>
  </si>
  <si>
    <t>Q4204AE6206</t>
  </si>
  <si>
    <t>22.615066,120.558145</t>
    <phoneticPr fontId="6" type="noConversion"/>
  </si>
  <si>
    <t>Q4203BE4395</t>
  </si>
  <si>
    <t>22.610665,120.559230</t>
    <phoneticPr fontId="6" type="noConversion"/>
  </si>
  <si>
    <t>Q4202CE5497</t>
  </si>
  <si>
    <t>22.606262,120.560307</t>
    <phoneticPr fontId="6" type="noConversion"/>
  </si>
  <si>
    <t>Q4201DE6589</t>
  </si>
  <si>
    <t>22.601862,120.560991</t>
    <phoneticPr fontId="6" type="noConversion"/>
  </si>
  <si>
    <t>Q4200EE3772</t>
  </si>
  <si>
    <t>22.597823,120.558857</t>
    <phoneticPr fontId="6" type="noConversion"/>
  </si>
  <si>
    <t>Q4200CA1265</t>
  </si>
  <si>
    <t>22.593799,120.556650</t>
    <phoneticPr fontId="6" type="noConversion"/>
  </si>
  <si>
    <t>T4199HA8880</t>
  </si>
  <si>
    <t>22.589974,120.554068</t>
    <phoneticPr fontId="6" type="noConversion"/>
  </si>
  <si>
    <t>T4198FB2528</t>
  </si>
  <si>
    <t>22.586158,120.551468</t>
    <phoneticPr fontId="6" type="noConversion"/>
  </si>
  <si>
    <t>T4197CC5336</t>
  </si>
  <si>
    <t>22.582341,120.548870</t>
    <phoneticPr fontId="6" type="noConversion"/>
  </si>
  <si>
    <t>T4096HD8144</t>
  </si>
  <si>
    <t>22.578493,120.546339</t>
    <phoneticPr fontId="6" type="noConversion"/>
  </si>
  <si>
    <t>T4095FD2839</t>
  </si>
  <si>
    <t>22.574220,120.544773</t>
    <phoneticPr fontId="6" type="noConversion"/>
  </si>
  <si>
    <t>T4094DE6106</t>
  </si>
  <si>
    <t>22.569868,120.543614</t>
    <phoneticPr fontId="6" type="noConversion"/>
  </si>
  <si>
    <t>T4093CE4304</t>
  </si>
  <si>
    <t>22.565950,120.545682</t>
    <phoneticPr fontId="6" type="noConversion"/>
  </si>
  <si>
    <t>T4093EA5010</t>
  </si>
  <si>
    <t>22.563652,120.549844</t>
    <phoneticPr fontId="6" type="noConversion"/>
  </si>
  <si>
    <t>T4192AC7484</t>
  </si>
  <si>
    <t>22.561465,120.554092</t>
    <phoneticPr fontId="6" type="noConversion"/>
  </si>
  <si>
    <t>T4192FA1051</t>
  </si>
  <si>
    <t>22.557696,120.556165</t>
    <phoneticPr fontId="6" type="noConversion"/>
  </si>
  <si>
    <t>T4191HA2873</t>
  </si>
  <si>
    <t>22.553205,120.555830</t>
    <phoneticPr fontId="6" type="noConversion"/>
  </si>
  <si>
    <t>T4190GA9816</t>
  </si>
  <si>
    <t>22.548704,120.555446</t>
    <phoneticPr fontId="6" type="noConversion"/>
  </si>
  <si>
    <t>T4189GA5807</t>
  </si>
  <si>
    <t>22.544202,120.555067</t>
    <phoneticPr fontId="6" type="noConversion"/>
  </si>
  <si>
    <t>T4188GA0899</t>
  </si>
  <si>
    <t>22.540836,120.552406</t>
    <phoneticPr fontId="6" type="noConversion"/>
  </si>
  <si>
    <t>T4187DC3147</t>
  </si>
  <si>
    <t>22.539225,120.547881</t>
    <phoneticPr fontId="6" type="noConversion"/>
  </si>
  <si>
    <t>T4087GA6480</t>
  </si>
  <si>
    <t>22.537632,120.543333</t>
    <phoneticPr fontId="6" type="noConversion"/>
  </si>
  <si>
    <t>T4086CD0605</t>
  </si>
  <si>
    <t>22.536127,120.538766</t>
    <phoneticPr fontId="6" type="noConversion"/>
  </si>
  <si>
    <t>T3986FC3000</t>
  </si>
  <si>
    <t>22.533892,120.534773</t>
    <phoneticPr fontId="6" type="noConversion"/>
  </si>
  <si>
    <t>T3985BE1584</t>
  </si>
  <si>
    <t>22.529650,120.533194</t>
    <phoneticPr fontId="6" type="noConversion"/>
  </si>
  <si>
    <t>T3884HE5845</t>
  </si>
  <si>
    <t>22.525340,120.531745</t>
    <phoneticPr fontId="6" type="noConversion"/>
  </si>
  <si>
    <t>T3884GA0048</t>
  </si>
  <si>
    <t>22.521003,120.530442</t>
    <phoneticPr fontId="6" type="noConversion"/>
  </si>
  <si>
    <t>T3883EA6288</t>
  </si>
  <si>
    <t>22.516522,120.530925</t>
    <phoneticPr fontId="6" type="noConversion"/>
  </si>
  <si>
    <t>T3882FA1362</t>
  </si>
  <si>
    <t>22.512042,120.531534</t>
    <phoneticPr fontId="6" type="noConversion"/>
  </si>
  <si>
    <t>T3881FA7385</t>
  </si>
  <si>
    <t>22.507678,120.532683</t>
    <phoneticPr fontId="6" type="noConversion"/>
  </si>
  <si>
    <t>T3880GA9542</t>
  </si>
  <si>
    <t>22.503452,120.534391</t>
    <phoneticPr fontId="6" type="noConversion"/>
  </si>
  <si>
    <t>T3979AA6893</t>
  </si>
  <si>
    <t>22.499228,120.536110</t>
    <phoneticPr fontId="6" type="noConversion"/>
  </si>
  <si>
    <t>T3978CB4145</t>
  </si>
  <si>
    <t>22.495004,120.537827</t>
    <phoneticPr fontId="6" type="noConversion"/>
  </si>
  <si>
    <t>T3977EB1497</t>
  </si>
  <si>
    <t>22.490779,120.539541</t>
    <phoneticPr fontId="6" type="noConversion"/>
  </si>
  <si>
    <t>T3976FB9748</t>
  </si>
  <si>
    <t>22.486555,120.541260</t>
    <phoneticPr fontId="6" type="noConversion"/>
  </si>
  <si>
    <t>T3975HC7100</t>
  </si>
  <si>
    <t>22.482330,120.542974</t>
    <phoneticPr fontId="6" type="noConversion"/>
  </si>
  <si>
    <t>T4074BC4442</t>
  </si>
  <si>
    <t>22.478106,120.544691</t>
    <phoneticPr fontId="6" type="noConversion"/>
  </si>
  <si>
    <t>T4073DC2704</t>
  </si>
  <si>
    <t>22.473882,120.546409</t>
    <phoneticPr fontId="6" type="noConversion"/>
  </si>
  <si>
    <t>T4072ED9055</t>
  </si>
  <si>
    <t>22.469659,120.548128</t>
    <phoneticPr fontId="6" type="noConversion"/>
  </si>
  <si>
    <t>T4071GD7317</t>
  </si>
  <si>
    <t>22.465344,120.549474</t>
    <phoneticPr fontId="6" type="noConversion"/>
  </si>
  <si>
    <t>T4170AD0589</t>
  </si>
  <si>
    <t>22.460881,120.550201</t>
    <phoneticPr fontId="6" type="noConversion"/>
  </si>
  <si>
    <t>T4169AD8615</t>
  </si>
  <si>
    <t>22.456551,120.551403</t>
    <phoneticPr fontId="6" type="noConversion"/>
  </si>
  <si>
    <t>T4168CD0835</t>
  </si>
  <si>
    <t>22.452847,120.554169</t>
    <phoneticPr fontId="6" type="noConversion"/>
  </si>
  <si>
    <t>T4167EE8774</t>
  </si>
  <si>
    <t>22.449160,120.556974</t>
    <phoneticPr fontId="6" type="noConversion"/>
  </si>
  <si>
    <t>T4167HA7645</t>
  </si>
  <si>
    <t>22.445503,120.559825</t>
    <phoneticPr fontId="6" type="noConversion"/>
  </si>
  <si>
    <t>T4266CB6569</t>
  </si>
  <si>
    <t>22.442261,120.563186</t>
    <phoneticPr fontId="6" type="noConversion"/>
  </si>
  <si>
    <t>T4265GC1919</t>
  </si>
  <si>
    <t>22.438972,120.566511</t>
    <phoneticPr fontId="6" type="noConversion"/>
  </si>
  <si>
    <t>T4364BE5334</t>
  </si>
  <si>
    <t>22.435494,120.569609</t>
    <phoneticPr fontId="6" type="noConversion"/>
  </si>
  <si>
    <t>T4364EA7408</t>
  </si>
  <si>
    <t>22.432001,120.572687</t>
    <phoneticPr fontId="6" type="noConversion"/>
  </si>
  <si>
    <t>T4363HB8660</t>
  </si>
  <si>
    <t>22.428510,120.575767</t>
    <phoneticPr fontId="6" type="noConversion"/>
  </si>
  <si>
    <t>T4462DC0723</t>
  </si>
  <si>
    <t>22.425015,120.578843</t>
    <phoneticPr fontId="6" type="noConversion"/>
  </si>
  <si>
    <t>T4461GD1885</t>
  </si>
  <si>
    <t>22.421515,120.581912</t>
    <phoneticPr fontId="6" type="noConversion"/>
  </si>
  <si>
    <t>T4560BE3926</t>
  </si>
  <si>
    <t>22.417539,120.584084</t>
    <phoneticPr fontId="6" type="noConversion"/>
  </si>
  <si>
    <t>T4560DA5555</t>
  </si>
  <si>
    <t>22.413230,120.585531</t>
    <phoneticPr fontId="6" type="noConversion"/>
  </si>
  <si>
    <t>T4559FA0728</t>
  </si>
  <si>
    <t>22.408912,120.586951</t>
    <phoneticPr fontId="6" type="noConversion"/>
  </si>
  <si>
    <t>T4558GA4979</t>
  </si>
  <si>
    <t>22.404596,120.588377</t>
    <phoneticPr fontId="6" type="noConversion"/>
  </si>
  <si>
    <t>T4557HB9231</t>
  </si>
  <si>
    <t>22.400277,120.589798</t>
    <phoneticPr fontId="6" type="noConversion"/>
  </si>
  <si>
    <t>T4656BB3483</t>
  </si>
  <si>
    <t>22.395961,120.591223</t>
    <phoneticPr fontId="6" type="noConversion"/>
  </si>
  <si>
    <t>T4655CB8634</t>
  </si>
  <si>
    <t>22.391644,120.592647</t>
    <phoneticPr fontId="6" type="noConversion"/>
  </si>
  <si>
    <t>T4654EB2896</t>
  </si>
  <si>
    <t>22.387334,120.593957</t>
    <phoneticPr fontId="6" type="noConversion"/>
  </si>
  <si>
    <t>T4653FC6028</t>
  </si>
  <si>
    <t>22.383126,120.595718</t>
    <phoneticPr fontId="6" type="noConversion"/>
  </si>
  <si>
    <t>T4652HC4422</t>
  </si>
  <si>
    <t>22.378909,120.597454</t>
    <phoneticPr fontId="6" type="noConversion"/>
  </si>
  <si>
    <t>T4751BC2704</t>
  </si>
  <si>
    <t>22.375440,120.600539</t>
    <phoneticPr fontId="6" type="noConversion"/>
  </si>
  <si>
    <t>T4750ED3869</t>
  </si>
  <si>
    <t>22.372059,120.603756</t>
    <phoneticPr fontId="6" type="noConversion"/>
  </si>
  <si>
    <t>T4750HA6174</t>
  </si>
  <si>
    <t>22.368682,120.606980</t>
    <phoneticPr fontId="6" type="noConversion"/>
  </si>
  <si>
    <t>T4849CB9389</t>
  </si>
  <si>
    <t>22.364378,120.607906</t>
    <phoneticPr fontId="6" type="noConversion"/>
  </si>
  <si>
    <t>T4848DB9623</t>
  </si>
  <si>
    <t>22.359864,120.607985</t>
    <phoneticPr fontId="6" type="noConversion"/>
  </si>
  <si>
    <t>T4847DB9693</t>
  </si>
  <si>
    <t>22.355349,120.608056</t>
    <phoneticPr fontId="6" type="noConversion"/>
  </si>
  <si>
    <t>T4846EB0653</t>
  </si>
  <si>
    <t>22.350834,120.608116</t>
    <phoneticPr fontId="6" type="noConversion"/>
  </si>
  <si>
    <t>T4845EB1603</t>
  </si>
  <si>
    <t>22.346600,120.609410</t>
    <phoneticPr fontId="6" type="noConversion"/>
  </si>
  <si>
    <t>T4844FB4924</t>
  </si>
  <si>
    <t>22.342709,120.611873</t>
    <phoneticPr fontId="6" type="noConversion"/>
  </si>
  <si>
    <t>T4843HC9642</t>
  </si>
  <si>
    <t>22.338573,120.613715</t>
    <phoneticPr fontId="6" type="noConversion"/>
  </si>
  <si>
    <t>T4942BD8034</t>
  </si>
  <si>
    <t>22.334444,120.615558</t>
    <phoneticPr fontId="6" type="noConversion"/>
  </si>
  <si>
    <t>T4941DD7426</t>
  </si>
  <si>
    <t>22.331170,120.618900</t>
    <phoneticPr fontId="6" type="noConversion"/>
  </si>
  <si>
    <t>T4940HE1853</t>
  </si>
  <si>
    <t>22.328057,120.622416</t>
    <phoneticPr fontId="6" type="noConversion"/>
  </si>
  <si>
    <t>T5040CB7367</t>
  </si>
  <si>
    <t>22.325239,120.626194</t>
    <phoneticPr fontId="6" type="noConversion"/>
  </si>
  <si>
    <t>T5039GD6254</t>
  </si>
  <si>
    <t>22.322445,120.629981</t>
    <phoneticPr fontId="6" type="noConversion"/>
  </si>
  <si>
    <t>T5139CA5144</t>
  </si>
  <si>
    <t>22.318775,120.632807</t>
    <phoneticPr fontId="6" type="noConversion"/>
  </si>
  <si>
    <t>T5138FB4047</t>
  </si>
  <si>
    <t>22.315163,120.635717</t>
    <phoneticPr fontId="6" type="noConversion"/>
  </si>
  <si>
    <t>T5237AC4036</t>
  </si>
  <si>
    <t>22.311681,120.638806</t>
    <phoneticPr fontId="6" type="noConversion"/>
  </si>
  <si>
    <t>T5236DD6200</t>
  </si>
  <si>
    <t>22.308028,120.641620</t>
    <phoneticPr fontId="6" type="noConversion"/>
  </si>
  <si>
    <t>T5235GE4195</t>
  </si>
  <si>
    <t>22.303697,120.642753</t>
    <phoneticPr fontId="6" type="noConversion"/>
  </si>
  <si>
    <t>T5234HE6355</t>
  </si>
  <si>
    <t>22.299306,120.643806</t>
    <phoneticPr fontId="6" type="noConversion"/>
  </si>
  <si>
    <t>T5333AE7428</t>
  </si>
  <si>
    <t>22.294805,120.644118</t>
    <phoneticPr fontId="6" type="noConversion"/>
  </si>
  <si>
    <t>T5332BE0530</t>
  </si>
  <si>
    <t>22.290328,120.644081</t>
    <phoneticPr fontId="6" type="noConversion"/>
  </si>
  <si>
    <t>T5331AE9584</t>
  </si>
  <si>
    <t>22.285999,120.645457</t>
    <phoneticPr fontId="6" type="noConversion"/>
  </si>
  <si>
    <t>T5330CE3795</t>
  </si>
  <si>
    <t>22.282007,120.647648</t>
    <phoneticPr fontId="6" type="noConversion"/>
  </si>
  <si>
    <t>T5330EA6342</t>
  </si>
  <si>
    <t>22.277748,120.649195</t>
    <phoneticPr fontId="6" type="noConversion"/>
  </si>
  <si>
    <t>T5329GA2620</t>
  </si>
  <si>
    <t>22.273343,120.650198</t>
    <phoneticPr fontId="6" type="noConversion"/>
  </si>
  <si>
    <t>T5328HA2742</t>
  </si>
  <si>
    <t>22.269321,120.652368</t>
    <phoneticPr fontId="6" type="noConversion"/>
  </si>
  <si>
    <t>T5427BB4276</t>
  </si>
  <si>
    <t>22.264900,120.653166</t>
    <phoneticPr fontId="6" type="noConversion"/>
  </si>
  <si>
    <t>T5426CB2387</t>
  </si>
  <si>
    <t>22.260403,120.652769</t>
    <phoneticPr fontId="6" type="noConversion"/>
  </si>
  <si>
    <t>T5425BB8369</t>
  </si>
  <si>
    <t>22.256158,120.654095</t>
    <phoneticPr fontId="6" type="noConversion"/>
  </si>
  <si>
    <t>T5424DB2618</t>
  </si>
  <si>
    <t>22.252104,120.656233</t>
    <phoneticPr fontId="6" type="noConversion"/>
  </si>
  <si>
    <t>T5423FC4119</t>
  </si>
  <si>
    <t>22.248338,120.658644</t>
    <phoneticPr fontId="6" type="noConversion"/>
  </si>
  <si>
    <t>T5422HD8082</t>
  </si>
  <si>
    <t>22.245236,120.662167</t>
    <phoneticPr fontId="6" type="noConversion"/>
  </si>
  <si>
    <t>T5521DE5517</t>
  </si>
  <si>
    <t>22.242102,120.665659</t>
    <phoneticPr fontId="6" type="noConversion"/>
  </si>
  <si>
    <t>T5521HB1009</t>
  </si>
  <si>
    <t>22.238769,120.668925</t>
    <phoneticPr fontId="6" type="noConversion"/>
  </si>
  <si>
    <t>T5620CC4460</t>
  </si>
  <si>
    <t>22.235154,120.671832</t>
    <phoneticPr fontId="6" type="noConversion"/>
  </si>
  <si>
    <t>T5619FD4349</t>
  </si>
  <si>
    <t>22.231149,120.674016</t>
    <phoneticPr fontId="6" type="noConversion"/>
  </si>
  <si>
    <t>T5618HD6995</t>
  </si>
  <si>
    <t>22.227101,120.675614</t>
    <phoneticPr fontId="6" type="noConversion"/>
  </si>
  <si>
    <t>T5717BE3426</t>
  </si>
  <si>
    <t>22.223503,120.677666</t>
    <phoneticPr fontId="6" type="noConversion"/>
  </si>
  <si>
    <t>T5717DA4437</t>
  </si>
  <si>
    <t>22.219269,120.678681</t>
    <phoneticPr fontId="6" type="noConversion"/>
  </si>
  <si>
    <t>T5716EA4778</t>
  </si>
  <si>
    <t>22.215866,120.681835</t>
    <phoneticPr fontId="6" type="noConversion"/>
  </si>
  <si>
    <t>T5715HC7011</t>
  </si>
  <si>
    <t>22.212082,120.684476</t>
    <phoneticPr fontId="6" type="noConversion"/>
  </si>
  <si>
    <t>T5814CC4821</t>
  </si>
  <si>
    <t>22.208013,120.686542</t>
    <phoneticPr fontId="6" type="noConversion"/>
  </si>
  <si>
    <t>T5813ED5340</t>
  </si>
  <si>
    <t>22.203726,120.688024</t>
    <phoneticPr fontId="6" type="noConversion"/>
  </si>
  <si>
    <t>T5812GD0565</t>
  </si>
  <si>
    <t>22.199311,120.689044</t>
    <phoneticPr fontId="6" type="noConversion"/>
  </si>
  <si>
    <t>T5811HD1606</t>
  </si>
  <si>
    <t>22.195443,120.691283</t>
    <phoneticPr fontId="6" type="noConversion"/>
  </si>
  <si>
    <t>T5910BE4308</t>
  </si>
  <si>
    <t>25.049816,121.521645</t>
    <phoneticPr fontId="6" type="noConversion"/>
  </si>
  <si>
    <t>B6443GB0030</t>
  </si>
  <si>
    <t>25.054182,121.522671</t>
    <phoneticPr fontId="6" type="noConversion"/>
  </si>
  <si>
    <t>B6444HA0854</t>
  </si>
  <si>
    <t>25.058688,121.522932</t>
    <phoneticPr fontId="6" type="noConversion"/>
  </si>
  <si>
    <t>B6445HA2893</t>
  </si>
  <si>
    <t>25.062813,121.522264</t>
    <phoneticPr fontId="6" type="noConversion"/>
  </si>
  <si>
    <t>B6446GA6400</t>
  </si>
  <si>
    <t>25.062964,121.517314</t>
    <phoneticPr fontId="6" type="noConversion"/>
  </si>
  <si>
    <t>B6446BA6505</t>
  </si>
  <si>
    <t>25.063025,121.512364</t>
    <phoneticPr fontId="6" type="noConversion"/>
  </si>
  <si>
    <t>B6346EA6519</t>
  </si>
  <si>
    <t>25.063485,121.507796</t>
    <phoneticPr fontId="6" type="noConversion"/>
  </si>
  <si>
    <t>B6346AB0009</t>
  </si>
  <si>
    <t>25.063957,121.502703</t>
    <phoneticPr fontId="6" type="noConversion"/>
  </si>
  <si>
    <t>B6246CB8569</t>
  </si>
  <si>
    <t>25.062319,121.498089</t>
    <phoneticPr fontId="6" type="noConversion"/>
  </si>
  <si>
    <t>B6145GE2716</t>
  </si>
  <si>
    <t>25.061248,121.493302</t>
    <phoneticPr fontId="6" type="noConversion"/>
  </si>
  <si>
    <t>B6145BD3595</t>
  </si>
  <si>
    <t>25.058480,121.489523</t>
    <phoneticPr fontId="6" type="noConversion"/>
  </si>
  <si>
    <t>B6045FA5488</t>
  </si>
  <si>
    <t>25.055296,121.486239</t>
    <phoneticPr fontId="6" type="noConversion"/>
  </si>
  <si>
    <t>B6044CB2984</t>
  </si>
  <si>
    <t>25.051447,121.483908</t>
    <phoneticPr fontId="6" type="noConversion"/>
  </si>
  <si>
    <t>B5943HC9656</t>
  </si>
  <si>
    <t>25.049363,121.479513</t>
    <phoneticPr fontId="6" type="noConversion"/>
  </si>
  <si>
    <t>B5943DA5324</t>
  </si>
  <si>
    <t>25.047489,121.475034</t>
    <phoneticPr fontId="6" type="noConversion"/>
  </si>
  <si>
    <t>B5842HD0215</t>
  </si>
  <si>
    <t>25.045980,121.470365</t>
    <phoneticPr fontId="6" type="noConversion"/>
  </si>
  <si>
    <t>B5842CB3506</t>
  </si>
  <si>
    <t>25.043009,121.466717</t>
    <phoneticPr fontId="6" type="noConversion"/>
  </si>
  <si>
    <t>B5741GD6236</t>
  </si>
  <si>
    <t>25.040401,121.462689</t>
    <phoneticPr fontId="6" type="noConversion"/>
  </si>
  <si>
    <t>B5741CA5386</t>
  </si>
  <si>
    <t>25.037822,121.458628</t>
    <phoneticPr fontId="6" type="noConversion"/>
  </si>
  <si>
    <t>B5640GC4498</t>
  </si>
  <si>
    <t>25.036510,121.454018</t>
    <phoneticPr fontId="6" type="noConversion"/>
  </si>
  <si>
    <t>B5640BB8042</t>
  </si>
  <si>
    <t>25.035439,121.449209</t>
    <phoneticPr fontId="6" type="noConversion"/>
  </si>
  <si>
    <t>B5539FE0801</t>
  </si>
  <si>
    <t>25.034399,121.444392</t>
    <phoneticPr fontId="6" type="noConversion"/>
  </si>
  <si>
    <t>B5539AD1645</t>
  </si>
  <si>
    <t>25.033425,121.439557</t>
    <phoneticPr fontId="6" type="noConversion"/>
  </si>
  <si>
    <t>B5439DC2565</t>
  </si>
  <si>
    <t>25.032635,121.434681</t>
    <phoneticPr fontId="6" type="noConversion"/>
  </si>
  <si>
    <t>B5339GB3646</t>
  </si>
  <si>
    <t>25.031201,121.429989</t>
    <phoneticPr fontId="6" type="noConversion"/>
  </si>
  <si>
    <t>B5339BA6016</t>
  </si>
  <si>
    <t>25.029743,121.425301</t>
    <phoneticPr fontId="6" type="noConversion"/>
  </si>
  <si>
    <t>B5238ED8493</t>
  </si>
  <si>
    <t>25.028278,121.420621</t>
    <phoneticPr fontId="6" type="noConversion"/>
  </si>
  <si>
    <t>B5238AB1779</t>
  </si>
  <si>
    <t>25.025377,121.417299</t>
    <phoneticPr fontId="6" type="noConversion"/>
  </si>
  <si>
    <t>B5137ED8537</t>
  </si>
  <si>
    <t>25.022721,121.413398</t>
    <phoneticPr fontId="6" type="noConversion"/>
  </si>
  <si>
    <t>B5137AA9601</t>
  </si>
  <si>
    <t>25.020027,121.409542</t>
    <phoneticPr fontId="6" type="noConversion"/>
  </si>
  <si>
    <t>B5036FC0622</t>
  </si>
  <si>
    <t>25.018022,121.405367</t>
    <phoneticPr fontId="6" type="noConversion"/>
  </si>
  <si>
    <t>B5036AA8318</t>
  </si>
  <si>
    <t>25.016724,121.400625</t>
    <phoneticPr fontId="6" type="noConversion"/>
  </si>
  <si>
    <t>B4935ED0933</t>
  </si>
  <si>
    <t>25.016493,121.395768</t>
    <phoneticPr fontId="6" type="noConversion"/>
  </si>
  <si>
    <t>B4835HD1636</t>
  </si>
  <si>
    <t>25.014775,121.391894</t>
    <phoneticPr fontId="6" type="noConversion"/>
  </si>
  <si>
    <t>B4835DB2725</t>
  </si>
  <si>
    <t>25.012595,121.388162</t>
    <phoneticPr fontId="6" type="noConversion"/>
  </si>
  <si>
    <t>B4734HE4362</t>
  </si>
  <si>
    <t>25.012107,121.383373</t>
    <phoneticPr fontId="6" type="noConversion"/>
  </si>
  <si>
    <t>B4734CD6737</t>
  </si>
  <si>
    <t>25.011643,121.378536</t>
    <phoneticPr fontId="6" type="noConversion"/>
  </si>
  <si>
    <t>B4634FD7254</t>
  </si>
  <si>
    <t>25.011297,121.373760</t>
    <phoneticPr fontId="6" type="noConversion"/>
  </si>
  <si>
    <t>B4634AC9834</t>
  </si>
  <si>
    <t>25.008894,121.369751</t>
    <phoneticPr fontId="6" type="noConversion"/>
  </si>
  <si>
    <t>B4534EA8197</t>
  </si>
  <si>
    <t>25.004815,121.368376</t>
    <phoneticPr fontId="6" type="noConversion"/>
  </si>
  <si>
    <t>B4533DA5625</t>
  </si>
  <si>
    <t>25.002045,121.364959</t>
    <phoneticPr fontId="6" type="noConversion"/>
  </si>
  <si>
    <t>B4532AC0587</t>
  </si>
  <si>
    <t>25.001614,121.360041</t>
    <phoneticPr fontId="6" type="noConversion"/>
  </si>
  <si>
    <t>B4432DC1018</t>
  </si>
  <si>
    <t>25.001398,121.355094</t>
    <phoneticPr fontId="6" type="noConversion"/>
  </si>
  <si>
    <t>B4332GB1823</t>
  </si>
  <si>
    <t>25.001895,121.350197</t>
    <phoneticPr fontId="6" type="noConversion"/>
  </si>
  <si>
    <t>B4332BC1387</t>
  </si>
  <si>
    <t>24.999341,121.346196</t>
    <phoneticPr fontId="6" type="noConversion"/>
  </si>
  <si>
    <t>B4231FE1553</t>
  </si>
  <si>
    <t>24.996778,121.342137</t>
    <phoneticPr fontId="6" type="noConversion"/>
  </si>
  <si>
    <t>B4231BB0668</t>
  </si>
  <si>
    <t>24.995087,121.337554</t>
    <phoneticPr fontId="6" type="noConversion"/>
  </si>
  <si>
    <t>B4130EE4739</t>
  </si>
  <si>
    <t>24.993537,121.332905</t>
    <phoneticPr fontId="6" type="noConversion"/>
  </si>
  <si>
    <t>B4030HD7056</t>
  </si>
  <si>
    <t>24.993062,121.327985</t>
    <phoneticPr fontId="6" type="noConversion"/>
  </si>
  <si>
    <t>B4030CC7583</t>
  </si>
  <si>
    <t>24.992136,121.323171</t>
    <phoneticPr fontId="6" type="noConversion"/>
  </si>
  <si>
    <t>B3930FB9429</t>
  </si>
  <si>
    <t>24.990865,121.318454</t>
    <phoneticPr fontId="6" type="noConversion"/>
  </si>
  <si>
    <t>B3930BA1077</t>
  </si>
  <si>
    <t>24.990646,121.313594</t>
    <phoneticPr fontId="6" type="noConversion"/>
  </si>
  <si>
    <t>B3829EE2862</t>
  </si>
  <si>
    <t>24.989140,121.308927</t>
    <phoneticPr fontId="6" type="noConversion"/>
  </si>
  <si>
    <t>B3729HD5154</t>
  </si>
  <si>
    <t>24.989889,121.304199</t>
    <phoneticPr fontId="6" type="noConversion"/>
  </si>
  <si>
    <t>B3729CD7986</t>
  </si>
  <si>
    <t>24.225579,120.645251</t>
    <phoneticPr fontId="6" type="noConversion"/>
  </si>
  <si>
    <t>G5360HC4517</t>
  </si>
  <si>
    <t>24.221420,120.647160</t>
    <phoneticPr fontId="6" type="noConversion"/>
  </si>
  <si>
    <t>G5459BC3946</t>
  </si>
  <si>
    <t>24.217232,120.648936</t>
    <phoneticPr fontId="6" type="noConversion"/>
  </si>
  <si>
    <t>G5458DD1331</t>
  </si>
  <si>
    <t>24.212810,120.649857</t>
    <phoneticPr fontId="6" type="noConversion"/>
  </si>
  <si>
    <t>G5457ED0451</t>
  </si>
  <si>
    <t>24.208476,120.651181</t>
    <phoneticPr fontId="6" type="noConversion"/>
  </si>
  <si>
    <t>G5456FD3691</t>
  </si>
  <si>
    <t>24.204288,120.652990</t>
    <phoneticPr fontId="6" type="noConversion"/>
  </si>
  <si>
    <t>G5455HD2917</t>
  </si>
  <si>
    <t>24.200286,120.655261</t>
    <phoneticPr fontId="6" type="noConversion"/>
  </si>
  <si>
    <t>G5554BE5513</t>
  </si>
  <si>
    <t>24.196326,120.657620</t>
    <phoneticPr fontId="6" type="noConversion"/>
  </si>
  <si>
    <t>G5554DA9104</t>
  </si>
  <si>
    <t>24.192418,120.660082</t>
    <phoneticPr fontId="6" type="noConversion"/>
  </si>
  <si>
    <t>G5553GA3890</t>
  </si>
  <si>
    <t>24.188436,120.662373</t>
    <phoneticPr fontId="6" type="noConversion"/>
  </si>
  <si>
    <t>G5652AB7309</t>
  </si>
  <si>
    <t>24.184496,120.664771</t>
    <phoneticPr fontId="6" type="noConversion"/>
  </si>
  <si>
    <t>G5651DC1032</t>
  </si>
  <si>
    <t>24.180453,120.666947</t>
    <phoneticPr fontId="6" type="noConversion"/>
  </si>
  <si>
    <t>G5650FC3534</t>
  </si>
  <si>
    <t>24.176757,120.669761</t>
    <phoneticPr fontId="6" type="noConversion"/>
  </si>
  <si>
    <t>G5749AD1484</t>
  </si>
  <si>
    <t>24.172666,120.671615</t>
    <phoneticPr fontId="6" type="noConversion"/>
  </si>
  <si>
    <t>G5748CD0950</t>
  </si>
  <si>
    <t>24.168290,120.672784</t>
    <phoneticPr fontId="6" type="noConversion"/>
  </si>
  <si>
    <t>G5747DE2035</t>
  </si>
  <si>
    <t>24.163985,120.674252</t>
    <phoneticPr fontId="6" type="noConversion"/>
  </si>
  <si>
    <t>G5746EE7218</t>
  </si>
  <si>
    <t>24.159649,120.675620</t>
    <phoneticPr fontId="6" type="noConversion"/>
  </si>
  <si>
    <t>G5745GE0497</t>
  </si>
  <si>
    <t>24.155348,120.677062</t>
    <phoneticPr fontId="6" type="noConversion"/>
  </si>
  <si>
    <t>G5744HE5741</t>
  </si>
  <si>
    <t>24.150969,120.677070</t>
    <phoneticPr fontId="6" type="noConversion"/>
  </si>
  <si>
    <t>G5743HE5846</t>
  </si>
  <si>
    <t>24.147790,120.673580</t>
    <phoneticPr fontId="6" type="noConversion"/>
  </si>
  <si>
    <t>G5743DB9385</t>
  </si>
  <si>
    <t>24.144481,120.670236</t>
    <phoneticPr fontId="6" type="noConversion"/>
  </si>
  <si>
    <t>G5742AC5689</t>
  </si>
  <si>
    <t>24.141248,120.666803</t>
    <phoneticPr fontId="6" type="noConversion"/>
  </si>
  <si>
    <t>G5641FE0182</t>
  </si>
  <si>
    <t>24.137126,120.665680</t>
    <phoneticPr fontId="6" type="noConversion"/>
  </si>
  <si>
    <t>G5640DE9535</t>
  </si>
  <si>
    <t>24.132848,120.666861</t>
    <phoneticPr fontId="6" type="noConversion"/>
  </si>
  <si>
    <t>G5639FE1821</t>
  </si>
  <si>
    <t>24.128742,120.668901</t>
    <phoneticPr fontId="6" type="noConversion"/>
  </si>
  <si>
    <t>G5639HA1286</t>
  </si>
  <si>
    <t>23.751793,120.496913</t>
    <phoneticPr fontId="6" type="noConversion"/>
  </si>
  <si>
    <t>K3455GD8382</t>
  </si>
  <si>
    <t>24.126335,120.664966</t>
    <phoneticPr fontId="6" type="noConversion"/>
  </si>
  <si>
    <t>G5638DC1671</t>
  </si>
  <si>
    <t>24.122625,120.662172</t>
    <phoneticPr fontId="6" type="noConversion"/>
  </si>
  <si>
    <t>G5637AD3520</t>
  </si>
  <si>
    <t>24.118908,120.659390</t>
    <phoneticPr fontId="6" type="noConversion"/>
  </si>
  <si>
    <t>G5536FE4399</t>
  </si>
  <si>
    <t>24.115717,120.655958</t>
    <phoneticPr fontId="6" type="noConversion"/>
  </si>
  <si>
    <t>G5536BA9897</t>
  </si>
  <si>
    <t>24.112848,120.652174</t>
    <phoneticPr fontId="6" type="noConversion"/>
  </si>
  <si>
    <t>G5435GC1730</t>
  </si>
  <si>
    <t>24.110853,120.647792</t>
    <phoneticPr fontId="6" type="noConversion"/>
  </si>
  <si>
    <t>G5435BA6570</t>
  </si>
  <si>
    <t>24.109360,120.643152</t>
    <phoneticPr fontId="6" type="noConversion"/>
  </si>
  <si>
    <t>G5334ED9856</t>
  </si>
  <si>
    <t>24.107918,120.638492</t>
    <phoneticPr fontId="6" type="noConversion"/>
  </si>
  <si>
    <t>G5334AC2218</t>
  </si>
  <si>
    <t>24.106244,120.633942</t>
    <phoneticPr fontId="6" type="noConversion"/>
  </si>
  <si>
    <t>G5234DA5483</t>
  </si>
  <si>
    <t>24.104452,120.629458</t>
    <phoneticPr fontId="6" type="noConversion"/>
  </si>
  <si>
    <t>G5133HD0426</t>
  </si>
  <si>
    <t>24.104227,120.624594</t>
    <phoneticPr fontId="6" type="noConversion"/>
  </si>
  <si>
    <t>G5133CD0273</t>
  </si>
  <si>
    <t>24.105685,120.619944</t>
    <phoneticPr fontId="6" type="noConversion"/>
  </si>
  <si>
    <t>G5033FE3855</t>
  </si>
  <si>
    <t>24.106163,120.615162</t>
    <phoneticPr fontId="6" type="noConversion"/>
  </si>
  <si>
    <t>G5034AA4490</t>
  </si>
  <si>
    <t>24.107690,120.610601</t>
    <phoneticPr fontId="6" type="noConversion"/>
  </si>
  <si>
    <t>G4934DC8160</t>
  </si>
  <si>
    <t>24.108975,120.605899</t>
    <phoneticPr fontId="6" type="noConversion"/>
  </si>
  <si>
    <t>G4834HD0584</t>
  </si>
  <si>
    <t>24.110510,120.601274</t>
    <phoneticPr fontId="6" type="noConversion"/>
  </si>
  <si>
    <t>G4835CA3295</t>
  </si>
  <si>
    <t>24.111980,120.596624</t>
    <phoneticPr fontId="6" type="noConversion"/>
  </si>
  <si>
    <t>G4735FB6869</t>
  </si>
  <si>
    <t>24.113548,120.592012</t>
    <phoneticPr fontId="6" type="noConversion"/>
  </si>
  <si>
    <t>G4735AD9684</t>
  </si>
  <si>
    <t>24.113104,120.587171</t>
    <phoneticPr fontId="6" type="noConversion"/>
  </si>
  <si>
    <t>G4635ED0166</t>
  </si>
  <si>
    <t>24.101071,120.580055</t>
    <phoneticPr fontId="6" type="noConversion"/>
  </si>
  <si>
    <t>G4532EE7886</t>
  </si>
  <si>
    <t>24.097316,120.579857</t>
    <phoneticPr fontId="6" type="noConversion"/>
  </si>
  <si>
    <t>G4532EA5770</t>
  </si>
  <si>
    <t>24.094880,120.579452</t>
    <phoneticPr fontId="6" type="noConversion"/>
  </si>
  <si>
    <t>G4531ED1050</t>
  </si>
  <si>
    <t>24.093345,120.574814</t>
    <phoneticPr fontId="6" type="noConversion"/>
  </si>
  <si>
    <t>G4431HB4332</t>
  </si>
  <si>
    <t>24.092997,120.569968</t>
    <phoneticPr fontId="6" type="noConversion"/>
  </si>
  <si>
    <t>G4431CA5905</t>
  </si>
  <si>
    <t>24.094913,120.565517</t>
    <phoneticPr fontId="6" type="noConversion"/>
  </si>
  <si>
    <t>G4331FD9088</t>
  </si>
  <si>
    <t>24.097110,120.561228</t>
    <phoneticPr fontId="6" type="noConversion"/>
  </si>
  <si>
    <t>G4332BA6533</t>
  </si>
  <si>
    <t>24.098310,120.556559</t>
    <phoneticPr fontId="6" type="noConversion"/>
  </si>
  <si>
    <t>G4232EB8897</t>
  </si>
  <si>
    <t>24.097658,120.551759</t>
    <phoneticPr fontId="6" type="noConversion"/>
  </si>
  <si>
    <t>G4232AB0117</t>
  </si>
  <si>
    <t>24.096298,120.547060</t>
    <phoneticPr fontId="6" type="noConversion"/>
  </si>
  <si>
    <t>G4131DE2628</t>
  </si>
  <si>
    <t>24.094837,120.542406</t>
    <phoneticPr fontId="6" type="noConversion"/>
  </si>
  <si>
    <t>G4031GD4097</t>
  </si>
  <si>
    <t>24.092697,120.538156</t>
    <phoneticPr fontId="6" type="noConversion"/>
  </si>
  <si>
    <t>G4031CA1762</t>
  </si>
  <si>
    <t>24.089438,120.534686</t>
    <phoneticPr fontId="6" type="noConversion"/>
  </si>
  <si>
    <t>G3930GC6122</t>
  </si>
  <si>
    <t>24.085826,120.531718</t>
    <phoneticPr fontId="6" type="noConversion"/>
  </si>
  <si>
    <t>G3929DD5193</t>
  </si>
  <si>
    <t>24.081607,120.530063</t>
    <phoneticPr fontId="6" type="noConversion"/>
  </si>
  <si>
    <t>G3928BD8496</t>
  </si>
  <si>
    <t>24.077133,120.530403</t>
    <phoneticPr fontId="6" type="noConversion"/>
  </si>
  <si>
    <t>G3927CD2521</t>
  </si>
  <si>
    <t>23.753325,120.501626</t>
    <phoneticPr fontId="6" type="noConversion"/>
  </si>
  <si>
    <t>K3556DA6090</t>
  </si>
  <si>
    <t>23.754667,120.506271</t>
    <phoneticPr fontId="6" type="noConversion"/>
  </si>
  <si>
    <t>K3656AB4437</t>
  </si>
  <si>
    <t>23.750955,120.508924</t>
    <phoneticPr fontId="6" type="noConversion"/>
  </si>
  <si>
    <t>K3655DC1335</t>
  </si>
  <si>
    <t>23.746999,120.511401</t>
    <phoneticPr fontId="6" type="noConversion"/>
  </si>
  <si>
    <t>K3654FC6946</t>
  </si>
  <si>
    <t>23.742734,120.513310</t>
    <phoneticPr fontId="6" type="noConversion"/>
  </si>
  <si>
    <t>K3653HD5273</t>
  </si>
  <si>
    <t>23.738585,120.514777</t>
    <phoneticPr fontId="6" type="noConversion"/>
  </si>
  <si>
    <t>K3752BD0643</t>
  </si>
  <si>
    <t>23.734692,120.517293</t>
    <phoneticPr fontId="6" type="noConversion"/>
  </si>
  <si>
    <t>K3751DE6301</t>
  </si>
  <si>
    <t>23.731036,120.520386</t>
    <phoneticPr fontId="6" type="noConversion"/>
  </si>
  <si>
    <t>K3751GA7245</t>
  </si>
  <si>
    <t>23.727134,120.522980</t>
    <phoneticPr fontId="6" type="noConversion"/>
  </si>
  <si>
    <t>K3850BA3972</t>
  </si>
  <si>
    <t>23.723350,120.525632</t>
    <phoneticPr fontId="6" type="noConversion"/>
  </si>
  <si>
    <t>K3849EB0762</t>
  </si>
  <si>
    <t>23.719094,120.527697</t>
    <phoneticPr fontId="6" type="noConversion"/>
  </si>
  <si>
    <t>K3848GC1040</t>
  </si>
  <si>
    <t>23.715771,120.530553</t>
    <phoneticPr fontId="6" type="noConversion"/>
  </si>
  <si>
    <t>K3947BD0341</t>
  </si>
  <si>
    <t>23.712838,120.534310</t>
    <phoneticPr fontId="6" type="noConversion"/>
  </si>
  <si>
    <t>K3947EA8075</t>
  </si>
  <si>
    <t>23.710069,120.538350</t>
    <phoneticPr fontId="6" type="noConversion"/>
  </si>
  <si>
    <t>K4046AB9977</t>
  </si>
  <si>
    <t>23.707249,120.537213</t>
    <phoneticPr fontId="6" type="noConversion"/>
  </si>
  <si>
    <t>K3945HD8815</t>
  </si>
  <si>
    <t>23.704329,120.533104</t>
    <phoneticPr fontId="6" type="noConversion"/>
  </si>
  <si>
    <t>K3945DA6603</t>
  </si>
  <si>
    <t>23.701916,120.529602</t>
    <phoneticPr fontId="6" type="noConversion"/>
  </si>
  <si>
    <t>K3944AC0927</t>
  </si>
  <si>
    <t>23.699014,120.525602</t>
    <phoneticPr fontId="6" type="noConversion"/>
  </si>
  <si>
    <t>K3843DE9747</t>
  </si>
  <si>
    <t>23.696545,120.521257</t>
    <phoneticPr fontId="6" type="noConversion"/>
  </si>
  <si>
    <t>K3743HC4095</t>
  </si>
  <si>
    <t>23.695041,120.516821</t>
    <phoneticPr fontId="6" type="noConversion"/>
  </si>
  <si>
    <t>K3743CA9470</t>
  </si>
  <si>
    <t>23.693330,120.512513</t>
    <phoneticPr fontId="6" type="noConversion"/>
  </si>
  <si>
    <t>K3642GD5572</t>
  </si>
  <si>
    <t>23.691537,120.507999</t>
    <phoneticPr fontId="6" type="noConversion"/>
  </si>
  <si>
    <t>K3642BB9565</t>
  </si>
  <si>
    <t>23.689645,120.503535</t>
    <phoneticPr fontId="6" type="noConversion"/>
  </si>
  <si>
    <t>K3541FE4407</t>
  </si>
  <si>
    <t>23.687337,120.499063</t>
    <phoneticPr fontId="6" type="noConversion"/>
  </si>
  <si>
    <t>K3541AB8933</t>
  </si>
  <si>
    <t>23.684904,120.495062</t>
    <phoneticPr fontId="6" type="noConversion"/>
  </si>
  <si>
    <t>K3440EE7245</t>
  </si>
  <si>
    <t>23.684375,120.490750</t>
    <phoneticPr fontId="6" type="noConversion"/>
  </si>
  <si>
    <t>K3440AD3648</t>
  </si>
  <si>
    <t>23.685605,120.486009</t>
    <phoneticPr fontId="6" type="noConversion"/>
  </si>
  <si>
    <t>K3341DA5016</t>
  </si>
  <si>
    <t>23.686076,120.480958</t>
    <phoneticPr fontId="6" type="noConversion"/>
  </si>
  <si>
    <t>K3241GA3660</t>
  </si>
  <si>
    <t>22.640473,120.314044</t>
    <phoneticPr fontId="6" type="noConversion"/>
  </si>
  <si>
    <t>Q1009GD6483</t>
  </si>
  <si>
    <t>22.636565,120.314608</t>
    <phoneticPr fontId="6" type="noConversion"/>
  </si>
  <si>
    <t>Q1008HE2140</t>
  </si>
  <si>
    <t>22.634198,120.318560</t>
    <phoneticPr fontId="6" type="noConversion"/>
  </si>
  <si>
    <t>Q1108DB2496</t>
  </si>
  <si>
    <t>22.633116,120.323283</t>
    <phoneticPr fontId="6" type="noConversion"/>
  </si>
  <si>
    <t>Q1208AA1244</t>
  </si>
  <si>
    <t>22.633028,120.328099</t>
    <phoneticPr fontId="6" type="noConversion"/>
  </si>
  <si>
    <t>Q1208FA0192</t>
  </si>
  <si>
    <t>22.631801,120.332736</t>
    <phoneticPr fontId="6" type="noConversion"/>
  </si>
  <si>
    <t>Q1307BD8754</t>
  </si>
  <si>
    <t>22.630276,120.337335</t>
    <phoneticPr fontId="6" type="noConversion"/>
  </si>
  <si>
    <t>Q1307GC5073</t>
  </si>
  <si>
    <t>22.628777,120.341905</t>
    <phoneticPr fontId="6" type="noConversion"/>
  </si>
  <si>
    <t>Q1407DA2365</t>
  </si>
  <si>
    <t>22.628103,120.347074</t>
    <phoneticPr fontId="6" type="noConversion"/>
  </si>
  <si>
    <t>Q1506AE5578</t>
  </si>
  <si>
    <t>22.627094,120.352127</t>
    <phoneticPr fontId="6" type="noConversion"/>
  </si>
  <si>
    <t>Q1506FD7464</t>
  </si>
  <si>
    <t>22.626142,120.357861</t>
    <phoneticPr fontId="6" type="noConversion"/>
  </si>
  <si>
    <t>Q1606DC6356</t>
  </si>
  <si>
    <t>22.625455,120.362368</t>
    <phoneticPr fontId="6" type="noConversion"/>
  </si>
  <si>
    <t>Q1706AB2578</t>
  </si>
  <si>
    <t>22.623460,120.367144</t>
    <phoneticPr fontId="6" type="noConversion"/>
  </si>
  <si>
    <t>Q1705FE1385</t>
  </si>
  <si>
    <t>22.624725,120.371876</t>
    <phoneticPr fontId="6" type="noConversion"/>
  </si>
  <si>
    <t>Q1806CA0753</t>
  </si>
  <si>
    <t>22.626658,120.376517</t>
    <phoneticPr fontId="6" type="noConversion"/>
  </si>
  <si>
    <t>Q1806GC8835</t>
  </si>
  <si>
    <t>22.628707,120.381022</t>
    <phoneticPr fontId="6" type="noConversion"/>
  </si>
  <si>
    <t>Q1907DA4170</t>
  </si>
  <si>
    <t>22.631260,120.385067</t>
    <phoneticPr fontId="6" type="noConversion"/>
  </si>
  <si>
    <t>Q1907HC6941</t>
  </si>
  <si>
    <t>22.634048,120.389063</t>
    <phoneticPr fontId="6" type="noConversion"/>
  </si>
  <si>
    <t>Q2008DA7968</t>
  </si>
  <si>
    <t>24.677423,120.843759</t>
    <phoneticPr fontId="6" type="noConversion"/>
  </si>
  <si>
    <t>D7960BC5682</t>
  </si>
  <si>
    <t>24.675391,120.847873</t>
    <phoneticPr fontId="6" type="noConversion"/>
  </si>
  <si>
    <t>D7960FA7347</t>
  </si>
  <si>
    <t>24.673243,120.852229</t>
    <phoneticPr fontId="6" type="noConversion"/>
  </si>
  <si>
    <t>D8059CC1958</t>
  </si>
  <si>
    <t>24.671318,120.856703</t>
    <phoneticPr fontId="6" type="noConversion"/>
  </si>
  <si>
    <t>D8059GA6885</t>
  </si>
  <si>
    <t>24.670198,120.861493</t>
    <phoneticPr fontId="6" type="noConversion"/>
  </si>
  <si>
    <t>D8158DE5620</t>
  </si>
  <si>
    <t>24.670267,120.866400</t>
    <phoneticPr fontId="6" type="noConversion"/>
  </si>
  <si>
    <t>D8258AE4697</t>
  </si>
  <si>
    <t>24.671583,120.870829</t>
    <phoneticPr fontId="6" type="noConversion"/>
  </si>
  <si>
    <t>D8259EB9173</t>
  </si>
  <si>
    <t>24.672438,120.875943</t>
    <phoneticPr fontId="6" type="noConversion"/>
  </si>
  <si>
    <t>D8359CC1057</t>
  </si>
  <si>
    <t>24.671534,120.880983</t>
    <phoneticPr fontId="6" type="noConversion"/>
  </si>
  <si>
    <t>D8359HB2056</t>
  </si>
  <si>
    <t>25.127429,121.460520</t>
    <phoneticPr fontId="6" type="noConversion"/>
  </si>
  <si>
    <t>B5760AB0764</t>
  </si>
  <si>
    <t>25.131311,121.458335</t>
    <phoneticPr fontId="6" type="noConversion"/>
  </si>
  <si>
    <t>B5661FB8044</t>
  </si>
  <si>
    <t>25.135572,121.459764</t>
    <phoneticPr fontId="6" type="noConversion"/>
  </si>
  <si>
    <t>B5662HA2776</t>
  </si>
  <si>
    <t>25.140022,121.459661</t>
    <phoneticPr fontId="6" type="noConversion"/>
  </si>
  <si>
    <t>B5663HA1659</t>
  </si>
  <si>
    <t>25.144535,121.459643</t>
    <phoneticPr fontId="6" type="noConversion"/>
  </si>
  <si>
    <t>B5664HA1619</t>
  </si>
  <si>
    <t>25.149047,121.459565</t>
    <phoneticPr fontId="6" type="noConversion"/>
  </si>
  <si>
    <t>B5665HA0628</t>
  </si>
  <si>
    <t>25.153555,121.459363</t>
    <phoneticPr fontId="6" type="noConversion"/>
  </si>
  <si>
    <t>B5666GA8608</t>
  </si>
  <si>
    <t>25.157820,121.458220</t>
    <phoneticPr fontId="6" type="noConversion"/>
  </si>
  <si>
    <t>B5667FA6430</t>
  </si>
  <si>
    <t>25.161907,121.456239</t>
    <phoneticPr fontId="6" type="noConversion"/>
  </si>
  <si>
    <t>B5667DE6922</t>
  </si>
  <si>
    <t>25.165609,121.458719</t>
    <phoneticPr fontId="6" type="noConversion"/>
  </si>
  <si>
    <t>B5668GE1003</t>
  </si>
  <si>
    <t>25.169456,121.460811</t>
    <phoneticPr fontId="6" type="noConversion"/>
  </si>
  <si>
    <t>B5769AD2300</t>
  </si>
  <si>
    <t>25.173404,121.458444</t>
    <phoneticPr fontId="6" type="noConversion"/>
  </si>
  <si>
    <t>B5670FC7696</t>
  </si>
  <si>
    <t>25.177275,121.455894</t>
    <phoneticPr fontId="6" type="noConversion"/>
  </si>
  <si>
    <t>B5671DB2914</t>
  </si>
  <si>
    <t>25.180789,121.452849</t>
    <phoneticPr fontId="6" type="noConversion"/>
  </si>
  <si>
    <t>B5672AA1832</t>
  </si>
  <si>
    <t>25.183378,121.448786</t>
    <phoneticPr fontId="6" type="noConversion"/>
  </si>
  <si>
    <t>B5572ED0627</t>
  </si>
  <si>
    <t>25.187327,121.446829</t>
    <phoneticPr fontId="6" type="noConversion"/>
  </si>
  <si>
    <t>B5573CD0044</t>
  </si>
  <si>
    <t>25.191814,121.446835</t>
    <phoneticPr fontId="6" type="noConversion"/>
  </si>
  <si>
    <t>B5574CD0021</t>
  </si>
  <si>
    <t>25.196183,121.445732</t>
    <phoneticPr fontId="6" type="noConversion"/>
  </si>
  <si>
    <t>B5575AC9805</t>
  </si>
  <si>
    <t>25.199929,121.448168</t>
    <phoneticPr fontId="6" type="noConversion"/>
  </si>
  <si>
    <t>B5576DC3041</t>
  </si>
  <si>
    <t>25.204366,121.448849</t>
    <phoneticPr fontId="6" type="noConversion"/>
  </si>
  <si>
    <t>B5577EB0912</t>
  </si>
  <si>
    <t>25.208770,121.449225</t>
    <phoneticPr fontId="6" type="noConversion"/>
  </si>
  <si>
    <t>B5578EB3870</t>
  </si>
  <si>
    <t>25.213047,121.450526</t>
    <phoneticPr fontId="6" type="noConversion"/>
  </si>
  <si>
    <t>B5579FB6574</t>
  </si>
  <si>
    <t>25.217360,121.449875</t>
    <phoneticPr fontId="6" type="noConversion"/>
  </si>
  <si>
    <t>B5580EB9392</t>
  </si>
  <si>
    <t>25.221447,121.451635</t>
    <phoneticPr fontId="6" type="noConversion"/>
  </si>
  <si>
    <t>B5581GA7855</t>
  </si>
  <si>
    <t>25.225945,121.451961</t>
    <phoneticPr fontId="6" type="noConversion"/>
  </si>
  <si>
    <t>B5582HA0864</t>
  </si>
  <si>
    <t>25.230428,121.451605</t>
    <phoneticPr fontId="6" type="noConversion"/>
  </si>
  <si>
    <t>B5583GA6890</t>
  </si>
  <si>
    <t>25.233782,121.454727</t>
    <phoneticPr fontId="6" type="noConversion"/>
  </si>
  <si>
    <t>B5683BE8523</t>
  </si>
  <si>
    <t>25.237864,121.456664</t>
    <phoneticPr fontId="6" type="noConversion"/>
  </si>
  <si>
    <t>B5684DE7065</t>
  </si>
  <si>
    <t>25.242142,121.458143</t>
    <phoneticPr fontId="6" type="noConversion"/>
  </si>
  <si>
    <t>B5685FD2830</t>
  </si>
  <si>
    <t>25.246482,121.459403</t>
    <phoneticPr fontId="6" type="noConversion"/>
  </si>
  <si>
    <t>B5686GD4681</t>
  </si>
  <si>
    <t>25.248641,121.463657</t>
    <phoneticPr fontId="6" type="noConversion"/>
  </si>
  <si>
    <t>B5787CB7061</t>
  </si>
  <si>
    <t>25.250301,121.468272</t>
    <phoneticPr fontId="6" type="noConversion"/>
  </si>
  <si>
    <t>B5787HC4807</t>
  </si>
  <si>
    <t>25.252804,121.472354</t>
    <phoneticPr fontId="6" type="noConversion"/>
  </si>
  <si>
    <t>B5888DA5616</t>
  </si>
  <si>
    <t>25.256199,121.475609</t>
    <phoneticPr fontId="6" type="noConversion"/>
  </si>
  <si>
    <t>B5888GE7473</t>
  </si>
  <si>
    <t>25.260072,121.478154</t>
    <phoneticPr fontId="6" type="noConversion"/>
  </si>
  <si>
    <t>B5989BD3723</t>
  </si>
  <si>
    <t>25.263426,121.481360</t>
    <phoneticPr fontId="6" type="noConversion"/>
  </si>
  <si>
    <t>B5990EC5445</t>
  </si>
  <si>
    <t>25.262307,121.485913</t>
    <phoneticPr fontId="6" type="noConversion"/>
  </si>
  <si>
    <t>B6090BB1233</t>
  </si>
  <si>
    <t>25.260655,121.490520</t>
    <phoneticPr fontId="6" type="noConversion"/>
  </si>
  <si>
    <t>B6089FE7472</t>
  </si>
  <si>
    <t>25.260014,121.495357</t>
    <phoneticPr fontId="6" type="noConversion"/>
  </si>
  <si>
    <t>B6189CD6753</t>
  </si>
  <si>
    <t>25.261146,121.499815</t>
    <phoneticPr fontId="6" type="noConversion"/>
  </si>
  <si>
    <t>B6190HA1030</t>
  </si>
  <si>
    <t>25.261581,121.504661</t>
    <phoneticPr fontId="6" type="noConversion"/>
  </si>
  <si>
    <t>B6290EA0510</t>
  </si>
  <si>
    <t>25.265247,121.507446</t>
    <phoneticPr fontId="6" type="noConversion"/>
  </si>
  <si>
    <t>B6290GE8507</t>
  </si>
  <si>
    <t>25.269464,121.509151</t>
    <phoneticPr fontId="6" type="noConversion"/>
  </si>
  <si>
    <t>B6391AE5205</t>
  </si>
  <si>
    <t>25.272936,121.512180</t>
    <phoneticPr fontId="6" type="noConversion"/>
  </si>
  <si>
    <t>B6392DD5140</t>
  </si>
  <si>
    <t>25.275765,121.515891</t>
    <phoneticPr fontId="6" type="noConversion"/>
  </si>
  <si>
    <t>B6393HB2265</t>
  </si>
  <si>
    <t>25.279557,121.518451</t>
    <phoneticPr fontId="6" type="noConversion"/>
  </si>
  <si>
    <t>B6494BA8436</t>
  </si>
  <si>
    <t>25.283441,121.520868</t>
    <phoneticPr fontId="6" type="noConversion"/>
  </si>
  <si>
    <t>B6494EE2747</t>
  </si>
  <si>
    <t>25.285211,121.524820</t>
    <phoneticPr fontId="6" type="noConversion"/>
  </si>
  <si>
    <t>B6595AB2725</t>
  </si>
  <si>
    <t>25.285981,121.529537</t>
    <phoneticPr fontId="6" type="noConversion"/>
  </si>
  <si>
    <t>B6595EC9662</t>
  </si>
  <si>
    <t>25.288332,121.533560</t>
    <phoneticPr fontId="6" type="noConversion"/>
  </si>
  <si>
    <t>B6696BA0204</t>
  </si>
  <si>
    <t>25.289292,121.537976</t>
    <phoneticPr fontId="6" type="noConversion"/>
  </si>
  <si>
    <t>B6696FB4352</t>
  </si>
  <si>
    <t>25.288877,121.542626</t>
    <phoneticPr fontId="6" type="noConversion"/>
  </si>
  <si>
    <t>B6796CA1838</t>
  </si>
  <si>
    <t>25.287959,121.547087</t>
    <phoneticPr fontId="6" type="noConversion"/>
  </si>
  <si>
    <t>B6795GE6838</t>
  </si>
  <si>
    <t>25.290358,121.551195</t>
    <phoneticPr fontId="6" type="noConversion"/>
  </si>
  <si>
    <t>B6896CC7556</t>
  </si>
  <si>
    <t>25.291463,121.555658</t>
    <phoneticPr fontId="6" type="noConversion"/>
  </si>
  <si>
    <t>B6896HD2840</t>
  </si>
  <si>
    <t>25.290804,121.560524</t>
    <phoneticPr fontId="6" type="noConversion"/>
  </si>
  <si>
    <t>B6996ED1059</t>
  </si>
  <si>
    <t>25.291346,121.565369</t>
    <phoneticPr fontId="6" type="noConversion"/>
  </si>
  <si>
    <t>B7096BD0721</t>
  </si>
  <si>
    <t>25.294171,121.568357</t>
    <phoneticPr fontId="6" type="noConversion"/>
  </si>
  <si>
    <t>B7097EB0825</t>
  </si>
  <si>
    <t>25.296936,121.571394</t>
    <phoneticPr fontId="6" type="noConversion"/>
  </si>
  <si>
    <t>B7097HE0963</t>
  </si>
  <si>
    <t>25.297731,121.576253</t>
    <phoneticPr fontId="6" type="noConversion"/>
  </si>
  <si>
    <t>B7198DA9853</t>
  </si>
  <si>
    <t>25.296028,121.580750</t>
    <phoneticPr fontId="6" type="noConversion"/>
  </si>
  <si>
    <t>B7297AD4996</t>
  </si>
  <si>
    <t>25.293491,121.584857</t>
    <phoneticPr fontId="6" type="noConversion"/>
  </si>
  <si>
    <t>B7297EB6147</t>
  </si>
  <si>
    <t>25.291200,121.589091</t>
    <phoneticPr fontId="6" type="noConversion"/>
  </si>
  <si>
    <t>B7396AD9615</t>
  </si>
  <si>
    <t>25.290378,121.593932</t>
    <phoneticPr fontId="6" type="noConversion"/>
  </si>
  <si>
    <t>B7396FC7796</t>
  </si>
  <si>
    <t>25.288517,121.598455</t>
    <phoneticPr fontId="6" type="noConversion"/>
  </si>
  <si>
    <t>B7496CA3762</t>
  </si>
  <si>
    <t>25.285981,121.602551</t>
    <phoneticPr fontId="6" type="noConversion"/>
  </si>
  <si>
    <t>B7495GC4993</t>
  </si>
  <si>
    <t>25.282579,121.605668</t>
    <phoneticPr fontId="6" type="noConversion"/>
  </si>
  <si>
    <t>B7594BE6158</t>
  </si>
  <si>
    <t>25.279936,121.609395</t>
    <phoneticPr fontId="6" type="noConversion"/>
  </si>
  <si>
    <t>B7594FB4226</t>
  </si>
  <si>
    <t>25.278973,121.614213</t>
    <phoneticPr fontId="6" type="noConversion"/>
  </si>
  <si>
    <t>B7694CA2272</t>
  </si>
  <si>
    <t>25.276451,121.618264</t>
    <phoneticPr fontId="6" type="noConversion"/>
  </si>
  <si>
    <t>B7693GC3475</t>
  </si>
  <si>
    <t>25.273205,121.621713</t>
    <phoneticPr fontId="6" type="noConversion"/>
  </si>
  <si>
    <t>B7792BD8867</t>
  </si>
  <si>
    <t>25.270044,121.625252</t>
    <phoneticPr fontId="6" type="noConversion"/>
  </si>
  <si>
    <t>B7792FA4348</t>
  </si>
  <si>
    <t>25.266530,121.628342</t>
    <phoneticPr fontId="6" type="noConversion"/>
  </si>
  <si>
    <t>B7891AB5570</t>
  </si>
  <si>
    <t>25.262718,121.630966</t>
    <phoneticPr fontId="6" type="noConversion"/>
  </si>
  <si>
    <t>B7890DC2239</t>
  </si>
  <si>
    <t>25.258666,121.633130</t>
    <phoneticPr fontId="6" type="noConversion"/>
  </si>
  <si>
    <t>B7889FC4832</t>
  </si>
  <si>
    <t>25.254206,121.633823</t>
    <phoneticPr fontId="6" type="noConversion"/>
  </si>
  <si>
    <t>B7888GC1858</t>
  </si>
  <si>
    <t>25.249781,121.634581</t>
    <phoneticPr fontId="6" type="noConversion"/>
  </si>
  <si>
    <t>B7887GC9948</t>
  </si>
  <si>
    <t>25.245288,121.634103</t>
    <phoneticPr fontId="6" type="noConversion"/>
  </si>
  <si>
    <t>B7886GD4080</t>
  </si>
  <si>
    <t>25.240852,121.633216</t>
    <phoneticPr fontId="6" type="noConversion"/>
  </si>
  <si>
    <t>B7885FD6018</t>
  </si>
  <si>
    <t>25.237451,121.630063</t>
    <phoneticPr fontId="6" type="noConversion"/>
  </si>
  <si>
    <t>B7884CE4350</t>
  </si>
  <si>
    <t>25.233103,121.629597</t>
    <phoneticPr fontId="6" type="noConversion"/>
  </si>
  <si>
    <t>B7883CE0418</t>
  </si>
  <si>
    <t>25.228603,121.629907</t>
    <phoneticPr fontId="6" type="noConversion"/>
  </si>
  <si>
    <t>B7882CE3540</t>
  </si>
  <si>
    <t>25.224428,121.630129</t>
    <phoneticPr fontId="6" type="noConversion"/>
  </si>
  <si>
    <t>B7881CE5898</t>
  </si>
  <si>
    <t>25.220428,121.632262</t>
    <phoneticPr fontId="6" type="noConversion"/>
  </si>
  <si>
    <t>B7881EA7466</t>
  </si>
  <si>
    <t>25.217125,121.635329</t>
    <phoneticPr fontId="6" type="noConversion"/>
  </si>
  <si>
    <t>B7880HB8861</t>
  </si>
  <si>
    <t>25.217603,121.640180</t>
    <phoneticPr fontId="6" type="noConversion"/>
  </si>
  <si>
    <t>B7980EC7356</t>
  </si>
  <si>
    <t>25.215052,121.643899</t>
    <phoneticPr fontId="6" type="noConversion"/>
  </si>
  <si>
    <t>B8079AE5516</t>
  </si>
  <si>
    <t>25.211786,121.647318</t>
    <phoneticPr fontId="6" type="noConversion"/>
  </si>
  <si>
    <t>B8079DA9975</t>
  </si>
  <si>
    <t>25.208915,121.651139</t>
    <phoneticPr fontId="6" type="noConversion"/>
  </si>
  <si>
    <t>B8078HC8749</t>
  </si>
  <si>
    <t>25.209534,121.655977</t>
    <phoneticPr fontId="6" type="noConversion"/>
  </si>
  <si>
    <t>B8178ED7510</t>
  </si>
  <si>
    <t>25.207315,121.659752</t>
    <phoneticPr fontId="6" type="noConversion"/>
  </si>
  <si>
    <t>B8278AB5036</t>
  </si>
  <si>
    <t>25.205691,121.664363</t>
    <phoneticPr fontId="6" type="noConversion"/>
  </si>
  <si>
    <t>B8277FE1289</t>
  </si>
  <si>
    <t>25.203364,121.668554</t>
    <phoneticPr fontId="6" type="noConversion"/>
  </si>
  <si>
    <t>B8377BB4723</t>
  </si>
  <si>
    <t>25.201218,121.672665</t>
    <phoneticPr fontId="6" type="noConversion"/>
  </si>
  <si>
    <t>B8376FE5377</t>
  </si>
  <si>
    <t>25.200442,121.677352</t>
    <phoneticPr fontId="6" type="noConversion"/>
  </si>
  <si>
    <t>B8476CD3504</t>
  </si>
  <si>
    <t>25.197711,121.681129</t>
    <phoneticPr fontId="6" type="noConversion"/>
  </si>
  <si>
    <t>B8476GA1523</t>
  </si>
  <si>
    <t>25.193921,121.683811</t>
    <phoneticPr fontId="6" type="noConversion"/>
  </si>
  <si>
    <t>B8575AB8355</t>
  </si>
  <si>
    <t>25.189942,121.683130</t>
    <phoneticPr fontId="6" type="noConversion"/>
  </si>
  <si>
    <t>B8574AB1984</t>
  </si>
  <si>
    <t>25.185535,121.683825</t>
    <phoneticPr fontId="6" type="noConversion"/>
  </si>
  <si>
    <t>B8573AC9016</t>
  </si>
  <si>
    <t>25.183036,121.687656</t>
    <phoneticPr fontId="6" type="noConversion"/>
  </si>
  <si>
    <t>B8572EE7381</t>
  </si>
  <si>
    <t>25.179944,121.691095</t>
    <phoneticPr fontId="6" type="noConversion"/>
  </si>
  <si>
    <t>B8672AA2970</t>
  </si>
  <si>
    <t>25.179369,121.695929</t>
    <phoneticPr fontId="6" type="noConversion"/>
  </si>
  <si>
    <t>B8672FA1249</t>
  </si>
  <si>
    <t>25.179034,121.700684</t>
    <phoneticPr fontId="6" type="noConversion"/>
  </si>
  <si>
    <t>B8771BE9945</t>
  </si>
  <si>
    <t>25.175833,121.703608</t>
    <phoneticPr fontId="6" type="noConversion"/>
  </si>
  <si>
    <t>B8771EB9401</t>
  </si>
  <si>
    <t>25.174408,121.708049</t>
    <phoneticPr fontId="6" type="noConversion"/>
  </si>
  <si>
    <t>B8870BE3896</t>
  </si>
  <si>
    <t>25.170410,121.708211</t>
    <phoneticPr fontId="6" type="noConversion"/>
  </si>
  <si>
    <t>B8870BA5483</t>
  </si>
  <si>
    <t>25.166946,121.705335</t>
    <phoneticPr fontId="6" type="noConversion"/>
  </si>
  <si>
    <t>B8769GB7508</t>
  </si>
  <si>
    <t>25.163342,121.702942</t>
    <phoneticPr fontId="6" type="noConversion"/>
  </si>
  <si>
    <t>B8768EC3518</t>
  </si>
  <si>
    <t>25.160183,121.699646</t>
    <phoneticPr fontId="6" type="noConversion"/>
  </si>
  <si>
    <t>B8767BE0006</t>
  </si>
  <si>
    <t>25.156736,121.696920</t>
    <phoneticPr fontId="6" type="noConversion"/>
  </si>
  <si>
    <t>B8667GA2273</t>
  </si>
  <si>
    <t>25.152528,121.697286</t>
    <phoneticPr fontId="6" type="noConversion"/>
  </si>
  <si>
    <t>B8666GA6577</t>
  </si>
  <si>
    <t>25.148902,121.699861</t>
    <phoneticPr fontId="6" type="noConversion"/>
  </si>
  <si>
    <t>B8765BB2586</t>
  </si>
  <si>
    <t>25.144845,121.701841</t>
    <phoneticPr fontId="6" type="noConversion"/>
  </si>
  <si>
    <t>B8764DC3008</t>
  </si>
  <si>
    <t>25.141772,121.704982</t>
    <phoneticPr fontId="6" type="noConversion"/>
  </si>
  <si>
    <t>B8763GD4699</t>
  </si>
  <si>
    <t>25.141911,121.709761</t>
    <phoneticPr fontId="6" type="noConversion"/>
  </si>
  <si>
    <t>B8863DD3817</t>
  </si>
  <si>
    <t>25.140223,121.714000</t>
    <phoneticPr fontId="6" type="noConversion"/>
  </si>
  <si>
    <t>B8863HC5093</t>
  </si>
  <si>
    <t>25.138685,121.718557</t>
    <phoneticPr fontId="6" type="noConversion"/>
  </si>
  <si>
    <t>B8963EA1395</t>
  </si>
  <si>
    <t>25.135627,121.721722</t>
    <phoneticPr fontId="6" type="noConversion"/>
  </si>
  <si>
    <t>B8962HB4908</t>
  </si>
  <si>
    <t>25.134716,121.725482</t>
    <phoneticPr fontId="6" type="noConversion"/>
  </si>
  <si>
    <t>B9062DA2909</t>
  </si>
  <si>
    <t>25.134294,121.729476</t>
    <phoneticPr fontId="6" type="noConversion"/>
  </si>
  <si>
    <t>B9062HA2534</t>
  </si>
  <si>
    <t>25.132462,121.728017</t>
    <phoneticPr fontId="6" type="noConversion"/>
  </si>
  <si>
    <t>B9061FD7570</t>
  </si>
  <si>
    <t>25.132406,121.732621</t>
    <phoneticPr fontId="6" type="noConversion"/>
  </si>
  <si>
    <t>B9161CD4417</t>
  </si>
  <si>
    <t>25.129977,121.736065</t>
    <phoneticPr fontId="6" type="noConversion"/>
  </si>
  <si>
    <t>B9161FA9800</t>
  </si>
  <si>
    <t>25.127691,121.740339</t>
    <phoneticPr fontId="6" type="noConversion"/>
  </si>
  <si>
    <t>B9260CD2229</t>
  </si>
  <si>
    <t>25.129657,121.743473</t>
    <phoneticPr fontId="6" type="noConversion"/>
  </si>
  <si>
    <t>B9261FA3478</t>
  </si>
  <si>
    <t>25.133523,121.746031</t>
    <phoneticPr fontId="6" type="noConversion"/>
  </si>
  <si>
    <t>B9261HE9738</t>
  </si>
  <si>
    <t>25.137285,121.748691</t>
    <phoneticPr fontId="6" type="noConversion"/>
  </si>
  <si>
    <t>B9362CD5996</t>
  </si>
  <si>
    <t>25.139302,121.752921</t>
    <phoneticPr fontId="6" type="noConversion"/>
  </si>
  <si>
    <t>B9363GB8242</t>
  </si>
  <si>
    <t>25.140802,121.757201</t>
    <phoneticPr fontId="6" type="noConversion"/>
  </si>
  <si>
    <t>B9463DC1940</t>
  </si>
  <si>
    <t>25.142908,121.760985</t>
    <phoneticPr fontId="6" type="noConversion"/>
  </si>
  <si>
    <t>B9464GA9256</t>
  </si>
  <si>
    <t>25.147290,121.761592</t>
    <phoneticPr fontId="6" type="noConversion"/>
  </si>
  <si>
    <t>B9465HA5132</t>
  </si>
  <si>
    <t>25.150249,121.765107</t>
    <phoneticPr fontId="6" type="noConversion"/>
  </si>
  <si>
    <t>B9565DD0461</t>
  </si>
  <si>
    <t>25.152326,121.768961</t>
    <phoneticPr fontId="6" type="noConversion"/>
  </si>
  <si>
    <t>B9566GA9734</t>
  </si>
  <si>
    <t>25.151040,121.773563</t>
    <phoneticPr fontId="6" type="noConversion"/>
  </si>
  <si>
    <t>B9665DE5384</t>
  </si>
  <si>
    <t>25.150968,121.778363</t>
    <phoneticPr fontId="6" type="noConversion"/>
  </si>
  <si>
    <t>B9765AE4229</t>
  </si>
  <si>
    <t>25.148903,121.782659</t>
    <phoneticPr fontId="6" type="noConversion"/>
  </si>
  <si>
    <t>B9765EC7062</t>
  </si>
  <si>
    <t>25.145078,121.784898</t>
    <phoneticPr fontId="6" type="noConversion"/>
  </si>
  <si>
    <t>B9764HC0840</t>
  </si>
  <si>
    <t>25.142817,121.789105</t>
    <phoneticPr fontId="6" type="noConversion"/>
  </si>
  <si>
    <t>B9864DA3302</t>
  </si>
  <si>
    <t>25.139996,121.792615</t>
    <phoneticPr fontId="6" type="noConversion"/>
  </si>
  <si>
    <t>B9863GC8262</t>
  </si>
  <si>
    <t>25.140086,121.797172</t>
    <phoneticPr fontId="6" type="noConversion"/>
  </si>
  <si>
    <t>B9963DC4354</t>
  </si>
  <si>
    <t>25.139776,121.801903</t>
    <phoneticPr fontId="6" type="noConversion"/>
  </si>
  <si>
    <t>C0063AC2023</t>
  </si>
  <si>
    <t>25.135755,121.802264</t>
    <phoneticPr fontId="6" type="noConversion"/>
  </si>
  <si>
    <t>C0062AC6518</t>
  </si>
  <si>
    <t>25.134710,121.804569</t>
    <phoneticPr fontId="6" type="noConversion"/>
  </si>
  <si>
    <t>C0062CB9453</t>
  </si>
  <si>
    <t>25.132530,121.808799</t>
    <phoneticPr fontId="6" type="noConversion"/>
  </si>
  <si>
    <t>C0061HE2034</t>
  </si>
  <si>
    <t>25.131140,121.812739</t>
    <phoneticPr fontId="6" type="noConversion"/>
  </si>
  <si>
    <t>C0161DC2513</t>
  </si>
  <si>
    <t>25.128070,121.816039</t>
    <phoneticPr fontId="6" type="noConversion"/>
  </si>
  <si>
    <t>C0160GE5165</t>
  </si>
  <si>
    <t>25.124810,121.819089</t>
    <phoneticPr fontId="6" type="noConversion"/>
  </si>
  <si>
    <t>C0260BA6555</t>
  </si>
  <si>
    <t>25.121100,121.821319</t>
    <phoneticPr fontId="6" type="noConversion"/>
  </si>
  <si>
    <t>C0259DB9436</t>
  </si>
  <si>
    <t>25.121390,121.826087</t>
    <phoneticPr fontId="6" type="noConversion"/>
  </si>
  <si>
    <t>C0359AB7831</t>
  </si>
  <si>
    <t>25.122650,121.830609</t>
    <phoneticPr fontId="6" type="noConversion"/>
  </si>
  <si>
    <t>C0359FD2293</t>
  </si>
  <si>
    <t>25.126190,121.832879</t>
    <phoneticPr fontId="6" type="noConversion"/>
  </si>
  <si>
    <t>C0360HC5157</t>
  </si>
  <si>
    <t>25.127450,121.837519</t>
    <phoneticPr fontId="6" type="noConversion"/>
  </si>
  <si>
    <t>C0460ED2529</t>
  </si>
  <si>
    <t>25.127080,121.842279</t>
    <phoneticPr fontId="6" type="noConversion"/>
  </si>
  <si>
    <t>C0560BD0221</t>
  </si>
  <si>
    <t>25.126680,121.847019</t>
    <phoneticPr fontId="6" type="noConversion"/>
  </si>
  <si>
    <t>C0560FC8810</t>
  </si>
  <si>
    <t>25.125460,121.851659</t>
    <phoneticPr fontId="6" type="noConversion"/>
  </si>
  <si>
    <t>C0660CB4498</t>
  </si>
  <si>
    <t>25.124200,121.856359</t>
    <phoneticPr fontId="6" type="noConversion"/>
  </si>
  <si>
    <t>C0660HA2141</t>
  </si>
  <si>
    <t>25.124440,121.860979</t>
    <phoneticPr fontId="6" type="noConversion"/>
  </si>
  <si>
    <t>C0760DA9401</t>
  </si>
  <si>
    <t>25.122340,121.864359</t>
    <phoneticPr fontId="6" type="noConversion"/>
  </si>
  <si>
    <t>C0759HD3120</t>
  </si>
  <si>
    <t>25.122770,121.868989</t>
    <phoneticPr fontId="6" type="noConversion"/>
  </si>
  <si>
    <t>C0859DD9691</t>
  </si>
  <si>
    <t>25.124370,121.873279</t>
    <phoneticPr fontId="6" type="noConversion"/>
  </si>
  <si>
    <t>C0960AA3401</t>
  </si>
  <si>
    <t>25.122700,121.877699</t>
    <phoneticPr fontId="6" type="noConversion"/>
  </si>
  <si>
    <t>C0959ED7579</t>
  </si>
  <si>
    <t>25.122900,121.882499</t>
    <phoneticPr fontId="6" type="noConversion"/>
  </si>
  <si>
    <t>C1059BD6814</t>
  </si>
  <si>
    <t>25.121430,121.886899</t>
    <phoneticPr fontId="6" type="noConversion"/>
  </si>
  <si>
    <t>C1059GC0264</t>
  </si>
  <si>
    <t>25.119500,121.891099</t>
    <phoneticPr fontId="6" type="noConversion"/>
  </si>
  <si>
    <t>C1159CA3113</t>
  </si>
  <si>
    <t>25.119700,121.895899</t>
    <phoneticPr fontId="6" type="noConversion"/>
  </si>
  <si>
    <t>C1159HA1359</t>
  </si>
  <si>
    <t>25.120030,121.900399</t>
    <phoneticPr fontId="6" type="noConversion"/>
  </si>
  <si>
    <t>C1259DA6788</t>
  </si>
  <si>
    <t>25.121990,121.904399</t>
    <phoneticPr fontId="6" type="noConversion"/>
  </si>
  <si>
    <t>C1259HC7908</t>
  </si>
  <si>
    <t>25.121880,121.908799</t>
    <phoneticPr fontId="6" type="noConversion"/>
  </si>
  <si>
    <t>C1359EC1849</t>
  </si>
  <si>
    <t>25.123890,121.912899</t>
    <phoneticPr fontId="6" type="noConversion"/>
  </si>
  <si>
    <t>C1460AA2164</t>
  </si>
  <si>
    <t>25.121800,121.916599</t>
    <phoneticPr fontId="6" type="noConversion"/>
  </si>
  <si>
    <t>C1459EC0815</t>
  </si>
  <si>
    <t>25.118060,121.916899</t>
    <phoneticPr fontId="6" type="noConversion"/>
  </si>
  <si>
    <t>C1458ED3741</t>
  </si>
  <si>
    <t>25.115100,121.913199</t>
    <phoneticPr fontId="6" type="noConversion"/>
  </si>
  <si>
    <t>C1458AA6431</t>
  </si>
  <si>
    <t>25.111790,121.913399</t>
    <phoneticPr fontId="6" type="noConversion"/>
  </si>
  <si>
    <t>C1457AB8764</t>
  </si>
  <si>
    <t>25.109530,121.916099</t>
    <phoneticPr fontId="6" type="noConversion"/>
  </si>
  <si>
    <t>C1456DE6206</t>
  </si>
  <si>
    <t>25.110135,121.919832</t>
    <phoneticPr fontId="6" type="noConversion"/>
  </si>
  <si>
    <t>C1456HE3965</t>
  </si>
  <si>
    <t>25.107600,121.919599</t>
    <phoneticPr fontId="6" type="noConversion"/>
  </si>
  <si>
    <t>C1456HC1144</t>
  </si>
  <si>
    <t>25.103530,121.918599</t>
    <phoneticPr fontId="6" type="noConversion"/>
  </si>
  <si>
    <t>C1455GC1663</t>
  </si>
  <si>
    <t>25.099290,121.917099</t>
    <phoneticPr fontId="6" type="noConversion"/>
  </si>
  <si>
    <t>C1454EC6982</t>
  </si>
  <si>
    <t>25.095160,121.916299</t>
    <phoneticPr fontId="6" type="noConversion"/>
  </si>
  <si>
    <t>C1453DD9314</t>
  </si>
  <si>
    <t>25.091300,121.913999</t>
    <phoneticPr fontId="6" type="noConversion"/>
  </si>
  <si>
    <t>C1452BE6025</t>
  </si>
  <si>
    <t>25.087500,121.912199</t>
    <phoneticPr fontId="6" type="noConversion"/>
  </si>
  <si>
    <t>C1351HE8833</t>
  </si>
  <si>
    <t>25.083520,121.913799</t>
    <phoneticPr fontId="6" type="noConversion"/>
  </si>
  <si>
    <t>C1451BA4473</t>
  </si>
  <si>
    <t>25.079100,121.914599</t>
    <phoneticPr fontId="6" type="noConversion"/>
  </si>
  <si>
    <t>C1450CA3514</t>
  </si>
  <si>
    <t>25.074900,121.915359</t>
    <phoneticPr fontId="6" type="noConversion"/>
  </si>
  <si>
    <t>C1449DA1819</t>
  </si>
  <si>
    <t>25.072600,121.919299</t>
    <phoneticPr fontId="6" type="noConversion"/>
  </si>
  <si>
    <t>C1448HD1307</t>
  </si>
  <si>
    <t>25.069900,121.922909</t>
    <phoneticPr fontId="6" type="noConversion"/>
  </si>
  <si>
    <t>C1548CA7471</t>
  </si>
  <si>
    <t>25.066100,121.924999</t>
    <phoneticPr fontId="6" type="noConversion"/>
  </si>
  <si>
    <t>C1547EB9201</t>
  </si>
  <si>
    <t>25.063200,121.928699</t>
    <phoneticPr fontId="6" type="noConversion"/>
  </si>
  <si>
    <t>C1646AD6062</t>
  </si>
  <si>
    <t>25.060000,121.927499</t>
    <phoneticPr fontId="6" type="noConversion"/>
  </si>
  <si>
    <t>C1545HE4477</t>
  </si>
  <si>
    <t>25.057000,121.924599</t>
    <phoneticPr fontId="6" type="noConversion"/>
  </si>
  <si>
    <t>C1545EB5173</t>
  </si>
  <si>
    <t>25.052800,121.923499</t>
    <phoneticPr fontId="6" type="noConversion"/>
  </si>
  <si>
    <t>C1544DB4497</t>
  </si>
  <si>
    <t>25.048500,121.923199</t>
    <phoneticPr fontId="6" type="noConversion"/>
  </si>
  <si>
    <t>C1543DB2720</t>
  </si>
  <si>
    <t>25.044600,121.925599</t>
    <phoneticPr fontId="6" type="noConversion"/>
  </si>
  <si>
    <t>C1542FC6470</t>
  </si>
  <si>
    <t>25.040200,121.926399</t>
    <phoneticPr fontId="6" type="noConversion"/>
  </si>
  <si>
    <t>C1541GC5513</t>
  </si>
  <si>
    <t>25.035900,121.927699</t>
    <phoneticPr fontId="6" type="noConversion"/>
  </si>
  <si>
    <t>C1540HC8768</t>
  </si>
  <si>
    <t>25.032000,121.929399</t>
    <phoneticPr fontId="6" type="noConversion"/>
  </si>
  <si>
    <t>C1639BD6407</t>
  </si>
  <si>
    <t>25.028000,121.927399</t>
    <phoneticPr fontId="6" type="noConversion"/>
  </si>
  <si>
    <t>C1538HE6012</t>
  </si>
  <si>
    <t>25.023900,121.927099</t>
    <phoneticPr fontId="6" type="noConversion"/>
  </si>
  <si>
    <t>C1537HE3448</t>
  </si>
  <si>
    <t>25.020690,121.930299</t>
    <phoneticPr fontId="6" type="noConversion"/>
  </si>
  <si>
    <t>C1637CA6905</t>
  </si>
  <si>
    <t>25.018400,121.934529</t>
    <phoneticPr fontId="6" type="noConversion"/>
  </si>
  <si>
    <t>C1636GD8484</t>
  </si>
  <si>
    <t>25.018325,121.939454</t>
    <phoneticPr fontId="6" type="noConversion"/>
  </si>
  <si>
    <t>C1736DD8359</t>
  </si>
  <si>
    <t>25.016561,121.943907</t>
    <phoneticPr fontId="6" type="noConversion"/>
  </si>
  <si>
    <t>C1836AB3467</t>
  </si>
  <si>
    <t>25.017800,121.948599</t>
    <phoneticPr fontId="6" type="noConversion"/>
  </si>
  <si>
    <t>C1836FC0897</t>
  </si>
  <si>
    <t>25.020500,121.952199</t>
    <phoneticPr fontId="6" type="noConversion"/>
  </si>
  <si>
    <t>C1937AA7809</t>
  </si>
  <si>
    <t>25.019800,121.956699</t>
    <phoneticPr fontId="6" type="noConversion"/>
  </si>
  <si>
    <t>C1937FA2155</t>
  </si>
  <si>
    <t>25.020400,121.961299</t>
    <phoneticPr fontId="6" type="noConversion"/>
  </si>
  <si>
    <t>C2037BA8894</t>
  </si>
  <si>
    <t>25.022100,121.965699</t>
    <phoneticPr fontId="6" type="noConversion"/>
  </si>
  <si>
    <t>C2037GC3716</t>
  </si>
  <si>
    <t>25.023900,121.970099</t>
    <phoneticPr fontId="6" type="noConversion"/>
  </si>
  <si>
    <t>C2137CE7748</t>
  </si>
  <si>
    <t>25.024222,121.974869</t>
    <phoneticPr fontId="6" type="noConversion"/>
  </si>
  <si>
    <t>C2138HA5157</t>
  </si>
  <si>
    <t>25.023077,121.979596</t>
    <phoneticPr fontId="6" type="noConversion"/>
  </si>
  <si>
    <t>C2237ED3934</t>
  </si>
  <si>
    <t>25.021451,121.984099</t>
    <phoneticPr fontId="6" type="noConversion"/>
  </si>
  <si>
    <t>C2337AC8197</t>
  </si>
  <si>
    <t>25.018900,121.987899</t>
    <phoneticPr fontId="6" type="noConversion"/>
  </si>
  <si>
    <t>C2336EE7357</t>
  </si>
  <si>
    <t>25.014400,121.987999</t>
    <phoneticPr fontId="6" type="noConversion"/>
  </si>
  <si>
    <t>C2335EE8389</t>
  </si>
  <si>
    <t>25.010260,121.989289</t>
    <phoneticPr fontId="6" type="noConversion"/>
  </si>
  <si>
    <t>C2334GE2821</t>
  </si>
  <si>
    <t>25.012720,121.993299</t>
    <phoneticPr fontId="6" type="noConversion"/>
  </si>
  <si>
    <t>C2435CC2557</t>
  </si>
  <si>
    <t>25.016410,121.996099</t>
    <phoneticPr fontId="6" type="noConversion"/>
  </si>
  <si>
    <t>C2436FB0648</t>
  </si>
  <si>
    <t>25.014300,121.998909</t>
    <phoneticPr fontId="6" type="noConversion"/>
  </si>
  <si>
    <t>C2435HE9306</t>
  </si>
  <si>
    <t>25.011260,122.002399</t>
    <phoneticPr fontId="6" type="noConversion"/>
  </si>
  <si>
    <t>C2535DB4042</t>
  </si>
  <si>
    <t>25.007100,122.002999</t>
    <phoneticPr fontId="6" type="noConversion"/>
  </si>
  <si>
    <t>C2534EB0482</t>
  </si>
  <si>
    <t>25.004200,122.000429</t>
    <phoneticPr fontId="6" type="noConversion"/>
  </si>
  <si>
    <t>C2533BD5118</t>
  </si>
  <si>
    <t>25.003480,121.995699</t>
    <phoneticPr fontId="6" type="noConversion"/>
  </si>
  <si>
    <t>C2433EC7355</t>
  </si>
  <si>
    <t>25.000260,121.992319</t>
    <phoneticPr fontId="6" type="noConversion"/>
  </si>
  <si>
    <t>C2432BD3766</t>
  </si>
  <si>
    <t>24.998040,121.988099</t>
    <phoneticPr fontId="6" type="noConversion"/>
  </si>
  <si>
    <t>C2332FB1227</t>
  </si>
  <si>
    <t>24.995060,121.984499</t>
    <phoneticPr fontId="6" type="noConversion"/>
  </si>
  <si>
    <t>C2331BC5914</t>
  </si>
  <si>
    <t>24.992850,121.980619</t>
    <phoneticPr fontId="6" type="noConversion"/>
  </si>
  <si>
    <t>C2231FA6417</t>
  </si>
  <si>
    <t>24.991540,121.976199</t>
    <phoneticPr fontId="6" type="noConversion"/>
  </si>
  <si>
    <t>C2230BD1968</t>
  </si>
  <si>
    <t>24.988200,121.973199</t>
    <phoneticPr fontId="6" type="noConversion"/>
  </si>
  <si>
    <t>C2130GA1256</t>
  </si>
  <si>
    <t>24.986370,121.968799</t>
    <phoneticPr fontId="6" type="noConversion"/>
  </si>
  <si>
    <t>C2129BD7230</t>
  </si>
  <si>
    <t>24.983689,121.962204</t>
    <phoneticPr fontId="6" type="noConversion"/>
  </si>
  <si>
    <t>C2029DA0198</t>
  </si>
  <si>
    <t>24.984025,121.957364</t>
    <phoneticPr fontId="6" type="noConversion"/>
  </si>
  <si>
    <t>C1929GA2502</t>
  </si>
  <si>
    <t>24.982485,121.953134</t>
    <phoneticPr fontId="6" type="noConversion"/>
  </si>
  <si>
    <t>C1928BD9749</t>
  </si>
  <si>
    <t>24.980277,121.948827</t>
    <phoneticPr fontId="6" type="noConversion"/>
  </si>
  <si>
    <t>C1828FB6311</t>
  </si>
  <si>
    <t>24.978241,121.944567</t>
    <phoneticPr fontId="6" type="noConversion"/>
  </si>
  <si>
    <t>C1827BE3032</t>
  </si>
  <si>
    <t>24.975435,121.940024</t>
    <phoneticPr fontId="6" type="noConversion"/>
  </si>
  <si>
    <t>C1727EA7868</t>
  </si>
  <si>
    <t>24.974841,121.935298</t>
    <phoneticPr fontId="6" type="noConversion"/>
  </si>
  <si>
    <t>C1727HA9199</t>
  </si>
  <si>
    <t>24.972728,121.930884</t>
    <phoneticPr fontId="6" type="noConversion"/>
  </si>
  <si>
    <t>C1626DC5852</t>
  </si>
  <si>
    <t>24.970394,121.926558</t>
    <phoneticPr fontId="6" type="noConversion"/>
  </si>
  <si>
    <t>C1526HA2201</t>
  </si>
  <si>
    <t>24.967570,121.922930</t>
    <phoneticPr fontId="6" type="noConversion"/>
  </si>
  <si>
    <t>C1525DC5065</t>
  </si>
  <si>
    <t>24.963739,121.919988</t>
    <phoneticPr fontId="6" type="noConversion"/>
  </si>
  <si>
    <t>C1524AC6729</t>
  </si>
  <si>
    <t>24.959734,121.918826</t>
    <phoneticPr fontId="6" type="noConversion"/>
  </si>
  <si>
    <t>C1423HD4375</t>
  </si>
  <si>
    <t>24.955478,121.917199</t>
    <phoneticPr fontId="6" type="noConversion"/>
  </si>
  <si>
    <t>C1422FD8662</t>
  </si>
  <si>
    <t>24.952740,121.913624</t>
    <phoneticPr fontId="6" type="noConversion"/>
  </si>
  <si>
    <t>C1422CA2576</t>
  </si>
  <si>
    <t>24.950848,121.909183</t>
    <phoneticPr fontId="6" type="noConversion"/>
  </si>
  <si>
    <t>C1321FD8404</t>
  </si>
  <si>
    <t>24.948013,121.905366</t>
    <phoneticPr fontId="6" type="noConversion"/>
  </si>
  <si>
    <t>C1321BA9277</t>
  </si>
  <si>
    <t>24.944295,121.902847</t>
    <phoneticPr fontId="6" type="noConversion"/>
  </si>
  <si>
    <t>C1220HB4154</t>
  </si>
  <si>
    <t>24.941574,121.899656</t>
    <phoneticPr fontId="6" type="noConversion"/>
  </si>
  <si>
    <t>C1219ED2150</t>
  </si>
  <si>
    <t>24.941541,121.894900</t>
    <phoneticPr fontId="6" type="noConversion"/>
  </si>
  <si>
    <t>C1119HD4053</t>
  </si>
  <si>
    <t>24.938987,121.890775</t>
    <phoneticPr fontId="6" type="noConversion"/>
  </si>
  <si>
    <t>C1119DA3108</t>
  </si>
  <si>
    <t>24.936238,121.886907</t>
    <phoneticPr fontId="6" type="noConversion"/>
  </si>
  <si>
    <t>C1018HC4111</t>
  </si>
  <si>
    <t>24.932557,121.884306</t>
    <phoneticPr fontId="6" type="noConversion"/>
  </si>
  <si>
    <t>C1017ED8011</t>
  </si>
  <si>
    <t>24.928295,121.885763</t>
    <phoneticPr fontId="6" type="noConversion"/>
  </si>
  <si>
    <t>C1016GD3320</t>
  </si>
  <si>
    <t>24.924410,121.884216</t>
    <phoneticPr fontId="6" type="noConversion"/>
  </si>
  <si>
    <t>C1015ED7989</t>
  </si>
  <si>
    <t>24.920139,121.883679</t>
    <phoneticPr fontId="6" type="noConversion"/>
  </si>
  <si>
    <t>C1014EE2275</t>
  </si>
  <si>
    <t>24.916238,121.881435</t>
    <phoneticPr fontId="6" type="noConversion"/>
  </si>
  <si>
    <t>C1013CE0932</t>
  </si>
  <si>
    <t>24.913433,121.877806</t>
    <phoneticPr fontId="6" type="noConversion"/>
  </si>
  <si>
    <t>C0913GB3789</t>
  </si>
  <si>
    <t>24.909753,121.874917</t>
    <phoneticPr fontId="6" type="noConversion"/>
  </si>
  <si>
    <t>C0912DC4699</t>
  </si>
  <si>
    <t>24.906619,121.871481</t>
    <phoneticPr fontId="6" type="noConversion"/>
  </si>
  <si>
    <t>C0911AE0240</t>
  </si>
  <si>
    <t>24.904036,121.867350</t>
    <phoneticPr fontId="6" type="noConversion"/>
  </si>
  <si>
    <t>C0811DB8391</t>
  </si>
  <si>
    <t>24.901997,121.863510</t>
    <phoneticPr fontId="6" type="noConversion"/>
  </si>
  <si>
    <t>C0810AE0023</t>
  </si>
  <si>
    <t>24.897638,121.861967</t>
    <phoneticPr fontId="6" type="noConversion"/>
  </si>
  <si>
    <t>C0709GE5109</t>
  </si>
  <si>
    <t>24.894524,121.858520</t>
    <phoneticPr fontId="6" type="noConversion"/>
  </si>
  <si>
    <t>C0709DA0732</t>
  </si>
  <si>
    <t>24.892574,121.854218</t>
    <phoneticPr fontId="6" type="noConversion"/>
  </si>
  <si>
    <t>C0608GD7503</t>
  </si>
  <si>
    <t>24.890718,121.849756</t>
    <phoneticPr fontId="6" type="noConversion"/>
  </si>
  <si>
    <t>C0608CB2415</t>
  </si>
  <si>
    <t>24.886435,121.848108</t>
    <phoneticPr fontId="6" type="noConversion"/>
  </si>
  <si>
    <t>C0607AB5679</t>
  </si>
  <si>
    <t>24.882969,121.845142</t>
    <phoneticPr fontId="6" type="noConversion"/>
  </si>
  <si>
    <t>C0506FC6803</t>
  </si>
  <si>
    <t>24.879428,121.842064</t>
    <phoneticPr fontId="6" type="noConversion"/>
  </si>
  <si>
    <t>C0505CD5819</t>
  </si>
  <si>
    <t>24.875749,121.839053</t>
    <phoneticPr fontId="6" type="noConversion"/>
  </si>
  <si>
    <t>C0404HE5800</t>
  </si>
  <si>
    <t>24.872292,121.835955</t>
    <phoneticPr fontId="6" type="noConversion"/>
  </si>
  <si>
    <t>C0404EA3995</t>
  </si>
  <si>
    <t>24.869447,121.832118</t>
    <phoneticPr fontId="6" type="noConversion"/>
  </si>
  <si>
    <t>C0403AC5737</t>
  </si>
  <si>
    <t>24.865831,121.829228</t>
    <phoneticPr fontId="6" type="noConversion"/>
  </si>
  <si>
    <t>C0302FD6735</t>
  </si>
  <si>
    <t>24.861457,121.827846</t>
    <phoneticPr fontId="6" type="noConversion"/>
  </si>
  <si>
    <t>C0301ED2970</t>
  </si>
  <si>
    <t>24.857857,121.825511</t>
    <phoneticPr fontId="6" type="noConversion"/>
  </si>
  <si>
    <t>C0300BE9930</t>
  </si>
  <si>
    <t>24.853987,121.822969</t>
    <phoneticPr fontId="6" type="noConversion"/>
  </si>
  <si>
    <t>C0200HA3599</t>
  </si>
  <si>
    <t>24.849978,121.822509</t>
    <phoneticPr fontId="6" type="noConversion"/>
  </si>
  <si>
    <t>F0299GB9155</t>
  </si>
  <si>
    <t>24.845515,121.823133</t>
    <phoneticPr fontId="6" type="noConversion"/>
  </si>
  <si>
    <t>F0298HB6211</t>
  </si>
  <si>
    <t>24.841784,121.823017</t>
    <phoneticPr fontId="6" type="noConversion"/>
  </si>
  <si>
    <t>F0297HC5028</t>
  </si>
  <si>
    <t>24.836865,121.823913</t>
    <phoneticPr fontId="6" type="noConversion"/>
  </si>
  <si>
    <t>F0396AB4664</t>
  </si>
  <si>
    <t>24.832640,121.822511</t>
    <phoneticPr fontId="6" type="noConversion"/>
  </si>
  <si>
    <t>F0295HB0975</t>
  </si>
  <si>
    <t>24.827737,121.821469</t>
    <phoneticPr fontId="6" type="noConversion"/>
  </si>
  <si>
    <t>F0294GB0551</t>
  </si>
  <si>
    <t>24.823242,121.820548</t>
    <phoneticPr fontId="6" type="noConversion"/>
  </si>
  <si>
    <t>F0293FB1553</t>
  </si>
  <si>
    <t>24.818847,121.819791</t>
    <phoneticPr fontId="6" type="noConversion"/>
  </si>
  <si>
    <t>F0292EB4615</t>
  </si>
  <si>
    <t>24.814505,121.818850</t>
    <phoneticPr fontId="6" type="noConversion"/>
  </si>
  <si>
    <t>F0291DB4894</t>
  </si>
  <si>
    <t>24.810002,121.818262</t>
    <phoneticPr fontId="6" type="noConversion"/>
  </si>
  <si>
    <t>F0290CB9825</t>
  </si>
  <si>
    <t>24.805595,121.816976</t>
    <phoneticPr fontId="6" type="noConversion"/>
  </si>
  <si>
    <t>F0289BB6956</t>
  </si>
  <si>
    <t>24.801346,121.816854</t>
    <phoneticPr fontId="6" type="noConversion"/>
  </si>
  <si>
    <t>F0288BC5265</t>
  </si>
  <si>
    <t>24.796799,121.815757</t>
    <phoneticPr fontId="6" type="noConversion"/>
  </si>
  <si>
    <t>F0287AC4281</t>
  </si>
  <si>
    <t>24.792278,121.815085</t>
    <phoneticPr fontId="6" type="noConversion"/>
  </si>
  <si>
    <t>F0186HC8139</t>
  </si>
  <si>
    <t>24.787707,121.814325</t>
    <phoneticPr fontId="6" type="noConversion"/>
  </si>
  <si>
    <t>F0185HC0193</t>
  </si>
  <si>
    <t>24.783367,121.814104</t>
    <phoneticPr fontId="6" type="noConversion"/>
  </si>
  <si>
    <t>F0184GC9302</t>
  </si>
  <si>
    <t>24.778668,121.814479</t>
    <phoneticPr fontId="6" type="noConversion"/>
  </si>
  <si>
    <t>F0183HC3112</t>
  </si>
  <si>
    <t>24.774269,121.815332</t>
    <phoneticPr fontId="6" type="noConversion"/>
  </si>
  <si>
    <t>F0282AC2205</t>
  </si>
  <si>
    <t>24.769815,121.815584</t>
    <phoneticPr fontId="6" type="noConversion"/>
  </si>
  <si>
    <t>F0281AC4382</t>
  </si>
  <si>
    <t>24.765348,121.815670</t>
    <phoneticPr fontId="6" type="noConversion"/>
  </si>
  <si>
    <t>F0280AC6307</t>
  </si>
  <si>
    <t>24.760797,121.815544</t>
    <phoneticPr fontId="6" type="noConversion"/>
  </si>
  <si>
    <t>F0279AC5303</t>
  </si>
  <si>
    <t>24.756343,121.815505</t>
    <phoneticPr fontId="6" type="noConversion"/>
  </si>
  <si>
    <t>F0278AC4399</t>
  </si>
  <si>
    <t>24.751709,121.815846</t>
    <phoneticPr fontId="6" type="noConversion"/>
  </si>
  <si>
    <t>F0277AC8276</t>
  </si>
  <si>
    <t>24.747380,121.816172</t>
    <phoneticPr fontId="6" type="noConversion"/>
  </si>
  <si>
    <t>F0276BC2437</t>
  </si>
  <si>
    <t>24.742812,121.816457</t>
    <phoneticPr fontId="6" type="noConversion"/>
  </si>
  <si>
    <t>F0275BC5441</t>
  </si>
  <si>
    <t>24.738277,121.817362</t>
    <phoneticPr fontId="6" type="noConversion"/>
  </si>
  <si>
    <t>F0274CC4399</t>
  </si>
  <si>
    <t>24.733969,121.818377</t>
    <phoneticPr fontId="6" type="noConversion"/>
  </si>
  <si>
    <t>F0273DC5643</t>
  </si>
  <si>
    <t>24.729563,121.819403</t>
    <phoneticPr fontId="6" type="noConversion"/>
  </si>
  <si>
    <t>F0272EC6716</t>
  </si>
  <si>
    <t>24.724552,121.820855</t>
    <phoneticPr fontId="6" type="noConversion"/>
  </si>
  <si>
    <t>F0271GC1211</t>
  </si>
  <si>
    <t>24.720027,121.820607</t>
    <phoneticPr fontId="6" type="noConversion"/>
  </si>
  <si>
    <t>F0270FC8290</t>
  </si>
  <si>
    <t>24.715478,121.820454</t>
    <phoneticPr fontId="6" type="noConversion"/>
  </si>
  <si>
    <t>F0269FC7176</t>
  </si>
  <si>
    <t>24.711042,121.820162</t>
    <phoneticPr fontId="6" type="noConversion"/>
  </si>
  <si>
    <t>F0268FC5205</t>
  </si>
  <si>
    <t>24.705271,121.820097</t>
    <phoneticPr fontId="6" type="noConversion"/>
  </si>
  <si>
    <t>F0267FA4885</t>
  </si>
  <si>
    <t>24.701288,121.821663</t>
    <phoneticPr fontId="6" type="noConversion"/>
  </si>
  <si>
    <t>F0266HB0495</t>
  </si>
  <si>
    <t>24.697754,121.823378</t>
    <phoneticPr fontId="6" type="noConversion"/>
  </si>
  <si>
    <t>F0365AC8555</t>
  </si>
  <si>
    <t>24.692995,121.824639</t>
    <phoneticPr fontId="6" type="noConversion"/>
  </si>
  <si>
    <t>F0364CC1258</t>
  </si>
  <si>
    <t>24.688906,121.825568</t>
    <phoneticPr fontId="6" type="noConversion"/>
  </si>
  <si>
    <t>F0363DC1726</t>
  </si>
  <si>
    <t>24.684538,121.826008</t>
    <phoneticPr fontId="6" type="noConversion"/>
  </si>
  <si>
    <t>F0362DC5992</t>
  </si>
  <si>
    <t>24.680155,121.826666</t>
    <phoneticPr fontId="6" type="noConversion"/>
  </si>
  <si>
    <t>F0361ED2097</t>
  </si>
  <si>
    <t>24.675755,121.827241</t>
    <phoneticPr fontId="6" type="noConversion"/>
  </si>
  <si>
    <t>F0360ED9200</t>
  </si>
  <si>
    <t>24.671218,121.827420</t>
    <phoneticPr fontId="6" type="noConversion"/>
  </si>
  <si>
    <t>F0359FD1118</t>
  </si>
  <si>
    <t>24.666690,121.827883</t>
    <phoneticPr fontId="6" type="noConversion"/>
  </si>
  <si>
    <t>F0358FD6117</t>
  </si>
  <si>
    <t>24.662380,121.828691</t>
    <phoneticPr fontId="6" type="noConversion"/>
  </si>
  <si>
    <t>F0357GD4460</t>
  </si>
  <si>
    <t>24.658104,121.829927</t>
    <phoneticPr fontId="6" type="noConversion"/>
  </si>
  <si>
    <t>F0356HD7647</t>
  </si>
  <si>
    <t>24.653875,121.831411</t>
    <phoneticPr fontId="6" type="noConversion"/>
  </si>
  <si>
    <t>F0455BD2979</t>
  </si>
  <si>
    <t>24.649626,121.832878</t>
    <phoneticPr fontId="6" type="noConversion"/>
  </si>
  <si>
    <t>F0454CE7380</t>
  </si>
  <si>
    <t>24.645663,121.834508</t>
    <phoneticPr fontId="6" type="noConversion"/>
  </si>
  <si>
    <t>F0453EE4962</t>
  </si>
  <si>
    <t>24.641560,121.834467</t>
    <phoneticPr fontId="6" type="noConversion"/>
  </si>
  <si>
    <t>F0453EA4357</t>
  </si>
  <si>
    <t>24.637084,121.833039</t>
    <phoneticPr fontId="6" type="noConversion"/>
  </si>
  <si>
    <t>F0452DA0431</t>
  </si>
  <si>
    <t>24.632815,121.831662</t>
    <phoneticPr fontId="6" type="noConversion"/>
  </si>
  <si>
    <t>F0451BA6667</t>
  </si>
  <si>
    <t>24.628504,121.832083</t>
    <phoneticPr fontId="6" type="noConversion"/>
  </si>
  <si>
    <t>F0450CA1920</t>
  </si>
  <si>
    <t>24.625320,121.835425</t>
    <phoneticPr fontId="6" type="noConversion"/>
  </si>
  <si>
    <t>F0449FC5329</t>
  </si>
  <si>
    <t>24.622563,121.839054</t>
    <phoneticPr fontId="6" type="noConversion"/>
  </si>
  <si>
    <t>F0548BE2326</t>
  </si>
  <si>
    <t>24.619727,121.842865</t>
    <phoneticPr fontId="6" type="noConversion"/>
  </si>
  <si>
    <t>F0548FB1204</t>
  </si>
  <si>
    <t>24.616921,121.846624</t>
    <phoneticPr fontId="6" type="noConversion"/>
  </si>
  <si>
    <t>F0647AD9126</t>
  </si>
  <si>
    <t>24.614097,121.850138</t>
    <phoneticPr fontId="6" type="noConversion"/>
  </si>
  <si>
    <t>F0647EA5005</t>
  </si>
  <si>
    <t>24.611130,121.853620</t>
    <phoneticPr fontId="6" type="noConversion"/>
  </si>
  <si>
    <t>F0746AB0749</t>
  </si>
  <si>
    <t>24.607503,121.855967</t>
    <phoneticPr fontId="6" type="noConversion"/>
  </si>
  <si>
    <t>F0745CC4758</t>
  </si>
  <si>
    <t>24.603228,121.856091</t>
    <phoneticPr fontId="6" type="noConversion"/>
  </si>
  <si>
    <t>F0744CD6005</t>
  </si>
  <si>
    <t>24.598792,121.856197</t>
    <phoneticPr fontId="6" type="noConversion"/>
  </si>
  <si>
    <t>F0743CD7144</t>
  </si>
  <si>
    <t>24.594373,121.858243</t>
    <phoneticPr fontId="6" type="noConversion"/>
  </si>
  <si>
    <t>F0742ED8245</t>
  </si>
  <si>
    <t>24.590993,121.859283</t>
    <phoneticPr fontId="6" type="noConversion"/>
  </si>
  <si>
    <t>F0741FE9522</t>
  </si>
  <si>
    <t>24.587854,121.862797</t>
    <phoneticPr fontId="6" type="noConversion"/>
  </si>
  <si>
    <t>F0841BB5006</t>
  </si>
  <si>
    <t>24.583973,121.864753</t>
    <phoneticPr fontId="6" type="noConversion"/>
  </si>
  <si>
    <t>F0840DB5718</t>
  </si>
  <si>
    <t>24.586603,121.862853</t>
    <phoneticPr fontId="6" type="noConversion"/>
  </si>
  <si>
    <t>F0840BE5668</t>
  </si>
  <si>
    <t>24.589003,121.859343</t>
    <phoneticPr fontId="6" type="noConversion"/>
  </si>
  <si>
    <t>F0741FC9391</t>
  </si>
  <si>
    <t>24.591873,121.858133</t>
    <phoneticPr fontId="6" type="noConversion"/>
  </si>
  <si>
    <t>F0742EA7459</t>
  </si>
  <si>
    <t>25.221515,121.631702</t>
    <phoneticPr fontId="6" type="noConversion"/>
  </si>
  <si>
    <t>B7881EB1696</t>
  </si>
  <si>
    <t>25.220568,121.627114</t>
    <phoneticPr fontId="6" type="noConversion"/>
  </si>
  <si>
    <t>B7781HA5579</t>
  </si>
  <si>
    <t>25.219584,121.622273</t>
    <phoneticPr fontId="6" type="noConversion"/>
  </si>
  <si>
    <t>B7780CE7407</t>
  </si>
  <si>
    <t>25.218326,121.617641</t>
    <phoneticPr fontId="6" type="noConversion"/>
  </si>
  <si>
    <t>B7680GD0046</t>
  </si>
  <si>
    <t>25.218014,121.612695</t>
    <phoneticPr fontId="6" type="noConversion"/>
  </si>
  <si>
    <t>B7680BC0659</t>
  </si>
  <si>
    <t>25.217530,121.607963</t>
    <phoneticPr fontId="6" type="noConversion"/>
  </si>
  <si>
    <t>B7580EC2193</t>
  </si>
  <si>
    <t>25.216212,121.603728</t>
    <phoneticPr fontId="6" type="noConversion"/>
  </si>
  <si>
    <t>B7580AA0635</t>
  </si>
  <si>
    <t>25.212553,121.600861</t>
    <phoneticPr fontId="6" type="noConversion"/>
  </si>
  <si>
    <t>B7479FB1569</t>
  </si>
  <si>
    <t>25.209383,121.597513</t>
    <phoneticPr fontId="6" type="noConversion"/>
  </si>
  <si>
    <t>B7478BD8006</t>
  </si>
  <si>
    <t>25.206129,121.594678</t>
    <phoneticPr fontId="6" type="noConversion"/>
  </si>
  <si>
    <t>B7377GE9464</t>
  </si>
  <si>
    <t>25.201727,121.593734</t>
    <phoneticPr fontId="6" type="noConversion"/>
  </si>
  <si>
    <t>B7376GE0536</t>
  </si>
  <si>
    <t>25.197683,121.595172</t>
    <phoneticPr fontId="6" type="noConversion"/>
  </si>
  <si>
    <t>B7376HA5009</t>
  </si>
  <si>
    <t>25.195135,121.592822</t>
    <phoneticPr fontId="6" type="noConversion"/>
  </si>
  <si>
    <t>B7375FC1246</t>
  </si>
  <si>
    <t>25.192408,121.591979</t>
    <phoneticPr fontId="6" type="noConversion"/>
  </si>
  <si>
    <t>B7374EE3203</t>
  </si>
  <si>
    <t>25.189383,121.590438</t>
    <phoneticPr fontId="6" type="noConversion"/>
  </si>
  <si>
    <t>B7374CA7878</t>
  </si>
  <si>
    <t>25.189193,121.586390</t>
    <phoneticPr fontId="6" type="noConversion"/>
  </si>
  <si>
    <t>B7274GA6695</t>
  </si>
  <si>
    <t>25.185964,121.583997</t>
    <phoneticPr fontId="6" type="noConversion"/>
  </si>
  <si>
    <t>B7273EC2096</t>
  </si>
  <si>
    <t>25.182601,121.582434</t>
    <phoneticPr fontId="6" type="noConversion"/>
  </si>
  <si>
    <t>B7272CD7333</t>
  </si>
  <si>
    <t>23.772308,120.635058</t>
    <phoneticPr fontId="6" type="noConversion"/>
  </si>
  <si>
    <t>K5260DA7661</t>
  </si>
  <si>
    <t>25.179835,121.581361</t>
    <phoneticPr fontId="6" type="noConversion"/>
  </si>
  <si>
    <t>B7272BA6266</t>
  </si>
  <si>
    <t>25.180061,121.578175</t>
    <phoneticPr fontId="6" type="noConversion"/>
  </si>
  <si>
    <t>B7172GA4550</t>
  </si>
  <si>
    <t>25.181123,121.575812</t>
    <phoneticPr fontId="6" type="noConversion"/>
  </si>
  <si>
    <t>B7172EB0666</t>
  </si>
  <si>
    <t>25.184251,121.573574</t>
    <phoneticPr fontId="6" type="noConversion"/>
  </si>
  <si>
    <t>B7173BA7192</t>
  </si>
  <si>
    <t>25.182296,121.574765</t>
    <phoneticPr fontId="6" type="noConversion"/>
  </si>
  <si>
    <t>B7172DC0906</t>
  </si>
  <si>
    <t>25.183647,121.572329</t>
    <phoneticPr fontId="6" type="noConversion"/>
  </si>
  <si>
    <t>B7172AE5444</t>
  </si>
  <si>
    <t>25.182868,121.572652</t>
    <phoneticPr fontId="6" type="noConversion"/>
  </si>
  <si>
    <t>B7172AD8578</t>
  </si>
  <si>
    <t>25.180411,121.569504</t>
    <phoneticPr fontId="6" type="noConversion"/>
  </si>
  <si>
    <t>B7072FA7815</t>
  </si>
  <si>
    <t>25.178045,121.566793</t>
    <phoneticPr fontId="6" type="noConversion"/>
  </si>
  <si>
    <t>B7071CD9292</t>
  </si>
  <si>
    <t>25.178640,121.562645</t>
    <phoneticPr fontId="6" type="noConversion"/>
  </si>
  <si>
    <t>B6971GD8806</t>
  </si>
  <si>
    <t>25.182171,121.560746</t>
    <phoneticPr fontId="6" type="noConversion"/>
  </si>
  <si>
    <t>B6972EC8776</t>
  </si>
  <si>
    <t>25.184394,121.558171</t>
    <phoneticPr fontId="6" type="noConversion"/>
  </si>
  <si>
    <t>B6973CA2271</t>
  </si>
  <si>
    <t>25.182638,121.556746</t>
    <phoneticPr fontId="6" type="noConversion"/>
  </si>
  <si>
    <t>B6972AD8246</t>
  </si>
  <si>
    <t>25.181154,121.556790</t>
    <phoneticPr fontId="6" type="noConversion"/>
  </si>
  <si>
    <t>B6972AB8692</t>
  </si>
  <si>
    <t>25.180614,121.555515</t>
    <phoneticPr fontId="6" type="noConversion"/>
  </si>
  <si>
    <t>B6872HB6011</t>
  </si>
  <si>
    <t>25.178285,121.556912</t>
    <phoneticPr fontId="6" type="noConversion"/>
  </si>
  <si>
    <t>B6971BD0434</t>
  </si>
  <si>
    <t>25.180464,121.552949</t>
    <phoneticPr fontId="6" type="noConversion"/>
  </si>
  <si>
    <t>B6872FA0824</t>
  </si>
  <si>
    <t>25.180793,121.548756</t>
    <phoneticPr fontId="6" type="noConversion"/>
  </si>
  <si>
    <t>B6872AB7198</t>
  </si>
  <si>
    <t>25.179748,121.544404</t>
    <phoneticPr fontId="6" type="noConversion"/>
  </si>
  <si>
    <t>B6772EA4011</t>
  </si>
  <si>
    <t>25.178765,121.545062</t>
    <phoneticPr fontId="6" type="noConversion"/>
  </si>
  <si>
    <t>B6771FD0982</t>
  </si>
  <si>
    <t>25.175703,121.543868</t>
    <phoneticPr fontId="6" type="noConversion"/>
  </si>
  <si>
    <t>B6771DA8593</t>
  </si>
  <si>
    <t>25.173666,121.540678</t>
    <phoneticPr fontId="6" type="noConversion"/>
  </si>
  <si>
    <t>B6770AD6286</t>
  </si>
  <si>
    <t>25.169233,121.540783</t>
    <phoneticPr fontId="6" type="noConversion"/>
  </si>
  <si>
    <t>B6769AD8315</t>
  </si>
  <si>
    <t>25.166135,121.542501</t>
    <phoneticPr fontId="6" type="noConversion"/>
  </si>
  <si>
    <t>B6768CE5962</t>
  </si>
  <si>
    <t>25.162677,121.544457</t>
    <phoneticPr fontId="6" type="noConversion"/>
  </si>
  <si>
    <t>B6768EB5140</t>
  </si>
  <si>
    <t>25.159497,121.546336</t>
    <phoneticPr fontId="6" type="noConversion"/>
  </si>
  <si>
    <t>B6767GC4559</t>
  </si>
  <si>
    <t>25.155356,121.546149</t>
    <phoneticPr fontId="6" type="noConversion"/>
  </si>
  <si>
    <t>B6766GD2080</t>
  </si>
  <si>
    <t>25.153253,121.545808</t>
    <phoneticPr fontId="6" type="noConversion"/>
  </si>
  <si>
    <t>B6766FA9657</t>
  </si>
  <si>
    <t>25.152327,121.546298</t>
    <phoneticPr fontId="6" type="noConversion"/>
  </si>
  <si>
    <t>B6765GE4654</t>
  </si>
  <si>
    <t>25.173454,121.435506</t>
    <phoneticPr fontId="6" type="noConversion"/>
  </si>
  <si>
    <t>B5370GC6674</t>
  </si>
  <si>
    <t>25.151077,121.550029</t>
    <phoneticPr fontId="6" type="noConversion"/>
  </si>
  <si>
    <t>B6865CD2217</t>
  </si>
  <si>
    <t>25.146806,121.549230</t>
    <phoneticPr fontId="6" type="noConversion"/>
  </si>
  <si>
    <t>B6864BD4534</t>
  </si>
  <si>
    <t>25.142793,121.549373</t>
    <phoneticPr fontId="6" type="noConversion"/>
  </si>
  <si>
    <t>B6863BE5190</t>
  </si>
  <si>
    <t>25.140041,121.547287</t>
    <phoneticPr fontId="6" type="noConversion"/>
  </si>
  <si>
    <t>B6763HB5004</t>
  </si>
  <si>
    <t>25.136242,121.546235</t>
    <phoneticPr fontId="6" type="noConversion"/>
  </si>
  <si>
    <t>B6762GB4853</t>
  </si>
  <si>
    <t>25.131889,121.546678</t>
    <phoneticPr fontId="6" type="noConversion"/>
  </si>
  <si>
    <t>B6761GC9021</t>
  </si>
  <si>
    <t>25.127777,121.548686</t>
    <phoneticPr fontId="6" type="noConversion"/>
  </si>
  <si>
    <t>B6860AC9466</t>
  </si>
  <si>
    <t>25.123787,121.550988</t>
    <phoneticPr fontId="6" type="noConversion"/>
  </si>
  <si>
    <t>B6859DD3005</t>
  </si>
  <si>
    <t>25.119800,121.553032</t>
    <phoneticPr fontId="6" type="noConversion"/>
  </si>
  <si>
    <t>B6858FD3684</t>
  </si>
  <si>
    <t>25.115843,121.551011</t>
    <phoneticPr fontId="6" type="noConversion"/>
  </si>
  <si>
    <t>B6857DE3265</t>
  </si>
  <si>
    <t>25.111567,121.549496</t>
    <phoneticPr fontId="6" type="noConversion"/>
  </si>
  <si>
    <t>B6856BE8551</t>
  </si>
  <si>
    <t>25.108323,121.546119</t>
    <phoneticPr fontId="6" type="noConversion"/>
  </si>
  <si>
    <t>B6756GA4960</t>
  </si>
  <si>
    <t>25.104759,121.543318</t>
    <phoneticPr fontId="6" type="noConversion"/>
  </si>
  <si>
    <t>B6755DB6954</t>
  </si>
  <si>
    <t>25.102122,121.539609</t>
    <phoneticPr fontId="6" type="noConversion"/>
  </si>
  <si>
    <t>B6654HE9021</t>
  </si>
  <si>
    <t>25.106077,121.537294</t>
    <phoneticPr fontId="6" type="noConversion"/>
  </si>
  <si>
    <t>B6655FD5378</t>
  </si>
  <si>
    <t>25.108226,121.534829</t>
    <phoneticPr fontId="6" type="noConversion"/>
  </si>
  <si>
    <t>B6656DA0785</t>
  </si>
  <si>
    <t>25.104576,121.536763</t>
    <phoneticPr fontId="6" type="noConversion"/>
  </si>
  <si>
    <t>B6655FB0741</t>
  </si>
  <si>
    <t>25.100373,121.537177</t>
    <phoneticPr fontId="6" type="noConversion"/>
  </si>
  <si>
    <t>B6654FC4086</t>
  </si>
  <si>
    <t>25.097437,121.533507</t>
    <phoneticPr fontId="6" type="noConversion"/>
  </si>
  <si>
    <t>B6653BD7799</t>
  </si>
  <si>
    <t>25.094788,121.529501</t>
    <phoneticPr fontId="6" type="noConversion"/>
  </si>
  <si>
    <t>B6553FA7864</t>
  </si>
  <si>
    <t>25.090997,121.527512</t>
    <phoneticPr fontId="6" type="noConversion"/>
  </si>
  <si>
    <t>B6552DB7674</t>
  </si>
  <si>
    <t>25.086829,121.526211</t>
    <phoneticPr fontId="6" type="noConversion"/>
  </si>
  <si>
    <t>B6551CC4081</t>
  </si>
  <si>
    <t>25.082495,121.525346</t>
    <phoneticPr fontId="6" type="noConversion"/>
  </si>
  <si>
    <t>B6550BC6221</t>
  </si>
  <si>
    <t>25.078311,121.524905</t>
    <phoneticPr fontId="6" type="noConversion"/>
  </si>
  <si>
    <t>B6549BC2507</t>
  </si>
  <si>
    <t>25.074125,121.524512</t>
    <phoneticPr fontId="6" type="noConversion"/>
  </si>
  <si>
    <t>B6548AC8924</t>
  </si>
  <si>
    <t>25.069802,121.523223</t>
    <phoneticPr fontId="6" type="noConversion"/>
  </si>
  <si>
    <t>B6447HD5144</t>
  </si>
  <si>
    <t>25.065385,121.522268</t>
    <phoneticPr fontId="6" type="noConversion"/>
  </si>
  <si>
    <t>B6446GD5295</t>
  </si>
  <si>
    <t>25.063013,121.513613</t>
    <phoneticPr fontId="6" type="noConversion"/>
  </si>
  <si>
    <t>B6346FA8579</t>
  </si>
  <si>
    <t>25.067539,121.513705</t>
    <phoneticPr fontId="6" type="noConversion"/>
  </si>
  <si>
    <t>B6347FA9640</t>
  </si>
  <si>
    <t>25.072053,121.513769</t>
    <phoneticPr fontId="6" type="noConversion"/>
  </si>
  <si>
    <t>B6348FA9690</t>
  </si>
  <si>
    <t>25.076567,121.513835</t>
    <phoneticPr fontId="6" type="noConversion"/>
  </si>
  <si>
    <t>B6349GA0640</t>
  </si>
  <si>
    <t>25.080974,121.513162</t>
    <phoneticPr fontId="6" type="noConversion"/>
  </si>
  <si>
    <t>B6350FA3448</t>
  </si>
  <si>
    <t>25.085183,121.511371</t>
    <phoneticPr fontId="6" type="noConversion"/>
  </si>
  <si>
    <t>B6351DA5123</t>
  </si>
  <si>
    <t>25.088824,121.513179</t>
    <phoneticPr fontId="6" type="noConversion"/>
  </si>
  <si>
    <t>B6351FE3127</t>
  </si>
  <si>
    <t>25.091665,121.515838</t>
    <phoneticPr fontId="6" type="noConversion"/>
  </si>
  <si>
    <t>B6452HC9393</t>
  </si>
  <si>
    <t>25.095893,121.514108</t>
    <phoneticPr fontId="6" type="noConversion"/>
  </si>
  <si>
    <t>B6353GC2031</t>
  </si>
  <si>
    <t>25.100151,121.512478</t>
    <phoneticPr fontId="6" type="noConversion"/>
  </si>
  <si>
    <t>B6354EB5772</t>
  </si>
  <si>
    <t>25.104646,121.512021</t>
    <phoneticPr fontId="6" type="noConversion"/>
  </si>
  <si>
    <t>B6355EB0699</t>
  </si>
  <si>
    <t>25.109137,121.511534</t>
    <phoneticPr fontId="6" type="noConversion"/>
  </si>
  <si>
    <t>B6356DB5687</t>
  </si>
  <si>
    <t>25.112791,121.508932</t>
    <phoneticPr fontId="6" type="noConversion"/>
  </si>
  <si>
    <t>B6357AA9740</t>
  </si>
  <si>
    <t>25.115990,121.505435</t>
    <phoneticPr fontId="6" type="noConversion"/>
  </si>
  <si>
    <t>B6257FE4203</t>
  </si>
  <si>
    <t>25.119126,121.501867</t>
    <phoneticPr fontId="6" type="noConversion"/>
  </si>
  <si>
    <t>B6258BC7699</t>
  </si>
  <si>
    <t>25.121269,121.497858</t>
    <phoneticPr fontId="6" type="noConversion"/>
  </si>
  <si>
    <t>B6159FA7045</t>
  </si>
  <si>
    <t>25.121554,121.492910</t>
    <phoneticPr fontId="6" type="noConversion"/>
  </si>
  <si>
    <t>B6159AA7355</t>
  </si>
  <si>
    <t>25.121845,121.487962</t>
    <phoneticPr fontId="6" type="noConversion"/>
  </si>
  <si>
    <t>B6059DA7666</t>
  </si>
  <si>
    <t>25.122197,121.483019</t>
    <phoneticPr fontId="6" type="noConversion"/>
  </si>
  <si>
    <t>B5959GB7073</t>
  </si>
  <si>
    <t>25.122505,121.478073</t>
    <phoneticPr fontId="6" type="noConversion"/>
  </si>
  <si>
    <t>B5959BB7385</t>
  </si>
  <si>
    <t>25.122716,121.473117</t>
    <phoneticPr fontId="6" type="noConversion"/>
  </si>
  <si>
    <t>B5859EB7587</t>
  </si>
  <si>
    <t>25.123131,121.468180</t>
    <phoneticPr fontId="6" type="noConversion"/>
  </si>
  <si>
    <t>B5759HC8001</t>
  </si>
  <si>
    <t>25.124319,121.463480</t>
    <phoneticPr fontId="6" type="noConversion"/>
  </si>
  <si>
    <t>B5759DD0361</t>
  </si>
  <si>
    <t>25.127737,121.460386</t>
    <phoneticPr fontId="6" type="noConversion"/>
  </si>
  <si>
    <t>B5660HC9038</t>
  </si>
  <si>
    <t>25.131756,121.458338</t>
    <phoneticPr fontId="6" type="noConversion"/>
  </si>
  <si>
    <t>B5661FB8543</t>
  </si>
  <si>
    <t>25.136006,121.459881</t>
    <phoneticPr fontId="6" type="noConversion"/>
  </si>
  <si>
    <t>B5662HB3284</t>
  </si>
  <si>
    <t>25.140468,121.459679</t>
    <phoneticPr fontId="6" type="noConversion"/>
  </si>
  <si>
    <t>B5663HB1168</t>
  </si>
  <si>
    <t>25.144982,121.459641</t>
    <phoneticPr fontId="6" type="noConversion"/>
  </si>
  <si>
    <t>B5664HB1118</t>
  </si>
  <si>
    <t>25.149493,121.459532</t>
    <phoneticPr fontId="6" type="noConversion"/>
  </si>
  <si>
    <t>B5665GB9188</t>
  </si>
  <si>
    <t>25.154002,121.459358</t>
    <phoneticPr fontId="6" type="noConversion"/>
  </si>
  <si>
    <t>B5666GB7197</t>
  </si>
  <si>
    <t>25.158140,121.457879</t>
    <phoneticPr fontId="6" type="noConversion"/>
  </si>
  <si>
    <t>B5667FA2785</t>
  </si>
  <si>
    <t>25.160219,121.453531</t>
    <phoneticPr fontId="6" type="noConversion"/>
  </si>
  <si>
    <t>B5667AD8094</t>
  </si>
  <si>
    <t>25.163913,121.450951</t>
    <phoneticPr fontId="6" type="noConversion"/>
  </si>
  <si>
    <t>B5568GC2182</t>
  </si>
  <si>
    <t>25.167055,121.447667</t>
    <phoneticPr fontId="6" type="noConversion"/>
  </si>
  <si>
    <t>B5569CA9559</t>
  </si>
  <si>
    <t>25.170001,121.444148</t>
    <phoneticPr fontId="6" type="noConversion"/>
  </si>
  <si>
    <t>B5469HD4804</t>
  </si>
  <si>
    <t>25.172371,121.440284</t>
    <phoneticPr fontId="6" type="noConversion"/>
  </si>
  <si>
    <t>B5470DB4495</t>
  </si>
  <si>
    <t>25.175205,121.430976</t>
    <phoneticPr fontId="6" type="noConversion"/>
  </si>
  <si>
    <t>B5370CE1506</t>
  </si>
  <si>
    <t>25.176380,121.426279</t>
    <phoneticPr fontId="6" type="noConversion"/>
  </si>
  <si>
    <t>B5271FA3865</t>
  </si>
  <si>
    <t>25.179049,121.422283</t>
    <phoneticPr fontId="6" type="noConversion"/>
  </si>
  <si>
    <t>B5271BD3739</t>
  </si>
  <si>
    <t>25.182611,121.419498</t>
    <phoneticPr fontId="6" type="noConversion"/>
  </si>
  <si>
    <t>B5172GC5713</t>
  </si>
  <si>
    <t>25.186215,121.418615</t>
    <phoneticPr fontId="6" type="noConversion"/>
  </si>
  <si>
    <t>B5173FB6702</t>
  </si>
  <si>
    <t>25.187783,121.423234</t>
    <phoneticPr fontId="6" type="noConversion"/>
  </si>
  <si>
    <t>B5273CD2457</t>
  </si>
  <si>
    <t>25.190201,121.426258</t>
    <phoneticPr fontId="6" type="noConversion"/>
  </si>
  <si>
    <t>B5274FB2196</t>
  </si>
  <si>
    <t>25.194010,121.425141</t>
    <phoneticPr fontId="6" type="noConversion"/>
  </si>
  <si>
    <t>B5275EA1357</t>
  </si>
  <si>
    <t>25.196624,121.445775</t>
    <phoneticPr fontId="6" type="noConversion"/>
  </si>
  <si>
    <t>B5575AD9344</t>
  </si>
  <si>
    <t>25.197179,121.443607</t>
    <phoneticPr fontId="6" type="noConversion"/>
  </si>
  <si>
    <t>B5475GD7954</t>
  </si>
  <si>
    <t>25.197849,121.427472</t>
    <phoneticPr fontId="6" type="noConversion"/>
  </si>
  <si>
    <t>B5275GE4693</t>
  </si>
  <si>
    <t>25.200133,121.440583</t>
    <phoneticPr fontId="6" type="noConversion"/>
  </si>
  <si>
    <t>B5476DC6291</t>
  </si>
  <si>
    <t>25.202018,121.429373</t>
    <phoneticPr fontId="6" type="noConversion"/>
  </si>
  <si>
    <t>B5376AE3296</t>
  </si>
  <si>
    <t>25.203156,121.437125</t>
    <phoneticPr fontId="6" type="noConversion"/>
  </si>
  <si>
    <t>B5477AA2504</t>
  </si>
  <si>
    <t>25.204487,121.432582</t>
    <phoneticPr fontId="6" type="noConversion"/>
  </si>
  <si>
    <t>B5377DC6020</t>
  </si>
  <si>
    <t>25.041237,121.777145</t>
    <phoneticPr fontId="6" type="noConversion"/>
  </si>
  <si>
    <t>B9641HC8793</t>
  </si>
  <si>
    <t>25.038545,121.780076</t>
    <phoneticPr fontId="6" type="noConversion"/>
  </si>
  <si>
    <t>B9740CE8767</t>
  </si>
  <si>
    <t>25.035536,121.779370</t>
    <phoneticPr fontId="6" type="noConversion"/>
  </si>
  <si>
    <t>B9740CB1473</t>
  </si>
  <si>
    <t>25.031263,121.778796</t>
    <phoneticPr fontId="6" type="noConversion"/>
  </si>
  <si>
    <t>B9739BB6629</t>
  </si>
  <si>
    <t>25.027142,121.780490</t>
    <phoneticPr fontId="6" type="noConversion"/>
  </si>
  <si>
    <t>B9738DC3154</t>
  </si>
  <si>
    <t>25.024399,121.782466</t>
    <phoneticPr fontId="6" type="noConversion"/>
  </si>
  <si>
    <t>B9737FE3171</t>
  </si>
  <si>
    <t>25.022525,121.787013</t>
    <phoneticPr fontId="6" type="noConversion"/>
  </si>
  <si>
    <t>B9837BC9076</t>
  </si>
  <si>
    <t>25.020345,121.791533</t>
    <phoneticPr fontId="6" type="noConversion"/>
  </si>
  <si>
    <t>B9836GE5647</t>
  </si>
  <si>
    <t>25.018087,121.796537</t>
    <phoneticPr fontId="6" type="noConversion"/>
  </si>
  <si>
    <t>B9936DC6210</t>
  </si>
  <si>
    <t>25.016465,121.800857</t>
    <phoneticPr fontId="6" type="noConversion"/>
  </si>
  <si>
    <t>B9936HA9483</t>
  </si>
  <si>
    <t>25.019006,121.804623</t>
    <phoneticPr fontId="6" type="noConversion"/>
  </si>
  <si>
    <t>C0036DD7267</t>
  </si>
  <si>
    <t>25.020702,121.808546</t>
    <phoneticPr fontId="6" type="noConversion"/>
  </si>
  <si>
    <t>C0037HA7117</t>
  </si>
  <si>
    <t>25.021016,121.813563</t>
    <phoneticPr fontId="6" type="noConversion"/>
  </si>
  <si>
    <t>C0137EA7575</t>
  </si>
  <si>
    <t>25.023545,121.817285</t>
    <phoneticPr fontId="6" type="noConversion"/>
  </si>
  <si>
    <t>C0237AD5317</t>
  </si>
  <si>
    <t>25.025172,121.822022</t>
    <phoneticPr fontId="6" type="noConversion"/>
  </si>
  <si>
    <t>C0238FA2280</t>
  </si>
  <si>
    <t>25.027106,121.826383</t>
    <phoneticPr fontId="6" type="noConversion"/>
  </si>
  <si>
    <t>C0338BC6377</t>
  </si>
  <si>
    <t>25.029061,121.830873</t>
    <phoneticPr fontId="6" type="noConversion"/>
  </si>
  <si>
    <t>C0338GE1597</t>
  </si>
  <si>
    <t>25.030678,121.835449</t>
    <phoneticPr fontId="6" type="noConversion"/>
  </si>
  <si>
    <t>C0439CB8309</t>
  </si>
  <si>
    <t>25.033683,121.839248</t>
    <phoneticPr fontId="6" type="noConversion"/>
  </si>
  <si>
    <t>C0439GE6714</t>
  </si>
  <si>
    <t>25.034979,121.843641</t>
    <phoneticPr fontId="6" type="noConversion"/>
  </si>
  <si>
    <t>C0540DB0230</t>
  </si>
  <si>
    <t>25.035154,121.848527</t>
    <phoneticPr fontId="6" type="noConversion"/>
  </si>
  <si>
    <t>C0540HB9463</t>
  </si>
  <si>
    <t>25.036044,121.853714</t>
    <phoneticPr fontId="6" type="noConversion"/>
  </si>
  <si>
    <t>C0640FC1494</t>
  </si>
  <si>
    <t>25.034866,121.858169</t>
    <phoneticPr fontId="6" type="noConversion"/>
  </si>
  <si>
    <t>C0740BB7107</t>
  </si>
  <si>
    <t>25.034483,121.862930</t>
    <phoneticPr fontId="6" type="noConversion"/>
  </si>
  <si>
    <t>C0740GA5707</t>
  </si>
  <si>
    <t>25.032166,121.866569</t>
    <phoneticPr fontId="6" type="noConversion"/>
  </si>
  <si>
    <t>C0839CD1293</t>
  </si>
  <si>
    <t>25.028445,121.870421</t>
    <phoneticPr fontId="6" type="noConversion"/>
  </si>
  <si>
    <t>C0838GE1113</t>
  </si>
  <si>
    <t>25.025641,121.873747</t>
    <phoneticPr fontId="6" type="noConversion"/>
  </si>
  <si>
    <t>C0938BB4085</t>
  </si>
  <si>
    <t>25.023390,121.877493</t>
    <phoneticPr fontId="6" type="noConversion"/>
  </si>
  <si>
    <t>C0937FD2588</t>
  </si>
  <si>
    <t>25.023533,121.882732</t>
    <phoneticPr fontId="6" type="noConversion"/>
  </si>
  <si>
    <t>C1037CD5777</t>
  </si>
  <si>
    <t>25.023637,121.887846</t>
    <phoneticPr fontId="6" type="noConversion"/>
  </si>
  <si>
    <t>C1037HD7932</t>
  </si>
  <si>
    <t>25.021335,121.891632</t>
    <phoneticPr fontId="6" type="noConversion"/>
  </si>
  <si>
    <t>C1137DB5470</t>
  </si>
  <si>
    <t>25.020812,121.896551</t>
    <phoneticPr fontId="6" type="noConversion"/>
  </si>
  <si>
    <t>C1237AA5835</t>
  </si>
  <si>
    <t>25.021222,121.901556</t>
    <phoneticPr fontId="6" type="noConversion"/>
  </si>
  <si>
    <t>C1237FB5384</t>
  </si>
  <si>
    <t>25.020863,121.906390</t>
    <phoneticPr fontId="6" type="noConversion"/>
  </si>
  <si>
    <t>C1337CA4967</t>
  </si>
  <si>
    <t>25.017076,121.908047</t>
    <phoneticPr fontId="6" type="noConversion"/>
  </si>
  <si>
    <t>C1336EB1769</t>
  </si>
  <si>
    <t>25.016769,121.912145</t>
    <phoneticPr fontId="6" type="noConversion"/>
  </si>
  <si>
    <t>C1436AB3408</t>
  </si>
  <si>
    <t>25.013495,121.915156</t>
    <phoneticPr fontId="6" type="noConversion"/>
  </si>
  <si>
    <t>C1435DC3877</t>
  </si>
  <si>
    <t>25.010600,121.918697</t>
    <phoneticPr fontId="6" type="noConversion"/>
  </si>
  <si>
    <t>C1434GE9669</t>
  </si>
  <si>
    <t>25.010052,121.923948</t>
    <phoneticPr fontId="6" type="noConversion"/>
  </si>
  <si>
    <t>C1534EE2172</t>
  </si>
  <si>
    <t>25.013675,121.926625</t>
    <phoneticPr fontId="6" type="noConversion"/>
  </si>
  <si>
    <t>C1535GD9145</t>
  </si>
  <si>
    <t>25.017426,121.927670</t>
    <phoneticPr fontId="6" type="noConversion"/>
  </si>
  <si>
    <t>C1536HC9371</t>
  </si>
  <si>
    <t>25.018113,121.932356</t>
    <phoneticPr fontId="6" type="noConversion"/>
  </si>
  <si>
    <t>C1636ED6191</t>
  </si>
  <si>
    <t>25.108840,121.731399</t>
    <phoneticPr fontId="6" type="noConversion"/>
  </si>
  <si>
    <t>B9156BC3326</t>
  </si>
  <si>
    <t>25.105514,121.734497</t>
    <phoneticPr fontId="6" type="noConversion"/>
  </si>
  <si>
    <t>B9155ED4679</t>
  </si>
  <si>
    <t>25.102944,121.738264</t>
    <phoneticPr fontId="6" type="noConversion"/>
  </si>
  <si>
    <t>B9255AA2886</t>
  </si>
  <si>
    <t>25.102256,121.743491</t>
    <phoneticPr fontId="6" type="noConversion"/>
  </si>
  <si>
    <t>B9255FA5163</t>
  </si>
  <si>
    <t>25.099358,121.746546</t>
    <phoneticPr fontId="6" type="noConversion"/>
  </si>
  <si>
    <t>B9354AB6964</t>
  </si>
  <si>
    <t>25.098426,121.751137</t>
    <phoneticPr fontId="6" type="noConversion"/>
  </si>
  <si>
    <t>B9354FA2993</t>
  </si>
  <si>
    <t>25.099117,121.756122</t>
    <phoneticPr fontId="6" type="noConversion"/>
  </si>
  <si>
    <t>B9454CB3722</t>
  </si>
  <si>
    <t>25.098896,121.761482</t>
    <phoneticPr fontId="6" type="noConversion"/>
  </si>
  <si>
    <t>B9454HB7521</t>
  </si>
  <si>
    <t>25.098446,121.765286</t>
    <phoneticPr fontId="6" type="noConversion"/>
  </si>
  <si>
    <t>B9554DB5063</t>
  </si>
  <si>
    <t>25.101427,121.768143</t>
    <phoneticPr fontId="6" type="noConversion"/>
  </si>
  <si>
    <t>B9554GE4335</t>
  </si>
  <si>
    <t>25.105546,121.769894</t>
    <phoneticPr fontId="6" type="noConversion"/>
  </si>
  <si>
    <t>B9655AD1972</t>
  </si>
  <si>
    <t>25.106355,121.774143</t>
    <phoneticPr fontId="6" type="noConversion"/>
  </si>
  <si>
    <t>B9655EE4854</t>
  </si>
  <si>
    <t>25.102022,121.775050</t>
    <phoneticPr fontId="6" type="noConversion"/>
  </si>
  <si>
    <t>B9655FA3095</t>
  </si>
  <si>
    <t>25.099221,121.778663</t>
    <phoneticPr fontId="6" type="noConversion"/>
  </si>
  <si>
    <t>B9754BB0957</t>
  </si>
  <si>
    <t>25.098709,121.782560</t>
    <phoneticPr fontId="6" type="noConversion"/>
  </si>
  <si>
    <t>B9754EB9482</t>
  </si>
  <si>
    <t>25.101565,121.785676</t>
    <phoneticPr fontId="6" type="noConversion"/>
  </si>
  <si>
    <t>B9854AE1611</t>
  </si>
  <si>
    <t>25.105760,121.786943</t>
    <phoneticPr fontId="6" type="noConversion"/>
  </si>
  <si>
    <t>B9855BE3266</t>
  </si>
  <si>
    <t>25.109481,121.789660</t>
    <phoneticPr fontId="6" type="noConversion"/>
  </si>
  <si>
    <t>B9856ED0480</t>
  </si>
  <si>
    <t>25.110588,121.794337</t>
    <phoneticPr fontId="6" type="noConversion"/>
  </si>
  <si>
    <t>B9956AE7695</t>
  </si>
  <si>
    <t>25.108798,121.798763</t>
    <phoneticPr fontId="6" type="noConversion"/>
  </si>
  <si>
    <t>B9956FC2760</t>
  </si>
  <si>
    <t>25.106496,121.802620</t>
    <phoneticPr fontId="6" type="noConversion"/>
  </si>
  <si>
    <t>C0056BA1177</t>
  </si>
  <si>
    <t>25.105208,121.807279</t>
    <phoneticPr fontId="6" type="noConversion"/>
  </si>
  <si>
    <t>C0055FD8777</t>
  </si>
  <si>
    <t>25.108453,121.809572</t>
    <phoneticPr fontId="6" type="noConversion"/>
  </si>
  <si>
    <t>C0156AC1378</t>
  </si>
  <si>
    <t>25.111528,121.812024</t>
    <phoneticPr fontId="6" type="noConversion"/>
  </si>
  <si>
    <t>C0157CA6820</t>
  </si>
  <si>
    <t>25.113614,121.816063</t>
    <phoneticPr fontId="6" type="noConversion"/>
  </si>
  <si>
    <t>C0157GD6183</t>
  </si>
  <si>
    <t>25.115081,121.820486</t>
    <phoneticPr fontId="6" type="noConversion"/>
  </si>
  <si>
    <t>C0257DE1739</t>
  </si>
  <si>
    <t>25.119207,121.820317</t>
    <phoneticPr fontId="6" type="noConversion"/>
  </si>
  <si>
    <t>C0258CE9336</t>
  </si>
  <si>
    <t>24.668770,121.827386</t>
    <phoneticPr fontId="6" type="noConversion"/>
  </si>
  <si>
    <t>F0359FA0497</t>
  </si>
  <si>
    <t>24.668488,121.822481</t>
    <phoneticPr fontId="6" type="noConversion"/>
  </si>
  <si>
    <t>F0359AA1133</t>
  </si>
  <si>
    <t>24.665418,121.822975</t>
    <phoneticPr fontId="6" type="noConversion"/>
  </si>
  <si>
    <t>F0358AB6753</t>
  </si>
  <si>
    <t>24.661176,121.824014</t>
    <phoneticPr fontId="6" type="noConversion"/>
  </si>
  <si>
    <t>F0357BC7034</t>
  </si>
  <si>
    <t>24.656829,121.825293</t>
    <phoneticPr fontId="6" type="noConversion"/>
  </si>
  <si>
    <t>F0356DC0263</t>
  </si>
  <si>
    <t>24.652394,121.826686</t>
    <phoneticPr fontId="6" type="noConversion"/>
  </si>
  <si>
    <t>F0355EC5302</t>
  </si>
  <si>
    <t>24.648160,121.828292</t>
    <phoneticPr fontId="6" type="noConversion"/>
  </si>
  <si>
    <t>F0354GC1654</t>
  </si>
  <si>
    <t>24.643871,121.830026</t>
    <phoneticPr fontId="6" type="noConversion"/>
  </si>
  <si>
    <t>F0353HC9930</t>
  </si>
  <si>
    <t>24.639863,121.831835</t>
    <phoneticPr fontId="6" type="noConversion"/>
  </si>
  <si>
    <t>F0452BD7498</t>
  </si>
  <si>
    <t>24.635358,121.832058</t>
    <phoneticPr fontId="6" type="noConversion"/>
  </si>
  <si>
    <t>F0451CD0459</t>
  </si>
  <si>
    <t>24.630757,121.831994</t>
    <phoneticPr fontId="6" type="noConversion"/>
  </si>
  <si>
    <t>F0450CD0319</t>
  </si>
  <si>
    <t>24.626464,121.832883</t>
    <phoneticPr fontId="6" type="noConversion"/>
  </si>
  <si>
    <t>F0449CD9644</t>
  </si>
  <si>
    <t>24.622353,121.834395</t>
    <phoneticPr fontId="6" type="noConversion"/>
  </si>
  <si>
    <t>F0448EE5100</t>
  </si>
  <si>
    <t>24.617534,121.834304</t>
    <phoneticPr fontId="6" type="noConversion"/>
  </si>
  <si>
    <t>F0447ED4746</t>
  </si>
  <si>
    <t>24.613760,121.835531</t>
    <phoneticPr fontId="6" type="noConversion"/>
  </si>
  <si>
    <t>F0446FE7519</t>
  </si>
  <si>
    <t>24.609910,121.836498</t>
    <phoneticPr fontId="6" type="noConversion"/>
  </si>
  <si>
    <t>F0446GA7313</t>
  </si>
  <si>
    <t>24.606459,121.837157</t>
    <phoneticPr fontId="6" type="noConversion"/>
  </si>
  <si>
    <t>F0445HB4511</t>
  </si>
  <si>
    <t>24.602118,121.837560</t>
    <phoneticPr fontId="6" type="noConversion"/>
  </si>
  <si>
    <t>F0444HB8740</t>
  </si>
  <si>
    <t>24.598256,121.835140</t>
    <phoneticPr fontId="6" type="noConversion"/>
  </si>
  <si>
    <t>F0443FC4421</t>
  </si>
  <si>
    <t>25.149179,121.746430</t>
    <phoneticPr fontId="6" type="noConversion"/>
  </si>
  <si>
    <t>B9365AC2132</t>
  </si>
  <si>
    <t>25.151647,121.741888</t>
    <phoneticPr fontId="6" type="noConversion"/>
  </si>
  <si>
    <t>B9265DE6843</t>
  </si>
  <si>
    <t>25.152755,121.737403</t>
    <phoneticPr fontId="6" type="noConversion"/>
  </si>
  <si>
    <t>B9166HB1013</t>
  </si>
  <si>
    <t>25.153891,121.732955</t>
    <phoneticPr fontId="6" type="noConversion"/>
  </si>
  <si>
    <t>B9166CC6227</t>
  </si>
  <si>
    <t>25.152363,121.728636</t>
    <phoneticPr fontId="6" type="noConversion"/>
  </si>
  <si>
    <t>B9066GA2575</t>
  </si>
  <si>
    <t>25.150435,121.724603</t>
    <phoneticPr fontId="6" type="noConversion"/>
  </si>
  <si>
    <t>B9065CD2329</t>
  </si>
  <si>
    <t>25.148588,121.723064</t>
    <phoneticPr fontId="6" type="noConversion"/>
  </si>
  <si>
    <t>B9065AB6384</t>
  </si>
  <si>
    <t>25.139854,121.714613</t>
    <phoneticPr fontId="6" type="noConversion"/>
  </si>
  <si>
    <t>B8963AB2612</t>
  </si>
  <si>
    <t>25.143633,121.719133</t>
    <phoneticPr fontId="6" type="noConversion"/>
  </si>
  <si>
    <t>B8964EA7843</t>
  </si>
  <si>
    <t>24.854265,121.822836</t>
    <phoneticPr fontId="6" type="noConversion"/>
  </si>
  <si>
    <t>C0200HA2950</t>
  </si>
  <si>
    <t>24.851696,121.818497</t>
    <phoneticPr fontId="6" type="noConversion"/>
  </si>
  <si>
    <t>F0299CD8083</t>
  </si>
  <si>
    <t>24.849075,121.814630</t>
    <phoneticPr fontId="6" type="noConversion"/>
  </si>
  <si>
    <t>F0199GA9190</t>
  </si>
  <si>
    <t>24.846688,121.810647</t>
    <phoneticPr fontId="6" type="noConversion"/>
  </si>
  <si>
    <t>F0198CC9484</t>
  </si>
  <si>
    <t>24.844872,121.806331</t>
    <phoneticPr fontId="6" type="noConversion"/>
  </si>
  <si>
    <t>F0098GA6430</t>
  </si>
  <si>
    <t>24.842307,121.802490</t>
    <phoneticPr fontId="6" type="noConversion"/>
  </si>
  <si>
    <t>F0097CC7573</t>
  </si>
  <si>
    <t>24.840281,121.797875</t>
    <phoneticPr fontId="6" type="noConversion"/>
  </si>
  <si>
    <t>E9997GA1226</t>
  </si>
  <si>
    <t>24.838816,121.793932</t>
    <phoneticPr fontId="6" type="noConversion"/>
  </si>
  <si>
    <t>E9996CD1642</t>
  </si>
  <si>
    <t>25.044658,121.508873</t>
    <phoneticPr fontId="6" type="noConversion"/>
  </si>
  <si>
    <t>B6342BA1264</t>
  </si>
  <si>
    <t>25.040309,121.507543</t>
    <phoneticPr fontId="6" type="noConversion"/>
  </si>
  <si>
    <t>B6241HA8442</t>
  </si>
  <si>
    <t>23.772277,120.629927</t>
    <phoneticPr fontId="6" type="noConversion"/>
  </si>
  <si>
    <t>K5160GA5539</t>
  </si>
  <si>
    <t>25.036772,121.505212</t>
    <phoneticPr fontId="6" type="noConversion"/>
  </si>
  <si>
    <t>B6240FB5409</t>
  </si>
  <si>
    <t>25.035267,121.500934</t>
    <phoneticPr fontId="6" type="noConversion"/>
  </si>
  <si>
    <t>B6239BE1891</t>
  </si>
  <si>
    <t>25.035406,121.495987</t>
    <phoneticPr fontId="6" type="noConversion"/>
  </si>
  <si>
    <t>B6139EE2904</t>
  </si>
  <si>
    <t>25.035508,121.491035</t>
    <phoneticPr fontId="6" type="noConversion"/>
  </si>
  <si>
    <t>B6040HA2004</t>
  </si>
  <si>
    <t>25.035719,121.487502</t>
    <phoneticPr fontId="6" type="noConversion"/>
  </si>
  <si>
    <t>B6040DA6246</t>
  </si>
  <si>
    <t>25.035836,121.482543</t>
    <phoneticPr fontId="6" type="noConversion"/>
  </si>
  <si>
    <t>B5940GA6337</t>
  </si>
  <si>
    <t>25.035651,121.477692</t>
    <phoneticPr fontId="6" type="noConversion"/>
  </si>
  <si>
    <t>B5940BA7145</t>
  </si>
  <si>
    <t>25.032327,121.474372</t>
    <phoneticPr fontId="6" type="noConversion"/>
  </si>
  <si>
    <t>B5839GB4405</t>
  </si>
  <si>
    <t>25.028808,121.471292</t>
    <phoneticPr fontId="6" type="noConversion"/>
  </si>
  <si>
    <t>B5838DC3504</t>
  </si>
  <si>
    <t>25.024841,121.468962</t>
    <phoneticPr fontId="6" type="noConversion"/>
  </si>
  <si>
    <t>B5837AD9174</t>
  </si>
  <si>
    <t>25.020846,121.466664</t>
    <phoneticPr fontId="6" type="noConversion"/>
  </si>
  <si>
    <t>B5736GD6761</t>
  </si>
  <si>
    <t>25.017229,121.463757</t>
    <phoneticPr fontId="6" type="noConversion"/>
  </si>
  <si>
    <t>B5735DE7649</t>
  </si>
  <si>
    <t>25.013569,121.460871</t>
    <phoneticPr fontId="6" type="noConversion"/>
  </si>
  <si>
    <t>B5735AA8653</t>
  </si>
  <si>
    <t>25.010608,121.462646</t>
    <phoneticPr fontId="6" type="noConversion"/>
  </si>
  <si>
    <t>B5734CC6356</t>
  </si>
  <si>
    <t>25.007292,121.459476</t>
    <phoneticPr fontId="6" type="noConversion"/>
  </si>
  <si>
    <t>B5633HD4667</t>
  </si>
  <si>
    <t>25.002868,121.459802</t>
    <phoneticPr fontId="6" type="noConversion"/>
  </si>
  <si>
    <t>B5632HD8717</t>
  </si>
  <si>
    <t>24.998755,121.457762</t>
    <phoneticPr fontId="6" type="noConversion"/>
  </si>
  <si>
    <t>B5631FE7261</t>
  </si>
  <si>
    <t>24.995747,121.454463</t>
    <phoneticPr fontId="6" type="noConversion"/>
  </si>
  <si>
    <t>B5631CA4847</t>
  </si>
  <si>
    <t>24.993635,121.450172</t>
    <phoneticPr fontId="6" type="noConversion"/>
  </si>
  <si>
    <t>B5530GD1521</t>
  </si>
  <si>
    <t>24.990047,121.447253</t>
    <phoneticPr fontId="6" type="noConversion"/>
  </si>
  <si>
    <t>B5529DE1593</t>
  </si>
  <si>
    <t>24.986665,121.444091</t>
    <phoneticPr fontId="6" type="noConversion"/>
  </si>
  <si>
    <t>B5529AA0717</t>
  </si>
  <si>
    <t>24.982837,121.441447</t>
    <phoneticPr fontId="6" type="noConversion"/>
  </si>
  <si>
    <t>B5428FB3552</t>
  </si>
  <si>
    <t>24.978753,121.439435</t>
    <phoneticPr fontId="6" type="noConversion"/>
  </si>
  <si>
    <t>B5427DB3949</t>
  </si>
  <si>
    <t>24.974347,121.438195</t>
    <phoneticPr fontId="6" type="noConversion"/>
  </si>
  <si>
    <t>B5426CC1101</t>
  </si>
  <si>
    <t>24.970105,121.437641</t>
    <phoneticPr fontId="6" type="noConversion"/>
  </si>
  <si>
    <t>B5425BC5461</t>
  </si>
  <si>
    <t>24.966610,121.435763</t>
    <phoneticPr fontId="6" type="noConversion"/>
  </si>
  <si>
    <t>B5324HD6573</t>
  </si>
  <si>
    <t>24.965349,121.431215</t>
    <phoneticPr fontId="6" type="noConversion"/>
  </si>
  <si>
    <t>B5324DC0182</t>
  </si>
  <si>
    <t>24.963723,121.426641</t>
    <phoneticPr fontId="6" type="noConversion"/>
  </si>
  <si>
    <t>B5224GA4371</t>
  </si>
  <si>
    <t>24.961829,121.422131</t>
    <phoneticPr fontId="6" type="noConversion"/>
  </si>
  <si>
    <t>B5223BD9129</t>
  </si>
  <si>
    <t>24.959061,121.418227</t>
    <phoneticPr fontId="6" type="noConversion"/>
  </si>
  <si>
    <t>B5123FA9192</t>
  </si>
  <si>
    <t>24.956357,121.414281</t>
    <phoneticPr fontId="6" type="noConversion"/>
  </si>
  <si>
    <t>B5122CC0121</t>
  </si>
  <si>
    <t>24.952651,121.411535</t>
    <phoneticPr fontId="6" type="noConversion"/>
  </si>
  <si>
    <t>B5021HD2060</t>
  </si>
  <si>
    <t>24.949624,121.408147</t>
    <phoneticPr fontId="6" type="noConversion"/>
  </si>
  <si>
    <t>B5020DE8653</t>
  </si>
  <si>
    <t>24.946202,121.405158</t>
    <phoneticPr fontId="6" type="noConversion"/>
  </si>
  <si>
    <t>B5020AA8843</t>
  </si>
  <si>
    <t>24.943400,121.401312</t>
    <phoneticPr fontId="6" type="noConversion"/>
  </si>
  <si>
    <t>B4919EC9762</t>
  </si>
  <si>
    <t>24.941474,121.396854</t>
    <phoneticPr fontId="6" type="noConversion"/>
  </si>
  <si>
    <t>B4919AA4577</t>
  </si>
  <si>
    <t>24.937542,121.395638</t>
    <phoneticPr fontId="6" type="noConversion"/>
  </si>
  <si>
    <t>B4818HB2251</t>
  </si>
  <si>
    <t>24.934844,121.389896</t>
    <phoneticPr fontId="6" type="noConversion"/>
  </si>
  <si>
    <t>B4817BD4261</t>
  </si>
  <si>
    <t>24.932766,121.386012</t>
    <phoneticPr fontId="6" type="noConversion"/>
  </si>
  <si>
    <t>B4717FA5859</t>
  </si>
  <si>
    <t>24.930547,121.381855</t>
    <phoneticPr fontId="6" type="noConversion"/>
  </si>
  <si>
    <t>B4716BD3463</t>
  </si>
  <si>
    <t>24.931185,121.377041</t>
    <phoneticPr fontId="6" type="noConversion"/>
  </si>
  <si>
    <t>B4616EE4192</t>
  </si>
  <si>
    <t>24.928747,121.373089</t>
    <phoneticPr fontId="6" type="noConversion"/>
  </si>
  <si>
    <t>B4616AB5411</t>
  </si>
  <si>
    <t>24.924651,121.371324</t>
    <phoneticPr fontId="6" type="noConversion"/>
  </si>
  <si>
    <t>B4515GB7847</t>
  </si>
  <si>
    <t>24.920347,121.369940</t>
    <phoneticPr fontId="6" type="noConversion"/>
  </si>
  <si>
    <t>B4514FC3059</t>
  </si>
  <si>
    <t>24.917943,121.366507</t>
    <phoneticPr fontId="6" type="noConversion"/>
  </si>
  <si>
    <t>B4513BE8492</t>
  </si>
  <si>
    <t>24.913477,121.365928</t>
    <phoneticPr fontId="6" type="noConversion"/>
  </si>
  <si>
    <t>B4512BE3427</t>
  </si>
  <si>
    <t>24.909098,121.365365</t>
    <phoneticPr fontId="6" type="noConversion"/>
  </si>
  <si>
    <t>B4511AE7662</t>
  </si>
  <si>
    <t>24.906527,121.361729</t>
    <phoneticPr fontId="6" type="noConversion"/>
  </si>
  <si>
    <t>B4411FB1707</t>
  </si>
  <si>
    <t>24.904919,121.357365</t>
    <phoneticPr fontId="6" type="noConversion"/>
  </si>
  <si>
    <t>B4410AE7907</t>
  </si>
  <si>
    <t>24.903684,121.352971</t>
    <phoneticPr fontId="6" type="noConversion"/>
  </si>
  <si>
    <t>B4310ED2569</t>
  </si>
  <si>
    <t>24.903474,121.348333</t>
    <phoneticPr fontId="6" type="noConversion"/>
  </si>
  <si>
    <t>B4210HD5385</t>
  </si>
  <si>
    <t>24.903746,121.344084</t>
    <phoneticPr fontId="6" type="noConversion"/>
  </si>
  <si>
    <t>B4210DD2684</t>
  </si>
  <si>
    <t>24.900759,121.340903</t>
    <phoneticPr fontId="6" type="noConversion"/>
  </si>
  <si>
    <t>B4210AA0382</t>
  </si>
  <si>
    <t>24.897795,121.337428</t>
    <phoneticPr fontId="6" type="noConversion"/>
  </si>
  <si>
    <t>B4109EC5083</t>
  </si>
  <si>
    <t>24.894043,121.335167</t>
    <phoneticPr fontId="6" type="noConversion"/>
  </si>
  <si>
    <t>B4108CC3807</t>
  </si>
  <si>
    <t>24.893640,121.332981</t>
    <phoneticPr fontId="6" type="noConversion"/>
  </si>
  <si>
    <t>B4108AC0492</t>
  </si>
  <si>
    <t>24.896150,121.332110</t>
    <phoneticPr fontId="6" type="noConversion"/>
  </si>
  <si>
    <t>B4009HA2210</t>
  </si>
  <si>
    <t>24.892870,121.328750</t>
    <phoneticPr fontId="6" type="noConversion"/>
  </si>
  <si>
    <t>B4008DB8525</t>
  </si>
  <si>
    <t>24.893220,121.324690</t>
    <phoneticPr fontId="6" type="noConversion"/>
  </si>
  <si>
    <t>B3908HB7923</t>
  </si>
  <si>
    <t>24.895840,121.321290</t>
    <phoneticPr fontId="6" type="noConversion"/>
  </si>
  <si>
    <t>B3908EE2883</t>
  </si>
  <si>
    <t>24.894410,121.316820</t>
    <phoneticPr fontId="6" type="noConversion"/>
  </si>
  <si>
    <t>B3808HD7273</t>
  </si>
  <si>
    <t>24.895480,121.312310</t>
    <phoneticPr fontId="6" type="noConversion"/>
  </si>
  <si>
    <t>B3808DE2411</t>
  </si>
  <si>
    <t>24.893750,121.307750</t>
    <phoneticPr fontId="6" type="noConversion"/>
  </si>
  <si>
    <t>B3708GC6408</t>
  </si>
  <si>
    <t>24.895090,121.303290</t>
    <phoneticPr fontId="6" type="noConversion"/>
  </si>
  <si>
    <t>B3708CD1905</t>
  </si>
  <si>
    <t>24.894140,121.300680</t>
    <phoneticPr fontId="6" type="noConversion"/>
  </si>
  <si>
    <t>B3608HC4960</t>
  </si>
  <si>
    <t>24.889740,121.299890</t>
    <phoneticPr fontId="6" type="noConversion"/>
  </si>
  <si>
    <t>B3607GD6072</t>
  </si>
  <si>
    <t>24.887290,121.296370</t>
    <phoneticPr fontId="6" type="noConversion"/>
  </si>
  <si>
    <t>B3607DA1320</t>
  </si>
  <si>
    <t>24.885130,121.292090</t>
    <phoneticPr fontId="6" type="noConversion"/>
  </si>
  <si>
    <t>B3506GC8900</t>
  </si>
  <si>
    <t>24.886203,121.288170</t>
    <phoneticPr fontId="6" type="noConversion"/>
  </si>
  <si>
    <t>B3506CE8048</t>
  </si>
  <si>
    <t>24.888782,121.284170</t>
    <phoneticPr fontId="6" type="noConversion"/>
  </si>
  <si>
    <t>B3407GB7993</t>
  </si>
  <si>
    <t>24.891150,121.280030</t>
    <phoneticPr fontId="6" type="noConversion"/>
  </si>
  <si>
    <t>B3407CE6514</t>
  </si>
  <si>
    <t>24.894440,121.279920</t>
    <phoneticPr fontId="6" type="noConversion"/>
  </si>
  <si>
    <t>B3408CD4198</t>
  </si>
  <si>
    <t>24.895740,121.284530</t>
    <phoneticPr fontId="6" type="noConversion"/>
  </si>
  <si>
    <t>B3408HE1643</t>
  </si>
  <si>
    <t>24.898630,121.283100</t>
    <phoneticPr fontId="6" type="noConversion"/>
  </si>
  <si>
    <t>B3409FC6893</t>
  </si>
  <si>
    <t>24.897050,121.278910</t>
    <phoneticPr fontId="6" type="noConversion"/>
  </si>
  <si>
    <t>B3409BB4067</t>
  </si>
  <si>
    <t>24.893760,121.275540</t>
    <phoneticPr fontId="6" type="noConversion"/>
  </si>
  <si>
    <t>B3308GC0462</t>
  </si>
  <si>
    <t>24.890740,121.271930</t>
    <phoneticPr fontId="6" type="noConversion"/>
  </si>
  <si>
    <t>B3307CE4027</t>
  </si>
  <si>
    <t>24.886980,121.270190</t>
    <phoneticPr fontId="6" type="noConversion"/>
  </si>
  <si>
    <t>B3306AE6970</t>
  </si>
  <si>
    <t>24.883610,121.267370</t>
    <phoneticPr fontId="6" type="noConversion"/>
  </si>
  <si>
    <t>B3206FB8136</t>
  </si>
  <si>
    <t>24.880801,121.263560</t>
    <phoneticPr fontId="6" type="noConversion"/>
  </si>
  <si>
    <t>B3205BD9094</t>
  </si>
  <si>
    <t>24.879180,121.258924</t>
    <phoneticPr fontId="6" type="noConversion"/>
  </si>
  <si>
    <t>B3105FB3214</t>
  </si>
  <si>
    <t>24.877336,121.254519</t>
    <phoneticPr fontId="6" type="noConversion"/>
  </si>
  <si>
    <t>B3104AE8169</t>
  </si>
  <si>
    <t>24.876097,121.250375</t>
    <phoneticPr fontId="6" type="noConversion"/>
  </si>
  <si>
    <t>B3004EC6881</t>
  </si>
  <si>
    <t>24.880394,121.249870</t>
    <phoneticPr fontId="6" type="noConversion"/>
  </si>
  <si>
    <t>B3005EC1567</t>
  </si>
  <si>
    <t>24.878375,121.245778</t>
    <phoneticPr fontId="6" type="noConversion"/>
  </si>
  <si>
    <t>B3005AA0332</t>
  </si>
  <si>
    <t>24.876669,121.241243</t>
    <phoneticPr fontId="6" type="noConversion"/>
  </si>
  <si>
    <t>B2904DD4453</t>
  </si>
  <si>
    <t>24.874936,121.236678</t>
    <phoneticPr fontId="6" type="noConversion"/>
  </si>
  <si>
    <t>B2804GB8540</t>
  </si>
  <si>
    <t>24.873523,121.232083</t>
    <phoneticPr fontId="6" type="noConversion"/>
  </si>
  <si>
    <t>B2803CE2903</t>
  </si>
  <si>
    <t>24.872140,121.227417</t>
    <phoneticPr fontId="6" type="noConversion"/>
  </si>
  <si>
    <t>B2703FD4399</t>
  </si>
  <si>
    <t>24.870368,121.222930</t>
    <phoneticPr fontId="6" type="noConversion"/>
  </si>
  <si>
    <t>B2703AB9462</t>
  </si>
  <si>
    <t>24.868544,121.218476</t>
    <phoneticPr fontId="6" type="noConversion"/>
  </si>
  <si>
    <t>B2602EE4369</t>
  </si>
  <si>
    <t>24.868907,121.214575</t>
    <phoneticPr fontId="6" type="noConversion"/>
  </si>
  <si>
    <t>B2602AE5728</t>
  </si>
  <si>
    <t>24.867302,121.210849</t>
    <phoneticPr fontId="6" type="noConversion"/>
  </si>
  <si>
    <t>B2502ED7050</t>
  </si>
  <si>
    <t>24.863317,121.208554</t>
    <phoneticPr fontId="6" type="noConversion"/>
  </si>
  <si>
    <t>B2501CD4548</t>
  </si>
  <si>
    <t>24.860477,121.204701</t>
    <phoneticPr fontId="6" type="noConversion"/>
  </si>
  <si>
    <t>B2401GA5453</t>
  </si>
  <si>
    <t>24.856907,121.202269</t>
    <phoneticPr fontId="6" type="noConversion"/>
  </si>
  <si>
    <t>B2400EB1407</t>
  </si>
  <si>
    <t>24.852924,121.204263</t>
    <phoneticPr fontId="6" type="noConversion"/>
  </si>
  <si>
    <t>E2499GC1027</t>
  </si>
  <si>
    <t>24.849109,121.206804</t>
    <phoneticPr fontId="6" type="noConversion"/>
  </si>
  <si>
    <t>E2598AC7804</t>
  </si>
  <si>
    <t>24.845627,121.209760</t>
    <phoneticPr fontId="6" type="noConversion"/>
  </si>
  <si>
    <t>E2597DD6999</t>
  </si>
  <si>
    <t>24.841408,121.211351</t>
    <phoneticPr fontId="6" type="noConversion"/>
  </si>
  <si>
    <t>E2596FE3312</t>
  </si>
  <si>
    <t>24.837814,121.208653</t>
    <phoneticPr fontId="6" type="noConversion"/>
  </si>
  <si>
    <t>E2596CA5394</t>
  </si>
  <si>
    <t>24.834025,121.206540</t>
    <phoneticPr fontId="6" type="noConversion"/>
  </si>
  <si>
    <t>E2595AB4164</t>
  </si>
  <si>
    <t>24.829551,121.206424</t>
    <phoneticPr fontId="6" type="noConversion"/>
  </si>
  <si>
    <t>E2594AB3158</t>
  </si>
  <si>
    <t>24.826036,121.203720</t>
    <phoneticPr fontId="6" type="noConversion"/>
  </si>
  <si>
    <t>E2493FC6228</t>
  </si>
  <si>
    <t>24.822338,121.201561</t>
    <phoneticPr fontId="6" type="noConversion"/>
  </si>
  <si>
    <t>E2492DD4148</t>
  </si>
  <si>
    <t>24.817896,121.201863</t>
    <phoneticPr fontId="6" type="noConversion"/>
  </si>
  <si>
    <t>E2491DD7267</t>
  </si>
  <si>
    <t>24.813683,121.200281</t>
    <phoneticPr fontId="6" type="noConversion"/>
  </si>
  <si>
    <t>E2490CD1660</t>
  </si>
  <si>
    <t>24.810117,121.197406</t>
    <phoneticPr fontId="6" type="noConversion"/>
  </si>
  <si>
    <t>E2389HE2664</t>
  </si>
  <si>
    <t>24.806117,121.195149</t>
    <phoneticPr fontId="6" type="noConversion"/>
  </si>
  <si>
    <t>E2389EA9291</t>
  </si>
  <si>
    <t>24.803544,121.191186</t>
    <phoneticPr fontId="6" type="noConversion"/>
  </si>
  <si>
    <t>E2388AC9395</t>
  </si>
  <si>
    <t>24.800043,121.188668</t>
    <phoneticPr fontId="6" type="noConversion"/>
  </si>
  <si>
    <t>E2287GD4457</t>
  </si>
  <si>
    <t>24.795601,121.188069</t>
    <phoneticPr fontId="6" type="noConversion"/>
  </si>
  <si>
    <t>E2286FD8555</t>
  </si>
  <si>
    <t>24.791156,121.187547</t>
    <phoneticPr fontId="6" type="noConversion"/>
  </si>
  <si>
    <t>E2285FD3633</t>
  </si>
  <si>
    <t>24.787285,121.185059</t>
    <phoneticPr fontId="6" type="noConversion"/>
  </si>
  <si>
    <t>E2284CE8324</t>
  </si>
  <si>
    <t>24.783859,121.181910</t>
    <phoneticPr fontId="6" type="noConversion"/>
  </si>
  <si>
    <t>E2184HA6544</t>
  </si>
  <si>
    <t>24.780532,121.178628</t>
    <phoneticPr fontId="6" type="noConversion"/>
  </si>
  <si>
    <t>E2183EB3825</t>
  </si>
  <si>
    <t>24.776675,121.176452</t>
    <phoneticPr fontId="6" type="noConversion"/>
  </si>
  <si>
    <t>E2182CC1537</t>
  </si>
  <si>
    <t>24.772860,121.174542</t>
    <phoneticPr fontId="6" type="noConversion"/>
  </si>
  <si>
    <t>E2181AD2305</t>
  </si>
  <si>
    <t>24.768418,121.174031</t>
    <phoneticPr fontId="6" type="noConversion"/>
  </si>
  <si>
    <t>E2080HD6493</t>
  </si>
  <si>
    <t>24.764269,121.173155</t>
    <phoneticPr fontId="6" type="noConversion"/>
  </si>
  <si>
    <t>E2079GD8813</t>
  </si>
  <si>
    <t>24.760186,121.171246</t>
    <phoneticPr fontId="6" type="noConversion"/>
  </si>
  <si>
    <t>E2078EE8391</t>
  </si>
  <si>
    <t>24.756020,121.172521</t>
    <phoneticPr fontId="6" type="noConversion"/>
  </si>
  <si>
    <t>E2077GE1689</t>
  </si>
  <si>
    <t>24.751843,121.171223</t>
    <phoneticPr fontId="6" type="noConversion"/>
  </si>
  <si>
    <t>E2077EA8086</t>
  </si>
  <si>
    <t>24.748408,121.169354</t>
    <phoneticPr fontId="6" type="noConversion"/>
  </si>
  <si>
    <t>E2076CB9296</t>
  </si>
  <si>
    <t>24.744827,121.166798</t>
    <phoneticPr fontId="6" type="noConversion"/>
  </si>
  <si>
    <t>E2075AC4219</t>
  </si>
  <si>
    <t>24.743429,121.162450</t>
    <phoneticPr fontId="6" type="noConversion"/>
  </si>
  <si>
    <t>E1975EA0713</t>
  </si>
  <si>
    <t>24.738950,121.162563</t>
    <phoneticPr fontId="6" type="noConversion"/>
  </si>
  <si>
    <t>E1974EA1737</t>
  </si>
  <si>
    <t>24.735022,121.160819</t>
    <phoneticPr fontId="6" type="noConversion"/>
  </si>
  <si>
    <t>E1973CB3472</t>
  </si>
  <si>
    <t>24.731130,121.159156</t>
    <phoneticPr fontId="6" type="noConversion"/>
  </si>
  <si>
    <t>E1972AC7101</t>
  </si>
  <si>
    <t>24.727135,121.157344</t>
    <phoneticPr fontId="6" type="noConversion"/>
  </si>
  <si>
    <t>E1871GC8678</t>
  </si>
  <si>
    <t>24.723024,121.157862</t>
    <phoneticPr fontId="6" type="noConversion"/>
  </si>
  <si>
    <t>E1870HD4103</t>
  </si>
  <si>
    <t>24.718878,121.156217</t>
    <phoneticPr fontId="6" type="noConversion"/>
  </si>
  <si>
    <t>E1869FD7544</t>
  </si>
  <si>
    <t>24.717213,121.151824</t>
    <phoneticPr fontId="6" type="noConversion"/>
  </si>
  <si>
    <t>E1869BB3609</t>
  </si>
  <si>
    <t>24.717876,121.146979</t>
    <phoneticPr fontId="6" type="noConversion"/>
  </si>
  <si>
    <t>E1769EC4402</t>
  </si>
  <si>
    <t>24.717290,121.142478</t>
    <phoneticPr fontId="6" type="noConversion"/>
  </si>
  <si>
    <t>E1669HB8746</t>
  </si>
  <si>
    <t>24.719682,121.138353</t>
    <phoneticPr fontId="6" type="noConversion"/>
  </si>
  <si>
    <t>E1669DE6471</t>
  </si>
  <si>
    <t>24.722883,121.134978</t>
    <phoneticPr fontId="6" type="noConversion"/>
  </si>
  <si>
    <t>E1670AC2955</t>
  </si>
  <si>
    <t>24.725492,121.131028</t>
    <phoneticPr fontId="6" type="noConversion"/>
  </si>
  <si>
    <t>E1571EA2853</t>
  </si>
  <si>
    <t>24.726496,121.126439</t>
    <phoneticPr fontId="6" type="noConversion"/>
  </si>
  <si>
    <t>E1471HB6914</t>
  </si>
  <si>
    <t>24.722657,121.124016</t>
    <phoneticPr fontId="6" type="noConversion"/>
  </si>
  <si>
    <t>E1470FC1669</t>
  </si>
  <si>
    <t>24.719644,121.121093</t>
    <phoneticPr fontId="6" type="noConversion"/>
  </si>
  <si>
    <t>E1469CE2315</t>
  </si>
  <si>
    <t>24.720512,121.116265</t>
    <phoneticPr fontId="6" type="noConversion"/>
  </si>
  <si>
    <t>E1370FA3321</t>
  </si>
  <si>
    <t>24.721359,121.111472</t>
    <phoneticPr fontId="6" type="noConversion"/>
  </si>
  <si>
    <t>E1370AB4274</t>
  </si>
  <si>
    <t>24.722212,121.106623</t>
    <phoneticPr fontId="6" type="noConversion"/>
  </si>
  <si>
    <t>E1270DC5168</t>
  </si>
  <si>
    <t>24.723050,121.101825</t>
    <phoneticPr fontId="6" type="noConversion"/>
  </si>
  <si>
    <t>E1170GD7111</t>
  </si>
  <si>
    <t>24.722602,121.097146</t>
    <phoneticPr fontId="6" type="noConversion"/>
  </si>
  <si>
    <t>E1170BC9681</t>
  </si>
  <si>
    <t>24.722974,121.092563</t>
    <phoneticPr fontId="6" type="noConversion"/>
  </si>
  <si>
    <t>E1070FD3041</t>
  </si>
  <si>
    <t>24.725842,121.088779</t>
    <phoneticPr fontId="6" type="noConversion"/>
  </si>
  <si>
    <t>E1071BB5119</t>
  </si>
  <si>
    <t>24.726402,121.084574</t>
    <phoneticPr fontId="6" type="noConversion"/>
  </si>
  <si>
    <t>E0971FB2861</t>
  </si>
  <si>
    <t>24.724500,121.080137</t>
    <phoneticPr fontId="6" type="noConversion"/>
  </si>
  <si>
    <t>E0970AE7770</t>
  </si>
  <si>
    <t>24.722321,121.076004</t>
    <phoneticPr fontId="6" type="noConversion"/>
  </si>
  <si>
    <t>E0870EC5298</t>
  </si>
  <si>
    <t>24.718521,121.073968</t>
    <phoneticPr fontId="6" type="noConversion"/>
  </si>
  <si>
    <t>E0869CD5037</t>
  </si>
  <si>
    <t>24.714981,121.071916</t>
    <phoneticPr fontId="6" type="noConversion"/>
  </si>
  <si>
    <t>E0868AE4165</t>
  </si>
  <si>
    <t>24.711449,121.069920</t>
    <phoneticPr fontId="6" type="noConversion"/>
  </si>
  <si>
    <t>E0768GA4244</t>
  </si>
  <si>
    <t>24.708448,121.067143</t>
    <phoneticPr fontId="6" type="noConversion"/>
  </si>
  <si>
    <t>E0767DB6931</t>
  </si>
  <si>
    <t>24.705969,121.063255</t>
    <phoneticPr fontId="6" type="noConversion"/>
  </si>
  <si>
    <t>E0666HE7106</t>
  </si>
  <si>
    <t>24.703385,121.059481</t>
    <phoneticPr fontId="6" type="noConversion"/>
  </si>
  <si>
    <t>E0666DB8380</t>
  </si>
  <si>
    <t>24.703523,121.055778</t>
    <phoneticPr fontId="6" type="noConversion"/>
  </si>
  <si>
    <t>E0666AB1445</t>
  </si>
  <si>
    <t>24.703274,121.051780</t>
    <phoneticPr fontId="6" type="noConversion"/>
  </si>
  <si>
    <t>E0566EB0197</t>
  </si>
  <si>
    <t>24.703634,121.047180</t>
    <phoneticPr fontId="6" type="noConversion"/>
  </si>
  <si>
    <t>E0466HB4547</t>
  </si>
  <si>
    <t>24.701884,121.042820</t>
    <phoneticPr fontId="6" type="noConversion"/>
  </si>
  <si>
    <t>E0465DE0633</t>
  </si>
  <si>
    <t>24.700644,121.038480</t>
    <phoneticPr fontId="6" type="noConversion"/>
  </si>
  <si>
    <t>E0365GD6236</t>
  </si>
  <si>
    <t>24.697526,121.035024</t>
    <phoneticPr fontId="6" type="noConversion"/>
  </si>
  <si>
    <t>E0364DE1840</t>
  </si>
  <si>
    <t>24.694671,121.032148</t>
    <phoneticPr fontId="6" type="noConversion"/>
  </si>
  <si>
    <t>E0364AB2634</t>
  </si>
  <si>
    <t>24.690487,121.030735</t>
    <phoneticPr fontId="6" type="noConversion"/>
  </si>
  <si>
    <t>E0263GC8001</t>
  </si>
  <si>
    <t>24.687752,121.027237</t>
    <phoneticPr fontId="6" type="noConversion"/>
  </si>
  <si>
    <t>E0262DD2968</t>
  </si>
  <si>
    <t>24.686374,121.022997</t>
    <phoneticPr fontId="6" type="noConversion"/>
  </si>
  <si>
    <t>E0162GC9475</t>
  </si>
  <si>
    <t>24.687230,121.018442</t>
    <phoneticPr fontId="6" type="noConversion"/>
  </si>
  <si>
    <t>E0162CD3460</t>
  </si>
  <si>
    <t>24.690280,121.015141</t>
    <phoneticPr fontId="6" type="noConversion"/>
  </si>
  <si>
    <t>E0063HB0727</t>
  </si>
  <si>
    <t>24.692773,121.011181</t>
    <phoneticPr fontId="6" type="noConversion"/>
  </si>
  <si>
    <t>E0063DE0513</t>
  </si>
  <si>
    <t>24.696584,121.008637</t>
    <phoneticPr fontId="6" type="noConversion"/>
  </si>
  <si>
    <t>E0064AD4746</t>
  </si>
  <si>
    <t>24.698823,121.004579</t>
    <phoneticPr fontId="6" type="noConversion"/>
  </si>
  <si>
    <t>D9965EB3233</t>
  </si>
  <si>
    <t>24.698736,121.000459</t>
    <phoneticPr fontId="6" type="noConversion"/>
  </si>
  <si>
    <t>D9965AB1164</t>
  </si>
  <si>
    <t>24.700321,120.996303</t>
    <phoneticPr fontId="6" type="noConversion"/>
  </si>
  <si>
    <t>D9865DC9869</t>
  </si>
  <si>
    <t>24.699684,120.992023</t>
    <phoneticPr fontId="6" type="noConversion"/>
  </si>
  <si>
    <t>D9765HC6139</t>
  </si>
  <si>
    <t>24.700211,120.987590</t>
    <phoneticPr fontId="6" type="noConversion"/>
  </si>
  <si>
    <t>D9765DC1747</t>
  </si>
  <si>
    <t>24.696699,120.984774</t>
    <phoneticPr fontId="6" type="noConversion"/>
  </si>
  <si>
    <t>D9764AD2898</t>
  </si>
  <si>
    <t>24.695260,120.980113</t>
    <phoneticPr fontId="6" type="noConversion"/>
  </si>
  <si>
    <t>D9664DC5289</t>
  </si>
  <si>
    <t>24.693131,120.976416</t>
    <phoneticPr fontId="6" type="noConversion"/>
  </si>
  <si>
    <t>D9563HE8943</t>
  </si>
  <si>
    <t>24.689000,120.975646</t>
    <phoneticPr fontId="6" type="noConversion"/>
  </si>
  <si>
    <t>D9563HA0366</t>
  </si>
  <si>
    <t>24.688489,120.970850</t>
    <phoneticPr fontId="6" type="noConversion"/>
  </si>
  <si>
    <t>D9562CE2709</t>
  </si>
  <si>
    <t>24.686409,120.966692</t>
    <phoneticPr fontId="6" type="noConversion"/>
  </si>
  <si>
    <t>D9462FC9499</t>
  </si>
  <si>
    <t>24.682737,120.963920</t>
    <phoneticPr fontId="6" type="noConversion"/>
  </si>
  <si>
    <t>D9461DD1492</t>
  </si>
  <si>
    <t>24.678787,120.966017</t>
    <phoneticPr fontId="6" type="noConversion"/>
  </si>
  <si>
    <t>D9460FE3015</t>
  </si>
  <si>
    <t>24.674287,120.966004</t>
    <phoneticPr fontId="6" type="noConversion"/>
  </si>
  <si>
    <t>D9459FE3006</t>
  </si>
  <si>
    <t>24.669910,120.965898</t>
    <phoneticPr fontId="6" type="noConversion"/>
  </si>
  <si>
    <t>D9458FE1292</t>
  </si>
  <si>
    <t>24.665527,120.965246</t>
    <phoneticPr fontId="6" type="noConversion"/>
  </si>
  <si>
    <t>D9457EE5336</t>
  </si>
  <si>
    <t>24.661211,120.963858</t>
    <phoneticPr fontId="6" type="noConversion"/>
  </si>
  <si>
    <t>D9456DE1528</t>
  </si>
  <si>
    <t>24.657837,120.960678</t>
    <phoneticPr fontId="6" type="noConversion"/>
  </si>
  <si>
    <t>D9356HA9805</t>
  </si>
  <si>
    <t>24.655218,120.956777</t>
    <phoneticPr fontId="6" type="noConversion"/>
  </si>
  <si>
    <t>D9355DC9955</t>
  </si>
  <si>
    <t>24.651119,120.954691</t>
    <phoneticPr fontId="6" type="noConversion"/>
  </si>
  <si>
    <t>D9354BD8441</t>
  </si>
  <si>
    <t>24.646763,120.954824</t>
    <phoneticPr fontId="6" type="noConversion"/>
  </si>
  <si>
    <t>D9353BD9578</t>
  </si>
  <si>
    <t>24.642402,120.955246</t>
    <phoneticPr fontId="6" type="noConversion"/>
  </si>
  <si>
    <t>D9352CD4705</t>
  </si>
  <si>
    <t>24.637933,120.955869</t>
    <phoneticPr fontId="6" type="noConversion"/>
  </si>
  <si>
    <t>D9351DD0830</t>
  </si>
  <si>
    <t>24.633803,120.955686</t>
    <phoneticPr fontId="6" type="noConversion"/>
  </si>
  <si>
    <t>D9350CE8243</t>
  </si>
  <si>
    <t>24.629831,120.953592</t>
    <phoneticPr fontId="6" type="noConversion"/>
  </si>
  <si>
    <t>D9349AE7823</t>
  </si>
  <si>
    <t>24.625566,120.952620</t>
    <phoneticPr fontId="6" type="noConversion"/>
  </si>
  <si>
    <t>D9249HA7131</t>
  </si>
  <si>
    <t>24.621657,120.951702</t>
    <phoneticPr fontId="6" type="noConversion"/>
  </si>
  <si>
    <t>D9248GA8708</t>
  </si>
  <si>
    <t>24.618419,120.948603</t>
    <phoneticPr fontId="6" type="noConversion"/>
  </si>
  <si>
    <t>D9247DC6169</t>
  </si>
  <si>
    <t>24.617353,120.944384</t>
    <phoneticPr fontId="6" type="noConversion"/>
  </si>
  <si>
    <t>D9147HB3091</t>
  </si>
  <si>
    <t>24.616278,120.947790</t>
    <phoneticPr fontId="6" type="noConversion"/>
  </si>
  <si>
    <t>D9246CE8842</t>
  </si>
  <si>
    <t>24.614435,120.951738</t>
    <phoneticPr fontId="6" type="noConversion"/>
  </si>
  <si>
    <t>D9246GC8738</t>
  </si>
  <si>
    <t>24.614115,120.955970</t>
    <phoneticPr fontId="6" type="noConversion"/>
  </si>
  <si>
    <t>D9346DC1422</t>
  </si>
  <si>
    <t>24.610911,120.958880</t>
    <phoneticPr fontId="6" type="noConversion"/>
  </si>
  <si>
    <t>D9345GD0877</t>
  </si>
  <si>
    <t>24.606711,120.958130</t>
    <phoneticPr fontId="6" type="noConversion"/>
  </si>
  <si>
    <t>D9344FE3202</t>
  </si>
  <si>
    <t>24.602424,120.958558</t>
    <phoneticPr fontId="6" type="noConversion"/>
  </si>
  <si>
    <t>D9343FE7447</t>
  </si>
  <si>
    <t>24.598906,120.956407</t>
    <phoneticPr fontId="6" type="noConversion"/>
  </si>
  <si>
    <t>D9343DA5568</t>
  </si>
  <si>
    <t>24.595218,120.954251</t>
    <phoneticPr fontId="6" type="noConversion"/>
  </si>
  <si>
    <t>D9342BB3570</t>
  </si>
  <si>
    <t>24.591263,120.952097</t>
    <phoneticPr fontId="6" type="noConversion"/>
  </si>
  <si>
    <t>D9241HC1192</t>
  </si>
  <si>
    <t>24.587877,120.949389</t>
    <phoneticPr fontId="6" type="noConversion"/>
  </si>
  <si>
    <t>D9240ED4357</t>
  </si>
  <si>
    <t>24.586933,120.944552</t>
    <phoneticPr fontId="6" type="noConversion"/>
  </si>
  <si>
    <t>D9140HC5352</t>
  </si>
  <si>
    <t>24.582976,120.942714</t>
    <phoneticPr fontId="6" type="noConversion"/>
  </si>
  <si>
    <t>D9139FC6984</t>
  </si>
  <si>
    <t>24.579296,120.940130</t>
    <phoneticPr fontId="6" type="noConversion"/>
  </si>
  <si>
    <t>D9138DD0867</t>
  </si>
  <si>
    <t>24.575431,120.938123</t>
    <phoneticPr fontId="6" type="noConversion"/>
  </si>
  <si>
    <t>D9137BE0539</t>
  </si>
  <si>
    <t>24.571879,120.936417</t>
    <phoneticPr fontId="6" type="noConversion"/>
  </si>
  <si>
    <t>D9037HA3605</t>
  </si>
  <si>
    <t>24.567883,120.935977</t>
    <phoneticPr fontId="6" type="noConversion"/>
  </si>
  <si>
    <t>D9036GB8253</t>
  </si>
  <si>
    <t>24.564767,120.932908</t>
    <phoneticPr fontId="6" type="noConversion"/>
  </si>
  <si>
    <t>D9035DC7748</t>
  </si>
  <si>
    <t>24.560977,120.930697</t>
    <phoneticPr fontId="6" type="noConversion"/>
  </si>
  <si>
    <t>D9034BD5508</t>
  </si>
  <si>
    <t>24.557530,120.927737</t>
    <phoneticPr fontId="6" type="noConversion"/>
  </si>
  <si>
    <t>D8933GE5707</t>
  </si>
  <si>
    <t>24.553702,120.925691</t>
    <phoneticPr fontId="6" type="noConversion"/>
  </si>
  <si>
    <t>D8933EA4533</t>
  </si>
  <si>
    <t>24.549453,120.924421</t>
    <phoneticPr fontId="6" type="noConversion"/>
  </si>
  <si>
    <t>D8932DA1842</t>
  </si>
  <si>
    <t>24.545436,120.923781</t>
    <phoneticPr fontId="6" type="noConversion"/>
  </si>
  <si>
    <t>D8931CB4397</t>
  </si>
  <si>
    <t>24.541614,120.921223</t>
    <phoneticPr fontId="6" type="noConversion"/>
  </si>
  <si>
    <t>D8830HC8194</t>
  </si>
  <si>
    <t>24.538301,120.917909</t>
    <phoneticPr fontId="6" type="noConversion"/>
  </si>
  <si>
    <t>D8829ED5437</t>
  </si>
  <si>
    <t>24.533896,120.918044</t>
    <phoneticPr fontId="6" type="noConversion"/>
  </si>
  <si>
    <t>D8828ED6670</t>
  </si>
  <si>
    <t>24.529658,120.916698</t>
    <phoneticPr fontId="6" type="noConversion"/>
  </si>
  <si>
    <t>D8827DD3900</t>
  </si>
  <si>
    <t>24.528056,120.913265</t>
    <phoneticPr fontId="6" type="noConversion"/>
  </si>
  <si>
    <t>D8727HC8123</t>
  </si>
  <si>
    <t>24.524188,120.912754</t>
    <phoneticPr fontId="6" type="noConversion"/>
  </si>
  <si>
    <t>D8726HC3805</t>
  </si>
  <si>
    <t>24.519890,120.912134</t>
    <phoneticPr fontId="6" type="noConversion"/>
  </si>
  <si>
    <t>D8725GD6079</t>
  </si>
  <si>
    <t>24.515810,120.911108</t>
    <phoneticPr fontId="6" type="noConversion"/>
  </si>
  <si>
    <t>D8724FD6537</t>
  </si>
  <si>
    <t>24.511670,120.909843</t>
    <phoneticPr fontId="6" type="noConversion"/>
  </si>
  <si>
    <t>D8723ED3949</t>
  </si>
  <si>
    <t>24.507390,120.910795</t>
    <phoneticPr fontId="6" type="noConversion"/>
  </si>
  <si>
    <t>D8722FE3204</t>
  </si>
  <si>
    <t>24.505271,120.908034</t>
    <phoneticPr fontId="6" type="noConversion"/>
  </si>
  <si>
    <t>D8722CB5900</t>
  </si>
  <si>
    <t>24.502243,120.904999</t>
    <phoneticPr fontId="6" type="noConversion"/>
  </si>
  <si>
    <t>D8621HD4535</t>
  </si>
  <si>
    <t>24.498911,120.902363</t>
    <phoneticPr fontId="6" type="noConversion"/>
  </si>
  <si>
    <t>D8620EE7856</t>
  </si>
  <si>
    <t>24.494762,120.901075</t>
    <phoneticPr fontId="6" type="noConversion"/>
  </si>
  <si>
    <t>D8620DA4247</t>
  </si>
  <si>
    <t>24.490481,120.899964</t>
    <phoneticPr fontId="6" type="noConversion"/>
  </si>
  <si>
    <t>D8619CA3512</t>
  </si>
  <si>
    <t>24.487066,120.900346</t>
    <phoneticPr fontId="6" type="noConversion"/>
  </si>
  <si>
    <t>D8618CB7704</t>
  </si>
  <si>
    <t>24.483484,120.897730</t>
    <phoneticPr fontId="6" type="noConversion"/>
  </si>
  <si>
    <t>D8617AC0748</t>
  </si>
  <si>
    <t>24.480106,120.895235</t>
    <phoneticPr fontId="6" type="noConversion"/>
  </si>
  <si>
    <t>D8516FE5014</t>
  </si>
  <si>
    <t>24.477758,120.891043</t>
    <phoneticPr fontId="6" type="noConversion"/>
  </si>
  <si>
    <t>D8516BB2464</t>
  </si>
  <si>
    <t>24.473889,120.889327</t>
    <phoneticPr fontId="6" type="noConversion"/>
  </si>
  <si>
    <t>D8415HC5126</t>
  </si>
  <si>
    <t>24.470233,120.886625</t>
    <phoneticPr fontId="6" type="noConversion"/>
  </si>
  <si>
    <t>D8414ED7181</t>
  </si>
  <si>
    <t>24.466283,120.885848</t>
    <phoneticPr fontId="6" type="noConversion"/>
  </si>
  <si>
    <t>D8413DD9794</t>
  </si>
  <si>
    <t>24.464412,120.885067</t>
    <phoneticPr fontId="6" type="noConversion"/>
  </si>
  <si>
    <t>D8413DB1696</t>
  </si>
  <si>
    <t>24.460168,120.885603</t>
    <phoneticPr fontId="6" type="noConversion"/>
  </si>
  <si>
    <t>D8412DB7936</t>
  </si>
  <si>
    <t>24.457749,120.882248</t>
    <phoneticPr fontId="6" type="noConversion"/>
  </si>
  <si>
    <t>D8411AE3239</t>
  </si>
  <si>
    <t>24.455792,120.877928</t>
    <phoneticPr fontId="6" type="noConversion"/>
  </si>
  <si>
    <t>D8311DC9152</t>
  </si>
  <si>
    <t>24.452434,120.874634</t>
    <phoneticPr fontId="6" type="noConversion"/>
  </si>
  <si>
    <t>D8310AD6401</t>
  </si>
  <si>
    <t>24.448153,120.873866</t>
    <phoneticPr fontId="6" type="noConversion"/>
  </si>
  <si>
    <t>D8209HD8627</t>
  </si>
  <si>
    <t>24.443674,120.873846</t>
    <phoneticPr fontId="6" type="noConversion"/>
  </si>
  <si>
    <t>D8208HD8701</t>
  </si>
  <si>
    <t>24.439570,120.872036</t>
    <phoneticPr fontId="6" type="noConversion"/>
  </si>
  <si>
    <t>D8207FE9166</t>
  </si>
  <si>
    <t>24.435309,120.870405</t>
    <phoneticPr fontId="6" type="noConversion"/>
  </si>
  <si>
    <t>D8206EE3405</t>
  </si>
  <si>
    <t>24.431050,120.868767</t>
    <phoneticPr fontId="6" type="noConversion"/>
  </si>
  <si>
    <t>D8205CE6733</t>
  </si>
  <si>
    <t>24.427133,120.866392</t>
    <phoneticPr fontId="6" type="noConversion"/>
  </si>
  <si>
    <t>D8205AA2329</t>
  </si>
  <si>
    <t>24.423050,120.864314</t>
    <phoneticPr fontId="6" type="noConversion"/>
  </si>
  <si>
    <t>D8104GA1817</t>
  </si>
  <si>
    <t>24.418658,120.863187</t>
    <phoneticPr fontId="6" type="noConversion"/>
  </si>
  <si>
    <t>D8103EB9061</t>
  </si>
  <si>
    <t>24.414175,120.862811</t>
    <phoneticPr fontId="6" type="noConversion"/>
  </si>
  <si>
    <t>D8102EB5085</t>
  </si>
  <si>
    <t>24.410526,120.865319</t>
    <phoneticPr fontId="6" type="noConversion"/>
  </si>
  <si>
    <t>D8101HC1020</t>
  </si>
  <si>
    <t>24.406023,120.865059</t>
    <phoneticPr fontId="6" type="noConversion"/>
  </si>
  <si>
    <t>D8100GC8052</t>
  </si>
  <si>
    <t>24.401985,120.867037</t>
    <phoneticPr fontId="6" type="noConversion"/>
  </si>
  <si>
    <t>G8299AC8554</t>
  </si>
  <si>
    <t>24.397875,120.866707</t>
    <phoneticPr fontId="6" type="noConversion"/>
  </si>
  <si>
    <t>G8298AC5919</t>
  </si>
  <si>
    <t>24.397664,120.862454</t>
    <phoneticPr fontId="6" type="noConversion"/>
  </si>
  <si>
    <t>G8198EC2706</t>
  </si>
  <si>
    <t>24.394325,120.860286</t>
    <phoneticPr fontId="6" type="noConversion"/>
  </si>
  <si>
    <t>G8197BE9097</t>
  </si>
  <si>
    <t>24.390414,120.858996</t>
    <phoneticPr fontId="6" type="noConversion"/>
  </si>
  <si>
    <t>G8196AE6783</t>
  </si>
  <si>
    <t>24.387387,120.856057</t>
    <phoneticPr fontId="6" type="noConversion"/>
  </si>
  <si>
    <t>G8096FB7309</t>
  </si>
  <si>
    <t>24.384070,120.852902</t>
    <phoneticPr fontId="6" type="noConversion"/>
  </si>
  <si>
    <t>G8095CC4792</t>
  </si>
  <si>
    <t>24.380716,120.849764</t>
    <phoneticPr fontId="6" type="noConversion"/>
  </si>
  <si>
    <t>G7994HE3010</t>
  </si>
  <si>
    <t>24.379175,120.845369</t>
    <phoneticPr fontId="6" type="noConversion"/>
  </si>
  <si>
    <t>G7994CC8350</t>
  </si>
  <si>
    <t>24.375500,120.843340</t>
    <phoneticPr fontId="6" type="noConversion"/>
  </si>
  <si>
    <t>G7993AD7283</t>
  </si>
  <si>
    <t>24.372373,120.840546</t>
    <phoneticPr fontId="6" type="noConversion"/>
  </si>
  <si>
    <t>G7892FE9747</t>
  </si>
  <si>
    <t>24.367970,120.840992</t>
    <phoneticPr fontId="6" type="noConversion"/>
  </si>
  <si>
    <t>G7891GE3990</t>
  </si>
  <si>
    <t>24.364004,120.840324</t>
    <phoneticPr fontId="6" type="noConversion"/>
  </si>
  <si>
    <t>G7891FA7511</t>
  </si>
  <si>
    <t>24.361011,120.837254</t>
    <phoneticPr fontId="6" type="noConversion"/>
  </si>
  <si>
    <t>G7890CC5290</t>
  </si>
  <si>
    <t>24.356576,120.836388</t>
    <phoneticPr fontId="6" type="noConversion"/>
  </si>
  <si>
    <t>G7889BC7218</t>
  </si>
  <si>
    <t>24.353946,120.833154</t>
    <phoneticPr fontId="6" type="noConversion"/>
  </si>
  <si>
    <t>G7788GE4328</t>
  </si>
  <si>
    <t>24.350595,120.830294</t>
    <phoneticPr fontId="6" type="noConversion"/>
  </si>
  <si>
    <t>G7788DA5617</t>
  </si>
  <si>
    <t>24.347731,120.827277</t>
    <phoneticPr fontId="6" type="noConversion"/>
  </si>
  <si>
    <t>G7787AC4550</t>
  </si>
  <si>
    <t>24.343246,120.826868</t>
    <phoneticPr fontId="6" type="noConversion"/>
  </si>
  <si>
    <t>G7786AC0533</t>
  </si>
  <si>
    <t>24.339472,120.824890</t>
    <phoneticPr fontId="6" type="noConversion"/>
  </si>
  <si>
    <t>G7685GD0326</t>
  </si>
  <si>
    <t>24.340736,120.820931</t>
    <phoneticPr fontId="6" type="noConversion"/>
  </si>
  <si>
    <t>G7685CE0706</t>
  </si>
  <si>
    <t>24.340073,120.816121</t>
    <phoneticPr fontId="6" type="noConversion"/>
  </si>
  <si>
    <t>G7585FE1023</t>
  </si>
  <si>
    <t>24.339812,120.811360</t>
    <phoneticPr fontId="6" type="noConversion"/>
  </si>
  <si>
    <t>G7585AD2795</t>
  </si>
  <si>
    <t>24.336073,120.810301</t>
    <phoneticPr fontId="6" type="noConversion"/>
  </si>
  <si>
    <t>G7484HE2611</t>
  </si>
  <si>
    <t>24.334693,120.807015</t>
    <phoneticPr fontId="6" type="noConversion"/>
  </si>
  <si>
    <t>G7484DD8079</t>
  </si>
  <si>
    <t>24.332807,120.809859</t>
    <phoneticPr fontId="6" type="noConversion"/>
  </si>
  <si>
    <t>G7484GA7959</t>
  </si>
  <si>
    <t>24.331142,120.814142</t>
    <phoneticPr fontId="6" type="noConversion"/>
  </si>
  <si>
    <t>G7583DE1104</t>
  </si>
  <si>
    <t>24.329383,120.818506</t>
    <phoneticPr fontId="6" type="noConversion"/>
  </si>
  <si>
    <t>G7583HC5129</t>
  </si>
  <si>
    <t>24.326760,120.822392</t>
    <phoneticPr fontId="6" type="noConversion"/>
  </si>
  <si>
    <t>G7682DE4268</t>
  </si>
  <si>
    <t>24.322744,120.823910</t>
    <phoneticPr fontId="6" type="noConversion"/>
  </si>
  <si>
    <t>G7681FE0803</t>
  </si>
  <si>
    <t>24.318247,120.823681</t>
    <phoneticPr fontId="6" type="noConversion"/>
  </si>
  <si>
    <t>G7680EE7865</t>
  </si>
  <si>
    <t>24.313680,120.823377</t>
    <phoneticPr fontId="6" type="noConversion"/>
  </si>
  <si>
    <t>G7679EE4749</t>
  </si>
  <si>
    <t>24.310129,120.820875</t>
    <phoneticPr fontId="6" type="noConversion"/>
  </si>
  <si>
    <t>G7679BA9806</t>
  </si>
  <si>
    <t>24.307552,120.816829</t>
    <phoneticPr fontId="6" type="noConversion"/>
  </si>
  <si>
    <t>G7578FD7091</t>
  </si>
  <si>
    <t>24.305097,120.812767</t>
    <phoneticPr fontId="6" type="noConversion"/>
  </si>
  <si>
    <t>G7578BA6360</t>
  </si>
  <si>
    <t>24.303448,120.808567</t>
    <phoneticPr fontId="6" type="noConversion"/>
  </si>
  <si>
    <t>G7477FD4408</t>
  </si>
  <si>
    <t>24.303379,120.803785</t>
    <phoneticPr fontId="6" type="noConversion"/>
  </si>
  <si>
    <t>G7477AD5441</t>
  </si>
  <si>
    <t>24.302450,120.800624</t>
    <phoneticPr fontId="6" type="noConversion"/>
  </si>
  <si>
    <t>G7377FC3339</t>
  </si>
  <si>
    <t>24.298448,120.802672</t>
    <phoneticPr fontId="6" type="noConversion"/>
  </si>
  <si>
    <t>G7376HC4915</t>
  </si>
  <si>
    <t>24.294356,120.800941</t>
    <phoneticPr fontId="6" type="noConversion"/>
  </si>
  <si>
    <t>G7375FD6442</t>
  </si>
  <si>
    <t>24.291011,120.798601</t>
    <phoneticPr fontId="6" type="noConversion"/>
  </si>
  <si>
    <t>G7374DE2762</t>
  </si>
  <si>
    <t>24.287717,120.795765</t>
    <phoneticPr fontId="6" type="noConversion"/>
  </si>
  <si>
    <t>G7374AB3088</t>
  </si>
  <si>
    <t>24.285610,120.798385</t>
    <phoneticPr fontId="6" type="noConversion"/>
  </si>
  <si>
    <t>G7373DD0734</t>
  </si>
  <si>
    <t>24.284404,120.803056</t>
    <phoneticPr fontId="6" type="noConversion"/>
  </si>
  <si>
    <t>G7373HC7470</t>
  </si>
  <si>
    <t>24.283761,120.807830</t>
    <phoneticPr fontId="6" type="noConversion"/>
  </si>
  <si>
    <t>G7473EB6628</t>
  </si>
  <si>
    <t>24.281464,120.811999</t>
    <phoneticPr fontId="6" type="noConversion"/>
  </si>
  <si>
    <t>G7572AE8153</t>
  </si>
  <si>
    <t>24.279140,120.816099</t>
    <phoneticPr fontId="6" type="noConversion"/>
  </si>
  <si>
    <t>G7572FB0515</t>
  </si>
  <si>
    <t>24.275491,120.818999</t>
    <phoneticPr fontId="6" type="noConversion"/>
  </si>
  <si>
    <t>G7571HC9550</t>
  </si>
  <si>
    <t>24.271963,120.821999</t>
    <phoneticPr fontId="6" type="noConversion"/>
  </si>
  <si>
    <t>G7670CD9599</t>
  </si>
  <si>
    <t>24.268018,120.823971</t>
    <phoneticPr fontId="6" type="noConversion"/>
  </si>
  <si>
    <t>G7669EE9282</t>
  </si>
  <si>
    <t>24.264140,120.825774</t>
    <phoneticPr fontId="6" type="noConversion"/>
  </si>
  <si>
    <t>G7668GE8912</t>
  </si>
  <si>
    <t>24.261527,120.822051</t>
    <phoneticPr fontId="6" type="noConversion"/>
  </si>
  <si>
    <t>G7668DC0034</t>
  </si>
  <si>
    <t>24.260414,120.817282</t>
    <phoneticPr fontId="6" type="noConversion"/>
  </si>
  <si>
    <t>G7568GA1881</t>
  </si>
  <si>
    <t>24.262399,120.813109</t>
    <phoneticPr fontId="6" type="noConversion"/>
  </si>
  <si>
    <t>G7568BD9051</t>
  </si>
  <si>
    <t>24.265010,120.809094</t>
    <phoneticPr fontId="6" type="noConversion"/>
  </si>
  <si>
    <t>G7469FA8971</t>
  </si>
  <si>
    <t>24.267421,120.804945</t>
    <phoneticPr fontId="6" type="noConversion"/>
  </si>
  <si>
    <t>G7469BD6579</t>
  </si>
  <si>
    <t>24.269198,120.800422</t>
    <phoneticPr fontId="6" type="noConversion"/>
  </si>
  <si>
    <t>G7370FA0586</t>
  </si>
  <si>
    <t>24.270972,120.795894</t>
    <phoneticPr fontId="6" type="noConversion"/>
  </si>
  <si>
    <t>G7370AC4583</t>
  </si>
  <si>
    <t>24.272941,120.791464</t>
    <phoneticPr fontId="6" type="noConversion"/>
  </si>
  <si>
    <t>G7270DE9792</t>
  </si>
  <si>
    <t>24.274409,120.786858</t>
    <phoneticPr fontId="6" type="noConversion"/>
  </si>
  <si>
    <t>G7171HB3315</t>
  </si>
  <si>
    <t>24.274599,120.781980</t>
    <phoneticPr fontId="6" type="noConversion"/>
  </si>
  <si>
    <t>G7171CB3567</t>
  </si>
  <si>
    <t>24.274324,120.777097</t>
    <phoneticPr fontId="6" type="noConversion"/>
  </si>
  <si>
    <t>G7071FB4207</t>
  </si>
  <si>
    <t>24.275227,120.772273</t>
    <phoneticPr fontId="6" type="noConversion"/>
  </si>
  <si>
    <t>G7071AC5218</t>
  </si>
  <si>
    <t>24.276127,120.767457</t>
    <phoneticPr fontId="6" type="noConversion"/>
  </si>
  <si>
    <t>G6971DD6229</t>
  </si>
  <si>
    <t>24.277354,120.762821</t>
    <phoneticPr fontId="6" type="noConversion"/>
  </si>
  <si>
    <t>G6871GE9625</t>
  </si>
  <si>
    <t>24.276279,120.758210</t>
    <phoneticPr fontId="6" type="noConversion"/>
  </si>
  <si>
    <t>G6871CD2437</t>
  </si>
  <si>
    <t>24.273825,120.754093</t>
    <phoneticPr fontId="6" type="noConversion"/>
  </si>
  <si>
    <t>G6771GA0756</t>
  </si>
  <si>
    <t>24.270285,120.751062</t>
    <phoneticPr fontId="6" type="noConversion"/>
  </si>
  <si>
    <t>G6770CB9865</t>
  </si>
  <si>
    <t>24.266901,120.747842</t>
    <phoneticPr fontId="6" type="noConversion"/>
  </si>
  <si>
    <t>G6669HD6190</t>
  </si>
  <si>
    <t>24.264479,120.743727</t>
    <phoneticPr fontId="6" type="noConversion"/>
  </si>
  <si>
    <t>G6669DA5413</t>
  </si>
  <si>
    <t>24.262450,120.739326</t>
    <phoneticPr fontId="6" type="noConversion"/>
  </si>
  <si>
    <t>G6568HD0139</t>
  </si>
  <si>
    <t>24.260369,120.734966</t>
    <phoneticPr fontId="6" type="noConversion"/>
  </si>
  <si>
    <t>G6568CA6809</t>
  </si>
  <si>
    <t>24.258056,120.730733</t>
    <phoneticPr fontId="6" type="noConversion"/>
  </si>
  <si>
    <t>G6467GD3304</t>
  </si>
  <si>
    <t>24.254618,120.729898</t>
    <phoneticPr fontId="6" type="noConversion"/>
  </si>
  <si>
    <t>G6466FE4543</t>
  </si>
  <si>
    <t>24.250477,120.728171</t>
    <phoneticPr fontId="6" type="noConversion"/>
  </si>
  <si>
    <t>G6465DE6985</t>
  </si>
  <si>
    <t>24.246464,120.725927</t>
    <phoneticPr fontId="6" type="noConversion"/>
  </si>
  <si>
    <t>G6465BA3591</t>
  </si>
  <si>
    <t>24.243841,120.721969</t>
    <phoneticPr fontId="6" type="noConversion"/>
  </si>
  <si>
    <t>G6364FC3671</t>
  </si>
  <si>
    <t>24.243979,120.717252</t>
    <phoneticPr fontId="6" type="noConversion"/>
  </si>
  <si>
    <t>G6364AC5788</t>
  </si>
  <si>
    <t>24.243311,120.713690</t>
    <phoneticPr fontId="6" type="noConversion"/>
  </si>
  <si>
    <t>G6264EC9064</t>
  </si>
  <si>
    <t>24.239395,120.711269</t>
    <phoneticPr fontId="6" type="noConversion"/>
  </si>
  <si>
    <t>G6263CC4791</t>
  </si>
  <si>
    <t>24.235133,120.709657</t>
    <phoneticPr fontId="6" type="noConversion"/>
  </si>
  <si>
    <t>G6262AD8050</t>
  </si>
  <si>
    <t>24.230748,120.708586</t>
    <phoneticPr fontId="6" type="noConversion"/>
  </si>
  <si>
    <t>G6161HD7154</t>
  </si>
  <si>
    <t>24.226321,120.707667</t>
    <phoneticPr fontId="6" type="noConversion"/>
  </si>
  <si>
    <t>G6160GD8214</t>
  </si>
  <si>
    <t>24.221910,120.706598</t>
    <phoneticPr fontId="6" type="noConversion"/>
  </si>
  <si>
    <t>G6159FD7316</t>
  </si>
  <si>
    <t>24.217492,120.705619</t>
    <phoneticPr fontId="6" type="noConversion"/>
  </si>
  <si>
    <t>G6158ED7407</t>
  </si>
  <si>
    <t>24.213033,120.705250</t>
    <phoneticPr fontId="6" type="noConversion"/>
  </si>
  <si>
    <t>G6157ED3523</t>
  </si>
  <si>
    <t>24.208537,120.705162</t>
    <phoneticPr fontId="6" type="noConversion"/>
  </si>
  <si>
    <t>G6156ED2525</t>
  </si>
  <si>
    <t>24.204103,120.704282</t>
    <phoneticPr fontId="6" type="noConversion"/>
  </si>
  <si>
    <t>G6155DD3624</t>
  </si>
  <si>
    <t>24.199722,120.703173</t>
    <phoneticPr fontId="6" type="noConversion"/>
  </si>
  <si>
    <t>G6154CD1789</t>
  </si>
  <si>
    <t>24.195256,120.702478</t>
    <phoneticPr fontId="6" type="noConversion"/>
  </si>
  <si>
    <t>G6153BD4865</t>
  </si>
  <si>
    <t>24.190792,120.702488</t>
    <phoneticPr fontId="6" type="noConversion"/>
  </si>
  <si>
    <t>G6152BD4960</t>
  </si>
  <si>
    <t>24.186296,120.702460</t>
    <phoneticPr fontId="6" type="noConversion"/>
  </si>
  <si>
    <t>G6151BD4923</t>
  </si>
  <si>
    <t>24.181752,120.701699</t>
    <phoneticPr fontId="6" type="noConversion"/>
  </si>
  <si>
    <t>G6150AD6849</t>
  </si>
  <si>
    <t>24.177552,120.699999</t>
    <phoneticPr fontId="6" type="noConversion"/>
  </si>
  <si>
    <t>G6049GE9205</t>
  </si>
  <si>
    <t>24.173362,120.698299</t>
    <phoneticPr fontId="6" type="noConversion"/>
  </si>
  <si>
    <t>G6048FE1661</t>
  </si>
  <si>
    <t>24.168560,120.696491</t>
    <phoneticPr fontId="6" type="noConversion"/>
  </si>
  <si>
    <t>G6047DE3320</t>
  </si>
  <si>
    <t>24.165301,120.694385</t>
    <phoneticPr fontId="6" type="noConversion"/>
  </si>
  <si>
    <t>G6047BA1679</t>
  </si>
  <si>
    <t>24.161771,120.694390</t>
    <phoneticPr fontId="6" type="noConversion"/>
  </si>
  <si>
    <t>G6046BB1778</t>
  </si>
  <si>
    <t>24.157368,120.694391</t>
    <phoneticPr fontId="6" type="noConversion"/>
  </si>
  <si>
    <t>G6045BB1961</t>
  </si>
  <si>
    <t>24.152854,120.694391</t>
    <phoneticPr fontId="6" type="noConversion"/>
  </si>
  <si>
    <t>G6044BB1941</t>
  </si>
  <si>
    <t>24.148343,120.694391</t>
    <phoneticPr fontId="6" type="noConversion"/>
  </si>
  <si>
    <t>G6043BB1931</t>
  </si>
  <si>
    <t>24.143826,120.694404</t>
    <phoneticPr fontId="6" type="noConversion"/>
  </si>
  <si>
    <t>G6042BB1941</t>
  </si>
  <si>
    <t>24.139968,120.696565</t>
    <phoneticPr fontId="6" type="noConversion"/>
  </si>
  <si>
    <t>G6041DC3623</t>
  </si>
  <si>
    <t>24.135479,120.696329</t>
    <phoneticPr fontId="6" type="noConversion"/>
  </si>
  <si>
    <t>G6040DC0676</t>
  </si>
  <si>
    <t>24.132760,120.692615</t>
    <phoneticPr fontId="6" type="noConversion"/>
  </si>
  <si>
    <t>G5939HE2696</t>
  </si>
  <si>
    <t>24.130876,120.688143</t>
    <phoneticPr fontId="6" type="noConversion"/>
  </si>
  <si>
    <t>G5939CC7548</t>
  </si>
  <si>
    <t>24.129001,120.683668</t>
    <phoneticPr fontId="6" type="noConversion"/>
  </si>
  <si>
    <t>G5839GA1591</t>
  </si>
  <si>
    <t>24.127135,120.679199</t>
    <phoneticPr fontId="6" type="noConversion"/>
  </si>
  <si>
    <t>G5838BD6446</t>
  </si>
  <si>
    <t>24.122779,120.679335</t>
    <phoneticPr fontId="6" type="noConversion"/>
  </si>
  <si>
    <t>G5837BD7673</t>
  </si>
  <si>
    <t>24.118268,120.679313</t>
    <phoneticPr fontId="6" type="noConversion"/>
  </si>
  <si>
    <t>G5836BD7634</t>
  </si>
  <si>
    <t>24.113770,120.679109</t>
    <phoneticPr fontId="6" type="noConversion"/>
  </si>
  <si>
    <t>G5835BD5626</t>
  </si>
  <si>
    <t>24.109357,120.679856</t>
    <phoneticPr fontId="6" type="noConversion"/>
  </si>
  <si>
    <t>G5834CD2767</t>
  </si>
  <si>
    <t>24.104993,120.681130</t>
    <phoneticPr fontId="6" type="noConversion"/>
  </si>
  <si>
    <t>G5833DD5953</t>
  </si>
  <si>
    <t>24.100655,120.682457</t>
    <phoneticPr fontId="6" type="noConversion"/>
  </si>
  <si>
    <t>G5832EE8192</t>
  </si>
  <si>
    <t>24.096913,120.684860</t>
    <phoneticPr fontId="6" type="noConversion"/>
  </si>
  <si>
    <t>G5831HE3927</t>
  </si>
  <si>
    <t>24.093997,120.688604</t>
    <phoneticPr fontId="6" type="noConversion"/>
  </si>
  <si>
    <t>G5931DB1724</t>
  </si>
  <si>
    <t>24.091098,120.692374</t>
    <phoneticPr fontId="6" type="noConversion"/>
  </si>
  <si>
    <t>G5930GD9552</t>
  </si>
  <si>
    <t>24.088017,120.695889</t>
    <phoneticPr fontId="6" type="noConversion"/>
  </si>
  <si>
    <t>G6030CA5110</t>
  </si>
  <si>
    <t>24.083712,120.697319</t>
    <phoneticPr fontId="6" type="noConversion"/>
  </si>
  <si>
    <t>G6029DA9363</t>
  </si>
  <si>
    <t>24.079368,120.698663</t>
    <phoneticPr fontId="6" type="noConversion"/>
  </si>
  <si>
    <t>G6028FA3511</t>
  </si>
  <si>
    <t>24.075039,120.699978</t>
    <phoneticPr fontId="6" type="noConversion"/>
  </si>
  <si>
    <t>G6027GA6742</t>
  </si>
  <si>
    <t>24.071226,120.697550</t>
    <phoneticPr fontId="6" type="noConversion"/>
  </si>
  <si>
    <t>G6026EB1560</t>
  </si>
  <si>
    <t>24.067010,120.696153</t>
    <phoneticPr fontId="6" type="noConversion"/>
  </si>
  <si>
    <t>G6025CB7833</t>
  </si>
  <si>
    <t>24.062554,120.695427</t>
    <phoneticPr fontId="6" type="noConversion"/>
  </si>
  <si>
    <t>G6024BB9980</t>
  </si>
  <si>
    <t>24.058139,120.695485</t>
    <phoneticPr fontId="6" type="noConversion"/>
  </si>
  <si>
    <t>G6023CC0031</t>
  </si>
  <si>
    <t>24.053706,120.695957</t>
    <phoneticPr fontId="6" type="noConversion"/>
  </si>
  <si>
    <t>G6022CC5100</t>
  </si>
  <si>
    <t>24.049616,120.693920</t>
    <phoneticPr fontId="6" type="noConversion"/>
  </si>
  <si>
    <t>G6021AC4527</t>
  </si>
  <si>
    <t>24.045414,120.692238</t>
    <phoneticPr fontId="6" type="noConversion"/>
  </si>
  <si>
    <t>G5920GC7902</t>
  </si>
  <si>
    <t>24.040998,120.692142</t>
    <phoneticPr fontId="6" type="noConversion"/>
  </si>
  <si>
    <t>G5919GD5093</t>
  </si>
  <si>
    <t>24.036694,120.693509</t>
    <phoneticPr fontId="6" type="noConversion"/>
  </si>
  <si>
    <t>G5918HD9276</t>
  </si>
  <si>
    <t>24.032653,120.695237</t>
    <phoneticPr fontId="6" type="noConversion"/>
  </si>
  <si>
    <t>G6017BD7728</t>
  </si>
  <si>
    <t>24.028571,120.696840</t>
    <phoneticPr fontId="6" type="noConversion"/>
  </si>
  <si>
    <t>G6016DE3246</t>
  </si>
  <si>
    <t>24.024071,120.696506</t>
    <phoneticPr fontId="6" type="noConversion"/>
  </si>
  <si>
    <t>G6015CE9298</t>
  </si>
  <si>
    <t>24.019569,120.696175</t>
    <phoneticPr fontId="6" type="noConversion"/>
  </si>
  <si>
    <t>G6014CE6249</t>
  </si>
  <si>
    <t>24.015074,120.695773</t>
    <phoneticPr fontId="6" type="noConversion"/>
  </si>
  <si>
    <t>G6013CE2321</t>
  </si>
  <si>
    <t>24.010566,120.695705</t>
    <phoneticPr fontId="6" type="noConversion"/>
  </si>
  <si>
    <t>G6012CE1342</t>
  </si>
  <si>
    <t>24.006124,120.694838</t>
    <phoneticPr fontId="6" type="noConversion"/>
  </si>
  <si>
    <t>G6011BE2451</t>
  </si>
  <si>
    <t>24.002528,120.692266</t>
    <phoneticPr fontId="6" type="noConversion"/>
  </si>
  <si>
    <t>G5911GA6423</t>
  </si>
  <si>
    <t>23.998838,120.689869</t>
    <phoneticPr fontId="6" type="noConversion"/>
  </si>
  <si>
    <t>G5910EB1375</t>
  </si>
  <si>
    <t>23.994577,120.688301</t>
    <phoneticPr fontId="6" type="noConversion"/>
  </si>
  <si>
    <t>G5909CB5673</t>
  </si>
  <si>
    <t>23.990766,120.685664</t>
    <phoneticPr fontId="6" type="noConversion"/>
  </si>
  <si>
    <t>G5808HC8482</t>
  </si>
  <si>
    <t>23.986873,120.683205</t>
    <phoneticPr fontId="6" type="noConversion"/>
  </si>
  <si>
    <t>G5807FD3161</t>
  </si>
  <si>
    <t>23.982650,120.681517</t>
    <phoneticPr fontId="6" type="noConversion"/>
  </si>
  <si>
    <t>G5806DD6444</t>
  </si>
  <si>
    <t>23.978262,120.680358</t>
    <phoneticPr fontId="6" type="noConversion"/>
  </si>
  <si>
    <t>G5805CD4558</t>
  </si>
  <si>
    <t>23.973821,120.679994</t>
    <phoneticPr fontId="6" type="noConversion"/>
  </si>
  <si>
    <t>G5804CD0666</t>
  </si>
  <si>
    <t>23.969757,120.677857</t>
    <phoneticPr fontId="6" type="noConversion"/>
  </si>
  <si>
    <t>G5703HE8187</t>
  </si>
  <si>
    <t>23.965361,120.676914</t>
    <phoneticPr fontId="6" type="noConversion"/>
  </si>
  <si>
    <t>G5702GE9310</t>
  </si>
  <si>
    <t>23.961389,120.674665</t>
    <phoneticPr fontId="6" type="noConversion"/>
  </si>
  <si>
    <t>G5701EE6911</t>
  </si>
  <si>
    <t>23.957764,120.671885</t>
    <phoneticPr fontId="6" type="noConversion"/>
  </si>
  <si>
    <t>G5701BA7970</t>
  </si>
  <si>
    <t>23.955412,120.667710</t>
    <phoneticPr fontId="6" type="noConversion"/>
  </si>
  <si>
    <t>G5600FD5321</t>
  </si>
  <si>
    <t>23.952666,120.663834</t>
    <phoneticPr fontId="6" type="noConversion"/>
  </si>
  <si>
    <t>G5600BA5267</t>
  </si>
  <si>
    <t>23.948969,120.661500</t>
    <phoneticPr fontId="6" type="noConversion"/>
  </si>
  <si>
    <t>K5599HB1189</t>
  </si>
  <si>
    <t>23.944970,120.663626</t>
    <phoneticPr fontId="6" type="noConversion"/>
  </si>
  <si>
    <t>K5698BB3735</t>
  </si>
  <si>
    <t>23.940523,120.664424</t>
    <phoneticPr fontId="6" type="noConversion"/>
  </si>
  <si>
    <t>K5697CB1833</t>
  </si>
  <si>
    <t>23.936074,120.665227</t>
    <phoneticPr fontId="6" type="noConversion"/>
  </si>
  <si>
    <t>K5696CB9940</t>
  </si>
  <si>
    <t>23.931822,120.666849</t>
    <phoneticPr fontId="6" type="noConversion"/>
  </si>
  <si>
    <t>K5695EC5188</t>
  </si>
  <si>
    <t>23.927772,120.668988</t>
    <phoneticPr fontId="6" type="noConversion"/>
  </si>
  <si>
    <t>K5694GC7659</t>
  </si>
  <si>
    <t>23.923908,120.671527</t>
    <phoneticPr fontId="6" type="noConversion"/>
  </si>
  <si>
    <t>K5793BD3421</t>
  </si>
  <si>
    <t>23.920238,120.674357</t>
    <phoneticPr fontId="6" type="noConversion"/>
  </si>
  <si>
    <t>K5792EE1394</t>
  </si>
  <si>
    <t>23.916456,120.676778</t>
    <phoneticPr fontId="6" type="noConversion"/>
  </si>
  <si>
    <t>K5792GA6154</t>
  </si>
  <si>
    <t>23.912197,120.678326</t>
    <phoneticPr fontId="6" type="noConversion"/>
  </si>
  <si>
    <t>K5891AA2412</t>
  </si>
  <si>
    <t>23.907850,120.679564</t>
    <phoneticPr fontId="6" type="noConversion"/>
  </si>
  <si>
    <t>K5890BA4661</t>
  </si>
  <si>
    <t>23.903793,120.681535</t>
    <phoneticPr fontId="6" type="noConversion"/>
  </si>
  <si>
    <t>K5889DB4161</t>
  </si>
  <si>
    <t>23.900218,120.684527</t>
    <phoneticPr fontId="6" type="noConversion"/>
  </si>
  <si>
    <t>K5888GC5104</t>
  </si>
  <si>
    <t>23.896383,120.686892</t>
    <phoneticPr fontId="6" type="noConversion"/>
  </si>
  <si>
    <t>K5987AC8899</t>
  </si>
  <si>
    <t>23.892236,120.688501</t>
    <phoneticPr fontId="6" type="noConversion"/>
  </si>
  <si>
    <t>K5986CD5229</t>
  </si>
  <si>
    <t>23.887951,120.689971</t>
    <phoneticPr fontId="6" type="noConversion"/>
  </si>
  <si>
    <t>K5985ED0514</t>
  </si>
  <si>
    <t>23.883591,120.691237</t>
    <phoneticPr fontId="6" type="noConversion"/>
  </si>
  <si>
    <t>K5984FD2791</t>
  </si>
  <si>
    <t>23.879424,120.693100</t>
    <phoneticPr fontId="6" type="noConversion"/>
  </si>
  <si>
    <t>K5983HE1079</t>
  </si>
  <si>
    <t>23.874959,120.693392</t>
    <phoneticPr fontId="6" type="noConversion"/>
  </si>
  <si>
    <t>K5982HE4165</t>
  </si>
  <si>
    <t>23.870540,120.692711</t>
    <phoneticPr fontId="6" type="noConversion"/>
  </si>
  <si>
    <t>K5981GE7266</t>
  </si>
  <si>
    <t>23.866045,120.693161</t>
    <phoneticPr fontId="6" type="noConversion"/>
  </si>
  <si>
    <t>K5980HE2208</t>
  </si>
  <si>
    <t>23.861613,120.693933</t>
    <phoneticPr fontId="6" type="noConversion"/>
  </si>
  <si>
    <t>K5979HE9387</t>
  </si>
  <si>
    <t>23.857327,120.695304</t>
    <phoneticPr fontId="6" type="noConversion"/>
  </si>
  <si>
    <t>K6078BE3672</t>
  </si>
  <si>
    <t>23.852859,120.695716</t>
    <phoneticPr fontId="6" type="noConversion"/>
  </si>
  <si>
    <t>K6077BE7687</t>
  </si>
  <si>
    <t>23.848519,120.697064</t>
    <phoneticPr fontId="6" type="noConversion"/>
  </si>
  <si>
    <t>K6076DE1846</t>
  </si>
  <si>
    <t>23.844294,120.698779</t>
    <phoneticPr fontId="6" type="noConversion"/>
  </si>
  <si>
    <t>K6076EA8188</t>
  </si>
  <si>
    <t>23.840361,120.701115</t>
    <phoneticPr fontId="6" type="noConversion"/>
  </si>
  <si>
    <t>K6075HA2852</t>
  </si>
  <si>
    <t>23.836642,120.703838</t>
    <phoneticPr fontId="6" type="noConversion"/>
  </si>
  <si>
    <t>K6174CB0619</t>
  </si>
  <si>
    <t>23.833876,120.707763</t>
    <phoneticPr fontId="6" type="noConversion"/>
  </si>
  <si>
    <t>K6173GD0602</t>
  </si>
  <si>
    <t>23.830558,120.709172</t>
    <phoneticPr fontId="6" type="noConversion"/>
  </si>
  <si>
    <t>K6172HE4934</t>
  </si>
  <si>
    <t>23.827114,120.706175</t>
    <phoneticPr fontId="6" type="noConversion"/>
  </si>
  <si>
    <t>K6172EB3174</t>
  </si>
  <si>
    <t>23.823157,120.705011</t>
    <phoneticPr fontId="6" type="noConversion"/>
  </si>
  <si>
    <t>K6171DB1776</t>
  </si>
  <si>
    <t>23.818695,120.705091</t>
    <phoneticPr fontId="6" type="noConversion"/>
  </si>
  <si>
    <t>K6170DB2851</t>
  </si>
  <si>
    <t>23.814782,120.707580</t>
    <phoneticPr fontId="6" type="noConversion"/>
  </si>
  <si>
    <t>K6169FC7478</t>
  </si>
  <si>
    <t>23.810964,120.710196</t>
    <phoneticPr fontId="6" type="noConversion"/>
  </si>
  <si>
    <t>K6268AD4234</t>
  </si>
  <si>
    <t>23.807126,120.712781</t>
    <phoneticPr fontId="6" type="noConversion"/>
  </si>
  <si>
    <t>K6267DD0969</t>
  </si>
  <si>
    <t>23.803172,120.714704</t>
    <phoneticPr fontId="6" type="noConversion"/>
  </si>
  <si>
    <t>K6266FE0610</t>
  </si>
  <si>
    <t>23.798977,120.712966</t>
    <phoneticPr fontId="6" type="noConversion"/>
  </si>
  <si>
    <t>K6265DE2936</t>
  </si>
  <si>
    <t>23.795006,120.710653</t>
    <phoneticPr fontId="6" type="noConversion"/>
  </si>
  <si>
    <t>K6265AA8567</t>
  </si>
  <si>
    <t>23.790908,120.708740</t>
    <phoneticPr fontId="6" type="noConversion"/>
  </si>
  <si>
    <t>K6164GB9003</t>
  </si>
  <si>
    <t>23.786678,120.710294</t>
    <phoneticPr fontId="6" type="noConversion"/>
  </si>
  <si>
    <t>K6263AB4385</t>
  </si>
  <si>
    <t>23.783081,120.712069</t>
    <phoneticPr fontId="6" type="noConversion"/>
  </si>
  <si>
    <t>K6262CC2386</t>
  </si>
  <si>
    <t>23.778718,120.712254</t>
    <phoneticPr fontId="6" type="noConversion"/>
  </si>
  <si>
    <t>K6261CC4553</t>
  </si>
  <si>
    <t>23.775588,120.709472</t>
    <phoneticPr fontId="6" type="noConversion"/>
  </si>
  <si>
    <t>K6160HE6017</t>
  </si>
  <si>
    <t>23.771841,120.707160</t>
    <phoneticPr fontId="6" type="noConversion"/>
  </si>
  <si>
    <t>K6159FE2952</t>
  </si>
  <si>
    <t>23.767476,120.706696</t>
    <phoneticPr fontId="6" type="noConversion"/>
  </si>
  <si>
    <t>K6159EA7069</t>
  </si>
  <si>
    <t>23.764463,120.703178</t>
    <phoneticPr fontId="6" type="noConversion"/>
  </si>
  <si>
    <t>K6158BB1776</t>
  </si>
  <si>
    <t>23.762802,120.698626</t>
    <phoneticPr fontId="6" type="noConversion"/>
  </si>
  <si>
    <t>K6057EE5933</t>
  </si>
  <si>
    <t>23.761424,120.693969</t>
    <phoneticPr fontId="6" type="noConversion"/>
  </si>
  <si>
    <t>K5957HD7481</t>
  </si>
  <si>
    <t>23.760661,120.689159</t>
    <phoneticPr fontId="6" type="noConversion"/>
  </si>
  <si>
    <t>K5957CC8578</t>
  </si>
  <si>
    <t>23.760245,120.684279</t>
    <phoneticPr fontId="6" type="noConversion"/>
  </si>
  <si>
    <t>K5857FC9103</t>
  </si>
  <si>
    <t>23.758345,120.679934</t>
    <phoneticPr fontId="6" type="noConversion"/>
  </si>
  <si>
    <t>K5857BA4074</t>
  </si>
  <si>
    <t>23.754644,120.677184</t>
    <phoneticPr fontId="6" type="noConversion"/>
  </si>
  <si>
    <t>K5756GA6954</t>
  </si>
  <si>
    <t>23.755820,120.672996</t>
    <phoneticPr fontId="6" type="noConversion"/>
  </si>
  <si>
    <t>K5756CC3296</t>
  </si>
  <si>
    <t>23.757361,120.668607</t>
    <phoneticPr fontId="6" type="noConversion"/>
  </si>
  <si>
    <t>K5656FD9927</t>
  </si>
  <si>
    <t>23.758058,120.663761</t>
    <phoneticPr fontId="6" type="noConversion"/>
  </si>
  <si>
    <t>K5656AE9786</t>
  </si>
  <si>
    <t>23.758945,120.658956</t>
    <phoneticPr fontId="6" type="noConversion"/>
  </si>
  <si>
    <t>K5557EA0785</t>
  </si>
  <si>
    <t>23.759903,120.654161</t>
    <phoneticPr fontId="6" type="noConversion"/>
  </si>
  <si>
    <t>K5457HB2802</t>
  </si>
  <si>
    <t>23.763832,120.648267</t>
    <phoneticPr fontId="6" type="noConversion"/>
  </si>
  <si>
    <t>K5458BB2109</t>
  </si>
  <si>
    <t>23.767095,120.645757</t>
    <phoneticPr fontId="6" type="noConversion"/>
  </si>
  <si>
    <t>K5358GE6851</t>
  </si>
  <si>
    <t>23.771163,120.643578</t>
    <phoneticPr fontId="6" type="noConversion"/>
  </si>
  <si>
    <t>K5359EE4342</t>
  </si>
  <si>
    <t>23.772797,120.639599</t>
    <phoneticPr fontId="6" type="noConversion"/>
  </si>
  <si>
    <t>K5360AB3194</t>
  </si>
  <si>
    <t>23.770669,120.625546</t>
    <phoneticPr fontId="6" type="noConversion"/>
  </si>
  <si>
    <t>K5159CD0862</t>
  </si>
  <si>
    <t>23.767742,120.621590</t>
    <phoneticPr fontId="6" type="noConversion"/>
  </si>
  <si>
    <t>K5059GA0529</t>
  </si>
  <si>
    <t>23.765205,120.617850</t>
    <phoneticPr fontId="6" type="noConversion"/>
  </si>
  <si>
    <t>K5058CC2709</t>
  </si>
  <si>
    <t>23.762071,120.613817</t>
    <phoneticPr fontId="6" type="noConversion"/>
  </si>
  <si>
    <t>K4957GE0383</t>
  </si>
  <si>
    <t>23.758956,120.610530</t>
    <phoneticPr fontId="6" type="noConversion"/>
  </si>
  <si>
    <t>K4957CA7829</t>
  </si>
  <si>
    <t>23.754515,120.610935</t>
    <phoneticPr fontId="6" type="noConversion"/>
  </si>
  <si>
    <t>K4956DA1927</t>
  </si>
  <si>
    <t>23.750259,120.610075</t>
    <phoneticPr fontId="6" type="noConversion"/>
  </si>
  <si>
    <t>K4955CB2236</t>
  </si>
  <si>
    <t>23.746561,120.607957</t>
    <phoneticPr fontId="6" type="noConversion"/>
  </si>
  <si>
    <t>K4954AC0167</t>
  </si>
  <si>
    <t>23.742670,120.604781</t>
    <phoneticPr fontId="6" type="noConversion"/>
  </si>
  <si>
    <t>K4853EC8817</t>
  </si>
  <si>
    <t>23.739753,120.601141</t>
    <phoneticPr fontId="6" type="noConversion"/>
  </si>
  <si>
    <t>K4852BE0695</t>
  </si>
  <si>
    <t>23.736106,120.597925</t>
    <phoneticPr fontId="6" type="noConversion"/>
  </si>
  <si>
    <t>K4752FA8602</t>
  </si>
  <si>
    <t>23.732892,120.594982</t>
    <phoneticPr fontId="6" type="noConversion"/>
  </si>
  <si>
    <t>K4751CC7097</t>
  </si>
  <si>
    <t>23.729506,120.591521</t>
    <phoneticPr fontId="6" type="noConversion"/>
  </si>
  <si>
    <t>K4650HD2353</t>
  </si>
  <si>
    <t>23.726625,120.587714</t>
    <phoneticPr fontId="6" type="noConversion"/>
  </si>
  <si>
    <t>K4650DA3165</t>
  </si>
  <si>
    <t>23.723347,120.584282</t>
    <phoneticPr fontId="6" type="noConversion"/>
  </si>
  <si>
    <t>K4549HB8553</t>
  </si>
  <si>
    <t>23.721159,120.579944</t>
    <phoneticPr fontId="6" type="noConversion"/>
  </si>
  <si>
    <t>K4548DE4122</t>
  </si>
  <si>
    <t>23.719738,120.575398</t>
    <phoneticPr fontId="6" type="noConversion"/>
  </si>
  <si>
    <t>K4448GC7586</t>
  </si>
  <si>
    <t>23.718109,120.570823</t>
    <phoneticPr fontId="6" type="noConversion"/>
  </si>
  <si>
    <t>K4448CA1717</t>
  </si>
  <si>
    <t>23.716462,120.566308</t>
    <phoneticPr fontId="6" type="noConversion"/>
  </si>
  <si>
    <t>K4347FD5906</t>
  </si>
  <si>
    <t>23.714869,120.561929</t>
    <phoneticPr fontId="6" type="noConversion"/>
  </si>
  <si>
    <t>K4347BC0231</t>
  </si>
  <si>
    <t>23.712851,120.557219</t>
    <phoneticPr fontId="6" type="noConversion"/>
  </si>
  <si>
    <t>K4247EE2929</t>
  </si>
  <si>
    <t>23.708533,120.556508</t>
    <phoneticPr fontId="6" type="noConversion"/>
  </si>
  <si>
    <t>K4246DA4281</t>
  </si>
  <si>
    <t>23.704356,120.554668</t>
    <phoneticPr fontId="6" type="noConversion"/>
  </si>
  <si>
    <t>K4245BA5599</t>
  </si>
  <si>
    <t>23.701474,120.551158</t>
    <phoneticPr fontId="6" type="noConversion"/>
  </si>
  <si>
    <t>K4144GC0401</t>
  </si>
  <si>
    <t>23.699728,120.546741</t>
    <phoneticPr fontId="6" type="noConversion"/>
  </si>
  <si>
    <t>K4144BA4499</t>
  </si>
  <si>
    <t>23.698098,120.542177</t>
    <phoneticPr fontId="6" type="noConversion"/>
  </si>
  <si>
    <t>K4043ED8730</t>
  </si>
  <si>
    <t>23.696218,120.538497</t>
    <phoneticPr fontId="6" type="noConversion"/>
  </si>
  <si>
    <t>K4043BB0683</t>
  </si>
  <si>
    <t>23.691739,120.538503</t>
    <phoneticPr fontId="6" type="noConversion"/>
  </si>
  <si>
    <t>K4042BB0677</t>
  </si>
  <si>
    <t>23.687559,120.538645</t>
    <phoneticPr fontId="6" type="noConversion"/>
  </si>
  <si>
    <t>K4041BC1094</t>
  </si>
  <si>
    <t>23.683403,120.537846</t>
    <phoneticPr fontId="6" type="noConversion"/>
  </si>
  <si>
    <t>K4040AC3474</t>
  </si>
  <si>
    <t>23.679120,120.536939</t>
    <phoneticPr fontId="6" type="noConversion"/>
  </si>
  <si>
    <t>K3939HC4720</t>
  </si>
  <si>
    <t>23.675059,120.537650</t>
    <phoneticPr fontId="6" type="noConversion"/>
  </si>
  <si>
    <t>K4038AD1240</t>
  </si>
  <si>
    <t>23.670687,120.537224</t>
    <phoneticPr fontId="6" type="noConversion"/>
  </si>
  <si>
    <t>K3937HD6396</t>
  </si>
  <si>
    <t>23.666348,120.538572</t>
    <phoneticPr fontId="6" type="noConversion"/>
  </si>
  <si>
    <t>K4036BD0545</t>
  </si>
  <si>
    <t>23.662136,120.540273</t>
    <phoneticPr fontId="6" type="noConversion"/>
  </si>
  <si>
    <t>K4035CD7868</t>
  </si>
  <si>
    <t>23.658186,120.542130</t>
    <phoneticPr fontId="6" type="noConversion"/>
  </si>
  <si>
    <t>K4034EE6550</t>
  </si>
  <si>
    <t>23.654447,120.544937</t>
    <phoneticPr fontId="6" type="noConversion"/>
  </si>
  <si>
    <t>K4034HA5305</t>
  </si>
  <si>
    <t>23.649647,120.545973</t>
    <phoneticPr fontId="6" type="noConversion"/>
  </si>
  <si>
    <t>K4133AA5043</t>
  </si>
  <si>
    <t>23.645803,120.546996</t>
    <phoneticPr fontId="6" type="noConversion"/>
  </si>
  <si>
    <t>K4132BA5777</t>
  </si>
  <si>
    <t>23.641351,120.546835</t>
    <phoneticPr fontId="6" type="noConversion"/>
  </si>
  <si>
    <t>K4131BA3894</t>
  </si>
  <si>
    <t>23.636813,120.548164</t>
    <phoneticPr fontId="6" type="noConversion"/>
  </si>
  <si>
    <t>K4130CA7831</t>
  </si>
  <si>
    <t>23.632563,120.549266</t>
    <phoneticPr fontId="6" type="noConversion"/>
  </si>
  <si>
    <t>K4129DB8140</t>
  </si>
  <si>
    <t>23.628129,120.549085</t>
    <phoneticPr fontId="6" type="noConversion"/>
  </si>
  <si>
    <t>K4128DB6139</t>
  </si>
  <si>
    <t>23.623840,120.549335</t>
    <phoneticPr fontId="6" type="noConversion"/>
  </si>
  <si>
    <t>K4127DB8484</t>
  </si>
  <si>
    <t>23.620877,120.545866</t>
    <phoneticPr fontId="6" type="noConversion"/>
  </si>
  <si>
    <t>K4126AD3137</t>
  </si>
  <si>
    <t>23.617536,120.542820</t>
    <phoneticPr fontId="6" type="noConversion"/>
  </si>
  <si>
    <t>K4025FE2418</t>
  </si>
  <si>
    <t>23.613654,120.540070</t>
    <phoneticPr fontId="6" type="noConversion"/>
  </si>
  <si>
    <t>K4025CA3199</t>
  </si>
  <si>
    <t>23.610366,120.536456</t>
    <phoneticPr fontId="6" type="noConversion"/>
  </si>
  <si>
    <t>K3924GB6596</t>
  </si>
  <si>
    <t>23.607916,120.532496</t>
    <phoneticPr fontId="6" type="noConversion"/>
  </si>
  <si>
    <t>K3923CD6846</t>
  </si>
  <si>
    <t>23.604081,120.533558</t>
    <phoneticPr fontId="6" type="noConversion"/>
  </si>
  <si>
    <t>K3922DE7611</t>
  </si>
  <si>
    <t>23.599902,120.533896</t>
    <phoneticPr fontId="6" type="noConversion"/>
  </si>
  <si>
    <t>K3921EE0948</t>
  </si>
  <si>
    <t>23.596904,120.537081</t>
    <phoneticPr fontId="6" type="noConversion"/>
  </si>
  <si>
    <t>K3921HB2685</t>
  </si>
  <si>
    <t>23.594167,120.537222</t>
    <phoneticPr fontId="6" type="noConversion"/>
  </si>
  <si>
    <t>K3920HD4612</t>
  </si>
  <si>
    <t>23.590278,120.539445</t>
    <phoneticPr fontId="6" type="noConversion"/>
  </si>
  <si>
    <t>K4019BE6361</t>
  </si>
  <si>
    <t>23.589722,120.544445</t>
    <phoneticPr fontId="6" type="noConversion"/>
  </si>
  <si>
    <t>K4019GD7678</t>
  </si>
  <si>
    <t>23.588055,120.548889</t>
    <phoneticPr fontId="6" type="noConversion"/>
  </si>
  <si>
    <t>K4119DB3801</t>
  </si>
  <si>
    <t>23.585833,120.553056</t>
    <phoneticPr fontId="6" type="noConversion"/>
  </si>
  <si>
    <t>K4118HE5344</t>
  </si>
  <si>
    <t>23.583889,120.557222</t>
    <phoneticPr fontId="6" type="noConversion"/>
  </si>
  <si>
    <t>K4218DC7197</t>
  </si>
  <si>
    <t>23.580000,120.559167</t>
    <phoneticPr fontId="6" type="noConversion"/>
  </si>
  <si>
    <t>K4217FC7866</t>
  </si>
  <si>
    <t>23.576667,120.556945</t>
    <phoneticPr fontId="6" type="noConversion"/>
  </si>
  <si>
    <t>K4216DE4188</t>
  </si>
  <si>
    <t>23.573611,120.553611</t>
    <phoneticPr fontId="6" type="noConversion"/>
  </si>
  <si>
    <t>K4216AA0860</t>
  </si>
  <si>
    <t>23.570278,120.556111</t>
    <phoneticPr fontId="6" type="noConversion"/>
  </si>
  <si>
    <t>K4215CC6111</t>
  </si>
  <si>
    <t>23.566389,120.558056</t>
    <phoneticPr fontId="6" type="noConversion"/>
  </si>
  <si>
    <t>K4214EC5789</t>
  </si>
  <si>
    <t>23.562778,120.557778</t>
    <phoneticPr fontId="6" type="noConversion"/>
  </si>
  <si>
    <t>K4213ED2789</t>
  </si>
  <si>
    <t>23.559444,120.555000</t>
    <phoneticPr fontId="6" type="noConversion"/>
  </si>
  <si>
    <t>K4213BA4131</t>
  </si>
  <si>
    <t>23.556111,120.552222</t>
    <phoneticPr fontId="6" type="noConversion"/>
  </si>
  <si>
    <t>K4112GB5493</t>
  </si>
  <si>
    <t>23.552222,120.551111</t>
    <phoneticPr fontId="6" type="noConversion"/>
  </si>
  <si>
    <t>K4111FC4143</t>
  </si>
  <si>
    <t>23.549444,120.548056</t>
    <phoneticPr fontId="6" type="noConversion"/>
  </si>
  <si>
    <t>K4110CE3016</t>
  </si>
  <si>
    <t>23.390944,120.520523</t>
    <phoneticPr fontId="6" type="noConversion"/>
  </si>
  <si>
    <t>N3775FD6623</t>
  </si>
  <si>
    <t>23.545278,120.549445</t>
    <phoneticPr fontId="6" type="noConversion"/>
  </si>
  <si>
    <t>K4109DE7414</t>
  </si>
  <si>
    <t>23.541469,120.550832</t>
    <phoneticPr fontId="6" type="noConversion"/>
  </si>
  <si>
    <t>K4109FA1222</t>
  </si>
  <si>
    <t>23.537580,120.551109</t>
    <phoneticPr fontId="6" type="noConversion"/>
  </si>
  <si>
    <t>K4108FA3991</t>
  </si>
  <si>
    <t>23.533691,120.551109</t>
    <phoneticPr fontId="6" type="noConversion"/>
  </si>
  <si>
    <t>K4107FB3670</t>
  </si>
  <si>
    <t>23.529722,120.549722</t>
    <phoneticPr fontId="6" type="noConversion"/>
  </si>
  <si>
    <t>K4106DC9241</t>
  </si>
  <si>
    <t>23.527580,120.545832</t>
    <phoneticPr fontId="6" type="noConversion"/>
  </si>
  <si>
    <t>K4005HE9865</t>
  </si>
  <si>
    <t>23.523611,120.547222</t>
    <phoneticPr fontId="6" type="noConversion"/>
  </si>
  <si>
    <t>K4105BA3475</t>
  </si>
  <si>
    <t>23.519722,120.548334</t>
    <phoneticPr fontId="6" type="noConversion"/>
  </si>
  <si>
    <t>K4104CB4194</t>
  </si>
  <si>
    <t>23.515555,120.547778</t>
    <phoneticPr fontId="6" type="noConversion"/>
  </si>
  <si>
    <t>K4103BB9513</t>
  </si>
  <si>
    <t>23.511389,120.546111</t>
    <phoneticPr fontId="6" type="noConversion"/>
  </si>
  <si>
    <t>K4102AB1992</t>
  </si>
  <si>
    <t>23.508055,120.543056</t>
    <phoneticPr fontId="6" type="noConversion"/>
  </si>
  <si>
    <t>K4001FD0264</t>
  </si>
  <si>
    <t>23.505000,120.539445</t>
    <phoneticPr fontId="6" type="noConversion"/>
  </si>
  <si>
    <t>K4000BE3867</t>
  </si>
  <si>
    <t>23.501944,120.535834</t>
    <phoneticPr fontId="6" type="noConversion"/>
  </si>
  <si>
    <t>K3900FB6560</t>
  </si>
  <si>
    <t>23.497778,120.536111</t>
    <phoneticPr fontId="6" type="noConversion"/>
  </si>
  <si>
    <t>N3999FB9838</t>
  </si>
  <si>
    <t>23.493889,120.537222</t>
    <phoneticPr fontId="6" type="noConversion"/>
  </si>
  <si>
    <t>N3998HC0557</t>
  </si>
  <si>
    <t>23.489167,120.536945</t>
    <phoneticPr fontId="6" type="noConversion"/>
  </si>
  <si>
    <t>N3997GC7354</t>
  </si>
  <si>
    <t>23.485555,120.535556</t>
    <phoneticPr fontId="6" type="noConversion"/>
  </si>
  <si>
    <t>N3996FD3325</t>
  </si>
  <si>
    <t>23.481667,120.537778</t>
    <phoneticPr fontId="6" type="noConversion"/>
  </si>
  <si>
    <t>N3995HE5084</t>
  </si>
  <si>
    <t>23.477222,120.538611</t>
    <phoneticPr fontId="6" type="noConversion"/>
  </si>
  <si>
    <t>N4094AE4111</t>
  </si>
  <si>
    <t>23.472778,120.538334</t>
    <phoneticPr fontId="6" type="noConversion"/>
  </si>
  <si>
    <t>N4093AE1119</t>
  </si>
  <si>
    <t>23.469167,120.535834</t>
    <phoneticPr fontId="6" type="noConversion"/>
  </si>
  <si>
    <t>N3993FA5250</t>
  </si>
  <si>
    <t>23.467222,120.532500</t>
    <phoneticPr fontId="6" type="noConversion"/>
  </si>
  <si>
    <t>N3992CD1036</t>
  </si>
  <si>
    <t>23.463055,120.532500</t>
    <phoneticPr fontId="6" type="noConversion"/>
  </si>
  <si>
    <t>N3991CD1424</t>
  </si>
  <si>
    <t>23.459167,120.530278</t>
    <phoneticPr fontId="6" type="noConversion"/>
  </si>
  <si>
    <t>N3890HE8134</t>
  </si>
  <si>
    <t>23.454722,120.530556</t>
    <phoneticPr fontId="6" type="noConversion"/>
  </si>
  <si>
    <t>N3989AE1202</t>
  </si>
  <si>
    <t>23.450555,120.529722</t>
    <phoneticPr fontId="6" type="noConversion"/>
  </si>
  <si>
    <t>N3888HE2641</t>
  </si>
  <si>
    <t>23.446111,120.528611</t>
    <phoneticPr fontId="6" type="noConversion"/>
  </si>
  <si>
    <t>N3887GE0689</t>
  </si>
  <si>
    <t>23.442579,120.527776</t>
    <phoneticPr fontId="6" type="noConversion"/>
  </si>
  <si>
    <t>N3887FA2728</t>
  </si>
  <si>
    <t>23.437841,120.527684</t>
    <phoneticPr fontId="6" type="noConversion"/>
  </si>
  <si>
    <t>N3886FA1514</t>
  </si>
  <si>
    <t>23.433224,120.527035</t>
    <phoneticPr fontId="6" type="noConversion"/>
  </si>
  <si>
    <t>N3885EA4433</t>
  </si>
  <si>
    <t>23.429531,120.523936</t>
    <phoneticPr fontId="6" type="noConversion"/>
  </si>
  <si>
    <t>N3884BB2355</t>
  </si>
  <si>
    <t>23.425267,120.523374</t>
    <phoneticPr fontId="6" type="noConversion"/>
  </si>
  <si>
    <t>N3883AB6663</t>
  </si>
  <si>
    <t>23.422147,120.521761</t>
    <phoneticPr fontId="6" type="noConversion"/>
  </si>
  <si>
    <t>N3782HD0108</t>
  </si>
  <si>
    <t>23.418427,120.519005</t>
    <phoneticPr fontId="6" type="noConversion"/>
  </si>
  <si>
    <t>N3781EE1077</t>
  </si>
  <si>
    <t>23.415048,120.515710</t>
    <phoneticPr fontId="6" type="noConversion"/>
  </si>
  <si>
    <t>N3781AA7394</t>
  </si>
  <si>
    <t>23.410861,120.513759</t>
    <phoneticPr fontId="6" type="noConversion"/>
  </si>
  <si>
    <t>N3680GA7781</t>
  </si>
  <si>
    <t>23.406335,120.512953</t>
    <phoneticPr fontId="6" type="noConversion"/>
  </si>
  <si>
    <t>N3679FA9740</t>
  </si>
  <si>
    <t>23.401824,120.511375</t>
    <phoneticPr fontId="6" type="noConversion"/>
  </si>
  <si>
    <t>N3678EA3711</t>
  </si>
  <si>
    <t>23.398692,120.514654</t>
    <phoneticPr fontId="6" type="noConversion"/>
  </si>
  <si>
    <t>N3677HC6253</t>
  </si>
  <si>
    <t>23.394773,120.517672</t>
    <phoneticPr fontId="6" type="noConversion"/>
  </si>
  <si>
    <t>N3776CC7828</t>
  </si>
  <si>
    <t>23.387024,120.523130</t>
    <phoneticPr fontId="6" type="noConversion"/>
  </si>
  <si>
    <t>N3874AE2278</t>
  </si>
  <si>
    <t>23.384209,120.527014</t>
    <phoneticPr fontId="6" type="noConversion"/>
  </si>
  <si>
    <t>N3874EB2135</t>
  </si>
  <si>
    <t>23.380869,120.530430</t>
    <phoneticPr fontId="6" type="noConversion"/>
  </si>
  <si>
    <t>N3873HC7414</t>
  </si>
  <si>
    <t>23.379158,120.534769</t>
    <phoneticPr fontId="6" type="noConversion"/>
  </si>
  <si>
    <t>N3973EA1543</t>
  </si>
  <si>
    <t>23.380444,120.539059</t>
    <phoneticPr fontId="6" type="noConversion"/>
  </si>
  <si>
    <t>N4073AB5934</t>
  </si>
  <si>
    <t>23.383352,120.542434</t>
    <phoneticPr fontId="6" type="noConversion"/>
  </si>
  <si>
    <t>N4074DA9195</t>
  </si>
  <si>
    <t>23.383626,120.546414</t>
    <phoneticPr fontId="6" type="noConversion"/>
  </si>
  <si>
    <t>N4174AA0464</t>
  </si>
  <si>
    <t>23.384201,120.548663</t>
    <phoneticPr fontId="6" type="noConversion"/>
  </si>
  <si>
    <t>N4174CB3067</t>
  </si>
  <si>
    <t>23.383841,120.552254</t>
    <phoneticPr fontId="6" type="noConversion"/>
  </si>
  <si>
    <t>N4174GA0636</t>
  </si>
  <si>
    <t>23.381922,120.556897</t>
    <phoneticPr fontId="6" type="noConversion"/>
  </si>
  <si>
    <t>N4273CD7572</t>
  </si>
  <si>
    <t>23.380804,120.560863</t>
    <phoneticPr fontId="6" type="noConversion"/>
  </si>
  <si>
    <t>N4273GC8227</t>
  </si>
  <si>
    <t>23.377189,120.562773</t>
    <phoneticPr fontId="6" type="noConversion"/>
  </si>
  <si>
    <t>N4372AD7266</t>
  </si>
  <si>
    <t>23.373279,120.562815</t>
    <phoneticPr fontId="6" type="noConversion"/>
  </si>
  <si>
    <t>N4371AD7993</t>
  </si>
  <si>
    <t>23.375525,120.565331</t>
    <phoneticPr fontId="6" type="noConversion"/>
  </si>
  <si>
    <t>N4372DB3471</t>
  </si>
  <si>
    <t>23.375805,120.568451</t>
    <phoneticPr fontId="6" type="noConversion"/>
  </si>
  <si>
    <t>N4372GB5761</t>
  </si>
  <si>
    <t>23.374652,120.572788</t>
    <phoneticPr fontId="6" type="noConversion"/>
  </si>
  <si>
    <t>N4472CA9492</t>
  </si>
  <si>
    <t>23.373765,120.575373</t>
    <phoneticPr fontId="6" type="noConversion"/>
  </si>
  <si>
    <t>N4471FE6433</t>
  </si>
  <si>
    <t>23.377278,120.575626</t>
    <phoneticPr fontId="6" type="noConversion"/>
  </si>
  <si>
    <t>N4472FD9302</t>
  </si>
  <si>
    <t>23.378839,120.571679</t>
    <phoneticPr fontId="6" type="noConversion"/>
  </si>
  <si>
    <t>N4473BA8076</t>
  </si>
  <si>
    <t>23.382730,120.571402</t>
    <phoneticPr fontId="6" type="noConversion"/>
  </si>
  <si>
    <t>N4473BE6307</t>
  </si>
  <si>
    <t>23.382865,120.574513</t>
    <phoneticPr fontId="6" type="noConversion"/>
  </si>
  <si>
    <t>N4473EE7581</t>
  </si>
  <si>
    <t>23.384700,120.575348</t>
    <phoneticPr fontId="6" type="noConversion"/>
  </si>
  <si>
    <t>N4474FB6544</t>
  </si>
  <si>
    <t>23.383578,120.577690</t>
    <phoneticPr fontId="6" type="noConversion"/>
  </si>
  <si>
    <t>N4574AA0239</t>
  </si>
  <si>
    <t>23.383975,120.581171</t>
    <phoneticPr fontId="6" type="noConversion"/>
  </si>
  <si>
    <t>N4574DA5792</t>
  </si>
  <si>
    <t>23.381066,120.584066</t>
    <phoneticPr fontId="6" type="noConversion"/>
  </si>
  <si>
    <t>N4573GC5449</t>
  </si>
  <si>
    <t>23.380962,120.585504</t>
    <phoneticPr fontId="6" type="noConversion"/>
  </si>
  <si>
    <t>N4673AC0317</t>
  </si>
  <si>
    <t>23.382226,120.581998</t>
    <phoneticPr fontId="6" type="noConversion"/>
  </si>
  <si>
    <t>N4573ED4738</t>
  </si>
  <si>
    <t>23.379392,120.579376</t>
    <phoneticPr fontId="6" type="noConversion"/>
  </si>
  <si>
    <t>N4573BA7645</t>
  </si>
  <si>
    <t>23.376863,120.582514</t>
    <phoneticPr fontId="6" type="noConversion"/>
  </si>
  <si>
    <t>N4572EC9844</t>
  </si>
  <si>
    <t>23.374016,120.581633</t>
    <phoneticPr fontId="6" type="noConversion"/>
  </si>
  <si>
    <t>N4571EE0639</t>
  </si>
  <si>
    <t>23.372735,120.585373</t>
    <phoneticPr fontId="6" type="noConversion"/>
  </si>
  <si>
    <t>N4571HD8256</t>
  </si>
  <si>
    <t>23.369926,120.585079</t>
    <phoneticPr fontId="6" type="noConversion"/>
  </si>
  <si>
    <t>N4571HA5145</t>
  </si>
  <si>
    <t>23.367275,120.583062</t>
    <phoneticPr fontId="6" type="noConversion"/>
  </si>
  <si>
    <t>N4570FC4272</t>
  </si>
  <si>
    <t>23.364048,120.581830</t>
    <phoneticPr fontId="6" type="noConversion"/>
  </si>
  <si>
    <t>N4569ED2605</t>
  </si>
  <si>
    <t>23.362391,120.580437</t>
    <phoneticPr fontId="6" type="noConversion"/>
  </si>
  <si>
    <t>N4569CB7872</t>
  </si>
  <si>
    <t>23.361741,120.580439</t>
    <phoneticPr fontId="6" type="noConversion"/>
  </si>
  <si>
    <t>N4569CB7170</t>
  </si>
  <si>
    <t>23.360351,120.584042</t>
    <phoneticPr fontId="6" type="noConversion"/>
  </si>
  <si>
    <t>N4568GE4555</t>
  </si>
  <si>
    <t>23.357805,120.587650</t>
    <phoneticPr fontId="6" type="noConversion"/>
  </si>
  <si>
    <t>N4668CB1732</t>
  </si>
  <si>
    <t>23.357789,120.591719</t>
    <phoneticPr fontId="6" type="noConversion"/>
  </si>
  <si>
    <t>N4668GB2699</t>
  </si>
  <si>
    <t>23.361036,120.593723</t>
    <phoneticPr fontId="6" type="noConversion"/>
  </si>
  <si>
    <t>N4769AA3258</t>
  </si>
  <si>
    <t>23.359710,120.598012</t>
    <phoneticPr fontId="6" type="noConversion"/>
  </si>
  <si>
    <t>N4768ED7830</t>
  </si>
  <si>
    <t>23.357670,120.601783</t>
    <phoneticPr fontId="6" type="noConversion"/>
  </si>
  <si>
    <t>N4868AB5583</t>
  </si>
  <si>
    <t>23.360760,120.602429</t>
    <phoneticPr fontId="6" type="noConversion"/>
  </si>
  <si>
    <t>N4868BE2955</t>
  </si>
  <si>
    <t>23.364854,120.603610</t>
    <phoneticPr fontId="6" type="noConversion"/>
  </si>
  <si>
    <t>N4869CE4478</t>
  </si>
  <si>
    <t>23.368157,120.606476</t>
    <phoneticPr fontId="6" type="noConversion"/>
  </si>
  <si>
    <t>N4870FD4113</t>
  </si>
  <si>
    <t>23.371201,120.606937</t>
    <phoneticPr fontId="6" type="noConversion"/>
  </si>
  <si>
    <t>N4871FB8590</t>
  </si>
  <si>
    <t>23.374766,120.609695</t>
    <phoneticPr fontId="6" type="noConversion"/>
  </si>
  <si>
    <t>N4972AA7424</t>
  </si>
  <si>
    <t>23.378229,120.611504</t>
    <phoneticPr fontId="6" type="noConversion"/>
  </si>
  <si>
    <t>N4972CE5287</t>
  </si>
  <si>
    <t>23.379065,120.613351</t>
    <phoneticPr fontId="6" type="noConversion"/>
  </si>
  <si>
    <t>N4973EA4179</t>
  </si>
  <si>
    <t>23.374926,120.612140</t>
    <phoneticPr fontId="6" type="noConversion"/>
  </si>
  <si>
    <t>N4972DA2621</t>
  </si>
  <si>
    <t>23.370885,120.610332</t>
    <phoneticPr fontId="6" type="noConversion"/>
  </si>
  <si>
    <t>N4971BB3164</t>
  </si>
  <si>
    <t>23.368132,120.611064</t>
    <phoneticPr fontId="6" type="noConversion"/>
  </si>
  <si>
    <t>N4970CD1009</t>
  </si>
  <si>
    <t>23.363862,120.611536</t>
    <phoneticPr fontId="6" type="noConversion"/>
  </si>
  <si>
    <t>N4969CD5376</t>
  </si>
  <si>
    <t>23.361470,120.611974</t>
    <phoneticPr fontId="6" type="noConversion"/>
  </si>
  <si>
    <t>N4969DA0711</t>
  </si>
  <si>
    <t>23.359582,120.615138</t>
    <phoneticPr fontId="6" type="noConversion"/>
  </si>
  <si>
    <t>N4968GD2641</t>
  </si>
  <si>
    <t>23.355544,120.614720</t>
    <phoneticPr fontId="6" type="noConversion"/>
  </si>
  <si>
    <t>N4967FE8104</t>
  </si>
  <si>
    <t>23.352381,120.617193</t>
    <phoneticPr fontId="6" type="noConversion"/>
  </si>
  <si>
    <t>N5067AA3623</t>
  </si>
  <si>
    <t>23.351003,120.614948</t>
    <phoneticPr fontId="6" type="noConversion"/>
  </si>
  <si>
    <t>N4966GE0121</t>
  </si>
  <si>
    <t>23.348415,120.616735</t>
    <phoneticPr fontId="6" type="noConversion"/>
  </si>
  <si>
    <t>N4966HB8244</t>
  </si>
  <si>
    <t>23.344251,120.616190</t>
    <phoneticPr fontId="6" type="noConversion"/>
  </si>
  <si>
    <t>N4965HB2673</t>
  </si>
  <si>
    <t>23.340821,120.616855</t>
    <phoneticPr fontId="6" type="noConversion"/>
  </si>
  <si>
    <t>N4964HC9843</t>
  </si>
  <si>
    <t>23.336702,120.616104</t>
    <phoneticPr fontId="6" type="noConversion"/>
  </si>
  <si>
    <t>N4963HD1267</t>
  </si>
  <si>
    <t>23.332751,120.614394</t>
    <phoneticPr fontId="6" type="noConversion"/>
  </si>
  <si>
    <t>N4962FD4900</t>
  </si>
  <si>
    <t>23.329279,120.612331</t>
    <phoneticPr fontId="6" type="noConversion"/>
  </si>
  <si>
    <t>N4962DA2086</t>
  </si>
  <si>
    <t>23.326354,120.609054</t>
    <phoneticPr fontId="6" type="noConversion"/>
  </si>
  <si>
    <t>N4861HB9823</t>
  </si>
  <si>
    <t>23.322521,120.607374</t>
    <phoneticPr fontId="6" type="noConversion"/>
  </si>
  <si>
    <t>N4860GC1599</t>
  </si>
  <si>
    <t>23.318764,120.607492</t>
    <phoneticPr fontId="6" type="noConversion"/>
  </si>
  <si>
    <t>N4859GD3403</t>
  </si>
  <si>
    <t>23.315354,120.608842</t>
    <phoneticPr fontId="6" type="noConversion"/>
  </si>
  <si>
    <t>N4858HE6675</t>
  </si>
  <si>
    <t>23.313673,120.611966</t>
    <phoneticPr fontId="6" type="noConversion"/>
  </si>
  <si>
    <t>N4958CC8768</t>
  </si>
  <si>
    <t>23.312637,120.616349</t>
    <phoneticPr fontId="6" type="noConversion"/>
  </si>
  <si>
    <t>N4958HB3642</t>
  </si>
  <si>
    <t>23.310407,120.620335</t>
    <phoneticPr fontId="6" type="noConversion"/>
  </si>
  <si>
    <t>N5057DE4114</t>
  </si>
  <si>
    <t>23.309417,120.621794</t>
    <phoneticPr fontId="6" type="noConversion"/>
  </si>
  <si>
    <t>N5057ED9004</t>
  </si>
  <si>
    <t>23.308324,120.625356</t>
    <phoneticPr fontId="6" type="noConversion"/>
  </si>
  <si>
    <t>N5157AB5842</t>
  </si>
  <si>
    <t>23.308768,120.629628</t>
    <phoneticPr fontId="6" type="noConversion"/>
  </si>
  <si>
    <t>N5157EC9310</t>
  </si>
  <si>
    <t>23.304960,120.631183</t>
    <phoneticPr fontId="6" type="noConversion"/>
  </si>
  <si>
    <t>N5156GD4098</t>
  </si>
  <si>
    <t>23.301970,120.630605</t>
    <phoneticPr fontId="6" type="noConversion"/>
  </si>
  <si>
    <t>N5155FE8797</t>
  </si>
  <si>
    <t>23.303857,120.626679</t>
    <phoneticPr fontId="6" type="noConversion"/>
  </si>
  <si>
    <t>N5156BB8887</t>
  </si>
  <si>
    <t>23.303450,120.622720</t>
    <phoneticPr fontId="6" type="noConversion"/>
  </si>
  <si>
    <t>N5056FB8433</t>
  </si>
  <si>
    <t>23.304588,120.618816</t>
    <phoneticPr fontId="6" type="noConversion"/>
  </si>
  <si>
    <t>N5056BC8740</t>
  </si>
  <si>
    <t>23.306575,120.615535</t>
    <phoneticPr fontId="6" type="noConversion"/>
  </si>
  <si>
    <t>N4956GE4991</t>
  </si>
  <si>
    <t>23.307313,120.610860</t>
    <phoneticPr fontId="6" type="noConversion"/>
  </si>
  <si>
    <t>N4957BA7714</t>
  </si>
  <si>
    <t>23.308612,120.606407</t>
    <phoneticPr fontId="6" type="noConversion"/>
  </si>
  <si>
    <t>N4857FC1169</t>
  </si>
  <si>
    <t>23.308430,120.602429</t>
    <phoneticPr fontId="6" type="noConversion"/>
  </si>
  <si>
    <t>N4857BC0090</t>
  </si>
  <si>
    <t>23.304811,120.599809</t>
    <phoneticPr fontId="6" type="noConversion"/>
  </si>
  <si>
    <t>N4756GD4000</t>
  </si>
  <si>
    <t>23.300545,120.598385</t>
    <phoneticPr fontId="6" type="noConversion"/>
  </si>
  <si>
    <t>N4755ED9238</t>
  </si>
  <si>
    <t>23.296747,120.596226</t>
    <phoneticPr fontId="6" type="noConversion"/>
  </si>
  <si>
    <t>N4754CE7018</t>
  </si>
  <si>
    <t>23.292859,120.594195</t>
    <phoneticPr fontId="6" type="noConversion"/>
  </si>
  <si>
    <t>N4753AE6728</t>
  </si>
  <si>
    <t>23.289422,120.591937</t>
    <phoneticPr fontId="6" type="noConversion"/>
  </si>
  <si>
    <t>N4653GA3908</t>
  </si>
  <si>
    <t>23.286021,120.589807</t>
    <phoneticPr fontId="6" type="noConversion"/>
  </si>
  <si>
    <t>N4652EC1212</t>
  </si>
  <si>
    <t>23.282747,120.588038</t>
    <phoneticPr fontId="6" type="noConversion"/>
  </si>
  <si>
    <t>N4651CD2690</t>
  </si>
  <si>
    <t>23.280480,120.591466</t>
    <phoneticPr fontId="6" type="noConversion"/>
  </si>
  <si>
    <t>N4651FB7098</t>
  </si>
  <si>
    <t>23.279189,120.588000</t>
    <phoneticPr fontId="6" type="noConversion"/>
  </si>
  <si>
    <t>N4650CE2646</t>
  </si>
  <si>
    <t>23.276537,120.589064</t>
    <phoneticPr fontId="6" type="noConversion"/>
  </si>
  <si>
    <t>N4650DB3722</t>
  </si>
  <si>
    <t>23.273984,120.590049</t>
    <phoneticPr fontId="6" type="noConversion"/>
  </si>
  <si>
    <t>N4649ED3829</t>
  </si>
  <si>
    <t>23.269970,120.591957</t>
    <phoneticPr fontId="6" type="noConversion"/>
  </si>
  <si>
    <t>N4648GE2464</t>
  </si>
  <si>
    <t>23.270406,120.589327</t>
    <phoneticPr fontId="6" type="noConversion"/>
  </si>
  <si>
    <t>N4648DE5973</t>
  </si>
  <si>
    <t>23.268818,120.586517</t>
    <phoneticPr fontId="6" type="noConversion"/>
  </si>
  <si>
    <t>N4648AD6198</t>
  </si>
  <si>
    <t>23.268851,120.585109</t>
    <phoneticPr fontId="6" type="noConversion"/>
  </si>
  <si>
    <t>N4548HD2252</t>
  </si>
  <si>
    <t>23.268094,120.582511</t>
    <phoneticPr fontId="6" type="noConversion"/>
  </si>
  <si>
    <t>N4548EC5399</t>
  </si>
  <si>
    <t>23.266839,120.579202</t>
    <phoneticPr fontId="6" type="noConversion"/>
  </si>
  <si>
    <t>N4548BB2001</t>
  </si>
  <si>
    <t>23.264709,120.576071</t>
    <phoneticPr fontId="6" type="noConversion"/>
  </si>
  <si>
    <t>N4447FD9696</t>
  </si>
  <si>
    <t>23.262594,120.572188</t>
    <phoneticPr fontId="6" type="noConversion"/>
  </si>
  <si>
    <t>N4447CB0313</t>
  </si>
  <si>
    <t>23.259766,120.571689</t>
    <phoneticPr fontId="6" type="noConversion"/>
  </si>
  <si>
    <t>N4446BD4290</t>
  </si>
  <si>
    <t>23.256014,120.573382</t>
    <phoneticPr fontId="6" type="noConversion"/>
  </si>
  <si>
    <t>N4445DE2014</t>
  </si>
  <si>
    <t>23.251896,120.573150</t>
    <phoneticPr fontId="6" type="noConversion"/>
  </si>
  <si>
    <t>N4444CE9468</t>
  </si>
  <si>
    <t>23.249137,120.571449</t>
    <phoneticPr fontId="6" type="noConversion"/>
  </si>
  <si>
    <t>N4444BB2413</t>
  </si>
  <si>
    <t>23.248476,120.567308</t>
    <phoneticPr fontId="6" type="noConversion"/>
  </si>
  <si>
    <t>N4344EA9771</t>
  </si>
  <si>
    <t>23.247436,120.563607</t>
    <phoneticPr fontId="6" type="noConversion"/>
  </si>
  <si>
    <t>N4343BE1587</t>
  </si>
  <si>
    <t>23.244606,120.565541</t>
    <phoneticPr fontId="6" type="noConversion"/>
  </si>
  <si>
    <t>N4343DB1453</t>
  </si>
  <si>
    <t>23.243470,120.569679</t>
    <phoneticPr fontId="6" type="noConversion"/>
  </si>
  <si>
    <t>N4343HA3186</t>
  </si>
  <si>
    <t>23.239981,120.571576</t>
    <phoneticPr fontId="6" type="noConversion"/>
  </si>
  <si>
    <t>N4442BB3219</t>
  </si>
  <si>
    <t>23.237392,120.569366</t>
    <phoneticPr fontId="6" type="noConversion"/>
  </si>
  <si>
    <t>N4341HD0443</t>
  </si>
  <si>
    <t>23.236993,120.565283</t>
    <phoneticPr fontId="6" type="noConversion"/>
  </si>
  <si>
    <t>N4341CD8060</t>
  </si>
  <si>
    <t>23.233654,120.566329</t>
    <phoneticPr fontId="6" type="noConversion"/>
  </si>
  <si>
    <t>N4340DE9320</t>
  </si>
  <si>
    <t>23.232017,120.562123</t>
    <phoneticPr fontId="6" type="noConversion"/>
  </si>
  <si>
    <t>N4240HC6510</t>
  </si>
  <si>
    <t>23.231662,120.557737</t>
    <phoneticPr fontId="6" type="noConversion"/>
  </si>
  <si>
    <t>N4240DC1122</t>
  </si>
  <si>
    <t>23.229908,120.553775</t>
    <phoneticPr fontId="6" type="noConversion"/>
  </si>
  <si>
    <t>N4140HA0169</t>
  </si>
  <si>
    <t>23.225920,120.554942</t>
    <phoneticPr fontId="6" type="noConversion"/>
  </si>
  <si>
    <t>N4239AA2747</t>
  </si>
  <si>
    <t>23.225935,120.550926</t>
    <phoneticPr fontId="6" type="noConversion"/>
  </si>
  <si>
    <t>N4139EA1830</t>
  </si>
  <si>
    <t>23.225322,120.548211</t>
    <phoneticPr fontId="6" type="noConversion"/>
  </si>
  <si>
    <t>N4139BA3153</t>
  </si>
  <si>
    <t>23.222430,120.547234</t>
    <phoneticPr fontId="6" type="noConversion"/>
  </si>
  <si>
    <t>N4138AB3943</t>
  </si>
  <si>
    <t>23.219471,120.545222</t>
    <phoneticPr fontId="6" type="noConversion"/>
  </si>
  <si>
    <t>N4037GD2676</t>
  </si>
  <si>
    <t>23.218565,120.541014</t>
    <phoneticPr fontId="6" type="noConversion"/>
  </si>
  <si>
    <t>N4037BC9667</t>
  </si>
  <si>
    <t>23.216606,120.541245</t>
    <phoneticPr fontId="6" type="noConversion"/>
  </si>
  <si>
    <t>N4037CA1590</t>
  </si>
  <si>
    <t>23.214608,120.540470</t>
    <phoneticPr fontId="6" type="noConversion"/>
  </si>
  <si>
    <t>N4036BD3299</t>
  </si>
  <si>
    <t>23.213746,120.535979</t>
    <phoneticPr fontId="6" type="noConversion"/>
  </si>
  <si>
    <t>N3936EC7395</t>
  </si>
  <si>
    <t>23.213203,120.532542</t>
    <phoneticPr fontId="6" type="noConversion"/>
  </si>
  <si>
    <t>N3936BB2776</t>
  </si>
  <si>
    <t>23.213940,120.528143</t>
    <phoneticPr fontId="6" type="noConversion"/>
  </si>
  <si>
    <t>N3836EC7579</t>
  </si>
  <si>
    <t>23.211355,120.524517</t>
    <phoneticPr fontId="6" type="noConversion"/>
  </si>
  <si>
    <t>N3835BE0754</t>
  </si>
  <si>
    <t>23.208078,120.521911</t>
    <phoneticPr fontId="6" type="noConversion"/>
  </si>
  <si>
    <t>N3735GB3172</t>
  </si>
  <si>
    <t>23.204946,120.519362</t>
    <phoneticPr fontId="6" type="noConversion"/>
  </si>
  <si>
    <t>N3734DC7656</t>
  </si>
  <si>
    <t>23.204644,120.518250</t>
    <phoneticPr fontId="6" type="noConversion"/>
  </si>
  <si>
    <t>N3734CC6313</t>
  </si>
  <si>
    <t>23.205425,120.513802</t>
    <phoneticPr fontId="6" type="noConversion"/>
  </si>
  <si>
    <t>N3634GD0261</t>
  </si>
  <si>
    <t>23.201473,120.514578</t>
    <phoneticPr fontId="6" type="noConversion"/>
  </si>
  <si>
    <t>N3633GD8843</t>
  </si>
  <si>
    <t>23.197915,120.511738</t>
    <phoneticPr fontId="6" type="noConversion"/>
  </si>
  <si>
    <t>N3632DE9920</t>
  </si>
  <si>
    <t>23.194025,120.512407</t>
    <phoneticPr fontId="6" type="noConversion"/>
  </si>
  <si>
    <t>N3632EA5599</t>
  </si>
  <si>
    <t>23.194181,120.510228</t>
    <phoneticPr fontId="6" type="noConversion"/>
  </si>
  <si>
    <t>N3632CA3767</t>
  </si>
  <si>
    <t>23.192727,120.510448</t>
    <phoneticPr fontId="6" type="noConversion"/>
  </si>
  <si>
    <t>N3631CE5186</t>
  </si>
  <si>
    <t>23.190996,120.508432</t>
    <phoneticPr fontId="6" type="noConversion"/>
  </si>
  <si>
    <t>N3631AC5215</t>
  </si>
  <si>
    <t>23.190287,120.503990</t>
    <phoneticPr fontId="6" type="noConversion"/>
  </si>
  <si>
    <t>N3531DB9468</t>
  </si>
  <si>
    <t>23.190519,120.500199</t>
    <phoneticPr fontId="6" type="noConversion"/>
  </si>
  <si>
    <t>N3531AB0785</t>
  </si>
  <si>
    <t>23.191255,120.496025</t>
    <phoneticPr fontId="6" type="noConversion"/>
  </si>
  <si>
    <t>N3431DC8518</t>
  </si>
  <si>
    <t>23.189130,120.492175</t>
    <phoneticPr fontId="6" type="noConversion"/>
  </si>
  <si>
    <t>N3331HA8264</t>
  </si>
  <si>
    <t>23.185240,120.490041</t>
    <phoneticPr fontId="6" type="noConversion"/>
  </si>
  <si>
    <t>N3330FA6964</t>
  </si>
  <si>
    <t>23.181282,120.489245</t>
    <phoneticPr fontId="6" type="noConversion"/>
  </si>
  <si>
    <t>N3329EB8536</t>
  </si>
  <si>
    <t>23.176903,120.489603</t>
    <phoneticPr fontId="6" type="noConversion"/>
  </si>
  <si>
    <t>N3328FB1781</t>
  </si>
  <si>
    <t>23.172476,120.488741</t>
    <phoneticPr fontId="6" type="noConversion"/>
  </si>
  <si>
    <t>N3327EB2881</t>
  </si>
  <si>
    <t>23.168178,120.488943</t>
    <phoneticPr fontId="6" type="noConversion"/>
  </si>
  <si>
    <t>N3326EC4075</t>
  </si>
  <si>
    <t>23.163756,120.489868</t>
    <phoneticPr fontId="6" type="noConversion"/>
  </si>
  <si>
    <t>N3325FC4105</t>
  </si>
  <si>
    <t>23.159340,120.489650</t>
    <phoneticPr fontId="6" type="noConversion"/>
  </si>
  <si>
    <t>N3324FC1266</t>
  </si>
  <si>
    <t>23.155092,120.488504</t>
    <phoneticPr fontId="6" type="noConversion"/>
  </si>
  <si>
    <t>N3323DC9576</t>
  </si>
  <si>
    <t>23.150967,120.486352</t>
    <phoneticPr fontId="6" type="noConversion"/>
  </si>
  <si>
    <t>N3322BD7050</t>
  </si>
  <si>
    <t>23.150751,120.486509</t>
    <phoneticPr fontId="6" type="noConversion"/>
  </si>
  <si>
    <t>N3322BC9716</t>
  </si>
  <si>
    <t>23.146798,120.484620</t>
    <phoneticPr fontId="6" type="noConversion"/>
  </si>
  <si>
    <t>N3221HD9369</t>
  </si>
  <si>
    <t>23.142728,120.482624</t>
    <phoneticPr fontId="6" type="noConversion"/>
  </si>
  <si>
    <t>N3220FD9809</t>
  </si>
  <si>
    <t>23.138945,120.480139</t>
    <phoneticPr fontId="6" type="noConversion"/>
  </si>
  <si>
    <t>N3219DE3741</t>
  </si>
  <si>
    <t>23.135226,120.477888</t>
    <phoneticPr fontId="6" type="noConversion"/>
  </si>
  <si>
    <t>N3219BA0620</t>
  </si>
  <si>
    <t>23.131796,120.475558</t>
    <phoneticPr fontId="6" type="noConversion"/>
  </si>
  <si>
    <t>N3118GB6821</t>
  </si>
  <si>
    <t>23.130381,120.470954</t>
    <phoneticPr fontId="6" type="noConversion"/>
  </si>
  <si>
    <t>N3118BA9206</t>
  </si>
  <si>
    <t>23.127939,120.467127</t>
    <phoneticPr fontId="6" type="noConversion"/>
  </si>
  <si>
    <t>N3017FC9577</t>
  </si>
  <si>
    <t>23.123818,120.466167</t>
    <phoneticPr fontId="6" type="noConversion"/>
  </si>
  <si>
    <t>N3016ED9071</t>
  </si>
  <si>
    <t>23.116770,120.470305</t>
    <phoneticPr fontId="6" type="noConversion"/>
  </si>
  <si>
    <t>N3115BA1189</t>
  </si>
  <si>
    <t>23.110517,120.477290</t>
    <phoneticPr fontId="6" type="noConversion"/>
  </si>
  <si>
    <t>N3213AD3214</t>
  </si>
  <si>
    <t>23.102123,120.481091</t>
    <phoneticPr fontId="6" type="noConversion"/>
  </si>
  <si>
    <t>N3211ED1973</t>
  </si>
  <si>
    <t>23.094113,120.483806</t>
    <phoneticPr fontId="6" type="noConversion"/>
  </si>
  <si>
    <t>N3210GA9025</t>
  </si>
  <si>
    <t>23.085951,120.487234</t>
    <phoneticPr fontId="6" type="noConversion"/>
  </si>
  <si>
    <t>N3308CB4000</t>
  </si>
  <si>
    <t>23.077293,120.487755</t>
    <phoneticPr fontId="6" type="noConversion"/>
  </si>
  <si>
    <t>N3306CB9401</t>
  </si>
  <si>
    <t>23.074240,120.484780</t>
    <phoneticPr fontId="6" type="noConversion"/>
  </si>
  <si>
    <t>N3205HD8044</t>
  </si>
  <si>
    <t>23.071602,120.481784</t>
    <phoneticPr fontId="6" type="noConversion"/>
  </si>
  <si>
    <t>N3205EA7163</t>
  </si>
  <si>
    <t>23.068836,120.478242</t>
    <phoneticPr fontId="6" type="noConversion"/>
  </si>
  <si>
    <t>N3204BC1028</t>
  </si>
  <si>
    <t>23.064760,120.479780</t>
    <phoneticPr fontId="6" type="noConversion"/>
  </si>
  <si>
    <t>N3203CC6586</t>
  </si>
  <si>
    <t>23.062479,120.483770</t>
    <phoneticPr fontId="6" type="noConversion"/>
  </si>
  <si>
    <t>N3203GA7062</t>
  </si>
  <si>
    <t>23.058111,120.484665</t>
    <phoneticPr fontId="6" type="noConversion"/>
  </si>
  <si>
    <t>N3202HA6168</t>
  </si>
  <si>
    <t>23.053789,120.485736</t>
    <phoneticPr fontId="6" type="noConversion"/>
  </si>
  <si>
    <t>N3301AA7349</t>
  </si>
  <si>
    <t>23.049363,120.485304</t>
    <phoneticPr fontId="6" type="noConversion"/>
  </si>
  <si>
    <t>N3300AA2489</t>
  </si>
  <si>
    <t>23.045724,120.482663</t>
    <phoneticPr fontId="6" type="noConversion"/>
  </si>
  <si>
    <t>Q3299FB5467</t>
  </si>
  <si>
    <t>23.041877,120.479780</t>
    <phoneticPr fontId="6" type="noConversion"/>
  </si>
  <si>
    <t>Q3298CC5292</t>
  </si>
  <si>
    <t>23.038086,120.477589</t>
    <phoneticPr fontId="6" type="noConversion"/>
  </si>
  <si>
    <t>Q3297AD3033</t>
  </si>
  <si>
    <t>23.033952,120.475625</t>
    <phoneticPr fontId="6" type="noConversion"/>
  </si>
  <si>
    <t>Q3196GD3406</t>
  </si>
  <si>
    <t>23.030000,120.473884</t>
    <phoneticPr fontId="6" type="noConversion"/>
  </si>
  <si>
    <t>Q3195EE5009</t>
  </si>
  <si>
    <t>23.025662,120.472798</t>
    <phoneticPr fontId="6" type="noConversion"/>
  </si>
  <si>
    <t>Q3194DE3279</t>
  </si>
  <si>
    <t>23.021566,120.474014</t>
    <phoneticPr fontId="6" type="noConversion"/>
  </si>
  <si>
    <t>Q3193EE6705</t>
  </si>
  <si>
    <t>23.017257,120.473475</t>
    <phoneticPr fontId="6" type="noConversion"/>
  </si>
  <si>
    <t>Q3192EE0938</t>
  </si>
  <si>
    <t>23.014738,120.471007</t>
    <phoneticPr fontId="6" type="noConversion"/>
  </si>
  <si>
    <t>Q3192BC4290</t>
  </si>
  <si>
    <t>23.009792,120.469221</t>
    <phoneticPr fontId="6" type="noConversion"/>
  </si>
  <si>
    <t>Q3091HB6743</t>
  </si>
  <si>
    <t>23.005871,120.468690</t>
    <phoneticPr fontId="6" type="noConversion"/>
  </si>
  <si>
    <t>Q3090HC0389</t>
  </si>
  <si>
    <t>23.001295,120.468463</t>
    <phoneticPr fontId="6" type="noConversion"/>
  </si>
  <si>
    <t>Q3089GC8333</t>
  </si>
  <si>
    <t>22.996824,120.468083</t>
    <phoneticPr fontId="6" type="noConversion"/>
  </si>
  <si>
    <t>Q3088GC4328</t>
  </si>
  <si>
    <t>22.992938,120.467117</t>
    <phoneticPr fontId="6" type="noConversion"/>
  </si>
  <si>
    <t>Q3087FD4028</t>
  </si>
  <si>
    <t>22.988441,120.468940</t>
    <phoneticPr fontId="6" type="noConversion"/>
  </si>
  <si>
    <t>Q3086HD2079</t>
  </si>
  <si>
    <t>22.984207,120.469390</t>
    <phoneticPr fontId="6" type="noConversion"/>
  </si>
  <si>
    <t>Q3085HD7410</t>
  </si>
  <si>
    <t>22.979465,120.469580</t>
    <phoneticPr fontId="6" type="noConversion"/>
  </si>
  <si>
    <t>Q3084HD8195</t>
  </si>
  <si>
    <t>22.975169,120.468584</t>
    <phoneticPr fontId="6" type="noConversion"/>
  </si>
  <si>
    <t>Q3083GD8450</t>
  </si>
  <si>
    <t>22.970602,120.467853</t>
    <phoneticPr fontId="6" type="noConversion"/>
  </si>
  <si>
    <t>Q3082GD0384</t>
  </si>
  <si>
    <t>22.967230,120.467481</t>
    <phoneticPr fontId="6" type="noConversion"/>
  </si>
  <si>
    <t>Q3081FE6691</t>
  </si>
  <si>
    <t>22.965248,120.472345</t>
    <phoneticPr fontId="6" type="noConversion"/>
  </si>
  <si>
    <t>Q3181CC6470</t>
  </si>
  <si>
    <t>22.961032,120.471906</t>
    <phoneticPr fontId="6" type="noConversion"/>
  </si>
  <si>
    <t>Q3180CC2703</t>
  </si>
  <si>
    <t>22.956686,120.469969</t>
    <phoneticPr fontId="6" type="noConversion"/>
  </si>
  <si>
    <t>Q3179AC2902</t>
  </si>
  <si>
    <t>22.952642,120.468654</t>
    <phoneticPr fontId="6" type="noConversion"/>
  </si>
  <si>
    <t>Q3078GD8435</t>
  </si>
  <si>
    <t>22.947898,120.467253</t>
    <phoneticPr fontId="6" type="noConversion"/>
  </si>
  <si>
    <t>Q3077FD3280</t>
  </si>
  <si>
    <t>22.944696,120.463339</t>
    <phoneticPr fontId="6" type="noConversion"/>
  </si>
  <si>
    <t>Q3076BE3657</t>
  </si>
  <si>
    <t>22.941214,120.462028</t>
    <phoneticPr fontId="6" type="noConversion"/>
  </si>
  <si>
    <t>Q2976HA9892</t>
  </si>
  <si>
    <t>22.936668,120.461528</t>
    <phoneticPr fontId="6" type="noConversion"/>
  </si>
  <si>
    <t>Q2975HA4769</t>
  </si>
  <si>
    <t>22.932498,120.459945</t>
    <phoneticPr fontId="6" type="noConversion"/>
  </si>
  <si>
    <t>Q2974FB8128</t>
  </si>
  <si>
    <t>22.928620,120.458478</t>
    <phoneticPr fontId="6" type="noConversion"/>
  </si>
  <si>
    <t>Q2973EB3809</t>
  </si>
  <si>
    <t>22.925184,120.455071</t>
    <phoneticPr fontId="6" type="noConversion"/>
  </si>
  <si>
    <t>Q2972AD7190</t>
  </si>
  <si>
    <t>22.921833,120.455134</t>
    <phoneticPr fontId="6" type="noConversion"/>
  </si>
  <si>
    <t>Q2971AE8349</t>
  </si>
  <si>
    <t>22.917599,120.457468</t>
    <phoneticPr fontId="6" type="noConversion"/>
  </si>
  <si>
    <t>Q2970DE2629</t>
  </si>
  <si>
    <t>22.917270,120.461528</t>
    <phoneticPr fontId="6" type="noConversion"/>
  </si>
  <si>
    <t>Q2970HE3381</t>
  </si>
  <si>
    <t>22.913734,120.464985</t>
    <phoneticPr fontId="6" type="noConversion"/>
  </si>
  <si>
    <t>Q3070CA9318</t>
  </si>
  <si>
    <t>22.909877,120.467197</t>
    <phoneticPr fontId="6" type="noConversion"/>
  </si>
  <si>
    <t>Q3069FB1170</t>
  </si>
  <si>
    <t>22.908812,120.471796</t>
    <phoneticPr fontId="6" type="noConversion"/>
  </si>
  <si>
    <t>Q3168BE8980</t>
  </si>
  <si>
    <t>22.906660,120.475642</t>
    <phoneticPr fontId="6" type="noConversion"/>
  </si>
  <si>
    <t>Q3168FC8521</t>
  </si>
  <si>
    <t>22.904853,120.479034</t>
    <phoneticPr fontId="6" type="noConversion"/>
  </si>
  <si>
    <t>Q3268BA2499</t>
  </si>
  <si>
    <t>22.900316,120.479505</t>
    <phoneticPr fontId="6" type="noConversion"/>
  </si>
  <si>
    <t>Q3267BA7457</t>
  </si>
  <si>
    <t>22.897122,120.483541</t>
    <phoneticPr fontId="6" type="noConversion"/>
  </si>
  <si>
    <t>Q3266FB8982</t>
  </si>
  <si>
    <t>22.893089,120.483437</t>
    <phoneticPr fontId="6" type="noConversion"/>
  </si>
  <si>
    <t>Q3265FC7465</t>
  </si>
  <si>
    <t>22.889220,120.485141</t>
    <phoneticPr fontId="6" type="noConversion"/>
  </si>
  <si>
    <t>Q3264HD4196</t>
  </si>
  <si>
    <t>22.884992,120.485627</t>
    <phoneticPr fontId="6" type="noConversion"/>
  </si>
  <si>
    <t>Q3263HD9488</t>
  </si>
  <si>
    <t>22.880494,120.483855</t>
    <phoneticPr fontId="6" type="noConversion"/>
  </si>
  <si>
    <t>Q3262GD1540</t>
  </si>
  <si>
    <t>22.876855,120.485204</t>
    <phoneticPr fontId="6" type="noConversion"/>
  </si>
  <si>
    <t>Q3261HE5417</t>
  </si>
  <si>
    <t>22.873545,120.488111</t>
    <phoneticPr fontId="6" type="noConversion"/>
  </si>
  <si>
    <t>Q3361CA4789</t>
  </si>
  <si>
    <t>22.870661,120.491819</t>
    <phoneticPr fontId="6" type="noConversion"/>
  </si>
  <si>
    <t>Q3360GC2579</t>
  </si>
  <si>
    <t>22.868424,120.496463</t>
    <phoneticPr fontId="6" type="noConversion"/>
  </si>
  <si>
    <t>Q3460DA0039</t>
  </si>
  <si>
    <t>22.866401,120.500409</t>
    <phoneticPr fontId="6" type="noConversion"/>
  </si>
  <si>
    <t>Q3459HC0874</t>
  </si>
  <si>
    <t>22.862631,120.503109</t>
    <phoneticPr fontId="6" type="noConversion"/>
  </si>
  <si>
    <t>Q3558BD8636</t>
  </si>
  <si>
    <t>22.858598,120.504644</t>
    <phoneticPr fontId="6" type="noConversion"/>
  </si>
  <si>
    <t>Q3557DE3198</t>
  </si>
  <si>
    <t>22.853958,120.504828</t>
    <phoneticPr fontId="6" type="noConversion"/>
  </si>
  <si>
    <t>Q3556DE5065</t>
  </si>
  <si>
    <t>22.849255,120.504753</t>
    <phoneticPr fontId="6" type="noConversion"/>
  </si>
  <si>
    <t>Q3555DD4874</t>
  </si>
  <si>
    <t>22.845108,120.504660</t>
    <phoneticPr fontId="6" type="noConversion"/>
  </si>
  <si>
    <t>Q3554DE3265</t>
  </si>
  <si>
    <t>22.840485,120.504566</t>
    <phoneticPr fontId="6" type="noConversion"/>
  </si>
  <si>
    <t>Q3553DE2143</t>
  </si>
  <si>
    <t>22.835655,120.504457</t>
    <phoneticPr fontId="6" type="noConversion"/>
  </si>
  <si>
    <t>Q3552DD1718</t>
  </si>
  <si>
    <t>22.831877,120.504298</t>
    <phoneticPr fontId="6" type="noConversion"/>
  </si>
  <si>
    <t>Q3551CE9630</t>
  </si>
  <si>
    <t>22.827398,120.504915</t>
    <phoneticPr fontId="6" type="noConversion"/>
  </si>
  <si>
    <t>Q3550DE5653</t>
  </si>
  <si>
    <t>22.823052,120.505810</t>
    <phoneticPr fontId="6" type="noConversion"/>
  </si>
  <si>
    <t>Q3549EE4852</t>
  </si>
  <si>
    <t>22.818886,120.507495</t>
    <phoneticPr fontId="6" type="noConversion"/>
  </si>
  <si>
    <t>Q3549GA1270</t>
  </si>
  <si>
    <t>22.814539,120.505686</t>
    <phoneticPr fontId="6" type="noConversion"/>
  </si>
  <si>
    <t>Q3548EA2399</t>
  </si>
  <si>
    <t>22.810696,120.503709</t>
    <phoneticPr fontId="6" type="noConversion"/>
  </si>
  <si>
    <t>Q3547CB2154</t>
  </si>
  <si>
    <t>22.806894,120.501521</t>
    <phoneticPr fontId="6" type="noConversion"/>
  </si>
  <si>
    <t>Q3546HB9994</t>
  </si>
  <si>
    <t>22.802349,120.501256</t>
    <phoneticPr fontId="6" type="noConversion"/>
  </si>
  <si>
    <t>Q3445HB7901</t>
  </si>
  <si>
    <t>22.798092,120.502071</t>
    <phoneticPr fontId="6" type="noConversion"/>
  </si>
  <si>
    <t>Q3544AC5129</t>
  </si>
  <si>
    <t>24.860749,121.250689</t>
    <phoneticPr fontId="6" type="noConversion"/>
  </si>
  <si>
    <t>B3001FA0831</t>
  </si>
  <si>
    <t>22.793651,120.503266</t>
    <phoneticPr fontId="6" type="noConversion"/>
  </si>
  <si>
    <t>Q3543BC7237</t>
  </si>
  <si>
    <t>22.789358,120.504815</t>
    <phoneticPr fontId="6" type="noConversion"/>
  </si>
  <si>
    <t>Q3542DC3511</t>
  </si>
  <si>
    <t>22.785273,120.505561</t>
    <phoneticPr fontId="6" type="noConversion"/>
  </si>
  <si>
    <t>Q3541EC0969</t>
  </si>
  <si>
    <t>22.782022,120.502320</t>
    <phoneticPr fontId="6" type="noConversion"/>
  </si>
  <si>
    <t>Q3540AE7420</t>
  </si>
  <si>
    <t>22.778947,120.498818</t>
    <phoneticPr fontId="6" type="noConversion"/>
  </si>
  <si>
    <t>Q3440FB1011</t>
  </si>
  <si>
    <t>22.775865,120.495332</t>
    <phoneticPr fontId="6" type="noConversion"/>
  </si>
  <si>
    <t>Q3439BC5620</t>
  </si>
  <si>
    <t>22.771833,120.493988</t>
    <phoneticPr fontId="6" type="noConversion"/>
  </si>
  <si>
    <t>Q3438AD1134</t>
  </si>
  <si>
    <t>22.767380,120.493313</t>
    <phoneticPr fontId="6" type="noConversion"/>
  </si>
  <si>
    <t>Q3337HD4222</t>
  </si>
  <si>
    <t>22.762789,120.492758</t>
    <phoneticPr fontId="6" type="noConversion"/>
  </si>
  <si>
    <t>Q3336GD8133</t>
  </si>
  <si>
    <t>22.758478,120.492223</t>
    <phoneticPr fontId="6" type="noConversion"/>
  </si>
  <si>
    <t>Q3335GD2366</t>
  </si>
  <si>
    <t>22.754090,120.491701</t>
    <phoneticPr fontId="6" type="noConversion"/>
  </si>
  <si>
    <t>Q3334FD7511</t>
  </si>
  <si>
    <t>22.749686,120.491172</t>
    <phoneticPr fontId="6" type="noConversion"/>
  </si>
  <si>
    <t>Q3333FD1653</t>
  </si>
  <si>
    <t>22.745188,120.490614</t>
    <phoneticPr fontId="6" type="noConversion"/>
  </si>
  <si>
    <t>Q3332ED5665</t>
  </si>
  <si>
    <t>22.740792,120.490072</t>
    <phoneticPr fontId="6" type="noConversion"/>
  </si>
  <si>
    <t>Q3331DD9799</t>
  </si>
  <si>
    <t>22.736460,120.489466</t>
    <phoneticPr fontId="6" type="noConversion"/>
  </si>
  <si>
    <t>Q3330DD3959</t>
  </si>
  <si>
    <t>22.732157,120.488928</t>
    <phoneticPr fontId="6" type="noConversion"/>
  </si>
  <si>
    <t>Q3329CE7283</t>
  </si>
  <si>
    <t>22.727531,120.488737</t>
    <phoneticPr fontId="6" type="noConversion"/>
  </si>
  <si>
    <t>Q3328CE5161</t>
  </si>
  <si>
    <t>22.723155,120.488646</t>
    <phoneticPr fontId="6" type="noConversion"/>
  </si>
  <si>
    <t>Q3327CE4256</t>
  </si>
  <si>
    <t>22.718680,120.488413</t>
    <phoneticPr fontId="6" type="noConversion"/>
  </si>
  <si>
    <t>Q3326CE2301</t>
  </si>
  <si>
    <t>22.714322,120.488281</t>
    <phoneticPr fontId="6" type="noConversion"/>
  </si>
  <si>
    <t>Q3325CE0458</t>
  </si>
  <si>
    <t>22.709729,120.488154</t>
    <phoneticPr fontId="6" type="noConversion"/>
  </si>
  <si>
    <t>Q3324BE9400</t>
  </si>
  <si>
    <t>22.706128,120.490087</t>
    <phoneticPr fontId="6" type="noConversion"/>
  </si>
  <si>
    <t>Q3324DA8470</t>
  </si>
  <si>
    <t>22.706280,120.494848</t>
    <phoneticPr fontId="6" type="noConversion"/>
  </si>
  <si>
    <t>Q3424AA7565</t>
  </si>
  <si>
    <t>22.705743,120.499413</t>
    <phoneticPr fontId="6" type="noConversion"/>
  </si>
  <si>
    <t>Q3423FE4954</t>
  </si>
  <si>
    <t>22.701342,120.500722</t>
    <phoneticPr fontId="6" type="noConversion"/>
  </si>
  <si>
    <t>Q3423GA7087</t>
  </si>
  <si>
    <t>22.697687,120.499338</t>
    <phoneticPr fontId="6" type="noConversion"/>
  </si>
  <si>
    <t>Q3422FB3042</t>
  </si>
  <si>
    <t>22.695902,120.494919</t>
    <phoneticPr fontId="6" type="noConversion"/>
  </si>
  <si>
    <t>Q3421AE8006</t>
  </si>
  <si>
    <t>22.694059,120.490485</t>
    <phoneticPr fontId="6" type="noConversion"/>
  </si>
  <si>
    <t>Q3321EC2034</t>
  </si>
  <si>
    <t>22.690704,120.488843</t>
    <phoneticPr fontId="6" type="noConversion"/>
  </si>
  <si>
    <t>Q3320CD5333</t>
  </si>
  <si>
    <t>22.686010,120.489078</t>
    <phoneticPr fontId="6" type="noConversion"/>
  </si>
  <si>
    <t>Q3319CD7163</t>
  </si>
  <si>
    <t>22.681597,120.489135</t>
    <phoneticPr fontId="6" type="noConversion"/>
  </si>
  <si>
    <t>Q3318CD8204</t>
  </si>
  <si>
    <t>22.679558,120.485881</t>
    <phoneticPr fontId="6" type="noConversion"/>
  </si>
  <si>
    <t>Q3218HB4050</t>
  </si>
  <si>
    <t>22.679322,120.481296</t>
    <phoneticPr fontId="6" type="noConversion"/>
  </si>
  <si>
    <t>Q3218CA7735</t>
  </si>
  <si>
    <t>22.677490,120.477874</t>
    <phoneticPr fontId="6" type="noConversion"/>
  </si>
  <si>
    <t>Q3117HD2714</t>
  </si>
  <si>
    <t>22.673132,120.478145</t>
    <phoneticPr fontId="6" type="noConversion"/>
  </si>
  <si>
    <t>Q3116HD4971</t>
  </si>
  <si>
    <t>22.668538,120.478442</t>
    <phoneticPr fontId="6" type="noConversion"/>
  </si>
  <si>
    <t>Q3115HD7862</t>
  </si>
  <si>
    <t>22.665455,120.477250</t>
    <phoneticPr fontId="6" type="noConversion"/>
  </si>
  <si>
    <t>Q3115GA5421</t>
  </si>
  <si>
    <t>22.665174,120.472503</t>
    <phoneticPr fontId="6" type="noConversion"/>
  </si>
  <si>
    <t>Q3115BA6142</t>
  </si>
  <si>
    <t>22.661554,120.469864</t>
    <phoneticPr fontId="6" type="noConversion"/>
  </si>
  <si>
    <t>Q3014GB9122</t>
  </si>
  <si>
    <t>22.657516,120.467497</t>
    <phoneticPr fontId="6" type="noConversion"/>
  </si>
  <si>
    <t>Q3013EB4676</t>
  </si>
  <si>
    <t>23.994696,120.688605</t>
    <phoneticPr fontId="6" type="noConversion"/>
  </si>
  <si>
    <t>G5909CB8786</t>
  </si>
  <si>
    <t>23.990236,120.687833</t>
    <phoneticPr fontId="6" type="noConversion"/>
  </si>
  <si>
    <t>G5908CB0883</t>
  </si>
  <si>
    <t>23.985784,120.687040</t>
    <phoneticPr fontId="6" type="noConversion"/>
  </si>
  <si>
    <t>G5907BB2960</t>
  </si>
  <si>
    <t>23.981862,120.684638</t>
    <phoneticPr fontId="6" type="noConversion"/>
  </si>
  <si>
    <t>G5806GC8516</t>
  </si>
  <si>
    <t>23.977380,120.684016</t>
    <phoneticPr fontId="6" type="noConversion"/>
  </si>
  <si>
    <t>G5805GC1670</t>
  </si>
  <si>
    <t>23.972920,120.683353</t>
    <phoneticPr fontId="6" type="noConversion"/>
  </si>
  <si>
    <t>G5804FC4686</t>
  </si>
  <si>
    <t>23.968443,120.682727</t>
    <phoneticPr fontId="6" type="noConversion"/>
  </si>
  <si>
    <t>G5803EC8730</t>
  </si>
  <si>
    <t>23.963973,120.682045</t>
    <phoneticPr fontId="6" type="noConversion"/>
  </si>
  <si>
    <t>G5802EC1735</t>
  </si>
  <si>
    <t>23.959525,120.681296</t>
    <phoneticPr fontId="6" type="noConversion"/>
  </si>
  <si>
    <t>G5801DC3853</t>
  </si>
  <si>
    <t>23.955054,120.680654</t>
    <phoneticPr fontId="6" type="noConversion"/>
  </si>
  <si>
    <t>G5800CC6898</t>
  </si>
  <si>
    <t>23.950595,120.679872</t>
    <phoneticPr fontId="6" type="noConversion"/>
  </si>
  <si>
    <t>K5899BC8984</t>
  </si>
  <si>
    <t>23.946247,120.678806</t>
    <phoneticPr fontId="6" type="noConversion"/>
  </si>
  <si>
    <t>K5898AD7193</t>
  </si>
  <si>
    <t>23.943062,120.675322</t>
    <phoneticPr fontId="6" type="noConversion"/>
  </si>
  <si>
    <t>K5797FE2631</t>
  </si>
  <si>
    <t>23.939614,120.672332</t>
    <phoneticPr fontId="6" type="noConversion"/>
  </si>
  <si>
    <t>K5797CA1880</t>
  </si>
  <si>
    <t>23.936169,120.669728</t>
    <phoneticPr fontId="6" type="noConversion"/>
  </si>
  <si>
    <t>K5696HB5929</t>
  </si>
  <si>
    <t>23.932739,120.672615</t>
    <phoneticPr fontId="6" type="noConversion"/>
  </si>
  <si>
    <t>K5795CD4158</t>
  </si>
  <si>
    <t>23.928358,120.673476</t>
    <phoneticPr fontId="6" type="noConversion"/>
  </si>
  <si>
    <t>K5794DD3323</t>
  </si>
  <si>
    <t>23.924454,120.675933</t>
    <phoneticPr fontId="6" type="noConversion"/>
  </si>
  <si>
    <t>K5793FE8010</t>
  </si>
  <si>
    <t>23.920356,120.677860</t>
    <phoneticPr fontId="6" type="noConversion"/>
  </si>
  <si>
    <t>K5792HE7466</t>
  </si>
  <si>
    <t>23.916045,120.678997</t>
    <phoneticPr fontId="6" type="noConversion"/>
  </si>
  <si>
    <t>K5891AE9608</t>
  </si>
  <si>
    <t>23.912227,120.681422</t>
    <phoneticPr fontId="6" type="noConversion"/>
  </si>
  <si>
    <t>K5891DA3465</t>
  </si>
  <si>
    <t>23.909190,120.684611</t>
    <phoneticPr fontId="6" type="noConversion"/>
  </si>
  <si>
    <t>K5890GC6008</t>
  </si>
  <si>
    <t>23.905234,120.685272</t>
    <phoneticPr fontId="6" type="noConversion"/>
  </si>
  <si>
    <t>K5889HC2770</t>
  </si>
  <si>
    <t>23.900901,120.685744</t>
    <phoneticPr fontId="6" type="noConversion"/>
  </si>
  <si>
    <t>K5888HC7940</t>
  </si>
  <si>
    <t>24.882240,121.265665</t>
    <phoneticPr fontId="6" type="noConversion"/>
  </si>
  <si>
    <t>B3205EE1614</t>
  </si>
  <si>
    <t>24.877980,121.264052</t>
    <phoneticPr fontId="6" type="noConversion"/>
  </si>
  <si>
    <t>B3204CE4992</t>
  </si>
  <si>
    <t>24.873723,121.263080</t>
    <phoneticPr fontId="6" type="noConversion"/>
  </si>
  <si>
    <t>B3204BA5220</t>
  </si>
  <si>
    <t>24.870287,121.260114</t>
    <phoneticPr fontId="6" type="noConversion"/>
  </si>
  <si>
    <t>B3103GB5339</t>
  </si>
  <si>
    <t>24.867873,121.255945</t>
    <phoneticPr fontId="6" type="noConversion"/>
  </si>
  <si>
    <t>B3102CD3721</t>
  </si>
  <si>
    <t>24.865030,121.252143</t>
    <phoneticPr fontId="6" type="noConversion"/>
  </si>
  <si>
    <t>B3002GA4595</t>
  </si>
  <si>
    <t>24.856326,121.251125</t>
    <phoneticPr fontId="6" type="noConversion"/>
  </si>
  <si>
    <t>B3000FA4981</t>
  </si>
  <si>
    <t>24.852066,121.250096</t>
    <phoneticPr fontId="6" type="noConversion"/>
  </si>
  <si>
    <t>E3099EB4149</t>
  </si>
  <si>
    <t>24.850200,121.245714</t>
    <phoneticPr fontId="6" type="noConversion"/>
  </si>
  <si>
    <t>E3098AE0122</t>
  </si>
  <si>
    <t>24.846764,121.245615</t>
    <phoneticPr fontId="6" type="noConversion"/>
  </si>
  <si>
    <t>E2998HA9331</t>
  </si>
  <si>
    <t>24.842799,121.243931</t>
    <phoneticPr fontId="6" type="noConversion"/>
  </si>
  <si>
    <t>E2997GA2932</t>
  </si>
  <si>
    <t>24.838833,121.246085</t>
    <phoneticPr fontId="6" type="noConversion"/>
  </si>
  <si>
    <t>E3096AB4523</t>
  </si>
  <si>
    <t>24.834350,121.245775</t>
    <phoneticPr fontId="6" type="noConversion"/>
  </si>
  <si>
    <t>E3095AB1516</t>
  </si>
  <si>
    <t>24.830507,121.243323</t>
    <phoneticPr fontId="6" type="noConversion"/>
  </si>
  <si>
    <t>E2994FC6340</t>
  </si>
  <si>
    <t>24.827321,121.241978</t>
    <phoneticPr fontId="6" type="noConversion"/>
  </si>
  <si>
    <t>E2993ED2797</t>
  </si>
  <si>
    <t>24.825840,121.237782</t>
    <phoneticPr fontId="6" type="noConversion"/>
  </si>
  <si>
    <t>E2993AC0152</t>
  </si>
  <si>
    <t>24.824693,121.233001</t>
    <phoneticPr fontId="6" type="noConversion"/>
  </si>
  <si>
    <t>E2893DA2824</t>
  </si>
  <si>
    <t>24.822075,121.229301</t>
    <phoneticPr fontId="6" type="noConversion"/>
  </si>
  <si>
    <t>E2792HC4984</t>
  </si>
  <si>
    <t>24.818641,121.226248</t>
    <phoneticPr fontId="6" type="noConversion"/>
  </si>
  <si>
    <t>E2791EE4103</t>
  </si>
  <si>
    <t>24.818092,121.221811</t>
    <phoneticPr fontId="6" type="noConversion"/>
  </si>
  <si>
    <t>E2691HD9521</t>
  </si>
  <si>
    <t>24.820065,121.218010</t>
    <phoneticPr fontId="6" type="noConversion"/>
  </si>
  <si>
    <t>E2692EA0679</t>
  </si>
  <si>
    <t>24.821549,121.213728</t>
    <phoneticPr fontId="6" type="noConversion"/>
  </si>
  <si>
    <t>E2592HC7343</t>
  </si>
  <si>
    <t>24.824130,121.209813</t>
    <phoneticPr fontId="6" type="noConversion"/>
  </si>
  <si>
    <t>E2593DA7188</t>
  </si>
  <si>
    <t>24.827064,121.205961</t>
    <phoneticPr fontId="6" type="noConversion"/>
  </si>
  <si>
    <t>E2493HD8483</t>
  </si>
  <si>
    <t>23.803617,120.714900</t>
    <phoneticPr fontId="6" type="noConversion"/>
  </si>
  <si>
    <t>K6267FA2110</t>
  </si>
  <si>
    <t>23.807298,120.717717</t>
    <phoneticPr fontId="6" type="noConversion"/>
  </si>
  <si>
    <t>K6367AE0187</t>
  </si>
  <si>
    <t>23.810287,120.721362</t>
    <phoneticPr fontId="6" type="noConversion"/>
  </si>
  <si>
    <t>K6368DC8417</t>
  </si>
  <si>
    <t>23.813963,120.722673</t>
    <phoneticPr fontId="6" type="noConversion"/>
  </si>
  <si>
    <t>K6369FB1554</t>
  </si>
  <si>
    <t>23.814715,120.726043</t>
    <phoneticPr fontId="6" type="noConversion"/>
  </si>
  <si>
    <t>K6469AC5386</t>
  </si>
  <si>
    <t>23.814751,120.730950</t>
    <phoneticPr fontId="6" type="noConversion"/>
  </si>
  <si>
    <t>K6469FC5389</t>
  </si>
  <si>
    <t>23.812672,120.735076</t>
    <phoneticPr fontId="6" type="noConversion"/>
  </si>
  <si>
    <t>K6569BA7088</t>
  </si>
  <si>
    <t>23.812298,120.739922</t>
    <phoneticPr fontId="6" type="noConversion"/>
  </si>
  <si>
    <t>K6568GE7626</t>
  </si>
  <si>
    <t>23.813824,120.744537</t>
    <phoneticPr fontId="6" type="noConversion"/>
  </si>
  <si>
    <t>K6669DB4334</t>
  </si>
  <si>
    <t>23.814475,120.749319</t>
    <phoneticPr fontId="6" type="noConversion"/>
  </si>
  <si>
    <t>K6769AC3005</t>
  </si>
  <si>
    <t>23.815374,120.753944</t>
    <phoneticPr fontId="6" type="noConversion"/>
  </si>
  <si>
    <t>K6769FD0014</t>
  </si>
  <si>
    <t>23.816157,120.758634</t>
    <phoneticPr fontId="6" type="noConversion"/>
  </si>
  <si>
    <t>K6869BD7990</t>
  </si>
  <si>
    <t>23.816603,120.763036</t>
    <phoneticPr fontId="6" type="noConversion"/>
  </si>
  <si>
    <t>K6869GE2389</t>
  </si>
  <si>
    <t>23.820935,120.763876</t>
    <phoneticPr fontId="6" type="noConversion"/>
  </si>
  <si>
    <t>K6870HE1148</t>
  </si>
  <si>
    <t>23.824287,120.767056</t>
    <phoneticPr fontId="6" type="noConversion"/>
  </si>
  <si>
    <t>K6971CC3899</t>
  </si>
  <si>
    <t>25.107555,121.243923</t>
    <phoneticPr fontId="6" type="noConversion"/>
  </si>
  <si>
    <t>B2955FE6196</t>
  </si>
  <si>
    <t>25.104199,121.247229</t>
    <phoneticPr fontId="6" type="noConversion"/>
  </si>
  <si>
    <t>B3055BA0445</t>
  </si>
  <si>
    <t>25.100102,121.249221</t>
    <phoneticPr fontId="6" type="noConversion"/>
  </si>
  <si>
    <t>B3054DA0952</t>
  </si>
  <si>
    <t>25.095624,121.249814</t>
    <phoneticPr fontId="6" type="noConversion"/>
  </si>
  <si>
    <t>B3053DA6966</t>
  </si>
  <si>
    <t>25.091383,121.251418</t>
    <phoneticPr fontId="6" type="noConversion"/>
  </si>
  <si>
    <t>B3052FB2296</t>
  </si>
  <si>
    <t>25.087514,121.253971</t>
    <phoneticPr fontId="6" type="noConversion"/>
  </si>
  <si>
    <t>B3051HB8978</t>
  </si>
  <si>
    <t>25.083554,121.256347</t>
    <phoneticPr fontId="6" type="noConversion"/>
  </si>
  <si>
    <t>B3150CC2680</t>
  </si>
  <si>
    <t>25.079574,121.258685</t>
    <phoneticPr fontId="6" type="noConversion"/>
  </si>
  <si>
    <t>B3149ED6240</t>
  </si>
  <si>
    <t>25.075388,121.260419</t>
    <phoneticPr fontId="6" type="noConversion"/>
  </si>
  <si>
    <t>B3148GD4506</t>
  </si>
  <si>
    <t>25.070921,121.260753</t>
    <phoneticPr fontId="6" type="noConversion"/>
  </si>
  <si>
    <t>B3147GD7652</t>
  </si>
  <si>
    <t>25.066592,121.262153</t>
    <phoneticPr fontId="6" type="noConversion"/>
  </si>
  <si>
    <t>B3246AD1872</t>
  </si>
  <si>
    <t>25.063356,121.265163</t>
    <phoneticPr fontId="6" type="noConversion"/>
  </si>
  <si>
    <t>B3246DA2215</t>
  </si>
  <si>
    <t>25.061360,121.269607</t>
    <phoneticPr fontId="6" type="noConversion"/>
  </si>
  <si>
    <t>B3245HD7004</t>
  </si>
  <si>
    <t>25.059366,121.274049</t>
    <phoneticPr fontId="6" type="noConversion"/>
  </si>
  <si>
    <t>B3345EA1894</t>
  </si>
  <si>
    <t>25.057314,121.278456</t>
    <phoneticPr fontId="6" type="noConversion"/>
  </si>
  <si>
    <t>B3444AD6548</t>
  </si>
  <si>
    <t>25.054870,121.282606</t>
    <phoneticPr fontId="6" type="noConversion"/>
  </si>
  <si>
    <t>B3444EA8838</t>
  </si>
  <si>
    <t>25.052456,121.286788</t>
    <phoneticPr fontId="6" type="noConversion"/>
  </si>
  <si>
    <t>B3543BD0252</t>
  </si>
  <si>
    <t>25.049808,121.290685</t>
    <phoneticPr fontId="6" type="noConversion"/>
  </si>
  <si>
    <t>B3543EA9299</t>
  </si>
  <si>
    <t>25.045845,121.293052</t>
    <phoneticPr fontId="6" type="noConversion"/>
  </si>
  <si>
    <t>B3542HA3991</t>
  </si>
  <si>
    <t>25.041817,121.295268</t>
    <phoneticPr fontId="6" type="noConversion"/>
  </si>
  <si>
    <t>B3641BB6445</t>
  </si>
  <si>
    <t>25.037825,121.297561</t>
    <phoneticPr fontId="6" type="noConversion"/>
  </si>
  <si>
    <t>B3640DC9064</t>
  </si>
  <si>
    <t>25.034439,121.300812</t>
    <phoneticPr fontId="6" type="noConversion"/>
  </si>
  <si>
    <t>B3639HD2259</t>
  </si>
  <si>
    <t>25.031063,121.303910</t>
    <phoneticPr fontId="6" type="noConversion"/>
  </si>
  <si>
    <t>B3738CE3586</t>
  </si>
  <si>
    <t>25.026848,121.305674</t>
    <phoneticPr fontId="6" type="noConversion"/>
  </si>
  <si>
    <t>B3737EE1879</t>
  </si>
  <si>
    <t>25.022614,121.307390</t>
    <phoneticPr fontId="6" type="noConversion"/>
  </si>
  <si>
    <t>B3737FA9221</t>
  </si>
  <si>
    <t>25.018309,121.308778</t>
    <phoneticPr fontId="6" type="noConversion"/>
  </si>
  <si>
    <t>B3736HA3434</t>
  </si>
  <si>
    <t>25.013838,121.309398</t>
    <phoneticPr fontId="6" type="noConversion"/>
  </si>
  <si>
    <t>B3735HA9479</t>
  </si>
  <si>
    <t>25.009561,121.310925</t>
    <phoneticPr fontId="6" type="noConversion"/>
  </si>
  <si>
    <t>B3834BA5726</t>
  </si>
  <si>
    <t>25.005286,121.312513</t>
    <phoneticPr fontId="6" type="noConversion"/>
  </si>
  <si>
    <t>B3833DB1033</t>
  </si>
  <si>
    <t>25.001003,121.314074</t>
    <phoneticPr fontId="6" type="noConversion"/>
  </si>
  <si>
    <t>B3832EB7229</t>
  </si>
  <si>
    <t>24.999395,121.309601</t>
    <phoneticPr fontId="6" type="noConversion"/>
  </si>
  <si>
    <t>B3831AE2510</t>
  </si>
  <si>
    <t>24.996456,121.306035</t>
    <phoneticPr fontId="6" type="noConversion"/>
  </si>
  <si>
    <t>B3731EB6213</t>
  </si>
  <si>
    <t>24.991992,121.306105</t>
    <phoneticPr fontId="6" type="noConversion"/>
  </si>
  <si>
    <t>B3730EB7209</t>
  </si>
  <si>
    <t>24.987611,121.307076</t>
    <phoneticPr fontId="6" type="noConversion"/>
  </si>
  <si>
    <t>B3729FB6494</t>
  </si>
  <si>
    <t>24.983118,121.307528</t>
    <phoneticPr fontId="6" type="noConversion"/>
  </si>
  <si>
    <t>B3728GB1466</t>
  </si>
  <si>
    <t>24.979742,121.304883</t>
    <phoneticPr fontId="6" type="noConversion"/>
  </si>
  <si>
    <t>B3727DC4792</t>
  </si>
  <si>
    <t>24.975862,121.302463</t>
    <phoneticPr fontId="6" type="noConversion"/>
  </si>
  <si>
    <t>B3726BD0462</t>
  </si>
  <si>
    <t>24.971437,121.301747</t>
    <phoneticPr fontId="6" type="noConversion"/>
  </si>
  <si>
    <t>B3725AD3551</t>
  </si>
  <si>
    <t>24.966994,121.300937</t>
    <phoneticPr fontId="6" type="noConversion"/>
  </si>
  <si>
    <t>B3624HD5549</t>
  </si>
  <si>
    <t>24.962561,121.300008</t>
    <phoneticPr fontId="6" type="noConversion"/>
  </si>
  <si>
    <t>B3623GD6618</t>
  </si>
  <si>
    <t>24.958103,121.299252</t>
    <phoneticPr fontId="6" type="noConversion"/>
  </si>
  <si>
    <t>B3622FD8764</t>
  </si>
  <si>
    <t>24.953645,121.298549</t>
    <phoneticPr fontId="6" type="noConversion"/>
  </si>
  <si>
    <t>B3621FD1860</t>
  </si>
  <si>
    <t>24.949177,121.297851</t>
    <phoneticPr fontId="6" type="noConversion"/>
  </si>
  <si>
    <t>B3620ED4875</t>
  </si>
  <si>
    <t>24.944696,121.297457</t>
    <phoneticPr fontId="6" type="noConversion"/>
  </si>
  <si>
    <t>B3619ED0888</t>
  </si>
  <si>
    <t>24.940185,121.297513</t>
    <phoneticPr fontId="6" type="noConversion"/>
  </si>
  <si>
    <t>B3618ED1859</t>
  </si>
  <si>
    <t>24.935673,121.297446</t>
    <phoneticPr fontId="6" type="noConversion"/>
  </si>
  <si>
    <t>B3617ED0899</t>
  </si>
  <si>
    <t>24.931180,121.297310</t>
    <phoneticPr fontId="6" type="noConversion"/>
  </si>
  <si>
    <t>B3616DD9971</t>
  </si>
  <si>
    <t>24.926711,121.296650</t>
    <phoneticPr fontId="6" type="noConversion"/>
  </si>
  <si>
    <t>B3615DD3916</t>
  </si>
  <si>
    <t>24.922535,121.294925</t>
    <phoneticPr fontId="6" type="noConversion"/>
  </si>
  <si>
    <t>B3614BE5383</t>
  </si>
  <si>
    <t>24.919052,121.291793</t>
    <phoneticPr fontId="6" type="noConversion"/>
  </si>
  <si>
    <t>B3514GA4427</t>
  </si>
  <si>
    <t>24.914932,121.289953</t>
    <phoneticPr fontId="6" type="noConversion"/>
  </si>
  <si>
    <t>B3513EA5970</t>
  </si>
  <si>
    <t>24.910772,121.288248</t>
    <phoneticPr fontId="6" type="noConversion"/>
  </si>
  <si>
    <t>B3512CB8269</t>
  </si>
  <si>
    <t>24.906902,121.285748</t>
    <phoneticPr fontId="6" type="noConversion"/>
  </si>
  <si>
    <t>B3511AC3050</t>
  </si>
  <si>
    <t>24.902600,121.284200</t>
    <phoneticPr fontId="6" type="noConversion"/>
  </si>
  <si>
    <t>B3410GC7293</t>
  </si>
  <si>
    <t>24.898251,121.284717</t>
    <phoneticPr fontId="6" type="noConversion"/>
  </si>
  <si>
    <t>B3409HC3421</t>
  </si>
  <si>
    <t>24.895300,121.282900</t>
    <phoneticPr fontId="6" type="noConversion"/>
  </si>
  <si>
    <t>B3408FE5104</t>
  </si>
  <si>
    <t>24.893332,121.278620</t>
    <phoneticPr fontId="6" type="noConversion"/>
  </si>
  <si>
    <t>B3408BB1985</t>
  </si>
  <si>
    <t>24.888957,121.278929</t>
    <phoneticPr fontId="6" type="noConversion"/>
  </si>
  <si>
    <t>B3407BC5101</t>
  </si>
  <si>
    <t>24.884909,121.280297</t>
    <phoneticPr fontId="6" type="noConversion"/>
  </si>
  <si>
    <t>B3406CC8693</t>
  </si>
  <si>
    <t>24.881082,121.277988</t>
    <phoneticPr fontId="6" type="noConversion"/>
  </si>
  <si>
    <t>B3405AD5378</t>
  </si>
  <si>
    <t>24.877343,121.275546</t>
    <phoneticPr fontId="6" type="noConversion"/>
  </si>
  <si>
    <t>B3304GE1214</t>
  </si>
  <si>
    <t>24.874388,121.279155</t>
    <phoneticPr fontId="6" type="noConversion"/>
  </si>
  <si>
    <t>B3404BA7967</t>
  </si>
  <si>
    <t>24.870965,121.281665</t>
    <phoneticPr fontId="6" type="noConversion"/>
  </si>
  <si>
    <t>B3403EC3109</t>
  </si>
  <si>
    <t>24.866549,121.281397</t>
    <phoneticPr fontId="6" type="noConversion"/>
  </si>
  <si>
    <t>B3402EC0249</t>
  </si>
  <si>
    <t>24.862171,121.281841</t>
    <phoneticPr fontId="6" type="noConversion"/>
  </si>
  <si>
    <t>B3401EC5405</t>
  </si>
  <si>
    <t>24.857817,121.283069</t>
    <phoneticPr fontId="6" type="noConversion"/>
  </si>
  <si>
    <t>B3400FC7653</t>
  </si>
  <si>
    <t>24.853779,121.281381</t>
    <phoneticPr fontId="6" type="noConversion"/>
  </si>
  <si>
    <t>E3499ED0165</t>
  </si>
  <si>
    <t>24.851685,121.277082</t>
    <phoneticPr fontId="6" type="noConversion"/>
  </si>
  <si>
    <t>E3399HA7822</t>
  </si>
  <si>
    <t>24.848021,121.274213</t>
    <phoneticPr fontId="6" type="noConversion"/>
  </si>
  <si>
    <t>E3398EB8736</t>
  </si>
  <si>
    <t>24.843980,121.272391</t>
    <phoneticPr fontId="6" type="noConversion"/>
  </si>
  <si>
    <t>E3397CC9298</t>
  </si>
  <si>
    <t>24.839484,121.272224</t>
    <phoneticPr fontId="6" type="noConversion"/>
  </si>
  <si>
    <t>E3396CC8330</t>
  </si>
  <si>
    <t>24.835090,121.271667</t>
    <phoneticPr fontId="6" type="noConversion"/>
  </si>
  <si>
    <t>E3395CC2483</t>
  </si>
  <si>
    <t>24.830820,121.270573</t>
    <phoneticPr fontId="6" type="noConversion"/>
  </si>
  <si>
    <t>E3394BC1780</t>
  </si>
  <si>
    <t>24.827709,121.267010</t>
    <phoneticPr fontId="6" type="noConversion"/>
  </si>
  <si>
    <t>E3293FE5295</t>
  </si>
  <si>
    <t>24.824871,121.263205</t>
    <phoneticPr fontId="6" type="noConversion"/>
  </si>
  <si>
    <t>E3293BB7150</t>
  </si>
  <si>
    <t>24.822680,121.258930</t>
    <phoneticPr fontId="6" type="noConversion"/>
  </si>
  <si>
    <t>E3192FD4636</t>
  </si>
  <si>
    <t>24.823814,121.254671</t>
    <phoneticPr fontId="6" type="noConversion"/>
  </si>
  <si>
    <t>E3192BE1931</t>
  </si>
  <si>
    <t>24.825895,121.250448</t>
    <phoneticPr fontId="6" type="noConversion"/>
  </si>
  <si>
    <t>E3093EC8251</t>
  </si>
  <si>
    <t>24.825710,121.245659</t>
    <phoneticPr fontId="6" type="noConversion"/>
  </si>
  <si>
    <t>E3093AB0919</t>
  </si>
  <si>
    <t>25.044512,121.524388</t>
    <phoneticPr fontId="6" type="noConversion"/>
  </si>
  <si>
    <t>B6542AA8124</t>
  </si>
  <si>
    <t>25.043336,121.529172</t>
    <phoneticPr fontId="6" type="noConversion"/>
  </si>
  <si>
    <t>B6541FD6855</t>
  </si>
  <si>
    <t>25.042116,121.533933</t>
    <phoneticPr fontId="6" type="noConversion"/>
  </si>
  <si>
    <t>B6641CC4562</t>
  </si>
  <si>
    <t>25.041651,121.538850</t>
    <phoneticPr fontId="6" type="noConversion"/>
  </si>
  <si>
    <t>B6641HC4032</t>
  </si>
  <si>
    <t>25.041657,121.543804</t>
    <phoneticPr fontId="6" type="noConversion"/>
  </si>
  <si>
    <t>B6741EC4025</t>
  </si>
  <si>
    <t>25.089226,121.705264</t>
    <phoneticPr fontId="6" type="noConversion"/>
  </si>
  <si>
    <t>B8752HA0489</t>
  </si>
  <si>
    <t>25.041547,121.548756</t>
    <phoneticPr fontId="6" type="noConversion"/>
  </si>
  <si>
    <t>B6841BB4925</t>
  </si>
  <si>
    <t>25.041437,121.553709</t>
    <phoneticPr fontId="6" type="noConversion"/>
  </si>
  <si>
    <t>B6841GB4825</t>
  </si>
  <si>
    <t>25.041329,121.558661</t>
    <phoneticPr fontId="6" type="noConversion"/>
  </si>
  <si>
    <t>B6941DB4725</t>
  </si>
  <si>
    <t>25.041180,121.563609</t>
    <phoneticPr fontId="6" type="noConversion"/>
  </si>
  <si>
    <t>B7041AB4610</t>
  </si>
  <si>
    <t>25.041049,121.568560</t>
    <phoneticPr fontId="6" type="noConversion"/>
  </si>
  <si>
    <t>B7041FB4418</t>
  </si>
  <si>
    <t>25.040942,121.573512</t>
    <phoneticPr fontId="6" type="noConversion"/>
  </si>
  <si>
    <t>B7141CB4318</t>
  </si>
  <si>
    <t>25.041108,121.578400</t>
    <phoneticPr fontId="6" type="noConversion"/>
  </si>
  <si>
    <t>B7141HB3549</t>
  </si>
  <si>
    <t>25.044183,121.581938</t>
    <phoneticPr fontId="6" type="noConversion"/>
  </si>
  <si>
    <t>B7242CA8091</t>
  </si>
  <si>
    <t>25.047803,121.584855</t>
    <phoneticPr fontId="6" type="noConversion"/>
  </si>
  <si>
    <t>B7242FE8023</t>
  </si>
  <si>
    <t>25.049398,121.589448</t>
    <phoneticPr fontId="6" type="noConversion"/>
  </si>
  <si>
    <t>B7343CA4852</t>
  </si>
  <si>
    <t>25.050436,121.594269</t>
    <phoneticPr fontId="6" type="noConversion"/>
  </si>
  <si>
    <t>B7343HB3919</t>
  </si>
  <si>
    <t>25.051191,121.599132</t>
    <phoneticPr fontId="6" type="noConversion"/>
  </si>
  <si>
    <t>B7443EC2815</t>
  </si>
  <si>
    <t>25.051791,121.604040</t>
    <phoneticPr fontId="6" type="noConversion"/>
  </si>
  <si>
    <t>B7543BD1563</t>
  </si>
  <si>
    <t>25.052361,121.608953</t>
    <phoneticPr fontId="6" type="noConversion"/>
  </si>
  <si>
    <t>B7543GE1119</t>
  </si>
  <si>
    <t>25.052883,121.613827</t>
    <phoneticPr fontId="6" type="noConversion"/>
  </si>
  <si>
    <t>B7643DE0739</t>
  </si>
  <si>
    <t>25.055104,121.616996</t>
    <phoneticPr fontId="6" type="noConversion"/>
  </si>
  <si>
    <t>B7644GC2216</t>
  </si>
  <si>
    <t>25.055043,121.621388</t>
    <phoneticPr fontId="6" type="noConversion"/>
  </si>
  <si>
    <t>B7744CC6251</t>
  </si>
  <si>
    <t>25.054149,121.626224</t>
    <phoneticPr fontId="6" type="noConversion"/>
  </si>
  <si>
    <t>B7744HB5235</t>
  </si>
  <si>
    <t>25.054936,121.630832</t>
    <phoneticPr fontId="6" type="noConversion"/>
  </si>
  <si>
    <t>B7844EC1174</t>
  </si>
  <si>
    <t>25.056674,121.634562</t>
    <phoneticPr fontId="6" type="noConversion"/>
  </si>
  <si>
    <t>B7844HE9038</t>
  </si>
  <si>
    <t>25.056305,121.639309</t>
    <phoneticPr fontId="6" type="noConversion"/>
  </si>
  <si>
    <t>B7944ED7720</t>
  </si>
  <si>
    <t>25.059055,121.643193</t>
    <phoneticPr fontId="6" type="noConversion"/>
  </si>
  <si>
    <t>B8045AB6726</t>
  </si>
  <si>
    <t>25.061100,121.647499</t>
    <phoneticPr fontId="6" type="noConversion"/>
  </si>
  <si>
    <t>B8045EE9065</t>
  </si>
  <si>
    <t>25.061781,121.652369</t>
    <phoneticPr fontId="6" type="noConversion"/>
  </si>
  <si>
    <t>B8145BE8872</t>
  </si>
  <si>
    <t>25.063627,121.656884</t>
    <phoneticPr fontId="6" type="noConversion"/>
  </si>
  <si>
    <t>B8146GB4819</t>
  </si>
  <si>
    <t>25.065610,121.661329</t>
    <phoneticPr fontId="6" type="noConversion"/>
  </si>
  <si>
    <t>B8246CE8191</t>
  </si>
  <si>
    <t>25.067250,121.665853</t>
    <phoneticPr fontId="6" type="noConversion"/>
  </si>
  <si>
    <t>B8247HA4945</t>
  </si>
  <si>
    <t>25.066985,121.670659</t>
    <phoneticPr fontId="6" type="noConversion"/>
  </si>
  <si>
    <t>B8347EA2698</t>
  </si>
  <si>
    <t>25.065962,121.675126</t>
    <phoneticPr fontId="6" type="noConversion"/>
  </si>
  <si>
    <t>B8446AE8507</t>
  </si>
  <si>
    <t>25.068294,121.679327</t>
    <phoneticPr fontId="6" type="noConversion"/>
  </si>
  <si>
    <t>B8447FC0137</t>
  </si>
  <si>
    <t>25.068899,121.684194</t>
    <phoneticPr fontId="6" type="noConversion"/>
  </si>
  <si>
    <t>B8547BC9847</t>
  </si>
  <si>
    <t>25.071241,121.688427</t>
    <phoneticPr fontId="6" type="noConversion"/>
  </si>
  <si>
    <t>B8548GA1498</t>
  </si>
  <si>
    <t>25.074606,121.690656</t>
    <phoneticPr fontId="6" type="noConversion"/>
  </si>
  <si>
    <t>B8648AE4222</t>
  </si>
  <si>
    <t>25.078382,121.693370</t>
    <phoneticPr fontId="6" type="noConversion"/>
  </si>
  <si>
    <t>B8649DD1442</t>
  </si>
  <si>
    <t>25.080283,121.697775</t>
    <phoneticPr fontId="6" type="noConversion"/>
  </si>
  <si>
    <t>B8650HA5575</t>
  </si>
  <si>
    <t>25.081012,121.702411</t>
    <phoneticPr fontId="6" type="noConversion"/>
  </si>
  <si>
    <t>B8750EB2358</t>
  </si>
  <si>
    <t>25.084730,121.705180</t>
    <phoneticPr fontId="6" type="noConversion"/>
  </si>
  <si>
    <t>B8751HA0521</t>
  </si>
  <si>
    <t>25.091680,121.709133</t>
    <phoneticPr fontId="6" type="noConversion"/>
  </si>
  <si>
    <t>B8852CD9263</t>
  </si>
  <si>
    <t>25.095609,121.710625</t>
    <phoneticPr fontId="6" type="noConversion"/>
  </si>
  <si>
    <t>B8853EC4559</t>
  </si>
  <si>
    <t>25.097908,121.714565</t>
    <phoneticPr fontId="6" type="noConversion"/>
  </si>
  <si>
    <t>B8954AA4116</t>
  </si>
  <si>
    <t>25.099895,121.718996</t>
    <phoneticPr fontId="6" type="noConversion"/>
  </si>
  <si>
    <t>B8954EC8368</t>
  </si>
  <si>
    <t>25.101363,121.723530</t>
    <phoneticPr fontId="6" type="noConversion"/>
  </si>
  <si>
    <t>B9054BE4033</t>
  </si>
  <si>
    <t>25.104748,121.726287</t>
    <phoneticPr fontId="6" type="noConversion"/>
  </si>
  <si>
    <t>B9055EC1890</t>
  </si>
  <si>
    <t>25.108135,121.729037</t>
    <phoneticPr fontId="6" type="noConversion"/>
  </si>
  <si>
    <t>B9056GB9546</t>
  </si>
  <si>
    <t>25.110128,121.733465</t>
    <phoneticPr fontId="6" type="noConversion"/>
  </si>
  <si>
    <t>B9156DD4800</t>
  </si>
  <si>
    <t>25.111187,121.738080</t>
    <phoneticPr fontId="6" type="noConversion"/>
  </si>
  <si>
    <t>B9257AE0949</t>
  </si>
  <si>
    <t>25.114121,121.741825</t>
    <phoneticPr fontId="6" type="noConversion"/>
  </si>
  <si>
    <t>B9257DD8206</t>
  </si>
  <si>
    <t>25.118040,121.743753</t>
    <phoneticPr fontId="6" type="noConversion"/>
  </si>
  <si>
    <t>B9258FC7622</t>
  </si>
  <si>
    <t>25.122499,121.743029</t>
    <phoneticPr fontId="6" type="noConversion"/>
  </si>
  <si>
    <t>B9259EC9575</t>
  </si>
  <si>
    <t>25.126770,121.742074</t>
    <phoneticPr fontId="6" type="noConversion"/>
  </si>
  <si>
    <t>B9260DC9288</t>
  </si>
  <si>
    <t>25.057103,121.633338</t>
    <phoneticPr fontId="6" type="noConversion"/>
  </si>
  <si>
    <t>B7844GE6595</t>
  </si>
  <si>
    <t>25.059021,121.637814</t>
    <phoneticPr fontId="6" type="noConversion"/>
  </si>
  <si>
    <t>B7945DB2700</t>
  </si>
  <si>
    <t>25.060997,121.642266</t>
    <phoneticPr fontId="6" type="noConversion"/>
  </si>
  <si>
    <t>B7945HD6981</t>
  </si>
  <si>
    <t>25.062810,121.646801</t>
    <phoneticPr fontId="6" type="noConversion"/>
  </si>
  <si>
    <t>B8046EA2944</t>
  </si>
  <si>
    <t>25.064068,121.651462</t>
    <phoneticPr fontId="6" type="noConversion"/>
  </si>
  <si>
    <t>B8146AC9345</t>
  </si>
  <si>
    <t>25.066608,121.655391</t>
    <phoneticPr fontId="6" type="noConversion"/>
  </si>
  <si>
    <t>B8147EA8199</t>
  </si>
  <si>
    <t>25.067782,121.660022</t>
    <phoneticPr fontId="6" type="noConversion"/>
  </si>
  <si>
    <t>B8247BB5561</t>
  </si>
  <si>
    <t>25.070531,121.663919</t>
    <phoneticPr fontId="6" type="noConversion"/>
  </si>
  <si>
    <t>B8247FE4577</t>
  </si>
  <si>
    <t>25.071263,121.680773</t>
    <phoneticPr fontId="6" type="noConversion"/>
  </si>
  <si>
    <t>B8448GA4477</t>
  </si>
  <si>
    <t>25.072170,121.676110</t>
    <phoneticPr fontId="6" type="noConversion"/>
  </si>
  <si>
    <t>B8448BB7465</t>
  </si>
  <si>
    <t>25.074485,121.683367</t>
    <phoneticPr fontId="6" type="noConversion"/>
  </si>
  <si>
    <t>B8548BE0075</t>
  </si>
  <si>
    <t>25.074681,121.665323</t>
    <phoneticPr fontId="6" type="noConversion"/>
  </si>
  <si>
    <t>B8248GE8178</t>
  </si>
  <si>
    <t>25.075933,121.673418</t>
    <phoneticPr fontId="6" type="noConversion"/>
  </si>
  <si>
    <t>B8349HA0630</t>
  </si>
  <si>
    <t>25.076068,121.687620</t>
    <phoneticPr fontId="6" type="noConversion"/>
  </si>
  <si>
    <t>B8549FA3852</t>
  </si>
  <si>
    <t>25.077565,121.668945</t>
    <phoneticPr fontId="6" type="noConversion"/>
  </si>
  <si>
    <t>B8349CC5319</t>
  </si>
  <si>
    <t>25.078022,121.691705</t>
    <phoneticPr fontId="6" type="noConversion"/>
  </si>
  <si>
    <t>B8649BD4061</t>
  </si>
  <si>
    <t>25.078875,121.696496</t>
    <phoneticPr fontId="6" type="noConversion"/>
  </si>
  <si>
    <t>B8649GD2998</t>
  </si>
  <si>
    <t>25.080134,121.701230</t>
    <phoneticPr fontId="6" type="noConversion"/>
  </si>
  <si>
    <t>B8750DA0460</t>
  </si>
  <si>
    <t>24.611488,120.759175</t>
    <phoneticPr fontId="6" type="noConversion"/>
  </si>
  <si>
    <t>D6845DE8762</t>
  </si>
  <si>
    <t>24.610460,120.763883</t>
    <phoneticPr fontId="6" type="noConversion"/>
  </si>
  <si>
    <t>D6945AD6528</t>
  </si>
  <si>
    <t>24.607341,120.767428</t>
    <phoneticPr fontId="6" type="noConversion"/>
  </si>
  <si>
    <t>D6945EA2111</t>
  </si>
  <si>
    <t>24.605762,120.771992</t>
    <phoneticPr fontId="6" type="noConversion"/>
  </si>
  <si>
    <t>D7044AD8326</t>
  </si>
  <si>
    <t>24.603899,120.776447</t>
    <phoneticPr fontId="6" type="noConversion"/>
  </si>
  <si>
    <t>D7044FB3239</t>
  </si>
  <si>
    <t>24.601424,120.780575</t>
    <phoneticPr fontId="6" type="noConversion"/>
  </si>
  <si>
    <t>D7143BD5514</t>
  </si>
  <si>
    <t>24.598766,120.784532</t>
    <phoneticPr fontId="6" type="noConversion"/>
  </si>
  <si>
    <t>D7143FA5519</t>
  </si>
  <si>
    <t>24.596009,120.788369</t>
    <phoneticPr fontId="6" type="noConversion"/>
  </si>
  <si>
    <t>D7242BC3593</t>
  </si>
  <si>
    <t>24.592917,120.791957</t>
    <phoneticPr fontId="6" type="noConversion"/>
  </si>
  <si>
    <t>D7241FE0120</t>
  </si>
  <si>
    <t>24.589054,120.794429</t>
    <phoneticPr fontId="6" type="noConversion"/>
  </si>
  <si>
    <t>D7240HE5822</t>
  </si>
  <si>
    <t>24.587273,120.798053</t>
    <phoneticPr fontId="6" type="noConversion"/>
  </si>
  <si>
    <t>D7340DC1884</t>
  </si>
  <si>
    <t>24.589703,120.801990</t>
    <phoneticPr fontId="6" type="noConversion"/>
  </si>
  <si>
    <t>D7341HA1572</t>
  </si>
  <si>
    <t>24.589221,120.806703</t>
    <phoneticPr fontId="6" type="noConversion"/>
  </si>
  <si>
    <t>D7440DE9958</t>
  </si>
  <si>
    <t>24.588521,120.811080</t>
    <phoneticPr fontId="6" type="noConversion"/>
  </si>
  <si>
    <t>D7540AE3280</t>
  </si>
  <si>
    <t>24.591646,120.813155</t>
    <phoneticPr fontId="6" type="noConversion"/>
  </si>
  <si>
    <t>D7541CC4686</t>
  </si>
  <si>
    <t>24.594933,120.816015</t>
    <phoneticPr fontId="6" type="noConversion"/>
  </si>
  <si>
    <t>D7542FB3380</t>
  </si>
  <si>
    <t>24.595611,120.820284</t>
    <phoneticPr fontId="6" type="noConversion"/>
  </si>
  <si>
    <t>D7642BC7014</t>
  </si>
  <si>
    <t>24.593558,120.824627</t>
    <phoneticPr fontId="6" type="noConversion"/>
  </si>
  <si>
    <t>D7641GE1706</t>
  </si>
  <si>
    <t>24.591105,120.828767</t>
    <phoneticPr fontId="6" type="noConversion"/>
  </si>
  <si>
    <t>D7741CC2094</t>
  </si>
  <si>
    <t>24.589114,120.833195</t>
    <phoneticPr fontId="6" type="noConversion"/>
  </si>
  <si>
    <t>D7740GE7873</t>
  </si>
  <si>
    <t>24.587551,120.837824</t>
    <phoneticPr fontId="6" type="noConversion"/>
  </si>
  <si>
    <t>D7840DD4069</t>
  </si>
  <si>
    <t>24.584957,120.841781</t>
    <phoneticPr fontId="6" type="noConversion"/>
  </si>
  <si>
    <t>D7840HA4262</t>
  </si>
  <si>
    <t>24.580673,120.843111</t>
    <phoneticPr fontId="6" type="noConversion"/>
  </si>
  <si>
    <t>D7939AA8417</t>
  </si>
  <si>
    <t>24.576183,120.842606</t>
    <phoneticPr fontId="6" type="noConversion"/>
  </si>
  <si>
    <t>D7938AA2590</t>
  </si>
  <si>
    <t>24.571786,120.841678</t>
    <phoneticPr fontId="6" type="noConversion"/>
  </si>
  <si>
    <t>D7837HA3643</t>
  </si>
  <si>
    <t>24.567484,120.840210</t>
    <phoneticPr fontId="6" type="noConversion"/>
  </si>
  <si>
    <t>D7836FA8857</t>
  </si>
  <si>
    <t>24.563292,120.838387</t>
    <phoneticPr fontId="6" type="noConversion"/>
  </si>
  <si>
    <t>D7835EB0202</t>
  </si>
  <si>
    <t>24.559170,120.836378</t>
    <phoneticPr fontId="6" type="noConversion"/>
  </si>
  <si>
    <t>D7834BB9666</t>
  </si>
  <si>
    <t>24.555202,120.834034</t>
    <phoneticPr fontId="6" type="noConversion"/>
  </si>
  <si>
    <t>D7733HC5287</t>
  </si>
  <si>
    <t>24.551382,120.831428</t>
    <phoneticPr fontId="6" type="noConversion"/>
  </si>
  <si>
    <t>D7732ED9034</t>
  </si>
  <si>
    <t>24.547736,120.828524</t>
    <phoneticPr fontId="6" type="noConversion"/>
  </si>
  <si>
    <t>D7731BE9091</t>
  </si>
  <si>
    <t>24.544104,120.825610</t>
    <phoneticPr fontId="6" type="noConversion"/>
  </si>
  <si>
    <t>D7630HE0939</t>
  </si>
  <si>
    <t>24.541143,120.821925</t>
    <phoneticPr fontId="6" type="noConversion"/>
  </si>
  <si>
    <t>D7630DB2791</t>
  </si>
  <si>
    <t>24.538630,120.817831</t>
    <phoneticPr fontId="6" type="noConversion"/>
  </si>
  <si>
    <t>D7529HD1944</t>
  </si>
  <si>
    <t>24.535432,120.816056</t>
    <phoneticPr fontId="6" type="noConversion"/>
  </si>
  <si>
    <t>D7529FA3440</t>
  </si>
  <si>
    <t>24.531219,120.817821</t>
    <phoneticPr fontId="6" type="noConversion"/>
  </si>
  <si>
    <t>D7528HA1723</t>
  </si>
  <si>
    <t>24.526940,120.819382</t>
    <phoneticPr fontId="6" type="noConversion"/>
  </si>
  <si>
    <t>D7627AA7909</t>
  </si>
  <si>
    <t>24.522610,120.820777</t>
    <phoneticPr fontId="6" type="noConversion"/>
  </si>
  <si>
    <t>D7626CB1109</t>
  </si>
  <si>
    <t>24.518353,120.822405</t>
    <phoneticPr fontId="6" type="noConversion"/>
  </si>
  <si>
    <t>D7625DB7457</t>
  </si>
  <si>
    <t>24.514160,120.824231</t>
    <phoneticPr fontId="6" type="noConversion"/>
  </si>
  <si>
    <t>D7624FB5893</t>
  </si>
  <si>
    <t>24.509835,120.825629</t>
    <phoneticPr fontId="6" type="noConversion"/>
  </si>
  <si>
    <t>D7623HC0004</t>
  </si>
  <si>
    <t>24.505528,120.827067</t>
    <phoneticPr fontId="6" type="noConversion"/>
  </si>
  <si>
    <t>D7722AC4256</t>
  </si>
  <si>
    <t>24.501424,120.828078</t>
    <phoneticPr fontId="6" type="noConversion"/>
  </si>
  <si>
    <t>D7721BC4772</t>
  </si>
  <si>
    <t>24.496926,120.828064</t>
    <phoneticPr fontId="6" type="noConversion"/>
  </si>
  <si>
    <t>D7720BC4753</t>
  </si>
  <si>
    <t>24.492417,120.828059</t>
    <phoneticPr fontId="6" type="noConversion"/>
  </si>
  <si>
    <t>D7719BC4744</t>
  </si>
  <si>
    <t>24.487931,120.828608</t>
    <phoneticPr fontId="6" type="noConversion"/>
  </si>
  <si>
    <t>D7718BC9797</t>
  </si>
  <si>
    <t>24.483451,120.829206</t>
    <phoneticPr fontId="6" type="noConversion"/>
  </si>
  <si>
    <t>D7717CC5891</t>
  </si>
  <si>
    <t>24.478987,120.829880</t>
    <phoneticPr fontId="6" type="noConversion"/>
  </si>
  <si>
    <t>D7716DC2876</t>
  </si>
  <si>
    <t>24.474484,120.830234</t>
    <phoneticPr fontId="6" type="noConversion"/>
  </si>
  <si>
    <t>D7715DC6828</t>
  </si>
  <si>
    <t>24.470083,120.831207</t>
    <phoneticPr fontId="6" type="noConversion"/>
  </si>
  <si>
    <t>D7714ED6000</t>
  </si>
  <si>
    <t>24.466540,120.833486</t>
    <phoneticPr fontId="6" type="noConversion"/>
  </si>
  <si>
    <t>D7713GE9017</t>
  </si>
  <si>
    <t>24.466840,120.838300</t>
    <phoneticPr fontId="6" type="noConversion"/>
  </si>
  <si>
    <t>D7813DE7490</t>
  </si>
  <si>
    <t>24.466361,120.843124</t>
    <phoneticPr fontId="6" type="noConversion"/>
  </si>
  <si>
    <t>D7913AD6887</t>
  </si>
  <si>
    <t>24.466258,120.847827</t>
    <phoneticPr fontId="6" type="noConversion"/>
  </si>
  <si>
    <t>D7913FD4745</t>
  </si>
  <si>
    <t>24.464003,120.852033</t>
    <phoneticPr fontId="6" type="noConversion"/>
  </si>
  <si>
    <t>D8013BB7204</t>
  </si>
  <si>
    <t>24.465019,120.856089</t>
    <phoneticPr fontId="6" type="noConversion"/>
  </si>
  <si>
    <t>D8013FC8326</t>
  </si>
  <si>
    <t>24.465604,120.860641</t>
    <phoneticPr fontId="6" type="noConversion"/>
  </si>
  <si>
    <t>D8113CD4031</t>
  </si>
  <si>
    <t>24.466122,120.865108</t>
    <phoneticPr fontId="6" type="noConversion"/>
  </si>
  <si>
    <t>D8113GD9568</t>
  </si>
  <si>
    <t>24.466707,120.869531</t>
    <phoneticPr fontId="6" type="noConversion"/>
  </si>
  <si>
    <t>D8213DE4252</t>
  </si>
  <si>
    <t>24.467393,120.874300</t>
    <phoneticPr fontId="6" type="noConversion"/>
  </si>
  <si>
    <t>D8313AE2988</t>
  </si>
  <si>
    <t>24.467189,120.878590</t>
    <phoneticPr fontId="6" type="noConversion"/>
  </si>
  <si>
    <t>D8313EE6735</t>
  </si>
  <si>
    <t>24.463001,120.878773</t>
    <phoneticPr fontId="6" type="noConversion"/>
  </si>
  <si>
    <t>D8313EA8111</t>
  </si>
  <si>
    <t>24.459054,120.876390</t>
    <phoneticPr fontId="6" type="noConversion"/>
  </si>
  <si>
    <t>D8312CA3794</t>
  </si>
  <si>
    <t>24.454766,120.875053</t>
    <phoneticPr fontId="6" type="noConversion"/>
  </si>
  <si>
    <t>D8311BA0939</t>
  </si>
  <si>
    <t>24.639676,121.453124</t>
    <phoneticPr fontId="6" type="noConversion"/>
  </si>
  <si>
    <t>E5652CB4408</t>
  </si>
  <si>
    <t>24.641407,121.454387</t>
    <phoneticPr fontId="6" type="noConversion"/>
  </si>
  <si>
    <t>E5652DD6480</t>
  </si>
  <si>
    <t>24.645450,121.455232</t>
    <phoneticPr fontId="6" type="noConversion"/>
  </si>
  <si>
    <t>E5653EC5828</t>
  </si>
  <si>
    <t>24.643426,121.459529</t>
    <phoneticPr fontId="6" type="noConversion"/>
  </si>
  <si>
    <t>E5753AA8675</t>
  </si>
  <si>
    <t>24.645924,121.461976</t>
    <phoneticPr fontId="6" type="noConversion"/>
  </si>
  <si>
    <t>E5753DD3443</t>
  </si>
  <si>
    <t>24.645554,121.464979</t>
    <phoneticPr fontId="6" type="noConversion"/>
  </si>
  <si>
    <t>E5753GD3083</t>
  </si>
  <si>
    <t>24.649442,121.466650</t>
    <phoneticPr fontId="6" type="noConversion"/>
  </si>
  <si>
    <t>E5854AC0364</t>
  </si>
  <si>
    <t>24.653095,121.468870</t>
    <phoneticPr fontId="6" type="noConversion"/>
  </si>
  <si>
    <t>E5855CB2490</t>
  </si>
  <si>
    <t>24.650931,121.472989</t>
    <phoneticPr fontId="6" type="noConversion"/>
  </si>
  <si>
    <t>E5854GE4071</t>
  </si>
  <si>
    <t>24.648759,121.475269</t>
    <phoneticPr fontId="6" type="noConversion"/>
  </si>
  <si>
    <t>E5954AB7692</t>
  </si>
  <si>
    <t>24.644632,121.476671</t>
    <phoneticPr fontId="6" type="noConversion"/>
  </si>
  <si>
    <t>E5953CC2025</t>
  </si>
  <si>
    <t>24.646567,121.478661</t>
    <phoneticPr fontId="6" type="noConversion"/>
  </si>
  <si>
    <t>E5953EE2230</t>
  </si>
  <si>
    <t>24.644354,121.481946</t>
    <phoneticPr fontId="6" type="noConversion"/>
  </si>
  <si>
    <t>E5953HB5766</t>
  </si>
  <si>
    <t>24.642041,121.483653</t>
    <phoneticPr fontId="6" type="noConversion"/>
  </si>
  <si>
    <t>E6052BE3200</t>
  </si>
  <si>
    <t>24.638815,121.481032</t>
    <phoneticPr fontId="6" type="noConversion"/>
  </si>
  <si>
    <t>E5952GA6662</t>
  </si>
  <si>
    <t>24.635416,121.479321</t>
    <phoneticPr fontId="6" type="noConversion"/>
  </si>
  <si>
    <t>E5951EB9845</t>
  </si>
  <si>
    <t>24.632426,121.481786</t>
    <phoneticPr fontId="6" type="noConversion"/>
  </si>
  <si>
    <t>E5950HD4555</t>
  </si>
  <si>
    <t>24.631656,121.484289</t>
    <phoneticPr fontId="6" type="noConversion"/>
  </si>
  <si>
    <t>E6050BC9790</t>
  </si>
  <si>
    <t>24.632100,121.487991</t>
    <phoneticPr fontId="6" type="noConversion"/>
  </si>
  <si>
    <t>E6050FD7231</t>
  </si>
  <si>
    <t>24.630172,121.487826</t>
    <phoneticPr fontId="6" type="noConversion"/>
  </si>
  <si>
    <t>E6050FB5077</t>
  </si>
  <si>
    <t>24.627173,121.486194</t>
    <phoneticPr fontId="6" type="noConversion"/>
  </si>
  <si>
    <t>E6049DC9735</t>
  </si>
  <si>
    <t>24.624394,121.486104</t>
    <phoneticPr fontId="6" type="noConversion"/>
  </si>
  <si>
    <t>E6048DE8657</t>
  </si>
  <si>
    <t>24.622149,121.488498</t>
    <phoneticPr fontId="6" type="noConversion"/>
  </si>
  <si>
    <t>E6048GC2189</t>
  </si>
  <si>
    <t>24.618547,121.490847</t>
    <phoneticPr fontId="6" type="noConversion"/>
  </si>
  <si>
    <t>E6147AD6281</t>
  </si>
  <si>
    <t>24.616472,121.490352</t>
    <phoneticPr fontId="6" type="noConversion"/>
  </si>
  <si>
    <t>E6147AA1981</t>
  </si>
  <si>
    <t>24.615866,121.486019</t>
    <phoneticPr fontId="6" type="noConversion"/>
  </si>
  <si>
    <t>E6047DA8202</t>
  </si>
  <si>
    <t>24.613840,121.482929</t>
    <phoneticPr fontId="6" type="noConversion"/>
  </si>
  <si>
    <t>E6046AC6987</t>
  </si>
  <si>
    <t>24.612778,121.482933</t>
    <phoneticPr fontId="6" type="noConversion"/>
  </si>
  <si>
    <t>E6046AB6799</t>
  </si>
  <si>
    <t>24.614255,121.485007</t>
    <phoneticPr fontId="6" type="noConversion"/>
  </si>
  <si>
    <t>E6046CD7483</t>
  </si>
  <si>
    <t>24.612516,121.487848</t>
    <phoneticPr fontId="6" type="noConversion"/>
  </si>
  <si>
    <t>E6046FB6562</t>
  </si>
  <si>
    <t>24.611946,121.488032</t>
    <phoneticPr fontId="6" type="noConversion"/>
  </si>
  <si>
    <t>E6046FA8859</t>
  </si>
  <si>
    <t>24.610810,121.487372</t>
    <phoneticPr fontId="6" type="noConversion"/>
  </si>
  <si>
    <t>E6045FE1693</t>
  </si>
  <si>
    <t>24.610225,121.488175</t>
    <phoneticPr fontId="6" type="noConversion"/>
  </si>
  <si>
    <t>E6045GD0908</t>
  </si>
  <si>
    <t>24.609309,121.487368</t>
    <phoneticPr fontId="6" type="noConversion"/>
  </si>
  <si>
    <t>E6045FC1996</t>
  </si>
  <si>
    <t>24.608638,121.487646</t>
    <phoneticPr fontId="6" type="noConversion"/>
  </si>
  <si>
    <t>E6045FC4272</t>
  </si>
  <si>
    <t>24.607558,121.486930</t>
    <phoneticPr fontId="6" type="noConversion"/>
  </si>
  <si>
    <t>E6045EB7052</t>
  </si>
  <si>
    <t>24.607033,121.490472</t>
    <phoneticPr fontId="6" type="noConversion"/>
  </si>
  <si>
    <t>E6145AA3445</t>
  </si>
  <si>
    <t>24.605969,121.490870</t>
    <phoneticPr fontId="6" type="noConversion"/>
  </si>
  <si>
    <t>E6144AE7258</t>
  </si>
  <si>
    <t>24.605489,121.493949</t>
    <phoneticPr fontId="6" type="noConversion"/>
  </si>
  <si>
    <t>E6144DD8776</t>
  </si>
  <si>
    <t>24.604025,121.495686</t>
    <phoneticPr fontId="6" type="noConversion"/>
  </si>
  <si>
    <t>E6144FC6134</t>
  </si>
  <si>
    <t>24.605402,121.499715</t>
    <phoneticPr fontId="6" type="noConversion"/>
  </si>
  <si>
    <t>E6244BD7618</t>
  </si>
  <si>
    <t>24.603693,121.498769</t>
    <phoneticPr fontId="6" type="noConversion"/>
  </si>
  <si>
    <t>E6244AB7769</t>
  </si>
  <si>
    <t>24.606401,121.501936</t>
    <phoneticPr fontId="6" type="noConversion"/>
  </si>
  <si>
    <t>E6244DE9850</t>
  </si>
  <si>
    <t>24.607554,121.505277</t>
    <phoneticPr fontId="6" type="noConversion"/>
  </si>
  <si>
    <t>E6245HB3039</t>
  </si>
  <si>
    <t>24.604752,121.508068</t>
    <phoneticPr fontId="6" type="noConversion"/>
  </si>
  <si>
    <t>E6344CC1979</t>
  </si>
  <si>
    <t>24.601674,121.510750</t>
    <phoneticPr fontId="6" type="noConversion"/>
  </si>
  <si>
    <t>E6343EE9509</t>
  </si>
  <si>
    <t>24.599421,121.513624</t>
    <phoneticPr fontId="6" type="noConversion"/>
  </si>
  <si>
    <t>E6343HC8121</t>
  </si>
  <si>
    <t>24.597681,121.512359</t>
    <phoneticPr fontId="6" type="noConversion"/>
  </si>
  <si>
    <t>E6343GA5148</t>
  </si>
  <si>
    <t>24.600337,121.514570</t>
    <phoneticPr fontId="6" type="noConversion"/>
  </si>
  <si>
    <t>E6443AD7173</t>
  </si>
  <si>
    <t>24.603219,121.517700</t>
    <phoneticPr fontId="6" type="noConversion"/>
  </si>
  <si>
    <t>E6444DB9333</t>
  </si>
  <si>
    <t>24.605492,121.521796</t>
    <phoneticPr fontId="6" type="noConversion"/>
  </si>
  <si>
    <t>E6544AD0876</t>
  </si>
  <si>
    <t>24.608609,121.525329</t>
    <phoneticPr fontId="6" type="noConversion"/>
  </si>
  <si>
    <t>E6545DC6333</t>
  </si>
  <si>
    <t>24.610395,121.527655</t>
    <phoneticPr fontId="6" type="noConversion"/>
  </si>
  <si>
    <t>E6545FE9382</t>
  </si>
  <si>
    <t>24.614098,121.529114</t>
    <phoneticPr fontId="6" type="noConversion"/>
  </si>
  <si>
    <t>E6546HD4442</t>
  </si>
  <si>
    <t>24.617320,121.532487</t>
    <phoneticPr fontId="6" type="noConversion"/>
  </si>
  <si>
    <t>E6647CC8041</t>
  </si>
  <si>
    <t>24.620553,121.535823</t>
    <phoneticPr fontId="6" type="noConversion"/>
  </si>
  <si>
    <t>E6648GA2610</t>
  </si>
  <si>
    <t>24.624259,121.537837</t>
    <phoneticPr fontId="6" type="noConversion"/>
  </si>
  <si>
    <t>E6748AE2731</t>
  </si>
  <si>
    <t>24.627201,121.541381</t>
    <phoneticPr fontId="6" type="noConversion"/>
  </si>
  <si>
    <t>E6749DC8909</t>
  </si>
  <si>
    <t>24.628291,121.545038</t>
    <phoneticPr fontId="6" type="noConversion"/>
  </si>
  <si>
    <t>E6749HE5201</t>
  </si>
  <si>
    <t>24.632333,121.547385</t>
    <phoneticPr fontId="6" type="noConversion"/>
  </si>
  <si>
    <t>E6850BD8669</t>
  </si>
  <si>
    <t>24.633727,121.551229</t>
    <phoneticPr fontId="6" type="noConversion"/>
  </si>
  <si>
    <t>E6851FA7255</t>
  </si>
  <si>
    <t>24.637341,121.553133</t>
    <phoneticPr fontId="6" type="noConversion"/>
  </si>
  <si>
    <t>E6851HE6266</t>
  </si>
  <si>
    <t>24.639296,121.556339</t>
    <phoneticPr fontId="6" type="noConversion"/>
  </si>
  <si>
    <t>E6952CB8494</t>
  </si>
  <si>
    <t>24.641547,121.560462</t>
    <phoneticPr fontId="6" type="noConversion"/>
  </si>
  <si>
    <t>E6952HD0965</t>
  </si>
  <si>
    <t>24.642586,121.564411</t>
    <phoneticPr fontId="6" type="noConversion"/>
  </si>
  <si>
    <t>E7053DA0152</t>
  </si>
  <si>
    <t>24.646581,121.565790</t>
    <phoneticPr fontId="6" type="noConversion"/>
  </si>
  <si>
    <t>E7053EE4535</t>
  </si>
  <si>
    <t>24.648203,121.570210</t>
    <phoneticPr fontId="6" type="noConversion"/>
  </si>
  <si>
    <t>E7154AB9306</t>
  </si>
  <si>
    <t>24.648681,121.575051</t>
    <phoneticPr fontId="6" type="noConversion"/>
  </si>
  <si>
    <t>E7154FB7991</t>
  </si>
  <si>
    <t>24.651689,121.578098</t>
    <phoneticPr fontId="6" type="noConversion"/>
  </si>
  <si>
    <t>E7255AA8266</t>
  </si>
  <si>
    <t>24.655343,121.580542</t>
    <phoneticPr fontId="6" type="noConversion"/>
  </si>
  <si>
    <t>E7255DE3322</t>
  </si>
  <si>
    <t>24.656038,121.584558</t>
    <phoneticPr fontId="6" type="noConversion"/>
  </si>
  <si>
    <t>E7256HA3180</t>
  </si>
  <si>
    <t>24.659512,121.587472</t>
    <phoneticPr fontId="6" type="noConversion"/>
  </si>
  <si>
    <t>E7356CD3926</t>
  </si>
  <si>
    <t>24.663005,121.589874</t>
    <phoneticPr fontId="6" type="noConversion"/>
  </si>
  <si>
    <t>E7357EC7834</t>
  </si>
  <si>
    <t>24.665462,121.593860</t>
    <phoneticPr fontId="6" type="noConversion"/>
  </si>
  <si>
    <t>E7458AA7558</t>
  </si>
  <si>
    <t>24.667015,121.598398</t>
    <phoneticPr fontId="6" type="noConversion"/>
  </si>
  <si>
    <t>E7458FC3342</t>
  </si>
  <si>
    <t>24.669119,121.602680</t>
    <phoneticPr fontId="6" type="noConversion"/>
  </si>
  <si>
    <t>E7558BE6667</t>
  </si>
  <si>
    <t>24.672210,121.606135</t>
    <phoneticPr fontId="6" type="noConversion"/>
  </si>
  <si>
    <t>E7559FD1141</t>
  </si>
  <si>
    <t>24.674529,121.609874</t>
    <phoneticPr fontId="6" type="noConversion"/>
  </si>
  <si>
    <t>E7660AA9720</t>
  </si>
  <si>
    <t>24.678400,121.611032</t>
    <phoneticPr fontId="6" type="noConversion"/>
  </si>
  <si>
    <t>E7660CE0979</t>
  </si>
  <si>
    <t>24.680575,121.615329</t>
    <phoneticPr fontId="6" type="noConversion"/>
  </si>
  <si>
    <t>E7661GC4412</t>
  </si>
  <si>
    <t>24.681533,121.620046</t>
    <phoneticPr fontId="6" type="noConversion"/>
  </si>
  <si>
    <t>E7761DD1580</t>
  </si>
  <si>
    <t>24.683884,121.622644</t>
    <phoneticPr fontId="6" type="noConversion"/>
  </si>
  <si>
    <t>E7762FB7191</t>
  </si>
  <si>
    <t>24.686759,121.626301</t>
    <phoneticPr fontId="6" type="noConversion"/>
  </si>
  <si>
    <t>E7862BE4382</t>
  </si>
  <si>
    <t>24.687050,121.626801</t>
    <phoneticPr fontId="6" type="noConversion"/>
  </si>
  <si>
    <t>E7862BE9684</t>
  </si>
  <si>
    <t>24.692709,121.633501</t>
    <phoneticPr fontId="6" type="noConversion"/>
  </si>
  <si>
    <t>E7964AA7944</t>
  </si>
  <si>
    <t>24.695967,121.636797</t>
    <phoneticPr fontId="6" type="noConversion"/>
  </si>
  <si>
    <t>E7964EE0556</t>
  </si>
  <si>
    <t>24.697704,121.641206</t>
    <phoneticPr fontId="6" type="noConversion"/>
  </si>
  <si>
    <t>E8065AB5511</t>
  </si>
  <si>
    <t>24.699620,121.644978</t>
    <phoneticPr fontId="6" type="noConversion"/>
  </si>
  <si>
    <t>E8065ED3615</t>
  </si>
  <si>
    <t>24.701937,121.648734</t>
    <phoneticPr fontId="6" type="noConversion"/>
  </si>
  <si>
    <t>E8166AB1203</t>
  </si>
  <si>
    <t>24.706373,121.647699</t>
    <phoneticPr fontId="6" type="noConversion"/>
  </si>
  <si>
    <t>E8067HB0134</t>
  </si>
  <si>
    <t>24.709514,121.649829</t>
    <phoneticPr fontId="6" type="noConversion"/>
  </si>
  <si>
    <t>E8167BE1673</t>
  </si>
  <si>
    <t>24.711081,121.653779</t>
    <phoneticPr fontId="6" type="noConversion"/>
  </si>
  <si>
    <t>E8168FB1368</t>
  </si>
  <si>
    <t>24.708715,121.658102</t>
    <phoneticPr fontId="6" type="noConversion"/>
  </si>
  <si>
    <t>E8267BD5748</t>
  </si>
  <si>
    <t>24.706828,121.661529</t>
    <phoneticPr fontId="6" type="noConversion"/>
  </si>
  <si>
    <t>E8267FB0721</t>
  </si>
  <si>
    <t>24.710327,121.664442</t>
    <phoneticPr fontId="6" type="noConversion"/>
  </si>
  <si>
    <t>E8268HA9650</t>
  </si>
  <si>
    <t>24.712845,121.668297</t>
    <phoneticPr fontId="6" type="noConversion"/>
  </si>
  <si>
    <t>E8368DD8441</t>
  </si>
  <si>
    <t>24.711849,121.672107</t>
    <phoneticPr fontId="6" type="noConversion"/>
  </si>
  <si>
    <t>E8368HC7302</t>
  </si>
  <si>
    <t>24.709386,121.676306</t>
    <phoneticPr fontId="6" type="noConversion"/>
  </si>
  <si>
    <t>E8467DE9662</t>
  </si>
  <si>
    <t>24.707883,121.680617</t>
    <phoneticPr fontId="6" type="noConversion"/>
  </si>
  <si>
    <t>E8567AC3937</t>
  </si>
  <si>
    <t>24.709076,121.684933</t>
    <phoneticPr fontId="6" type="noConversion"/>
  </si>
  <si>
    <t>E8567EE6392</t>
  </si>
  <si>
    <t>24.711860,121.689116</t>
    <phoneticPr fontId="6" type="noConversion"/>
  </si>
  <si>
    <t>E8668AC9412</t>
  </si>
  <si>
    <t>24.714159,121.693163</t>
    <phoneticPr fontId="6" type="noConversion"/>
  </si>
  <si>
    <t>E8668EE9999</t>
  </si>
  <si>
    <t>24.716289,121.697597</t>
    <phoneticPr fontId="6" type="noConversion"/>
  </si>
  <si>
    <t>E8769BC4367</t>
  </si>
  <si>
    <t>24.718246,121.702067</t>
    <phoneticPr fontId="6" type="noConversion"/>
  </si>
  <si>
    <t>E8769FE9576</t>
  </si>
  <si>
    <t>24.720611,121.706094</t>
    <phoneticPr fontId="6" type="noConversion"/>
  </si>
  <si>
    <t>E8870CC0240</t>
  </si>
  <si>
    <t>24.723503,121.709646</t>
    <phoneticPr fontId="6" type="noConversion"/>
  </si>
  <si>
    <t>E8871FA6412</t>
  </si>
  <si>
    <t>24.726691,121.713016</t>
    <phoneticPr fontId="6" type="noConversion"/>
  </si>
  <si>
    <t>E8971BD0907</t>
  </si>
  <si>
    <t>24.729771,121.716333</t>
    <phoneticPr fontId="6" type="noConversion"/>
  </si>
  <si>
    <t>E8972EC3440</t>
  </si>
  <si>
    <t>24.734106,121.716600</t>
    <phoneticPr fontId="6" type="noConversion"/>
  </si>
  <si>
    <t>E8973EC5290</t>
  </si>
  <si>
    <t>24.737501,121.719355</t>
    <phoneticPr fontId="6" type="noConversion"/>
  </si>
  <si>
    <t>E8974HA3958</t>
  </si>
  <si>
    <t>24.740850,121.721802</t>
    <phoneticPr fontId="6" type="noConversion"/>
  </si>
  <si>
    <t>E9074BE8710</t>
  </si>
  <si>
    <t>24.744278,121.724887</t>
    <phoneticPr fontId="6" type="noConversion"/>
  </si>
  <si>
    <t>E9075ED9512</t>
  </si>
  <si>
    <t>24.746828,121.729296</t>
    <phoneticPr fontId="6" type="noConversion"/>
  </si>
  <si>
    <t>E9176BB3356</t>
  </si>
  <si>
    <t>24.748919,121.733515</t>
    <phoneticPr fontId="6" type="noConversion"/>
  </si>
  <si>
    <t>E9176FD6710</t>
  </si>
  <si>
    <t>24.751150,121.737331</t>
    <phoneticPr fontId="6" type="noConversion"/>
  </si>
  <si>
    <t>E9277BB4169</t>
  </si>
  <si>
    <t>24.753303,121.742188</t>
    <phoneticPr fontId="6" type="noConversion"/>
  </si>
  <si>
    <t>E9277GD3661</t>
  </si>
  <si>
    <t>24.754330,121.746656</t>
    <phoneticPr fontId="6" type="noConversion"/>
  </si>
  <si>
    <t>E9377CE8777</t>
  </si>
  <si>
    <t>24.754604,121.751371</t>
    <phoneticPr fontId="6" type="noConversion"/>
  </si>
  <si>
    <t>E9378HA6140</t>
  </si>
  <si>
    <t>24.755376,121.755668</t>
    <phoneticPr fontId="6" type="noConversion"/>
  </si>
  <si>
    <t>E9478DA9988</t>
  </si>
  <si>
    <t>24.758195,121.757499</t>
    <phoneticPr fontId="6" type="noConversion"/>
  </si>
  <si>
    <t>E9478FE8111</t>
  </si>
  <si>
    <t>24.755951,121.761718</t>
    <phoneticPr fontId="6" type="noConversion"/>
  </si>
  <si>
    <t>E9578CB0695</t>
  </si>
  <si>
    <t>24.752788,121.764417</t>
    <phoneticPr fontId="6" type="noConversion"/>
  </si>
  <si>
    <t>E9577ED8146</t>
  </si>
  <si>
    <t>24.751000,121.769313</t>
    <phoneticPr fontId="6" type="noConversion"/>
  </si>
  <si>
    <t>E9677BB8211</t>
  </si>
  <si>
    <t>24.750080,121.773818</t>
    <phoneticPr fontId="6" type="noConversion"/>
  </si>
  <si>
    <t>E9677GA3271</t>
  </si>
  <si>
    <t>24.749044,121.778539</t>
    <phoneticPr fontId="6" type="noConversion"/>
  </si>
  <si>
    <t>E9776DE1059</t>
  </si>
  <si>
    <t>24.747400,121.783077</t>
    <phoneticPr fontId="6" type="noConversion"/>
  </si>
  <si>
    <t>E9776HC7350</t>
  </si>
  <si>
    <t>24.745647,121.787434</t>
    <phoneticPr fontId="6" type="noConversion"/>
  </si>
  <si>
    <t>E9876EA1378</t>
  </si>
  <si>
    <t>24.743804,121.791876</t>
    <phoneticPr fontId="6" type="noConversion"/>
  </si>
  <si>
    <t>E9975AD6377</t>
  </si>
  <si>
    <t>24.741735,121.796598</t>
    <phoneticPr fontId="6" type="noConversion"/>
  </si>
  <si>
    <t>E9975FB4160</t>
  </si>
  <si>
    <t>24.738354,121.799128</t>
    <phoneticPr fontId="6" type="noConversion"/>
  </si>
  <si>
    <t>F0074AC0347</t>
  </si>
  <si>
    <t>24.735385,121.802060</t>
    <phoneticPr fontId="6" type="noConversion"/>
  </si>
  <si>
    <t>F0073DE0130</t>
  </si>
  <si>
    <t>24.735555,121.806918</t>
    <phoneticPr fontId="6" type="noConversion"/>
  </si>
  <si>
    <t>F0073HE9342</t>
  </si>
  <si>
    <t>24.735587,121.811884</t>
    <phoneticPr fontId="6" type="noConversion"/>
  </si>
  <si>
    <t>F0173EE9378</t>
  </si>
  <si>
    <t>24.735588,121.817026</t>
    <phoneticPr fontId="6" type="noConversion"/>
  </si>
  <si>
    <t>F0273CE1471</t>
  </si>
  <si>
    <t>24.735592,121.818026</t>
    <phoneticPr fontId="6" type="noConversion"/>
  </si>
  <si>
    <t>F0273DE1482</t>
  </si>
  <si>
    <t>24.597283,121.513299</t>
    <phoneticPr fontId="6" type="noConversion"/>
  </si>
  <si>
    <t>E6342HE5704</t>
  </si>
  <si>
    <t>24.594706,121.509687</t>
    <phoneticPr fontId="6" type="noConversion"/>
  </si>
  <si>
    <t>E6342DB8857</t>
  </si>
  <si>
    <t>24.591403,121.506942</t>
    <phoneticPr fontId="6" type="noConversion"/>
  </si>
  <si>
    <t>E6341BD0280</t>
  </si>
  <si>
    <t>24.588351,121.504245</t>
    <phoneticPr fontId="6" type="noConversion"/>
  </si>
  <si>
    <t>E6240GE3861</t>
  </si>
  <si>
    <t>24.586077,121.500384</t>
    <phoneticPr fontId="6" type="noConversion"/>
  </si>
  <si>
    <t>E6240CC4268</t>
  </si>
  <si>
    <t>24.583688,121.498183</t>
    <phoneticPr fontId="6" type="noConversion"/>
  </si>
  <si>
    <t>E6239AE2643</t>
  </si>
  <si>
    <t>24.580662,121.494988</t>
    <phoneticPr fontId="6" type="noConversion"/>
  </si>
  <si>
    <t>E6139FB0226</t>
  </si>
  <si>
    <t>24.579555,121.492816</t>
    <phoneticPr fontId="6" type="noConversion"/>
  </si>
  <si>
    <t>E6139CA8033</t>
  </si>
  <si>
    <t>24.578361,121.489158</t>
    <phoneticPr fontId="6" type="noConversion"/>
  </si>
  <si>
    <t>E6038HD1629</t>
  </si>
  <si>
    <t>24.578837,121.484335</t>
    <phoneticPr fontId="6" type="noConversion"/>
  </si>
  <si>
    <t>E6038CE2240</t>
  </si>
  <si>
    <t>24.575873,121.481357</t>
    <phoneticPr fontId="6" type="noConversion"/>
  </si>
  <si>
    <t>E5938HA2931</t>
  </si>
  <si>
    <t>24.575061,121.476508</t>
    <phoneticPr fontId="6" type="noConversion"/>
  </si>
  <si>
    <t>E5938CE3939</t>
  </si>
  <si>
    <t>24.572597,121.472789</t>
    <phoneticPr fontId="6" type="noConversion"/>
  </si>
  <si>
    <t>E5837GC5275</t>
  </si>
  <si>
    <t>24.568298,121.473433</t>
    <phoneticPr fontId="6" type="noConversion"/>
  </si>
  <si>
    <t>E5836HC2449</t>
  </si>
  <si>
    <t>24.564542,121.474419</t>
    <phoneticPr fontId="6" type="noConversion"/>
  </si>
  <si>
    <t>E5935AD2354</t>
  </si>
  <si>
    <t>24.560667,121.476160</t>
    <phoneticPr fontId="6" type="noConversion"/>
  </si>
  <si>
    <t>E5934CE0035</t>
  </si>
  <si>
    <t>24.556244,121.476230</t>
    <phoneticPr fontId="6" type="noConversion"/>
  </si>
  <si>
    <t>E5933CE1125</t>
  </si>
  <si>
    <t>24.554024,121.472158</t>
    <phoneticPr fontId="6" type="noConversion"/>
  </si>
  <si>
    <t>E5833GB0608</t>
  </si>
  <si>
    <t>24.554763,121.467149</t>
    <phoneticPr fontId="6" type="noConversion"/>
  </si>
  <si>
    <t>E5833AC9428</t>
  </si>
  <si>
    <t>24.553810,121.462542</t>
    <phoneticPr fontId="6" type="noConversion"/>
  </si>
  <si>
    <t>E5733EB2461</t>
  </si>
  <si>
    <t>24.551149,121.458795</t>
    <phoneticPr fontId="6" type="noConversion"/>
  </si>
  <si>
    <t>E5732AD4475</t>
  </si>
  <si>
    <t>24.547352,121.458348</t>
    <phoneticPr fontId="6" type="noConversion"/>
  </si>
  <si>
    <t>E5731AE0234</t>
  </si>
  <si>
    <t>24.542962,121.456932</t>
    <phoneticPr fontId="6" type="noConversion"/>
  </si>
  <si>
    <t>E5630GE6328</t>
  </si>
  <si>
    <t>24.539036,121.455728</t>
    <phoneticPr fontId="6" type="noConversion"/>
  </si>
  <si>
    <t>E5630FA4012</t>
  </si>
  <si>
    <t>24.535494,121.452913</t>
    <phoneticPr fontId="6" type="noConversion"/>
  </si>
  <si>
    <t>E5629CB5079</t>
  </si>
  <si>
    <t>24.531187,121.451510</t>
    <phoneticPr fontId="6" type="noConversion"/>
  </si>
  <si>
    <t>E5628BB1372</t>
  </si>
  <si>
    <t>24.526933,121.450641</t>
    <phoneticPr fontId="6" type="noConversion"/>
  </si>
  <si>
    <t>E5627AB3600</t>
  </si>
  <si>
    <t>24.523083,121.448636</t>
    <phoneticPr fontId="6" type="noConversion"/>
  </si>
  <si>
    <t>E5526GC2383</t>
  </si>
  <si>
    <t>24.521067,121.446417</t>
    <phoneticPr fontId="6" type="noConversion"/>
  </si>
  <si>
    <t>E5526EA0049</t>
  </si>
  <si>
    <t>24.517376,121.443875</t>
    <phoneticPr fontId="6" type="noConversion"/>
  </si>
  <si>
    <t>E5525BA4989</t>
  </si>
  <si>
    <t>24.513866,121.440911</t>
    <phoneticPr fontId="6" type="noConversion"/>
  </si>
  <si>
    <t>E5424GC4190</t>
  </si>
  <si>
    <t>24.511748,121.436751</t>
    <phoneticPr fontId="6" type="noConversion"/>
  </si>
  <si>
    <t>E5423CE2784</t>
  </si>
  <si>
    <t>24.507673,121.436768</t>
    <phoneticPr fontId="6" type="noConversion"/>
  </si>
  <si>
    <t>E5423CA3212</t>
  </si>
  <si>
    <t>24.503377,121.436384</t>
    <phoneticPr fontId="6" type="noConversion"/>
  </si>
  <si>
    <t>E5422BA9447</t>
  </si>
  <si>
    <t>24.499572,121.435114</t>
    <phoneticPr fontId="6" type="noConversion"/>
  </si>
  <si>
    <t>E5421AB6265</t>
  </si>
  <si>
    <t>24.495829,121.431686</t>
    <phoneticPr fontId="6" type="noConversion"/>
  </si>
  <si>
    <t>E5320FC2009</t>
  </si>
  <si>
    <t>24.492228,121.428969</t>
    <phoneticPr fontId="6" type="noConversion"/>
  </si>
  <si>
    <t>E5319CD4069</t>
  </si>
  <si>
    <t>24.488731,121.425808</t>
    <phoneticPr fontId="6" type="noConversion"/>
  </si>
  <si>
    <t>E5218HE2271</t>
  </si>
  <si>
    <t>24.485025,121.425515</t>
    <phoneticPr fontId="6" type="noConversion"/>
  </si>
  <si>
    <t>E5218GA9191</t>
  </si>
  <si>
    <t>24.481961,121.422334</t>
    <phoneticPr fontId="6" type="noConversion"/>
  </si>
  <si>
    <t>E5217DB7770</t>
  </si>
  <si>
    <t>24.478535,121.420773</t>
    <phoneticPr fontId="6" type="noConversion"/>
  </si>
  <si>
    <t>E5216CC2900</t>
  </si>
  <si>
    <t>24.474713,121.417376</t>
    <phoneticPr fontId="6" type="noConversion"/>
  </si>
  <si>
    <t>E5115GD7676</t>
  </si>
  <si>
    <t>24.471542,121.414560</t>
    <phoneticPr fontId="6" type="noConversion"/>
  </si>
  <si>
    <t>E5115DA9134</t>
  </si>
  <si>
    <t>24.468384,121.411545</t>
    <phoneticPr fontId="6" type="noConversion"/>
  </si>
  <si>
    <t>E5114AB8683</t>
  </si>
  <si>
    <t>24.472050,121.410423</t>
    <phoneticPr fontId="6" type="noConversion"/>
  </si>
  <si>
    <t>E5015HA7639</t>
  </si>
  <si>
    <t>24.469988,121.408135</t>
    <phoneticPr fontId="6" type="noConversion"/>
  </si>
  <si>
    <t>E5014FD4420</t>
  </si>
  <si>
    <t>24.467287,121.404238</t>
    <phoneticPr fontId="6" type="noConversion"/>
  </si>
  <si>
    <t>E5014BA4480</t>
  </si>
  <si>
    <t>24.465564,121.399794</t>
    <phoneticPr fontId="6" type="noConversion"/>
  </si>
  <si>
    <t>E4913ED9487</t>
  </si>
  <si>
    <t>24.463812,121.395687</t>
    <phoneticPr fontId="6" type="noConversion"/>
  </si>
  <si>
    <t>E4913AB8522</t>
  </si>
  <si>
    <t>24.462789,121.396324</t>
    <phoneticPr fontId="6" type="noConversion"/>
  </si>
  <si>
    <t>E4913BA4379</t>
  </si>
  <si>
    <t>24.463352,121.393901</t>
    <phoneticPr fontId="6" type="noConversion"/>
  </si>
  <si>
    <t>E4813HB0011</t>
  </si>
  <si>
    <t>24.459523,121.394086</t>
    <phoneticPr fontId="6" type="noConversion"/>
  </si>
  <si>
    <t>E4812HB2717</t>
  </si>
  <si>
    <t>24.455798,121.393169</t>
    <phoneticPr fontId="6" type="noConversion"/>
  </si>
  <si>
    <t>E4811GC2694</t>
  </si>
  <si>
    <t>24.451376,121.390544</t>
    <phoneticPr fontId="6" type="noConversion"/>
  </si>
  <si>
    <t>E4810DC6753</t>
  </si>
  <si>
    <t>24.448325,121.389171</t>
    <phoneticPr fontId="6" type="noConversion"/>
  </si>
  <si>
    <t>E4809CE2365</t>
  </si>
  <si>
    <t>24.445125,121.384949</t>
    <phoneticPr fontId="6" type="noConversion"/>
  </si>
  <si>
    <t>E4709FA9799</t>
  </si>
  <si>
    <t>24.443267,121.385154</t>
    <phoneticPr fontId="6" type="noConversion"/>
  </si>
  <si>
    <t>E4708GD2714</t>
  </si>
  <si>
    <t>24.441763,121.383773</t>
    <phoneticPr fontId="6" type="noConversion"/>
  </si>
  <si>
    <t>E4708EC8017</t>
  </si>
  <si>
    <t>24.441545,121.381455</t>
    <phoneticPr fontId="6" type="noConversion"/>
  </si>
  <si>
    <t>E4708CB4862</t>
  </si>
  <si>
    <t>24.438294,121.378711</t>
    <phoneticPr fontId="6" type="noConversion"/>
  </si>
  <si>
    <t>E4607HD6291</t>
  </si>
  <si>
    <t>24.434305,121.377302</t>
    <phoneticPr fontId="6" type="noConversion"/>
  </si>
  <si>
    <t>E4606GD2779</t>
  </si>
  <si>
    <t>24.431965,121.374473</t>
    <phoneticPr fontId="6" type="noConversion"/>
  </si>
  <si>
    <t>E4606DB4119</t>
  </si>
  <si>
    <t>24.429571,121.372341</t>
    <phoneticPr fontId="6" type="noConversion"/>
  </si>
  <si>
    <t>E4605BD2563</t>
  </si>
  <si>
    <t>24.430279,121.367723</t>
    <phoneticPr fontId="6" type="noConversion"/>
  </si>
  <si>
    <t>E4505EE5370</t>
  </si>
  <si>
    <t>24.429915,121.363231</t>
    <phoneticPr fontId="6" type="noConversion"/>
  </si>
  <si>
    <t>E4505AD0829</t>
  </si>
  <si>
    <t>24.427409,121.366693</t>
    <phoneticPr fontId="6" type="noConversion"/>
  </si>
  <si>
    <t>E4505DB5132</t>
  </si>
  <si>
    <t>24.424191,121.368148</t>
    <phoneticPr fontId="6" type="noConversion"/>
  </si>
  <si>
    <t>E4504FC0526</t>
  </si>
  <si>
    <t>24.420681,121.366936</t>
    <phoneticPr fontId="6" type="noConversion"/>
  </si>
  <si>
    <t>E4503DD8607</t>
  </si>
  <si>
    <t>24.417486,121.366816</t>
    <phoneticPr fontId="6" type="noConversion"/>
  </si>
  <si>
    <t>E4503DA6193</t>
  </si>
  <si>
    <t>24.414415,121.365552</t>
    <phoneticPr fontId="6" type="noConversion"/>
  </si>
  <si>
    <t>E4502CB4723</t>
  </si>
  <si>
    <t>24.413251,121.363882</t>
    <phoneticPr fontId="6" type="noConversion"/>
  </si>
  <si>
    <t>E4502AA7434</t>
  </si>
  <si>
    <t>24.412686,121.359499</t>
    <phoneticPr fontId="6" type="noConversion"/>
  </si>
  <si>
    <t>E4401EE2880</t>
  </si>
  <si>
    <t>24.411056,121.360258</t>
    <phoneticPr fontId="6" type="noConversion"/>
  </si>
  <si>
    <t>E4401FC0969</t>
  </si>
  <si>
    <t>24.407398,121.357524</t>
    <phoneticPr fontId="6" type="noConversion"/>
  </si>
  <si>
    <t>E4400CD2994</t>
  </si>
  <si>
    <t>24.406580,121.358907</t>
    <phoneticPr fontId="6" type="noConversion"/>
  </si>
  <si>
    <t>E4400DD7003</t>
  </si>
  <si>
    <t>24.403688,121.360931</t>
    <phoneticPr fontId="6" type="noConversion"/>
  </si>
  <si>
    <t>H4499FE7864</t>
  </si>
  <si>
    <t>24.404672,121.364097</t>
    <phoneticPr fontId="6" type="noConversion"/>
  </si>
  <si>
    <t>E4500AA9973</t>
  </si>
  <si>
    <t>24.403964,121.366924</t>
    <phoneticPr fontId="6" type="noConversion"/>
  </si>
  <si>
    <t>E4500DA8146</t>
  </si>
  <si>
    <t>24.404953,121.367131</t>
    <phoneticPr fontId="6" type="noConversion"/>
  </si>
  <si>
    <t>E4500EB0245</t>
  </si>
  <si>
    <t>24.402105,121.366531</t>
    <phoneticPr fontId="6" type="noConversion"/>
  </si>
  <si>
    <t>H4599DD4140</t>
  </si>
  <si>
    <t>24.402114,121.363157</t>
    <phoneticPr fontId="6" type="noConversion"/>
  </si>
  <si>
    <t>H4599AD0120</t>
  </si>
  <si>
    <t>24.401062,121.362835</t>
    <phoneticPr fontId="6" type="noConversion"/>
  </si>
  <si>
    <t>H4499HB7903</t>
  </si>
  <si>
    <t>24.400361,121.365696</t>
    <phoneticPr fontId="6" type="noConversion"/>
  </si>
  <si>
    <t>H4599CB6106</t>
  </si>
  <si>
    <t>24.401343,121.368826</t>
    <phoneticPr fontId="6" type="noConversion"/>
  </si>
  <si>
    <t>H4599FC7276</t>
  </si>
  <si>
    <t>24.400317,121.368922</t>
    <phoneticPr fontId="6" type="noConversion"/>
  </si>
  <si>
    <t>H4599FB8182</t>
  </si>
  <si>
    <t>24.399621,121.365120</t>
    <phoneticPr fontId="6" type="noConversion"/>
  </si>
  <si>
    <t>H4599CA0324</t>
  </si>
  <si>
    <t>24.398708,121.365008</t>
    <phoneticPr fontId="6" type="noConversion"/>
  </si>
  <si>
    <t>H4598BE9313</t>
  </si>
  <si>
    <t>24.398596,121.368458</t>
    <phoneticPr fontId="6" type="noConversion"/>
  </si>
  <si>
    <t>H4598FE4212</t>
  </si>
  <si>
    <t>24.397053,121.364793</t>
    <phoneticPr fontId="6" type="noConversion"/>
  </si>
  <si>
    <t>H4598BC7500</t>
  </si>
  <si>
    <t>24.394791,121.362224</t>
    <phoneticPr fontId="6" type="noConversion"/>
  </si>
  <si>
    <t>H4497HE1909</t>
  </si>
  <si>
    <t>24.396461,121.358012</t>
    <phoneticPr fontId="6" type="noConversion"/>
  </si>
  <si>
    <t>H4498CB8822</t>
  </si>
  <si>
    <t>24.394814,121.354308</t>
    <phoneticPr fontId="6" type="noConversion"/>
  </si>
  <si>
    <t>H4398HE0979</t>
  </si>
  <si>
    <t>24.391062,121.351828</t>
    <phoneticPr fontId="6" type="noConversion"/>
  </si>
  <si>
    <t>H4397EA5863</t>
  </si>
  <si>
    <t>24.389068,121.347530</t>
    <phoneticPr fontId="6" type="noConversion"/>
  </si>
  <si>
    <t>H4396AD2611</t>
  </si>
  <si>
    <t>24.385003,121.347512</t>
    <phoneticPr fontId="6" type="noConversion"/>
  </si>
  <si>
    <t>H4395AE2101</t>
  </si>
  <si>
    <t>24.381163,121.345631</t>
    <phoneticPr fontId="6" type="noConversion"/>
  </si>
  <si>
    <t>H4294GE3815</t>
  </si>
  <si>
    <t>24.379314,121.341403</t>
    <phoneticPr fontId="6" type="noConversion"/>
  </si>
  <si>
    <t>H4294CC0729</t>
  </si>
  <si>
    <t>24.377122,121.337537</t>
    <phoneticPr fontId="6" type="noConversion"/>
  </si>
  <si>
    <t>H4194GA1315</t>
  </si>
  <si>
    <t>24.374027,121.335371</t>
    <phoneticPr fontId="6" type="noConversion"/>
  </si>
  <si>
    <t>H4193DB9922</t>
  </si>
  <si>
    <t>24.372955,121.339602</t>
    <phoneticPr fontId="6" type="noConversion"/>
  </si>
  <si>
    <t>H4293AA2714</t>
  </si>
  <si>
    <t>24.369341,121.340247</t>
    <phoneticPr fontId="6" type="noConversion"/>
  </si>
  <si>
    <t>H4292AB8784</t>
  </si>
  <si>
    <t>24.365957,121.337199</t>
    <phoneticPr fontId="6" type="noConversion"/>
  </si>
  <si>
    <t>H4191FC7999</t>
  </si>
  <si>
    <t>24.362938,121.334912</t>
    <phoneticPr fontId="6" type="noConversion"/>
  </si>
  <si>
    <t>H4190DE4684</t>
  </si>
  <si>
    <t>24.361176,121.331322</t>
    <phoneticPr fontId="6" type="noConversion"/>
  </si>
  <si>
    <t>H4090HC8648</t>
  </si>
  <si>
    <t>24.358725,121.327424</t>
    <phoneticPr fontId="6" type="noConversion"/>
  </si>
  <si>
    <t>H4089DE9905</t>
  </si>
  <si>
    <t>24.355902,121.325571</t>
    <phoneticPr fontId="6" type="noConversion"/>
  </si>
  <si>
    <t>H4089CB0822</t>
  </si>
  <si>
    <t>24.351867,121.324904</t>
    <phoneticPr fontId="6" type="noConversion"/>
  </si>
  <si>
    <t>H4088BC3365</t>
  </si>
  <si>
    <t>24.349402,121.324401</t>
    <phoneticPr fontId="6" type="noConversion"/>
  </si>
  <si>
    <t>H4087AE8652</t>
  </si>
  <si>
    <t>24.347709,121.321369</t>
    <phoneticPr fontId="6" type="noConversion"/>
  </si>
  <si>
    <t>H3987FC7784</t>
  </si>
  <si>
    <t>24.346413,121.317615</t>
    <phoneticPr fontId="6" type="noConversion"/>
  </si>
  <si>
    <t>H3987BB9370</t>
  </si>
  <si>
    <t>24.342332,121.317520</t>
    <phoneticPr fontId="6" type="noConversion"/>
  </si>
  <si>
    <t>H3986BB8798</t>
  </si>
  <si>
    <t>24.340957,121.313393</t>
    <phoneticPr fontId="6" type="noConversion"/>
  </si>
  <si>
    <t>H3886FA7204</t>
  </si>
  <si>
    <t>24.338461,121.312123</t>
    <phoneticPr fontId="6" type="noConversion"/>
  </si>
  <si>
    <t>H3885EC4428</t>
  </si>
  <si>
    <t>24.335004,121.310828</t>
    <phoneticPr fontId="6" type="noConversion"/>
  </si>
  <si>
    <t>H3884DD1624</t>
  </si>
  <si>
    <t>24.331145,121.310913</t>
    <phoneticPr fontId="6" type="noConversion"/>
  </si>
  <si>
    <t>H3883DE2317</t>
  </si>
  <si>
    <t>24.328524,121.307923</t>
    <phoneticPr fontId="6" type="noConversion"/>
  </si>
  <si>
    <t>H3883AB1486</t>
  </si>
  <si>
    <t>24.325910,121.305391</t>
    <phoneticPr fontId="6" type="noConversion"/>
  </si>
  <si>
    <t>H3782FD6526</t>
  </si>
  <si>
    <t>24.324332,121.301830</t>
    <phoneticPr fontId="6" type="noConversion"/>
  </si>
  <si>
    <t>H3782CB0811</t>
  </si>
  <si>
    <t>24.325663,121.297605</t>
    <phoneticPr fontId="6" type="noConversion"/>
  </si>
  <si>
    <t>H3682FD7227</t>
  </si>
  <si>
    <t>24.327159,121.295331</t>
    <phoneticPr fontId="6" type="noConversion"/>
  </si>
  <si>
    <t>H3682DE4912</t>
  </si>
  <si>
    <t>24.322812,121.295426</t>
    <phoneticPr fontId="6" type="noConversion"/>
  </si>
  <si>
    <t>H3682DA5121</t>
  </si>
  <si>
    <t>24.320568,121.297347</t>
    <phoneticPr fontId="6" type="noConversion"/>
  </si>
  <si>
    <t>H3681FC4673</t>
  </si>
  <si>
    <t>24.316700,121.296872</t>
    <phoneticPr fontId="6" type="noConversion"/>
  </si>
  <si>
    <t>H3680FD0304</t>
  </si>
  <si>
    <t>24.313244,121.294208</t>
    <phoneticPr fontId="6" type="noConversion"/>
  </si>
  <si>
    <t>H3679CE3501</t>
  </si>
  <si>
    <t>24.311504,121.289972</t>
    <phoneticPr fontId="6" type="noConversion"/>
  </si>
  <si>
    <t>H3579GC0517</t>
  </si>
  <si>
    <t>24.308049,121.287019</t>
    <phoneticPr fontId="6" type="noConversion"/>
  </si>
  <si>
    <t>H3578DD0724</t>
  </si>
  <si>
    <t>24.304660,121.284104</t>
    <phoneticPr fontId="6" type="noConversion"/>
  </si>
  <si>
    <t>H3577AE0978</t>
  </si>
  <si>
    <t>24.302589,121.280357</t>
    <phoneticPr fontId="6" type="noConversion"/>
  </si>
  <si>
    <t>H3477EC2678</t>
  </si>
  <si>
    <t>24.301946,121.281413</t>
    <phoneticPr fontId="6" type="noConversion"/>
  </si>
  <si>
    <t>H3477FB3947</t>
  </si>
  <si>
    <t>24.299691,121.281907</t>
    <phoneticPr fontId="6" type="noConversion"/>
  </si>
  <si>
    <t>H3476FE8457</t>
  </si>
  <si>
    <t>24.297419,121.279953</t>
    <phoneticPr fontId="6" type="noConversion"/>
  </si>
  <si>
    <t>H3476DB8975</t>
  </si>
  <si>
    <t>24.295804,121.276364</t>
    <phoneticPr fontId="6" type="noConversion"/>
  </si>
  <si>
    <t>H3476AA2136</t>
  </si>
  <si>
    <t>24.295504,121.275111</t>
    <phoneticPr fontId="6" type="noConversion"/>
  </si>
  <si>
    <t>H3375GE9862</t>
  </si>
  <si>
    <t>24.294557,121.271917</t>
    <phoneticPr fontId="6" type="noConversion"/>
  </si>
  <si>
    <t>H3375DD7727</t>
  </si>
  <si>
    <t>24.297453,121.268542</t>
    <phoneticPr fontId="6" type="noConversion"/>
  </si>
  <si>
    <t>H3376AB2997</t>
  </si>
  <si>
    <t>24.294750,121.267499</t>
    <phoneticPr fontId="6" type="noConversion"/>
  </si>
  <si>
    <t>H3275HD2937</t>
  </si>
  <si>
    <t>24.290842,121.268671</t>
    <phoneticPr fontId="6" type="noConversion"/>
  </si>
  <si>
    <t>H3374AE4635</t>
  </si>
  <si>
    <t>24.288308,121.265204</t>
    <phoneticPr fontId="6" type="noConversion"/>
  </si>
  <si>
    <t>H3274EB9823</t>
  </si>
  <si>
    <t>24.284571,121.266192</t>
    <phoneticPr fontId="6" type="noConversion"/>
  </si>
  <si>
    <t>H3273FC9730</t>
  </si>
  <si>
    <t>24.280542,121.265574</t>
    <phoneticPr fontId="6" type="noConversion"/>
  </si>
  <si>
    <t>H3272FD3213</t>
  </si>
  <si>
    <t>24.277260,121.263371</t>
    <phoneticPr fontId="6" type="noConversion"/>
  </si>
  <si>
    <t>H3271DE0589</t>
  </si>
  <si>
    <t>24.273542,121.261504</t>
    <phoneticPr fontId="6" type="noConversion"/>
  </si>
  <si>
    <t>H3271BA1497</t>
  </si>
  <si>
    <t>24.270180,121.259045</t>
    <phoneticPr fontId="6" type="noConversion"/>
  </si>
  <si>
    <t>H3170GB7704</t>
  </si>
  <si>
    <t>24.267693,121.261603</t>
    <phoneticPr fontId="6" type="noConversion"/>
  </si>
  <si>
    <t>H3269BE3010</t>
  </si>
  <si>
    <t>24.263987,121.259651</t>
    <phoneticPr fontId="6" type="noConversion"/>
  </si>
  <si>
    <t>H3168HE3839</t>
  </si>
  <si>
    <t>24.259921,121.257955</t>
    <phoneticPr fontId="6" type="noConversion"/>
  </si>
  <si>
    <t>H3168FA6328</t>
  </si>
  <si>
    <t>24.257720,121.254586</t>
    <phoneticPr fontId="6" type="noConversion"/>
  </si>
  <si>
    <t>H3167CC2904</t>
  </si>
  <si>
    <t>24.255905,121.251633</t>
    <phoneticPr fontId="6" type="noConversion"/>
  </si>
  <si>
    <t>H3067HA2912</t>
  </si>
  <si>
    <t>24.254785,121.247636</t>
    <phoneticPr fontId="6" type="noConversion"/>
  </si>
  <si>
    <t>H3066DE1657</t>
  </si>
  <si>
    <t>24.910298,121.365958</t>
    <phoneticPr fontId="6" type="noConversion"/>
  </si>
  <si>
    <t>B4512BA3965</t>
  </si>
  <si>
    <t>24.905842,121.366562</t>
    <phoneticPr fontId="6" type="noConversion"/>
  </si>
  <si>
    <t>B4511BB9082</t>
  </si>
  <si>
    <t>24.901954,121.368399</t>
    <phoneticPr fontId="6" type="noConversion"/>
  </si>
  <si>
    <t>B4510DB8752</t>
  </si>
  <si>
    <t>24.899064,121.369527</t>
    <phoneticPr fontId="6" type="noConversion"/>
  </si>
  <si>
    <t>B4509FD0502</t>
  </si>
  <si>
    <t>24.895365,121.371430</t>
    <phoneticPr fontId="6" type="noConversion"/>
  </si>
  <si>
    <t>B4508GE9433</t>
  </si>
  <si>
    <t>24.891668,121.374190</t>
    <phoneticPr fontId="6" type="noConversion"/>
  </si>
  <si>
    <t>B4608BA7334</t>
  </si>
  <si>
    <t>24.887723,121.375959</t>
    <phoneticPr fontId="6" type="noConversion"/>
  </si>
  <si>
    <t>B4607DA5938</t>
  </si>
  <si>
    <t>24.883758,121.377612</t>
    <phoneticPr fontId="6" type="noConversion"/>
  </si>
  <si>
    <t>B4606FB2519</t>
  </si>
  <si>
    <t>24.879936,121.380047</t>
    <phoneticPr fontId="6" type="noConversion"/>
  </si>
  <si>
    <t>B4605HC6396</t>
  </si>
  <si>
    <t>24.875801,121.380366</t>
    <phoneticPr fontId="6" type="noConversion"/>
  </si>
  <si>
    <t>B4704AC0728</t>
  </si>
  <si>
    <t>24.872341,121.377620</t>
    <phoneticPr fontId="6" type="noConversion"/>
  </si>
  <si>
    <t>B4603FD2964</t>
  </si>
  <si>
    <t>24.870118,121.373632</t>
    <phoneticPr fontId="6" type="noConversion"/>
  </si>
  <si>
    <t>B4603BB2437</t>
  </si>
  <si>
    <t>24.866773,121.370690</t>
    <phoneticPr fontId="6" type="noConversion"/>
  </si>
  <si>
    <t>B4502GC2776</t>
  </si>
  <si>
    <t>24.864646,121.366697</t>
    <phoneticPr fontId="6" type="noConversion"/>
  </si>
  <si>
    <t>B4502CA2349</t>
  </si>
  <si>
    <t>24.861339,121.363674</t>
    <phoneticPr fontId="6" type="noConversion"/>
  </si>
  <si>
    <t>B4401HB2702</t>
  </si>
  <si>
    <t>24.859044,121.359676</t>
    <phoneticPr fontId="6" type="noConversion"/>
  </si>
  <si>
    <t>B4400DE1167</t>
  </si>
  <si>
    <t>24.855454,121.358042</t>
    <phoneticPr fontId="6" type="noConversion"/>
  </si>
  <si>
    <t>B4400BA5129</t>
  </si>
  <si>
    <t>24.853525,121.354445</t>
    <phoneticPr fontId="6" type="noConversion"/>
  </si>
  <si>
    <t>E4399FD8094</t>
  </si>
  <si>
    <t>24.850752,121.351336</t>
    <phoneticPr fontId="6" type="noConversion"/>
  </si>
  <si>
    <t>E4398CE7966</t>
  </si>
  <si>
    <t>23.114678,121.208053</t>
    <phoneticPr fontId="6" type="noConversion"/>
  </si>
  <si>
    <t>O2514EC8014</t>
  </si>
  <si>
    <t>24.851273,121.348504</t>
    <phoneticPr fontId="6" type="noConversion"/>
  </si>
  <si>
    <t>E4299HA9503</t>
  </si>
  <si>
    <t>24.852935,121.345360</t>
    <phoneticPr fontId="6" type="noConversion"/>
  </si>
  <si>
    <t>E4299EC7326</t>
  </si>
  <si>
    <t>24.851952,121.343718</t>
    <phoneticPr fontId="6" type="noConversion"/>
  </si>
  <si>
    <t>E4299DB0267</t>
  </si>
  <si>
    <t>24.852159,121.342177</t>
    <phoneticPr fontId="6" type="noConversion"/>
  </si>
  <si>
    <t>E4299BB5500</t>
  </si>
  <si>
    <t>24.850904,121.338468</t>
    <phoneticPr fontId="6" type="noConversion"/>
  </si>
  <si>
    <t>E4199FA7160</t>
  </si>
  <si>
    <t>24.848922,121.334434</t>
    <phoneticPr fontId="6" type="noConversion"/>
  </si>
  <si>
    <t>E4198BC6889</t>
  </si>
  <si>
    <t>24.845018,121.333130</t>
    <phoneticPr fontId="6" type="noConversion"/>
  </si>
  <si>
    <t>E4197AD3586</t>
  </si>
  <si>
    <t>24.840787,121.333990</t>
    <phoneticPr fontId="6" type="noConversion"/>
  </si>
  <si>
    <t>E4196BD2868</t>
  </si>
  <si>
    <t>24.837163,121.333028</t>
    <phoneticPr fontId="6" type="noConversion"/>
  </si>
  <si>
    <t>E4195AE3806</t>
  </si>
  <si>
    <t>24.833962,121.330253</t>
    <phoneticPr fontId="6" type="noConversion"/>
  </si>
  <si>
    <t>E4095FB5301</t>
  </si>
  <si>
    <t>24.832220,121.330740</t>
    <phoneticPr fontId="6" type="noConversion"/>
  </si>
  <si>
    <t>E4094GE0308</t>
  </si>
  <si>
    <t>24.644148,121.564742</t>
    <phoneticPr fontId="6" type="noConversion"/>
  </si>
  <si>
    <t>E7053DB3885</t>
  </si>
  <si>
    <t>24.641752,121.568688</t>
    <phoneticPr fontId="6" type="noConversion"/>
  </si>
  <si>
    <t>E7052HE3281</t>
  </si>
  <si>
    <t>24.640719,121.572747</t>
    <phoneticPr fontId="6" type="noConversion"/>
  </si>
  <si>
    <t>E7152DD5009</t>
  </si>
  <si>
    <t>24.639741,121.577375</t>
    <phoneticPr fontId="6" type="noConversion"/>
  </si>
  <si>
    <t>E7252AC1092</t>
  </si>
  <si>
    <t>24.640296,121.581540</t>
    <phoneticPr fontId="6" type="noConversion"/>
  </si>
  <si>
    <t>E7252EC4605</t>
  </si>
  <si>
    <t>24.639642,121.586207</t>
    <phoneticPr fontId="6" type="noConversion"/>
  </si>
  <si>
    <t>E7352BB1935</t>
  </si>
  <si>
    <t>24.643107,121.590459</t>
    <phoneticPr fontId="6" type="noConversion"/>
  </si>
  <si>
    <t>E7353FA4821</t>
  </si>
  <si>
    <t>24.645148,121.594410</t>
    <phoneticPr fontId="6" type="noConversion"/>
  </si>
  <si>
    <t>E7453BD4018</t>
  </si>
  <si>
    <t>24.643776,121.599165</t>
    <phoneticPr fontId="6" type="noConversion"/>
  </si>
  <si>
    <t>E7453GB2539</t>
  </si>
  <si>
    <t>24.639341,121.600147</t>
    <phoneticPr fontId="6" type="noConversion"/>
  </si>
  <si>
    <t>E7452HB2648</t>
  </si>
  <si>
    <t>24.635596,121.602801</t>
    <phoneticPr fontId="6" type="noConversion"/>
  </si>
  <si>
    <t>E7551BC9554</t>
  </si>
  <si>
    <t>24.632640,121.606684</t>
    <phoneticPr fontId="6" type="noConversion"/>
  </si>
  <si>
    <t>E7550FE8298</t>
  </si>
  <si>
    <t>24.633563,121.609880</t>
    <phoneticPr fontId="6" type="noConversion"/>
  </si>
  <si>
    <t>E7651BA1322</t>
  </si>
  <si>
    <t>24.637176,121.613264</t>
    <phoneticPr fontId="6" type="noConversion"/>
  </si>
  <si>
    <t>E7651EE5334</t>
  </si>
  <si>
    <t>24.640209,121.613460</t>
    <phoneticPr fontId="6" type="noConversion"/>
  </si>
  <si>
    <t>E7652EC7720</t>
  </si>
  <si>
    <t>24.643642,121.611191</t>
    <phoneticPr fontId="6" type="noConversion"/>
  </si>
  <si>
    <t>E7653CB4409</t>
  </si>
  <si>
    <t>24.647154,121.613735</t>
    <phoneticPr fontId="6" type="noConversion"/>
  </si>
  <si>
    <t>E7654EA9369</t>
  </si>
  <si>
    <t>24.651040,121.616088</t>
    <phoneticPr fontId="6" type="noConversion"/>
  </si>
  <si>
    <t>E7654HE3721</t>
  </si>
  <si>
    <t>24.652330,121.615608</t>
    <phoneticPr fontId="6" type="noConversion"/>
  </si>
  <si>
    <t>E7655GB8133</t>
  </si>
  <si>
    <t>24.656082,121.614713</t>
    <phoneticPr fontId="6" type="noConversion"/>
  </si>
  <si>
    <t>E7656FA9219</t>
  </si>
  <si>
    <t>24.658159,121.617934</t>
    <phoneticPr fontId="6" type="noConversion"/>
  </si>
  <si>
    <t>E7756BC1660</t>
  </si>
  <si>
    <t>24.660892,121.621356</t>
    <phoneticPr fontId="6" type="noConversion"/>
  </si>
  <si>
    <t>E7757EA6614</t>
  </si>
  <si>
    <t>24.662045,121.625412</t>
    <phoneticPr fontId="6" type="noConversion"/>
  </si>
  <si>
    <t>E7857AB7914</t>
  </si>
  <si>
    <t>24.662532,121.630071</t>
    <phoneticPr fontId="6" type="noConversion"/>
  </si>
  <si>
    <t>E7857FC4520</t>
  </si>
  <si>
    <t>24.663392,121.634821</t>
    <phoneticPr fontId="6" type="noConversion"/>
  </si>
  <si>
    <t>E7957CD2427</t>
  </si>
  <si>
    <t>24.664246,121.639644</t>
    <phoneticPr fontId="6" type="noConversion"/>
  </si>
  <si>
    <t>E7957HE1404</t>
  </si>
  <si>
    <t>24.665047,121.644520</t>
    <phoneticPr fontId="6" type="noConversion"/>
  </si>
  <si>
    <t>E8058EA0335</t>
  </si>
  <si>
    <t>24.665813,121.649384</t>
    <phoneticPr fontId="6" type="noConversion"/>
  </si>
  <si>
    <t>E8158AB9252</t>
  </si>
  <si>
    <t>24.666499,121.653927</t>
    <phoneticPr fontId="6" type="noConversion"/>
  </si>
  <si>
    <t>E8158FC5041</t>
  </si>
  <si>
    <t>24.667572,121.658405</t>
    <phoneticPr fontId="6" type="noConversion"/>
  </si>
  <si>
    <t>E8258CD0272</t>
  </si>
  <si>
    <t>24.668515,121.663211</t>
    <phoneticPr fontId="6" type="noConversion"/>
  </si>
  <si>
    <t>E8258GE9238</t>
  </si>
  <si>
    <t>24.668026,121.668421</t>
    <phoneticPr fontId="6" type="noConversion"/>
  </si>
  <si>
    <t>E8358ED2717</t>
  </si>
  <si>
    <t>24.667785,121.673285</t>
    <phoneticPr fontId="6" type="noConversion"/>
  </si>
  <si>
    <t>E8458BD1533</t>
  </si>
  <si>
    <t>24.667540,121.678336</t>
    <phoneticPr fontId="6" type="noConversion"/>
  </si>
  <si>
    <t>E8458GD2248</t>
  </si>
  <si>
    <t>24.667440,121.683137</t>
    <phoneticPr fontId="6" type="noConversion"/>
  </si>
  <si>
    <t>E8558DD1109</t>
  </si>
  <si>
    <t>24.667405,121.687984</t>
    <phoneticPr fontId="6" type="noConversion"/>
  </si>
  <si>
    <t>E8658AD0118</t>
  </si>
  <si>
    <t>24.668137,121.692945</t>
    <phoneticPr fontId="6" type="noConversion"/>
  </si>
  <si>
    <t>E8658FE0031</t>
  </si>
  <si>
    <t>24.667249,121.697703</t>
    <phoneticPr fontId="6" type="noConversion"/>
  </si>
  <si>
    <t>E8758BD8055</t>
  </si>
  <si>
    <t>24.667897,121.702447</t>
    <phoneticPr fontId="6" type="noConversion"/>
  </si>
  <si>
    <t>E8758GD6840</t>
  </si>
  <si>
    <t>24.669393,121.707062</t>
    <phoneticPr fontId="6" type="noConversion"/>
  </si>
  <si>
    <t>E8859DA3418</t>
  </si>
  <si>
    <t>24.670260,121.711888</t>
    <phoneticPr fontId="6" type="noConversion"/>
  </si>
  <si>
    <t>E8959AB1496</t>
  </si>
  <si>
    <t>24.670085,121.716665</t>
    <phoneticPr fontId="6" type="noConversion"/>
  </si>
  <si>
    <t>E8959FB0229</t>
  </si>
  <si>
    <t>24.669857,121.721714</t>
    <phoneticPr fontId="6" type="noConversion"/>
  </si>
  <si>
    <t>E9059CB1037</t>
  </si>
  <si>
    <t>24.669686,121.726921</t>
    <phoneticPr fontId="6" type="noConversion"/>
  </si>
  <si>
    <t>E9059HA4911</t>
  </si>
  <si>
    <t>24.669558,121.731430</t>
    <phoneticPr fontId="6" type="noConversion"/>
  </si>
  <si>
    <t>E9159DA9779</t>
  </si>
  <si>
    <t>24.669241,121.736332</t>
    <phoneticPr fontId="6" type="noConversion"/>
  </si>
  <si>
    <t>E9259AA9436</t>
  </si>
  <si>
    <t>24.668909,121.740771</t>
    <phoneticPr fontId="6" type="noConversion"/>
  </si>
  <si>
    <t>E9259FA4132</t>
  </si>
  <si>
    <t>24.669475,121.745970</t>
    <phoneticPr fontId="6" type="noConversion"/>
  </si>
  <si>
    <t>E9359CA6798</t>
  </si>
  <si>
    <t>24.670494,121.750782</t>
    <phoneticPr fontId="6" type="noConversion"/>
  </si>
  <si>
    <t>E9359HB5953</t>
  </si>
  <si>
    <t>24.672146,121.755434</t>
    <phoneticPr fontId="6" type="noConversion"/>
  </si>
  <si>
    <t>E9459ED2759</t>
  </si>
  <si>
    <t>24.673635,121.760230</t>
    <phoneticPr fontId="6" type="noConversion"/>
  </si>
  <si>
    <t>E9560BA0496</t>
  </si>
  <si>
    <t>24.674631,121.764810</t>
    <phoneticPr fontId="6" type="noConversion"/>
  </si>
  <si>
    <t>E9560FB7529</t>
  </si>
  <si>
    <t>24.675162,121.769178</t>
    <phoneticPr fontId="6" type="noConversion"/>
  </si>
  <si>
    <t>E9660CC1241</t>
  </si>
  <si>
    <t>24.675039,121.774337</t>
    <phoneticPr fontId="6" type="noConversion"/>
  </si>
  <si>
    <t>E9660HC3160</t>
  </si>
  <si>
    <t>24.674234,121.779237</t>
    <phoneticPr fontId="6" type="noConversion"/>
  </si>
  <si>
    <t>E9760EB3233</t>
  </si>
  <si>
    <t>24.673111,121.784069</t>
    <phoneticPr fontId="6" type="noConversion"/>
  </si>
  <si>
    <t>E9860BA2022</t>
  </si>
  <si>
    <t>24.672766,121.788687</t>
    <phoneticPr fontId="6" type="noConversion"/>
  </si>
  <si>
    <t>E9859FE9606</t>
  </si>
  <si>
    <t>24.671710,121.793591</t>
    <phoneticPr fontId="6" type="noConversion"/>
  </si>
  <si>
    <t>E9959CD8572</t>
  </si>
  <si>
    <t>24.672827,121.798109</t>
    <phoneticPr fontId="6" type="noConversion"/>
  </si>
  <si>
    <t>E9959HE4749</t>
  </si>
  <si>
    <t>24.673348,121.803096</t>
    <phoneticPr fontId="6" type="noConversion"/>
  </si>
  <si>
    <t>F0060EA4389</t>
  </si>
  <si>
    <t>24.673495,121.807961</t>
    <phoneticPr fontId="6" type="noConversion"/>
  </si>
  <si>
    <t>F0160BA4508</t>
  </si>
  <si>
    <t>24.671785,121.811868</t>
    <phoneticPr fontId="6" type="noConversion"/>
  </si>
  <si>
    <t>F0159FD3771</t>
  </si>
  <si>
    <t>24.668606,121.815372</t>
    <phoneticPr fontId="6" type="noConversion"/>
  </si>
  <si>
    <t>F0259AA9241</t>
  </si>
  <si>
    <t>24.668246,121.819725</t>
    <phoneticPr fontId="6" type="noConversion"/>
  </si>
  <si>
    <t>F0258FE3844</t>
  </si>
  <si>
    <t>24.261595,120.822674</t>
    <phoneticPr fontId="6" type="noConversion"/>
  </si>
  <si>
    <t>G7668DC6161</t>
  </si>
  <si>
    <t>24.257379,120.824432</t>
    <phoneticPr fontId="6" type="noConversion"/>
  </si>
  <si>
    <t>G7667FC4444</t>
  </si>
  <si>
    <t>24.253213,120.826320</t>
    <phoneticPr fontId="6" type="noConversion"/>
  </si>
  <si>
    <t>G7666HC3852</t>
  </si>
  <si>
    <t>24.249587,120.829167</t>
    <phoneticPr fontId="6" type="noConversion"/>
  </si>
  <si>
    <t>G7765CD2830</t>
  </si>
  <si>
    <t>24.246141,120.832298</t>
    <phoneticPr fontId="6" type="noConversion"/>
  </si>
  <si>
    <t>G7764FE4918</t>
  </si>
  <si>
    <t>24.241816,120.833604</t>
    <phoneticPr fontId="6" type="noConversion"/>
  </si>
  <si>
    <t>G7764GA7139</t>
  </si>
  <si>
    <t>24.237443,120.834821</t>
    <phoneticPr fontId="6" type="noConversion"/>
  </si>
  <si>
    <t>G7763HA9365</t>
  </si>
  <si>
    <t>24.233078,120.836076</t>
    <phoneticPr fontId="6" type="noConversion"/>
  </si>
  <si>
    <t>G7862BA2531</t>
  </si>
  <si>
    <t>24.228686,120.837182</t>
    <phoneticPr fontId="6" type="noConversion"/>
  </si>
  <si>
    <t>G7861CA3655</t>
  </si>
  <si>
    <t>24.224291,120.837496</t>
    <phoneticPr fontId="6" type="noConversion"/>
  </si>
  <si>
    <t>G7860CA6768</t>
  </si>
  <si>
    <t>24.219798,120.837125</t>
    <phoneticPr fontId="6" type="noConversion"/>
  </si>
  <si>
    <t>G7859CA2880</t>
  </si>
  <si>
    <t>24.215432,120.838259</t>
    <phoneticPr fontId="6" type="noConversion"/>
  </si>
  <si>
    <t>G7858DA4927</t>
  </si>
  <si>
    <t>24.211051,120.839357</t>
    <phoneticPr fontId="6" type="noConversion"/>
  </si>
  <si>
    <t>G7857EB5131</t>
  </si>
  <si>
    <t>24.206585,120.839412</t>
    <phoneticPr fontId="6" type="noConversion"/>
  </si>
  <si>
    <t>G7856EB5187</t>
  </si>
  <si>
    <t>24.202118,120.839718</t>
    <phoneticPr fontId="6" type="noConversion"/>
  </si>
  <si>
    <t>G7855EB8292</t>
  </si>
  <si>
    <t>24.197678,120.839427</t>
    <phoneticPr fontId="6" type="noConversion"/>
  </si>
  <si>
    <t>G7854EB5390</t>
  </si>
  <si>
    <t>24.193247,120.839158</t>
    <phoneticPr fontId="6" type="noConversion"/>
  </si>
  <si>
    <t>G7853EB3319</t>
  </si>
  <si>
    <t>24.188938,120.840206</t>
    <phoneticPr fontId="6" type="noConversion"/>
  </si>
  <si>
    <t>G7852FB3672</t>
  </si>
  <si>
    <t>24.184502,120.840314</t>
    <phoneticPr fontId="6" type="noConversion"/>
  </si>
  <si>
    <t>G7851FB4771</t>
  </si>
  <si>
    <t>24.180399,120.839365</t>
    <phoneticPr fontId="6" type="noConversion"/>
  </si>
  <si>
    <t>G7850EC5107</t>
  </si>
  <si>
    <t>24.176433,120.838985</t>
    <phoneticPr fontId="6" type="noConversion"/>
  </si>
  <si>
    <t>G7849EC1717</t>
  </si>
  <si>
    <t>24.172010,120.838639</t>
    <phoneticPr fontId="6" type="noConversion"/>
  </si>
  <si>
    <t>G7848DC7858</t>
  </si>
  <si>
    <t>24.169056,120.842188</t>
    <phoneticPr fontId="6" type="noConversion"/>
  </si>
  <si>
    <t>G7847HE3660</t>
  </si>
  <si>
    <t>24.165175,120.843761</t>
    <phoneticPr fontId="6" type="noConversion"/>
  </si>
  <si>
    <t>G7947AA9350</t>
  </si>
  <si>
    <t>24.162583,120.847750</t>
    <phoneticPr fontId="6" type="noConversion"/>
  </si>
  <si>
    <t>G7946FC0402</t>
  </si>
  <si>
    <t>24.161717,120.852448</t>
    <phoneticPr fontId="6" type="noConversion"/>
  </si>
  <si>
    <t>G8046BB7476</t>
  </si>
  <si>
    <t>24.160827,120.857233</t>
    <phoneticPr fontId="6" type="noConversion"/>
  </si>
  <si>
    <t>G8046GA6437</t>
  </si>
  <si>
    <t>24.162325,120.860591</t>
    <phoneticPr fontId="6" type="noConversion"/>
  </si>
  <si>
    <t>G8146CC0153</t>
  </si>
  <si>
    <t>24.165077,120.864364</t>
    <phoneticPr fontId="6" type="noConversion"/>
  </si>
  <si>
    <t>G8147FA8187</t>
  </si>
  <si>
    <t>24.167962,120.867876</t>
    <phoneticPr fontId="6" type="noConversion"/>
  </si>
  <si>
    <t>G8247BD4366</t>
  </si>
  <si>
    <t>24.170334,120.871421</t>
    <phoneticPr fontId="6" type="noConversion"/>
  </si>
  <si>
    <t>G8248FA0968</t>
  </si>
  <si>
    <t>24.172185,120.875721</t>
    <phoneticPr fontId="6" type="noConversion"/>
  </si>
  <si>
    <t>G8348BD4033</t>
  </si>
  <si>
    <t>24.174343,120.880032</t>
    <phoneticPr fontId="6" type="noConversion"/>
  </si>
  <si>
    <t>G8349FA8412</t>
  </si>
  <si>
    <t>24.174701,120.884312</t>
    <phoneticPr fontId="6" type="noConversion"/>
  </si>
  <si>
    <t>G8449CA1861</t>
  </si>
  <si>
    <t>24.173847,120.889048</t>
    <phoneticPr fontId="6" type="noConversion"/>
  </si>
  <si>
    <t>G8448GE9876</t>
  </si>
  <si>
    <t>24.172830,120.893783</t>
    <phoneticPr fontId="6" type="noConversion"/>
  </si>
  <si>
    <t>G8548DD7783</t>
  </si>
  <si>
    <t>24.169464,120.896803</t>
    <phoneticPr fontId="6" type="noConversion"/>
  </si>
  <si>
    <t>G8548GA8050</t>
  </si>
  <si>
    <t>24.167428,120.900962</t>
    <phoneticPr fontId="6" type="noConversion"/>
  </si>
  <si>
    <t>G8647DC0774</t>
  </si>
  <si>
    <t>24.169634,120.904692</t>
    <phoneticPr fontId="6" type="noConversion"/>
  </si>
  <si>
    <t>G8648GA8178</t>
  </si>
  <si>
    <t>24.172406,120.908424</t>
    <phoneticPr fontId="6" type="noConversion"/>
  </si>
  <si>
    <t>G8748CD6265</t>
  </si>
  <si>
    <t>24.176733,120.909709</t>
    <phoneticPr fontId="6" type="noConversion"/>
  </si>
  <si>
    <t>G8749DD9074</t>
  </si>
  <si>
    <t>24.180959,120.911369</t>
    <phoneticPr fontId="6" type="noConversion"/>
  </si>
  <si>
    <t>G8750FC6762</t>
  </si>
  <si>
    <t>24.185123,120.913111</t>
    <phoneticPr fontId="6" type="noConversion"/>
  </si>
  <si>
    <t>G8751HC4333</t>
  </si>
  <si>
    <t>24.187517,120.916621</t>
    <phoneticPr fontId="6" type="noConversion"/>
  </si>
  <si>
    <t>G8851DE0908</t>
  </si>
  <si>
    <t>24.186075,120.921166</t>
    <phoneticPr fontId="6" type="noConversion"/>
  </si>
  <si>
    <t>G8851HD6318</t>
  </si>
  <si>
    <t>24.183256,120.924808</t>
    <phoneticPr fontId="6" type="noConversion"/>
  </si>
  <si>
    <t>G8951DA3216</t>
  </si>
  <si>
    <t>24.180850,120.928373</t>
    <phoneticPr fontId="6" type="noConversion"/>
  </si>
  <si>
    <t>G8950GC9539</t>
  </si>
  <si>
    <t>24.177295,120.929937</t>
    <phoneticPr fontId="6" type="noConversion"/>
  </si>
  <si>
    <t>G9049AD5625</t>
  </si>
  <si>
    <t>24.174267,120.933282</t>
    <phoneticPr fontId="6" type="noConversion"/>
  </si>
  <si>
    <t>G9049DA9320</t>
  </si>
  <si>
    <t>24.173143,120.937965</t>
    <phoneticPr fontId="6" type="noConversion"/>
  </si>
  <si>
    <t>G9148AE6075</t>
  </si>
  <si>
    <t>24.170591,120.941578</t>
    <phoneticPr fontId="6" type="noConversion"/>
  </si>
  <si>
    <t>G9148EB3242</t>
  </si>
  <si>
    <t>24.166942,120.944312</t>
    <phoneticPr fontId="6" type="noConversion"/>
  </si>
  <si>
    <t>G9147HC1128</t>
  </si>
  <si>
    <t>24.166798,120.949081</t>
    <phoneticPr fontId="6" type="noConversion"/>
  </si>
  <si>
    <t>G9247DC9072</t>
  </si>
  <si>
    <t>24.168634,120.953246</t>
    <phoneticPr fontId="6" type="noConversion"/>
  </si>
  <si>
    <t>G9347AE2005</t>
  </si>
  <si>
    <t>24.168535,120.957993</t>
    <phoneticPr fontId="6" type="noConversion"/>
  </si>
  <si>
    <t>G9347FD0924</t>
  </si>
  <si>
    <t>24.170469,120.961484</t>
    <phoneticPr fontId="6" type="noConversion"/>
  </si>
  <si>
    <t>G9448AB5078</t>
  </si>
  <si>
    <t>24.171996,120.965656</t>
    <phoneticPr fontId="6" type="noConversion"/>
  </si>
  <si>
    <t>G9448EC8717</t>
  </si>
  <si>
    <t>24.172773,120.970392</t>
    <phoneticPr fontId="6" type="noConversion"/>
  </si>
  <si>
    <t>G9548BD6623</t>
  </si>
  <si>
    <t>24.175440,120.974343</t>
    <phoneticPr fontId="6" type="noConversion"/>
  </si>
  <si>
    <t>G9549FB6548</t>
  </si>
  <si>
    <t>24.178290,120.978050</t>
    <phoneticPr fontId="6" type="noConversion"/>
  </si>
  <si>
    <t>G9649BE4704</t>
  </si>
  <si>
    <t>24.181644,120.981227</t>
    <phoneticPr fontId="6" type="noConversion"/>
  </si>
  <si>
    <t>G9650ED6435</t>
  </si>
  <si>
    <t>24.184475,120.984909</t>
    <phoneticPr fontId="6" type="noConversion"/>
  </si>
  <si>
    <t>G9751AB3579</t>
  </si>
  <si>
    <t>24.186430,120.989188</t>
    <phoneticPr fontId="6" type="noConversion"/>
  </si>
  <si>
    <t>G9751ED7725</t>
  </si>
  <si>
    <t>24.190277,120.991519</t>
    <phoneticPr fontId="6" type="noConversion"/>
  </si>
  <si>
    <t>G9752HD0091</t>
  </si>
  <si>
    <t>24.194117,120.993314</t>
    <phoneticPr fontId="6" type="noConversion"/>
  </si>
  <si>
    <t>G9853AC9216</t>
  </si>
  <si>
    <t>24.196648,120.996602</t>
    <phoneticPr fontId="6" type="noConversion"/>
  </si>
  <si>
    <t>G9854EA2057</t>
  </si>
  <si>
    <t>24.198488,121.000890</t>
    <phoneticPr fontId="6" type="noConversion"/>
  </si>
  <si>
    <t>G9954AC6110</t>
  </si>
  <si>
    <t>24.202425,121.002919</t>
    <phoneticPr fontId="6" type="noConversion"/>
  </si>
  <si>
    <t>G9955CB6476</t>
  </si>
  <si>
    <t>24.203093,121.007716</t>
    <phoneticPr fontId="6" type="noConversion"/>
  </si>
  <si>
    <t>G9955HC5240</t>
  </si>
  <si>
    <t>24.202667,121.012053</t>
    <phoneticPr fontId="6" type="noConversion"/>
  </si>
  <si>
    <t>H0055DB9753</t>
  </si>
  <si>
    <t>24.250481,121.165414</t>
    <phoneticPr fontId="6" type="noConversion"/>
  </si>
  <si>
    <t>H1965HE6778</t>
  </si>
  <si>
    <t>24.251491,121.169243</t>
    <phoneticPr fontId="6" type="noConversion"/>
  </si>
  <si>
    <t>H2066DA5961</t>
  </si>
  <si>
    <t>24.253220,121.173130</t>
    <phoneticPr fontId="6" type="noConversion"/>
  </si>
  <si>
    <t>H2066HC5803</t>
  </si>
  <si>
    <t>24.254956,121.176404</t>
    <phoneticPr fontId="6" type="noConversion"/>
  </si>
  <si>
    <t>H2166CE8725</t>
  </si>
  <si>
    <t>24.255178,121.181168</t>
    <phoneticPr fontId="6" type="noConversion"/>
  </si>
  <si>
    <t>H2167HA6061</t>
  </si>
  <si>
    <t>24.256155,121.181563</t>
    <phoneticPr fontId="6" type="noConversion"/>
  </si>
  <si>
    <t>H2267AB0069</t>
  </si>
  <si>
    <t>24.259074,121.181358</t>
    <phoneticPr fontId="6" type="noConversion"/>
  </si>
  <si>
    <t>H2167HE8352</t>
  </si>
  <si>
    <t>24.262252,121.184391</t>
    <phoneticPr fontId="6" type="noConversion"/>
  </si>
  <si>
    <t>H2268CC9824</t>
  </si>
  <si>
    <t>24.261040,121.188809</t>
    <phoneticPr fontId="6" type="noConversion"/>
  </si>
  <si>
    <t>H2268HB4511</t>
  </si>
  <si>
    <t>24.260288,121.192757</t>
    <phoneticPr fontId="6" type="noConversion"/>
  </si>
  <si>
    <t>H2368DA4628</t>
  </si>
  <si>
    <t>24.258529,121.196457</t>
    <phoneticPr fontId="6" type="noConversion"/>
  </si>
  <si>
    <t>H2367HD1784</t>
  </si>
  <si>
    <t>24.258882,121.200365</t>
    <phoneticPr fontId="6" type="noConversion"/>
  </si>
  <si>
    <t>H2467DE1153</t>
  </si>
  <si>
    <t>24.257424,121.203017</t>
    <phoneticPr fontId="6" type="noConversion"/>
  </si>
  <si>
    <t>H2467FC8542</t>
  </si>
  <si>
    <t>24.258588,121.207371</t>
    <phoneticPr fontId="6" type="noConversion"/>
  </si>
  <si>
    <t>H2567CD2862</t>
  </si>
  <si>
    <t>24.255240,121.209276</t>
    <phoneticPr fontId="6" type="noConversion"/>
  </si>
  <si>
    <t>H2567EA2101</t>
  </si>
  <si>
    <t>24.252048,121.207072</t>
    <phoneticPr fontId="6" type="noConversion"/>
  </si>
  <si>
    <t>H2566BB9578</t>
  </si>
  <si>
    <t>24.249330,121.207605</t>
    <phoneticPr fontId="6" type="noConversion"/>
  </si>
  <si>
    <t>H2565CD5517</t>
  </si>
  <si>
    <t>24.251094,121.210961</t>
    <phoneticPr fontId="6" type="noConversion"/>
  </si>
  <si>
    <t>H2566FA9522</t>
  </si>
  <si>
    <t>24.251196,121.212985</t>
    <phoneticPr fontId="6" type="noConversion"/>
  </si>
  <si>
    <t>H2566HA9674</t>
  </si>
  <si>
    <t>24.254289,121.213875</t>
    <phoneticPr fontId="6" type="noConversion"/>
  </si>
  <si>
    <t>H2666AE8077</t>
  </si>
  <si>
    <t>24.254597,121.216538</t>
    <phoneticPr fontId="6" type="noConversion"/>
  </si>
  <si>
    <t>H2666DE5471</t>
  </si>
  <si>
    <t>24.258417,121.215307</t>
    <phoneticPr fontId="6" type="noConversion"/>
  </si>
  <si>
    <t>H2667CD3624</t>
  </si>
  <si>
    <t>24.260078,121.219432</t>
    <phoneticPr fontId="6" type="noConversion"/>
  </si>
  <si>
    <t>H2668GA5409</t>
  </si>
  <si>
    <t>24.257117,121.222116</t>
    <phoneticPr fontId="6" type="noConversion"/>
  </si>
  <si>
    <t>H2767BC2231</t>
  </si>
  <si>
    <t>24.254542,121.221363</t>
    <phoneticPr fontId="6" type="noConversion"/>
  </si>
  <si>
    <t>H2766AE4376</t>
  </si>
  <si>
    <t>24.251122,121.223072</t>
    <phoneticPr fontId="6" type="noConversion"/>
  </si>
  <si>
    <t>H2766CA2518</t>
  </si>
  <si>
    <t>24.248091,121.223001</t>
    <phoneticPr fontId="6" type="noConversion"/>
  </si>
  <si>
    <t>H2765CC1252</t>
  </si>
  <si>
    <t>24.244753,121.223708</t>
    <phoneticPr fontId="6" type="noConversion"/>
  </si>
  <si>
    <t>H2764CD8572</t>
  </si>
  <si>
    <t>24.247393,121.227284</t>
    <phoneticPr fontId="6" type="noConversion"/>
  </si>
  <si>
    <t>H2765GB5405</t>
  </si>
  <si>
    <t>24.245694,121.229469</t>
    <phoneticPr fontId="6" type="noConversion"/>
  </si>
  <si>
    <t>H2864AE7527</t>
  </si>
  <si>
    <t>24.241253,121.229063</t>
    <phoneticPr fontId="6" type="noConversion"/>
  </si>
  <si>
    <t>H2863AE3625</t>
  </si>
  <si>
    <t>24.240998,121.230430</t>
    <phoneticPr fontId="6" type="noConversion"/>
  </si>
  <si>
    <t>H2863BE7307</t>
  </si>
  <si>
    <t>24.243623,121.233324</t>
    <phoneticPr fontId="6" type="noConversion"/>
  </si>
  <si>
    <t>H2864EC6249</t>
  </si>
  <si>
    <t>24.247240,121.235840</t>
    <phoneticPr fontId="6" type="noConversion"/>
  </si>
  <si>
    <t>H2865HB1390</t>
  </si>
  <si>
    <t>24.251481,121.234734</t>
    <phoneticPr fontId="6" type="noConversion"/>
  </si>
  <si>
    <t>H2866GA0969</t>
  </si>
  <si>
    <t>24.254053,121.235604</t>
    <phoneticPr fontId="6" type="noConversion"/>
  </si>
  <si>
    <t>H2866GD9834</t>
  </si>
  <si>
    <t>24.255377,121.238775</t>
    <phoneticPr fontId="6" type="noConversion"/>
  </si>
  <si>
    <t>H2967CA1351</t>
  </si>
  <si>
    <t>24.256957,121.241825</t>
    <phoneticPr fontId="6" type="noConversion"/>
  </si>
  <si>
    <t>H2967FC2057</t>
  </si>
  <si>
    <t>24.256718,121.245822</t>
    <phoneticPr fontId="6" type="noConversion"/>
  </si>
  <si>
    <t>H3067BB3801</t>
  </si>
  <si>
    <t>24.254188,121.248543</t>
    <phoneticPr fontId="6" type="noConversion"/>
  </si>
  <si>
    <t>H3066EE0071</t>
  </si>
  <si>
    <t>24.254139,121.252375</t>
    <phoneticPr fontId="6" type="noConversion"/>
  </si>
  <si>
    <t>H3066HD9967</t>
  </si>
  <si>
    <t>24.255696,121.255917</t>
    <phoneticPr fontId="6" type="noConversion"/>
  </si>
  <si>
    <t>H3167DA5760</t>
  </si>
  <si>
    <t>24.257459,121.260303</t>
    <phoneticPr fontId="6" type="noConversion"/>
  </si>
  <si>
    <t>H3267AC0616</t>
  </si>
  <si>
    <t>24.256629,121.263802</t>
    <phoneticPr fontId="6" type="noConversion"/>
  </si>
  <si>
    <t>H3267DB5765</t>
  </si>
  <si>
    <t>24.254083,121.260068</t>
    <phoneticPr fontId="6" type="noConversion"/>
  </si>
  <si>
    <t>H3166HD7982</t>
  </si>
  <si>
    <t>24.250995,121.256809</t>
    <phoneticPr fontId="6" type="noConversion"/>
  </si>
  <si>
    <t>H3166EA4479</t>
  </si>
  <si>
    <t>24.248093,121.253738</t>
    <phoneticPr fontId="6" type="noConversion"/>
  </si>
  <si>
    <t>H3165BC3267</t>
  </si>
  <si>
    <t>24.244705,121.255338</t>
    <phoneticPr fontId="6" type="noConversion"/>
  </si>
  <si>
    <t>H3164CD9592</t>
  </si>
  <si>
    <t>24.241302,121.255461</t>
    <phoneticPr fontId="6" type="noConversion"/>
  </si>
  <si>
    <t>H3163DE1726</t>
  </si>
  <si>
    <t>24.239846,121.251932</t>
    <phoneticPr fontId="6" type="noConversion"/>
  </si>
  <si>
    <t>H3063HD5144</t>
  </si>
  <si>
    <t>24.236303,121.253082</t>
    <phoneticPr fontId="6" type="noConversion"/>
  </si>
  <si>
    <t>H3162AE7221</t>
  </si>
  <si>
    <t>24.233824,121.254406</t>
    <phoneticPr fontId="6" type="noConversion"/>
  </si>
  <si>
    <t>H3162CB0477</t>
  </si>
  <si>
    <t>24.230225,121.252330</t>
    <phoneticPr fontId="6" type="noConversion"/>
  </si>
  <si>
    <t>H3061HC9478</t>
  </si>
  <si>
    <t>24.228165,121.253553</t>
    <phoneticPr fontId="6" type="noConversion"/>
  </si>
  <si>
    <t>H3161BA2210</t>
  </si>
  <si>
    <t>24.225550,121.256487</t>
    <phoneticPr fontId="6" type="noConversion"/>
  </si>
  <si>
    <t>H3160EC2301</t>
  </si>
  <si>
    <t>24.223693,121.258622</t>
    <phoneticPr fontId="6" type="noConversion"/>
  </si>
  <si>
    <t>H3160GA3276</t>
  </si>
  <si>
    <t>24.221795,121.261595</t>
    <phoneticPr fontId="6" type="noConversion"/>
  </si>
  <si>
    <t>H3259BD3196</t>
  </si>
  <si>
    <t>24.219678,121.264541</t>
    <phoneticPr fontId="6" type="noConversion"/>
  </si>
  <si>
    <t>H3259EA3892</t>
  </si>
  <si>
    <t>24.215550,121.265386</t>
    <phoneticPr fontId="6" type="noConversion"/>
  </si>
  <si>
    <t>H3258FB2265</t>
  </si>
  <si>
    <t>24.212195,121.265705</t>
    <phoneticPr fontId="6" type="noConversion"/>
  </si>
  <si>
    <t>H3257FC5594</t>
  </si>
  <si>
    <t>24.215222,121.267193</t>
    <phoneticPr fontId="6" type="noConversion"/>
  </si>
  <si>
    <t>H3258HA0899</t>
  </si>
  <si>
    <t>24.219366,121.267663</t>
    <phoneticPr fontId="6" type="noConversion"/>
  </si>
  <si>
    <t>H3259HA5468</t>
  </si>
  <si>
    <t>24.223479,121.267918</t>
    <phoneticPr fontId="6" type="noConversion"/>
  </si>
  <si>
    <t>H3260HA8014</t>
  </si>
  <si>
    <t>24.225832,121.264756</t>
    <phoneticPr fontId="6" type="noConversion"/>
  </si>
  <si>
    <t>H3260EC5694</t>
  </si>
  <si>
    <t>24.229505,121.263437</t>
    <phoneticPr fontId="6" type="noConversion"/>
  </si>
  <si>
    <t>H3261DB2751</t>
  </si>
  <si>
    <t>24.233152,121.264100</t>
    <phoneticPr fontId="6" type="noConversion"/>
  </si>
  <si>
    <t>H3262DA9715</t>
  </si>
  <si>
    <t>24.233953,121.267601</t>
    <phoneticPr fontId="6" type="noConversion"/>
  </si>
  <si>
    <t>H3262HB4674</t>
  </si>
  <si>
    <t>24.232833,121.271301</t>
    <phoneticPr fontId="6" type="noConversion"/>
  </si>
  <si>
    <t>H3362DA2431</t>
  </si>
  <si>
    <t>24.230427,121.273473</t>
    <phoneticPr fontId="6" type="noConversion"/>
  </si>
  <si>
    <t>H3361FC4745</t>
  </si>
  <si>
    <t>24.228279,121.276536</t>
    <phoneticPr fontId="6" type="noConversion"/>
  </si>
  <si>
    <t>H3461AA5357</t>
  </si>
  <si>
    <t>24.225835,121.279628</t>
    <phoneticPr fontId="6" type="noConversion"/>
  </si>
  <si>
    <t>H3460DC7607</t>
  </si>
  <si>
    <t>24.224820,121.282777</t>
    <phoneticPr fontId="6" type="noConversion"/>
  </si>
  <si>
    <t>H3460GB9506</t>
  </si>
  <si>
    <t>24.225989,121.287398</t>
    <phoneticPr fontId="6" type="noConversion"/>
  </si>
  <si>
    <t>H3560DC5896</t>
  </si>
  <si>
    <t>24.225373,121.290005</t>
    <phoneticPr fontId="6" type="noConversion"/>
  </si>
  <si>
    <t>H3560GC2148</t>
  </si>
  <si>
    <t>24.221697,121.289788</t>
    <phoneticPr fontId="6" type="noConversion"/>
  </si>
  <si>
    <t>H3559GD0131</t>
  </si>
  <si>
    <t>24.222861,121.294176</t>
    <phoneticPr fontId="6" type="noConversion"/>
  </si>
  <si>
    <t>H3659CE4481</t>
  </si>
  <si>
    <t>24.226311,121.297135</t>
    <phoneticPr fontId="6" type="noConversion"/>
  </si>
  <si>
    <t>H3660FD4284</t>
  </si>
  <si>
    <t>24.229986,121.299643</t>
    <phoneticPr fontId="6" type="noConversion"/>
  </si>
  <si>
    <t>H3761AC0321</t>
  </si>
  <si>
    <t>24.230119,121.303328</t>
    <phoneticPr fontId="6" type="noConversion"/>
  </si>
  <si>
    <t>H3761DC7467</t>
  </si>
  <si>
    <t>24.228484,121.305541</t>
    <phoneticPr fontId="6" type="noConversion"/>
  </si>
  <si>
    <t>H3761GA0616</t>
  </si>
  <si>
    <t>24.224162,121.305516</t>
    <phoneticPr fontId="6" type="noConversion"/>
  </si>
  <si>
    <t>H3760GA0807</t>
  </si>
  <si>
    <t>24.220038,121.306243</t>
    <phoneticPr fontId="6" type="noConversion"/>
  </si>
  <si>
    <t>H3759GB7341</t>
  </si>
  <si>
    <t>24.216204,121.304848</t>
    <phoneticPr fontId="6" type="noConversion"/>
  </si>
  <si>
    <t>H3758FC3046</t>
  </si>
  <si>
    <t>24.212688,121.303542</t>
    <phoneticPr fontId="6" type="noConversion"/>
  </si>
  <si>
    <t>H3757ED0126</t>
  </si>
  <si>
    <t>24.212330,121.305810</t>
    <phoneticPr fontId="6" type="noConversion"/>
  </si>
  <si>
    <t>H3757GC3727</t>
  </si>
  <si>
    <t>24.209478,121.307573</t>
    <phoneticPr fontId="6" type="noConversion"/>
  </si>
  <si>
    <t>H3856AE1622</t>
  </si>
  <si>
    <t>24.205932,121.306418</t>
    <phoneticPr fontId="6" type="noConversion"/>
  </si>
  <si>
    <t>H3756GA9669</t>
  </si>
  <si>
    <t>24.204613,121.302718</t>
    <phoneticPr fontId="6" type="noConversion"/>
  </si>
  <si>
    <t>H3755DE2202</t>
  </si>
  <si>
    <t>24.205148,121.298810</t>
    <phoneticPr fontId="6" type="noConversion"/>
  </si>
  <si>
    <t>H3655HE2830</t>
  </si>
  <si>
    <t>24.203237,121.297240</t>
    <phoneticPr fontId="6" type="noConversion"/>
  </si>
  <si>
    <t>H3655FC6648</t>
  </si>
  <si>
    <t>24.200811,121.297341</t>
    <phoneticPr fontId="6" type="noConversion"/>
  </si>
  <si>
    <t>H3655FA7050</t>
  </si>
  <si>
    <t>24.199960,121.300195</t>
    <phoneticPr fontId="6" type="noConversion"/>
  </si>
  <si>
    <t>H3754AE6056</t>
  </si>
  <si>
    <t>24.198431,121.304364</t>
    <phoneticPr fontId="6" type="noConversion"/>
  </si>
  <si>
    <t>H3754EC8398</t>
  </si>
  <si>
    <t>24.195640,121.303655</t>
    <phoneticPr fontId="6" type="noConversion"/>
  </si>
  <si>
    <t>H3753EE1278</t>
  </si>
  <si>
    <t>24.192772,121.302416</t>
    <phoneticPr fontId="6" type="noConversion"/>
  </si>
  <si>
    <t>H3753CB9120</t>
  </si>
  <si>
    <t>24.191240,121.304691</t>
    <phoneticPr fontId="6" type="noConversion"/>
  </si>
  <si>
    <t>H3752FE2441</t>
  </si>
  <si>
    <t>24.188676,121.306420</t>
    <phoneticPr fontId="6" type="noConversion"/>
  </si>
  <si>
    <t>H3752HB0508</t>
  </si>
  <si>
    <t>24.184239,121.306390</t>
    <phoneticPr fontId="6" type="noConversion"/>
  </si>
  <si>
    <t>H3751GB9686</t>
  </si>
  <si>
    <t>24.182027,121.306273</t>
    <phoneticPr fontId="6" type="noConversion"/>
  </si>
  <si>
    <t>H3750GE8271</t>
  </si>
  <si>
    <t>24.180627,121.310416</t>
    <phoneticPr fontId="6" type="noConversion"/>
  </si>
  <si>
    <t>H3850DC0687</t>
  </si>
  <si>
    <t>24.179792,121.314164</t>
    <phoneticPr fontId="6" type="noConversion"/>
  </si>
  <si>
    <t>H3850GB8795</t>
  </si>
  <si>
    <t>24.179862,121.318052</t>
    <phoneticPr fontId="6" type="noConversion"/>
  </si>
  <si>
    <t>H3950CB8844</t>
  </si>
  <si>
    <t>24.180466,121.322368</t>
    <phoneticPr fontId="6" type="noConversion"/>
  </si>
  <si>
    <t>H3950HC2522</t>
  </si>
  <si>
    <t>24.181801,121.325512</t>
    <phoneticPr fontId="6" type="noConversion"/>
  </si>
  <si>
    <t>H4050CE4011</t>
  </si>
  <si>
    <t>24.185343,121.325675</t>
    <phoneticPr fontId="6" type="noConversion"/>
  </si>
  <si>
    <t>H4051CC5973</t>
  </si>
  <si>
    <t>24.187254,121.329373</t>
    <phoneticPr fontId="6" type="noConversion"/>
  </si>
  <si>
    <t>H4052GA3025</t>
  </si>
  <si>
    <t>24.188123,121.333433</t>
    <phoneticPr fontId="6" type="noConversion"/>
  </si>
  <si>
    <t>H4152CB4043</t>
  </si>
  <si>
    <t>24.186592,121.335572</t>
    <phoneticPr fontId="6" type="noConversion"/>
  </si>
  <si>
    <t>H4151EE6324</t>
  </si>
  <si>
    <t>24.186269,121.340357</t>
    <phoneticPr fontId="6" type="noConversion"/>
  </si>
  <si>
    <t>H4251BD4989</t>
  </si>
  <si>
    <t>24.182632,121.343193</t>
    <phoneticPr fontId="6" type="noConversion"/>
  </si>
  <si>
    <t>H4250EE3987</t>
  </si>
  <si>
    <t>24.183390,121.343466</t>
    <phoneticPr fontId="6" type="noConversion"/>
  </si>
  <si>
    <t>H4251EA6851</t>
  </si>
  <si>
    <t>24.187594,121.343599</t>
    <phoneticPr fontId="6" type="noConversion"/>
  </si>
  <si>
    <t>H4252EA7477</t>
  </si>
  <si>
    <t>24.189445,121.346264</t>
    <phoneticPr fontId="6" type="noConversion"/>
  </si>
  <si>
    <t>H4252HC4582</t>
  </si>
  <si>
    <t>24.187075,121.349780</t>
    <phoneticPr fontId="6" type="noConversion"/>
  </si>
  <si>
    <t>H4351DE0961</t>
  </si>
  <si>
    <t>24.184319,121.353400</t>
    <phoneticPr fontId="6" type="noConversion"/>
  </si>
  <si>
    <t>H4351GB7846</t>
  </si>
  <si>
    <t>24.180976,121.356121</t>
    <phoneticPr fontId="6" type="noConversion"/>
  </si>
  <si>
    <t>H4450BD5117</t>
  </si>
  <si>
    <t>24.179464,121.359897</t>
    <phoneticPr fontId="6" type="noConversion"/>
  </si>
  <si>
    <t>H4450FB3560</t>
  </si>
  <si>
    <t>24.179756,121.363840</t>
    <phoneticPr fontId="6" type="noConversion"/>
  </si>
  <si>
    <t>H4550BB3864</t>
  </si>
  <si>
    <t>24.179127,121.365980</t>
    <phoneticPr fontId="6" type="noConversion"/>
  </si>
  <si>
    <t>H4550DB5145</t>
  </si>
  <si>
    <t>24.177671,121.370297</t>
    <phoneticPr fontId="6" type="noConversion"/>
  </si>
  <si>
    <t>H4549HE9534</t>
  </si>
  <si>
    <t>24.178050,121.373444</t>
    <phoneticPr fontId="6" type="noConversion"/>
  </si>
  <si>
    <t>H4649DE1927</t>
  </si>
  <si>
    <t>24.176804,121.376632</t>
    <phoneticPr fontId="6" type="noConversion"/>
  </si>
  <si>
    <t>H4649GD3670</t>
  </si>
  <si>
    <t>24.172997,121.379120</t>
    <phoneticPr fontId="6" type="noConversion"/>
  </si>
  <si>
    <t>H4748AE9319</t>
  </si>
  <si>
    <t>24.175841,121.381579</t>
    <phoneticPr fontId="6" type="noConversion"/>
  </si>
  <si>
    <t>H4749DC4505</t>
  </si>
  <si>
    <t>24.172446,121.380375</t>
    <phoneticPr fontId="6" type="noConversion"/>
  </si>
  <si>
    <t>H4748CD1789</t>
  </si>
  <si>
    <t>24.175825,121.383089</t>
    <phoneticPr fontId="6" type="noConversion"/>
  </si>
  <si>
    <t>H4749EC9534</t>
  </si>
  <si>
    <t>24.176852,121.386641</t>
    <phoneticPr fontId="6" type="noConversion"/>
  </si>
  <si>
    <t>H4849AD5648</t>
  </si>
  <si>
    <t>24.179278,121.390522</t>
    <phoneticPr fontId="6" type="noConversion"/>
  </si>
  <si>
    <t>H4850EB4378</t>
  </si>
  <si>
    <t>24.180471,121.393820</t>
    <phoneticPr fontId="6" type="noConversion"/>
  </si>
  <si>
    <t>H4850HC8721</t>
  </si>
  <si>
    <t>24.181108,121.397960</t>
    <phoneticPr fontId="6" type="noConversion"/>
  </si>
  <si>
    <t>H4950ED0423</t>
  </si>
  <si>
    <t>24.181153,121.402121</t>
    <phoneticPr fontId="6" type="noConversion"/>
  </si>
  <si>
    <t>H5050AD2459</t>
  </si>
  <si>
    <t>24.181489,121.400663</t>
    <phoneticPr fontId="6" type="noConversion"/>
  </si>
  <si>
    <t>H4950GD7876</t>
  </si>
  <si>
    <t>24.181799,121.396332</t>
    <phoneticPr fontId="6" type="noConversion"/>
  </si>
  <si>
    <t>H4950CE3179</t>
  </si>
  <si>
    <t>24.183087,121.392846</t>
    <phoneticPr fontId="6" type="noConversion"/>
  </si>
  <si>
    <t>H4851GA8621</t>
  </si>
  <si>
    <t>24.182249,121.390182</t>
    <phoneticPr fontId="6" type="noConversion"/>
  </si>
  <si>
    <t>H4850EE1627</t>
  </si>
  <si>
    <t>24.183300,121.386555</t>
    <phoneticPr fontId="6" type="noConversion"/>
  </si>
  <si>
    <t>H4851AA4832</t>
  </si>
  <si>
    <t>24.185865,121.384873</t>
    <phoneticPr fontId="6" type="noConversion"/>
  </si>
  <si>
    <t>H4751GD7616</t>
  </si>
  <si>
    <t>24.188232,121.382655</t>
    <phoneticPr fontId="6" type="noConversion"/>
  </si>
  <si>
    <t>H4752EB4257</t>
  </si>
  <si>
    <t>24.189077,121.383694</t>
    <phoneticPr fontId="6" type="noConversion"/>
  </si>
  <si>
    <t>H4752FC5201</t>
  </si>
  <si>
    <t>24.191237,121.384445</t>
    <phoneticPr fontId="6" type="noConversion"/>
  </si>
  <si>
    <t>H4752GE2661</t>
  </si>
  <si>
    <t>24.193433,121.385099</t>
    <phoneticPr fontId="6" type="noConversion"/>
  </si>
  <si>
    <t>H4753GC9024</t>
  </si>
  <si>
    <t>24.190332,121.388450</t>
    <phoneticPr fontId="6" type="noConversion"/>
  </si>
  <si>
    <t>H4852CD3632</t>
  </si>
  <si>
    <t>24.193476,121.390342</t>
    <phoneticPr fontId="6" type="noConversion"/>
  </si>
  <si>
    <t>H4853EC2140</t>
  </si>
  <si>
    <t>24.193384,121.392851</t>
    <phoneticPr fontId="6" type="noConversion"/>
  </si>
  <si>
    <t>H4853GC7091</t>
  </si>
  <si>
    <t>24.193172,121.395295</t>
    <phoneticPr fontId="6" type="noConversion"/>
  </si>
  <si>
    <t>H4953BB2788</t>
  </si>
  <si>
    <t>24.191166,121.397249</t>
    <phoneticPr fontId="6" type="noConversion"/>
  </si>
  <si>
    <t>H4952DE2577</t>
  </si>
  <si>
    <t>24.193191,121.400968</t>
    <phoneticPr fontId="6" type="noConversion"/>
  </si>
  <si>
    <t>H4953HB0842</t>
  </si>
  <si>
    <t>24.193782,121.404239</t>
    <phoneticPr fontId="6" type="noConversion"/>
  </si>
  <si>
    <t>H5053CC3468</t>
  </si>
  <si>
    <t>24.193899,121.407175</t>
    <phoneticPr fontId="6" type="noConversion"/>
  </si>
  <si>
    <t>H5053FC3642</t>
  </si>
  <si>
    <t>24.189718,121.408126</t>
    <phoneticPr fontId="6" type="noConversion"/>
  </si>
  <si>
    <t>H5052GC3929</t>
  </si>
  <si>
    <t>24.188666,121.411957</t>
    <phoneticPr fontId="6" type="noConversion"/>
  </si>
  <si>
    <t>H5152CB2824</t>
  </si>
  <si>
    <t>24.186234,121.415179</t>
    <phoneticPr fontId="6" type="noConversion"/>
  </si>
  <si>
    <t>H5151FE5106</t>
  </si>
  <si>
    <t>24.185529,121.419571</t>
    <phoneticPr fontId="6" type="noConversion"/>
  </si>
  <si>
    <t>H5251BD9369</t>
  </si>
  <si>
    <t>24.186327,121.422148</t>
    <phoneticPr fontId="6" type="noConversion"/>
  </si>
  <si>
    <t>H5251EE5288</t>
  </si>
  <si>
    <t>24.190230,121.420353</t>
    <phoneticPr fontId="6" type="noConversion"/>
  </si>
  <si>
    <t>H5252CD7640</t>
  </si>
  <si>
    <t>24.193400,121.417712</t>
    <phoneticPr fontId="6" type="noConversion"/>
  </si>
  <si>
    <t>H5253AC0150</t>
  </si>
  <si>
    <t>24.194997,121.419833</t>
    <phoneticPr fontId="6" type="noConversion"/>
  </si>
  <si>
    <t>H5253CD2808</t>
  </si>
  <si>
    <t>24.194774,121.423353</t>
    <phoneticPr fontId="6" type="noConversion"/>
  </si>
  <si>
    <t>H5253FD7684</t>
  </si>
  <si>
    <t>24.196766,121.427081</t>
    <phoneticPr fontId="6" type="noConversion"/>
  </si>
  <si>
    <t>H5354BA5866</t>
  </si>
  <si>
    <t>24.197018,121.430887</t>
    <phoneticPr fontId="6" type="noConversion"/>
  </si>
  <si>
    <t>H5354FB4125</t>
  </si>
  <si>
    <t>24.199528,121.431971</t>
    <phoneticPr fontId="6" type="noConversion"/>
  </si>
  <si>
    <t>H5354GD5913</t>
  </si>
  <si>
    <t>24.201727,121.427975</t>
    <phoneticPr fontId="6" type="noConversion"/>
  </si>
  <si>
    <t>H5355CB4355</t>
  </si>
  <si>
    <t>24.202741,121.424636</t>
    <phoneticPr fontId="6" type="noConversion"/>
  </si>
  <si>
    <t>H5255HC0457</t>
  </si>
  <si>
    <t>24.203595,121.421647</t>
    <phoneticPr fontId="6" type="noConversion"/>
  </si>
  <si>
    <t>H5255ED0410</t>
  </si>
  <si>
    <t>24.206504,121.419416</t>
    <phoneticPr fontId="6" type="noConversion"/>
  </si>
  <si>
    <t>H5256BB7642</t>
  </si>
  <si>
    <t>24.205490,121.421255</t>
    <phoneticPr fontId="6" type="noConversion"/>
  </si>
  <si>
    <t>H5256DA6510</t>
  </si>
  <si>
    <t>24.204287,121.424807</t>
    <phoneticPr fontId="6" type="noConversion"/>
  </si>
  <si>
    <t>H5255HE2128</t>
  </si>
  <si>
    <t>24.203783,121.428065</t>
    <phoneticPr fontId="6" type="noConversion"/>
  </si>
  <si>
    <t>H5355CD5633</t>
  </si>
  <si>
    <t>24.203898,121.427710</t>
    <phoneticPr fontId="6" type="noConversion"/>
  </si>
  <si>
    <t>H5355CD1776</t>
  </si>
  <si>
    <t>24.205702,121.424130</t>
    <phoneticPr fontId="6" type="noConversion"/>
  </si>
  <si>
    <t>H5256GA5734</t>
  </si>
  <si>
    <t>24.207886,121.423500</t>
    <phoneticPr fontId="6" type="noConversion"/>
  </si>
  <si>
    <t>H5256FD8186</t>
  </si>
  <si>
    <t>24.210299,121.420502</t>
    <phoneticPr fontId="6" type="noConversion"/>
  </si>
  <si>
    <t>H5257CA8832</t>
  </si>
  <si>
    <t>24.210213,121.424079</t>
    <phoneticPr fontId="6" type="noConversion"/>
  </si>
  <si>
    <t>H5257GA4764</t>
  </si>
  <si>
    <t>24.208365,121.428089</t>
    <phoneticPr fontId="6" type="noConversion"/>
  </si>
  <si>
    <t>H5356CD5741</t>
  </si>
  <si>
    <t>24.212065,121.429475</t>
    <phoneticPr fontId="6" type="noConversion"/>
  </si>
  <si>
    <t>H5357DC9841</t>
  </si>
  <si>
    <t>24.209789,121.431156</t>
    <phoneticPr fontId="6" type="noConversion"/>
  </si>
  <si>
    <t>H5357FA6259</t>
  </si>
  <si>
    <t>24.206225,121.432910</t>
    <phoneticPr fontId="6" type="noConversion"/>
  </si>
  <si>
    <t>H5356HB4345</t>
  </si>
  <si>
    <t>24.206429,121.437014</t>
    <phoneticPr fontId="6" type="noConversion"/>
  </si>
  <si>
    <t>H5456DB6519</t>
  </si>
  <si>
    <t>24.205463,121.440443</t>
    <phoneticPr fontId="6" type="noConversion"/>
  </si>
  <si>
    <t>H5456HA1503</t>
  </si>
  <si>
    <t>24.204421,121.444885</t>
    <phoneticPr fontId="6" type="noConversion"/>
  </si>
  <si>
    <t>H5555DE6319</t>
  </si>
  <si>
    <t>24.202450,121.448019</t>
    <phoneticPr fontId="6" type="noConversion"/>
  </si>
  <si>
    <t>H5555GC8212</t>
  </si>
  <si>
    <t>24.205840,121.450533</t>
    <phoneticPr fontId="6" type="noConversion"/>
  </si>
  <si>
    <t>H5656BA3958</t>
  </si>
  <si>
    <t>24.203917,121.451955</t>
    <phoneticPr fontId="6" type="noConversion"/>
  </si>
  <si>
    <t>H5655CD8806</t>
  </si>
  <si>
    <t>24.202140,121.455416</t>
    <phoneticPr fontId="6" type="noConversion"/>
  </si>
  <si>
    <t>H5655GB3920</t>
  </si>
  <si>
    <t>24.204318,121.459426</t>
    <phoneticPr fontId="6" type="noConversion"/>
  </si>
  <si>
    <t>H5755CE3392</t>
  </si>
  <si>
    <t>24.202018,121.461204</t>
    <phoneticPr fontId="6" type="noConversion"/>
  </si>
  <si>
    <t>H5755EB2708</t>
  </si>
  <si>
    <t>24.198444,121.462077</t>
    <phoneticPr fontId="6" type="noConversion"/>
  </si>
  <si>
    <t>H5754FC1803</t>
  </si>
  <si>
    <t>24.199868,121.465552</t>
    <phoneticPr fontId="6" type="noConversion"/>
  </si>
  <si>
    <t>H5854AE6432</t>
  </si>
  <si>
    <t>24.199897,121.468400</t>
    <phoneticPr fontId="6" type="noConversion"/>
  </si>
  <si>
    <t>H5854DE5426</t>
  </si>
  <si>
    <t>24.198641,121.470513</t>
    <phoneticPr fontId="6" type="noConversion"/>
  </si>
  <si>
    <t>H5854FD6077</t>
  </si>
  <si>
    <t>24.196862,121.473326</t>
    <phoneticPr fontId="6" type="noConversion"/>
  </si>
  <si>
    <t>H5954AB5131</t>
  </si>
  <si>
    <t>24.196228,121.477082</t>
    <phoneticPr fontId="6" type="noConversion"/>
  </si>
  <si>
    <t>H5954EA3452</t>
  </si>
  <si>
    <t>24.193181,121.479247</t>
    <phoneticPr fontId="6" type="noConversion"/>
  </si>
  <si>
    <t>H5953GC5066</t>
  </si>
  <si>
    <t>24.190972,121.482577</t>
    <phoneticPr fontId="6" type="noConversion"/>
  </si>
  <si>
    <t>H6052BE9652</t>
  </si>
  <si>
    <t>24.191085,121.485233</t>
    <phoneticPr fontId="6" type="noConversion"/>
  </si>
  <si>
    <t>H6052EE6756</t>
  </si>
  <si>
    <t>24.195235,121.483707</t>
    <phoneticPr fontId="6" type="noConversion"/>
  </si>
  <si>
    <t>H6053DE0395</t>
  </si>
  <si>
    <t>24.198212,121.485201</t>
    <phoneticPr fontId="6" type="noConversion"/>
  </si>
  <si>
    <t>H6054EC5695</t>
  </si>
  <si>
    <t>24.202451,121.484819</t>
    <phoneticPr fontId="6" type="noConversion"/>
  </si>
  <si>
    <t>H6055EC1394</t>
  </si>
  <si>
    <t>24.199307,121.487494</t>
    <phoneticPr fontId="6" type="noConversion"/>
  </si>
  <si>
    <t>H6054GD9827</t>
  </si>
  <si>
    <t>24.202519,121.486238</t>
    <phoneticPr fontId="6" type="noConversion"/>
  </si>
  <si>
    <t>H6055FC6432</t>
  </si>
  <si>
    <t>24.205981,121.485959</t>
    <phoneticPr fontId="6" type="noConversion"/>
  </si>
  <si>
    <t>H6056FB3236</t>
  </si>
  <si>
    <t>24.209435,121.487343</t>
    <phoneticPr fontId="6" type="noConversion"/>
  </si>
  <si>
    <t>H6057GA7029</t>
  </si>
  <si>
    <t>24.212453,121.483738</t>
    <phoneticPr fontId="6" type="noConversion"/>
  </si>
  <si>
    <t>H6057DD0452</t>
  </si>
  <si>
    <t>24.212769,121.484218</t>
    <phoneticPr fontId="6" type="noConversion"/>
  </si>
  <si>
    <t>H6057DD5747</t>
  </si>
  <si>
    <t>24.211042,121.487032</t>
    <phoneticPr fontId="6" type="noConversion"/>
  </si>
  <si>
    <t>H6057GB4807</t>
  </si>
  <si>
    <t>24.207183,121.489192</t>
    <phoneticPr fontId="6" type="noConversion"/>
  </si>
  <si>
    <t>H6156AC6610</t>
  </si>
  <si>
    <t>24.203333,121.487632</t>
    <phoneticPr fontId="6" type="noConversion"/>
  </si>
  <si>
    <t>H6055HD0343</t>
  </si>
  <si>
    <t>24.200581,121.491508</t>
    <phoneticPr fontId="6" type="noConversion"/>
  </si>
  <si>
    <t>H6155CA9390</t>
  </si>
  <si>
    <t>24.192829,121.489757</t>
    <phoneticPr fontId="6" type="noConversion"/>
  </si>
  <si>
    <t>H6153BB2740</t>
  </si>
  <si>
    <t>24.189158,121.490183</t>
    <phoneticPr fontId="6" type="noConversion"/>
  </si>
  <si>
    <t>H6152BC6694</t>
  </si>
  <si>
    <t>24.185632,121.489849</t>
    <phoneticPr fontId="6" type="noConversion"/>
  </si>
  <si>
    <t>H6151BD3763</t>
  </si>
  <si>
    <t>24.185908,121.493527</t>
    <phoneticPr fontId="6" type="noConversion"/>
  </si>
  <si>
    <t>H6151FE1005</t>
  </si>
  <si>
    <t>24.182196,121.496056</t>
    <phoneticPr fontId="6" type="noConversion"/>
  </si>
  <si>
    <t>H6150HE6985</t>
  </si>
  <si>
    <t>24.179369,121.499477</t>
    <phoneticPr fontId="6" type="noConversion"/>
  </si>
  <si>
    <t>H6250DB1873</t>
  </si>
  <si>
    <t>24.176750,121.501945</t>
    <phoneticPr fontId="6" type="noConversion"/>
  </si>
  <si>
    <t>H6249FD6994</t>
  </si>
  <si>
    <t>24.177517,121.506584</t>
    <phoneticPr fontId="6" type="noConversion"/>
  </si>
  <si>
    <t>H6349CE4801</t>
  </si>
  <si>
    <t>24.179918,121.510597</t>
    <phoneticPr fontId="6" type="noConversion"/>
  </si>
  <si>
    <t>H6350GC4478</t>
  </si>
  <si>
    <t>24.177284,121.514061</t>
    <phoneticPr fontId="6" type="noConversion"/>
  </si>
  <si>
    <t>H6449CE0508</t>
  </si>
  <si>
    <t>24.177782,121.518585</t>
    <phoneticPr fontId="6" type="noConversion"/>
  </si>
  <si>
    <t>H6450GA5195</t>
  </si>
  <si>
    <t>24.174843,121.521791</t>
    <phoneticPr fontId="6" type="noConversion"/>
  </si>
  <si>
    <t>H6549BB8960</t>
  </si>
  <si>
    <t>24.173569,121.525136</t>
    <phoneticPr fontId="6" type="noConversion"/>
  </si>
  <si>
    <t>H6549FA2560</t>
  </si>
  <si>
    <t>24.170793,121.528235</t>
    <phoneticPr fontId="6" type="noConversion"/>
  </si>
  <si>
    <t>H6648AC4424</t>
  </si>
  <si>
    <t>24.169825,121.532497</t>
    <phoneticPr fontId="6" type="noConversion"/>
  </si>
  <si>
    <t>H6648EB7369</t>
  </si>
  <si>
    <t>24.168924,121.536611</t>
    <phoneticPr fontId="6" type="noConversion"/>
  </si>
  <si>
    <t>H6748AA9440</t>
  </si>
  <si>
    <t>24.170536,121.540680</t>
    <phoneticPr fontId="6" type="noConversion"/>
  </si>
  <si>
    <t>H6748FC0271</t>
  </si>
  <si>
    <t>24.172758,121.545075</t>
    <phoneticPr fontId="6" type="noConversion"/>
  </si>
  <si>
    <t>H6848BE5638</t>
  </si>
  <si>
    <t>24.173761,121.549806</t>
    <phoneticPr fontId="6" type="noConversion"/>
  </si>
  <si>
    <t>H6849GA3831</t>
  </si>
  <si>
    <t>24.171001,121.553408</t>
    <phoneticPr fontId="6" type="noConversion"/>
  </si>
  <si>
    <t>H6948CC0707</t>
  </si>
  <si>
    <t>24.172453,121.557708</t>
    <phoneticPr fontId="6" type="noConversion"/>
  </si>
  <si>
    <t>H6948GE3460</t>
  </si>
  <si>
    <t>24.170616,121.562975</t>
    <phoneticPr fontId="6" type="noConversion"/>
  </si>
  <si>
    <t>H7048DC7328</t>
  </si>
  <si>
    <t>24.172011,121.567120</t>
    <phoneticPr fontId="6" type="noConversion"/>
  </si>
  <si>
    <t>H7048HD9935</t>
  </si>
  <si>
    <t>24.173356,121.571297</t>
    <phoneticPr fontId="6" type="noConversion"/>
  </si>
  <si>
    <t>H7149EA1475</t>
  </si>
  <si>
    <t>24.171734,121.575219</t>
    <phoneticPr fontId="6" type="noConversion"/>
  </si>
  <si>
    <t>H7248AD1667</t>
  </si>
  <si>
    <t>24.173335,121.579227</t>
    <phoneticPr fontId="6" type="noConversion"/>
  </si>
  <si>
    <t>H7249EA2426</t>
  </si>
  <si>
    <t>24.175620,121.583427</t>
    <phoneticPr fontId="6" type="noConversion"/>
  </si>
  <si>
    <t>H7349AD4081</t>
  </si>
  <si>
    <t>24.176331,121.587256</t>
    <phoneticPr fontId="6" type="noConversion"/>
  </si>
  <si>
    <t>H7349ED3871</t>
  </si>
  <si>
    <t>24.171856,121.587053</t>
    <phoneticPr fontId="6" type="noConversion"/>
  </si>
  <si>
    <t>H7348ED1886</t>
  </si>
  <si>
    <t>24.168325,121.588388</t>
    <phoneticPr fontId="6" type="noConversion"/>
  </si>
  <si>
    <t>H7347FE5965</t>
  </si>
  <si>
    <t>24.171507,121.591298</t>
    <phoneticPr fontId="6" type="noConversion"/>
  </si>
  <si>
    <t>H7448AD5409</t>
  </si>
  <si>
    <t>24.172026,121.596175</t>
    <phoneticPr fontId="6" type="noConversion"/>
  </si>
  <si>
    <t>H7448FE4058</t>
  </si>
  <si>
    <t>24.171889,121.601060</t>
    <phoneticPr fontId="6" type="noConversion"/>
  </si>
  <si>
    <t>H7548CD4915</t>
  </si>
  <si>
    <t>24.168241,121.603218</t>
    <phoneticPr fontId="6" type="noConversion"/>
  </si>
  <si>
    <t>H7547EE6932</t>
  </si>
  <si>
    <t>24.164979,121.605380</t>
    <phoneticPr fontId="6" type="noConversion"/>
  </si>
  <si>
    <t>H7547GB8342</t>
  </si>
  <si>
    <t>24.162006,121.608430</t>
    <phoneticPr fontId="6" type="noConversion"/>
  </si>
  <si>
    <t>H7646BD9054</t>
  </si>
  <si>
    <t>24.159207,121.612202</t>
    <phoneticPr fontId="6" type="noConversion"/>
  </si>
  <si>
    <t>H7645FE8906</t>
  </si>
  <si>
    <t>24.160064,121.616780</t>
    <phoneticPr fontId="6" type="noConversion"/>
  </si>
  <si>
    <t>H7746CA4953</t>
  </si>
  <si>
    <t>24.156284,121.617734</t>
    <phoneticPr fontId="6" type="noConversion"/>
  </si>
  <si>
    <t>H7745DB4734</t>
  </si>
  <si>
    <t>24.155233,121.622013</t>
    <phoneticPr fontId="6" type="noConversion"/>
  </si>
  <si>
    <t>H7745HA7690</t>
  </si>
  <si>
    <t>24.151700,121.625058</t>
    <phoneticPr fontId="6" type="noConversion"/>
  </si>
  <si>
    <t>H7844CB9700</t>
  </si>
  <si>
    <t>24.148158,121.628119</t>
    <phoneticPr fontId="6" type="noConversion"/>
  </si>
  <si>
    <t>H7843GC0739</t>
  </si>
  <si>
    <t>24.144673,121.631253</t>
    <phoneticPr fontId="6" type="noConversion"/>
  </si>
  <si>
    <t>H7942BD2935</t>
  </si>
  <si>
    <t>24.140676,121.633397</t>
    <phoneticPr fontId="6" type="noConversion"/>
  </si>
  <si>
    <t>H7941DE4533</t>
  </si>
  <si>
    <t>24.136940,121.636166</t>
    <phoneticPr fontId="6" type="noConversion"/>
  </si>
  <si>
    <t>H7941GA2460</t>
  </si>
  <si>
    <t>24.133953,121.639753</t>
    <phoneticPr fontId="6" type="noConversion"/>
  </si>
  <si>
    <t>H8040BC9121</t>
  </si>
  <si>
    <t>24.132764,121.641697</t>
    <phoneticPr fontId="6" type="noConversion"/>
  </si>
  <si>
    <t>H8040DA9801</t>
  </si>
  <si>
    <t>25.041340,121.518364</t>
    <phoneticPr fontId="6" type="noConversion"/>
  </si>
  <si>
    <t>B6441CB7660</t>
  </si>
  <si>
    <t>25.036988,121.517062</t>
    <phoneticPr fontId="6" type="noConversion"/>
  </si>
  <si>
    <t>B6440BB4767</t>
  </si>
  <si>
    <t>25.032951,121.518094</t>
    <phoneticPr fontId="6" type="noConversion"/>
  </si>
  <si>
    <t>B6439CC5321</t>
  </si>
  <si>
    <t>25.029197,121.520841</t>
    <phoneticPr fontId="6" type="noConversion"/>
  </si>
  <si>
    <t>B6438FD3116</t>
  </si>
  <si>
    <t>25.025462,121.523620</t>
    <phoneticPr fontId="6" type="noConversion"/>
  </si>
  <si>
    <t>B6537AE1033</t>
  </si>
  <si>
    <t>25.021958,121.526698</t>
    <phoneticPr fontId="6" type="noConversion"/>
  </si>
  <si>
    <t>B6537DA2156</t>
  </si>
  <si>
    <t>25.018768,121.530198</t>
    <phoneticPr fontId="6" type="noConversion"/>
  </si>
  <si>
    <t>B6536GB7694</t>
  </si>
  <si>
    <t>25.015509,121.533625</t>
    <phoneticPr fontId="6" type="noConversion"/>
  </si>
  <si>
    <t>B6635CD2075</t>
  </si>
  <si>
    <t>25.012021,121.536694</t>
    <phoneticPr fontId="6" type="noConversion"/>
  </si>
  <si>
    <t>B6634FE3280</t>
  </si>
  <si>
    <t>25.007954,121.538230</t>
    <phoneticPr fontId="6" type="noConversion"/>
  </si>
  <si>
    <t>B6633GE9750</t>
  </si>
  <si>
    <t>25.003593,121.538650</t>
    <phoneticPr fontId="6" type="noConversion"/>
  </si>
  <si>
    <t>B6632HE3897</t>
  </si>
  <si>
    <t>24.999300,121.540025</t>
    <phoneticPr fontId="6" type="noConversion"/>
  </si>
  <si>
    <t>B6732AA8102</t>
  </si>
  <si>
    <t>24.994870,121.541200</t>
    <phoneticPr fontId="6" type="noConversion"/>
  </si>
  <si>
    <t>B6731CA0202</t>
  </si>
  <si>
    <t>24.990565,121.539857</t>
    <phoneticPr fontId="6" type="noConversion"/>
  </si>
  <si>
    <t>B6730AA6474</t>
  </si>
  <si>
    <t>24.986228,121.540182</t>
    <phoneticPr fontId="6" type="noConversion"/>
  </si>
  <si>
    <t>B6729BA0624</t>
  </si>
  <si>
    <t>24.981910,121.541521</t>
    <phoneticPr fontId="6" type="noConversion"/>
  </si>
  <si>
    <t>B6728CA3896</t>
  </si>
  <si>
    <t>24.977548,121.542781</t>
    <phoneticPr fontId="6" type="noConversion"/>
  </si>
  <si>
    <t>B6727DB6084</t>
  </si>
  <si>
    <t>24.973040,121.542866</t>
    <phoneticPr fontId="6" type="noConversion"/>
  </si>
  <si>
    <t>B6726DB7084</t>
  </si>
  <si>
    <t>24.968668,121.541784</t>
    <phoneticPr fontId="6" type="noConversion"/>
  </si>
  <si>
    <t>B6725CB7210</t>
  </si>
  <si>
    <t>24.964397,121.540188</t>
    <phoneticPr fontId="6" type="noConversion"/>
  </si>
  <si>
    <t>B6724BB1426</t>
  </si>
  <si>
    <t>24.960168,121.538475</t>
    <phoneticPr fontId="6" type="noConversion"/>
  </si>
  <si>
    <t>B6623HB4717</t>
  </si>
  <si>
    <t>24.955809,121.538624</t>
    <phoneticPr fontId="6" type="noConversion"/>
  </si>
  <si>
    <t>B6622HB5984</t>
  </si>
  <si>
    <t>24.952904,121.541857</t>
    <phoneticPr fontId="6" type="noConversion"/>
  </si>
  <si>
    <t>B6721CD8754</t>
  </si>
  <si>
    <t>24.952642,121.546697</t>
    <phoneticPr fontId="6" type="noConversion"/>
  </si>
  <si>
    <t>B6721HD7447</t>
  </si>
  <si>
    <t>24.952713,121.550504</t>
    <phoneticPr fontId="6" type="noConversion"/>
  </si>
  <si>
    <t>B6821DD5596</t>
  </si>
  <si>
    <t>24.953618,121.555263</t>
    <phoneticPr fontId="6" type="noConversion"/>
  </si>
  <si>
    <t>B6921AE3598</t>
  </si>
  <si>
    <t>24.954468,121.560097</t>
    <phoneticPr fontId="6" type="noConversion"/>
  </si>
  <si>
    <t>B6922FA2574</t>
  </si>
  <si>
    <t>24.953292,121.564860</t>
    <phoneticPr fontId="6" type="noConversion"/>
  </si>
  <si>
    <t>B7021CE0286</t>
  </si>
  <si>
    <t>24.955842,121.568869</t>
    <phoneticPr fontId="6" type="noConversion"/>
  </si>
  <si>
    <t>B7022GC1120</t>
  </si>
  <si>
    <t>24.954845,121.568735</t>
    <phoneticPr fontId="6" type="noConversion"/>
  </si>
  <si>
    <t>B7022FB9090</t>
  </si>
  <si>
    <t>24.951251,121.568176</t>
    <phoneticPr fontId="6" type="noConversion"/>
  </si>
  <si>
    <t>B7021FC4041</t>
  </si>
  <si>
    <t>24.950584,121.572217</t>
    <phoneticPr fontId="6" type="noConversion"/>
  </si>
  <si>
    <t>B7121BB5229</t>
  </si>
  <si>
    <t>24.951713,121.576506</t>
    <phoneticPr fontId="6" type="noConversion"/>
  </si>
  <si>
    <t>B7121FC8556</t>
  </si>
  <si>
    <t>24.950312,121.580979</t>
    <phoneticPr fontId="6" type="noConversion"/>
  </si>
  <si>
    <t>B7221CB3073</t>
  </si>
  <si>
    <t>24.950725,121.585318</t>
    <phoneticPr fontId="6" type="noConversion"/>
  </si>
  <si>
    <t>B7221GB7550</t>
  </si>
  <si>
    <t>24.952018,121.588544</t>
    <phoneticPr fontId="6" type="noConversion"/>
  </si>
  <si>
    <t>B7321CC0905</t>
  </si>
  <si>
    <t>24.953074,121.593105</t>
    <phoneticPr fontId="6" type="noConversion"/>
  </si>
  <si>
    <t>B7321GE6104</t>
  </si>
  <si>
    <t>24.952817,121.597679</t>
    <phoneticPr fontId="6" type="noConversion"/>
  </si>
  <si>
    <t>B7421DD2828</t>
  </si>
  <si>
    <t>24.954899,121.602015</t>
    <phoneticPr fontId="6" type="noConversion"/>
  </si>
  <si>
    <t>B7422HB5290</t>
  </si>
  <si>
    <t>24.955822,121.605654</t>
    <phoneticPr fontId="6" type="noConversion"/>
  </si>
  <si>
    <t>B7522DC2264</t>
  </si>
  <si>
    <t>24.957628,121.608507</t>
    <phoneticPr fontId="6" type="noConversion"/>
  </si>
  <si>
    <t>B7522GE1235</t>
  </si>
  <si>
    <t>24.958246,121.612386</t>
    <phoneticPr fontId="6" type="noConversion"/>
  </si>
  <si>
    <t>B7622CE0956</t>
  </si>
  <si>
    <t>24.961149,121.614895</t>
    <phoneticPr fontId="6" type="noConversion"/>
  </si>
  <si>
    <t>B7623ED5178</t>
  </si>
  <si>
    <t>24.958967,121.615124</t>
    <phoneticPr fontId="6" type="noConversion"/>
  </si>
  <si>
    <t>B7623EA8717</t>
  </si>
  <si>
    <t>24.959197,121.619578</t>
    <phoneticPr fontId="6" type="noConversion"/>
  </si>
  <si>
    <t>B7723BB3004</t>
  </si>
  <si>
    <t>24.957638,121.623371</t>
    <phoneticPr fontId="6" type="noConversion"/>
  </si>
  <si>
    <t>B7722FE1343</t>
  </si>
  <si>
    <t>24.954452,121.625861</t>
    <phoneticPr fontId="6" type="noConversion"/>
  </si>
  <si>
    <t>B7722HA6872</t>
  </si>
  <si>
    <t>24.953371,121.630297</t>
    <phoneticPr fontId="6" type="noConversion"/>
  </si>
  <si>
    <t>B7821EE1664</t>
  </si>
  <si>
    <t>24.953050,121.633859</t>
    <phoneticPr fontId="6" type="noConversion"/>
  </si>
  <si>
    <t>B7821HE7360</t>
  </si>
  <si>
    <t>24.953927,121.638126</t>
    <phoneticPr fontId="6" type="noConversion"/>
  </si>
  <si>
    <t>B7922EA0269</t>
  </si>
  <si>
    <t>24.951318,121.641682</t>
    <phoneticPr fontId="6" type="noConversion"/>
  </si>
  <si>
    <t>B7921HC6472</t>
  </si>
  <si>
    <t>24.952100,121.645591</t>
    <phoneticPr fontId="6" type="noConversion"/>
  </si>
  <si>
    <t>B8021DD6310</t>
  </si>
  <si>
    <t>24.948990,121.648942</t>
    <phoneticPr fontId="6" type="noConversion"/>
  </si>
  <si>
    <t>B8020HE0817</t>
  </si>
  <si>
    <t>24.944842,121.648939</t>
    <phoneticPr fontId="6" type="noConversion"/>
  </si>
  <si>
    <t>B8020HA0238</t>
  </si>
  <si>
    <t>24.947071,121.651356</t>
    <phoneticPr fontId="6" type="noConversion"/>
  </si>
  <si>
    <t>B8120BC4766</t>
  </si>
  <si>
    <t>24.945219,121.655207</t>
    <phoneticPr fontId="6" type="noConversion"/>
  </si>
  <si>
    <t>B8120FA3763</t>
  </si>
  <si>
    <t>24.945364,121.658870</t>
    <phoneticPr fontId="6" type="noConversion"/>
  </si>
  <si>
    <t>B8220BA0951</t>
  </si>
  <si>
    <t>24.948976,121.658569</t>
    <phoneticPr fontId="6" type="noConversion"/>
  </si>
  <si>
    <t>B8220AE7931</t>
  </si>
  <si>
    <t>24.949243,121.662761</t>
    <phoneticPr fontId="6" type="noConversion"/>
  </si>
  <si>
    <t>B8221EA9262</t>
  </si>
  <si>
    <t>24.947419,121.664735</t>
    <phoneticPr fontId="6" type="noConversion"/>
  </si>
  <si>
    <t>B8220GD9271</t>
  </si>
  <si>
    <t>24.943939,121.666109</t>
    <phoneticPr fontId="6" type="noConversion"/>
  </si>
  <si>
    <t>B8319AE3376</t>
  </si>
  <si>
    <t>24.943676,121.667875</t>
    <phoneticPr fontId="6" type="noConversion"/>
  </si>
  <si>
    <t>B8319CE1068</t>
  </si>
  <si>
    <t>24.946462,121.668297</t>
    <phoneticPr fontId="6" type="noConversion"/>
  </si>
  <si>
    <t>B8320CC5177</t>
  </si>
  <si>
    <t>24.944830,121.670724</t>
    <phoneticPr fontId="6" type="noConversion"/>
  </si>
  <si>
    <t>B8320FA0337</t>
  </si>
  <si>
    <t>24.941347,121.671614</t>
    <phoneticPr fontId="6" type="noConversion"/>
  </si>
  <si>
    <t>B8319FB9552</t>
  </si>
  <si>
    <t>24.940942,121.675765</t>
    <phoneticPr fontId="6" type="noConversion"/>
  </si>
  <si>
    <t>B8419CB1049</t>
  </si>
  <si>
    <t>24.937738,121.678255</t>
    <phoneticPr fontId="6" type="noConversion"/>
  </si>
  <si>
    <t>B8418EC6576</t>
  </si>
  <si>
    <t>24.940883,121.681351</t>
    <phoneticPr fontId="6" type="noConversion"/>
  </si>
  <si>
    <t>B8419HB7085</t>
  </si>
  <si>
    <t>24.940483,121.684640</t>
    <phoneticPr fontId="6" type="noConversion"/>
  </si>
  <si>
    <t>B8519DA1613</t>
  </si>
  <si>
    <t>24.936714,121.683912</t>
    <phoneticPr fontId="6" type="noConversion"/>
  </si>
  <si>
    <t>B8518CB3495</t>
  </si>
  <si>
    <t>24.935025,121.688037</t>
    <phoneticPr fontId="6" type="noConversion"/>
  </si>
  <si>
    <t>B8517GE5670</t>
  </si>
  <si>
    <t>24.936895,121.692365</t>
    <phoneticPr fontId="6" type="noConversion"/>
  </si>
  <si>
    <t>B8618CB9639</t>
  </si>
  <si>
    <t>24.934800,121.696560</t>
    <phoneticPr fontId="6" type="noConversion"/>
  </si>
  <si>
    <t>B8617HE1389</t>
  </si>
  <si>
    <t>24.936698,121.700997</t>
    <phoneticPr fontId="6" type="noConversion"/>
  </si>
  <si>
    <t>B8718DB6552</t>
  </si>
  <si>
    <t>24.935066,121.705544</t>
    <phoneticPr fontId="6" type="noConversion"/>
  </si>
  <si>
    <t>B8817AE2754</t>
  </si>
  <si>
    <t>24.935224,121.710239</t>
    <phoneticPr fontId="6" type="noConversion"/>
  </si>
  <si>
    <t>B8817EE9994</t>
  </si>
  <si>
    <t>24.932357,121.708628</t>
    <phoneticPr fontId="6" type="noConversion"/>
  </si>
  <si>
    <t>B8817DB3785</t>
  </si>
  <si>
    <t>24.930133,121.708348</t>
    <phoneticPr fontId="6" type="noConversion"/>
  </si>
  <si>
    <t>B8816DE1219</t>
  </si>
  <si>
    <t>24.925928,121.708518</t>
    <phoneticPr fontId="6" type="noConversion"/>
  </si>
  <si>
    <t>B8815DE3613</t>
  </si>
  <si>
    <t>24.923720,121.705698</t>
    <phoneticPr fontId="6" type="noConversion"/>
  </si>
  <si>
    <t>B8815AC4177</t>
  </si>
  <si>
    <t>24.919911,121.706668</t>
    <phoneticPr fontId="6" type="noConversion"/>
  </si>
  <si>
    <t>B8814BC4976</t>
  </si>
  <si>
    <t>24.917691,121.710047</t>
    <phoneticPr fontId="6" type="noConversion"/>
  </si>
  <si>
    <t>B8814EA9501</t>
  </si>
  <si>
    <t>24.914783,121.712450</t>
    <phoneticPr fontId="6" type="noConversion"/>
  </si>
  <si>
    <t>B8813HC3341</t>
  </si>
  <si>
    <t>24.911297,121.714680</t>
    <phoneticPr fontId="6" type="noConversion"/>
  </si>
  <si>
    <t>B8912BD6416</t>
  </si>
  <si>
    <t>24.909510,121.718088</t>
    <phoneticPr fontId="6" type="noConversion"/>
  </si>
  <si>
    <t>B8912FB0570</t>
  </si>
  <si>
    <t>24.908310,121.721772</t>
    <phoneticPr fontId="6" type="noConversion"/>
  </si>
  <si>
    <t>B9012AA8109</t>
  </si>
  <si>
    <t>24.905279,121.719631</t>
    <phoneticPr fontId="6" type="noConversion"/>
  </si>
  <si>
    <t>B8911GB6852</t>
  </si>
  <si>
    <t>24.904079,121.722350</t>
    <phoneticPr fontId="6" type="noConversion"/>
  </si>
  <si>
    <t>B9011BA4500</t>
  </si>
  <si>
    <t>24.901632,121.721066</t>
    <phoneticPr fontId="6" type="noConversion"/>
  </si>
  <si>
    <t>B9010AC1729</t>
  </si>
  <si>
    <t>24.898185,121.723615</t>
    <phoneticPr fontId="6" type="noConversion"/>
  </si>
  <si>
    <t>B9009CD7928</t>
  </si>
  <si>
    <t>24.895794,121.726495</t>
    <phoneticPr fontId="6" type="noConversion"/>
  </si>
  <si>
    <t>B9009FB6345</t>
  </si>
  <si>
    <t>24.894317,121.730338</t>
    <phoneticPr fontId="6" type="noConversion"/>
  </si>
  <si>
    <t>B9108BE5733</t>
  </si>
  <si>
    <t>24.896028,121.732181</t>
    <phoneticPr fontId="6" type="noConversion"/>
  </si>
  <si>
    <t>B9109DB3684</t>
  </si>
  <si>
    <t>24.895818,121.736291</t>
    <phoneticPr fontId="6" type="noConversion"/>
  </si>
  <si>
    <t>B9109HB5443</t>
  </si>
  <si>
    <t>24.895297,121.738817</t>
    <phoneticPr fontId="6" type="noConversion"/>
  </si>
  <si>
    <t>B9209CA0896</t>
  </si>
  <si>
    <t>24.894571,121.742929</t>
    <phoneticPr fontId="6" type="noConversion"/>
  </si>
  <si>
    <t>B9209GA2058</t>
  </si>
  <si>
    <t>24.891283,121.744683</t>
    <phoneticPr fontId="6" type="noConversion"/>
  </si>
  <si>
    <t>B9308AB0445</t>
  </si>
  <si>
    <t>24.887912,121.743262</t>
    <phoneticPr fontId="6" type="noConversion"/>
  </si>
  <si>
    <t>B9207GC6731</t>
  </si>
  <si>
    <t>24.884320,121.744102</t>
    <phoneticPr fontId="6" type="noConversion"/>
  </si>
  <si>
    <t>B9206HD5704</t>
  </si>
  <si>
    <t>24.883802,121.747244</t>
    <phoneticPr fontId="6" type="noConversion"/>
  </si>
  <si>
    <t>B9306CD6188</t>
  </si>
  <si>
    <t>24.881968,121.750404</t>
    <phoneticPr fontId="6" type="noConversion"/>
  </si>
  <si>
    <t>B9306FB8186</t>
  </si>
  <si>
    <t>24.878898,121.749661</t>
    <phoneticPr fontId="6" type="noConversion"/>
  </si>
  <si>
    <t>B9305FC1756</t>
  </si>
  <si>
    <t>24.877218,121.750085</t>
    <phoneticPr fontId="6" type="noConversion"/>
  </si>
  <si>
    <t>B9305FA5990</t>
  </si>
  <si>
    <t>24.877873,121.754917</t>
    <phoneticPr fontId="6" type="noConversion"/>
  </si>
  <si>
    <t>B9405CB4675</t>
  </si>
  <si>
    <t>24.875777,121.757609</t>
    <phoneticPr fontId="6" type="noConversion"/>
  </si>
  <si>
    <t>B9404FE2305</t>
  </si>
  <si>
    <t>24.876868,121.761556</t>
    <phoneticPr fontId="6" type="noConversion"/>
  </si>
  <si>
    <t>B9505BA1588</t>
  </si>
  <si>
    <t>24.872846,121.762920</t>
    <phoneticPr fontId="6" type="noConversion"/>
  </si>
  <si>
    <t>B9504CB5183</t>
  </si>
  <si>
    <t>24.871481,121.766106</t>
    <phoneticPr fontId="6" type="noConversion"/>
  </si>
  <si>
    <t>B9503FE8614</t>
  </si>
  <si>
    <t>24.871766,121.767206</t>
    <phoneticPr fontId="6" type="noConversion"/>
  </si>
  <si>
    <t>B9503GE9926</t>
  </si>
  <si>
    <t>24.872507,121.769052</t>
    <phoneticPr fontId="6" type="noConversion"/>
  </si>
  <si>
    <t>B9604AA7789</t>
  </si>
  <si>
    <t>24.872056,121.773706</t>
    <phoneticPr fontId="6" type="noConversion"/>
  </si>
  <si>
    <t>B9604FA4392</t>
  </si>
  <si>
    <t>24.869045,121.772568</t>
    <phoneticPr fontId="6" type="noConversion"/>
  </si>
  <si>
    <t>B9603EB3968</t>
  </si>
  <si>
    <t>24.866062,121.774262</t>
    <phoneticPr fontId="6" type="noConversion"/>
  </si>
  <si>
    <t>B9602GD0698</t>
  </si>
  <si>
    <t>24.866645,121.777246</t>
    <phoneticPr fontId="6" type="noConversion"/>
  </si>
  <si>
    <t>B9702BE1304</t>
  </si>
  <si>
    <t>24.867647,121.781988</t>
    <phoneticPr fontId="6" type="noConversion"/>
  </si>
  <si>
    <t>B9703FA8488</t>
  </si>
  <si>
    <t>24.866116,121.782352</t>
    <phoneticPr fontId="6" type="noConversion"/>
  </si>
  <si>
    <t>B9702GD2769</t>
  </si>
  <si>
    <t>24.864932,121.778258</t>
    <phoneticPr fontId="6" type="noConversion"/>
  </si>
  <si>
    <t>B9702CC1435</t>
  </si>
  <si>
    <t>24.860859,121.778878</t>
    <phoneticPr fontId="6" type="noConversion"/>
  </si>
  <si>
    <t>B9701CC7994</t>
  </si>
  <si>
    <t>24.863185,121.782064</t>
    <phoneticPr fontId="6" type="noConversion"/>
  </si>
  <si>
    <t>B9702FA9594</t>
  </si>
  <si>
    <t>24.862852,121.786338</t>
    <phoneticPr fontId="6" type="noConversion"/>
  </si>
  <si>
    <t>B9802CA3210</t>
  </si>
  <si>
    <t>24.861633,121.789354</t>
    <phoneticPr fontId="6" type="noConversion"/>
  </si>
  <si>
    <t>B9801FD3876</t>
  </si>
  <si>
    <t>24.857181,121.790564</t>
    <phoneticPr fontId="6" type="noConversion"/>
  </si>
  <si>
    <t>B9800GD6924</t>
  </si>
  <si>
    <t>24.858479,121.792661</t>
    <phoneticPr fontId="6" type="noConversion"/>
  </si>
  <si>
    <t>B9901AA7339</t>
  </si>
  <si>
    <t>24.855164,121.790831</t>
    <phoneticPr fontId="6" type="noConversion"/>
  </si>
  <si>
    <t>B9800GB9701</t>
  </si>
  <si>
    <t>24.856934,121.792945</t>
    <phoneticPr fontId="6" type="noConversion"/>
  </si>
  <si>
    <t>B9900BD0638</t>
  </si>
  <si>
    <t>24.858741,121.795173</t>
    <phoneticPr fontId="6" type="noConversion"/>
  </si>
  <si>
    <t>B9901DA2679</t>
  </si>
  <si>
    <t>24.855495,121.793252</t>
    <phoneticPr fontId="6" type="noConversion"/>
  </si>
  <si>
    <t>B9900BC3059</t>
  </si>
  <si>
    <t>24.851672,121.790823</t>
    <phoneticPr fontId="6" type="noConversion"/>
  </si>
  <si>
    <t>E9899GC9824</t>
  </si>
  <si>
    <t>24.852891,121.792616</t>
    <phoneticPr fontId="6" type="noConversion"/>
  </si>
  <si>
    <t>E9999AE7220</t>
  </si>
  <si>
    <t>24.856359,121.795215</t>
    <phoneticPr fontId="6" type="noConversion"/>
  </si>
  <si>
    <t>B9900DD3026</t>
  </si>
  <si>
    <t>24.855265,121.794955</t>
    <phoneticPr fontId="6" type="noConversion"/>
  </si>
  <si>
    <t>B9900DB0874</t>
  </si>
  <si>
    <t>24.851476,121.793341</t>
    <phoneticPr fontId="6" type="noConversion"/>
  </si>
  <si>
    <t>E9999BC4664</t>
  </si>
  <si>
    <t>24.850438,121.793034</t>
    <phoneticPr fontId="6" type="noConversion"/>
  </si>
  <si>
    <t>E9999BB1468</t>
  </si>
  <si>
    <t>24.853766,121.796562</t>
    <phoneticPr fontId="6" type="noConversion"/>
  </si>
  <si>
    <t>B9900EA7109</t>
  </si>
  <si>
    <t>24.857148,121.798981</t>
    <phoneticPr fontId="6" type="noConversion"/>
  </si>
  <si>
    <t>B9900HD1925</t>
  </si>
  <si>
    <t>24.853726,121.797405</t>
    <phoneticPr fontId="6" type="noConversion"/>
  </si>
  <si>
    <t>B9900FA5155</t>
  </si>
  <si>
    <t>24.849825,121.795083</t>
    <phoneticPr fontId="6" type="noConversion"/>
  </si>
  <si>
    <t>E9999DA2832</t>
  </si>
  <si>
    <t>24.845924,121.792762</t>
    <phoneticPr fontId="6" type="noConversion"/>
  </si>
  <si>
    <t>E9998AB9418</t>
  </si>
  <si>
    <t>24.841828,121.790300</t>
    <phoneticPr fontId="6" type="noConversion"/>
  </si>
  <si>
    <t>E9897GB4953</t>
  </si>
  <si>
    <t>24.837829,121.789752</t>
    <phoneticPr fontId="6" type="noConversion"/>
  </si>
  <si>
    <t>E9896FC9520</t>
  </si>
  <si>
    <t>24.836393,121.784924</t>
    <phoneticPr fontId="6" type="noConversion"/>
  </si>
  <si>
    <t>E9896BA0858</t>
  </si>
  <si>
    <t>24.833840,121.780275</t>
    <phoneticPr fontId="6" type="noConversion"/>
  </si>
  <si>
    <t>E9795ED3073</t>
  </si>
  <si>
    <t>24.830331,121.777509</t>
    <phoneticPr fontId="6" type="noConversion"/>
  </si>
  <si>
    <t>E9794BE5192</t>
  </si>
  <si>
    <t>24.828430,121.773320</t>
    <phoneticPr fontId="6" type="noConversion"/>
  </si>
  <si>
    <t>E9694FB3979</t>
  </si>
  <si>
    <t>24.825125,121.771083</t>
    <phoneticPr fontId="6" type="noConversion"/>
  </si>
  <si>
    <t>E9693DD1332</t>
  </si>
  <si>
    <t>24.820621,121.769342</t>
    <phoneticPr fontId="6" type="noConversion"/>
  </si>
  <si>
    <t>E9692BD4302</t>
  </si>
  <si>
    <t>24.816462,121.767859</t>
    <phoneticPr fontId="6" type="noConversion"/>
  </si>
  <si>
    <t>E9591HD9731</t>
  </si>
  <si>
    <t>24.811983,121.767259</t>
    <phoneticPr fontId="6" type="noConversion"/>
  </si>
  <si>
    <t>E9590HD3754</t>
  </si>
  <si>
    <t>24.807615,121.766396</t>
    <phoneticPr fontId="6" type="noConversion"/>
  </si>
  <si>
    <t>E9589GD5900</t>
  </si>
  <si>
    <t>24.803204,121.765142</t>
    <phoneticPr fontId="6" type="noConversion"/>
  </si>
  <si>
    <t>E9588FE2061</t>
  </si>
  <si>
    <t>24.798629,121.764083</t>
    <phoneticPr fontId="6" type="noConversion"/>
  </si>
  <si>
    <t>E9587ED2923</t>
  </si>
  <si>
    <t>24.794716,121.763088</t>
    <phoneticPr fontId="6" type="noConversion"/>
  </si>
  <si>
    <t>E9586DE2549</t>
  </si>
  <si>
    <t>24.790307,121.761954</t>
    <phoneticPr fontId="6" type="noConversion"/>
  </si>
  <si>
    <t>E9585CE1720</t>
  </si>
  <si>
    <t>24.785983,121.761516</t>
    <phoneticPr fontId="6" type="noConversion"/>
  </si>
  <si>
    <t>E9584BE7901</t>
  </si>
  <si>
    <t>24.781440,121.760315</t>
    <phoneticPr fontId="6" type="noConversion"/>
  </si>
  <si>
    <t>E9583AE5827</t>
  </si>
  <si>
    <t>24.777376,121.760067</t>
    <phoneticPr fontId="6" type="noConversion"/>
  </si>
  <si>
    <t>E9583AA2397</t>
  </si>
  <si>
    <t>24.774178,121.763552</t>
    <phoneticPr fontId="6" type="noConversion"/>
  </si>
  <si>
    <t>E9582DB8835</t>
  </si>
  <si>
    <t>24.771082,121.766888</t>
    <phoneticPr fontId="6" type="noConversion"/>
  </si>
  <si>
    <t>E9581HD2434</t>
  </si>
  <si>
    <t>24.767637,121.770499</t>
    <phoneticPr fontId="6" type="noConversion"/>
  </si>
  <si>
    <t>E9680CE9604</t>
  </si>
  <si>
    <t>24.762974,121.771200</t>
    <phoneticPr fontId="6" type="noConversion"/>
  </si>
  <si>
    <t>E9679DE6448</t>
  </si>
  <si>
    <t>24.758834,121.771292</t>
    <phoneticPr fontId="6" type="noConversion"/>
  </si>
  <si>
    <t>E9678DE7869</t>
  </si>
  <si>
    <t>24.754553,121.771638</t>
    <phoneticPr fontId="6" type="noConversion"/>
  </si>
  <si>
    <t>E9678EA1135</t>
  </si>
  <si>
    <t>24.749994,121.771676</t>
    <phoneticPr fontId="6" type="noConversion"/>
  </si>
  <si>
    <t>E9677EA2101</t>
  </si>
  <si>
    <t>24.745123,121.771796</t>
    <phoneticPr fontId="6" type="noConversion"/>
  </si>
  <si>
    <t>E9675EE3751</t>
  </si>
  <si>
    <t>24.740848,121.771885</t>
    <phoneticPr fontId="6" type="noConversion"/>
  </si>
  <si>
    <t>E9674EE4978</t>
  </si>
  <si>
    <t>24.736444,121.771913</t>
    <phoneticPr fontId="6" type="noConversion"/>
  </si>
  <si>
    <t>E9674EA5130</t>
  </si>
  <si>
    <t>24.731744,121.772058</t>
    <phoneticPr fontId="6" type="noConversion"/>
  </si>
  <si>
    <t>E9672EE7809</t>
  </si>
  <si>
    <t>24.727469,121.772236</t>
    <phoneticPr fontId="6" type="noConversion"/>
  </si>
  <si>
    <t>E9672EA9116</t>
  </si>
  <si>
    <t>24.723154,121.770708</t>
    <phoneticPr fontId="6" type="noConversion"/>
  </si>
  <si>
    <t>E9671DA3397</t>
  </si>
  <si>
    <t>24.719136,121.771018</t>
    <phoneticPr fontId="6" type="noConversion"/>
  </si>
  <si>
    <t>E9670DA7932</t>
  </si>
  <si>
    <t>24.714773,121.772027</t>
    <phoneticPr fontId="6" type="noConversion"/>
  </si>
  <si>
    <t>E9669EB7180</t>
  </si>
  <si>
    <t>24.710285,121.772746</t>
    <phoneticPr fontId="6" type="noConversion"/>
  </si>
  <si>
    <t>E9668FB5133</t>
  </si>
  <si>
    <t>24.705894,121.770993</t>
    <phoneticPr fontId="6" type="noConversion"/>
  </si>
  <si>
    <t>E9667DB7295</t>
  </si>
  <si>
    <t>24.701244,121.769493</t>
    <phoneticPr fontId="6" type="noConversion"/>
  </si>
  <si>
    <t>E9666CB3100</t>
  </si>
  <si>
    <t>24.694764,121.769363</t>
    <phoneticPr fontId="6" type="noConversion"/>
  </si>
  <si>
    <t>E9664CD2912</t>
  </si>
  <si>
    <t>24.691124,121.769973</t>
    <phoneticPr fontId="6" type="noConversion"/>
  </si>
  <si>
    <t>E9663CE8859</t>
  </si>
  <si>
    <t>24.687954,121.770433</t>
    <phoneticPr fontId="6" type="noConversion"/>
  </si>
  <si>
    <t>E9663DB3338</t>
  </si>
  <si>
    <t>24.685894,121.767193</t>
    <phoneticPr fontId="6" type="noConversion"/>
  </si>
  <si>
    <t>E9662AE0078</t>
  </si>
  <si>
    <t>24.681294,121.764213</t>
    <phoneticPr fontId="6" type="noConversion"/>
  </si>
  <si>
    <t>E9561FD0987</t>
  </si>
  <si>
    <t>24.677603,121.763284</t>
    <phoneticPr fontId="6" type="noConversion"/>
  </si>
  <si>
    <t>E9560EE1868</t>
  </si>
  <si>
    <t>24.673284,121.763633</t>
    <phoneticPr fontId="6" type="noConversion"/>
  </si>
  <si>
    <t>E9560EA5049</t>
  </si>
  <si>
    <t>24.668984,121.765933</t>
    <phoneticPr fontId="6" type="noConversion"/>
  </si>
  <si>
    <t>E9559GA8394</t>
  </si>
  <si>
    <t>24.667054,121.770373</t>
    <phoneticPr fontId="6" type="noConversion"/>
  </si>
  <si>
    <t>E9658DD4203</t>
  </si>
  <si>
    <t>24.664904,121.773953</t>
    <phoneticPr fontId="6" type="noConversion"/>
  </si>
  <si>
    <t>E9658HA0847</t>
  </si>
  <si>
    <t>24.660274,121.776523</t>
    <phoneticPr fontId="6" type="noConversion"/>
  </si>
  <si>
    <t>E9757BA6776</t>
  </si>
  <si>
    <t>24.657054,121.778503</t>
    <phoneticPr fontId="6" type="noConversion"/>
  </si>
  <si>
    <t>E9756DC6290</t>
  </si>
  <si>
    <t>24.653424,121.781193</t>
    <phoneticPr fontId="6" type="noConversion"/>
  </si>
  <si>
    <t>E9755GD4240</t>
  </si>
  <si>
    <t>24.649394,121.783393</t>
    <phoneticPr fontId="6" type="noConversion"/>
  </si>
  <si>
    <t>E9854AD6795</t>
  </si>
  <si>
    <t>24.645364,121.785573</t>
    <phoneticPr fontId="6" type="noConversion"/>
  </si>
  <si>
    <t>E9853CE9229</t>
  </si>
  <si>
    <t>24.641064,121.786663</t>
    <phoneticPr fontId="6" type="noConversion"/>
  </si>
  <si>
    <t>E9852EE0554</t>
  </si>
  <si>
    <t>24.636533,121.787113</t>
    <phoneticPr fontId="6" type="noConversion"/>
  </si>
  <si>
    <t>E9851EE5542</t>
  </si>
  <si>
    <t>24.633753,121.790313</t>
    <phoneticPr fontId="6" type="noConversion"/>
  </si>
  <si>
    <t>E9851HB8406</t>
  </si>
  <si>
    <t>24.632064,121.794873</t>
    <phoneticPr fontId="6" type="noConversion"/>
  </si>
  <si>
    <t>E9950EE4622</t>
  </si>
  <si>
    <t>24.629313,121.798613</t>
    <phoneticPr fontId="6" type="noConversion"/>
  </si>
  <si>
    <t>F0050AB2539</t>
  </si>
  <si>
    <t>24.625743,121.801623</t>
    <phoneticPr fontId="6" type="noConversion"/>
  </si>
  <si>
    <t>F0049DC3606</t>
  </si>
  <si>
    <t>24.622103,121.804763</t>
    <phoneticPr fontId="6" type="noConversion"/>
  </si>
  <si>
    <t>F0048GD5604</t>
  </si>
  <si>
    <t>24.618463,121.807983</t>
    <phoneticPr fontId="6" type="noConversion"/>
  </si>
  <si>
    <t>F0147BE7683</t>
  </si>
  <si>
    <t>24.615583,121.811493</t>
    <phoneticPr fontId="6" type="noConversion"/>
  </si>
  <si>
    <t>F0147FB3466</t>
  </si>
  <si>
    <t>24.614973,121.816653</t>
    <phoneticPr fontId="6" type="noConversion"/>
  </si>
  <si>
    <t>F0247CA5892</t>
  </si>
  <si>
    <t>24.615413,121.821463</t>
    <phoneticPr fontId="6" type="noConversion"/>
  </si>
  <si>
    <t>F0247HB4353</t>
  </si>
  <si>
    <t>24.612903,121.825033</t>
    <phoneticPr fontId="6" type="noConversion"/>
  </si>
  <si>
    <t>F0346DD0597</t>
  </si>
  <si>
    <t>24.608623,121.826683</t>
    <phoneticPr fontId="6" type="noConversion"/>
  </si>
  <si>
    <t>F0345ED7884</t>
  </si>
  <si>
    <t>24.605223,121.829903</t>
    <phoneticPr fontId="6" type="noConversion"/>
  </si>
  <si>
    <t>F0445AA0170</t>
  </si>
  <si>
    <t>24.603257,121.834117</t>
    <phoneticPr fontId="6" type="noConversion"/>
  </si>
  <si>
    <t>F0444EC3954</t>
  </si>
  <si>
    <t>24.598943,121.834143</t>
    <phoneticPr fontId="6" type="noConversion"/>
  </si>
  <si>
    <t>F0443ED4107</t>
  </si>
  <si>
    <t>24.596493,121.837633</t>
    <phoneticPr fontId="6" type="noConversion"/>
  </si>
  <si>
    <t>F0443HA9457</t>
  </si>
  <si>
    <t>24.595683,121.842783</t>
    <phoneticPr fontId="6" type="noConversion"/>
  </si>
  <si>
    <t>F0542FE1681</t>
  </si>
  <si>
    <t>24.595923,121.847343</t>
    <phoneticPr fontId="6" type="noConversion"/>
  </si>
  <si>
    <t>F0642BE7990</t>
  </si>
  <si>
    <t>24.596203,121.852133</t>
    <phoneticPr fontId="6" type="noConversion"/>
  </si>
  <si>
    <t>F0643GA6244</t>
  </si>
  <si>
    <t>24.594163,121.855513</t>
    <phoneticPr fontId="6" type="noConversion"/>
  </si>
  <si>
    <t>F0742CD0081</t>
  </si>
  <si>
    <t>24.591963,121.857873</t>
    <phoneticPr fontId="6" type="noConversion"/>
  </si>
  <si>
    <t>F0742EA4588</t>
  </si>
  <si>
    <t>24.588353,121.859583</t>
    <phoneticPr fontId="6" type="noConversion"/>
  </si>
  <si>
    <t>F0741GB2640</t>
  </si>
  <si>
    <t>24.585783,121.861893</t>
    <phoneticPr fontId="6" type="noConversion"/>
  </si>
  <si>
    <t>F0840AD6706</t>
  </si>
  <si>
    <t>24.582403,121.861583</t>
    <phoneticPr fontId="6" type="noConversion"/>
  </si>
  <si>
    <t>F0840AA3012</t>
  </si>
  <si>
    <t>24.578603,121.860923</t>
    <phoneticPr fontId="6" type="noConversion"/>
  </si>
  <si>
    <t>F0739HA6870</t>
  </si>
  <si>
    <t>24.576483,121.864783</t>
    <phoneticPr fontId="6" type="noConversion"/>
  </si>
  <si>
    <t>F0838DD5498</t>
  </si>
  <si>
    <t>24.574093,121.865313</t>
    <phoneticPr fontId="6" type="noConversion"/>
  </si>
  <si>
    <t>F0838EA1844</t>
  </si>
  <si>
    <t>24.569873,121.866173</t>
    <phoneticPr fontId="6" type="noConversion"/>
  </si>
  <si>
    <t>F0837FB0147</t>
  </si>
  <si>
    <t>24.565813,121.865933</t>
    <phoneticPr fontId="6" type="noConversion"/>
  </si>
  <si>
    <t>F0836EB8637</t>
  </si>
  <si>
    <t>24.562313,121.866503</t>
    <phoneticPr fontId="6" type="noConversion"/>
  </si>
  <si>
    <t>F0835FC4830</t>
  </si>
  <si>
    <t>24.558513,121.865393</t>
    <phoneticPr fontId="6" type="noConversion"/>
  </si>
  <si>
    <t>F0834ED3538</t>
  </si>
  <si>
    <t>24.554913,121.865163</t>
    <phoneticPr fontId="6" type="noConversion"/>
  </si>
  <si>
    <t>F0833EE1529</t>
  </si>
  <si>
    <t>24.550813,121.866533</t>
    <phoneticPr fontId="6" type="noConversion"/>
  </si>
  <si>
    <t>F0833FA5046</t>
  </si>
  <si>
    <t>24.546753,121.867763</t>
    <phoneticPr fontId="6" type="noConversion"/>
  </si>
  <si>
    <t>F0832GA8527</t>
  </si>
  <si>
    <t>24.541923,121.867423</t>
    <phoneticPr fontId="6" type="noConversion"/>
  </si>
  <si>
    <t>F0831GA5202</t>
  </si>
  <si>
    <t>24.539183,121.866133</t>
    <phoneticPr fontId="6" type="noConversion"/>
  </si>
  <si>
    <t>F0830FC2128</t>
  </si>
  <si>
    <t>24.535873,121.867263</t>
    <phoneticPr fontId="6" type="noConversion"/>
  </si>
  <si>
    <t>F0829GD3582</t>
  </si>
  <si>
    <t>24.533013,121.865993</t>
    <phoneticPr fontId="6" type="noConversion"/>
  </si>
  <si>
    <t>F0829FA1324</t>
  </si>
  <si>
    <t>24.531853,121.862713</t>
    <phoneticPr fontId="6" type="noConversion"/>
  </si>
  <si>
    <t>F0828BE8003</t>
  </si>
  <si>
    <t>24.531403,121.860403</t>
    <phoneticPr fontId="6" type="noConversion"/>
  </si>
  <si>
    <t>F0728HD4572</t>
  </si>
  <si>
    <t>24.529163,121.857033</t>
    <phoneticPr fontId="6" type="noConversion"/>
  </si>
  <si>
    <t>F0728EB0072</t>
  </si>
  <si>
    <t>24.530093,121.853673</t>
    <phoneticPr fontId="6" type="noConversion"/>
  </si>
  <si>
    <t>F0728AC6053</t>
  </si>
  <si>
    <t>24.527203,121.851593</t>
    <phoneticPr fontId="6" type="noConversion"/>
  </si>
  <si>
    <t>F0627GD5871</t>
  </si>
  <si>
    <t>24.524703,121.848843</t>
    <phoneticPr fontId="6" type="noConversion"/>
  </si>
  <si>
    <t>F0627DB8003</t>
  </si>
  <si>
    <t>24.525483,121.844783</t>
    <phoneticPr fontId="6" type="noConversion"/>
  </si>
  <si>
    <t>F0527HB6887</t>
  </si>
  <si>
    <t>24.521913,121.841643</t>
    <phoneticPr fontId="6" type="noConversion"/>
  </si>
  <si>
    <t>F0526EC5829</t>
  </si>
  <si>
    <t>24.525073,121.839723</t>
    <phoneticPr fontId="6" type="noConversion"/>
  </si>
  <si>
    <t>F0527CB5358</t>
  </si>
  <si>
    <t>24.522423,121.836953</t>
    <phoneticPr fontId="6" type="noConversion"/>
  </si>
  <si>
    <t>F0426HD7463</t>
  </si>
  <si>
    <t>24.521673,121.834883</t>
    <phoneticPr fontId="6" type="noConversion"/>
  </si>
  <si>
    <t>F0426FC6579</t>
  </si>
  <si>
    <t>24.518603,121.831413</t>
    <phoneticPr fontId="6" type="noConversion"/>
  </si>
  <si>
    <t>F0425CE1186</t>
  </si>
  <si>
    <t>24.514913,121.829943</t>
    <phoneticPr fontId="6" type="noConversion"/>
  </si>
  <si>
    <t>F0425AA7017</t>
  </si>
  <si>
    <t>24.511823,121.832433</t>
    <phoneticPr fontId="6" type="noConversion"/>
  </si>
  <si>
    <t>F0424DB2666</t>
  </si>
  <si>
    <t>24.508213,121.832413</t>
    <phoneticPr fontId="6" type="noConversion"/>
  </si>
  <si>
    <t>F0423DC2666</t>
  </si>
  <si>
    <t>24.504183,121.833383</t>
    <phoneticPr fontId="6" type="noConversion"/>
  </si>
  <si>
    <t>F0422ED2270</t>
  </si>
  <si>
    <t>24.504653,121.836293</t>
    <phoneticPr fontId="6" type="noConversion"/>
  </si>
  <si>
    <t>F0422HD2724</t>
  </si>
  <si>
    <t>24.500123,121.836073</t>
    <phoneticPr fontId="6" type="noConversion"/>
  </si>
  <si>
    <t>F0421HD0722</t>
  </si>
  <si>
    <t>24.496323,121.835893</t>
    <phoneticPr fontId="6" type="noConversion"/>
  </si>
  <si>
    <t>F0420GE8571</t>
  </si>
  <si>
    <t>24.493043,121.833973</t>
    <phoneticPr fontId="6" type="noConversion"/>
  </si>
  <si>
    <t>F0420EA9847</t>
  </si>
  <si>
    <t>24.490282,121.830174</t>
    <phoneticPr fontId="6" type="noConversion"/>
  </si>
  <si>
    <t>F0419BC1719</t>
  </si>
  <si>
    <t>24.486671,121.827119</t>
    <phoneticPr fontId="6" type="noConversion"/>
  </si>
  <si>
    <t>F0318GD0747</t>
  </si>
  <si>
    <t>24.483633,121.823423</t>
    <phoneticPr fontId="6" type="noConversion"/>
  </si>
  <si>
    <t>F0318CA3318</t>
  </si>
  <si>
    <t>24.480503,121.823303</t>
    <phoneticPr fontId="6" type="noConversion"/>
  </si>
  <si>
    <t>F0317CB2912</t>
  </si>
  <si>
    <t>24.478353,121.821083</t>
    <phoneticPr fontId="6" type="noConversion"/>
  </si>
  <si>
    <t>F0216HE9572</t>
  </si>
  <si>
    <t>24.474963,121.822073</t>
    <phoneticPr fontId="6" type="noConversion"/>
  </si>
  <si>
    <t>F0316BA0707</t>
  </si>
  <si>
    <t>24.472573,121.819533</t>
    <phoneticPr fontId="6" type="noConversion"/>
  </si>
  <si>
    <t>F0215GD4141</t>
  </si>
  <si>
    <t>24.471473,121.819493</t>
    <phoneticPr fontId="6" type="noConversion"/>
  </si>
  <si>
    <t>F0215GB4819</t>
  </si>
  <si>
    <t>24.474933,121.819213</t>
    <phoneticPr fontId="6" type="noConversion"/>
  </si>
  <si>
    <t>F0216GA1702</t>
  </si>
  <si>
    <t>24.473953,121.815033</t>
    <phoneticPr fontId="6" type="noConversion"/>
  </si>
  <si>
    <t>F0215BE8671</t>
  </si>
  <si>
    <t>24.470823,121.811603</t>
    <phoneticPr fontId="6" type="noConversion"/>
  </si>
  <si>
    <t>F0115GB4112</t>
  </si>
  <si>
    <t>24.470163,121.808643</t>
    <phoneticPr fontId="6" type="noConversion"/>
  </si>
  <si>
    <t>F0115DA4328</t>
  </si>
  <si>
    <t>24.467203,121.805853</t>
    <phoneticPr fontId="6" type="noConversion"/>
  </si>
  <si>
    <t>F0114AC6018</t>
  </si>
  <si>
    <t>24.465013,121.801493</t>
    <phoneticPr fontId="6" type="noConversion"/>
  </si>
  <si>
    <t>F0013EE2603</t>
  </si>
  <si>
    <t>24.463693,121.796873</t>
    <phoneticPr fontId="6" type="noConversion"/>
  </si>
  <si>
    <t>E9913HD5134</t>
  </si>
  <si>
    <t>24.462313,121.792243</t>
    <phoneticPr fontId="6" type="noConversion"/>
  </si>
  <si>
    <t>E9913CB8548</t>
  </si>
  <si>
    <t>24.459993,121.788243</t>
    <phoneticPr fontId="6" type="noConversion"/>
  </si>
  <si>
    <t>E9812GD8909</t>
  </si>
  <si>
    <t>24.460663,121.783943</t>
    <phoneticPr fontId="6" type="noConversion"/>
  </si>
  <si>
    <t>E9812CE4741</t>
  </si>
  <si>
    <t>24.458483,121.780023</t>
    <phoneticPr fontId="6" type="noConversion"/>
  </si>
  <si>
    <t>E9712GC4287</t>
  </si>
  <si>
    <t>24.453953,121.777923</t>
    <phoneticPr fontId="6" type="noConversion"/>
  </si>
  <si>
    <t>E9711EC3284</t>
  </si>
  <si>
    <t>24.450093,121.776933</t>
    <phoneticPr fontId="6" type="noConversion"/>
  </si>
  <si>
    <t>E9710DC4906</t>
  </si>
  <si>
    <t>24.449153,121.781423</t>
    <phoneticPr fontId="6" type="noConversion"/>
  </si>
  <si>
    <t>E9710HB9955</t>
  </si>
  <si>
    <t>24.445583,121.783443</t>
    <phoneticPr fontId="6" type="noConversion"/>
  </si>
  <si>
    <t>E9809CD0020</t>
  </si>
  <si>
    <t>24.441923,121.782093</t>
    <phoneticPr fontId="6" type="noConversion"/>
  </si>
  <si>
    <t>E9808AD6984</t>
  </si>
  <si>
    <t>24.438223,121.784263</t>
    <phoneticPr fontId="6" type="noConversion"/>
  </si>
  <si>
    <t>E9807CE9806</t>
  </si>
  <si>
    <t>24.436033,121.783753</t>
    <phoneticPr fontId="6" type="noConversion"/>
  </si>
  <si>
    <t>E9807CC4403</t>
  </si>
  <si>
    <t>24.432743,121.786153</t>
    <phoneticPr fontId="6" type="noConversion"/>
  </si>
  <si>
    <t>E9806ED8850</t>
  </si>
  <si>
    <t>24.429093,121.787613</t>
    <phoneticPr fontId="6" type="noConversion"/>
  </si>
  <si>
    <t>E9805GE3766</t>
  </si>
  <si>
    <t>24.425413,121.790413</t>
    <phoneticPr fontId="6" type="noConversion"/>
  </si>
  <si>
    <t>E9905BA2720</t>
  </si>
  <si>
    <t>24.422983,121.789543</t>
    <phoneticPr fontId="6" type="noConversion"/>
  </si>
  <si>
    <t>E9904AD3051</t>
  </si>
  <si>
    <t>24.418772,121.789925</t>
    <phoneticPr fontId="6" type="noConversion"/>
  </si>
  <si>
    <t>E9903AD7375</t>
  </si>
  <si>
    <t>24.413953,121.790373</t>
    <phoneticPr fontId="6" type="noConversion"/>
  </si>
  <si>
    <t>E9902BD2051</t>
  </si>
  <si>
    <t>24.410443,121.787833</t>
    <phoneticPr fontId="6" type="noConversion"/>
  </si>
  <si>
    <t>E9801GE7101</t>
  </si>
  <si>
    <t>24.406443,121.787993</t>
    <phoneticPr fontId="6" type="noConversion"/>
  </si>
  <si>
    <t>E9800GE8698</t>
  </si>
  <si>
    <t>24.402549,121.786605</t>
    <phoneticPr fontId="6" type="noConversion"/>
  </si>
  <si>
    <t>E9800FA5306</t>
  </si>
  <si>
    <t>24.398823,121.786603</t>
    <phoneticPr fontId="6" type="noConversion"/>
  </si>
  <si>
    <t>H9899FB5223</t>
  </si>
  <si>
    <t>24.395153,121.784233</t>
    <phoneticPr fontId="6" type="noConversion"/>
  </si>
  <si>
    <t>H9898DC1145</t>
  </si>
  <si>
    <t>24.392283,121.783393</t>
    <phoneticPr fontId="6" type="noConversion"/>
  </si>
  <si>
    <t>H9897CD3917</t>
  </si>
  <si>
    <t>24.388573,121.784113</t>
    <phoneticPr fontId="6" type="noConversion"/>
  </si>
  <si>
    <t>H9896DE0866</t>
  </si>
  <si>
    <t>24.384253,121.784633</t>
    <phoneticPr fontId="6" type="noConversion"/>
  </si>
  <si>
    <t>H9896DA6028</t>
  </si>
  <si>
    <t>24.380193,121.783923</t>
    <phoneticPr fontId="6" type="noConversion"/>
  </si>
  <si>
    <t>H9895CA9528</t>
  </si>
  <si>
    <t>24.376343,121.783853</t>
    <phoneticPr fontId="6" type="noConversion"/>
  </si>
  <si>
    <t>H9894CB8372</t>
  </si>
  <si>
    <t>24.372813,121.783943</t>
    <phoneticPr fontId="6" type="noConversion"/>
  </si>
  <si>
    <t>H9893CC9491</t>
  </si>
  <si>
    <t>24.369793,121.781443</t>
    <phoneticPr fontId="6" type="noConversion"/>
  </si>
  <si>
    <t>H9892AE4075</t>
  </si>
  <si>
    <t>24.369133,121.777413</t>
    <phoneticPr fontId="6" type="noConversion"/>
  </si>
  <si>
    <t>H9792ED3390</t>
  </si>
  <si>
    <t>24.366583,121.775333</t>
    <phoneticPr fontId="6" type="noConversion"/>
  </si>
  <si>
    <t>H9792CA2496</t>
  </si>
  <si>
    <t>24.367133,121.779693</t>
    <phoneticPr fontId="6" type="noConversion"/>
  </si>
  <si>
    <t>H9792GB7019</t>
  </si>
  <si>
    <t>24.363693,121.779163</t>
    <phoneticPr fontId="6" type="noConversion"/>
  </si>
  <si>
    <t>H9791GC2208</t>
  </si>
  <si>
    <t>24.359853,121.778853</t>
    <phoneticPr fontId="6" type="noConversion"/>
  </si>
  <si>
    <t>H9790FD9003</t>
  </si>
  <si>
    <t>24.355753,121.777253</t>
    <phoneticPr fontId="6" type="noConversion"/>
  </si>
  <si>
    <t>H9789ED3417</t>
  </si>
  <si>
    <t>24.351833,121.775603</t>
    <phoneticPr fontId="6" type="noConversion"/>
  </si>
  <si>
    <t>H9788CE6162</t>
  </si>
  <si>
    <t>24.348662,121.773223</t>
    <phoneticPr fontId="6" type="noConversion"/>
  </si>
  <si>
    <t>H9788AA2660</t>
  </si>
  <si>
    <t>24.345452,121.770553</t>
    <phoneticPr fontId="6" type="noConversion"/>
  </si>
  <si>
    <t>H9687FC5073</t>
  </si>
  <si>
    <t>24.341852,121.770503</t>
    <phoneticPr fontId="6" type="noConversion"/>
  </si>
  <si>
    <t>H9686FD5044</t>
  </si>
  <si>
    <t>24.337782,121.768773</t>
    <phoneticPr fontId="6" type="noConversion"/>
  </si>
  <si>
    <t>H9685DD8512</t>
  </si>
  <si>
    <t>24.333582,121.767323</t>
    <phoneticPr fontId="6" type="noConversion"/>
  </si>
  <si>
    <t>H9684CD3876</t>
  </si>
  <si>
    <t>24.329382,121.765833</t>
    <phoneticPr fontId="6" type="noConversion"/>
  </si>
  <si>
    <t>H9683AE8280</t>
  </si>
  <si>
    <t>24.325132,121.763983</t>
    <phoneticPr fontId="6" type="noConversion"/>
  </si>
  <si>
    <t>H9582HE0439</t>
  </si>
  <si>
    <t>24.321952,121.761203</t>
    <phoneticPr fontId="6" type="noConversion"/>
  </si>
  <si>
    <t>H9582EA2935</t>
  </si>
  <si>
    <t>24.321652,121.756333</t>
    <phoneticPr fontId="6" type="noConversion"/>
  </si>
  <si>
    <t>H9482HA2599</t>
  </si>
  <si>
    <t>24.321762,121.751593</t>
    <phoneticPr fontId="6" type="noConversion"/>
  </si>
  <si>
    <t>H9482CA4688</t>
  </si>
  <si>
    <t>24.324632,121.747968</t>
    <phoneticPr fontId="6" type="noConversion"/>
  </si>
  <si>
    <t>H9382GD7884</t>
  </si>
  <si>
    <t>24.325652,121.744193</t>
    <phoneticPr fontId="6" type="noConversion"/>
  </si>
  <si>
    <t>H9382CE9945</t>
  </si>
  <si>
    <t>24.322212,121.741113</t>
    <phoneticPr fontId="6" type="noConversion"/>
  </si>
  <si>
    <t>H9282HB8143</t>
  </si>
  <si>
    <t>24.318162,121.742523</t>
    <phoneticPr fontId="6" type="noConversion"/>
  </si>
  <si>
    <t>H9381BB2695</t>
  </si>
  <si>
    <t>24.314382,121.745043</t>
    <phoneticPr fontId="6" type="noConversion"/>
  </si>
  <si>
    <t>H9380DC8477</t>
  </si>
  <si>
    <t>24.310342,121.747213</t>
    <phoneticPr fontId="6" type="noConversion"/>
  </si>
  <si>
    <t>H9379GD1001</t>
  </si>
  <si>
    <t>24.305862,121.749043</t>
    <phoneticPr fontId="6" type="noConversion"/>
  </si>
  <si>
    <t>H9378HD9086</t>
  </si>
  <si>
    <t>24.301962,121.750693</t>
    <phoneticPr fontId="6" type="noConversion"/>
  </si>
  <si>
    <t>H9477BD6785</t>
  </si>
  <si>
    <t>24.297552,121.752543</t>
    <phoneticPr fontId="6" type="noConversion"/>
  </si>
  <si>
    <t>H9476DD5888</t>
  </si>
  <si>
    <t>24.293352,121.752563</t>
    <phoneticPr fontId="6" type="noConversion"/>
  </si>
  <si>
    <t>H9475DE6232</t>
  </si>
  <si>
    <t>24.289172,121.750813</t>
    <phoneticPr fontId="6" type="noConversion"/>
  </si>
  <si>
    <t>H9474BE8588</t>
  </si>
  <si>
    <t>24.285152,121.748593</t>
    <phoneticPr fontId="6" type="noConversion"/>
  </si>
  <si>
    <t>H9374HA6152</t>
  </si>
  <si>
    <t>24.281352,121.746133</t>
    <phoneticPr fontId="6" type="noConversion"/>
  </si>
  <si>
    <t>H9373FA1970</t>
  </si>
  <si>
    <t>24.277252,121.744083</t>
    <phoneticPr fontId="6" type="noConversion"/>
  </si>
  <si>
    <t>H9372DB1325</t>
  </si>
  <si>
    <t>24.273082,121.742263</t>
    <phoneticPr fontId="6" type="noConversion"/>
  </si>
  <si>
    <t>H9371BB2792</t>
  </si>
  <si>
    <t>24.268852,121.740733</t>
    <phoneticPr fontId="6" type="noConversion"/>
  </si>
  <si>
    <t>H9270HC7072</t>
  </si>
  <si>
    <t>24.264532,121.739503</t>
    <phoneticPr fontId="6" type="noConversion"/>
  </si>
  <si>
    <t>H9269GC5243</t>
  </si>
  <si>
    <t>24.260148,121.738429</t>
    <phoneticPr fontId="6" type="noConversion"/>
  </si>
  <si>
    <t>H9268FC4387</t>
  </si>
  <si>
    <t>24.255942,121.736853</t>
    <phoneticPr fontId="6" type="noConversion"/>
  </si>
  <si>
    <t>H9267DC9701</t>
  </si>
  <si>
    <t>24.252582,121.733673</t>
    <phoneticPr fontId="6" type="noConversion"/>
  </si>
  <si>
    <t>H9266AD6997</t>
  </si>
  <si>
    <t>24.249243,121.730398</t>
    <phoneticPr fontId="6" type="noConversion"/>
  </si>
  <si>
    <t>H9166FA3295</t>
  </si>
  <si>
    <t>24.246519,121.726437</t>
    <phoneticPr fontId="6" type="noConversion"/>
  </si>
  <si>
    <t>H9165BC3281</t>
  </si>
  <si>
    <t>24.245072,121.721193</t>
    <phoneticPr fontId="6" type="noConversion"/>
  </si>
  <si>
    <t>H9065EA0568</t>
  </si>
  <si>
    <t>24.247502,121.716973</t>
    <phoneticPr fontId="6" type="noConversion"/>
  </si>
  <si>
    <t>H8965HD7265</t>
  </si>
  <si>
    <t>24.245462,121.713222</t>
    <phoneticPr fontId="6" type="noConversion"/>
  </si>
  <si>
    <t>H8965DA9977</t>
  </si>
  <si>
    <t>24.241166,121.711166</t>
    <phoneticPr fontId="6" type="noConversion"/>
  </si>
  <si>
    <t>H8964BB9200</t>
  </si>
  <si>
    <t>24.241047,121.711160</t>
    <phoneticPr fontId="6" type="noConversion"/>
  </si>
  <si>
    <t>H8964BB9007</t>
  </si>
  <si>
    <t>24.236936,121.709266</t>
    <phoneticPr fontId="6" type="noConversion"/>
  </si>
  <si>
    <t>H8963AB0501</t>
  </si>
  <si>
    <t>24.233066,121.707099</t>
    <phoneticPr fontId="6" type="noConversion"/>
  </si>
  <si>
    <t>H8862FC8221</t>
  </si>
  <si>
    <t>24.228878,121.706431</t>
    <phoneticPr fontId="6" type="noConversion"/>
  </si>
  <si>
    <t>H8861FC1567</t>
  </si>
  <si>
    <t>24.225229,121.703921</t>
    <phoneticPr fontId="6" type="noConversion"/>
  </si>
  <si>
    <t>H8860CD6532</t>
  </si>
  <si>
    <t>24.223288,121.699736</t>
    <phoneticPr fontId="6" type="noConversion"/>
  </si>
  <si>
    <t>H8760GB3395</t>
  </si>
  <si>
    <t>24.221141,121.695786</t>
    <phoneticPr fontId="6" type="noConversion"/>
  </si>
  <si>
    <t>H8759CD3995</t>
  </si>
  <si>
    <t>24.218375,121.692013</t>
    <phoneticPr fontId="6" type="noConversion"/>
  </si>
  <si>
    <t>H8659GA5887</t>
  </si>
  <si>
    <t>24.220273,121.689314</t>
    <phoneticPr fontId="6" type="noConversion"/>
  </si>
  <si>
    <t>H8659DC8925</t>
  </si>
  <si>
    <t>24.216345,121.687340</t>
    <phoneticPr fontId="6" type="noConversion"/>
  </si>
  <si>
    <t>H8658BD8549</t>
  </si>
  <si>
    <t>24.213143,121.684149</t>
    <phoneticPr fontId="6" type="noConversion"/>
  </si>
  <si>
    <t>H8558GA6023</t>
  </si>
  <si>
    <t>24.210897,121.679884</t>
    <phoneticPr fontId="6" type="noConversion"/>
  </si>
  <si>
    <t>H8557CC3502</t>
  </si>
  <si>
    <t>24.209130,121.675363</t>
    <phoneticPr fontId="6" type="noConversion"/>
  </si>
  <si>
    <t>H8457FA7514</t>
  </si>
  <si>
    <t>24.208490,121.671013</t>
    <phoneticPr fontId="6" type="noConversion"/>
  </si>
  <si>
    <t>H8456BE3801</t>
  </si>
  <si>
    <t>24.207514,121.667722</t>
    <phoneticPr fontId="6" type="noConversion"/>
  </si>
  <si>
    <t>H8356FD9762</t>
  </si>
  <si>
    <t>24.199701,121.666252</t>
    <phoneticPr fontId="6" type="noConversion"/>
  </si>
  <si>
    <t>H8355EA5016</t>
  </si>
  <si>
    <t>24.196113,121.663304</t>
    <phoneticPr fontId="6" type="noConversion"/>
  </si>
  <si>
    <t>H8354BB5037</t>
  </si>
  <si>
    <t>24.192097,121.661156</t>
    <phoneticPr fontId="6" type="noConversion"/>
  </si>
  <si>
    <t>H8253HB3671</t>
  </si>
  <si>
    <t>24.187775,121.659833</t>
    <phoneticPr fontId="6" type="noConversion"/>
  </si>
  <si>
    <t>H8252GB0852</t>
  </si>
  <si>
    <t>24.183936,121.657540</t>
    <phoneticPr fontId="6" type="noConversion"/>
  </si>
  <si>
    <t>H8251DC7545</t>
  </si>
  <si>
    <t>24.179510,121.657165</t>
    <phoneticPr fontId="6" type="noConversion"/>
  </si>
  <si>
    <t>H8250DC3685</t>
  </si>
  <si>
    <t>24.175173,121.655869</t>
    <phoneticPr fontId="6" type="noConversion"/>
  </si>
  <si>
    <t>H8249CC0894</t>
  </si>
  <si>
    <t>24.170803,121.654622</t>
    <phoneticPr fontId="6" type="noConversion"/>
  </si>
  <si>
    <t>H8248AC8949</t>
  </si>
  <si>
    <t>24.166437,121.653374</t>
    <phoneticPr fontId="6" type="noConversion"/>
  </si>
  <si>
    <t>H8147HD6105</t>
  </si>
  <si>
    <t>24.162085,121.652068</t>
    <phoneticPr fontId="6" type="noConversion"/>
  </si>
  <si>
    <t>H8146GD2393</t>
  </si>
  <si>
    <t>24.157800,121.650523</t>
    <phoneticPr fontId="6" type="noConversion"/>
  </si>
  <si>
    <t>H8145ED7557</t>
  </si>
  <si>
    <t>24.153523,121.648948</t>
    <phoneticPr fontId="6" type="noConversion"/>
  </si>
  <si>
    <t>H8144DD1873</t>
  </si>
  <si>
    <t>24.150216,121.646960</t>
    <phoneticPr fontId="6" type="noConversion"/>
  </si>
  <si>
    <t>H8144BA1166</t>
  </si>
  <si>
    <t>24.147613,121.644192</t>
    <phoneticPr fontId="6" type="noConversion"/>
  </si>
  <si>
    <t>H8043GC3266</t>
  </si>
  <si>
    <t>24.143104,121.643960</t>
    <phoneticPr fontId="6" type="noConversion"/>
  </si>
  <si>
    <t>H8042GC1257</t>
  </si>
  <si>
    <t>24.138596,121.643711</t>
    <phoneticPr fontId="6" type="noConversion"/>
  </si>
  <si>
    <t>H8041FC9227</t>
  </si>
  <si>
    <t>24.134186,121.642919</t>
    <phoneticPr fontId="6" type="noConversion"/>
  </si>
  <si>
    <t>H8040FC1349</t>
  </si>
  <si>
    <t>24.131245,121.644529</t>
    <phoneticPr fontId="6" type="noConversion"/>
  </si>
  <si>
    <t>H8039GE7194</t>
  </si>
  <si>
    <t>24.128237,121.648067</t>
    <phoneticPr fontId="6" type="noConversion"/>
  </si>
  <si>
    <t>H8139CA4802</t>
  </si>
  <si>
    <t>24.123863,121.648134</t>
    <phoneticPr fontId="6" type="noConversion"/>
  </si>
  <si>
    <t>H8138CA4998</t>
  </si>
  <si>
    <t>24.120744,121.644696</t>
    <phoneticPr fontId="6" type="noConversion"/>
  </si>
  <si>
    <t>H8037HC0511</t>
  </si>
  <si>
    <t>24.118195,121.640636</t>
    <phoneticPr fontId="6" type="noConversion"/>
  </si>
  <si>
    <t>H8036CE9606</t>
  </si>
  <si>
    <t>24.115662,121.636565</t>
    <phoneticPr fontId="6" type="noConversion"/>
  </si>
  <si>
    <t>H7936GB7874</t>
  </si>
  <si>
    <t>24.113123,121.632499</t>
    <phoneticPr fontId="6" type="noConversion"/>
  </si>
  <si>
    <t>H7935CE6051</t>
  </si>
  <si>
    <t>24.110831,121.628262</t>
    <phoneticPr fontId="6" type="noConversion"/>
  </si>
  <si>
    <t>H7835GB3465</t>
  </si>
  <si>
    <t>24.108574,121.624004</t>
    <phoneticPr fontId="6" type="noConversion"/>
  </si>
  <si>
    <t>H7834CD0943</t>
  </si>
  <si>
    <t>24.106434,121.619674</t>
    <phoneticPr fontId="6" type="noConversion"/>
  </si>
  <si>
    <t>H7734FB6554</t>
  </si>
  <si>
    <t>24.103232,121.616375</t>
    <phoneticPr fontId="6" type="noConversion"/>
  </si>
  <si>
    <t>H7733CC3918</t>
  </si>
  <si>
    <t>24.098850,121.615206</t>
    <phoneticPr fontId="6" type="noConversion"/>
  </si>
  <si>
    <t>H7732BD1142</t>
  </si>
  <si>
    <t>24.094447,121.614125</t>
    <phoneticPr fontId="6" type="noConversion"/>
  </si>
  <si>
    <t>H7731AD0274</t>
  </si>
  <si>
    <t>24.090123,121.612717</t>
    <phoneticPr fontId="6" type="noConversion"/>
  </si>
  <si>
    <t>H7630GD6465</t>
  </si>
  <si>
    <t>24.085813,121.611252</t>
    <phoneticPr fontId="6" type="noConversion"/>
  </si>
  <si>
    <t>H7629FD1697</t>
  </si>
  <si>
    <t>24.081491,121.609840</t>
    <phoneticPr fontId="6" type="noConversion"/>
  </si>
  <si>
    <t>H7628DD7878</t>
  </si>
  <si>
    <t>24.072554,121.608442</t>
    <phoneticPr fontId="6" type="noConversion"/>
  </si>
  <si>
    <t>H7626CD3997</t>
  </si>
  <si>
    <t>24.068086,121.607736</t>
    <phoneticPr fontId="6" type="noConversion"/>
  </si>
  <si>
    <t>H7625BE7002</t>
  </si>
  <si>
    <t>24.063618,121.607037</t>
    <phoneticPr fontId="6" type="noConversion"/>
  </si>
  <si>
    <t>H7624BE0017</t>
  </si>
  <si>
    <t>24.059150,121.606333</t>
    <phoneticPr fontId="6" type="noConversion"/>
  </si>
  <si>
    <t>H7623AE3112</t>
  </si>
  <si>
    <t>24.054683,121.605621</t>
    <phoneticPr fontId="6" type="noConversion"/>
  </si>
  <si>
    <t>H7522HE6117</t>
  </si>
  <si>
    <t>24.050218,121.604898</t>
    <phoneticPr fontId="6" type="noConversion"/>
  </si>
  <si>
    <t>H7521GE9202</t>
  </si>
  <si>
    <t>24.045749,121.604202</t>
    <phoneticPr fontId="6" type="noConversion"/>
  </si>
  <si>
    <t>H7520GE2217</t>
  </si>
  <si>
    <t>24.041282,121.603492</t>
    <phoneticPr fontId="6" type="noConversion"/>
  </si>
  <si>
    <t>H7519FE5312</t>
  </si>
  <si>
    <t>24.036934,121.604681</t>
    <phoneticPr fontId="6" type="noConversion"/>
  </si>
  <si>
    <t>H7518GE7541</t>
  </si>
  <si>
    <t>24.032598,121.606050</t>
    <phoneticPr fontId="6" type="noConversion"/>
  </si>
  <si>
    <t>H7617AE1751</t>
  </si>
  <si>
    <t>24.028243,121.607342</t>
    <phoneticPr fontId="6" type="noConversion"/>
  </si>
  <si>
    <t>H7616BE4899</t>
  </si>
  <si>
    <t>24.023886,121.608385</t>
    <phoneticPr fontId="6" type="noConversion"/>
  </si>
  <si>
    <t>H7616CA5077</t>
  </si>
  <si>
    <t>24.019578,121.609432</t>
    <phoneticPr fontId="6" type="noConversion"/>
  </si>
  <si>
    <t>H7615DA6360</t>
  </si>
  <si>
    <t>24.015266,121.610749</t>
    <phoneticPr fontId="6" type="noConversion"/>
  </si>
  <si>
    <t>H7614FA0523</t>
  </si>
  <si>
    <t>24.011027,121.609207</t>
    <phoneticPr fontId="6" type="noConversion"/>
  </si>
  <si>
    <t>H7613DA4873</t>
  </si>
  <si>
    <t>24.007104,121.610674</t>
    <phoneticPr fontId="6" type="noConversion"/>
  </si>
  <si>
    <t>H7612EB9580</t>
  </si>
  <si>
    <t>24.007648,121.615324</t>
    <phoneticPr fontId="6" type="noConversion"/>
  </si>
  <si>
    <t>H7712BC7112</t>
  </si>
  <si>
    <t>24.004997,121.618731</t>
    <phoneticPr fontId="6" type="noConversion"/>
  </si>
  <si>
    <t>H7711FE1290</t>
  </si>
  <si>
    <t>24.000664,121.620115</t>
    <phoneticPr fontId="6" type="noConversion"/>
  </si>
  <si>
    <t>H7710GE6420</t>
  </si>
  <si>
    <t>23.996350,121.621553</t>
    <phoneticPr fontId="6" type="noConversion"/>
  </si>
  <si>
    <t>H7809AE1603</t>
  </si>
  <si>
    <t>23.991957,121.621833</t>
    <phoneticPr fontId="6" type="noConversion"/>
  </si>
  <si>
    <t>H7808AE4717</t>
  </si>
  <si>
    <t>23.987488,121.621120</t>
    <phoneticPr fontId="6" type="noConversion"/>
  </si>
  <si>
    <t>H7707HE7802</t>
  </si>
  <si>
    <t>23.983518,121.619168</t>
    <phoneticPr fontId="6" type="noConversion"/>
  </si>
  <si>
    <t>H7707FA7441</t>
  </si>
  <si>
    <t>23.982093,121.615044</t>
    <phoneticPr fontId="6" type="noConversion"/>
  </si>
  <si>
    <t>H7706BD5851</t>
  </si>
  <si>
    <t>23.979843,121.611271</t>
    <phoneticPr fontId="6" type="noConversion"/>
  </si>
  <si>
    <t>H7606FB7321</t>
  </si>
  <si>
    <t>23.977196,121.607291</t>
    <phoneticPr fontId="6" type="noConversion"/>
  </si>
  <si>
    <t>H7605BD6386</t>
  </si>
  <si>
    <t>23.974589,121.603289</t>
    <phoneticPr fontId="6" type="noConversion"/>
  </si>
  <si>
    <t>H7505FA6425</t>
  </si>
  <si>
    <t>23.971959,121.599297</t>
    <phoneticPr fontId="6" type="noConversion"/>
  </si>
  <si>
    <t>H7504BC5572</t>
  </si>
  <si>
    <t>23.969314,121.595326</t>
    <phoneticPr fontId="6" type="noConversion"/>
  </si>
  <si>
    <t>H7403FE5548</t>
  </si>
  <si>
    <t>23.966147,121.591885</t>
    <phoneticPr fontId="6" type="noConversion"/>
  </si>
  <si>
    <t>H7403CB0055</t>
  </si>
  <si>
    <t>23.964325,121.587766</t>
    <phoneticPr fontId="6" type="noConversion"/>
  </si>
  <si>
    <t>H7302FE8072</t>
  </si>
  <si>
    <t>23.963896,121.582876</t>
    <phoneticPr fontId="6" type="noConversion"/>
  </si>
  <si>
    <t>H7302AD9502</t>
  </si>
  <si>
    <t>23.963464,121.577986</t>
    <phoneticPr fontId="6" type="noConversion"/>
  </si>
  <si>
    <t>H7202DD9022</t>
  </si>
  <si>
    <t>23.961209,121.573829</t>
    <phoneticPr fontId="6" type="noConversion"/>
  </si>
  <si>
    <t>H7102HA7501</t>
  </si>
  <si>
    <t>23.958668,121.569774</t>
    <phoneticPr fontId="6" type="noConversion"/>
  </si>
  <si>
    <t>H7101DC5698</t>
  </si>
  <si>
    <t>23.956001,121.565819</t>
    <phoneticPr fontId="6" type="noConversion"/>
  </si>
  <si>
    <t>H7000HE5771</t>
  </si>
  <si>
    <t>23.953312,121.561873</t>
    <phoneticPr fontId="6" type="noConversion"/>
  </si>
  <si>
    <t>H7000DB5771</t>
  </si>
  <si>
    <t>23.950619,121.557930</t>
    <phoneticPr fontId="6" type="noConversion"/>
  </si>
  <si>
    <t>L6999HD5772</t>
  </si>
  <si>
    <t>23.947924,121.553995</t>
    <phoneticPr fontId="6" type="noConversion"/>
  </si>
  <si>
    <t>L6999DA5772</t>
  </si>
  <si>
    <t>23.945223,121.550054</t>
    <phoneticPr fontId="6" type="noConversion"/>
  </si>
  <si>
    <t>L6898HC5771</t>
  </si>
  <si>
    <t>23.942278,121.546343</t>
    <phoneticPr fontId="6" type="noConversion"/>
  </si>
  <si>
    <t>L6897DE8413</t>
  </si>
  <si>
    <t>23.939269,121.542692</t>
    <phoneticPr fontId="6" type="noConversion"/>
  </si>
  <si>
    <t>L6897AB1009</t>
  </si>
  <si>
    <t>23.935385,121.540335</t>
    <phoneticPr fontId="6" type="noConversion"/>
  </si>
  <si>
    <t>L6796FB7728</t>
  </si>
  <si>
    <t>23.931200,121.538495</t>
    <phoneticPr fontId="6" type="noConversion"/>
  </si>
  <si>
    <t>L6795DC8173</t>
  </si>
  <si>
    <t>23.927016,121.536649</t>
    <phoneticPr fontId="6" type="noConversion"/>
  </si>
  <si>
    <t>L6794CC0419</t>
  </si>
  <si>
    <t>23.922841,121.534783</t>
    <phoneticPr fontId="6" type="noConversion"/>
  </si>
  <si>
    <t>L6793AC1826</t>
  </si>
  <si>
    <t>23.918510,121.533406</t>
    <phoneticPr fontId="6" type="noConversion"/>
  </si>
  <si>
    <t>L6692GD7046</t>
  </si>
  <si>
    <t>23.914150,121.532130</t>
    <phoneticPr fontId="6" type="noConversion"/>
  </si>
  <si>
    <t>L6691FD4263</t>
  </si>
  <si>
    <t>23.909787,121.530854</t>
    <phoneticPr fontId="6" type="noConversion"/>
  </si>
  <si>
    <t>L6690ED1389</t>
  </si>
  <si>
    <t>23.905439,121.529551</t>
    <phoneticPr fontId="6" type="noConversion"/>
  </si>
  <si>
    <t>L6689CD8577</t>
  </si>
  <si>
    <t>23.901080,121.528274</t>
    <phoneticPr fontId="6" type="noConversion"/>
  </si>
  <si>
    <t>L6688BD5794</t>
  </si>
  <si>
    <t>23.896729,121.526966</t>
    <phoneticPr fontId="6" type="noConversion"/>
  </si>
  <si>
    <t>L6687AD2971</t>
  </si>
  <si>
    <t>23.892373,121.525675</t>
    <phoneticPr fontId="6" type="noConversion"/>
  </si>
  <si>
    <t>L6586GE9088</t>
  </si>
  <si>
    <t>23.888016,121.524395</t>
    <phoneticPr fontId="6" type="noConversion"/>
  </si>
  <si>
    <t>L6585FE6295</t>
  </si>
  <si>
    <t>23.883880,121.522558</t>
    <phoneticPr fontId="6" type="noConversion"/>
  </si>
  <si>
    <t>L6584DE8647</t>
  </si>
  <si>
    <t>23.880422,121.519540</t>
    <phoneticPr fontId="6" type="noConversion"/>
  </si>
  <si>
    <t>L6584AA7883</t>
  </si>
  <si>
    <t>23.879228,121.514806</t>
    <phoneticPr fontId="6" type="noConversion"/>
  </si>
  <si>
    <t>L6483DE9469</t>
  </si>
  <si>
    <t>23.875598,121.512419</t>
    <phoneticPr fontId="6" type="noConversion"/>
  </si>
  <si>
    <t>L6483BA5456</t>
  </si>
  <si>
    <t>23.871425,121.510599</t>
    <phoneticPr fontId="6" type="noConversion"/>
  </si>
  <si>
    <t>L6382HA7813</t>
  </si>
  <si>
    <t>23.867408,121.508394</t>
    <phoneticPr fontId="6" type="noConversion"/>
  </si>
  <si>
    <t>L6381FB4387</t>
  </si>
  <si>
    <t>23.863269,121.506454</t>
    <phoneticPr fontId="6" type="noConversion"/>
  </si>
  <si>
    <t>L6380DB5728</t>
  </si>
  <si>
    <t>23.859510,121.503736</t>
    <phoneticPr fontId="6" type="noConversion"/>
  </si>
  <si>
    <t>L6379AC7671</t>
  </si>
  <si>
    <t>23.855779,121.500973</t>
    <phoneticPr fontId="6" type="noConversion"/>
  </si>
  <si>
    <t>L6278FD9477</t>
  </si>
  <si>
    <t>23.852082,121.498156</t>
    <phoneticPr fontId="6" type="noConversion"/>
  </si>
  <si>
    <t>L6277DE1316</t>
  </si>
  <si>
    <t>23.848476,121.495224</t>
    <phoneticPr fontId="6" type="noConversion"/>
  </si>
  <si>
    <t>L6277AA1346</t>
  </si>
  <si>
    <t>23.844590,121.492769</t>
    <phoneticPr fontId="6" type="noConversion"/>
  </si>
  <si>
    <t>L6176FB6055</t>
  </si>
  <si>
    <t>23.840820,121.490070</t>
    <phoneticPr fontId="6" type="noConversion"/>
  </si>
  <si>
    <t>L6175CB9826</t>
  </si>
  <si>
    <t>23.837043,121.487386</t>
    <phoneticPr fontId="6" type="noConversion"/>
  </si>
  <si>
    <t>L6174AC2607</t>
  </si>
  <si>
    <t>23.833264,121.484697</t>
    <phoneticPr fontId="6" type="noConversion"/>
  </si>
  <si>
    <t>L6073FD4477</t>
  </si>
  <si>
    <t>23.829485,121.482012</t>
    <phoneticPr fontId="6" type="noConversion"/>
  </si>
  <si>
    <t>L6072CE7258</t>
  </si>
  <si>
    <t>23.825707,121.479323</t>
    <phoneticPr fontId="6" type="noConversion"/>
  </si>
  <si>
    <t>L6072AA0039</t>
  </si>
  <si>
    <t>23.821855,121.476773</t>
    <phoneticPr fontId="6" type="noConversion"/>
  </si>
  <si>
    <t>L5971FA4841</t>
  </si>
  <si>
    <t>23.818329,121.473717</t>
    <phoneticPr fontId="6" type="noConversion"/>
  </si>
  <si>
    <t>L5970CB3940</t>
  </si>
  <si>
    <t>23.815218,121.470181</t>
    <phoneticPr fontId="6" type="noConversion"/>
  </si>
  <si>
    <t>L5869GD7454</t>
  </si>
  <si>
    <t>23.813100,121.465933</t>
    <phoneticPr fontId="6" type="noConversion"/>
  </si>
  <si>
    <t>L5869CB4038</t>
  </si>
  <si>
    <t>23.814347,121.461334</t>
    <phoneticPr fontId="6" type="noConversion"/>
  </si>
  <si>
    <t>L5769FC7445</t>
  </si>
  <si>
    <t>23.814726,121.456444</t>
    <phoneticPr fontId="6" type="noConversion"/>
  </si>
  <si>
    <t>L5769AC7865</t>
  </si>
  <si>
    <t>23.813019,121.452517</t>
    <phoneticPr fontId="6" type="noConversion"/>
  </si>
  <si>
    <t>L5669EA7965</t>
  </si>
  <si>
    <t>23.809112,121.450057</t>
    <phoneticPr fontId="6" type="noConversion"/>
  </si>
  <si>
    <t>L5668CB2671</t>
  </si>
  <si>
    <t>23.805032,121.451092</t>
    <phoneticPr fontId="6" type="noConversion"/>
  </si>
  <si>
    <t>L5667DC3140</t>
  </si>
  <si>
    <t>23.801089,121.453377</t>
    <phoneticPr fontId="6" type="noConversion"/>
  </si>
  <si>
    <t>L5666FC6784</t>
  </si>
  <si>
    <t>23.797198,121.455862</t>
    <phoneticPr fontId="6" type="noConversion"/>
  </si>
  <si>
    <t>L5765AD2434</t>
  </si>
  <si>
    <t>23.793315,121.458364</t>
    <phoneticPr fontId="6" type="noConversion"/>
  </si>
  <si>
    <t>L5764CE7194</t>
  </si>
  <si>
    <t>23.789182,121.459611</t>
    <phoneticPr fontId="6" type="noConversion"/>
  </si>
  <si>
    <t>L5763EE0587</t>
  </si>
  <si>
    <t>23.784725,121.458855</t>
    <phoneticPr fontId="6" type="noConversion"/>
  </si>
  <si>
    <t>L5762DE3623</t>
  </si>
  <si>
    <t>23.780235,121.458410</t>
    <phoneticPr fontId="6" type="noConversion"/>
  </si>
  <si>
    <t>L5761CE8696</t>
  </si>
  <si>
    <t>23.775836,121.457395</t>
    <phoneticPr fontId="6" type="noConversion"/>
  </si>
  <si>
    <t>L5760BE8778</t>
  </si>
  <si>
    <t>23.771369,121.456682</t>
    <phoneticPr fontId="6" type="noConversion"/>
  </si>
  <si>
    <t>L5759BE1863</t>
  </si>
  <si>
    <t>23.766907,121.455940</t>
    <phoneticPr fontId="6" type="noConversion"/>
  </si>
  <si>
    <t>L5758AE4829</t>
  </si>
  <si>
    <t>23.762452,121.455159</t>
    <phoneticPr fontId="6" type="noConversion"/>
  </si>
  <si>
    <t>L5657HE6945</t>
  </si>
  <si>
    <t>23.758159,121.453680</t>
    <phoneticPr fontId="6" type="noConversion"/>
  </si>
  <si>
    <t>L5657GA1240</t>
  </si>
  <si>
    <t>23.753911,121.452042</t>
    <phoneticPr fontId="6" type="noConversion"/>
  </si>
  <si>
    <t>L5656EA4499</t>
  </si>
  <si>
    <t>23.749812,121.453892</t>
    <phoneticPr fontId="6" type="noConversion"/>
  </si>
  <si>
    <t>L5655GA3995</t>
  </si>
  <si>
    <t>23.745502,121.452839</t>
    <phoneticPr fontId="6" type="noConversion"/>
  </si>
  <si>
    <t>L5654FB3138</t>
  </si>
  <si>
    <t>23.741470,121.450738</t>
    <phoneticPr fontId="6" type="noConversion"/>
  </si>
  <si>
    <t>L5653DB2700</t>
  </si>
  <si>
    <t>23.739879,121.446265</t>
    <phoneticPr fontId="6" type="noConversion"/>
  </si>
  <si>
    <t>L5552GE6953</t>
  </si>
  <si>
    <t>23.735745,121.444347</t>
    <phoneticPr fontId="6" type="noConversion"/>
  </si>
  <si>
    <t>L5552EA7314</t>
  </si>
  <si>
    <t>23.731539,121.442566</t>
    <phoneticPr fontId="6" type="noConversion"/>
  </si>
  <si>
    <t>L5551CA9618</t>
  </si>
  <si>
    <t>23.728068,121.439493</t>
    <phoneticPr fontId="6" type="noConversion"/>
  </si>
  <si>
    <t>L5450HB7883</t>
  </si>
  <si>
    <t>23.724927,121.435998</t>
    <phoneticPr fontId="6" type="noConversion"/>
  </si>
  <si>
    <t>L5449ED2334</t>
  </si>
  <si>
    <t>23.723298,121.431426</t>
    <phoneticPr fontId="6" type="noConversion"/>
  </si>
  <si>
    <t>L5349HB5582</t>
  </si>
  <si>
    <t>23.720765,121.427509</t>
    <phoneticPr fontId="6" type="noConversion"/>
  </si>
  <si>
    <t>L5348DD5790</t>
  </si>
  <si>
    <t>23.717338,121.424317</t>
    <phoneticPr fontId="6" type="noConversion"/>
  </si>
  <si>
    <t>L5347AE3950</t>
  </si>
  <si>
    <t>23.713644,121.421504</t>
    <phoneticPr fontId="6" type="noConversion"/>
  </si>
  <si>
    <t>L5247FA4890</t>
  </si>
  <si>
    <t>23.709674,121.419442</t>
    <phoneticPr fontId="6" type="noConversion"/>
  </si>
  <si>
    <t>L5246DB4309</t>
  </si>
  <si>
    <t>23.705920,121.417432</t>
    <phoneticPr fontId="6" type="noConversion"/>
  </si>
  <si>
    <t>L5245BC3263</t>
  </si>
  <si>
    <t>23.703195,121.413824</t>
    <phoneticPr fontId="6" type="noConversion"/>
  </si>
  <si>
    <t>L5144FE6290</t>
  </si>
  <si>
    <t>23.699329,121.411288</t>
    <phoneticPr fontId="6" type="noConversion"/>
  </si>
  <si>
    <t>L5143DE1921</t>
  </si>
  <si>
    <t>23.690563,121.409004</t>
    <phoneticPr fontId="6" type="noConversion"/>
  </si>
  <si>
    <t>L5142AA8220</t>
  </si>
  <si>
    <t>23.686053,121.409403</t>
    <phoneticPr fontId="6" type="noConversion"/>
  </si>
  <si>
    <t>L5141BA2241</t>
  </si>
  <si>
    <t>23.682566,121.412750</t>
    <phoneticPr fontId="6" type="noConversion"/>
  </si>
  <si>
    <t>L5140EB6375</t>
  </si>
  <si>
    <t>23.681170,121.417370</t>
    <phoneticPr fontId="6" type="noConversion"/>
  </si>
  <si>
    <t>L5239BE3882</t>
  </si>
  <si>
    <t>23.677550,121.420040</t>
    <phoneticPr fontId="6" type="noConversion"/>
  </si>
  <si>
    <t>L5239EA1822</t>
  </si>
  <si>
    <t>23.673640,121.422570</t>
    <phoneticPr fontId="6" type="noConversion"/>
  </si>
  <si>
    <t>L5238GB7510</t>
  </si>
  <si>
    <t>23.669370,121.422620</t>
    <phoneticPr fontId="6" type="noConversion"/>
  </si>
  <si>
    <t>L5237GB7787</t>
  </si>
  <si>
    <t>23.665060,121.421320</t>
    <phoneticPr fontId="6" type="noConversion"/>
  </si>
  <si>
    <t>L5236FB4969</t>
  </si>
  <si>
    <t>23.660670,121.420150</t>
    <phoneticPr fontId="6" type="noConversion"/>
  </si>
  <si>
    <t>L5235EC2183</t>
  </si>
  <si>
    <t>23.656460,121.418400</t>
    <phoneticPr fontId="6" type="noConversion"/>
  </si>
  <si>
    <t>L5234CC5416</t>
  </si>
  <si>
    <t>23.652130,121.417150</t>
    <phoneticPr fontId="6" type="noConversion"/>
  </si>
  <si>
    <t>L5233BC2656</t>
  </si>
  <si>
    <t>23.647580,121.415980</t>
    <phoneticPr fontId="6" type="noConversion"/>
  </si>
  <si>
    <t>L5232AC0672</t>
  </si>
  <si>
    <t>23.643350,121.414760</t>
    <phoneticPr fontId="6" type="noConversion"/>
  </si>
  <si>
    <t>L5131GC8943</t>
  </si>
  <si>
    <t>23.638920,121.413510</t>
    <phoneticPr fontId="6" type="noConversion"/>
  </si>
  <si>
    <t>L5130FD5082</t>
  </si>
  <si>
    <t>23.635134,121.411673</t>
    <phoneticPr fontId="6" type="noConversion"/>
  </si>
  <si>
    <t>L5129DD7822</t>
  </si>
  <si>
    <t>23.631750,121.407940</t>
    <phoneticPr fontId="6" type="noConversion"/>
  </si>
  <si>
    <t>L5029HA9027</t>
  </si>
  <si>
    <t>23.628470,121.404720</t>
    <phoneticPr fontId="6" type="noConversion"/>
  </si>
  <si>
    <t>L5028EB6452</t>
  </si>
  <si>
    <t>23.624600,121.402480</t>
    <phoneticPr fontId="6" type="noConversion"/>
  </si>
  <si>
    <t>L5027CC3173</t>
  </si>
  <si>
    <t>23.620570,121.400000</t>
    <phoneticPr fontId="6" type="noConversion"/>
  </si>
  <si>
    <t>L4926HC8656</t>
  </si>
  <si>
    <t>23.617310,121.396670</t>
    <phoneticPr fontId="6" type="noConversion"/>
  </si>
  <si>
    <t>L4925EE4074</t>
  </si>
  <si>
    <t>23.613660,121.394300</t>
    <phoneticPr fontId="6" type="noConversion"/>
  </si>
  <si>
    <t>L4925CE0969</t>
  </si>
  <si>
    <t>23.609310,121.394480</t>
    <phoneticPr fontId="6" type="noConversion"/>
  </si>
  <si>
    <t>L4924CA2168</t>
  </si>
  <si>
    <t>23.605150,121.392430</t>
    <phoneticPr fontId="6" type="noConversion"/>
  </si>
  <si>
    <t>L4923AA1586</t>
  </si>
  <si>
    <t>23.601337,121.390342</t>
    <phoneticPr fontId="6" type="noConversion"/>
  </si>
  <si>
    <t>L4822GB0364</t>
  </si>
  <si>
    <t>23.596890,121.388640</t>
    <phoneticPr fontId="6" type="noConversion"/>
  </si>
  <si>
    <t>L4821EB3431</t>
  </si>
  <si>
    <t>23.592890,121.386300</t>
    <phoneticPr fontId="6" type="noConversion"/>
  </si>
  <si>
    <t>L4820BB9967</t>
  </si>
  <si>
    <t>23.588970,121.383790</t>
    <phoneticPr fontId="6" type="noConversion"/>
  </si>
  <si>
    <t>L4719HC4612</t>
  </si>
  <si>
    <t>23.584860,121.382500</t>
    <phoneticPr fontId="6" type="noConversion"/>
  </si>
  <si>
    <t>L4718GD1007</t>
  </si>
  <si>
    <t>23.580370,121.383290</t>
    <phoneticPr fontId="6" type="noConversion"/>
  </si>
  <si>
    <t>L4717GD9120</t>
  </si>
  <si>
    <t>23.575900,121.383230</t>
    <phoneticPr fontId="6" type="noConversion"/>
  </si>
  <si>
    <t>L4716GD8185</t>
  </si>
  <si>
    <t>23.571400,121.382890</t>
    <phoneticPr fontId="6" type="noConversion"/>
  </si>
  <si>
    <t>L4715GD5146</t>
  </si>
  <si>
    <t>23.566910,121.382530</t>
    <phoneticPr fontId="6" type="noConversion"/>
  </si>
  <si>
    <t>L4714GD1199</t>
  </si>
  <si>
    <t>23.562428,121.382143</t>
    <phoneticPr fontId="6" type="noConversion"/>
  </si>
  <si>
    <t>L4713FD8212</t>
  </si>
  <si>
    <t>23.558150,121.380670</t>
    <phoneticPr fontId="6" type="noConversion"/>
  </si>
  <si>
    <t>L4712ED3418</t>
  </si>
  <si>
    <t>23.553930,121.378960</t>
    <phoneticPr fontId="6" type="noConversion"/>
  </si>
  <si>
    <t>L4711CD5881</t>
  </si>
  <si>
    <t>23.549615,121.377605</t>
    <phoneticPr fontId="6" type="noConversion"/>
  </si>
  <si>
    <t>L4710BE2012</t>
  </si>
  <si>
    <t>23.545087,121.377230</t>
    <phoneticPr fontId="6" type="noConversion"/>
  </si>
  <si>
    <t>L4709AE8041</t>
  </si>
  <si>
    <t>23.540620,121.377270</t>
    <phoneticPr fontId="6" type="noConversion"/>
  </si>
  <si>
    <t>L4708AE9006</t>
  </si>
  <si>
    <t>23.536060,121.377290</t>
    <phoneticPr fontId="6" type="noConversion"/>
  </si>
  <si>
    <t>L4707AE9031</t>
  </si>
  <si>
    <t>23.531480,121.377810</t>
    <phoneticPr fontId="6" type="noConversion"/>
  </si>
  <si>
    <t>L4706BD4974</t>
  </si>
  <si>
    <t>23.527160,121.378650</t>
    <phoneticPr fontId="6" type="noConversion"/>
  </si>
  <si>
    <t>L4705CE3146</t>
  </si>
  <si>
    <t>23.522810,121.377650</t>
    <phoneticPr fontId="6" type="noConversion"/>
  </si>
  <si>
    <t>L4704BE3344</t>
  </si>
  <si>
    <t>23.518450,121.376580</t>
    <phoneticPr fontId="6" type="noConversion"/>
  </si>
  <si>
    <t>L4703AE2561</t>
  </si>
  <si>
    <t>23.514060,121.375920</t>
    <phoneticPr fontId="6" type="noConversion"/>
  </si>
  <si>
    <t>L4602HE5695</t>
  </si>
  <si>
    <t>23.510210,121.373490</t>
    <phoneticPr fontId="6" type="noConversion"/>
  </si>
  <si>
    <t>L4602FA1328</t>
  </si>
  <si>
    <t>23.505980,121.371710</t>
    <phoneticPr fontId="6" type="noConversion"/>
  </si>
  <si>
    <t>L4601DA3629</t>
  </si>
  <si>
    <t>23.501780,121.369970</t>
    <phoneticPr fontId="6" type="noConversion"/>
  </si>
  <si>
    <t>L4600BB5053</t>
  </si>
  <si>
    <t>23.497560,121.368230</t>
    <phoneticPr fontId="6" type="noConversion"/>
  </si>
  <si>
    <t>O4599HB7395</t>
  </si>
  <si>
    <t>23.493340,121.366450</t>
    <phoneticPr fontId="6" type="noConversion"/>
  </si>
  <si>
    <t>O4598FB9688</t>
  </si>
  <si>
    <t>23.489090,121.364740</t>
    <phoneticPr fontId="6" type="noConversion"/>
  </si>
  <si>
    <t>O4597EB2956</t>
  </si>
  <si>
    <t>23.484890,121.362990</t>
    <phoneticPr fontId="6" type="noConversion"/>
  </si>
  <si>
    <t>O4596CC4371</t>
  </si>
  <si>
    <t>23.480860,121.360760</t>
    <phoneticPr fontId="6" type="noConversion"/>
  </si>
  <si>
    <t>O4595AC2814</t>
  </si>
  <si>
    <t>23.477360,121.358290</t>
    <phoneticPr fontId="6" type="noConversion"/>
  </si>
  <si>
    <t>O4494FD6996</t>
  </si>
  <si>
    <t>23.472760,121.356740</t>
    <phoneticPr fontId="6" type="noConversion"/>
  </si>
  <si>
    <t>O4493ED1826</t>
  </si>
  <si>
    <t>23.471870,121.358290</t>
    <phoneticPr fontId="6" type="noConversion"/>
  </si>
  <si>
    <t>O4493FC7818</t>
  </si>
  <si>
    <t>23.471250,121.360560</t>
    <phoneticPr fontId="6" type="noConversion"/>
  </si>
  <si>
    <t>O4593AC0230</t>
  </si>
  <si>
    <t>23.467250,121.358560</t>
    <phoneticPr fontId="6" type="noConversion"/>
  </si>
  <si>
    <t>O4492GC0706</t>
  </si>
  <si>
    <t>23.463760,121.355510</t>
    <phoneticPr fontId="6" type="noConversion"/>
  </si>
  <si>
    <t>O4491CD8899</t>
  </si>
  <si>
    <t>23.459510,121.353790</t>
    <phoneticPr fontId="6" type="noConversion"/>
  </si>
  <si>
    <t>O4490BE1148</t>
  </si>
  <si>
    <t>23.455010,121.353290</t>
    <phoneticPr fontId="6" type="noConversion"/>
  </si>
  <si>
    <t>O4489AE6250</t>
  </si>
  <si>
    <t>23.450950,121.353880</t>
    <phoneticPr fontId="6" type="noConversion"/>
  </si>
  <si>
    <t>O4488BE2760</t>
  </si>
  <si>
    <t>23.446800,121.354940</t>
    <phoneticPr fontId="6" type="noConversion"/>
  </si>
  <si>
    <t>O4488CA3151</t>
  </si>
  <si>
    <t>23.445540,121.352470</t>
    <phoneticPr fontId="6" type="noConversion"/>
  </si>
  <si>
    <t>O4387HD8731</t>
  </si>
  <si>
    <t>23.448540,121.350460</t>
    <phoneticPr fontId="6" type="noConversion"/>
  </si>
  <si>
    <t>O4388FC7072</t>
  </si>
  <si>
    <t>23.444660,121.349890</t>
    <phoneticPr fontId="6" type="noConversion"/>
  </si>
  <si>
    <t>O4387FC2703</t>
  </si>
  <si>
    <t>23.440970,121.352880</t>
    <phoneticPr fontId="6" type="noConversion"/>
  </si>
  <si>
    <t>O4486AD2665</t>
  </si>
  <si>
    <t>23.437480,121.353490</t>
    <phoneticPr fontId="6" type="noConversion"/>
  </si>
  <si>
    <t>O4485AE9708</t>
  </si>
  <si>
    <t>23.433720,121.351010</t>
    <phoneticPr fontId="6" type="noConversion"/>
  </si>
  <si>
    <t>O4385GA3671</t>
  </si>
  <si>
    <t>23.429760,121.348670</t>
    <phoneticPr fontId="6" type="noConversion"/>
  </si>
  <si>
    <t>O4384DB9292</t>
  </si>
  <si>
    <t>23.425550,121.346880</t>
    <phoneticPr fontId="6" type="noConversion"/>
  </si>
  <si>
    <t>O4383CB1586</t>
  </si>
  <si>
    <t>23.421370,121.345160</t>
    <phoneticPr fontId="6" type="noConversion"/>
  </si>
  <si>
    <t>O4382AB4932</t>
  </si>
  <si>
    <t>23.417090,121.343510</t>
    <phoneticPr fontId="6" type="noConversion"/>
  </si>
  <si>
    <t>O4281GC7158</t>
  </si>
  <si>
    <t>23.412830,121.341740</t>
    <phoneticPr fontId="6" type="noConversion"/>
  </si>
  <si>
    <t>O4280EC9466</t>
  </si>
  <si>
    <t>23.404380,121.338280</t>
    <phoneticPr fontId="6" type="noConversion"/>
  </si>
  <si>
    <t>O4278BD4049</t>
  </si>
  <si>
    <t>23.400130,121.336510</t>
    <phoneticPr fontId="6" type="noConversion"/>
  </si>
  <si>
    <t>O4177HD6348</t>
  </si>
  <si>
    <t>23.395950,121.334730</t>
    <phoneticPr fontId="6" type="noConversion"/>
  </si>
  <si>
    <t>O4176FD8745</t>
  </si>
  <si>
    <t>23.391740,121.332920</t>
    <phoneticPr fontId="6" type="noConversion"/>
  </si>
  <si>
    <t>O4175EE0008</t>
  </si>
  <si>
    <t>23.387550,121.331160</t>
    <phoneticPr fontId="6" type="noConversion"/>
  </si>
  <si>
    <t>O4174CE2414</t>
  </si>
  <si>
    <t>23.383220,121.329850</t>
    <phoneticPr fontId="6" type="noConversion"/>
  </si>
  <si>
    <t>O4173AE8684</t>
  </si>
  <si>
    <t>23.378730,121.329630</t>
    <phoneticPr fontId="6" type="noConversion"/>
  </si>
  <si>
    <t>O4172AE6677</t>
  </si>
  <si>
    <t>23.374270,121.329030</t>
    <phoneticPr fontId="6" type="noConversion"/>
  </si>
  <si>
    <t>O4171AE0763</t>
  </si>
  <si>
    <t>23.369950,121.327610</t>
    <phoneticPr fontId="6" type="noConversion"/>
  </si>
  <si>
    <t>O4070GE6924</t>
  </si>
  <si>
    <t>23.365600,121.326160</t>
    <phoneticPr fontId="6" type="noConversion"/>
  </si>
  <si>
    <t>O4070FA1152</t>
  </si>
  <si>
    <t>23.361310,121.324690</t>
    <phoneticPr fontId="6" type="noConversion"/>
  </si>
  <si>
    <t>O4069DA6366</t>
  </si>
  <si>
    <t>23.357040,121.324450</t>
    <phoneticPr fontId="6" type="noConversion"/>
  </si>
  <si>
    <t>O4068DA4634</t>
  </si>
  <si>
    <t>23.352720,121.325250</t>
    <phoneticPr fontId="6" type="noConversion"/>
  </si>
  <si>
    <t>O4067EA2855</t>
  </si>
  <si>
    <t>23.348520,121.323350</t>
    <phoneticPr fontId="6" type="noConversion"/>
  </si>
  <si>
    <t>O4066CB3220</t>
  </si>
  <si>
    <t>23.344230,121.321810</t>
    <phoneticPr fontId="6" type="noConversion"/>
  </si>
  <si>
    <t>O4065AB7464</t>
  </si>
  <si>
    <t>23.339860,121.320640</t>
    <phoneticPr fontId="6" type="noConversion"/>
  </si>
  <si>
    <t>O3964HB5670</t>
  </si>
  <si>
    <t>23.335350,121.320020</t>
    <phoneticPr fontId="6" type="noConversion"/>
  </si>
  <si>
    <t>O3963GB9651</t>
  </si>
  <si>
    <t>23.330940,121.320300</t>
    <phoneticPr fontId="6" type="noConversion"/>
  </si>
  <si>
    <t>O3962HB2752</t>
  </si>
  <si>
    <t>23.327120,121.322120</t>
    <phoneticPr fontId="6" type="noConversion"/>
  </si>
  <si>
    <t>O4061BC1520</t>
  </si>
  <si>
    <t>23.323540,121.325170</t>
    <phoneticPr fontId="6" type="noConversion"/>
  </si>
  <si>
    <t>O4060ED2554</t>
  </si>
  <si>
    <t>23.322620,121.329940</t>
    <phoneticPr fontId="6" type="noConversion"/>
  </si>
  <si>
    <t>O4160BC1533</t>
  </si>
  <si>
    <t>23.321760,121.334680</t>
    <phoneticPr fontId="6" type="noConversion"/>
  </si>
  <si>
    <t>O4160FB9589</t>
  </si>
  <si>
    <t>23.318080,121.337000</t>
    <phoneticPr fontId="6" type="noConversion"/>
  </si>
  <si>
    <t>O4259AC3562</t>
  </si>
  <si>
    <t>23.313610,121.336560</t>
    <phoneticPr fontId="6" type="noConversion"/>
  </si>
  <si>
    <t>O4158HC9527</t>
  </si>
  <si>
    <t>23.309170,121.335910</t>
    <phoneticPr fontId="6" type="noConversion"/>
  </si>
  <si>
    <t>O4157HC2675</t>
  </si>
  <si>
    <t>23.304880,121.334380</t>
    <phoneticPr fontId="6" type="noConversion"/>
  </si>
  <si>
    <t>O4156FC7910</t>
  </si>
  <si>
    <t>23.278060,121.319850</t>
    <phoneticPr fontId="6" type="noConversion"/>
  </si>
  <si>
    <t>O3950GD9127</t>
  </si>
  <si>
    <t>23.275370,121.315920</t>
    <phoneticPr fontId="6" type="noConversion"/>
  </si>
  <si>
    <t>O3950CA9108</t>
  </si>
  <si>
    <t>23.272720,121.312000</t>
    <phoneticPr fontId="6" type="noConversion"/>
  </si>
  <si>
    <t>O3849GC9203</t>
  </si>
  <si>
    <t>23.270340,121.307790</t>
    <phoneticPr fontId="6" type="noConversion"/>
  </si>
  <si>
    <t>O3848CE6509</t>
  </si>
  <si>
    <t>23.268100,121.303680</t>
    <phoneticPr fontId="6" type="noConversion"/>
  </si>
  <si>
    <t>O3748GC4100</t>
  </si>
  <si>
    <t>23.264470,121.300750</t>
    <phoneticPr fontId="6" type="noConversion"/>
  </si>
  <si>
    <t>O3747DD4017</t>
  </si>
  <si>
    <t>23.260330,121.298990</t>
    <phoneticPr fontId="6" type="noConversion"/>
  </si>
  <si>
    <t>O3746BD6429</t>
  </si>
  <si>
    <t>23.256090,121.297560</t>
    <phoneticPr fontId="6" type="noConversion"/>
  </si>
  <si>
    <t>O3745AD1769</t>
  </si>
  <si>
    <t>23.251700,121.297480</t>
    <phoneticPr fontId="6" type="noConversion"/>
  </si>
  <si>
    <t>O3744AD0993</t>
  </si>
  <si>
    <t>23.247330,121.298210</t>
    <phoneticPr fontId="6" type="noConversion"/>
  </si>
  <si>
    <t>O3743AE8059</t>
  </si>
  <si>
    <t>23.243310,121.295620</t>
    <phoneticPr fontId="6" type="noConversion"/>
  </si>
  <si>
    <t>O3642GE2613</t>
  </si>
  <si>
    <t>23.239660,121.293020</t>
    <phoneticPr fontId="6" type="noConversion"/>
  </si>
  <si>
    <t>O3642DA5568</t>
  </si>
  <si>
    <t>23.236050,121.290240</t>
    <phoneticPr fontId="6" type="noConversion"/>
  </si>
  <si>
    <t>O3641AB7528</t>
  </si>
  <si>
    <t>23.231980,121.288060</t>
    <phoneticPr fontId="6" type="noConversion"/>
  </si>
  <si>
    <t>O3540GC5007</t>
  </si>
  <si>
    <t>23.228080,121.285590</t>
    <phoneticPr fontId="6" type="noConversion"/>
  </si>
  <si>
    <t>O3539DC9785</t>
  </si>
  <si>
    <t>23.224250,121.283060</t>
    <phoneticPr fontId="6" type="noConversion"/>
  </si>
  <si>
    <t>O3538BD4500</t>
  </si>
  <si>
    <t>23.219820,121.282190</t>
    <phoneticPr fontId="6" type="noConversion"/>
  </si>
  <si>
    <t>O3537AD5529</t>
  </si>
  <si>
    <t>23.216140,121.280220</t>
    <phoneticPr fontId="6" type="noConversion"/>
  </si>
  <si>
    <t>O3436GE5511</t>
  </si>
  <si>
    <t>23.212480,121.277180</t>
    <phoneticPr fontId="6" type="noConversion"/>
  </si>
  <si>
    <t>O3436DA4406</t>
  </si>
  <si>
    <t>23.208930,121.274220</t>
    <phoneticPr fontId="6" type="noConversion"/>
  </si>
  <si>
    <t>O3435AB3582</t>
  </si>
  <si>
    <t>23.205110,121.271600</t>
    <phoneticPr fontId="6" type="noConversion"/>
  </si>
  <si>
    <t>O3334FC7218</t>
  </si>
  <si>
    <t>23.200940,121.269810</t>
    <phoneticPr fontId="6" type="noConversion"/>
  </si>
  <si>
    <t>O3333DC8686</t>
  </si>
  <si>
    <t>23.196760,121.267850</t>
    <phoneticPr fontId="6" type="noConversion"/>
  </si>
  <si>
    <t>O3332BD8093</t>
  </si>
  <si>
    <t>23.193950,121.264170</t>
    <phoneticPr fontId="6" type="noConversion"/>
  </si>
  <si>
    <t>O3231GE1931</t>
  </si>
  <si>
    <t>23.190070,121.261620</t>
    <phoneticPr fontId="6" type="noConversion"/>
  </si>
  <si>
    <t>O3231DA5621</t>
  </si>
  <si>
    <t>23.186710,121.258420</t>
    <phoneticPr fontId="6" type="noConversion"/>
  </si>
  <si>
    <t>O3230AB2858</t>
  </si>
  <si>
    <t>23.185080,121.254060</t>
    <phoneticPr fontId="6" type="noConversion"/>
  </si>
  <si>
    <t>O3130DA7097</t>
  </si>
  <si>
    <t>23.184110,121.249320</t>
    <phoneticPr fontId="6" type="noConversion"/>
  </si>
  <si>
    <t>O3029GD9949</t>
  </si>
  <si>
    <t>23.180320,121.246820</t>
    <phoneticPr fontId="6" type="noConversion"/>
  </si>
  <si>
    <t>O3028EE3799</t>
  </si>
  <si>
    <t>23.176320,121.244350</t>
    <phoneticPr fontId="6" type="noConversion"/>
  </si>
  <si>
    <t>O3028BA8375</t>
  </si>
  <si>
    <t>23.172480,121.242090</t>
    <phoneticPr fontId="6" type="noConversion"/>
  </si>
  <si>
    <t>O2927HB5160</t>
  </si>
  <si>
    <t>23.168000,121.241770</t>
    <phoneticPr fontId="6" type="noConversion"/>
  </si>
  <si>
    <t>O2926HB2144</t>
  </si>
  <si>
    <t>23.163500,121.242030</t>
    <phoneticPr fontId="6" type="noConversion"/>
  </si>
  <si>
    <t>O2925HB5125</t>
  </si>
  <si>
    <t>23.159050,121.241630</t>
    <phoneticPr fontId="6" type="noConversion"/>
  </si>
  <si>
    <t>O2924HB1223</t>
  </si>
  <si>
    <t>23.154970,121.239720</t>
    <phoneticPr fontId="6" type="noConversion"/>
  </si>
  <si>
    <t>O2923FB1770</t>
  </si>
  <si>
    <t>23.150610,121.239060</t>
    <phoneticPr fontId="6" type="noConversion"/>
  </si>
  <si>
    <t>O2922EB5807</t>
  </si>
  <si>
    <t>23.146320,121.237530</t>
    <phoneticPr fontId="6" type="noConversion"/>
  </si>
  <si>
    <t>O2921CC9142</t>
  </si>
  <si>
    <t>23.141870,121.236520</t>
    <phoneticPr fontId="6" type="noConversion"/>
  </si>
  <si>
    <t>O2920BC9129</t>
  </si>
  <si>
    <t>23.137780,121.234550</t>
    <phoneticPr fontId="6" type="noConversion"/>
  </si>
  <si>
    <t>O2819HC9616</t>
  </si>
  <si>
    <t>23.135570,121.233340</t>
    <phoneticPr fontId="6" type="noConversion"/>
  </si>
  <si>
    <t>O2819GA6271</t>
  </si>
  <si>
    <t>23.131766,121.232119</t>
    <phoneticPr fontId="6" type="noConversion"/>
  </si>
  <si>
    <t>O2818FB4030</t>
  </si>
  <si>
    <t>23.127496,121.230804</t>
    <phoneticPr fontId="6" type="noConversion"/>
  </si>
  <si>
    <t>O2817EB0297</t>
  </si>
  <si>
    <t>23.124612,121.226893</t>
    <phoneticPr fontId="6" type="noConversion"/>
  </si>
  <si>
    <t>O2816AD0097</t>
  </si>
  <si>
    <t>23.125341,121.222325</t>
    <phoneticPr fontId="6" type="noConversion"/>
  </si>
  <si>
    <t>O2716DD4817</t>
  </si>
  <si>
    <t>23.124173,121.218056</t>
    <phoneticPr fontId="6" type="noConversion"/>
  </si>
  <si>
    <t>O2616HC0547</t>
  </si>
  <si>
    <t>23.121578,121.214254</t>
    <phoneticPr fontId="6" type="noConversion"/>
  </si>
  <si>
    <t>O2615DE1659</t>
  </si>
  <si>
    <t>23.118340,121.210841</t>
    <phoneticPr fontId="6" type="noConversion"/>
  </si>
  <si>
    <t>O2515HB6160</t>
  </si>
  <si>
    <t>23.111024,121.205216</t>
    <phoneticPr fontId="6" type="noConversion"/>
  </si>
  <si>
    <t>O2513BC9919</t>
  </si>
  <si>
    <t>23.107361,121.202536</t>
    <phoneticPr fontId="6" type="noConversion"/>
  </si>
  <si>
    <t>O2412HD1973</t>
  </si>
  <si>
    <t>23.103662,121.199670</t>
    <phoneticPr fontId="6" type="noConversion"/>
  </si>
  <si>
    <t>O2411EE2843</t>
  </si>
  <si>
    <t>23.100940,121.195741</t>
    <phoneticPr fontId="6" type="noConversion"/>
  </si>
  <si>
    <t>O2411AB2821</t>
  </si>
  <si>
    <t>23.098533,121.191697</t>
    <phoneticPr fontId="6" type="noConversion"/>
  </si>
  <si>
    <t>O2310EE0184</t>
  </si>
  <si>
    <t>23.096037,121.187515</t>
    <phoneticPr fontId="6" type="noConversion"/>
  </si>
  <si>
    <t>O2210HB8307</t>
  </si>
  <si>
    <t>23.093613,121.183343</t>
    <phoneticPr fontId="6" type="noConversion"/>
  </si>
  <si>
    <t>O2209DD5638</t>
  </si>
  <si>
    <t>23.091170,121.179406</t>
    <phoneticPr fontId="6" type="noConversion"/>
  </si>
  <si>
    <t>O2109HA5907</t>
  </si>
  <si>
    <t>23.088166,121.176230</t>
    <phoneticPr fontId="6" type="noConversion"/>
  </si>
  <si>
    <t>O2108EC2654</t>
  </si>
  <si>
    <t>23.083696,121.176204</t>
    <phoneticPr fontId="6" type="noConversion"/>
  </si>
  <si>
    <t>O2107EC2639</t>
  </si>
  <si>
    <t>23.079100,121.176013</t>
    <phoneticPr fontId="6" type="noConversion"/>
  </si>
  <si>
    <t>O2106EC0640</t>
  </si>
  <si>
    <t>23.074957,121.174300</t>
    <phoneticPr fontId="6" type="noConversion"/>
  </si>
  <si>
    <t>O2105CD2091</t>
  </si>
  <si>
    <t>23.070660,121.172654</t>
    <phoneticPr fontId="6" type="noConversion"/>
  </si>
  <si>
    <t>O2104AD6215</t>
  </si>
  <si>
    <t>23.066354,121.171029</t>
    <phoneticPr fontId="6" type="noConversion"/>
  </si>
  <si>
    <t>O2003GD9458</t>
  </si>
  <si>
    <t>23.061949,121.169452</t>
    <phoneticPr fontId="6" type="noConversion"/>
  </si>
  <si>
    <t>O2002FD3640</t>
  </si>
  <si>
    <t>23.057896,121.167866</t>
    <phoneticPr fontId="6" type="noConversion"/>
  </si>
  <si>
    <t>O2001DE7121</t>
  </si>
  <si>
    <t>23.053716,121.166241</t>
    <phoneticPr fontId="6" type="noConversion"/>
  </si>
  <si>
    <t>O2000CE0468</t>
  </si>
  <si>
    <t>23.049257,121.164528</t>
    <phoneticPr fontId="6" type="noConversion"/>
  </si>
  <si>
    <t>R2099AE3514</t>
  </si>
  <si>
    <t>23.045104,121.162942</t>
    <phoneticPr fontId="6" type="noConversion"/>
  </si>
  <si>
    <t>R1998GE6994</t>
  </si>
  <si>
    <t>23.040997,121.161395</t>
    <phoneticPr fontId="6" type="noConversion"/>
  </si>
  <si>
    <t>R1998FA1319</t>
  </si>
  <si>
    <t>23.036745,121.159780</t>
    <phoneticPr fontId="6" type="noConversion"/>
  </si>
  <si>
    <t>R1997DA4668</t>
  </si>
  <si>
    <t>23.032448,121.158155</t>
    <phoneticPr fontId="6" type="noConversion"/>
  </si>
  <si>
    <t>R1996BA8902</t>
  </si>
  <si>
    <t>23.028251,121.156531</t>
    <phoneticPr fontId="6" type="noConversion"/>
  </si>
  <si>
    <t>R1995AB1247</t>
  </si>
  <si>
    <t>23.023963,121.154887</t>
    <phoneticPr fontId="6" type="noConversion"/>
  </si>
  <si>
    <t>R1894GB4562</t>
  </si>
  <si>
    <t>23.019720,121.153243</t>
    <phoneticPr fontId="6" type="noConversion"/>
  </si>
  <si>
    <t>R1893EB7882</t>
  </si>
  <si>
    <t>23.015522,121.151638</t>
    <phoneticPr fontId="6" type="noConversion"/>
  </si>
  <si>
    <t>R1892DC1147</t>
  </si>
  <si>
    <t>23.011252,121.150004</t>
    <phoneticPr fontId="6" type="noConversion"/>
  </si>
  <si>
    <t>R1891BC4474</t>
  </si>
  <si>
    <t>23.006648,121.148214</t>
    <phoneticPr fontId="6" type="noConversion"/>
  </si>
  <si>
    <t>R1790HC6344</t>
  </si>
  <si>
    <t>23.002730,121.146717</t>
    <phoneticPr fontId="6" type="noConversion"/>
  </si>
  <si>
    <t>R1789GD1010</t>
  </si>
  <si>
    <t>22.998388,121.145054</t>
    <phoneticPr fontId="6" type="noConversion"/>
  </si>
  <si>
    <t>R1788ED4119</t>
  </si>
  <si>
    <t>22.994127,121.143469</t>
    <phoneticPr fontId="6" type="noConversion"/>
  </si>
  <si>
    <t>R1787CD7497</t>
  </si>
  <si>
    <t>22.989902,121.141875</t>
    <phoneticPr fontId="6" type="noConversion"/>
  </si>
  <si>
    <t>R1786BD1769</t>
  </si>
  <si>
    <t>22.985749,121.140222</t>
    <phoneticPr fontId="6" type="noConversion"/>
  </si>
  <si>
    <t>R1685HE4179</t>
  </si>
  <si>
    <t>22.981533,121.138628</t>
    <phoneticPr fontId="6" type="noConversion"/>
  </si>
  <si>
    <t>R1684FE8542</t>
  </si>
  <si>
    <t>22.977381,121.137053</t>
    <phoneticPr fontId="6" type="noConversion"/>
  </si>
  <si>
    <t>R1683EE2932</t>
  </si>
  <si>
    <t>22.973002,121.135342</t>
    <phoneticPr fontId="6" type="noConversion"/>
  </si>
  <si>
    <t>R1683CA4087</t>
  </si>
  <si>
    <t>22.968732,121.133719</t>
    <phoneticPr fontId="6" type="noConversion"/>
  </si>
  <si>
    <t>R1682AA8324</t>
  </si>
  <si>
    <t>22.964290,121.131998</t>
    <phoneticPr fontId="6" type="noConversion"/>
  </si>
  <si>
    <t>R1581HA0462</t>
  </si>
  <si>
    <t>22.960255,121.130570</t>
    <phoneticPr fontId="6" type="noConversion"/>
  </si>
  <si>
    <t>R1580FA6905</t>
  </si>
  <si>
    <t>22.955885,121.128782</t>
    <phoneticPr fontId="6" type="noConversion"/>
  </si>
  <si>
    <t>R1579DB7171</t>
  </si>
  <si>
    <t>22.951668,121.128339</t>
    <phoneticPr fontId="6" type="noConversion"/>
  </si>
  <si>
    <t>R1578DB3424</t>
  </si>
  <si>
    <t>22.948902,121.131983</t>
    <phoneticPr fontId="6" type="noConversion"/>
  </si>
  <si>
    <t>R1577HD0368</t>
  </si>
  <si>
    <t>22.946685,121.136895</t>
    <phoneticPr fontId="6" type="noConversion"/>
  </si>
  <si>
    <t>R1677EA1903</t>
  </si>
  <si>
    <t>22.943774,121.140393</t>
    <phoneticPr fontId="6" type="noConversion"/>
  </si>
  <si>
    <t>R1676HC6791</t>
  </si>
  <si>
    <t>22.940314,121.142252</t>
    <phoneticPr fontId="6" type="noConversion"/>
  </si>
  <si>
    <t>R1775BD6808</t>
  </si>
  <si>
    <t>22.935400,121.143680</t>
    <phoneticPr fontId="6" type="noConversion"/>
  </si>
  <si>
    <t>R1774DD0474</t>
  </si>
  <si>
    <t>22.930983,121.144982</t>
    <phoneticPr fontId="6" type="noConversion"/>
  </si>
  <si>
    <t>R1773ED4515</t>
  </si>
  <si>
    <t>22.926693,121.144636</t>
    <phoneticPr fontId="6" type="noConversion"/>
  </si>
  <si>
    <t>R1772ED0860</t>
  </si>
  <si>
    <t>22.923127,121.143063</t>
    <phoneticPr fontId="6" type="noConversion"/>
  </si>
  <si>
    <t>R1771CE4855</t>
  </si>
  <si>
    <t>22.919302,121.139325</t>
    <phoneticPr fontId="6" type="noConversion"/>
  </si>
  <si>
    <t>R1671GA6621</t>
  </si>
  <si>
    <t>22.914870,121.136864</t>
    <phoneticPr fontId="6" type="noConversion"/>
  </si>
  <si>
    <t>R1670EA1700</t>
  </si>
  <si>
    <t>22.910797,121.136187</t>
    <phoneticPr fontId="6" type="noConversion"/>
  </si>
  <si>
    <t>R1669DB4119</t>
  </si>
  <si>
    <t>22.906237,121.136611</t>
    <phoneticPr fontId="6" type="noConversion"/>
  </si>
  <si>
    <t>R1668DB8154</t>
  </si>
  <si>
    <t>22.902135,121.138020</t>
    <phoneticPr fontId="6" type="noConversion"/>
  </si>
  <si>
    <t>R1667FB3600</t>
  </si>
  <si>
    <t>22.898064,121.136398</t>
    <phoneticPr fontId="6" type="noConversion"/>
  </si>
  <si>
    <t>R1666DC6049</t>
  </si>
  <si>
    <t>22.894173,121.134874</t>
    <phoneticPr fontId="6" type="noConversion"/>
  </si>
  <si>
    <t>R1665CC0788</t>
  </si>
  <si>
    <t>22.894214,121.129240</t>
    <phoneticPr fontId="6" type="noConversion"/>
  </si>
  <si>
    <t>R1565EC3802</t>
  </si>
  <si>
    <t>22.893738,121.125292</t>
    <phoneticPr fontId="6" type="noConversion"/>
  </si>
  <si>
    <t>R1565AC2259</t>
  </si>
  <si>
    <t>22.894509,121.120623</t>
    <phoneticPr fontId="6" type="noConversion"/>
  </si>
  <si>
    <t>R1465DD4164</t>
  </si>
  <si>
    <t>22.897348,121.116435</t>
    <phoneticPr fontId="6" type="noConversion"/>
  </si>
  <si>
    <t>R1366HB1268</t>
  </si>
  <si>
    <t>22.898372,121.111903</t>
    <phoneticPr fontId="6" type="noConversion"/>
  </si>
  <si>
    <t>R1366CC5411</t>
  </si>
  <si>
    <t>22.899053,121.107020</t>
    <phoneticPr fontId="6" type="noConversion"/>
  </si>
  <si>
    <t>R1266FD5106</t>
  </si>
  <si>
    <t>22.899236,121.102273</t>
    <phoneticPr fontId="6" type="noConversion"/>
  </si>
  <si>
    <t>R1266AD6336</t>
  </si>
  <si>
    <t>22.898652,121.097515</t>
    <phoneticPr fontId="6" type="noConversion"/>
  </si>
  <si>
    <t>R1166DC7751</t>
  </si>
  <si>
    <t>22.895321,121.095028</t>
    <phoneticPr fontId="6" type="noConversion"/>
  </si>
  <si>
    <t>R1165BE2002</t>
  </si>
  <si>
    <t>22.890888,121.094167</t>
    <phoneticPr fontId="6" type="noConversion"/>
  </si>
  <si>
    <t>R1164AE3121</t>
  </si>
  <si>
    <t>22.887022,121.095233</t>
    <phoneticPr fontId="6" type="noConversion"/>
  </si>
  <si>
    <t>R1163BE4823</t>
  </si>
  <si>
    <t>22.884594,121.099266</t>
    <phoneticPr fontId="6" type="noConversion"/>
  </si>
  <si>
    <t>R1163FC5165</t>
  </si>
  <si>
    <t>22.885175,121.104022</t>
    <phoneticPr fontId="6" type="noConversion"/>
  </si>
  <si>
    <t>R1263CC4749</t>
  </si>
  <si>
    <t>22.881968,121.105143</t>
    <phoneticPr fontId="6" type="noConversion"/>
  </si>
  <si>
    <t>R1262DE5294</t>
  </si>
  <si>
    <t>22.878943,121.101855</t>
    <phoneticPr fontId="6" type="noConversion"/>
  </si>
  <si>
    <t>R1262AA2829</t>
  </si>
  <si>
    <t>22.875130,121.099521</t>
    <phoneticPr fontId="6" type="noConversion"/>
  </si>
  <si>
    <t>R1161FB8637</t>
  </si>
  <si>
    <t>22.870820,121.098331</t>
    <phoneticPr fontId="6" type="noConversion"/>
  </si>
  <si>
    <t>R1160EB6819</t>
  </si>
  <si>
    <t>22.866467,121.099055</t>
    <phoneticPr fontId="6" type="noConversion"/>
  </si>
  <si>
    <t>R1159FC3057</t>
  </si>
  <si>
    <t>22.864239,121.095380</t>
    <phoneticPr fontId="6" type="noConversion"/>
  </si>
  <si>
    <t>R1158BE5690</t>
  </si>
  <si>
    <t>22.860561,121.092751</t>
    <phoneticPr fontId="6" type="noConversion"/>
  </si>
  <si>
    <t>R1058GA8593</t>
  </si>
  <si>
    <t>22.856102,121.092283</t>
    <phoneticPr fontId="6" type="noConversion"/>
  </si>
  <si>
    <t>R1057GA4519</t>
  </si>
  <si>
    <t>22.851589,121.092135</t>
    <phoneticPr fontId="6" type="noConversion"/>
  </si>
  <si>
    <t>R1056GA2569</t>
  </si>
  <si>
    <t>22.847096,121.092208</t>
    <phoneticPr fontId="6" type="noConversion"/>
  </si>
  <si>
    <t>R1055GA3642</t>
  </si>
  <si>
    <t>22.842791,121.093518</t>
    <phoneticPr fontId="6" type="noConversion"/>
  </si>
  <si>
    <t>R1054HA6895</t>
  </si>
  <si>
    <t>22.838277,121.093591</t>
    <phoneticPr fontId="6" type="noConversion"/>
  </si>
  <si>
    <t>R1053HA7876</t>
  </si>
  <si>
    <t>22.833762,121.093656</t>
    <phoneticPr fontId="6" type="noConversion"/>
  </si>
  <si>
    <t>R1052HA8846</t>
  </si>
  <si>
    <t>22.829250,121.093657</t>
    <phoneticPr fontId="6" type="noConversion"/>
  </si>
  <si>
    <t>R1051HA8846</t>
  </si>
  <si>
    <t>22.825003,121.092018</t>
    <phoneticPr fontId="6" type="noConversion"/>
  </si>
  <si>
    <t>R1050GB1166</t>
  </si>
  <si>
    <t>22.820722,121.090472</t>
    <phoneticPr fontId="6" type="noConversion"/>
  </si>
  <si>
    <t>R1049EB5482</t>
  </si>
  <si>
    <t>22.816332,121.089341</t>
    <phoneticPr fontId="6" type="noConversion"/>
  </si>
  <si>
    <t>R1048DB4525</t>
  </si>
  <si>
    <t>22.811829,121.089295</t>
    <phoneticPr fontId="6" type="noConversion"/>
  </si>
  <si>
    <t>R1047DB3587</t>
  </si>
  <si>
    <t>22.808477,121.092201</t>
    <phoneticPr fontId="6" type="noConversion"/>
  </si>
  <si>
    <t>R1046GC3866</t>
  </si>
  <si>
    <t>22.804097,121.093375</t>
    <phoneticPr fontId="6" type="noConversion"/>
  </si>
  <si>
    <t>R1045HD5071</t>
  </si>
  <si>
    <t>22.800260,121.095589</t>
    <phoneticPr fontId="6" type="noConversion"/>
  </si>
  <si>
    <t>R1144BD8756</t>
  </si>
  <si>
    <t>22.797523,121.099460</t>
    <phoneticPr fontId="6" type="noConversion"/>
  </si>
  <si>
    <t>R1144FA8723</t>
  </si>
  <si>
    <t>22.794762,121.103313</t>
    <phoneticPr fontId="6" type="noConversion"/>
  </si>
  <si>
    <t>R1243BC7688</t>
  </si>
  <si>
    <t>22.791965,121.107135</t>
    <phoneticPr fontId="6" type="noConversion"/>
  </si>
  <si>
    <t>R1242FE7518</t>
  </si>
  <si>
    <t>22.789078,121.110878</t>
    <phoneticPr fontId="6" type="noConversion"/>
  </si>
  <si>
    <t>R1342BB5359</t>
  </si>
  <si>
    <t>22.786271,121.114691</t>
    <phoneticPr fontId="6" type="noConversion"/>
  </si>
  <si>
    <t>R1341FD4279</t>
  </si>
  <si>
    <t>22.783481,121.118519</t>
    <phoneticPr fontId="6" type="noConversion"/>
  </si>
  <si>
    <t>R1441BA4200</t>
  </si>
  <si>
    <t>22.780817,121.122450</t>
    <phoneticPr fontId="6" type="noConversion"/>
  </si>
  <si>
    <t>R1440FC4245</t>
  </si>
  <si>
    <t>22.777791,121.126040</t>
    <phoneticPr fontId="6" type="noConversion"/>
  </si>
  <si>
    <t>R1539BD1930</t>
  </si>
  <si>
    <t>22.774605,121.129488</t>
    <phoneticPr fontId="6" type="noConversion"/>
  </si>
  <si>
    <t>R1539EA6378</t>
  </si>
  <si>
    <t>22.771385,121.132902</t>
    <phoneticPr fontId="6" type="noConversion"/>
  </si>
  <si>
    <t>R1638AB1882</t>
  </si>
  <si>
    <t>22.768107,121.136247</t>
    <phoneticPr fontId="6" type="noConversion"/>
  </si>
  <si>
    <t>R1637DD6129</t>
  </si>
  <si>
    <t>22.765775,121.132276</t>
    <phoneticPr fontId="6" type="noConversion"/>
  </si>
  <si>
    <t>R1537HA5641</t>
  </si>
  <si>
    <t>22.768016,121.128122</t>
    <phoneticPr fontId="6" type="noConversion"/>
  </si>
  <si>
    <t>R1537DD2088</t>
  </si>
  <si>
    <t>22.768796,121.123498</t>
    <phoneticPr fontId="6" type="noConversion"/>
  </si>
  <si>
    <t>R1437GD5934</t>
  </si>
  <si>
    <t>22.769467,121.118724</t>
    <phoneticPr fontId="6" type="noConversion"/>
  </si>
  <si>
    <t>R1437BE6628</t>
  </si>
  <si>
    <t>22.770478,121.113979</t>
    <phoneticPr fontId="6" type="noConversion"/>
  </si>
  <si>
    <t>R1338EA7850</t>
  </si>
  <si>
    <t>22.771493,121.109236</t>
    <phoneticPr fontId="6" type="noConversion"/>
  </si>
  <si>
    <t>R1238HB8982</t>
  </si>
  <si>
    <t>22.772712,121.104548</t>
    <phoneticPr fontId="6" type="noConversion"/>
  </si>
  <si>
    <t>R1238DD0276</t>
  </si>
  <si>
    <t>22.773691,121.099800</t>
    <phoneticPr fontId="6" type="noConversion"/>
  </si>
  <si>
    <t>R1138GE1394</t>
  </si>
  <si>
    <t>22.774450,121.095000</t>
    <phoneticPr fontId="6" type="noConversion"/>
  </si>
  <si>
    <t>R1139BA2168</t>
  </si>
  <si>
    <t>22.774537,121.090132</t>
    <phoneticPr fontId="6" type="noConversion"/>
  </si>
  <si>
    <t>R1039EA2268</t>
  </si>
  <si>
    <t>22.774570,121.085263</t>
    <phoneticPr fontId="6" type="noConversion"/>
  </si>
  <si>
    <t>R0939HA2361</t>
  </si>
  <si>
    <t>22.773209,121.080639</t>
    <phoneticPr fontId="6" type="noConversion"/>
  </si>
  <si>
    <t>R0938CD5820</t>
  </si>
  <si>
    <t>22.771672,121.076060</t>
    <phoneticPr fontId="6" type="noConversion"/>
  </si>
  <si>
    <t>R0838FC8019</t>
  </si>
  <si>
    <t>22.770134,121.071482</t>
    <phoneticPr fontId="6" type="noConversion"/>
  </si>
  <si>
    <t>R0838BA1319</t>
  </si>
  <si>
    <t>22.768593,121.066905</t>
    <phoneticPr fontId="6" type="noConversion"/>
  </si>
  <si>
    <t>R0737ED4628</t>
  </si>
  <si>
    <t>22.767052,121.062329</t>
    <phoneticPr fontId="6" type="noConversion"/>
  </si>
  <si>
    <t>R0637HB7927</t>
  </si>
  <si>
    <t>22.765506,121.057754</t>
    <phoneticPr fontId="6" type="noConversion"/>
  </si>
  <si>
    <t>R0637DA0226</t>
  </si>
  <si>
    <t>22.763964,121.053178</t>
    <phoneticPr fontId="6" type="noConversion"/>
  </si>
  <si>
    <t>R0536GD3525</t>
  </si>
  <si>
    <t>22.761774,121.049185</t>
    <phoneticPr fontId="6" type="noConversion"/>
  </si>
  <si>
    <t>R0536CB2122</t>
  </si>
  <si>
    <t>22.758040,121.051489</t>
    <phoneticPr fontId="6" type="noConversion"/>
  </si>
  <si>
    <t>R0535EB5999</t>
  </si>
  <si>
    <t>22.753994,121.053455</t>
    <phoneticPr fontId="6" type="noConversion"/>
  </si>
  <si>
    <t>R0534GC6511</t>
  </si>
  <si>
    <t>22.749587,121.054463</t>
    <phoneticPr fontId="6" type="noConversion"/>
  </si>
  <si>
    <t>R0533HC6653</t>
  </si>
  <si>
    <t>22.745920,121.056938</t>
    <phoneticPr fontId="6" type="noConversion"/>
  </si>
  <si>
    <t>R0632CD1597</t>
  </si>
  <si>
    <t>22.741428,121.057352</t>
    <phoneticPr fontId="6" type="noConversion"/>
  </si>
  <si>
    <t>R0631CD6620</t>
  </si>
  <si>
    <t>22.737041,121.056598</t>
    <phoneticPr fontId="6" type="noConversion"/>
  </si>
  <si>
    <t>R0630BD8754</t>
  </si>
  <si>
    <t>22.732548,121.056193</t>
    <phoneticPr fontId="6" type="noConversion"/>
  </si>
  <si>
    <t>R0629BD4736</t>
  </si>
  <si>
    <t>22.728046,121.056267</t>
    <phoneticPr fontId="6" type="noConversion"/>
  </si>
  <si>
    <t>R0628BD5718</t>
  </si>
  <si>
    <t>22.723749,121.055014</t>
    <phoneticPr fontId="6" type="noConversion"/>
  </si>
  <si>
    <t>R0627AE2022</t>
  </si>
  <si>
    <t>22.719734,121.052855</t>
    <phoneticPr fontId="6" type="noConversion"/>
  </si>
  <si>
    <t>R0526GE0517</t>
  </si>
  <si>
    <t>22.716407,121.049579</t>
    <phoneticPr fontId="6" type="noConversion"/>
  </si>
  <si>
    <t>R0526CA6849</t>
  </si>
  <si>
    <t>22.713409,121.045988</t>
    <phoneticPr fontId="6" type="noConversion"/>
  </si>
  <si>
    <t>R0425GC9567</t>
  </si>
  <si>
    <t>22.709566,121.043556</t>
    <phoneticPr fontId="6" type="noConversion"/>
  </si>
  <si>
    <t>R0424ED4361</t>
  </si>
  <si>
    <t>22.705514,121.041409</t>
    <phoneticPr fontId="6" type="noConversion"/>
  </si>
  <si>
    <t>R0423CD2853</t>
  </si>
  <si>
    <t>22.701594,121.039712</t>
    <phoneticPr fontId="6" type="noConversion"/>
  </si>
  <si>
    <t>R0422AE5418</t>
  </si>
  <si>
    <t>22.698304,121.042320</t>
    <phoneticPr fontId="6" type="noConversion"/>
  </si>
  <si>
    <t>R0422DA1894</t>
  </si>
  <si>
    <t>22.694827,121.045422</t>
    <phoneticPr fontId="6" type="noConversion"/>
  </si>
  <si>
    <t>R0421GB3989</t>
  </si>
  <si>
    <t>22.690499,121.046520</t>
    <phoneticPr fontId="6" type="noConversion"/>
  </si>
  <si>
    <t>R0420HC5210</t>
  </si>
  <si>
    <t>22.686419,121.044480</t>
    <phoneticPr fontId="6" type="noConversion"/>
  </si>
  <si>
    <t>R0419FC4628</t>
  </si>
  <si>
    <t>22.682196,121.042840</t>
    <phoneticPr fontId="6" type="noConversion"/>
  </si>
  <si>
    <t>R0418DD7031</t>
  </si>
  <si>
    <t>22.677775,121.041851</t>
    <phoneticPr fontId="6" type="noConversion"/>
  </si>
  <si>
    <t>R0417CD7121</t>
  </si>
  <si>
    <t>22.674023,121.039404</t>
    <phoneticPr fontId="6" type="noConversion"/>
  </si>
  <si>
    <t>R0416AD2906</t>
  </si>
  <si>
    <t>22.670666,121.036153</t>
    <phoneticPr fontId="6" type="noConversion"/>
  </si>
  <si>
    <t>R0316EA8264</t>
  </si>
  <si>
    <t>22.667349,121.032852</t>
    <phoneticPr fontId="6" type="noConversion"/>
  </si>
  <si>
    <t>R0315BB4576</t>
  </si>
  <si>
    <t>22.663980,121.029625</t>
    <phoneticPr fontId="6" type="noConversion"/>
  </si>
  <si>
    <t>R0214GC1863</t>
  </si>
  <si>
    <t>22.660178,121.027021</t>
    <phoneticPr fontId="6" type="noConversion"/>
  </si>
  <si>
    <t>R0213DD4682</t>
  </si>
  <si>
    <t>22.656297,121.024546</t>
    <phoneticPr fontId="6" type="noConversion"/>
  </si>
  <si>
    <t>R0212AE9343</t>
  </si>
  <si>
    <t>22.652370,121.022155</t>
    <phoneticPr fontId="6" type="noConversion"/>
  </si>
  <si>
    <t>R0111GE4988</t>
  </si>
  <si>
    <t>22.648414,121.019863</t>
    <phoneticPr fontId="6" type="noConversion"/>
  </si>
  <si>
    <t>R0111EA1630</t>
  </si>
  <si>
    <t>22.644295,121.017953</t>
    <phoneticPr fontId="6" type="noConversion"/>
  </si>
  <si>
    <t>R0110CB1074</t>
  </si>
  <si>
    <t>22.640012,121.016538</t>
    <phoneticPr fontId="6" type="noConversion"/>
  </si>
  <si>
    <t>R0109AB7219</t>
  </si>
  <si>
    <t>22.635732,121.015030</t>
    <phoneticPr fontId="6" type="noConversion"/>
  </si>
  <si>
    <t>R0008HB1565</t>
  </si>
  <si>
    <t>22.631369,121.013803</t>
    <phoneticPr fontId="6" type="noConversion"/>
  </si>
  <si>
    <t>R0007FB9702</t>
  </si>
  <si>
    <t>22.626961,121.012760</t>
    <phoneticPr fontId="6" type="noConversion"/>
  </si>
  <si>
    <t>R0006EB8834</t>
  </si>
  <si>
    <t>22.622720,121.011156</t>
    <phoneticPr fontId="6" type="noConversion"/>
  </si>
  <si>
    <t>R0005DC1185</t>
  </si>
  <si>
    <t>22.618410,121.009995</t>
    <phoneticPr fontId="6" type="noConversion"/>
  </si>
  <si>
    <t>R0004BC9397</t>
  </si>
  <si>
    <t>22.614426,121.007718</t>
    <phoneticPr fontId="6" type="noConversion"/>
  </si>
  <si>
    <t>Q9903HC6956</t>
  </si>
  <si>
    <t>22.610240,121.006027</t>
    <phoneticPr fontId="6" type="noConversion"/>
  </si>
  <si>
    <t>Q9902FD9313</t>
  </si>
  <si>
    <t>22.602990,121.000647</t>
    <phoneticPr fontId="6" type="noConversion"/>
  </si>
  <si>
    <t>Q9901AA3380</t>
  </si>
  <si>
    <t>22.600331,120.996747</t>
    <phoneticPr fontId="6" type="noConversion"/>
  </si>
  <si>
    <t>Q9800EC3375</t>
  </si>
  <si>
    <t>22.596666,120.993907</t>
    <phoneticPr fontId="6" type="noConversion"/>
  </si>
  <si>
    <t>T9899BD4350</t>
  </si>
  <si>
    <t>22.592376,120.993528</t>
    <phoneticPr fontId="6" type="noConversion"/>
  </si>
  <si>
    <t>T9898BD0565</t>
  </si>
  <si>
    <t>22.587952,120.994470</t>
    <phoneticPr fontId="6" type="noConversion"/>
  </si>
  <si>
    <t>T9897CD0635</t>
  </si>
  <si>
    <t>22.583631,120.994548</t>
    <phoneticPr fontId="6" type="noConversion"/>
  </si>
  <si>
    <t>T9896CD1816</t>
  </si>
  <si>
    <t>22.579567,120.992428</t>
    <phoneticPr fontId="6" type="noConversion"/>
  </si>
  <si>
    <t>T9795HE9336</t>
  </si>
  <si>
    <t>22.575517,120.990287</t>
    <phoneticPr fontId="6" type="noConversion"/>
  </si>
  <si>
    <t>T9794FE7838</t>
  </si>
  <si>
    <t>22.572591,120.986697</t>
    <phoneticPr fontId="6" type="noConversion"/>
  </si>
  <si>
    <t>T9794CB0644</t>
  </si>
  <si>
    <t>22.570647,120.982493</t>
    <phoneticPr fontId="6" type="noConversion"/>
  </si>
  <si>
    <t>T9693FE7419</t>
  </si>
  <si>
    <t>22.566496,120.980692</t>
    <phoneticPr fontId="6" type="noConversion"/>
  </si>
  <si>
    <t>T9692DE8869</t>
  </si>
  <si>
    <t>22.564462,120.980016</t>
    <phoneticPr fontId="6" type="noConversion"/>
  </si>
  <si>
    <t>T9692DC1664</t>
  </si>
  <si>
    <t>22.562320,120.977351</t>
    <phoneticPr fontId="6" type="noConversion"/>
  </si>
  <si>
    <t>T9692AA4227</t>
  </si>
  <si>
    <t>22.558719,120.977196</t>
    <phoneticPr fontId="6" type="noConversion"/>
  </si>
  <si>
    <t>T9691AB2268</t>
  </si>
  <si>
    <t>22.555447,120.975097</t>
    <phoneticPr fontId="6" type="noConversion"/>
  </si>
  <si>
    <t>T9590GC1606</t>
  </si>
  <si>
    <t>22.551721,120.973165</t>
    <phoneticPr fontId="6" type="noConversion"/>
  </si>
  <si>
    <t>T9589ED1523</t>
  </si>
  <si>
    <t>22.548107,120.971632</t>
    <phoneticPr fontId="6" type="noConversion"/>
  </si>
  <si>
    <t>T9588CE5543</t>
  </si>
  <si>
    <t>22.544114,120.971136</t>
    <phoneticPr fontId="6" type="noConversion"/>
  </si>
  <si>
    <t>T9588CA0131</t>
  </si>
  <si>
    <t>22.539790,120.970141</t>
    <phoneticPr fontId="6" type="noConversion"/>
  </si>
  <si>
    <t>T9587BA0302</t>
  </si>
  <si>
    <t>22.535484,120.969425</t>
    <phoneticPr fontId="6" type="noConversion"/>
  </si>
  <si>
    <t>T9586AA2576</t>
  </si>
  <si>
    <t>22.534837,120.965406</t>
    <phoneticPr fontId="6" type="noConversion"/>
  </si>
  <si>
    <t>T9485EE1834</t>
  </si>
  <si>
    <t>22.531531,120.963570</t>
    <phoneticPr fontId="6" type="noConversion"/>
  </si>
  <si>
    <t>T9485CB2148</t>
  </si>
  <si>
    <t>22.527030,120.963957</t>
    <phoneticPr fontId="6" type="noConversion"/>
  </si>
  <si>
    <t>T9484CB6240</t>
  </si>
  <si>
    <t>22.522773,120.965222</t>
    <phoneticPr fontId="6" type="noConversion"/>
  </si>
  <si>
    <t>T9483DB9448</t>
  </si>
  <si>
    <t>22.518646,120.963931</t>
    <phoneticPr fontId="6" type="noConversion"/>
  </si>
  <si>
    <t>T9482CB6911</t>
  </si>
  <si>
    <t>22.514544,120.961966</t>
    <phoneticPr fontId="6" type="noConversion"/>
  </si>
  <si>
    <t>T9481AC5397</t>
  </si>
  <si>
    <t>22.510215,120.960590</t>
    <phoneticPr fontId="6" type="noConversion"/>
  </si>
  <si>
    <t>T9380HC1578</t>
  </si>
  <si>
    <t>22.506084,120.958653</t>
    <phoneticPr fontId="6" type="noConversion"/>
  </si>
  <si>
    <t>T9379FD1081</t>
  </si>
  <si>
    <t>22.501701,120.957964</t>
    <phoneticPr fontId="6" type="noConversion"/>
  </si>
  <si>
    <t>T9378ED4175</t>
  </si>
  <si>
    <t>22.497413,120.956476</t>
    <phoneticPr fontId="6" type="noConversion"/>
  </si>
  <si>
    <t>T9377CD9441</t>
  </si>
  <si>
    <t>22.493131,120.954965</t>
    <phoneticPr fontId="6" type="noConversion"/>
  </si>
  <si>
    <t>T9376BD3686</t>
  </si>
  <si>
    <t>22.488802,120.953629</t>
    <phoneticPr fontId="6" type="noConversion"/>
  </si>
  <si>
    <t>T9375AD0807</t>
  </si>
  <si>
    <t>22.484406,120.952773</t>
    <phoneticPr fontId="6" type="noConversion"/>
  </si>
  <si>
    <t>T9274HE1020</t>
  </si>
  <si>
    <t>22.480153,120.951162</t>
    <phoneticPr fontId="6" type="noConversion"/>
  </si>
  <si>
    <t>T9273FE4360</t>
  </si>
  <si>
    <t>22.475789,120.949990</t>
    <phoneticPr fontId="6" type="noConversion"/>
  </si>
  <si>
    <t>T9272EE2456</t>
  </si>
  <si>
    <t>22.471443,120.948739</t>
    <phoneticPr fontId="6" type="noConversion"/>
  </si>
  <si>
    <t>T9271CE9675</t>
  </si>
  <si>
    <t>22.467052,120.947713</t>
    <phoneticPr fontId="6" type="noConversion"/>
  </si>
  <si>
    <t>T9270BE9719</t>
  </si>
  <si>
    <t>22.462777,120.946283</t>
    <phoneticPr fontId="6" type="noConversion"/>
  </si>
  <si>
    <t>T9270AA4046</t>
  </si>
  <si>
    <t>22.460419,120.942345</t>
    <phoneticPr fontId="6" type="noConversion"/>
  </si>
  <si>
    <t>T9169EC3485</t>
  </si>
  <si>
    <t>22.456468,120.941316</t>
    <phoneticPr fontId="6" type="noConversion"/>
  </si>
  <si>
    <t>T9168DD3027</t>
  </si>
  <si>
    <t>22.453331,120.943773</t>
    <phoneticPr fontId="6" type="noConversion"/>
  </si>
  <si>
    <t>T9167FE8650</t>
  </si>
  <si>
    <t>22.449182,120.941912</t>
    <phoneticPr fontId="6" type="noConversion"/>
  </si>
  <si>
    <t>T9167DA9031</t>
  </si>
  <si>
    <t>22.445048,120.939981</t>
    <phoneticPr fontId="6" type="noConversion"/>
  </si>
  <si>
    <t>T9166BA9443</t>
  </si>
  <si>
    <t>22.440811,120.938315</t>
    <phoneticPr fontId="6" type="noConversion"/>
  </si>
  <si>
    <t>T9165AA2734</t>
  </si>
  <si>
    <t>22.436561,120.936681</t>
    <phoneticPr fontId="6" type="noConversion"/>
  </si>
  <si>
    <t>T9064GB5044</t>
  </si>
  <si>
    <t>22.432430,120.935083</t>
    <phoneticPr fontId="6" type="noConversion"/>
  </si>
  <si>
    <t>T9063EB8496</t>
  </si>
  <si>
    <t>22.428136,120.933651</t>
    <phoneticPr fontId="6" type="noConversion"/>
  </si>
  <si>
    <t>T9062DB4721</t>
  </si>
  <si>
    <t>22.423926,120.931926</t>
    <phoneticPr fontId="6" type="noConversion"/>
  </si>
  <si>
    <t>T9061BC6045</t>
  </si>
  <si>
    <t>22.419760,120.930147</t>
    <phoneticPr fontId="6" type="noConversion"/>
  </si>
  <si>
    <t>T8960HC8414</t>
  </si>
  <si>
    <t>22.416239,120.927121</t>
    <phoneticPr fontId="6" type="noConversion"/>
  </si>
  <si>
    <t>T8959ED6594</t>
  </si>
  <si>
    <t>22.412003,120.925681</t>
    <phoneticPr fontId="6" type="noConversion"/>
  </si>
  <si>
    <t>T8958DD2815</t>
  </si>
  <si>
    <t>22.407860,120.923757</t>
    <phoneticPr fontId="6" type="noConversion"/>
  </si>
  <si>
    <t>T8957BE2226</t>
  </si>
  <si>
    <t>22.403696,120.922074</t>
    <phoneticPr fontId="6" type="noConversion"/>
  </si>
  <si>
    <t>T8856HE4695</t>
  </si>
  <si>
    <t>22.399520,120.920738</t>
    <phoneticPr fontId="6" type="noConversion"/>
  </si>
  <si>
    <t>T8856GA1013</t>
  </si>
  <si>
    <t>22.395765,120.918840</t>
    <phoneticPr fontId="6" type="noConversion"/>
  </si>
  <si>
    <t>T8855EA1857</t>
  </si>
  <si>
    <t>22.391926,120.916740</t>
    <phoneticPr fontId="6" type="noConversion"/>
  </si>
  <si>
    <t>T8854BB9692</t>
  </si>
  <si>
    <t>22.387874,120.914646</t>
    <phoneticPr fontId="6" type="noConversion"/>
  </si>
  <si>
    <t>T8753HC8134</t>
  </si>
  <si>
    <t>22.383844,120.912660</t>
    <phoneticPr fontId="6" type="noConversion"/>
  </si>
  <si>
    <t>T8752FC7688</t>
  </si>
  <si>
    <t>22.379373,120.912058</t>
    <phoneticPr fontId="6" type="noConversion"/>
  </si>
  <si>
    <t>T8751FC1763</t>
  </si>
  <si>
    <t>22.374984,120.910933</t>
    <phoneticPr fontId="6" type="noConversion"/>
  </si>
  <si>
    <t>T8750EC0807</t>
  </si>
  <si>
    <t>22.370522,120.910185</t>
    <phoneticPr fontId="6" type="noConversion"/>
  </si>
  <si>
    <t>T8749DC2933</t>
  </si>
  <si>
    <t>22.366247,120.908653</t>
    <phoneticPr fontId="6" type="noConversion"/>
  </si>
  <si>
    <t>T8748BD6250</t>
  </si>
  <si>
    <t>22.361998,120.907207</t>
    <phoneticPr fontId="6" type="noConversion"/>
  </si>
  <si>
    <t>T8747AD1459</t>
  </si>
  <si>
    <t>22.357672,120.906720</t>
    <phoneticPr fontId="6" type="noConversion"/>
  </si>
  <si>
    <t>T8646HD6750</t>
  </si>
  <si>
    <t>22.354808,120.903001</t>
    <phoneticPr fontId="6" type="noConversion"/>
  </si>
  <si>
    <t>T8646DA8523</t>
  </si>
  <si>
    <t>22.350748,120.900992</t>
    <phoneticPr fontId="6" type="noConversion"/>
  </si>
  <si>
    <t>T8645BB7044</t>
  </si>
  <si>
    <t>22.346539,120.899264</t>
    <phoneticPr fontId="6" type="noConversion"/>
  </si>
  <si>
    <t>T8544HB9368</t>
  </si>
  <si>
    <t>22.342789,120.896631</t>
    <phoneticPr fontId="6" type="noConversion"/>
  </si>
  <si>
    <t>T8543FC2253</t>
  </si>
  <si>
    <t>22.340016,120.893195</t>
    <phoneticPr fontId="6" type="noConversion"/>
  </si>
  <si>
    <t>T8542BE7116</t>
  </si>
  <si>
    <t>22.335774,120.894081</t>
    <phoneticPr fontId="6" type="noConversion"/>
  </si>
  <si>
    <t>T8541CE6417</t>
  </si>
  <si>
    <t>22.331463,120.892836</t>
    <phoneticPr fontId="6" type="noConversion"/>
  </si>
  <si>
    <t>T8540BE3639</t>
  </si>
  <si>
    <t>22.327097,120.892174</t>
    <phoneticPr fontId="6" type="noConversion"/>
  </si>
  <si>
    <t>T8539AE6846</t>
  </si>
  <si>
    <t>22.322594,120.891868</t>
    <phoneticPr fontId="6" type="noConversion"/>
  </si>
  <si>
    <t>T8538AE3827</t>
  </si>
  <si>
    <t>22.318092,120.891500</t>
    <phoneticPr fontId="6" type="noConversion"/>
  </si>
  <si>
    <t>T8437HE9849</t>
  </si>
  <si>
    <t>22.313583,120.891231</t>
    <phoneticPr fontId="6" type="noConversion"/>
  </si>
  <si>
    <t>T8436HE6960</t>
  </si>
  <si>
    <t>22.309144,120.890442</t>
    <phoneticPr fontId="6" type="noConversion"/>
  </si>
  <si>
    <t>T8435GE8958</t>
  </si>
  <si>
    <t>22.304705,120.889639</t>
    <phoneticPr fontId="6" type="noConversion"/>
  </si>
  <si>
    <t>T8435GA0017</t>
  </si>
  <si>
    <t>22.300322,120.888785</t>
    <phoneticPr fontId="6" type="noConversion"/>
  </si>
  <si>
    <t>T8434FA1232</t>
  </si>
  <si>
    <t>22.295827,120.888545</t>
    <phoneticPr fontId="6" type="noConversion"/>
  </si>
  <si>
    <t>T8433EA8284</t>
  </si>
  <si>
    <t>22.294724,120.884332</t>
    <phoneticPr fontId="6" type="noConversion"/>
  </si>
  <si>
    <t>T8432AE5042</t>
  </si>
  <si>
    <t>22.291667,120.880981</t>
    <phoneticPr fontId="6" type="noConversion"/>
  </si>
  <si>
    <t>T8332FA0684</t>
  </si>
  <si>
    <t>22.290403,120.876448</t>
    <phoneticPr fontId="6" type="noConversion"/>
  </si>
  <si>
    <t>T8331AE4214</t>
  </si>
  <si>
    <t>22.288159,120.872879</t>
    <phoneticPr fontId="6" type="noConversion"/>
  </si>
  <si>
    <t>T8231EB7736</t>
  </si>
  <si>
    <t>22.284118,120.871711</t>
    <phoneticPr fontId="6" type="noConversion"/>
  </si>
  <si>
    <t>T8230DC5229</t>
  </si>
  <si>
    <t>22.281966,120.871255</t>
    <phoneticPr fontId="6" type="noConversion"/>
  </si>
  <si>
    <t>T8229DE0951</t>
  </si>
  <si>
    <t>22.279665,120.868030</t>
    <phoneticPr fontId="6" type="noConversion"/>
  </si>
  <si>
    <t>T8129HC7336</t>
  </si>
  <si>
    <t>22.277566,120.867280</t>
    <phoneticPr fontId="6" type="noConversion"/>
  </si>
  <si>
    <t>T8129GA9054</t>
  </si>
  <si>
    <t>22.277937,120.864745</t>
    <phoneticPr fontId="6" type="noConversion"/>
  </si>
  <si>
    <t>T8129EA3445</t>
  </si>
  <si>
    <t>22.276408,120.861830</t>
    <phoneticPr fontId="6" type="noConversion"/>
  </si>
  <si>
    <t>T8128BD3736</t>
  </si>
  <si>
    <t>22.273312,120.861875</t>
    <phoneticPr fontId="6" type="noConversion"/>
  </si>
  <si>
    <t>T8128BA3383</t>
  </si>
  <si>
    <t>22.269303,120.862174</t>
    <phoneticPr fontId="6" type="noConversion"/>
  </si>
  <si>
    <t>T8127BA6889</t>
  </si>
  <si>
    <t>22.269317,120.858484</t>
    <phoneticPr fontId="6" type="noConversion"/>
  </si>
  <si>
    <t>T8027FA8981</t>
  </si>
  <si>
    <t>22.267558,120.856777</t>
    <phoneticPr fontId="6" type="noConversion"/>
  </si>
  <si>
    <t>T8026ED1927</t>
  </si>
  <si>
    <t>22.269597,120.853880</t>
    <phoneticPr fontId="6" type="noConversion"/>
  </si>
  <si>
    <t>T8027BB1243</t>
  </si>
  <si>
    <t>22.270057,120.850791</t>
    <phoneticPr fontId="6" type="noConversion"/>
  </si>
  <si>
    <t>T7927FB9754</t>
  </si>
  <si>
    <t>22.266899,120.849699</t>
    <phoneticPr fontId="6" type="noConversion"/>
  </si>
  <si>
    <t>T7926ED8225</t>
  </si>
  <si>
    <t>22.262602,120.849772</t>
    <phoneticPr fontId="6" type="noConversion"/>
  </si>
  <si>
    <t>T7925ED8499</t>
  </si>
  <si>
    <t>22.261525,120.845658</t>
    <phoneticPr fontId="6" type="noConversion"/>
  </si>
  <si>
    <t>T7925AC6350</t>
  </si>
  <si>
    <t>22.259367,120.842645</t>
    <phoneticPr fontId="6" type="noConversion"/>
  </si>
  <si>
    <t>T7824FE5951</t>
  </si>
  <si>
    <t>22.255628,120.841472</t>
    <phoneticPr fontId="6" type="noConversion"/>
  </si>
  <si>
    <t>T7824EA3737</t>
  </si>
  <si>
    <t>22.251753,120.840399</t>
    <phoneticPr fontId="6" type="noConversion"/>
  </si>
  <si>
    <t>T7823DB2429</t>
  </si>
  <si>
    <t>22.248968,120.838305</t>
    <phoneticPr fontId="6" type="noConversion"/>
  </si>
  <si>
    <t>T7822BD0460</t>
  </si>
  <si>
    <t>22.246855,120.835649</t>
    <phoneticPr fontId="6" type="noConversion"/>
  </si>
  <si>
    <t>T7722GB3027</t>
  </si>
  <si>
    <t>22.244549,120.834451</t>
    <phoneticPr fontId="6" type="noConversion"/>
  </si>
  <si>
    <t>T7721FD0582</t>
  </si>
  <si>
    <t>22.244729,120.831322</t>
    <phoneticPr fontId="6" type="noConversion"/>
  </si>
  <si>
    <t>T7721BD8762</t>
  </si>
  <si>
    <t>22.245110,120.828222</t>
    <phoneticPr fontId="6" type="noConversion"/>
  </si>
  <si>
    <t>T7621GE6164</t>
  </si>
  <si>
    <t>22.243423,120.825261</t>
    <phoneticPr fontId="6" type="noConversion"/>
  </si>
  <si>
    <t>T7621DC6218</t>
  </si>
  <si>
    <t>22.245049,120.821480</t>
    <phoneticPr fontId="6" type="noConversion"/>
  </si>
  <si>
    <t>T7521HE7018</t>
  </si>
  <si>
    <t>22.243750,120.817057</t>
    <phoneticPr fontId="6" type="noConversion"/>
  </si>
  <si>
    <t>T7521DC1655</t>
  </si>
  <si>
    <t>22.242745,120.812649</t>
    <phoneticPr fontId="6" type="noConversion"/>
  </si>
  <si>
    <t>T7421GB6514</t>
  </si>
  <si>
    <t>22.240946,120.809072</t>
    <phoneticPr fontId="6" type="noConversion"/>
  </si>
  <si>
    <t>T7420CE9526</t>
  </si>
  <si>
    <t>22.238273,120.806160</t>
    <phoneticPr fontId="6" type="noConversion"/>
  </si>
  <si>
    <t>T7320HB9610</t>
  </si>
  <si>
    <t>22.236595,120.803285</t>
    <phoneticPr fontId="6" type="noConversion"/>
  </si>
  <si>
    <t>T7319EE9755</t>
  </si>
  <si>
    <t>22.232731,120.801212</t>
    <phoneticPr fontId="6" type="noConversion"/>
  </si>
  <si>
    <t>T7319CA8417</t>
  </si>
  <si>
    <t>22.229631,120.799455</t>
    <phoneticPr fontId="6" type="noConversion"/>
  </si>
  <si>
    <t>T7318AC9094</t>
  </si>
  <si>
    <t>22.227468,120.796794</t>
    <phoneticPr fontId="6" type="noConversion"/>
  </si>
  <si>
    <t>T7217GE2645</t>
  </si>
  <si>
    <t>22.223259,120.796317</t>
    <phoneticPr fontId="6" type="noConversion"/>
  </si>
  <si>
    <t>T7217FE7959</t>
  </si>
  <si>
    <t>22.219630,120.793862</t>
    <phoneticPr fontId="6" type="noConversion"/>
  </si>
  <si>
    <t>T7216DA2918</t>
  </si>
  <si>
    <t>22.215276,120.792594</t>
    <phoneticPr fontId="6" type="noConversion"/>
  </si>
  <si>
    <t>T7215BB9106</t>
  </si>
  <si>
    <t>22.214261,120.788119</t>
    <phoneticPr fontId="6" type="noConversion"/>
  </si>
  <si>
    <t>T7115FA2084</t>
  </si>
  <si>
    <t>22.214271,120.783389</t>
    <phoneticPr fontId="6" type="noConversion"/>
  </si>
  <si>
    <t>T7115AA4006</t>
  </si>
  <si>
    <t>22.214394,120.779232</t>
    <phoneticPr fontId="6" type="noConversion"/>
  </si>
  <si>
    <t>T7015EA1220</t>
  </si>
  <si>
    <t>22.215573,120.774620</t>
    <phoneticPr fontId="6" type="noConversion"/>
  </si>
  <si>
    <t>T6915HB3571</t>
  </si>
  <si>
    <t>22.215072,120.770467</t>
    <phoneticPr fontId="6" type="noConversion"/>
  </si>
  <si>
    <t>T6915DA0986</t>
  </si>
  <si>
    <t>22.213226,120.766549</t>
    <phoneticPr fontId="6" type="noConversion"/>
  </si>
  <si>
    <t>T6814HD0943</t>
  </si>
  <si>
    <t>22.210551,120.762818</t>
    <phoneticPr fontId="6" type="noConversion"/>
  </si>
  <si>
    <t>T6814DA1997</t>
  </si>
  <si>
    <t>22.209682,120.758662</t>
    <phoneticPr fontId="6" type="noConversion"/>
  </si>
  <si>
    <t>T6714GA9002</t>
  </si>
  <si>
    <t>22.209187,120.754111</t>
    <phoneticPr fontId="6" type="noConversion"/>
  </si>
  <si>
    <t>T6713CE2418</t>
  </si>
  <si>
    <t>22.206304,120.750815</t>
    <phoneticPr fontId="6" type="noConversion"/>
  </si>
  <si>
    <t>T6613GB8219</t>
  </si>
  <si>
    <t>22.204233,120.746782</t>
    <phoneticPr fontId="6" type="noConversion"/>
  </si>
  <si>
    <t>T6612CE6050</t>
  </si>
  <si>
    <t>22.203601,120.742155</t>
    <phoneticPr fontId="6" type="noConversion"/>
  </si>
  <si>
    <t>T6512FD8371</t>
  </si>
  <si>
    <t>22.207601,120.740539</t>
    <phoneticPr fontId="6" type="noConversion"/>
  </si>
  <si>
    <t>T6513EC2724</t>
  </si>
  <si>
    <t>22.210673,120.738143</t>
    <phoneticPr fontId="6" type="noConversion"/>
  </si>
  <si>
    <t>T6514BB7155</t>
  </si>
  <si>
    <t>22.210210,120.733907</t>
    <phoneticPr fontId="6" type="noConversion"/>
  </si>
  <si>
    <t>T6414FA3684</t>
  </si>
  <si>
    <t>22.209510,120.729778</t>
    <phoneticPr fontId="6" type="noConversion"/>
  </si>
  <si>
    <t>T6413BE1828</t>
  </si>
  <si>
    <t>22.208711,120.725296</t>
    <phoneticPr fontId="6" type="noConversion"/>
  </si>
  <si>
    <t>T6313EE5000</t>
  </si>
  <si>
    <t>22.206675,120.721029</t>
    <phoneticPr fontId="6" type="noConversion"/>
  </si>
  <si>
    <t>T6313AB1705</t>
  </si>
  <si>
    <t>22.206998,120.716379</t>
    <phoneticPr fontId="6" type="noConversion"/>
  </si>
  <si>
    <t>T6213DC3102</t>
  </si>
  <si>
    <t>22.207678,120.711663</t>
    <phoneticPr fontId="6" type="noConversion"/>
  </si>
  <si>
    <t>T6113GC4848</t>
  </si>
  <si>
    <t>22.206836,120.706895</t>
    <phoneticPr fontId="6" type="noConversion"/>
  </si>
  <si>
    <t>T6113BB5936</t>
  </si>
  <si>
    <t>22.206928,120.702148</t>
    <phoneticPr fontId="6" type="noConversion"/>
  </si>
  <si>
    <t>T6013EC6037</t>
  </si>
  <si>
    <t>22.207858,120.697491</t>
    <phoneticPr fontId="6" type="noConversion"/>
  </si>
  <si>
    <t>T5913HD8131</t>
  </si>
  <si>
    <t>22.206498,120.692870</t>
    <phoneticPr fontId="6" type="noConversion"/>
  </si>
  <si>
    <t>T5913DB0671</t>
  </si>
  <si>
    <t>22.205267,120.688233</t>
    <phoneticPr fontId="6" type="noConversion"/>
  </si>
  <si>
    <t>T5813GA2286</t>
  </si>
  <si>
    <t>22.209261,120.686160</t>
    <phoneticPr fontId="6" type="noConversion"/>
  </si>
  <si>
    <t>T5813EE1659</t>
  </si>
  <si>
    <t>22.209867,120.685903</t>
    <phoneticPr fontId="6" type="noConversion"/>
  </si>
  <si>
    <t>T5814DA8396</t>
  </si>
  <si>
    <t>24.952038,121.547571</t>
    <phoneticPr fontId="6" type="noConversion"/>
  </si>
  <si>
    <t>B6821AC6830</t>
  </si>
  <si>
    <t>24.948088,121.546066</t>
    <phoneticPr fontId="6" type="noConversion"/>
  </si>
  <si>
    <t>B6720HD1432</t>
  </si>
  <si>
    <t>24.943596,121.546080</t>
    <phoneticPr fontId="6" type="noConversion"/>
  </si>
  <si>
    <t>B6719HD1464</t>
  </si>
  <si>
    <t>24.939806,121.545159</t>
    <phoneticPr fontId="6" type="noConversion"/>
  </si>
  <si>
    <t>B6718GE2254</t>
  </si>
  <si>
    <t>24.937255,121.545442</t>
    <phoneticPr fontId="6" type="noConversion"/>
  </si>
  <si>
    <t>B6718GB5442</t>
  </si>
  <si>
    <t>24.936075,121.544489</t>
    <phoneticPr fontId="6" type="noConversion"/>
  </si>
  <si>
    <t>B6718FA5191</t>
  </si>
  <si>
    <t>24.932367,121.545988</t>
    <phoneticPr fontId="6" type="noConversion"/>
  </si>
  <si>
    <t>B6717HB1021</t>
  </si>
  <si>
    <t>24.930686,121.548628</t>
    <phoneticPr fontId="6" type="noConversion"/>
  </si>
  <si>
    <t>B6816BE7195</t>
  </si>
  <si>
    <t>24.930085,121.543818</t>
    <phoneticPr fontId="6" type="noConversion"/>
  </si>
  <si>
    <t>B6716ED9447</t>
  </si>
  <si>
    <t>24.928371,121.547615</t>
    <phoneticPr fontId="6" type="noConversion"/>
  </si>
  <si>
    <t>B6816AB7589</t>
  </si>
  <si>
    <t>24.924556,121.549035</t>
    <phoneticPr fontId="6" type="noConversion"/>
  </si>
  <si>
    <t>B6815CC2337</t>
  </si>
  <si>
    <t>24.920175,121.549520</t>
    <phoneticPr fontId="6" type="noConversion"/>
  </si>
  <si>
    <t>B6814CC7542</t>
  </si>
  <si>
    <t>24.916249,121.547570</t>
    <phoneticPr fontId="6" type="noConversion"/>
  </si>
  <si>
    <t>B6813AD7196</t>
  </si>
  <si>
    <t>24.912081,121.549149</t>
    <phoneticPr fontId="6" type="noConversion"/>
  </si>
  <si>
    <t>B6812CD4505</t>
  </si>
  <si>
    <t>24.908383,121.551644</t>
    <phoneticPr fontId="6" type="noConversion"/>
  </si>
  <si>
    <t>B6811EE9446</t>
  </si>
  <si>
    <t>24.904715,121.553878</t>
    <phoneticPr fontId="6" type="noConversion"/>
  </si>
  <si>
    <t>B6811HA2411</t>
  </si>
  <si>
    <t>24.901607,121.550892</t>
    <phoneticPr fontId="6" type="noConversion"/>
  </si>
  <si>
    <t>B6810EB2916</t>
  </si>
  <si>
    <t>24.897711,121.548928</t>
    <phoneticPr fontId="6" type="noConversion"/>
  </si>
  <si>
    <t>B6809CC2643</t>
  </si>
  <si>
    <t>24.894364,121.546002</t>
    <phoneticPr fontId="6" type="noConversion"/>
  </si>
  <si>
    <t>B6708HD3901</t>
  </si>
  <si>
    <t>24.891986,121.549671</t>
    <phoneticPr fontId="6" type="noConversion"/>
  </si>
  <si>
    <t>B6808DB0229</t>
  </si>
  <si>
    <t>24.888227,121.552117</t>
    <phoneticPr fontId="6" type="noConversion"/>
  </si>
  <si>
    <t>B6807FC5114</t>
  </si>
  <si>
    <t>24.884747,121.550551</t>
    <phoneticPr fontId="6" type="noConversion"/>
  </si>
  <si>
    <t>B6806DD9248</t>
  </si>
  <si>
    <t>24.884164,121.545875</t>
    <phoneticPr fontId="6" type="noConversion"/>
  </si>
  <si>
    <t>B6706HC2621</t>
  </si>
  <si>
    <t>24.882287,121.543481</t>
    <phoneticPr fontId="6" type="noConversion"/>
  </si>
  <si>
    <t>B6706EA8513</t>
  </si>
  <si>
    <t>24.878301,121.542824</t>
    <phoneticPr fontId="6" type="noConversion"/>
  </si>
  <si>
    <t>B6705EB1161</t>
  </si>
  <si>
    <t>24.875506,121.545595</t>
    <phoneticPr fontId="6" type="noConversion"/>
  </si>
  <si>
    <t>B6704GD9072</t>
  </si>
  <si>
    <t>24.872059,121.547867</t>
    <phoneticPr fontId="6" type="noConversion"/>
  </si>
  <si>
    <t>B6803BE2282</t>
  </si>
  <si>
    <t>24.868545,121.549569</t>
    <phoneticPr fontId="6" type="noConversion"/>
  </si>
  <si>
    <t>B6803DA0323</t>
  </si>
  <si>
    <t>24.865021,121.551489</t>
    <phoneticPr fontId="6" type="noConversion"/>
  </si>
  <si>
    <t>B6802EB9483</t>
  </si>
  <si>
    <t>24.862552,121.554571</t>
    <phoneticPr fontId="6" type="noConversion"/>
  </si>
  <si>
    <t>B6901AD1701</t>
  </si>
  <si>
    <t>24.860522,121.558015</t>
    <phoneticPr fontId="6" type="noConversion"/>
  </si>
  <si>
    <t>B6901DB5498</t>
  </si>
  <si>
    <t>24.856967,121.560581</t>
    <phoneticPr fontId="6" type="noConversion"/>
  </si>
  <si>
    <t>B6900GC2505</t>
  </si>
  <si>
    <t>24.855455,121.563271</t>
    <phoneticPr fontId="6" type="noConversion"/>
  </si>
  <si>
    <t>B7000AA9839</t>
  </si>
  <si>
    <t>24.854402,121.566970</t>
    <phoneticPr fontId="6" type="noConversion"/>
  </si>
  <si>
    <t>E7099EE6774</t>
  </si>
  <si>
    <t>24.850513,121.566689</t>
    <phoneticPr fontId="6" type="noConversion"/>
  </si>
  <si>
    <t>E7099EA4403</t>
  </si>
  <si>
    <t>24.849726,121.570711</t>
    <phoneticPr fontId="6" type="noConversion"/>
  </si>
  <si>
    <t>E7198AE4577</t>
  </si>
  <si>
    <t>24.849520,121.574463</t>
    <phoneticPr fontId="6" type="noConversion"/>
  </si>
  <si>
    <t>E7198EE2366</t>
  </si>
  <si>
    <t>24.849968,121.577801</t>
    <phoneticPr fontId="6" type="noConversion"/>
  </si>
  <si>
    <t>E7198HE6837</t>
  </si>
  <si>
    <t>24.850534,121.581262</t>
    <phoneticPr fontId="6" type="noConversion"/>
  </si>
  <si>
    <t>E7299DA1531</t>
  </si>
  <si>
    <t>24.850049,121.585917</t>
    <phoneticPr fontId="6" type="noConversion"/>
  </si>
  <si>
    <t>E7299HA8040</t>
  </si>
  <si>
    <t>24.753775,121.632221</t>
    <phoneticPr fontId="6" type="noConversion"/>
  </si>
  <si>
    <t>E7877HD1537</t>
  </si>
  <si>
    <t>24.754553,121.636969</t>
    <phoneticPr fontId="6" type="noConversion"/>
  </si>
  <si>
    <t>E7977DE9435</t>
  </si>
  <si>
    <t>24.753730,121.641300</t>
    <phoneticPr fontId="6" type="noConversion"/>
  </si>
  <si>
    <t>E8077AD3516</t>
  </si>
  <si>
    <t>24.750390,121.643667</t>
    <phoneticPr fontId="6" type="noConversion"/>
  </si>
  <si>
    <t>E8076CE7828</t>
  </si>
  <si>
    <t>24.747844,121.647612</t>
    <phoneticPr fontId="6" type="noConversion"/>
  </si>
  <si>
    <t>E8076GC7037</t>
  </si>
  <si>
    <t>24.747302,121.650654</t>
    <phoneticPr fontId="6" type="noConversion"/>
  </si>
  <si>
    <t>E8176BB8419</t>
  </si>
  <si>
    <t>24.751938,121.649746</t>
    <phoneticPr fontId="6" type="noConversion"/>
  </si>
  <si>
    <t>E8177AB8662</t>
  </si>
  <si>
    <t>24.752647,121.653619</t>
    <phoneticPr fontId="6" type="noConversion"/>
  </si>
  <si>
    <t>E8177EC7482</t>
  </si>
  <si>
    <t>24.754398,121.656596</t>
    <phoneticPr fontId="6" type="noConversion"/>
  </si>
  <si>
    <t>E8177HE7388</t>
  </si>
  <si>
    <t>24.752775,121.658593</t>
    <phoneticPr fontId="6" type="noConversion"/>
  </si>
  <si>
    <t>E8277BC8519</t>
  </si>
  <si>
    <t>24.753825,121.661559</t>
    <phoneticPr fontId="6" type="noConversion"/>
  </si>
  <si>
    <t>E8277ED8707</t>
  </si>
  <si>
    <t>24.751342,121.663774</t>
    <phoneticPr fontId="6" type="noConversion"/>
  </si>
  <si>
    <t>E8277HB0053</t>
  </si>
  <si>
    <t>24.749977,121.667898</t>
    <phoneticPr fontId="6" type="noConversion"/>
  </si>
  <si>
    <t>E8376DE2533</t>
  </si>
  <si>
    <t>24.749310,121.672714</t>
    <phoneticPr fontId="6" type="noConversion"/>
  </si>
  <si>
    <t>E8476AD1812</t>
  </si>
  <si>
    <t>24.749212,121.677668</t>
    <phoneticPr fontId="6" type="noConversion"/>
  </si>
  <si>
    <t>E8476FD1724</t>
  </si>
  <si>
    <t>24.748988,121.682606</t>
    <phoneticPr fontId="6" type="noConversion"/>
  </si>
  <si>
    <t>E8576CD1521</t>
  </si>
  <si>
    <t>24.748478,121.687513</t>
    <phoneticPr fontId="6" type="noConversion"/>
  </si>
  <si>
    <t>E8576HC0987</t>
  </si>
  <si>
    <t>24.746787,121.691979</t>
    <phoneticPr fontId="6" type="noConversion"/>
  </si>
  <si>
    <t>E8676DB6112</t>
  </si>
  <si>
    <t>24.745595,121.697111</t>
    <phoneticPr fontId="6" type="noConversion"/>
  </si>
  <si>
    <t>E8775AE8813</t>
  </si>
  <si>
    <t>24.744956,121.701493</t>
    <phoneticPr fontId="6" type="noConversion"/>
  </si>
  <si>
    <t>E8775FE2144</t>
  </si>
  <si>
    <t>24.746923,121.706680</t>
    <phoneticPr fontId="6" type="noConversion"/>
  </si>
  <si>
    <t>E8876CB4385</t>
  </si>
  <si>
    <t>24.747718,121.709269</t>
    <phoneticPr fontId="6" type="noConversion"/>
  </si>
  <si>
    <t>E8876FC0294</t>
  </si>
  <si>
    <t>24.750878,121.713119</t>
    <phoneticPr fontId="6" type="noConversion"/>
  </si>
  <si>
    <t>E8977AA9776</t>
  </si>
  <si>
    <t>24.754752,121.714623</t>
    <phoneticPr fontId="6" type="noConversion"/>
  </si>
  <si>
    <t>E8978CA4076</t>
  </si>
  <si>
    <t>24.757960,121.718406</t>
    <phoneticPr fontId="6" type="noConversion"/>
  </si>
  <si>
    <t>E8978GD2674</t>
  </si>
  <si>
    <t>24.761098,121.721659</t>
    <phoneticPr fontId="6" type="noConversion"/>
  </si>
  <si>
    <t>E9079BC5153</t>
  </si>
  <si>
    <t>24.763402,121.725589</t>
    <phoneticPr fontId="6" type="noConversion"/>
  </si>
  <si>
    <t>E9079FE5710</t>
  </si>
  <si>
    <t>24.764578,121.730291</t>
    <phoneticPr fontId="6" type="noConversion"/>
  </si>
  <si>
    <t>E9180CB2063</t>
  </si>
  <si>
    <t>24.762877,121.734769</t>
    <phoneticPr fontId="6" type="noConversion"/>
  </si>
  <si>
    <t>E9179GE7197</t>
  </si>
  <si>
    <t>24.759977,121.738501</t>
    <phoneticPr fontId="6" type="noConversion"/>
  </si>
  <si>
    <t>E9279CA5998</t>
  </si>
  <si>
    <t>24.758530,121.743083</t>
    <phoneticPr fontId="6" type="noConversion"/>
  </si>
  <si>
    <t>E9278HE2430</t>
  </si>
  <si>
    <t>24.756275,121.747338</t>
    <phoneticPr fontId="6" type="noConversion"/>
  </si>
  <si>
    <t>E9378DB5953</t>
  </si>
  <si>
    <t>23.975726,121.605046</t>
    <phoneticPr fontId="6" type="noConversion"/>
  </si>
  <si>
    <t>H7505HB4702</t>
  </si>
  <si>
    <t>23.975275,121.600158</t>
    <phoneticPr fontId="6" type="noConversion"/>
  </si>
  <si>
    <t>H7505CB4230</t>
  </si>
  <si>
    <t>23.974816,121.595270</t>
    <phoneticPr fontId="6" type="noConversion"/>
  </si>
  <si>
    <t>H7405FA4667</t>
  </si>
  <si>
    <t>23.974371,121.590381</t>
    <phoneticPr fontId="6" type="noConversion"/>
  </si>
  <si>
    <t>H7405AA4196</t>
  </si>
  <si>
    <t>23.973916,121.585493</t>
    <phoneticPr fontId="6" type="noConversion"/>
  </si>
  <si>
    <t>H7304DE5613</t>
  </si>
  <si>
    <t>23.973485,121.580604</t>
    <phoneticPr fontId="6" type="noConversion"/>
  </si>
  <si>
    <t>H7204GE5143</t>
  </si>
  <si>
    <t>23.974925,121.576171</t>
    <phoneticPr fontId="6" type="noConversion"/>
  </si>
  <si>
    <t>H7205CA0721</t>
  </si>
  <si>
    <t>23.977248,121.571959</t>
    <phoneticPr fontId="6" type="noConversion"/>
  </si>
  <si>
    <t>H7105FD7236</t>
  </si>
  <si>
    <t>23.979556,121.567736</t>
    <phoneticPr fontId="6" type="noConversion"/>
  </si>
  <si>
    <t>H7106BA4820</t>
  </si>
  <si>
    <t>23.976282,121.565054</t>
    <phoneticPr fontId="6" type="noConversion"/>
  </si>
  <si>
    <t>H7005GC7107</t>
  </si>
  <si>
    <t>23.972404,121.562539</t>
    <phoneticPr fontId="6" type="noConversion"/>
  </si>
  <si>
    <t>H7004EC1866</t>
  </si>
  <si>
    <t>23.968529,121.560019</t>
    <phoneticPr fontId="6" type="noConversion"/>
  </si>
  <si>
    <t>H7003BD6516</t>
  </si>
  <si>
    <t>23.964653,121.557501</t>
    <phoneticPr fontId="6" type="noConversion"/>
  </si>
  <si>
    <t>H6902HE0276</t>
  </si>
  <si>
    <t>23.960768,121.554998</t>
    <phoneticPr fontId="6" type="noConversion"/>
  </si>
  <si>
    <t>H6901EE5944</t>
  </si>
  <si>
    <t>23.956896,121.552472</t>
    <phoneticPr fontId="6" type="noConversion"/>
  </si>
  <si>
    <t>H6901BA9685</t>
  </si>
  <si>
    <t>23.952974,121.550041</t>
    <phoneticPr fontId="6" type="noConversion"/>
  </si>
  <si>
    <t>H6800HB5239</t>
  </si>
  <si>
    <t>23.948853,121.548159</t>
    <phoneticPr fontId="6" type="noConversion"/>
  </si>
  <si>
    <t>L6899FB6732</t>
  </si>
  <si>
    <t>23.944371,121.547572</t>
    <phoneticPr fontId="6" type="noConversion"/>
  </si>
  <si>
    <t>L6898FB0756</t>
  </si>
  <si>
    <t>23.942520,121.543257</t>
    <phoneticPr fontId="6" type="noConversion"/>
  </si>
  <si>
    <t>L6897AE6679</t>
  </si>
  <si>
    <t>23.944031,121.538630</t>
    <phoneticPr fontId="6" type="noConversion"/>
  </si>
  <si>
    <t>L6798DB9354</t>
  </si>
  <si>
    <t>23.945504,121.533987</t>
    <phoneticPr fontId="6" type="noConversion"/>
  </si>
  <si>
    <t>L6698HC2926</t>
  </si>
  <si>
    <t>23.947021,121.529361</t>
    <phoneticPr fontId="6" type="noConversion"/>
  </si>
  <si>
    <t>L6698CE5602</t>
  </si>
  <si>
    <t>23.948513,121.524726</t>
    <phoneticPr fontId="6" type="noConversion"/>
  </si>
  <si>
    <t>L6599FB7285</t>
  </si>
  <si>
    <t>23.949372,121.520142</t>
    <phoneticPr fontId="6" type="noConversion"/>
  </si>
  <si>
    <t>L6599BC1119</t>
  </si>
  <si>
    <t>23.950827,121.515614</t>
    <phoneticPr fontId="6" type="noConversion"/>
  </si>
  <si>
    <t>L6499ED5708</t>
  </si>
  <si>
    <t>23.953418,121.511863</t>
    <phoneticPr fontId="6" type="noConversion"/>
  </si>
  <si>
    <t>H6400AB6674</t>
  </si>
  <si>
    <t>23.956519,121.508366</t>
    <phoneticPr fontId="6" type="noConversion"/>
  </si>
  <si>
    <t>H6301FA1006</t>
  </si>
  <si>
    <t>23.954563,121.504710</t>
    <phoneticPr fontId="6" type="noConversion"/>
  </si>
  <si>
    <t>H6300BC3888</t>
  </si>
  <si>
    <t>23.950485,121.506551</t>
    <phoneticPr fontId="6" type="noConversion"/>
  </si>
  <si>
    <t>L6399DD2377</t>
  </si>
  <si>
    <t>23.946000,121.506016</t>
    <phoneticPr fontId="6" type="noConversion"/>
  </si>
  <si>
    <t>L6398CD7450</t>
  </si>
  <si>
    <t>23.941557,121.505428</t>
    <phoneticPr fontId="6" type="noConversion"/>
  </si>
  <si>
    <t>L6397CD1468</t>
  </si>
  <si>
    <t>23.937080,121.506024</t>
    <phoneticPr fontId="6" type="noConversion"/>
  </si>
  <si>
    <t>L6396CD7592</t>
  </si>
  <si>
    <t>23.932629,121.506738</t>
    <phoneticPr fontId="6" type="noConversion"/>
  </si>
  <si>
    <t>L6395DD5630</t>
  </si>
  <si>
    <t>23.928458,121.505792</t>
    <phoneticPr fontId="6" type="noConversion"/>
  </si>
  <si>
    <t>L6394CD5997</t>
  </si>
  <si>
    <t>23.923983,121.505715</t>
    <phoneticPr fontId="6" type="noConversion"/>
  </si>
  <si>
    <t>L6393CE5032</t>
  </si>
  <si>
    <t>23.919476,121.505856</t>
    <phoneticPr fontId="6" type="noConversion"/>
  </si>
  <si>
    <t>L6392CE6093</t>
  </si>
  <si>
    <t>23.914965,121.505829</t>
    <phoneticPr fontId="6" type="noConversion"/>
  </si>
  <si>
    <t>L6391CE6083</t>
  </si>
  <si>
    <t>23.910539,121.506789</t>
    <phoneticPr fontId="6" type="noConversion"/>
  </si>
  <si>
    <t>L6390DE6173</t>
  </si>
  <si>
    <t>23.906817,121.509076</t>
    <phoneticPr fontId="6" type="noConversion"/>
  </si>
  <si>
    <t>L6390GA0022</t>
  </si>
  <si>
    <t>23.903375,121.510975</t>
    <phoneticPr fontId="6" type="noConversion"/>
  </si>
  <si>
    <t>L6389HB9261</t>
  </si>
  <si>
    <t>23.899985,121.509742</t>
    <phoneticPr fontId="6" type="noConversion"/>
  </si>
  <si>
    <t>L6388GC7426</t>
  </si>
  <si>
    <t>23.896555,121.508132</t>
    <phoneticPr fontId="6" type="noConversion"/>
  </si>
  <si>
    <t>L6387FD1605</t>
  </si>
  <si>
    <t>23.892428,121.508661</t>
    <phoneticPr fontId="6" type="noConversion"/>
  </si>
  <si>
    <t>L6386FE6058</t>
  </si>
  <si>
    <t>23.889252,121.511679</t>
    <phoneticPr fontId="6" type="noConversion"/>
  </si>
  <si>
    <t>L6486AA7548</t>
  </si>
  <si>
    <t>23.885838,121.514396</t>
    <phoneticPr fontId="6" type="noConversion"/>
  </si>
  <si>
    <t>L6485DB5821</t>
  </si>
  <si>
    <t>23.881401,121.513699</t>
    <phoneticPr fontId="6" type="noConversion"/>
  </si>
  <si>
    <t>L6484CB8839</t>
  </si>
  <si>
    <t>24.281362,120.536403</t>
    <phoneticPr fontId="6" type="noConversion"/>
  </si>
  <si>
    <t>G4072BE0677</t>
  </si>
  <si>
    <t>24.279665,120.540967</t>
    <phoneticPr fontId="6" type="noConversion"/>
  </si>
  <si>
    <t>G4072FC6798</t>
  </si>
  <si>
    <t>24.278001,120.545546</t>
    <phoneticPr fontId="6" type="noConversion"/>
  </si>
  <si>
    <t>G4172CA3942</t>
  </si>
  <si>
    <t>24.276346,120.550127</t>
    <phoneticPr fontId="6" type="noConversion"/>
  </si>
  <si>
    <t>G4171GE9087</t>
  </si>
  <si>
    <t>24.274692,120.554710</t>
    <phoneticPr fontId="6" type="noConversion"/>
  </si>
  <si>
    <t>G4271DC6232</t>
  </si>
  <si>
    <t>24.273034,120.559289</t>
    <phoneticPr fontId="6" type="noConversion"/>
  </si>
  <si>
    <t>G4371AA2377</t>
  </si>
  <si>
    <t>24.271376,120.563870</t>
    <phoneticPr fontId="6" type="noConversion"/>
  </si>
  <si>
    <t>G4370ED9522</t>
  </si>
  <si>
    <t>24.269742,120.568460</t>
    <phoneticPr fontId="6" type="noConversion"/>
  </si>
  <si>
    <t>G4470BB5770</t>
  </si>
  <si>
    <t>24.266299,120.571265</t>
    <phoneticPr fontId="6" type="noConversion"/>
  </si>
  <si>
    <t>G4469EC4818</t>
  </si>
  <si>
    <t>24.262373,120.573598</t>
    <phoneticPr fontId="6" type="noConversion"/>
  </si>
  <si>
    <t>G4468GD7562</t>
  </si>
  <si>
    <t>24.258341,120.575477</t>
    <phoneticPr fontId="6" type="noConversion"/>
  </si>
  <si>
    <t>G4567AE6065</t>
  </si>
  <si>
    <t>24.253975,120.574570</t>
    <phoneticPr fontId="6" type="noConversion"/>
  </si>
  <si>
    <t>G4466HE7222</t>
  </si>
  <si>
    <t>24.250550,120.577533</t>
    <phoneticPr fontId="6" type="noConversion"/>
  </si>
  <si>
    <t>G4566CA7421</t>
  </si>
  <si>
    <t>24.250007,120.582357</t>
    <phoneticPr fontId="6" type="noConversion"/>
  </si>
  <si>
    <t>G4565HE6820</t>
  </si>
  <si>
    <t>24.250036,120.587281</t>
    <phoneticPr fontId="6" type="noConversion"/>
  </si>
  <si>
    <t>G4665EE6822</t>
  </si>
  <si>
    <t>24.250035,120.592205</t>
    <phoneticPr fontId="6" type="noConversion"/>
  </si>
  <si>
    <t>G4765BE6820</t>
  </si>
  <si>
    <t>24.250053,120.597129</t>
    <phoneticPr fontId="6" type="noConversion"/>
  </si>
  <si>
    <t>G4765GE6820</t>
  </si>
  <si>
    <t>24.249325,120.601875</t>
    <phoneticPr fontId="6" type="noConversion"/>
  </si>
  <si>
    <t>G4865DD4938</t>
  </si>
  <si>
    <t>24.247348,120.606302</t>
    <phoneticPr fontId="6" type="noConversion"/>
  </si>
  <si>
    <t>G4865HB9728</t>
  </si>
  <si>
    <t>24.245444,120.610762</t>
    <phoneticPr fontId="6" type="noConversion"/>
  </si>
  <si>
    <t>G4964EE4656</t>
  </si>
  <si>
    <t>24.243952,120.615409</t>
    <phoneticPr fontId="6" type="noConversion"/>
  </si>
  <si>
    <t>G5064BD1060</t>
  </si>
  <si>
    <t>24.242534,120.620083</t>
    <phoneticPr fontId="6" type="noConversion"/>
  </si>
  <si>
    <t>G5064FB9401</t>
  </si>
  <si>
    <t>24.242382,120.624981</t>
    <phoneticPr fontId="6" type="noConversion"/>
  </si>
  <si>
    <t>G5164CB8283</t>
  </si>
  <si>
    <t>24.241583,120.629670</t>
    <phoneticPr fontId="6" type="noConversion"/>
  </si>
  <si>
    <t>G5164HA6333</t>
  </si>
  <si>
    <t>24.238307,120.633053</t>
    <phoneticPr fontId="6" type="noConversion"/>
  </si>
  <si>
    <t>G5263DB0760</t>
  </si>
  <si>
    <t>24.235027,120.636423</t>
    <phoneticPr fontId="6" type="noConversion"/>
  </si>
  <si>
    <t>G5262GD4075</t>
  </si>
  <si>
    <t>24.231739,120.639791</t>
    <phoneticPr fontId="6" type="noConversion"/>
  </si>
  <si>
    <t>G5361BE8480</t>
  </si>
  <si>
    <t>24.228423,120.643129</t>
    <phoneticPr fontId="6" type="noConversion"/>
  </si>
  <si>
    <t>G5361FA2772</t>
  </si>
  <si>
    <t>24.225913,120.646318</t>
    <phoneticPr fontId="6" type="noConversion"/>
  </si>
  <si>
    <t>G5460AC5903</t>
  </si>
  <si>
    <t>24.227537,120.650901</t>
    <phoneticPr fontId="6" type="noConversion"/>
  </si>
  <si>
    <t>G5460FE1762</t>
  </si>
  <si>
    <t>24.229827,120.655142</t>
    <phoneticPr fontId="6" type="noConversion"/>
  </si>
  <si>
    <t>G5561BC4275</t>
  </si>
  <si>
    <t>24.231547,120.659670</t>
    <phoneticPr fontId="6" type="noConversion"/>
  </si>
  <si>
    <t>G5561GE0174</t>
  </si>
  <si>
    <t>24.233615,120.664033</t>
    <phoneticPr fontId="6" type="noConversion"/>
  </si>
  <si>
    <t>G5662CB5412</t>
  </si>
  <si>
    <t>24.236314,120.667978</t>
    <phoneticPr fontId="6" type="noConversion"/>
  </si>
  <si>
    <t>G5662GE5420</t>
  </si>
  <si>
    <t>24.239006,120.671928</t>
    <phoneticPr fontId="6" type="noConversion"/>
  </si>
  <si>
    <t>G5763CC5347</t>
  </si>
  <si>
    <t>24.241686,120.675889</t>
    <phoneticPr fontId="6" type="noConversion"/>
  </si>
  <si>
    <t>G5764GA5373</t>
  </si>
  <si>
    <t>24.244382,120.679839</t>
    <phoneticPr fontId="6" type="noConversion"/>
  </si>
  <si>
    <t>G5864CD5391</t>
  </si>
  <si>
    <t>24.246611,120.683964</t>
    <phoneticPr fontId="6" type="noConversion"/>
  </si>
  <si>
    <t>G5865GA7787</t>
  </si>
  <si>
    <t>24.247486,120.688727</t>
    <phoneticPr fontId="6" type="noConversion"/>
  </si>
  <si>
    <t>G5965DB6722</t>
  </si>
  <si>
    <t>24.248562,120.693499</t>
    <phoneticPr fontId="6" type="noConversion"/>
  </si>
  <si>
    <t>G6065AC4970</t>
  </si>
  <si>
    <t>24.248794,120.698370</t>
    <phoneticPr fontId="6" type="noConversion"/>
  </si>
  <si>
    <t>G6065FD4125</t>
  </si>
  <si>
    <t>24.249572,120.703220</t>
    <phoneticPr fontId="6" type="noConversion"/>
  </si>
  <si>
    <t>G6165CE3040</t>
  </si>
  <si>
    <t>24.250235,120.708090</t>
    <phoneticPr fontId="6" type="noConversion"/>
  </si>
  <si>
    <t>G6165HE2793</t>
  </si>
  <si>
    <t>24.266415,120.574371</t>
    <phoneticPr fontId="6" type="noConversion"/>
  </si>
  <si>
    <t>G4469HC5969</t>
  </si>
  <si>
    <t>24.265295,120.576948</t>
    <phoneticPr fontId="6" type="noConversion"/>
  </si>
  <si>
    <t>G4569CB1775</t>
  </si>
  <si>
    <t>24.265320,120.577420</t>
    <phoneticPr fontId="6" type="noConversion"/>
  </si>
  <si>
    <t>G4569CB6757</t>
  </si>
  <si>
    <t>24.263144,120.577737</t>
    <phoneticPr fontId="6" type="noConversion"/>
  </si>
  <si>
    <t>G4568CE9376</t>
  </si>
  <si>
    <t>24.265485,120.581939</t>
    <phoneticPr fontId="6" type="noConversion"/>
  </si>
  <si>
    <t>G4569HB2944</t>
  </si>
  <si>
    <t>24.265026,120.586095</t>
    <phoneticPr fontId="6" type="noConversion"/>
  </si>
  <si>
    <t>G4669DB4462</t>
  </si>
  <si>
    <t>24.262913,120.590443</t>
    <phoneticPr fontId="6" type="noConversion"/>
  </si>
  <si>
    <t>G4668HE8077</t>
  </si>
  <si>
    <t>24.260998,120.594890</t>
    <phoneticPr fontId="6" type="noConversion"/>
  </si>
  <si>
    <t>G4768EB3983</t>
  </si>
  <si>
    <t>24.259710,120.599579</t>
    <phoneticPr fontId="6" type="noConversion"/>
  </si>
  <si>
    <t>G4868BA1439</t>
  </si>
  <si>
    <t>24.256476,120.600435</t>
    <phoneticPr fontId="6" type="noConversion"/>
  </si>
  <si>
    <t>G4867BB9991</t>
  </si>
  <si>
    <t>24.252384,120.598358</t>
    <phoneticPr fontId="6" type="noConversion"/>
  </si>
  <si>
    <t>G4766HC8378</t>
  </si>
  <si>
    <t>23.964568,121.590396</t>
    <phoneticPr fontId="6" type="noConversion"/>
  </si>
  <si>
    <t>H7402AE5350</t>
  </si>
  <si>
    <t>23.960676,121.592246</t>
    <phoneticPr fontId="6" type="noConversion"/>
  </si>
  <si>
    <t>H7402CA4050</t>
  </si>
  <si>
    <t>23.956581,121.593280</t>
    <phoneticPr fontId="6" type="noConversion"/>
  </si>
  <si>
    <t>H7401DA5427</t>
  </si>
  <si>
    <t>23.952423,121.591370</t>
    <phoneticPr fontId="6" type="noConversion"/>
  </si>
  <si>
    <t>H7400BA5895</t>
  </si>
  <si>
    <t>23.948265,121.589456</t>
    <phoneticPr fontId="6" type="noConversion"/>
  </si>
  <si>
    <t>L7399HB6264</t>
  </si>
  <si>
    <t>23.944107,121.587545</t>
    <phoneticPr fontId="6" type="noConversion"/>
  </si>
  <si>
    <t>L7398FB7643</t>
  </si>
  <si>
    <t>23.939796,121.586494</t>
    <phoneticPr fontId="6" type="noConversion"/>
  </si>
  <si>
    <t>L7397EB6895</t>
  </si>
  <si>
    <t>23.935335,121.586478</t>
    <phoneticPr fontId="6" type="noConversion"/>
  </si>
  <si>
    <t>L7396EB6991</t>
  </si>
  <si>
    <t>23.931378,121.584468</t>
    <phoneticPr fontId="6" type="noConversion"/>
  </si>
  <si>
    <t>L7395CC6572</t>
  </si>
  <si>
    <t>23.928886,121.588528</t>
    <phoneticPr fontId="6" type="noConversion"/>
  </si>
  <si>
    <t>L7394GE8717</t>
  </si>
  <si>
    <t>23.926553,121.592732</t>
    <phoneticPr fontId="6" type="noConversion"/>
  </si>
  <si>
    <t>L7494DC1201</t>
  </si>
  <si>
    <t>23.924240,121.596950</t>
    <phoneticPr fontId="6" type="noConversion"/>
  </si>
  <si>
    <t>L7493HE4616</t>
  </si>
  <si>
    <t>23.923274,121.601113</t>
    <phoneticPr fontId="6" type="noConversion"/>
  </si>
  <si>
    <t>L7593DD6651</t>
  </si>
  <si>
    <t>23.925663,121.605201</t>
    <phoneticPr fontId="6" type="noConversion"/>
  </si>
  <si>
    <t>L7594HB8208</t>
  </si>
  <si>
    <t>23.921685,121.606149</t>
    <phoneticPr fontId="6" type="noConversion"/>
  </si>
  <si>
    <t>L7693AB7887</t>
  </si>
  <si>
    <t>23.917223,121.605621</t>
    <phoneticPr fontId="6" type="noConversion"/>
  </si>
  <si>
    <t>L7692AB2973</t>
  </si>
  <si>
    <t>23.913048,121.603752</t>
    <phoneticPr fontId="6" type="noConversion"/>
  </si>
  <si>
    <t>L7591GC3380</t>
  </si>
  <si>
    <t>23.908588,121.603649</t>
    <phoneticPr fontId="6" type="noConversion"/>
  </si>
  <si>
    <t>L7590GC3306</t>
  </si>
  <si>
    <t>23.904074,121.603701</t>
    <phoneticPr fontId="6" type="noConversion"/>
  </si>
  <si>
    <t>L7589GC3376</t>
  </si>
  <si>
    <t>23.899566,121.603965</t>
    <phoneticPr fontId="6" type="noConversion"/>
  </si>
  <si>
    <t>L7588GC6367</t>
  </si>
  <si>
    <t>23.895054,121.603991</t>
    <phoneticPr fontId="6" type="noConversion"/>
  </si>
  <si>
    <t>L7587GC7317</t>
  </si>
  <si>
    <t>23.890590,121.603285</t>
    <phoneticPr fontId="6" type="noConversion"/>
  </si>
  <si>
    <t>L7586GC0412</t>
  </si>
  <si>
    <t>23.886195,121.602166</t>
    <phoneticPr fontId="6" type="noConversion"/>
  </si>
  <si>
    <t>L7585EC8595</t>
  </si>
  <si>
    <t>23.881804,121.601047</t>
    <phoneticPr fontId="6" type="noConversion"/>
  </si>
  <si>
    <t>L7584DC7688</t>
  </si>
  <si>
    <t>23.877336,121.600353</t>
    <phoneticPr fontId="6" type="noConversion"/>
  </si>
  <si>
    <t>L7583DC0793</t>
  </si>
  <si>
    <t>23.873018,121.598961</t>
    <phoneticPr fontId="6" type="noConversion"/>
  </si>
  <si>
    <t>L7582BC6995</t>
  </si>
  <si>
    <t>23.868566,121.598144</t>
    <phoneticPr fontId="6" type="noConversion"/>
  </si>
  <si>
    <t>L7581AD8081</t>
  </si>
  <si>
    <t>23.864115,121.597325</t>
    <phoneticPr fontId="6" type="noConversion"/>
  </si>
  <si>
    <t>L7580AD0078</t>
  </si>
  <si>
    <t>23.859668,121.596477</t>
    <phoneticPr fontId="6" type="noConversion"/>
  </si>
  <si>
    <t>L7479HD2135</t>
  </si>
  <si>
    <t>23.855270,121.595389</t>
    <phoneticPr fontId="6" type="noConversion"/>
  </si>
  <si>
    <t>L7478GD1247</t>
  </si>
  <si>
    <t>23.850908,121.594126</t>
    <phoneticPr fontId="6" type="noConversion"/>
  </si>
  <si>
    <t>L7477ED8474</t>
  </si>
  <si>
    <t>23.846600,121.592665</t>
    <phoneticPr fontId="6" type="noConversion"/>
  </si>
  <si>
    <t>L7476DD4606</t>
  </si>
  <si>
    <t>23.842323,121.591146</t>
    <phoneticPr fontId="6" type="noConversion"/>
  </si>
  <si>
    <t>L7475BD8982</t>
  </si>
  <si>
    <t>23.838408,121.588754</t>
    <phoneticPr fontId="6" type="noConversion"/>
  </si>
  <si>
    <t>L7374HE4567</t>
  </si>
  <si>
    <t>23.834196,121.587055</t>
    <phoneticPr fontId="6" type="noConversion"/>
  </si>
  <si>
    <t>L7373FE7950</t>
  </si>
  <si>
    <t>23.830247,121.585046</t>
    <phoneticPr fontId="6" type="noConversion"/>
  </si>
  <si>
    <t>L7373DA7522</t>
  </si>
  <si>
    <t>23.826003,121.583637</t>
    <phoneticPr fontId="6" type="noConversion"/>
  </si>
  <si>
    <t>L7372CA3801</t>
  </si>
  <si>
    <t>23.821643,121.582409</t>
    <phoneticPr fontId="6" type="noConversion"/>
  </si>
  <si>
    <t>L7371BA0978</t>
  </si>
  <si>
    <t>23.817549,121.580409</t>
    <phoneticPr fontId="6" type="noConversion"/>
  </si>
  <si>
    <t>L7270HB0454</t>
  </si>
  <si>
    <t>23.813807,121.577977</t>
    <phoneticPr fontId="6" type="noConversion"/>
  </si>
  <si>
    <t>L7269EC5298</t>
  </si>
  <si>
    <t>23.810358,121.574935</t>
    <phoneticPr fontId="6" type="noConversion"/>
  </si>
  <si>
    <t>L7268BD5415</t>
  </si>
  <si>
    <t>23.806598,121.572843</t>
    <phoneticPr fontId="6" type="noConversion"/>
  </si>
  <si>
    <t>L7167HE3298</t>
  </si>
  <si>
    <t>23.802872,121.570611</t>
    <phoneticPr fontId="6" type="noConversion"/>
  </si>
  <si>
    <t>L7167FA1134</t>
  </si>
  <si>
    <t>23.800033,121.568749</t>
    <phoneticPr fontId="6" type="noConversion"/>
  </si>
  <si>
    <t>L7166DB2959</t>
  </si>
  <si>
    <t>23.796143,121.568739</t>
    <phoneticPr fontId="6" type="noConversion"/>
  </si>
  <si>
    <t>L7165DC2668</t>
  </si>
  <si>
    <t>23.793307,121.565544</t>
    <phoneticPr fontId="6" type="noConversion"/>
  </si>
  <si>
    <t>L7164AE0513</t>
  </si>
  <si>
    <t>23.789285,121.564800</t>
    <phoneticPr fontId="6" type="noConversion"/>
  </si>
  <si>
    <t>L7064HA2077</t>
  </si>
  <si>
    <t>23.785296,121.562924</t>
    <phoneticPr fontId="6" type="noConversion"/>
  </si>
  <si>
    <t>L7063FA3685</t>
  </si>
  <si>
    <t>23.781130,121.561153</t>
    <phoneticPr fontId="6" type="noConversion"/>
  </si>
  <si>
    <t>L7062DB5093</t>
  </si>
  <si>
    <t>23.776812,121.559788</t>
    <phoneticPr fontId="6" type="noConversion"/>
  </si>
  <si>
    <t>L7061CB2224</t>
  </si>
  <si>
    <t>23.774396,121.556228</t>
    <phoneticPr fontId="6" type="noConversion"/>
  </si>
  <si>
    <t>L6960GD6505</t>
  </si>
  <si>
    <t>23.770483,121.557065</t>
    <phoneticPr fontId="6" type="noConversion"/>
  </si>
  <si>
    <t>L6959HE4272</t>
  </si>
  <si>
    <t>23.772038,121.560671</t>
    <phoneticPr fontId="6" type="noConversion"/>
  </si>
  <si>
    <t>L7060DA1945</t>
  </si>
  <si>
    <t>23.769120,121.561900</t>
    <phoneticPr fontId="6" type="noConversion"/>
  </si>
  <si>
    <t>L7059EC4713</t>
  </si>
  <si>
    <t>23.765242,121.560010</t>
    <phoneticPr fontId="6" type="noConversion"/>
  </si>
  <si>
    <t>L7058CD5403</t>
  </si>
  <si>
    <t>23.761009,121.559077</t>
    <phoneticPr fontId="6" type="noConversion"/>
  </si>
  <si>
    <t>L7057BD5763</t>
  </si>
  <si>
    <t>23.758190,121.555722</t>
    <phoneticPr fontId="6" type="noConversion"/>
  </si>
  <si>
    <t>L6957GA1660</t>
  </si>
  <si>
    <t>23.754941,121.558461</t>
    <phoneticPr fontId="6" type="noConversion"/>
  </si>
  <si>
    <t>L7056AC9061</t>
  </si>
  <si>
    <t>23.751087,121.557803</t>
    <phoneticPr fontId="6" type="noConversion"/>
  </si>
  <si>
    <t>L7055AC3714</t>
  </si>
  <si>
    <t>23.747283,121.555362</t>
    <phoneticPr fontId="6" type="noConversion"/>
  </si>
  <si>
    <t>L6954FD8542</t>
  </si>
  <si>
    <t>23.745053,121.555439</t>
    <phoneticPr fontId="6" type="noConversion"/>
  </si>
  <si>
    <t>L6954FB9025</t>
  </si>
  <si>
    <t>23.743723,121.557046</t>
    <phoneticPr fontId="6" type="noConversion"/>
  </si>
  <si>
    <t>L6953HE5578</t>
  </si>
  <si>
    <t>23.741283,121.558932</t>
    <phoneticPr fontId="6" type="noConversion"/>
  </si>
  <si>
    <t>L7053BB5809</t>
  </si>
  <si>
    <t>23.737183,121.559365</t>
    <phoneticPr fontId="6" type="noConversion"/>
  </si>
  <si>
    <t>L7052BC9365</t>
  </si>
  <si>
    <t>23.733120,121.558023</t>
    <phoneticPr fontId="6" type="noConversion"/>
  </si>
  <si>
    <t>L7051AC6814</t>
  </si>
  <si>
    <t>23.734824,121.558091</t>
    <phoneticPr fontId="6" type="noConversion"/>
  </si>
  <si>
    <t>L7051AE6773</t>
  </si>
  <si>
    <t>23.737719,121.556680</t>
    <phoneticPr fontId="6" type="noConversion"/>
  </si>
  <si>
    <t>L6952HC2923</t>
  </si>
  <si>
    <t>23.733592,121.556807</t>
    <phoneticPr fontId="6" type="noConversion"/>
  </si>
  <si>
    <t>L6951HD3376</t>
  </si>
  <si>
    <t>23.729395,121.557486</t>
    <phoneticPr fontId="6" type="noConversion"/>
  </si>
  <si>
    <t>L7050AD0782</t>
  </si>
  <si>
    <t>23.726737,121.554809</t>
    <phoneticPr fontId="6" type="noConversion"/>
  </si>
  <si>
    <t>L6950FA3766</t>
  </si>
  <si>
    <t>23.719821,121.550439</t>
    <phoneticPr fontId="6" type="noConversion"/>
  </si>
  <si>
    <t>L6948AD9049</t>
  </si>
  <si>
    <t>23.717355,121.546636</t>
    <phoneticPr fontId="6" type="noConversion"/>
  </si>
  <si>
    <t>L6848FA0374</t>
  </si>
  <si>
    <t>23.713378,121.547174</t>
    <phoneticPr fontId="6" type="noConversion"/>
  </si>
  <si>
    <t>L6847FA6934</t>
  </si>
  <si>
    <t>23.708945,121.546726</t>
    <phoneticPr fontId="6" type="noConversion"/>
  </si>
  <si>
    <t>L6846FB2003</t>
  </si>
  <si>
    <t>23.704883,121.547156</t>
    <phoneticPr fontId="6" type="noConversion"/>
  </si>
  <si>
    <t>L6845FB6553</t>
  </si>
  <si>
    <t>23.700896,121.549050</t>
    <phoneticPr fontId="6" type="noConversion"/>
  </si>
  <si>
    <t>L6844HC6102</t>
  </si>
  <si>
    <t>23.696776,121.550612</t>
    <phoneticPr fontId="6" type="noConversion"/>
  </si>
  <si>
    <t>L6943BC2517</t>
  </si>
  <si>
    <t>23.692490,121.549709</t>
    <phoneticPr fontId="6" type="noConversion"/>
  </si>
  <si>
    <t>L6942AC3812</t>
  </si>
  <si>
    <t>23.688432,121.547592</t>
    <phoneticPr fontId="6" type="noConversion"/>
  </si>
  <si>
    <t>L6841GD1371</t>
  </si>
  <si>
    <t>23.684332,121.546686</t>
    <phoneticPr fontId="6" type="noConversion"/>
  </si>
  <si>
    <t>L6840FD2767</t>
  </si>
  <si>
    <t>23.680120,121.546104</t>
    <phoneticPr fontId="6" type="noConversion"/>
  </si>
  <si>
    <t>L6839EE6180</t>
  </si>
  <si>
    <t>23.675793,121.545392</t>
    <phoneticPr fontId="6" type="noConversion"/>
  </si>
  <si>
    <t>L6838DE9381</t>
  </si>
  <si>
    <t>23.671647,121.544831</t>
    <phoneticPr fontId="6" type="noConversion"/>
  </si>
  <si>
    <t>L6837DE4721</t>
  </si>
  <si>
    <t>23.667676,121.543563</t>
    <phoneticPr fontId="6" type="noConversion"/>
  </si>
  <si>
    <t>L6837CA1351</t>
  </si>
  <si>
    <t>23.663588,121.542193</t>
    <phoneticPr fontId="6" type="noConversion"/>
  </si>
  <si>
    <t>L6836AA7768</t>
  </si>
  <si>
    <t>23.659757,121.540702</t>
    <phoneticPr fontId="6" type="noConversion"/>
  </si>
  <si>
    <t>L6735HB2563</t>
  </si>
  <si>
    <t>23.659760,121.540701</t>
    <phoneticPr fontId="6" type="noConversion"/>
  </si>
  <si>
    <t>23.655906,121.539340</t>
    <phoneticPr fontId="6" type="noConversion"/>
  </si>
  <si>
    <t>L6734FC8296</t>
  </si>
  <si>
    <t>23.652101,121.536728</t>
    <phoneticPr fontId="6" type="noConversion"/>
  </si>
  <si>
    <t>L6733DD2044</t>
  </si>
  <si>
    <t>23.648059,121.534746</t>
    <phoneticPr fontId="6" type="noConversion"/>
  </si>
  <si>
    <t>L6732BD2535</t>
  </si>
  <si>
    <t>23.643686,121.533566</t>
    <phoneticPr fontId="6" type="noConversion"/>
  </si>
  <si>
    <t>L6731AD0751</t>
  </si>
  <si>
    <t>23.639279,121.532545</t>
    <phoneticPr fontId="6" type="noConversion"/>
  </si>
  <si>
    <t>L6630HD0822</t>
  </si>
  <si>
    <t>23.634892,121.531522</t>
    <phoneticPr fontId="6" type="noConversion"/>
  </si>
  <si>
    <t>L6629GD0906</t>
  </si>
  <si>
    <t>23.630596,121.530075</t>
    <phoneticPr fontId="6" type="noConversion"/>
  </si>
  <si>
    <t>L6628EE5240</t>
  </si>
  <si>
    <t>23.626124,121.529442</t>
    <phoneticPr fontId="6" type="noConversion"/>
  </si>
  <si>
    <t>L6627DE9214</t>
  </si>
  <si>
    <t>23.621641,121.528916</t>
    <phoneticPr fontId="6" type="noConversion"/>
  </si>
  <si>
    <t>L6626DE3297</t>
  </si>
  <si>
    <t>23.617145,121.529251</t>
    <phoneticPr fontId="6" type="noConversion"/>
  </si>
  <si>
    <t>L6625DE7350</t>
  </si>
  <si>
    <t>23.612642,121.528833</t>
    <phoneticPr fontId="6" type="noConversion"/>
  </si>
  <si>
    <t>L6624DE3351</t>
  </si>
  <si>
    <t>23.608134,121.528583</t>
    <phoneticPr fontId="6" type="noConversion"/>
  </si>
  <si>
    <t>L6623DE1311</t>
  </si>
  <si>
    <t>23.603650,121.528871</t>
    <phoneticPr fontId="6" type="noConversion"/>
  </si>
  <si>
    <t>L6622DE4325</t>
  </si>
  <si>
    <t>23.600517,121.525744</t>
    <phoneticPr fontId="6" type="noConversion"/>
  </si>
  <si>
    <t>L6622AA2847</t>
  </si>
  <si>
    <t>23.600002,121.521820</t>
    <phoneticPr fontId="6" type="noConversion"/>
  </si>
  <si>
    <t>L6522EA2248</t>
  </si>
  <si>
    <t>23.597666,121.524438</t>
    <phoneticPr fontId="6" type="noConversion"/>
  </si>
  <si>
    <t>L6521GC9721</t>
  </si>
  <si>
    <t>23.596121,121.528465</t>
    <phoneticPr fontId="6" type="noConversion"/>
  </si>
  <si>
    <t>L6621DB0041</t>
  </si>
  <si>
    <t>23.591786,121.527143</t>
    <phoneticPr fontId="6" type="noConversion"/>
  </si>
  <si>
    <t>L6620BB7211</t>
  </si>
  <si>
    <t>23.587366,121.526456</t>
    <phoneticPr fontId="6" type="noConversion"/>
  </si>
  <si>
    <t>L6619BB0321</t>
  </si>
  <si>
    <t>23.583023,121.525139</t>
    <phoneticPr fontId="6" type="noConversion"/>
  </si>
  <si>
    <t>L6518HB7409</t>
  </si>
  <si>
    <t>23.578695,121.523745</t>
    <phoneticPr fontId="6" type="noConversion"/>
  </si>
  <si>
    <t>L6517GB2790</t>
  </si>
  <si>
    <t>23.574505,121.521922</t>
    <phoneticPr fontId="6" type="noConversion"/>
  </si>
  <si>
    <t>L6516EC4055</t>
  </si>
  <si>
    <t>23.570364,121.519977</t>
    <phoneticPr fontId="6" type="noConversion"/>
  </si>
  <si>
    <t>L6515CC4486</t>
  </si>
  <si>
    <t>23.566270,121.517912</t>
    <phoneticPr fontId="6" type="noConversion"/>
  </si>
  <si>
    <t>L6514AC3991</t>
  </si>
  <si>
    <t>23.562102,121.516053</t>
    <phoneticPr fontId="6" type="noConversion"/>
  </si>
  <si>
    <t>L6413GD5219</t>
  </si>
  <si>
    <t>23.558130,121.513770</t>
    <phoneticPr fontId="6" type="noConversion"/>
  </si>
  <si>
    <t>L6412ED1898</t>
  </si>
  <si>
    <t>23.554320,121.511539</t>
    <phoneticPr fontId="6" type="noConversion"/>
  </si>
  <si>
    <t>L6411BE9636</t>
  </si>
  <si>
    <t>23.550182,121.509818</t>
    <phoneticPr fontId="6" type="noConversion"/>
  </si>
  <si>
    <t>L6411AA1097</t>
  </si>
  <si>
    <t>23.545798,121.508991</t>
    <phoneticPr fontId="6" type="noConversion"/>
  </si>
  <si>
    <t>L6310HA3261</t>
  </si>
  <si>
    <t>23.541437,121.507759</t>
    <phoneticPr fontId="6" type="noConversion"/>
  </si>
  <si>
    <t>L6309GA1328</t>
  </si>
  <si>
    <t>23.537087,121.506455</t>
    <phoneticPr fontId="6" type="noConversion"/>
  </si>
  <si>
    <t>L6308EA8515</t>
  </si>
  <si>
    <t>23.532845,121.506929</t>
    <phoneticPr fontId="6" type="noConversion"/>
  </si>
  <si>
    <t>L6307FA3816</t>
  </si>
  <si>
    <t>23.529353,121.504165</t>
    <phoneticPr fontId="6" type="noConversion"/>
  </si>
  <si>
    <t>L6306CB5908</t>
  </si>
  <si>
    <t>23.525324,121.502820</t>
    <phoneticPr fontId="6" type="noConversion"/>
  </si>
  <si>
    <t>L6305BC1541</t>
  </si>
  <si>
    <t>23.520982,121.502423</t>
    <phoneticPr fontId="6" type="noConversion"/>
  </si>
  <si>
    <t>L6304AC7751</t>
  </si>
  <si>
    <t>23.516708,121.502267</t>
    <phoneticPr fontId="6" type="noConversion"/>
  </si>
  <si>
    <t>L6303AC6917</t>
  </si>
  <si>
    <t>23.512311,121.502900</t>
    <phoneticPr fontId="6" type="noConversion"/>
  </si>
  <si>
    <t>L6302BD2170</t>
  </si>
  <si>
    <t>23.508035,121.503357</t>
    <phoneticPr fontId="6" type="noConversion"/>
  </si>
  <si>
    <t>L6301BD7367</t>
  </si>
  <si>
    <t>23.503760,121.504225</t>
    <phoneticPr fontId="6" type="noConversion"/>
  </si>
  <si>
    <t>L6300CD6664</t>
  </si>
  <si>
    <t>23.499254,121.504391</t>
    <phoneticPr fontId="6" type="noConversion"/>
  </si>
  <si>
    <t>O6399CD8655</t>
  </si>
  <si>
    <t>23.494763,121.504161</t>
    <phoneticPr fontId="6" type="noConversion"/>
  </si>
  <si>
    <t>O6398CD6638</t>
  </si>
  <si>
    <t>23.491203,121.506733</t>
    <phoneticPr fontId="6" type="noConversion"/>
  </si>
  <si>
    <t>O6397FE2774</t>
  </si>
  <si>
    <t>23.487653,121.508799</t>
    <phoneticPr fontId="6" type="noConversion"/>
  </si>
  <si>
    <t>O6397HA3892</t>
  </si>
  <si>
    <t>23.483139,121.508753</t>
    <phoneticPr fontId="6" type="noConversion"/>
  </si>
  <si>
    <t>O6396HA3872</t>
  </si>
  <si>
    <t>23.478827,121.507732</t>
    <phoneticPr fontId="6" type="noConversion"/>
  </si>
  <si>
    <t>O6395GB3044</t>
  </si>
  <si>
    <t>23.475298,121.504988</t>
    <phoneticPr fontId="6" type="noConversion"/>
  </si>
  <si>
    <t>O6394DC5152</t>
  </si>
  <si>
    <t>23.472046,121.502094</t>
    <phoneticPr fontId="6" type="noConversion"/>
  </si>
  <si>
    <t>O6393AD6511</t>
  </si>
  <si>
    <t>23.469942,121.498072</t>
    <phoneticPr fontId="6" type="noConversion"/>
  </si>
  <si>
    <t>O6293EB5117</t>
  </si>
  <si>
    <t>23.469129,121.493286</t>
    <phoneticPr fontId="6" type="noConversion"/>
  </si>
  <si>
    <t>O6193HA6225</t>
  </si>
  <si>
    <t>23.467811,121.488912</t>
    <phoneticPr fontId="6" type="noConversion"/>
  </si>
  <si>
    <t>O6192DD1768</t>
  </si>
  <si>
    <t>23.464726,121.490941</t>
    <phoneticPr fontId="6" type="noConversion"/>
  </si>
  <si>
    <t>O6192FA2347</t>
  </si>
  <si>
    <t>23.463150,121.495521</t>
    <phoneticPr fontId="6" type="noConversion"/>
  </si>
  <si>
    <t>O6291BD9634</t>
  </si>
  <si>
    <t>23.460774,121.499483</t>
    <phoneticPr fontId="6" type="noConversion"/>
  </si>
  <si>
    <t>O6291FB9082</t>
  </si>
  <si>
    <t>23.456808,121.497168</t>
    <phoneticPr fontId="6" type="noConversion"/>
  </si>
  <si>
    <t>O6290DB6632</t>
  </si>
  <si>
    <t>23.452316,121.496685</t>
    <phoneticPr fontId="6" type="noConversion"/>
  </si>
  <si>
    <t>O6289DB1664</t>
  </si>
  <si>
    <t>23.447822,121.496221</t>
    <phoneticPr fontId="6" type="noConversion"/>
  </si>
  <si>
    <t>O6288CB7606</t>
  </si>
  <si>
    <t>23.443328,121.495754</t>
    <phoneticPr fontId="6" type="noConversion"/>
  </si>
  <si>
    <t>O6287CB2649</t>
  </si>
  <si>
    <t>23.439047,121.494482</t>
    <phoneticPr fontId="6" type="noConversion"/>
  </si>
  <si>
    <t>O6286AB9964</t>
  </si>
  <si>
    <t>23.435058,121.492191</t>
    <phoneticPr fontId="6" type="noConversion"/>
  </si>
  <si>
    <t>O6185GC6532</t>
  </si>
  <si>
    <t>23.430766,121.490683</t>
    <phoneticPr fontId="6" type="noConversion"/>
  </si>
  <si>
    <t>O6184FC1716</t>
  </si>
  <si>
    <t>23.426689,121.488628</t>
    <phoneticPr fontId="6" type="noConversion"/>
  </si>
  <si>
    <t>O6183DD0224</t>
  </si>
  <si>
    <t>23.422720,121.486306</t>
    <phoneticPr fontId="6" type="noConversion"/>
  </si>
  <si>
    <t>O6182AD6863</t>
  </si>
  <si>
    <t>23.418508,121.484547</t>
    <phoneticPr fontId="6" type="noConversion"/>
  </si>
  <si>
    <t>O6081GE8186</t>
  </si>
  <si>
    <t>23.414224,121.483037</t>
    <phoneticPr fontId="6" type="noConversion"/>
  </si>
  <si>
    <t>O6080FE3451</t>
  </si>
  <si>
    <t>23.409782,121.482158</t>
    <phoneticPr fontId="6" type="noConversion"/>
  </si>
  <si>
    <t>O6079EE4479</t>
  </si>
  <si>
    <t>23.405335,121.481311</t>
    <phoneticPr fontId="6" type="noConversion"/>
  </si>
  <si>
    <t>O6078DE6526</t>
  </si>
  <si>
    <t>23.401009,121.480144</t>
    <phoneticPr fontId="6" type="noConversion"/>
  </si>
  <si>
    <t>O6077CE4757</t>
  </si>
  <si>
    <t>23.397190,121.477799</t>
    <phoneticPr fontId="6" type="noConversion"/>
  </si>
  <si>
    <t>O6077AA0563</t>
  </si>
  <si>
    <t>23.393130,121.475896</t>
    <phoneticPr fontId="6" type="noConversion"/>
  </si>
  <si>
    <t>O5976GB1033</t>
  </si>
  <si>
    <t>23.388770,121.474665</t>
    <phoneticPr fontId="6" type="noConversion"/>
  </si>
  <si>
    <t>O5975EB8290</t>
  </si>
  <si>
    <t>23.384456,121.473252</t>
    <phoneticPr fontId="6" type="noConversion"/>
  </si>
  <si>
    <t>O5974DB4461</t>
  </si>
  <si>
    <t>23.380130,121.471850</t>
    <phoneticPr fontId="6" type="noConversion"/>
  </si>
  <si>
    <t>O5973CB0652</t>
  </si>
  <si>
    <t>23.375728,121.470879</t>
    <phoneticPr fontId="6" type="noConversion"/>
  </si>
  <si>
    <t>O5972BB0774</t>
  </si>
  <si>
    <t>23.371217,121.470751</t>
    <phoneticPr fontId="6" type="noConversion"/>
  </si>
  <si>
    <t>O5971AB9755</t>
  </si>
  <si>
    <t>23.366707,121.470947</t>
    <phoneticPr fontId="6" type="noConversion"/>
  </si>
  <si>
    <t>O5970BB1775</t>
  </si>
  <si>
    <t>23.362199,121.470736</t>
    <phoneticPr fontId="6" type="noConversion"/>
  </si>
  <si>
    <t>O5969AB9776</t>
  </si>
  <si>
    <t>23.357820,121.469586</t>
    <phoneticPr fontId="6" type="noConversion"/>
  </si>
  <si>
    <t>O5868HB8911</t>
  </si>
  <si>
    <t>23.353382,121.468951</t>
    <phoneticPr fontId="6" type="noConversion"/>
  </si>
  <si>
    <t>O5867HB1989</t>
  </si>
  <si>
    <t>23.349551,121.466535</t>
    <phoneticPr fontId="6" type="noConversion"/>
  </si>
  <si>
    <t>O5866EC7724</t>
  </si>
  <si>
    <t>23.345051,121.466182</t>
    <phoneticPr fontId="6" type="noConversion"/>
  </si>
  <si>
    <t>O5865EC3785</t>
  </si>
  <si>
    <t>23.340668,121.465657</t>
    <phoneticPr fontId="6" type="noConversion"/>
  </si>
  <si>
    <t>O5864DC8960</t>
  </si>
  <si>
    <t>23.336259,121.464915</t>
    <phoneticPr fontId="6" type="noConversion"/>
  </si>
  <si>
    <t>O5863DD1011</t>
  </si>
  <si>
    <t>23.331944,121.463509</t>
    <phoneticPr fontId="6" type="noConversion"/>
  </si>
  <si>
    <t>O5862BD6293</t>
  </si>
  <si>
    <t>23.327799,121.461576</t>
    <phoneticPr fontId="6" type="noConversion"/>
  </si>
  <si>
    <t>O5761HD7634</t>
  </si>
  <si>
    <t>23.323786,121.459337</t>
    <phoneticPr fontId="6" type="noConversion"/>
  </si>
  <si>
    <t>O5760FE4158</t>
  </si>
  <si>
    <t>23.319467,121.458663</t>
    <phoneticPr fontId="6" type="noConversion"/>
  </si>
  <si>
    <t>O5759EE7480</t>
  </si>
  <si>
    <t>23.315425,121.456725</t>
    <phoneticPr fontId="6" type="noConversion"/>
  </si>
  <si>
    <t>O5758CE8912</t>
  </si>
  <si>
    <t>23.314318,121.452143</t>
    <phoneticPr fontId="6" type="noConversion"/>
  </si>
  <si>
    <t>O5658GD1638</t>
  </si>
  <si>
    <t>23.313991,121.447469</t>
    <phoneticPr fontId="6" type="noConversion"/>
  </si>
  <si>
    <t>O5658BD3350</t>
  </si>
  <si>
    <t>23.309836,121.446148</t>
    <phoneticPr fontId="6" type="noConversion"/>
  </si>
  <si>
    <t>O5657AD0619</t>
  </si>
  <si>
    <t>23.306154,121.443380</t>
    <phoneticPr fontId="6" type="noConversion"/>
  </si>
  <si>
    <t>O5556FE1691</t>
  </si>
  <si>
    <t>23.302573,121.440441</t>
    <phoneticPr fontId="6" type="noConversion"/>
  </si>
  <si>
    <t>O5556CA2603</t>
  </si>
  <si>
    <t>23.298846,121.437717</t>
    <phoneticPr fontId="6" type="noConversion"/>
  </si>
  <si>
    <t>O5455HB4530</t>
  </si>
  <si>
    <t>23.294734,121.435751</t>
    <phoneticPr fontId="6" type="noConversion"/>
  </si>
  <si>
    <t>O5454FB4934</t>
  </si>
  <si>
    <t>23.290974,121.433155</t>
    <phoneticPr fontId="6" type="noConversion"/>
  </si>
  <si>
    <t>O5453CC7797</t>
  </si>
  <si>
    <t>23.287439,121.430593</t>
    <phoneticPr fontId="6" type="noConversion"/>
  </si>
  <si>
    <t>O5452AD1884</t>
  </si>
  <si>
    <t>23.283626,121.428180</t>
    <phoneticPr fontId="6" type="noConversion"/>
  </si>
  <si>
    <t>O5351FE7621</t>
  </si>
  <si>
    <t>23.279344,121.426652</t>
    <phoneticPr fontId="6" type="noConversion"/>
  </si>
  <si>
    <t>O5350EE1877</t>
  </si>
  <si>
    <t>23.274891,121.426100</t>
    <phoneticPr fontId="6" type="noConversion"/>
  </si>
  <si>
    <t>O5349DE6923</t>
  </si>
  <si>
    <t>23.270531,121.425952</t>
    <phoneticPr fontId="6" type="noConversion"/>
  </si>
  <si>
    <t>O5349DA4181</t>
  </si>
  <si>
    <t>23.266511,121.424073</t>
    <phoneticPr fontId="6" type="noConversion"/>
  </si>
  <si>
    <t>O5348BA5685</t>
  </si>
  <si>
    <t>23.263035,121.420995</t>
    <phoneticPr fontId="6" type="noConversion"/>
  </si>
  <si>
    <t>O5247GB4749</t>
  </si>
  <si>
    <t>23.258766,121.419457</t>
    <phoneticPr fontId="6" type="noConversion"/>
  </si>
  <si>
    <t>O5246EC8086</t>
  </si>
  <si>
    <t>23.254435,121.418092</t>
    <phoneticPr fontId="6" type="noConversion"/>
  </si>
  <si>
    <t>O5245DC4296</t>
  </si>
  <si>
    <t>23.250063,121.418161</t>
    <phoneticPr fontId="6" type="noConversion"/>
  </si>
  <si>
    <t>O5244DC5482</t>
  </si>
  <si>
    <t>23.245765,121.416671</t>
    <phoneticPr fontId="6" type="noConversion"/>
  </si>
  <si>
    <t>O5243CC0675</t>
  </si>
  <si>
    <t>23.241285,121.416191</t>
    <phoneticPr fontId="6" type="noConversion"/>
  </si>
  <si>
    <t>O5242BC5699</t>
  </si>
  <si>
    <t>23.237001,121.415166</t>
    <phoneticPr fontId="6" type="noConversion"/>
  </si>
  <si>
    <t>O5241AC5964</t>
  </si>
  <si>
    <t>23.232930,121.413356</t>
    <phoneticPr fontId="6" type="noConversion"/>
  </si>
  <si>
    <t>O5140GD7423</t>
  </si>
  <si>
    <t>23.228515,121.414337</t>
    <phoneticPr fontId="6" type="noConversion"/>
  </si>
  <si>
    <t>O5139HD7534</t>
  </si>
  <si>
    <t>23.224115,121.413625</t>
    <phoneticPr fontId="6" type="noConversion"/>
  </si>
  <si>
    <t>O5138HD0627</t>
  </si>
  <si>
    <t>23.219875,121.411947</t>
    <phoneticPr fontId="6" type="noConversion"/>
  </si>
  <si>
    <t>O5137FD3927</t>
  </si>
  <si>
    <t>23.216063,121.409345</t>
    <phoneticPr fontId="6" type="noConversion"/>
  </si>
  <si>
    <t>O5136CE6764</t>
  </si>
  <si>
    <t>23.213679,121.405704</t>
    <phoneticPr fontId="6" type="noConversion"/>
  </si>
  <si>
    <t>O5036GC9059</t>
  </si>
  <si>
    <t>23.211559,121.401599</t>
    <phoneticPr fontId="6" type="noConversion"/>
  </si>
  <si>
    <t>O5035CE7753</t>
  </si>
  <si>
    <t>23.208535,121.398120</t>
    <phoneticPr fontId="6" type="noConversion"/>
  </si>
  <si>
    <t>O4935HB2307</t>
  </si>
  <si>
    <t>23.204887,121.395740</t>
    <phoneticPr fontId="6" type="noConversion"/>
  </si>
  <si>
    <t>O4934EC7373</t>
  </si>
  <si>
    <t>23.200405,121.395263</t>
    <phoneticPr fontId="6" type="noConversion"/>
  </si>
  <si>
    <t>O4933EC3306</t>
  </si>
  <si>
    <t>23.195897,121.395004</t>
    <phoneticPr fontId="6" type="noConversion"/>
  </si>
  <si>
    <t>O4932EC0357</t>
  </si>
  <si>
    <t>23.191596,121.396275</t>
    <phoneticPr fontId="6" type="noConversion"/>
  </si>
  <si>
    <t>O4931FC3661</t>
  </si>
  <si>
    <t>23.187088,121.396252</t>
    <phoneticPr fontId="6" type="noConversion"/>
  </si>
  <si>
    <t>O4930FC3652</t>
  </si>
  <si>
    <t>23.182942,121.398146</t>
    <phoneticPr fontId="6" type="noConversion"/>
  </si>
  <si>
    <t>O4929HD3003</t>
  </si>
  <si>
    <t>23.178963,121.400386</t>
    <phoneticPr fontId="6" type="noConversion"/>
  </si>
  <si>
    <t>O5028BD6613</t>
  </si>
  <si>
    <t>23.174586,121.400647</t>
    <phoneticPr fontId="6" type="noConversion"/>
  </si>
  <si>
    <t>O5027BD8799</t>
  </si>
  <si>
    <t>23.170363,121.402338</t>
    <phoneticPr fontId="6" type="noConversion"/>
  </si>
  <si>
    <t>O5026DE6132</t>
  </si>
  <si>
    <t>23.166556,121.404808</t>
    <phoneticPr fontId="6" type="noConversion"/>
  </si>
  <si>
    <t>O5025GE1971</t>
  </si>
  <si>
    <t>23.162219,121.403655</t>
    <phoneticPr fontId="6" type="noConversion"/>
  </si>
  <si>
    <t>O5025FA0110</t>
  </si>
  <si>
    <t>23.158588,121.400855</t>
    <phoneticPr fontId="6" type="noConversion"/>
  </si>
  <si>
    <t>O5024CB1057</t>
  </si>
  <si>
    <t>23.154409,121.399044</t>
    <phoneticPr fontId="6" type="noConversion"/>
  </si>
  <si>
    <t>O5023AB3414</t>
  </si>
  <si>
    <t>23.150258,121.397221</t>
    <phoneticPr fontId="6" type="noConversion"/>
  </si>
  <si>
    <t>O4922GB4864</t>
  </si>
  <si>
    <t>23.145785,121.396577</t>
    <phoneticPr fontId="6" type="noConversion"/>
  </si>
  <si>
    <t>O4921FB8818</t>
  </si>
  <si>
    <t>23.141271,121.396500</t>
    <phoneticPr fontId="6" type="noConversion"/>
  </si>
  <si>
    <t>O4920FB7848</t>
  </si>
  <si>
    <t>23.136764,121.396767</t>
    <phoneticPr fontId="6" type="noConversion"/>
  </si>
  <si>
    <t>O4919GB0839</t>
  </si>
  <si>
    <t>23.132261,121.397117</t>
    <phoneticPr fontId="6" type="noConversion"/>
  </si>
  <si>
    <t>O4918GB4901</t>
  </si>
  <si>
    <t>23.127757,121.397375</t>
    <phoneticPr fontId="6" type="noConversion"/>
  </si>
  <si>
    <t>O4917GB6982</t>
  </si>
  <si>
    <t>23.123760,121.395134</t>
    <phoneticPr fontId="6" type="noConversion"/>
  </si>
  <si>
    <t>O4916EC4409</t>
  </si>
  <si>
    <t>23.119930,121.392565</t>
    <phoneticPr fontId="6" type="noConversion"/>
  </si>
  <si>
    <t>O4915BD7284</t>
  </si>
  <si>
    <t>23.116337,121.389608</t>
    <phoneticPr fontId="6" type="noConversion"/>
  </si>
  <si>
    <t>O4814GE7265</t>
  </si>
  <si>
    <t>23.112734,121.386667</t>
    <phoneticPr fontId="6" type="noConversion"/>
  </si>
  <si>
    <t>O4814DA7266</t>
  </si>
  <si>
    <t>23.109182,121.383656</t>
    <phoneticPr fontId="6" type="noConversion"/>
  </si>
  <si>
    <t>O4813AB6392</t>
  </si>
  <si>
    <t>23.105774,121.380455</t>
    <phoneticPr fontId="6" type="noConversion"/>
  </si>
  <si>
    <t>O4712FC4523</t>
  </si>
  <si>
    <t>23.103237,121.376549</t>
    <phoneticPr fontId="6" type="noConversion"/>
  </si>
  <si>
    <t>O4711BE4721</t>
  </si>
  <si>
    <t>23.101033,121.372299</t>
    <phoneticPr fontId="6" type="noConversion"/>
  </si>
  <si>
    <t>O4611FC0286</t>
  </si>
  <si>
    <t>23.100882,121.367527</t>
    <phoneticPr fontId="6" type="noConversion"/>
  </si>
  <si>
    <t>O4611AC1098</t>
  </si>
  <si>
    <t>23.097921,121.363902</t>
    <phoneticPr fontId="6" type="noConversion"/>
  </si>
  <si>
    <t>O4510ED4789</t>
  </si>
  <si>
    <t>23.096817,121.359381</t>
    <phoneticPr fontId="6" type="noConversion"/>
  </si>
  <si>
    <t>O4410HC8556</t>
  </si>
  <si>
    <t>23.093197,121.356719</t>
    <phoneticPr fontId="6" type="noConversion"/>
  </si>
  <si>
    <t>O4409FD1544</t>
  </si>
  <si>
    <t>23.088769,121.355943</t>
    <phoneticPr fontId="6" type="noConversion"/>
  </si>
  <si>
    <t>O4408ED3654</t>
  </si>
  <si>
    <t>23.084649,121.354279</t>
    <phoneticPr fontId="6" type="noConversion"/>
  </si>
  <si>
    <t>O4407CE6067</t>
  </si>
  <si>
    <t>23.080515,121.353653</t>
    <phoneticPr fontId="6" type="noConversion"/>
  </si>
  <si>
    <t>O4406CE0439</t>
  </si>
  <si>
    <t>23.076253,121.352412</t>
    <phoneticPr fontId="6" type="noConversion"/>
  </si>
  <si>
    <t>O4405AE7777</t>
  </si>
  <si>
    <t>23.072563,121.349602</t>
    <phoneticPr fontId="6" type="noConversion"/>
  </si>
  <si>
    <t>O4305FA9608</t>
  </si>
  <si>
    <t>23.068706,121.347085</t>
    <phoneticPr fontId="6" type="noConversion"/>
  </si>
  <si>
    <t>O4304DB3430</t>
  </si>
  <si>
    <t>23.064445,121.345556</t>
    <phoneticPr fontId="6" type="noConversion"/>
  </si>
  <si>
    <t>O4303BB7688</t>
  </si>
  <si>
    <t>23.060024,121.344569</t>
    <phoneticPr fontId="6" type="noConversion"/>
  </si>
  <si>
    <t>O4302AB7788</t>
  </si>
  <si>
    <t>23.055533,121.344219</t>
    <phoneticPr fontId="6" type="noConversion"/>
  </si>
  <si>
    <t>O4301AB4831</t>
  </si>
  <si>
    <t>23.051112,121.343525</t>
    <phoneticPr fontId="6" type="noConversion"/>
  </si>
  <si>
    <t>O4200HB7931</t>
  </si>
  <si>
    <t>23.046813,121.342173</t>
    <phoneticPr fontId="6" type="noConversion"/>
  </si>
  <si>
    <t>R4299GC3165</t>
  </si>
  <si>
    <t>23.042589,121.340795</t>
    <phoneticPr fontId="6" type="noConversion"/>
  </si>
  <si>
    <t>R4298EC9467</t>
  </si>
  <si>
    <t>23.038752,121.338244</t>
    <phoneticPr fontId="6" type="noConversion"/>
  </si>
  <si>
    <t>R4297CD3251</t>
  </si>
  <si>
    <t>23.034654,121.336197</t>
    <phoneticPr fontId="6" type="noConversion"/>
  </si>
  <si>
    <t>R4296AD2667</t>
  </si>
  <si>
    <t>23.030615,121.334023</t>
    <phoneticPr fontId="6" type="noConversion"/>
  </si>
  <si>
    <t>R4195GE0159</t>
  </si>
  <si>
    <t>23.026777,121.331454</t>
    <phoneticPr fontId="6" type="noConversion"/>
  </si>
  <si>
    <t>R4194DE4923</t>
  </si>
  <si>
    <t>23.022945,121.328875</t>
    <phoneticPr fontId="6" type="noConversion"/>
  </si>
  <si>
    <t>R4194AA7699</t>
  </si>
  <si>
    <t>23.018741,121.327190</t>
    <phoneticPr fontId="6" type="noConversion"/>
  </si>
  <si>
    <t>R4093HB0073</t>
  </si>
  <si>
    <t>23.014787,121.324843</t>
    <phoneticPr fontId="6" type="noConversion"/>
  </si>
  <si>
    <t>R4092EB6684</t>
  </si>
  <si>
    <t>23.010431,121.323746</t>
    <phoneticPr fontId="6" type="noConversion"/>
  </si>
  <si>
    <t>R4091DB5862</t>
  </si>
  <si>
    <t>23.006052,121.323001</t>
    <phoneticPr fontId="6" type="noConversion"/>
  </si>
  <si>
    <t>R4090CB8917</t>
  </si>
  <si>
    <t>23.002605,121.319991</t>
    <phoneticPr fontId="6" type="noConversion"/>
  </si>
  <si>
    <t>R3989HD7134</t>
  </si>
  <si>
    <t>22.999098,121.316991</t>
    <phoneticPr fontId="6" type="noConversion"/>
  </si>
  <si>
    <t>R3988EE6275</t>
  </si>
  <si>
    <t>22.995193,121.314541</t>
    <phoneticPr fontId="6" type="noConversion"/>
  </si>
  <si>
    <t>R3987CE1962</t>
  </si>
  <si>
    <t>22.990932,121.313629</t>
    <phoneticPr fontId="6" type="noConversion"/>
  </si>
  <si>
    <t>R3987BA2240</t>
  </si>
  <si>
    <t>22.986693,121.311969</t>
    <phoneticPr fontId="6" type="noConversion"/>
  </si>
  <si>
    <t>R3886HA5550</t>
  </si>
  <si>
    <t>22.982331,121.310714</t>
    <phoneticPr fontId="6" type="noConversion"/>
  </si>
  <si>
    <t>R3885GA2677</t>
  </si>
  <si>
    <t>22.978345,121.308492</t>
    <phoneticPr fontId="6" type="noConversion"/>
  </si>
  <si>
    <t>R3884EB0205</t>
  </si>
  <si>
    <t>22.974129,121.306866</t>
    <phoneticPr fontId="6" type="noConversion"/>
  </si>
  <si>
    <t>R3883CB3548</t>
  </si>
  <si>
    <t>22.969840,121.305648</t>
    <phoneticPr fontId="6" type="noConversion"/>
  </si>
  <si>
    <t>R3882BB1813</t>
  </si>
  <si>
    <t>22.966576,121.302320</t>
    <phoneticPr fontId="6" type="noConversion"/>
  </si>
  <si>
    <t>R3781FD7201</t>
  </si>
  <si>
    <t>22.964316,121.298188</t>
    <phoneticPr fontId="6" type="noConversion"/>
  </si>
  <si>
    <t>R3781BA4770</t>
  </si>
  <si>
    <t>22.961316,121.294545</t>
    <phoneticPr fontId="6" type="noConversion"/>
  </si>
  <si>
    <t>R3680FC7347</t>
  </si>
  <si>
    <t>22.959376,121.290216</t>
    <phoneticPr fontId="6" type="noConversion"/>
  </si>
  <si>
    <t>R3680BA3201</t>
  </si>
  <si>
    <t>22.956032,121.286976</t>
    <phoneticPr fontId="6" type="noConversion"/>
  </si>
  <si>
    <t>R3579FB9590</t>
  </si>
  <si>
    <t>22.953379,121.283061</t>
    <phoneticPr fontId="6" type="noConversion"/>
  </si>
  <si>
    <t>R3578BD9586</t>
  </si>
  <si>
    <t>22.950053,121.281591</t>
    <phoneticPr fontId="6" type="noConversion"/>
  </si>
  <si>
    <t>R3577AE4887</t>
  </si>
  <si>
    <t>22.945893,121.279697</t>
    <phoneticPr fontId="6" type="noConversion"/>
  </si>
  <si>
    <t>R3477GA5256</t>
  </si>
  <si>
    <t>22.942100,121.277369</t>
    <phoneticPr fontId="6" type="noConversion"/>
  </si>
  <si>
    <t>R3476EB1076</t>
  </si>
  <si>
    <t>22.937618,121.276787</t>
    <phoneticPr fontId="6" type="noConversion"/>
  </si>
  <si>
    <t>R3475DB5089</t>
  </si>
  <si>
    <t>22.933610,121.274656</t>
    <phoneticPr fontId="6" type="noConversion"/>
  </si>
  <si>
    <t>R3474BB4605</t>
  </si>
  <si>
    <t>22.930048,121.271691</t>
    <phoneticPr fontId="6" type="noConversion"/>
  </si>
  <si>
    <t>R3373GC3770</t>
  </si>
  <si>
    <t>22.926757,121.268392</t>
    <phoneticPr fontId="6" type="noConversion"/>
  </si>
  <si>
    <t>R3372CE9095</t>
  </si>
  <si>
    <t>22.922824,121.265999</t>
    <phoneticPr fontId="6" type="noConversion"/>
  </si>
  <si>
    <t>R3371AE5659</t>
  </si>
  <si>
    <t>22.918561,121.264490</t>
    <phoneticPr fontId="6" type="noConversion"/>
  </si>
  <si>
    <t>R3270HE0917</t>
  </si>
  <si>
    <t>22.914248,121.263405</t>
    <phoneticPr fontId="6" type="noConversion"/>
  </si>
  <si>
    <t>R3270FA9109</t>
  </si>
  <si>
    <t>22.910203,121.261251</t>
    <phoneticPr fontId="6" type="noConversion"/>
  </si>
  <si>
    <t>R3269DA7701</t>
  </si>
  <si>
    <t>22.906186,121.259028</t>
    <phoneticPr fontId="6" type="noConversion"/>
  </si>
  <si>
    <t>R3268BB4235</t>
  </si>
  <si>
    <t>22.903024,121.255732</t>
    <phoneticPr fontId="6" type="noConversion"/>
  </si>
  <si>
    <t>R3167GC0755</t>
  </si>
  <si>
    <t>22.902139,121.251333</t>
    <phoneticPr fontId="6" type="noConversion"/>
  </si>
  <si>
    <t>R3167BB5746</t>
  </si>
  <si>
    <t>22.898072,121.249252</t>
    <phoneticPr fontId="6" type="noConversion"/>
  </si>
  <si>
    <t>R3066HC4225</t>
  </si>
  <si>
    <t>22.893948,121.247304</t>
    <phoneticPr fontId="6" type="noConversion"/>
  </si>
  <si>
    <t>R3065FC4628</t>
  </si>
  <si>
    <t>22.890009,121.245010</t>
    <phoneticPr fontId="6" type="noConversion"/>
  </si>
  <si>
    <t>R3064DD0382</t>
  </si>
  <si>
    <t>22.887839,121.240781</t>
    <phoneticPr fontId="6" type="noConversion"/>
  </si>
  <si>
    <t>R2964GA7941</t>
  </si>
  <si>
    <t>22.885165,121.236967</t>
    <phoneticPr fontId="6" type="noConversion"/>
  </si>
  <si>
    <t>R2963CC8944</t>
  </si>
  <si>
    <t>22.882088,121.233424</t>
    <phoneticPr fontId="6" type="noConversion"/>
  </si>
  <si>
    <t>R2862HE2513</t>
  </si>
  <si>
    <t>22.878359,121.230717</t>
    <phoneticPr fontId="6" type="noConversion"/>
  </si>
  <si>
    <t>R2862EA4339</t>
  </si>
  <si>
    <t>22.874383,121.228414</t>
    <phoneticPr fontId="6" type="noConversion"/>
  </si>
  <si>
    <t>R2861CA0989</t>
  </si>
  <si>
    <t>22.870898,121.225326</t>
    <phoneticPr fontId="6" type="noConversion"/>
  </si>
  <si>
    <t>R2760GC9122</t>
  </si>
  <si>
    <t>22.868211,121.221653</t>
    <phoneticPr fontId="6" type="noConversion"/>
  </si>
  <si>
    <t>R2759DE1154</t>
  </si>
  <si>
    <t>22.867010,121.217004</t>
    <phoneticPr fontId="6" type="noConversion"/>
  </si>
  <si>
    <t>R2659GC3880</t>
  </si>
  <si>
    <t>22.865065,121.212789</t>
    <phoneticPr fontId="6" type="noConversion"/>
  </si>
  <si>
    <t>R2659CA0664</t>
  </si>
  <si>
    <t>22.865284,121.208087</t>
    <phoneticPr fontId="6" type="noConversion"/>
  </si>
  <si>
    <t>R2559FA2848</t>
  </si>
  <si>
    <t>22.862106,121.204903</t>
    <phoneticPr fontId="6" type="noConversion"/>
  </si>
  <si>
    <t>R2558BC9376</t>
  </si>
  <si>
    <t>22.860294,121.200690</t>
    <phoneticPr fontId="6" type="noConversion"/>
  </si>
  <si>
    <t>R2458FA6354</t>
  </si>
  <si>
    <t>22.856560,121.198153</t>
    <phoneticPr fontId="6" type="noConversion"/>
  </si>
  <si>
    <t>R2457DB0261</t>
  </si>
  <si>
    <t>22.854051,121.194181</t>
    <phoneticPr fontId="6" type="noConversion"/>
  </si>
  <si>
    <t>R2356GD9482</t>
  </si>
  <si>
    <t>22.850540,121.191249</t>
    <phoneticPr fontId="6" type="noConversion"/>
  </si>
  <si>
    <t>R2355DE9583</t>
  </si>
  <si>
    <t>22.847281,121.188439</t>
    <phoneticPr fontId="6" type="noConversion"/>
  </si>
  <si>
    <t>R2355BA1902</t>
  </si>
  <si>
    <t>22.842829,121.188473</t>
    <phoneticPr fontId="6" type="noConversion"/>
  </si>
  <si>
    <t>R2354BA1949</t>
  </si>
  <si>
    <t>22.838519,121.187046</t>
    <phoneticPr fontId="6" type="noConversion"/>
  </si>
  <si>
    <t>R2253HB6281</t>
  </si>
  <si>
    <t>22.834337,121.185296</t>
    <phoneticPr fontId="6" type="noConversion"/>
  </si>
  <si>
    <t>R2252FB8598</t>
  </si>
  <si>
    <t>22.829880,121.185246</t>
    <phoneticPr fontId="6" type="noConversion"/>
  </si>
  <si>
    <t>R2251FB8655</t>
  </si>
  <si>
    <t>22.826263,121.187944</t>
    <phoneticPr fontId="6" type="noConversion"/>
  </si>
  <si>
    <t>R2350AC6624</t>
  </si>
  <si>
    <t>22.822140,121.188937</t>
    <phoneticPr fontId="6" type="noConversion"/>
  </si>
  <si>
    <t>R2349BD6058</t>
  </si>
  <si>
    <t>22.817925,121.190001</t>
    <phoneticPr fontId="6" type="noConversion"/>
  </si>
  <si>
    <t>R2348CD7451</t>
  </si>
  <si>
    <t>22.814586,121.193211</t>
    <phoneticPr fontId="6" type="noConversion"/>
  </si>
  <si>
    <t>R2347GE0752</t>
  </si>
  <si>
    <t>22.810355,121.194706</t>
    <phoneticPr fontId="6" type="noConversion"/>
  </si>
  <si>
    <t>R2347HA5094</t>
  </si>
  <si>
    <t>22.806161,121.196481</t>
    <phoneticPr fontId="6" type="noConversion"/>
  </si>
  <si>
    <t>R2446BA4410</t>
  </si>
  <si>
    <t>22.801679,121.196643</t>
    <phoneticPr fontId="6" type="noConversion"/>
  </si>
  <si>
    <t>R2445BA5493</t>
  </si>
  <si>
    <t>22.797250,121.195974</t>
    <phoneticPr fontId="6" type="noConversion"/>
  </si>
  <si>
    <t>R2444AA9513</t>
  </si>
  <si>
    <t>22.793730,121.193025</t>
    <phoneticPr fontId="6" type="noConversion"/>
  </si>
  <si>
    <t>R2343FB8683</t>
  </si>
  <si>
    <t>22.794095,121.188351</t>
    <phoneticPr fontId="6" type="noConversion"/>
  </si>
  <si>
    <t>R2343BC0093</t>
  </si>
  <si>
    <t>22.791480,121.185103</t>
    <phoneticPr fontId="6" type="noConversion"/>
  </si>
  <si>
    <t>R2242FE7153</t>
  </si>
  <si>
    <t>22.787695,121.182473</t>
    <phoneticPr fontId="6" type="noConversion"/>
  </si>
  <si>
    <t>R2241DE0963</t>
  </si>
  <si>
    <t>22.783762,121.180107</t>
    <phoneticPr fontId="6" type="noConversion"/>
  </si>
  <si>
    <t>R2241AA6547</t>
  </si>
  <si>
    <t>22.779638,121.178123</t>
    <phoneticPr fontId="6" type="noConversion"/>
  </si>
  <si>
    <t>R2140GB6000</t>
  </si>
  <si>
    <t>22.776752,121.174523</t>
    <phoneticPr fontId="6" type="noConversion"/>
  </si>
  <si>
    <t>R2139CC9810</t>
  </si>
  <si>
    <t>22.773689,121.171015</t>
    <phoneticPr fontId="6" type="noConversion"/>
  </si>
  <si>
    <t>R2038HE3411</t>
  </si>
  <si>
    <t>22.770167,121.167968</t>
    <phoneticPr fontId="6" type="noConversion"/>
  </si>
  <si>
    <t>R2038EA1591</t>
  </si>
  <si>
    <t>22.766643,121.164923</t>
    <phoneticPr fontId="6" type="noConversion"/>
  </si>
  <si>
    <t>R2037BB0670</t>
  </si>
  <si>
    <t>22.762729,121.162933</t>
    <phoneticPr fontId="6" type="noConversion"/>
  </si>
  <si>
    <t>R1936HC0236</t>
  </si>
  <si>
    <t>22.758252,121.163529</t>
    <phoneticPr fontId="6" type="noConversion"/>
  </si>
  <si>
    <t>R1935HC6351</t>
  </si>
  <si>
    <t>22.754691,121.160678</t>
    <phoneticPr fontId="6" type="noConversion"/>
  </si>
  <si>
    <t>R1934ED7326</t>
  </si>
  <si>
    <t>22.751313,121.157448</t>
    <phoneticPr fontId="6" type="noConversion"/>
  </si>
  <si>
    <t>R1933BE4612</t>
  </si>
  <si>
    <t>22.747872,121.154299</t>
    <phoneticPr fontId="6" type="noConversion"/>
  </si>
  <si>
    <t>R1833GA1880</t>
  </si>
  <si>
    <t>22.744431,121.151148</t>
    <phoneticPr fontId="6" type="noConversion"/>
  </si>
  <si>
    <t>R1832CB9959</t>
  </si>
  <si>
    <t>22.741994,121.147087</t>
    <phoneticPr fontId="6" type="noConversion"/>
  </si>
  <si>
    <t>R1731GE7289</t>
  </si>
  <si>
    <t>22.739836,121.142810</t>
    <phoneticPr fontId="6" type="noConversion"/>
  </si>
  <si>
    <t>R1731CB3899</t>
  </si>
  <si>
    <t>22.737679,121.138533</t>
    <phoneticPr fontId="6" type="noConversion"/>
  </si>
  <si>
    <t>R1630GE0500</t>
  </si>
  <si>
    <t>22.735508,121.134265</t>
    <phoneticPr fontId="6" type="noConversion"/>
  </si>
  <si>
    <t>R1630BC6029</t>
  </si>
  <si>
    <t>22.733345,121.129992</t>
    <phoneticPr fontId="6" type="noConversion"/>
  </si>
  <si>
    <t>R1529FE2639</t>
  </si>
  <si>
    <t>22.731246,121.125682</t>
    <phoneticPr fontId="6" type="noConversion"/>
  </si>
  <si>
    <t>R1529AC8317</t>
  </si>
  <si>
    <t>22.729150,121.121370</t>
    <phoneticPr fontId="6" type="noConversion"/>
  </si>
  <si>
    <t>R1429EA3084</t>
  </si>
  <si>
    <t>22.727051,121.117060</t>
    <phoneticPr fontId="6" type="noConversion"/>
  </si>
  <si>
    <t>R1328HC9751</t>
  </si>
  <si>
    <t>22.725011,121.112723</t>
    <phoneticPr fontId="6" type="noConversion"/>
  </si>
  <si>
    <t>R1328DA5405</t>
  </si>
  <si>
    <t>22.726555,121.108294</t>
    <phoneticPr fontId="6" type="noConversion"/>
  </si>
  <si>
    <t>R1228GC9156</t>
  </si>
  <si>
    <t>22.727667,121.103865</t>
    <phoneticPr fontId="6" type="noConversion"/>
  </si>
  <si>
    <t>R1228CD4309</t>
  </si>
  <si>
    <t>22.725569,121.099555</t>
    <phoneticPr fontId="6" type="noConversion"/>
  </si>
  <si>
    <t>R1128FB9076</t>
  </si>
  <si>
    <t>22.723466,121.095247</t>
    <phoneticPr fontId="6" type="noConversion"/>
  </si>
  <si>
    <t>R1127BD5753</t>
  </si>
  <si>
    <t>22.721933,121.090758</t>
    <phoneticPr fontId="6" type="noConversion"/>
  </si>
  <si>
    <t>R1027EC9043</t>
  </si>
  <si>
    <t>22.721303,121.086128</t>
    <phoneticPr fontId="6" type="noConversion"/>
  </si>
  <si>
    <t>R1027AB1393</t>
  </si>
  <si>
    <t>22.718478,121.082332</t>
    <phoneticPr fontId="6" type="noConversion"/>
  </si>
  <si>
    <t>R0926ED2290</t>
  </si>
  <si>
    <t>22.715654,121.078534</t>
    <phoneticPr fontId="6" type="noConversion"/>
  </si>
  <si>
    <t>R0926AA3097</t>
  </si>
  <si>
    <t>22.712821,121.074744</t>
    <phoneticPr fontId="6" type="noConversion"/>
  </si>
  <si>
    <t>R0825EB5903</t>
  </si>
  <si>
    <t>22.710277,121.070804</t>
    <phoneticPr fontId="6" type="noConversion"/>
  </si>
  <si>
    <t>R0824AE4151</t>
  </si>
  <si>
    <t>22.709947,121.066133</t>
    <phoneticPr fontId="6" type="noConversion"/>
  </si>
  <si>
    <t>R0724DD6754</t>
  </si>
  <si>
    <t>22.708035,121.061724</t>
    <phoneticPr fontId="6" type="noConversion"/>
  </si>
  <si>
    <t>R0624HB1622</t>
  </si>
  <si>
    <t>22.706106,121.057327</t>
    <phoneticPr fontId="6" type="noConversion"/>
  </si>
  <si>
    <t>R0623CE6419</t>
  </si>
  <si>
    <t>22.702978,121.053854</t>
    <phoneticPr fontId="6" type="noConversion"/>
  </si>
  <si>
    <t>R0523HB0042</t>
  </si>
  <si>
    <t>22.699153,121.051312</t>
    <phoneticPr fontId="6" type="noConversion"/>
  </si>
  <si>
    <t>R0522EB4739</t>
  </si>
  <si>
    <t>22.695077,121.049219</t>
    <phoneticPr fontId="6" type="noConversion"/>
  </si>
  <si>
    <t>R0521CC2287</t>
  </si>
  <si>
    <t>22.691007,121.047111</t>
    <phoneticPr fontId="6" type="noConversion"/>
  </si>
  <si>
    <t>R0520AC1726</t>
  </si>
  <si>
    <t>23.666288,121.421842</t>
    <phoneticPr fontId="6" type="noConversion"/>
  </si>
  <si>
    <t>L5236FD9395</t>
  </si>
  <si>
    <t>23.664976,121.426554</t>
    <phoneticPr fontId="6" type="noConversion"/>
  </si>
  <si>
    <t>L5336CB8902</t>
  </si>
  <si>
    <t>23.663548,121.431360</t>
    <phoneticPr fontId="6" type="noConversion"/>
  </si>
  <si>
    <t>L5336HA7315</t>
  </si>
  <si>
    <t>23.662197,121.435652</t>
    <phoneticPr fontId="6" type="noConversion"/>
  </si>
  <si>
    <t>L5435ED0897</t>
  </si>
  <si>
    <t>23.661250,121.440506</t>
    <phoneticPr fontId="6" type="noConversion"/>
  </si>
  <si>
    <t>L5535BC0853</t>
  </si>
  <si>
    <t>23.660747,121.445435</t>
    <phoneticPr fontId="6" type="noConversion"/>
  </si>
  <si>
    <t>L5535GC0289</t>
  </si>
  <si>
    <t>23.659023,121.449870</t>
    <phoneticPr fontId="6" type="noConversion"/>
  </si>
  <si>
    <t>L5635CA6410</t>
  </si>
  <si>
    <t>23.658350,121.453968</t>
    <phoneticPr fontId="6" type="noConversion"/>
  </si>
  <si>
    <t>L5634GE7696</t>
  </si>
  <si>
    <t>23.656224,121.458136</t>
    <phoneticPr fontId="6" type="noConversion"/>
  </si>
  <si>
    <t>L5734DC0352</t>
  </si>
  <si>
    <t>23.654444,121.462437</t>
    <phoneticPr fontId="6" type="noConversion"/>
  </si>
  <si>
    <t>L5734HA4347</t>
  </si>
  <si>
    <t>23.653447,121.466180</t>
    <phoneticPr fontId="6" type="noConversion"/>
  </si>
  <si>
    <t>L5833DE2267</t>
  </si>
  <si>
    <t>23.654552,121.468836</t>
    <phoneticPr fontId="6" type="noConversion"/>
  </si>
  <si>
    <t>L5834FA9571</t>
  </si>
  <si>
    <t>23.651070,121.470639</t>
    <phoneticPr fontId="6" type="noConversion"/>
  </si>
  <si>
    <t>L5833HB8626</t>
  </si>
  <si>
    <t>23.651504,121.473594</t>
    <phoneticPr fontId="6" type="noConversion"/>
  </si>
  <si>
    <t>L5933CC8135</t>
  </si>
  <si>
    <t>23.651000,121.476096</t>
    <phoneticPr fontId="6" type="noConversion"/>
  </si>
  <si>
    <t>L5933FB3690</t>
  </si>
  <si>
    <t>23.648165,121.479079</t>
    <phoneticPr fontId="6" type="noConversion"/>
  </si>
  <si>
    <t>L6032AD4447</t>
  </si>
  <si>
    <t>23.646729,121.483568</t>
    <phoneticPr fontId="6" type="noConversion"/>
  </si>
  <si>
    <t>L6032FB0839</t>
  </si>
  <si>
    <t>23.645565,121.486962</t>
    <phoneticPr fontId="6" type="noConversion"/>
  </si>
  <si>
    <t>L6132AA4692</t>
  </si>
  <si>
    <t>23.646619,121.491061</t>
    <phoneticPr fontId="6" type="noConversion"/>
  </si>
  <si>
    <t>L6132EB6870</t>
  </si>
  <si>
    <t>23.645100,121.494582</t>
    <phoneticPr fontId="6" type="noConversion"/>
  </si>
  <si>
    <t>L6232AA2173</t>
  </si>
  <si>
    <t>23.643147,121.490996</t>
    <phoneticPr fontId="6" type="noConversion"/>
  </si>
  <si>
    <t>L6131EC6925</t>
  </si>
  <si>
    <t>23.640803,121.488780</t>
    <phoneticPr fontId="6" type="noConversion"/>
  </si>
  <si>
    <t>L6131CA3375</t>
  </si>
  <si>
    <t>23.637086,121.487425</t>
    <phoneticPr fontId="6" type="noConversion"/>
  </si>
  <si>
    <t>L6130BB0203</t>
  </si>
  <si>
    <t>23.635629,121.489517</t>
    <phoneticPr fontId="6" type="noConversion"/>
  </si>
  <si>
    <t>L6129DE1642</t>
  </si>
  <si>
    <t>23.632987,121.490753</t>
    <phoneticPr fontId="6" type="noConversion"/>
  </si>
  <si>
    <t>L6129EB4710</t>
  </si>
  <si>
    <t>23.631103,121.492074</t>
    <phoneticPr fontId="6" type="noConversion"/>
  </si>
  <si>
    <t>L6128FE7662</t>
  </si>
  <si>
    <t>23.628814,121.494000</t>
    <phoneticPr fontId="6" type="noConversion"/>
  </si>
  <si>
    <t>L6128HC7049</t>
  </si>
  <si>
    <t>23.626733,121.494612</t>
    <phoneticPr fontId="6" type="noConversion"/>
  </si>
  <si>
    <t>L6227AE3779</t>
  </si>
  <si>
    <t>23.627229,121.497924</t>
    <phoneticPr fontId="6" type="noConversion"/>
  </si>
  <si>
    <t>L6228DA7355</t>
  </si>
  <si>
    <t>23.625298,121.500084</t>
    <phoneticPr fontId="6" type="noConversion"/>
  </si>
  <si>
    <t>L6227FD9262</t>
  </si>
  <si>
    <t>23.624497,121.503748</t>
    <phoneticPr fontId="6" type="noConversion"/>
  </si>
  <si>
    <t>L6327BC7304</t>
  </si>
  <si>
    <t>23.621582,121.502261</t>
    <phoneticPr fontId="6" type="noConversion"/>
  </si>
  <si>
    <t>L6326AE2101</t>
  </si>
  <si>
    <t>23.618585,121.504054</t>
    <phoneticPr fontId="6" type="noConversion"/>
  </si>
  <si>
    <t>L6326CA0840</t>
  </si>
  <si>
    <t>23.614909,121.505994</t>
    <phoneticPr fontId="6" type="noConversion"/>
  </si>
  <si>
    <t>L6325EB0733</t>
  </si>
  <si>
    <t>23.612162,121.507332</t>
    <phoneticPr fontId="6" type="noConversion"/>
  </si>
  <si>
    <t>L6324FD4710</t>
  </si>
  <si>
    <t>23.608065,121.508555</t>
    <phoneticPr fontId="6" type="noConversion"/>
  </si>
  <si>
    <t>L6323GE6176</t>
  </si>
  <si>
    <t>23.605420,121.511810</t>
    <phoneticPr fontId="6" type="noConversion"/>
  </si>
  <si>
    <t>L6423CB0205</t>
  </si>
  <si>
    <t>23.603837,121.516300</t>
    <phoneticPr fontId="6" type="noConversion"/>
  </si>
  <si>
    <t>L6422GE5591</t>
  </si>
  <si>
    <t>23.602234,121.520423</t>
    <phoneticPr fontId="6" type="noConversion"/>
  </si>
  <si>
    <t>L6522CC8715</t>
  </si>
  <si>
    <t>23.601075,121.522294</t>
    <phoneticPr fontId="6" type="noConversion"/>
  </si>
  <si>
    <t>L6522EB7427</t>
  </si>
  <si>
    <t>22.776992,121.175250</t>
    <phoneticPr fontId="6" type="noConversion"/>
  </si>
  <si>
    <t>R2139DD6067</t>
  </si>
  <si>
    <t>22.777423,121.170667</t>
    <phoneticPr fontId="6" type="noConversion"/>
  </si>
  <si>
    <t>R2039GD9554</t>
  </si>
  <si>
    <t>22.779460,121.165915</t>
    <phoneticPr fontId="6" type="noConversion"/>
  </si>
  <si>
    <t>R2040CA0779</t>
  </si>
  <si>
    <t>22.781405,121.161523</t>
    <phoneticPr fontId="6" type="noConversion"/>
  </si>
  <si>
    <t>R1940FC5964</t>
  </si>
  <si>
    <t>22.784662,121.159764</t>
    <phoneticPr fontId="6" type="noConversion"/>
  </si>
  <si>
    <t>R1941DB7555</t>
  </si>
  <si>
    <t>22.786794,121.160993</t>
    <phoneticPr fontId="6" type="noConversion"/>
  </si>
  <si>
    <t>R1941FD0911</t>
  </si>
  <si>
    <t>22.787962,121.157764</t>
    <phoneticPr fontId="6" type="noConversion"/>
  </si>
  <si>
    <t>R1942BA6290</t>
  </si>
  <si>
    <t>22.790638,121.154358</t>
    <phoneticPr fontId="6" type="noConversion"/>
  </si>
  <si>
    <t>R1842GD1196</t>
  </si>
  <si>
    <t>22.790711,121.149564</t>
    <phoneticPr fontId="6" type="noConversion"/>
  </si>
  <si>
    <t>R1842BD2273</t>
  </si>
  <si>
    <t>22.792213,121.145374</t>
    <phoneticPr fontId="6" type="noConversion"/>
  </si>
  <si>
    <t>R1742EE9869</t>
  </si>
  <si>
    <t>22.791132,121.140753</t>
    <phoneticPr fontId="6" type="noConversion"/>
  </si>
  <si>
    <t>R1742AD2629</t>
  </si>
  <si>
    <t>22.790315,121.135962</t>
    <phoneticPr fontId="6" type="noConversion"/>
  </si>
  <si>
    <t>R1642DC3708</t>
  </si>
  <si>
    <t>22.788493,121.131306</t>
    <phoneticPr fontId="6" type="noConversion"/>
  </si>
  <si>
    <t>R1542GA5736</t>
  </si>
  <si>
    <t>22.784551,121.127934</t>
    <phoneticPr fontId="6" type="noConversion"/>
  </si>
  <si>
    <t>R1541DB0379</t>
  </si>
  <si>
    <t>22.780962,121.127372</t>
    <phoneticPr fontId="6" type="noConversion"/>
  </si>
  <si>
    <t>R1540CC4492</t>
  </si>
  <si>
    <t>22.777165,121.126912</t>
    <phoneticPr fontId="6" type="noConversion"/>
  </si>
  <si>
    <t>R1539CD0221</t>
  </si>
  <si>
    <t>23.927075,121.591719</t>
    <phoneticPr fontId="6" type="noConversion"/>
  </si>
  <si>
    <t>L7494CC0778</t>
  </si>
  <si>
    <t>23.923443,121.588901</t>
    <phoneticPr fontId="6" type="noConversion"/>
  </si>
  <si>
    <t>L7393HD2715</t>
  </si>
  <si>
    <t>23.920202,121.585487</t>
    <phoneticPr fontId="6" type="noConversion"/>
  </si>
  <si>
    <t>L7393DA7154</t>
  </si>
  <si>
    <t>23.916855,121.582199</t>
    <phoneticPr fontId="6" type="noConversion"/>
  </si>
  <si>
    <t>L7392AB4422</t>
  </si>
  <si>
    <t>23.913502,121.578903</t>
    <phoneticPr fontId="6" type="noConversion"/>
  </si>
  <si>
    <t>L7291FC0780</t>
  </si>
  <si>
    <t>23.910152,121.575609</t>
    <phoneticPr fontId="6" type="noConversion"/>
  </si>
  <si>
    <t>L7290BD7947</t>
  </si>
  <si>
    <t>23.906801,121.572321</t>
    <phoneticPr fontId="6" type="noConversion"/>
  </si>
  <si>
    <t>L7190GA4215</t>
  </si>
  <si>
    <t>23.903451,121.569030</t>
    <phoneticPr fontId="6" type="noConversion"/>
  </si>
  <si>
    <t>L7189DB0572</t>
  </si>
  <si>
    <t>23.900839,121.565103</t>
    <phoneticPr fontId="6" type="noConversion"/>
  </si>
  <si>
    <t>L7088HD0692</t>
  </si>
  <si>
    <t>23.898784,121.560731</t>
    <phoneticPr fontId="6" type="noConversion"/>
  </si>
  <si>
    <t>L7088CB6352</t>
  </si>
  <si>
    <t>23.896722,121.556362</t>
    <phoneticPr fontId="6" type="noConversion"/>
  </si>
  <si>
    <t>L6987GE2012</t>
  </si>
  <si>
    <t>23.894315,121.552274</t>
    <phoneticPr fontId="6" type="noConversion"/>
  </si>
  <si>
    <t>L6987CB0354</t>
  </si>
  <si>
    <t>23.890968,121.548980</t>
    <phoneticPr fontId="6" type="noConversion"/>
  </si>
  <si>
    <t>L6886GC7612</t>
  </si>
  <si>
    <t>23.887474,121.545907</t>
    <phoneticPr fontId="6" type="noConversion"/>
  </si>
  <si>
    <t>L6885DD6704</t>
  </si>
  <si>
    <t>23.883258,121.544151</t>
    <phoneticPr fontId="6" type="noConversion"/>
  </si>
  <si>
    <t>L6884BE8036</t>
  </si>
  <si>
    <t>23.879358,121.541714</t>
    <phoneticPr fontId="6" type="noConversion"/>
  </si>
  <si>
    <t>L6783HE3763</t>
  </si>
  <si>
    <t>23.875594,121.539003</t>
    <phoneticPr fontId="6" type="noConversion"/>
  </si>
  <si>
    <t>L6783EA6525</t>
  </si>
  <si>
    <t>23.871824,121.536302</t>
    <phoneticPr fontId="6" type="noConversion"/>
  </si>
  <si>
    <t>L6782BB8387</t>
  </si>
  <si>
    <t>23.868058,121.533595</t>
    <phoneticPr fontId="6" type="noConversion"/>
  </si>
  <si>
    <t>L6681HC1149</t>
  </si>
  <si>
    <t>23.864290,121.530891</t>
    <phoneticPr fontId="6" type="noConversion"/>
  </si>
  <si>
    <t>L6680ED4000</t>
  </si>
  <si>
    <t>23.860519,121.528193</t>
    <phoneticPr fontId="6" type="noConversion"/>
  </si>
  <si>
    <t>L6679BD6872</t>
  </si>
  <si>
    <t>23.856751,121.525494</t>
    <phoneticPr fontId="6" type="noConversion"/>
  </si>
  <si>
    <t>L6578GE9643</t>
  </si>
  <si>
    <t>23.852979,121.522793</t>
    <phoneticPr fontId="6" type="noConversion"/>
  </si>
  <si>
    <t>L6578EA2405</t>
  </si>
  <si>
    <t>23.849212,121.520088</t>
    <phoneticPr fontId="6" type="noConversion"/>
  </si>
  <si>
    <t>L6577BB4266</t>
  </si>
  <si>
    <t>23.845447,121.517380</t>
    <phoneticPr fontId="6" type="noConversion"/>
  </si>
  <si>
    <t>L6476GC7028</t>
  </si>
  <si>
    <t>23.841687,121.514663</t>
    <phoneticPr fontId="6" type="noConversion"/>
  </si>
  <si>
    <t>L6475DC9971</t>
  </si>
  <si>
    <t>23.837929,121.511944</t>
    <phoneticPr fontId="6" type="noConversion"/>
  </si>
  <si>
    <t>L6474BD2714</t>
  </si>
  <si>
    <t>23.834158,121.509236</t>
    <phoneticPr fontId="6" type="noConversion"/>
  </si>
  <si>
    <t>L6373GE4575</t>
  </si>
  <si>
    <t>23.830395,121.506533</t>
    <phoneticPr fontId="6" type="noConversion"/>
  </si>
  <si>
    <t>L6373DA7338</t>
  </si>
  <si>
    <t>23.826635,121.503816</t>
    <phoneticPr fontId="6" type="noConversion"/>
  </si>
  <si>
    <t>L6372AB9280</t>
  </si>
  <si>
    <t>23.822870,121.501109</t>
    <phoneticPr fontId="6" type="noConversion"/>
  </si>
  <si>
    <t>L6271GC2032</t>
  </si>
  <si>
    <t>23.820274,121.497301</t>
    <phoneticPr fontId="6" type="noConversion"/>
  </si>
  <si>
    <t>L6270CE3173</t>
  </si>
  <si>
    <t>23.818845,121.492646</t>
    <phoneticPr fontId="6" type="noConversion"/>
  </si>
  <si>
    <t>L6170FC6533</t>
  </si>
  <si>
    <t>23.817415,121.487991</t>
    <phoneticPr fontId="6" type="noConversion"/>
  </si>
  <si>
    <t>L6170AA8993</t>
  </si>
  <si>
    <t>23.815985,121.483337</t>
    <phoneticPr fontId="6" type="noConversion"/>
  </si>
  <si>
    <t>L6069EE1353</t>
  </si>
  <si>
    <t>23.814902,121.478613</t>
    <phoneticPr fontId="6" type="noConversion"/>
  </si>
  <si>
    <t>L5969HD3152</t>
  </si>
  <si>
    <t>23.815368,121.473732</t>
    <phoneticPr fontId="6" type="noConversion"/>
  </si>
  <si>
    <t>L5969CD3672</t>
  </si>
  <si>
    <t>24.254142,120.524814</t>
    <phoneticPr fontId="6" type="noConversion"/>
  </si>
  <si>
    <t>G3866FE2507</t>
  </si>
  <si>
    <t>24.252449,120.529378</t>
    <phoneticPr fontId="6" type="noConversion"/>
  </si>
  <si>
    <t>G3966BC8637</t>
  </si>
  <si>
    <t>24.250776,120.533951</t>
    <phoneticPr fontId="6" type="noConversion"/>
  </si>
  <si>
    <t>G3966GA4861</t>
  </si>
  <si>
    <t>24.249112,120.538528</t>
    <phoneticPr fontId="6" type="noConversion"/>
  </si>
  <si>
    <t>G4065DD1915</t>
  </si>
  <si>
    <t>24.247451,120.543106</t>
    <phoneticPr fontId="6" type="noConversion"/>
  </si>
  <si>
    <t>G4065HC7059</t>
  </si>
  <si>
    <t>24.245781,120.547680</t>
    <phoneticPr fontId="6" type="noConversion"/>
  </si>
  <si>
    <t>G4165EA3293</t>
  </si>
  <si>
    <t>24.244091,120.552243</t>
    <phoneticPr fontId="6" type="noConversion"/>
  </si>
  <si>
    <t>G4264BD0324</t>
  </si>
  <si>
    <t>24.242429,120.556819</t>
    <phoneticPr fontId="6" type="noConversion"/>
  </si>
  <si>
    <t>G4264FB6469</t>
  </si>
  <si>
    <t>24.240740,120.561385</t>
    <phoneticPr fontId="6" type="noConversion"/>
  </si>
  <si>
    <t>G4363CE2690</t>
  </si>
  <si>
    <t>24.239064,120.565956</t>
    <phoneticPr fontId="6" type="noConversion"/>
  </si>
  <si>
    <t>G4363GC9723</t>
  </si>
  <si>
    <t>24.236587,120.569862</t>
    <phoneticPr fontId="6" type="noConversion"/>
  </si>
  <si>
    <t>G4462CE8987</t>
  </si>
  <si>
    <t>24.232691,120.572349</t>
    <phoneticPr fontId="6" type="noConversion"/>
  </si>
  <si>
    <t>G4462FA3695</t>
  </si>
  <si>
    <t>24.228794,120.574834</t>
    <phoneticPr fontId="6" type="noConversion"/>
  </si>
  <si>
    <t>G4461HB9313</t>
  </si>
  <si>
    <t>24.224898,120.577317</t>
    <phoneticPr fontId="6" type="noConversion"/>
  </si>
  <si>
    <t>G4560CC4011</t>
  </si>
  <si>
    <t>24.220955,120.579708</t>
    <phoneticPr fontId="6" type="noConversion"/>
  </si>
  <si>
    <t>G4559EC8633</t>
  </si>
  <si>
    <t>24.216517,120.580517</t>
    <phoneticPr fontId="6" type="noConversion"/>
  </si>
  <si>
    <t>G4558FC6741</t>
  </si>
  <si>
    <t>24.212030,120.581064</t>
    <phoneticPr fontId="6" type="noConversion"/>
  </si>
  <si>
    <t>G4557GC1784</t>
  </si>
  <si>
    <t>24.207535,120.581456</t>
    <phoneticPr fontId="6" type="noConversion"/>
  </si>
  <si>
    <t>G4556GC5766</t>
  </si>
  <si>
    <t>24.203040,120.581007</t>
    <phoneticPr fontId="6" type="noConversion"/>
  </si>
  <si>
    <t>G4555GC0799</t>
  </si>
  <si>
    <t>24.198548,120.580514</t>
    <phoneticPr fontId="6" type="noConversion"/>
  </si>
  <si>
    <t>G4554FC5871</t>
  </si>
  <si>
    <t>24.194056,120.580023</t>
    <phoneticPr fontId="6" type="noConversion"/>
  </si>
  <si>
    <t>G4553FC0864</t>
  </si>
  <si>
    <t>24.189576,120.579821</t>
    <phoneticPr fontId="6" type="noConversion"/>
  </si>
  <si>
    <t>G4552EC8848</t>
  </si>
  <si>
    <t>24.187010,120.583686</t>
    <phoneticPr fontId="6" type="noConversion"/>
  </si>
  <si>
    <t>G4652AA7062</t>
  </si>
  <si>
    <t>24.185070,120.588129</t>
    <phoneticPr fontId="6" type="noConversion"/>
  </si>
  <si>
    <t>G4651FC2876</t>
  </si>
  <si>
    <t>24.183180,120.592597</t>
    <phoneticPr fontId="6" type="noConversion"/>
  </si>
  <si>
    <t>G4751BA8706</t>
  </si>
  <si>
    <t>24.181958,120.597306</t>
    <phoneticPr fontId="6" type="noConversion"/>
  </si>
  <si>
    <t>G4750GE5389</t>
  </si>
  <si>
    <t>24.182611,120.602147</t>
    <phoneticPr fontId="6" type="noConversion"/>
  </si>
  <si>
    <t>G4851DA5100</t>
  </si>
  <si>
    <t>24.183769,120.606906</t>
    <phoneticPr fontId="6" type="noConversion"/>
  </si>
  <si>
    <t>G4951AB3347</t>
  </si>
  <si>
    <t>24.184461,120.611728</t>
    <phoneticPr fontId="6" type="noConversion"/>
  </si>
  <si>
    <t>G4951FC2142</t>
  </si>
  <si>
    <t>24.182650,120.616203</t>
    <phoneticPr fontId="6" type="noConversion"/>
  </si>
  <si>
    <t>G5051BA7180</t>
  </si>
  <si>
    <t>24.180533,120.620547</t>
    <phoneticPr fontId="6" type="noConversion"/>
  </si>
  <si>
    <t>G5050GC1794</t>
  </si>
  <si>
    <t>24.178353,120.624856</t>
    <phoneticPr fontId="6" type="noConversion"/>
  </si>
  <si>
    <t>G5150CA5362</t>
  </si>
  <si>
    <t>24.176219,120.629195</t>
    <phoneticPr fontId="6" type="noConversion"/>
  </si>
  <si>
    <t>G5149GC9964</t>
  </si>
  <si>
    <t>24.173578,120.633161</t>
    <phoneticPr fontId="6" type="noConversion"/>
  </si>
  <si>
    <t>G5249CA9081</t>
  </si>
  <si>
    <t>24.170717,120.636978</t>
    <phoneticPr fontId="6" type="noConversion"/>
  </si>
  <si>
    <t>G5248GB8853</t>
  </si>
  <si>
    <t>24.167903,120.640900</t>
    <phoneticPr fontId="6" type="noConversion"/>
  </si>
  <si>
    <t>G5347CD8730</t>
  </si>
  <si>
    <t>24.165247,120.644817</t>
    <phoneticPr fontId="6" type="noConversion"/>
  </si>
  <si>
    <t>G5347GA8705</t>
  </si>
  <si>
    <t>24.162917,120.649031</t>
    <phoneticPr fontId="6" type="noConversion"/>
  </si>
  <si>
    <t>G5446DD0186</t>
  </si>
  <si>
    <t>24.160608,120.653256</t>
    <phoneticPr fontId="6" type="noConversion"/>
  </si>
  <si>
    <t>G5446HA3569</t>
  </si>
  <si>
    <t>24.158108,120.657492</t>
    <phoneticPr fontId="6" type="noConversion"/>
  </si>
  <si>
    <t>G5545DC6861</t>
  </si>
  <si>
    <t>24.155992,120.661714</t>
    <phoneticPr fontId="6" type="noConversion"/>
  </si>
  <si>
    <t>G5545HA9456</t>
  </si>
  <si>
    <t>24.611388,120.891743</t>
    <phoneticPr fontId="6" type="noConversion"/>
  </si>
  <si>
    <t>D8545CE0494</t>
  </si>
  <si>
    <t>24.153636,120.665911</t>
    <phoneticPr fontId="6" type="noConversion"/>
  </si>
  <si>
    <t>G5644EC2814</t>
  </si>
  <si>
    <t>24.150900,120.669803</t>
    <phoneticPr fontId="6" type="noConversion"/>
  </si>
  <si>
    <t>G5743AE1850</t>
  </si>
  <si>
    <t>24.147792,120.673372</t>
    <phoneticPr fontId="6" type="noConversion"/>
  </si>
  <si>
    <t>G5743DB7375</t>
  </si>
  <si>
    <t>24.144689,120.676944</t>
    <phoneticPr fontId="6" type="noConversion"/>
  </si>
  <si>
    <t>G5742HC3990</t>
  </si>
  <si>
    <t>24.141597,120.680531</t>
    <phoneticPr fontId="6" type="noConversion"/>
  </si>
  <si>
    <t>G5841DE0437</t>
  </si>
  <si>
    <t>24.138478,120.684086</t>
    <phoneticPr fontId="6" type="noConversion"/>
  </si>
  <si>
    <t>G5841GB6041</t>
  </si>
  <si>
    <t>24.746094,120.905997</t>
    <phoneticPr fontId="6" type="noConversion"/>
  </si>
  <si>
    <t>D8775AD6622</t>
  </si>
  <si>
    <t>24.741920,120.906006</t>
    <phoneticPr fontId="6" type="noConversion"/>
  </si>
  <si>
    <t>D8774AE6030</t>
  </si>
  <si>
    <t>24.737735,120.906366</t>
    <phoneticPr fontId="6" type="noConversion"/>
  </si>
  <si>
    <t>D8773AE9397</t>
  </si>
  <si>
    <t>24.733228,120.906636</t>
    <phoneticPr fontId="6" type="noConversion"/>
  </si>
  <si>
    <t>D8772BE2367</t>
  </si>
  <si>
    <t>24.728722,120.906504</t>
    <phoneticPr fontId="6" type="noConversion"/>
  </si>
  <si>
    <t>D8771BE1328</t>
  </si>
  <si>
    <t>24.724626,120.904561</t>
    <phoneticPr fontId="6" type="noConversion"/>
  </si>
  <si>
    <t>D8670HE1855</t>
  </si>
  <si>
    <t>24.720206,120.905363</t>
    <phoneticPr fontId="6" type="noConversion"/>
  </si>
  <si>
    <t>D8669HE9965</t>
  </si>
  <si>
    <t>24.715730,120.905918</t>
    <phoneticPr fontId="6" type="noConversion"/>
  </si>
  <si>
    <t>D8769AE5929</t>
  </si>
  <si>
    <t>24.712643,120.902599</t>
    <phoneticPr fontId="6" type="noConversion"/>
  </si>
  <si>
    <t>D8668FB1568</t>
  </si>
  <si>
    <t>24.710147,120.898481</t>
    <phoneticPr fontId="6" type="noConversion"/>
  </si>
  <si>
    <t>D8667AD9892</t>
  </si>
  <si>
    <t>24.707677,120.894346</t>
    <phoneticPr fontId="6" type="noConversion"/>
  </si>
  <si>
    <t>D8567EB8008</t>
  </si>
  <si>
    <t>24.705188,120.890223</t>
    <phoneticPr fontId="6" type="noConversion"/>
  </si>
  <si>
    <t>D8566AD6333</t>
  </si>
  <si>
    <t>24.702640,120.886148</t>
    <phoneticPr fontId="6" type="noConversion"/>
  </si>
  <si>
    <t>D8466EA5501</t>
  </si>
  <si>
    <t>24.698406,120.885302</t>
    <phoneticPr fontId="6" type="noConversion"/>
  </si>
  <si>
    <t>D8465DA6842</t>
  </si>
  <si>
    <t>24.693894,120.885434</t>
    <phoneticPr fontId="6" type="noConversion"/>
  </si>
  <si>
    <t>D8464DA7872</t>
  </si>
  <si>
    <t>24.689381,120.885539</t>
    <phoneticPr fontId="6" type="noConversion"/>
  </si>
  <si>
    <t>D8463DA8883</t>
  </si>
  <si>
    <t>24.684873,120.885502</t>
    <phoneticPr fontId="6" type="noConversion"/>
  </si>
  <si>
    <t>D8462DA8833</t>
  </si>
  <si>
    <t>24.680393,120.884897</t>
    <phoneticPr fontId="6" type="noConversion"/>
  </si>
  <si>
    <t>D8461DA2827</t>
  </si>
  <si>
    <t>24.675949,120.884087</t>
    <phoneticPr fontId="6" type="noConversion"/>
  </si>
  <si>
    <t>D8460CA3995</t>
  </si>
  <si>
    <t>24.671630,120.882651</t>
    <phoneticPr fontId="6" type="noConversion"/>
  </si>
  <si>
    <t>D8459AB9147</t>
  </si>
  <si>
    <t>24.668861,120.882172</t>
    <phoneticPr fontId="6" type="noConversion"/>
  </si>
  <si>
    <t>D8458AD4150</t>
  </si>
  <si>
    <t>24.664661,120.880990</t>
    <phoneticPr fontId="6" type="noConversion"/>
  </si>
  <si>
    <t>D8357HD2455</t>
  </si>
  <si>
    <t>24.661193,120.881659</t>
    <phoneticPr fontId="6" type="noConversion"/>
  </si>
  <si>
    <t>D8356HE9621</t>
  </si>
  <si>
    <t>24.656720,120.882223</t>
    <phoneticPr fontId="6" type="noConversion"/>
  </si>
  <si>
    <t>D8455AE4696</t>
  </si>
  <si>
    <t>24.652278,120.883096</t>
    <phoneticPr fontId="6" type="noConversion"/>
  </si>
  <si>
    <t>D8454BE3773</t>
  </si>
  <si>
    <t>24.648069,120.884490</t>
    <phoneticPr fontId="6" type="noConversion"/>
  </si>
  <si>
    <t>D8454CA7087</t>
  </si>
  <si>
    <t>24.643701,120.883306</t>
    <phoneticPr fontId="6" type="noConversion"/>
  </si>
  <si>
    <t>D8453BA5274</t>
  </si>
  <si>
    <t>24.639290,120.882438</t>
    <phoneticPr fontId="6" type="noConversion"/>
  </si>
  <si>
    <t>D8452AA6395</t>
  </si>
  <si>
    <t>24.634977,120.883572</t>
    <phoneticPr fontId="6" type="noConversion"/>
  </si>
  <si>
    <t>D8451BA8547</t>
  </si>
  <si>
    <t>24.630625,120.884854</t>
    <phoneticPr fontId="6" type="noConversion"/>
  </si>
  <si>
    <t>D8450DA1735</t>
  </si>
  <si>
    <t>24.627625,120.888344</t>
    <phoneticPr fontId="6" type="noConversion"/>
  </si>
  <si>
    <t>D8449GC6463</t>
  </si>
  <si>
    <t>24.624638,120.891594</t>
    <phoneticPr fontId="6" type="noConversion"/>
  </si>
  <si>
    <t>D8548BE9152</t>
  </si>
  <si>
    <t>24.620256,120.891841</t>
    <phoneticPr fontId="6" type="noConversion"/>
  </si>
  <si>
    <t>D8547CE1296</t>
  </si>
  <si>
    <t>24.615765,120.891943</t>
    <phoneticPr fontId="6" type="noConversion"/>
  </si>
  <si>
    <t>D8546CE2299</t>
  </si>
  <si>
    <t>24.607219,120.890583</t>
    <phoneticPr fontId="6" type="noConversion"/>
  </si>
  <si>
    <t>D8544AE9812</t>
  </si>
  <si>
    <t>24.604834,120.887123</t>
    <phoneticPr fontId="6" type="noConversion"/>
  </si>
  <si>
    <t>D8444FC4108</t>
  </si>
  <si>
    <t>24.603065,120.887704</t>
    <phoneticPr fontId="6" type="noConversion"/>
  </si>
  <si>
    <t>D8444FA9293</t>
  </si>
  <si>
    <t>24.601227,120.889305</t>
    <phoneticPr fontId="6" type="noConversion"/>
  </si>
  <si>
    <t>D8443HD6119</t>
  </si>
  <si>
    <t>24.598751,120.885276</t>
    <phoneticPr fontId="6" type="noConversion"/>
  </si>
  <si>
    <t>D8443DA5435</t>
  </si>
  <si>
    <t>24.595559,120.882029</t>
    <phoneticPr fontId="6" type="noConversion"/>
  </si>
  <si>
    <t>D8442AB2942</t>
  </si>
  <si>
    <t>24.591638,120.881633</t>
    <phoneticPr fontId="6" type="noConversion"/>
  </si>
  <si>
    <t>D8341HC8537</t>
  </si>
  <si>
    <t>24.587405,120.882002</t>
    <phoneticPr fontId="6" type="noConversion"/>
  </si>
  <si>
    <t>D8440AC2809</t>
  </si>
  <si>
    <t>24.584978,120.879029</t>
    <phoneticPr fontId="6" type="noConversion"/>
  </si>
  <si>
    <t>D8340FA1290</t>
  </si>
  <si>
    <t>24.582172,120.875972</t>
    <phoneticPr fontId="6" type="noConversion"/>
  </si>
  <si>
    <t>D8339CC0190</t>
  </si>
  <si>
    <t>24.580963,120.871276</t>
    <phoneticPr fontId="6" type="noConversion"/>
  </si>
  <si>
    <t>D8239FA3736</t>
  </si>
  <si>
    <t>24.580473,120.866829</t>
    <phoneticPr fontId="6" type="noConversion"/>
  </si>
  <si>
    <t>D8239AA8232</t>
  </si>
  <si>
    <t>24.579819,120.862346</t>
    <phoneticPr fontId="6" type="noConversion"/>
  </si>
  <si>
    <t>D8138EE2590</t>
  </si>
  <si>
    <t>24.578015,120.857886</t>
    <phoneticPr fontId="6" type="noConversion"/>
  </si>
  <si>
    <t>D8038HC7571</t>
  </si>
  <si>
    <t>24.576027,120.853504</t>
    <phoneticPr fontId="6" type="noConversion"/>
  </si>
  <si>
    <t>D8038DA3331</t>
  </si>
  <si>
    <t>24.574323,120.849120</t>
    <phoneticPr fontId="6" type="noConversion"/>
  </si>
  <si>
    <t>D7937GD8483</t>
  </si>
  <si>
    <t>24.574654,120.844200</t>
    <phoneticPr fontId="6" type="noConversion"/>
  </si>
  <si>
    <t>D7937BD9800</t>
  </si>
  <si>
    <t>24.574118,120.839374</t>
    <phoneticPr fontId="6" type="noConversion"/>
  </si>
  <si>
    <t>D7837FD0211</t>
  </si>
  <si>
    <t>24.572824,120.834645</t>
    <phoneticPr fontId="6" type="noConversion"/>
  </si>
  <si>
    <t>D7837AB2729</t>
  </si>
  <si>
    <t>24.574064,120.829983</t>
    <phoneticPr fontId="6" type="noConversion"/>
  </si>
  <si>
    <t>D7737DD5107</t>
  </si>
  <si>
    <t>24.575571,120.825388</t>
    <phoneticPr fontId="6" type="noConversion"/>
  </si>
  <si>
    <t>D7637GE8854</t>
  </si>
  <si>
    <t>24.575336,120.820492</t>
    <phoneticPr fontId="6" type="noConversion"/>
  </si>
  <si>
    <t>D7637BE8599</t>
  </si>
  <si>
    <t>24.573454,120.816122</t>
    <phoneticPr fontId="6" type="noConversion"/>
  </si>
  <si>
    <t>D7537FC4561</t>
  </si>
  <si>
    <t>24.569384,120.814213</t>
    <phoneticPr fontId="6" type="noConversion"/>
  </si>
  <si>
    <t>D7536DD5020</t>
  </si>
  <si>
    <t>24.564882,120.813845</t>
    <phoneticPr fontId="6" type="noConversion"/>
  </si>
  <si>
    <t>D7535DD1042</t>
  </si>
  <si>
    <t>24.560376,120.813650</t>
    <phoneticPr fontId="6" type="noConversion"/>
  </si>
  <si>
    <t>D7534CD9043</t>
  </si>
  <si>
    <t>24.556038,120.813712</t>
    <phoneticPr fontId="6" type="noConversion"/>
  </si>
  <si>
    <t>D7533CD9292</t>
  </si>
  <si>
    <t>24.551625,120.814006</t>
    <phoneticPr fontId="6" type="noConversion"/>
  </si>
  <si>
    <t>D7532DD2393</t>
  </si>
  <si>
    <t>24.547455,120.812917</t>
    <phoneticPr fontId="6" type="noConversion"/>
  </si>
  <si>
    <t>D7531CD1782</t>
  </si>
  <si>
    <t>24.543775,120.810284</t>
    <phoneticPr fontId="6" type="noConversion"/>
  </si>
  <si>
    <t>D7430HE5605</t>
  </si>
  <si>
    <t>24.540049,120.808546</t>
    <phoneticPr fontId="6" type="noConversion"/>
  </si>
  <si>
    <t>D7430FA7542</t>
  </si>
  <si>
    <t>24.536128,120.808480</t>
    <phoneticPr fontId="6" type="noConversion"/>
  </si>
  <si>
    <t>D7429FB6168</t>
  </si>
  <si>
    <t>24.533561,120.804428</t>
    <phoneticPr fontId="6" type="noConversion"/>
  </si>
  <si>
    <t>D7428BD5354</t>
  </si>
  <si>
    <t>24.530195,120.801141</t>
    <phoneticPr fontId="6" type="noConversion"/>
  </si>
  <si>
    <t>D7327GE2622</t>
  </si>
  <si>
    <t>24.527019,120.797643</t>
    <phoneticPr fontId="6" type="noConversion"/>
  </si>
  <si>
    <t>D7327CB6171</t>
  </si>
  <si>
    <t>24.523524,120.794540</t>
    <phoneticPr fontId="6" type="noConversion"/>
  </si>
  <si>
    <t>D7226HC5224</t>
  </si>
  <si>
    <t>24.520825,120.790629</t>
    <phoneticPr fontId="6" type="noConversion"/>
  </si>
  <si>
    <t>D7225DE5256</t>
  </si>
  <si>
    <t>24.517207,120.787787</t>
    <phoneticPr fontId="6" type="noConversion"/>
  </si>
  <si>
    <t>D7225AA6275</t>
  </si>
  <si>
    <t>24.512749,120.787029</t>
    <phoneticPr fontId="6" type="noConversion"/>
  </si>
  <si>
    <t>D7124HA8392</t>
  </si>
  <si>
    <t>24.508853,120.784866</t>
    <phoneticPr fontId="6" type="noConversion"/>
  </si>
  <si>
    <t>D7123FB6091</t>
  </si>
  <si>
    <t>24.504445,120.783800</t>
    <phoneticPr fontId="6" type="noConversion"/>
  </si>
  <si>
    <t>D7122EB6113</t>
  </si>
  <si>
    <t>24.500030,120.782774</t>
    <phoneticPr fontId="6" type="noConversion"/>
  </si>
  <si>
    <t>D7121DB5264</t>
  </si>
  <si>
    <t>24.495614,120.781754</t>
    <phoneticPr fontId="6" type="noConversion"/>
  </si>
  <si>
    <t>D7120CB5325</t>
  </si>
  <si>
    <t>24.491186,120.780794</t>
    <phoneticPr fontId="6" type="noConversion"/>
  </si>
  <si>
    <t>D7119BB5445</t>
  </si>
  <si>
    <t>24.486681,120.780756</t>
    <phoneticPr fontId="6" type="noConversion"/>
  </si>
  <si>
    <t>D7118BB4496</t>
  </si>
  <si>
    <t>24.482176,120.781065</t>
    <phoneticPr fontId="6" type="noConversion"/>
  </si>
  <si>
    <t>D7117BB7497</t>
  </si>
  <si>
    <t>24.477670,120.781367</t>
    <phoneticPr fontId="6" type="noConversion"/>
  </si>
  <si>
    <t>D7116CB0498</t>
  </si>
  <si>
    <t>24.473157,120.781373</t>
    <phoneticPr fontId="6" type="noConversion"/>
  </si>
  <si>
    <t>D7115CB0498</t>
  </si>
  <si>
    <t>24.468644,120.781268</t>
    <phoneticPr fontId="6" type="noConversion"/>
  </si>
  <si>
    <t>D7114BB9488</t>
  </si>
  <si>
    <t>24.464135,120.781246</t>
    <phoneticPr fontId="6" type="noConversion"/>
  </si>
  <si>
    <t>D7113BB9459</t>
  </si>
  <si>
    <t>24.459699,120.780961</t>
    <phoneticPr fontId="6" type="noConversion"/>
  </si>
  <si>
    <t>D7112BB6557</t>
  </si>
  <si>
    <t>24.455245,120.781038</t>
    <phoneticPr fontId="6" type="noConversion"/>
  </si>
  <si>
    <t>D7111BB7624</t>
  </si>
  <si>
    <t>24.450792,120.780381</t>
    <phoneticPr fontId="6" type="noConversion"/>
  </si>
  <si>
    <t>D7110BB0751</t>
  </si>
  <si>
    <t>24.446541,120.779235</t>
    <phoneticPr fontId="6" type="noConversion"/>
  </si>
  <si>
    <t>D7009HC8080</t>
  </si>
  <si>
    <t>24.442436,120.777926</t>
    <phoneticPr fontId="6" type="noConversion"/>
  </si>
  <si>
    <t>D7008GC5446</t>
  </si>
  <si>
    <t>24.438069,120.776860</t>
    <phoneticPr fontId="6" type="noConversion"/>
  </si>
  <si>
    <t>D7007FC4652</t>
  </si>
  <si>
    <t>24.433603,120.776669</t>
    <phoneticPr fontId="6" type="noConversion"/>
  </si>
  <si>
    <t>D7006FC2658</t>
  </si>
  <si>
    <t>24.429226,120.776143</t>
    <phoneticPr fontId="6" type="noConversion"/>
  </si>
  <si>
    <t>D7005EC7813</t>
  </si>
  <si>
    <t>24.424999,120.774513</t>
    <phoneticPr fontId="6" type="noConversion"/>
  </si>
  <si>
    <t>D7004DD0155</t>
  </si>
  <si>
    <t>24.420628,120.773485</t>
    <phoneticPr fontId="6" type="noConversion"/>
  </si>
  <si>
    <t>D7003CD0301</t>
  </si>
  <si>
    <t>24.416241,120.773310</t>
    <phoneticPr fontId="6" type="noConversion"/>
  </si>
  <si>
    <t>D7002BD8425</t>
  </si>
  <si>
    <t>24.412290,120.771101</t>
    <phoneticPr fontId="6" type="noConversion"/>
  </si>
  <si>
    <t>D6901HE5078</t>
  </si>
  <si>
    <t>24.409460,120.767518</t>
    <phoneticPr fontId="6" type="noConversion"/>
  </si>
  <si>
    <t>D6901DA9935</t>
  </si>
  <si>
    <t>24.405253,120.766031</t>
    <phoneticPr fontId="6" type="noConversion"/>
  </si>
  <si>
    <t>D6900CB4310</t>
  </si>
  <si>
    <t>24.401431,120.763411</t>
    <phoneticPr fontId="6" type="noConversion"/>
  </si>
  <si>
    <t>G6899HC7057</t>
  </si>
  <si>
    <t>24.397617,120.760773</t>
    <phoneticPr fontId="6" type="noConversion"/>
  </si>
  <si>
    <t>G6898FC0875</t>
  </si>
  <si>
    <t>24.394269,120.757644</t>
    <phoneticPr fontId="6" type="noConversion"/>
  </si>
  <si>
    <t>G6897BE8195</t>
  </si>
  <si>
    <t>24.390208,120.755688</t>
    <phoneticPr fontId="6" type="noConversion"/>
  </si>
  <si>
    <t>G6796HE8695</t>
  </si>
  <si>
    <t>24.386189,120.753560</t>
    <phoneticPr fontId="6" type="noConversion"/>
  </si>
  <si>
    <t>G6796FA7231</t>
  </si>
  <si>
    <t>24.382070,120.751572</t>
    <phoneticPr fontId="6" type="noConversion"/>
  </si>
  <si>
    <t>G6795DA7605</t>
  </si>
  <si>
    <t>24.377929,120.749620</t>
    <phoneticPr fontId="6" type="noConversion"/>
  </si>
  <si>
    <t>G6794BB7016</t>
  </si>
  <si>
    <t>24.373772,120.747710</t>
    <phoneticPr fontId="6" type="noConversion"/>
  </si>
  <si>
    <t>G6693HB7476</t>
  </si>
  <si>
    <t>24.369796,120.745384</t>
    <phoneticPr fontId="6" type="noConversion"/>
  </si>
  <si>
    <t>G6692FC4007</t>
  </si>
  <si>
    <t>24.366082,120.742588</t>
    <phoneticPr fontId="6" type="noConversion"/>
  </si>
  <si>
    <t>G6691CC5966</t>
  </si>
  <si>
    <t>24.362526,120.739554</t>
    <phoneticPr fontId="6" type="noConversion"/>
  </si>
  <si>
    <t>G6590HE4072</t>
  </si>
  <si>
    <t>24.358580,120.737755</t>
    <phoneticPr fontId="6" type="noConversion"/>
  </si>
  <si>
    <t>G6589FE6646</t>
  </si>
  <si>
    <t>24.354638,120.735708</t>
    <phoneticPr fontId="6" type="noConversion"/>
  </si>
  <si>
    <t>G6589DA5350</t>
  </si>
  <si>
    <t>24.350249,120.734569</t>
    <phoneticPr fontId="6" type="noConversion"/>
  </si>
  <si>
    <t>G6588CA3494</t>
  </si>
  <si>
    <t>24.345872,120.733361</t>
    <phoneticPr fontId="6" type="noConversion"/>
  </si>
  <si>
    <t>G6587BA1559</t>
  </si>
  <si>
    <t>24.341492,120.732172</t>
    <phoneticPr fontId="6" type="noConversion"/>
  </si>
  <si>
    <t>G6486HA9744</t>
  </si>
  <si>
    <t>24.337085,120.731103</t>
    <phoneticPr fontId="6" type="noConversion"/>
  </si>
  <si>
    <t>G6485GA8846</t>
  </si>
  <si>
    <t>24.332684,120.730008</t>
    <phoneticPr fontId="6" type="noConversion"/>
  </si>
  <si>
    <t>G6484FA7929</t>
  </si>
  <si>
    <t>24.328279,120.728925</t>
    <phoneticPr fontId="6" type="noConversion"/>
  </si>
  <si>
    <t>G6483EB6112</t>
  </si>
  <si>
    <t>24.325339,120.726265</t>
    <phoneticPr fontId="6" type="noConversion"/>
  </si>
  <si>
    <t>G6482BC9817</t>
  </si>
  <si>
    <t>24.323894,120.723551</t>
    <phoneticPr fontId="6" type="noConversion"/>
  </si>
  <si>
    <t>G6382HB1257</t>
  </si>
  <si>
    <t>24.319828,120.725283</t>
    <phoneticPr fontId="6" type="noConversion"/>
  </si>
  <si>
    <t>G6481AB9706</t>
  </si>
  <si>
    <t>24.315436,120.724143</t>
    <phoneticPr fontId="6" type="noConversion"/>
  </si>
  <si>
    <t>G6380HB7930</t>
  </si>
  <si>
    <t>24.311055,120.722954</t>
    <phoneticPr fontId="6" type="noConversion"/>
  </si>
  <si>
    <t>G6379GC5025</t>
  </si>
  <si>
    <t>24.306661,120.721831</t>
    <phoneticPr fontId="6" type="noConversion"/>
  </si>
  <si>
    <t>G6378FC3179</t>
  </si>
  <si>
    <t>24.302214,120.722595</t>
    <phoneticPr fontId="6" type="noConversion"/>
  </si>
  <si>
    <t>G6377GC1236</t>
  </si>
  <si>
    <t>24.297798,120.723612</t>
    <phoneticPr fontId="6" type="noConversion"/>
  </si>
  <si>
    <t>G6376HC1367</t>
  </si>
  <si>
    <t>24.293314,120.723678</t>
    <phoneticPr fontId="6" type="noConversion"/>
  </si>
  <si>
    <t>G6375HC2410</t>
  </si>
  <si>
    <t>24.288816,120.723261</t>
    <phoneticPr fontId="6" type="noConversion"/>
  </si>
  <si>
    <t>G6374GC7482</t>
  </si>
  <si>
    <t>24.284326,120.722769</t>
    <phoneticPr fontId="6" type="noConversion"/>
  </si>
  <si>
    <t>G6373GC2475</t>
  </si>
  <si>
    <t>24.279820,120.722477</t>
    <phoneticPr fontId="6" type="noConversion"/>
  </si>
  <si>
    <t>G6372FC9466</t>
  </si>
  <si>
    <t>24.275324,120.722041</t>
    <phoneticPr fontId="6" type="noConversion"/>
  </si>
  <si>
    <t>G6371FC5418</t>
  </si>
  <si>
    <t>24.270855,120.721467</t>
    <phoneticPr fontId="6" type="noConversion"/>
  </si>
  <si>
    <t>G6370EC9523</t>
  </si>
  <si>
    <t>24.266429,120.720542</t>
    <phoneticPr fontId="6" type="noConversion"/>
  </si>
  <si>
    <t>G6369DC9673</t>
  </si>
  <si>
    <t>24.261958,120.719972</t>
    <phoneticPr fontId="6" type="noConversion"/>
  </si>
  <si>
    <t>G6368DC3688</t>
  </si>
  <si>
    <t>24.258093,120.719544</t>
    <phoneticPr fontId="6" type="noConversion"/>
  </si>
  <si>
    <t>G6367CD9440</t>
  </si>
  <si>
    <t>24.256130,120.715193</t>
    <phoneticPr fontId="6" type="noConversion"/>
  </si>
  <si>
    <t>G6267GB5224</t>
  </si>
  <si>
    <t>24.254941,120.710484</t>
    <phoneticPr fontId="6" type="noConversion"/>
  </si>
  <si>
    <t>G6266BE7933</t>
  </si>
  <si>
    <t>24.250831,120.709034</t>
    <phoneticPr fontId="6" type="noConversion"/>
  </si>
  <si>
    <t>G6266AA2358</t>
  </si>
  <si>
    <t>24.246737,120.710775</t>
    <phoneticPr fontId="6" type="noConversion"/>
  </si>
  <si>
    <t>G6265CA0815</t>
  </si>
  <si>
    <t>24.694069,120.885428</t>
    <phoneticPr fontId="6" type="noConversion"/>
  </si>
  <si>
    <t>D8464DB7072</t>
  </si>
  <si>
    <t>24.693444,120.880548</t>
    <phoneticPr fontId="6" type="noConversion"/>
  </si>
  <si>
    <t>D8364GA8333</t>
  </si>
  <si>
    <t>24.692436,120.875733</t>
    <phoneticPr fontId="6" type="noConversion"/>
  </si>
  <si>
    <t>D8363BE9262</t>
  </si>
  <si>
    <t>24.690441,120.871435</t>
    <phoneticPr fontId="6" type="noConversion"/>
  </si>
  <si>
    <t>D8263FC6011</t>
  </si>
  <si>
    <t>24.686398,120.869341</t>
    <phoneticPr fontId="6" type="noConversion"/>
  </si>
  <si>
    <t>D8262DC4584</t>
  </si>
  <si>
    <t>24.681921,120.869193</t>
    <phoneticPr fontId="6" type="noConversion"/>
  </si>
  <si>
    <t>D8261DC3538</t>
  </si>
  <si>
    <t>24.677845,120.868915</t>
    <phoneticPr fontId="6" type="noConversion"/>
  </si>
  <si>
    <t>D8260DD0046</t>
  </si>
  <si>
    <t>24.674169,120.866290</t>
    <phoneticPr fontId="6" type="noConversion"/>
  </si>
  <si>
    <t>D8259AE3080</t>
  </si>
  <si>
    <t>24.669754,120.867303</t>
    <phoneticPr fontId="6" type="noConversion"/>
  </si>
  <si>
    <t>D8258BE4101</t>
  </si>
  <si>
    <t>24.665254,120.867088</t>
    <phoneticPr fontId="6" type="noConversion"/>
  </si>
  <si>
    <t>D8257BE1182</t>
  </si>
  <si>
    <t>24.660750,120.866773</t>
    <phoneticPr fontId="6" type="noConversion"/>
  </si>
  <si>
    <t>D8256AE8163</t>
  </si>
  <si>
    <t>24.656245,120.867054</t>
    <phoneticPr fontId="6" type="noConversion"/>
  </si>
  <si>
    <t>D8255BE1144</t>
  </si>
  <si>
    <t>24.652506,120.864416</t>
    <phoneticPr fontId="6" type="noConversion"/>
  </si>
  <si>
    <t>D8155GA4060</t>
  </si>
  <si>
    <t>24.648576,120.862026</t>
    <phoneticPr fontId="6" type="noConversion"/>
  </si>
  <si>
    <t>D8154EA0645</t>
  </si>
  <si>
    <t>24.644348,120.860330</t>
    <phoneticPr fontId="6" type="noConversion"/>
  </si>
  <si>
    <t>D8153CA3927</t>
  </si>
  <si>
    <t>24.639976,120.859430</t>
    <phoneticPr fontId="6" type="noConversion"/>
  </si>
  <si>
    <t>D8152BB4103</t>
  </si>
  <si>
    <t>24.635665,120.858107</t>
    <phoneticPr fontId="6" type="noConversion"/>
  </si>
  <si>
    <t>D8151AB0366</t>
  </si>
  <si>
    <t>24.632078,120.856094</t>
    <phoneticPr fontId="6" type="noConversion"/>
  </si>
  <si>
    <t>D8050GC0319</t>
  </si>
  <si>
    <t>24.628740,120.852789</t>
    <phoneticPr fontId="6" type="noConversion"/>
  </si>
  <si>
    <t>D8049CD6669</t>
  </si>
  <si>
    <t>24.625264,120.850577</t>
    <phoneticPr fontId="6" type="noConversion"/>
  </si>
  <si>
    <t>D8048AE4825</t>
  </si>
  <si>
    <t>24.623606,120.846287</t>
    <phoneticPr fontId="6" type="noConversion"/>
  </si>
  <si>
    <t>D7948ED0082</t>
  </si>
  <si>
    <t>24.620518,120.843181</t>
    <phoneticPr fontId="6" type="noConversion"/>
  </si>
  <si>
    <t>D7947AE9630</t>
  </si>
  <si>
    <t>24.617493,120.839682</t>
    <phoneticPr fontId="6" type="noConversion"/>
  </si>
  <si>
    <t>D7847FB3285</t>
  </si>
  <si>
    <t>24.614395,120.836988</t>
    <phoneticPr fontId="6" type="noConversion"/>
  </si>
  <si>
    <t>D7846CC6853</t>
  </si>
  <si>
    <t>24.610614,120.834493</t>
    <phoneticPr fontId="6" type="noConversion"/>
  </si>
  <si>
    <t>D7845AD1624</t>
  </si>
  <si>
    <t>24.606826,120.831868</t>
    <phoneticPr fontId="6" type="noConversion"/>
  </si>
  <si>
    <t>D7744FE4455</t>
  </si>
  <si>
    <t>24.602643,120.830051</t>
    <phoneticPr fontId="6" type="noConversion"/>
  </si>
  <si>
    <t>D7743DE6812</t>
  </si>
  <si>
    <t>24.598569,120.828144</t>
    <phoneticPr fontId="6" type="noConversion"/>
  </si>
  <si>
    <t>D7743BA6371</t>
  </si>
  <si>
    <t>24.088407,120.566024</t>
    <phoneticPr fontId="6" type="noConversion"/>
  </si>
  <si>
    <t>G4330GA4888</t>
  </si>
  <si>
    <t>24.087010,120.569798</t>
    <phoneticPr fontId="6" type="noConversion"/>
  </si>
  <si>
    <t>G4429CE3312</t>
  </si>
  <si>
    <t>24.085924,120.574514</t>
    <phoneticPr fontId="6" type="noConversion"/>
  </si>
  <si>
    <t>G4429HD1100</t>
  </si>
  <si>
    <t>24.085254,120.579378</t>
    <phoneticPr fontId="6" type="noConversion"/>
  </si>
  <si>
    <t>G4529EC0344</t>
  </si>
  <si>
    <t>24.083651,120.583932</t>
    <phoneticPr fontId="6" type="noConversion"/>
  </si>
  <si>
    <t>G4629AA6575</t>
  </si>
  <si>
    <t>24.082920,120.588694</t>
    <phoneticPr fontId="6" type="noConversion"/>
  </si>
  <si>
    <t>G4628FE5713</t>
  </si>
  <si>
    <t>24.082799,120.593606</t>
    <phoneticPr fontId="6" type="noConversion"/>
  </si>
  <si>
    <t>G4728CE5508</t>
  </si>
  <si>
    <t>24.081649,120.598352</t>
    <phoneticPr fontId="6" type="noConversion"/>
  </si>
  <si>
    <t>G4728HD3229</t>
  </si>
  <si>
    <t>24.081067,120.603199</t>
    <phoneticPr fontId="6" type="noConversion"/>
  </si>
  <si>
    <t>G4828EC2654</t>
  </si>
  <si>
    <t>24.077907,120.606464</t>
    <phoneticPr fontId="6" type="noConversion"/>
  </si>
  <si>
    <t>G4827HE5163</t>
  </si>
  <si>
    <t>24.074190,120.609280</t>
    <phoneticPr fontId="6" type="noConversion"/>
  </si>
  <si>
    <t>G4927CA4010</t>
  </si>
  <si>
    <t>24.070585,120.612179</t>
    <phoneticPr fontId="6" type="noConversion"/>
  </si>
  <si>
    <t>G4926FB3050</t>
  </si>
  <si>
    <t>24.066690,120.614657</t>
    <phoneticPr fontId="6" type="noConversion"/>
  </si>
  <si>
    <t>G4925HB8668</t>
  </si>
  <si>
    <t>24.063142,120.617633</t>
    <phoneticPr fontId="6" type="noConversion"/>
  </si>
  <si>
    <t>G5024CC8774</t>
  </si>
  <si>
    <t>24.058698,120.618482</t>
    <phoneticPr fontId="6" type="noConversion"/>
  </si>
  <si>
    <t>G5023DC7822</t>
  </si>
  <si>
    <t>24.054413,120.619794</t>
    <phoneticPr fontId="6" type="noConversion"/>
  </si>
  <si>
    <t>G5022FD0047</t>
  </si>
  <si>
    <t>24.050151,120.621379</t>
    <phoneticPr fontId="6" type="noConversion"/>
  </si>
  <si>
    <t>G5021GD6345</t>
  </si>
  <si>
    <t>24.045721,120.622075</t>
    <phoneticPr fontId="6" type="noConversion"/>
  </si>
  <si>
    <t>G5020HD3444</t>
  </si>
  <si>
    <t>24.041218,120.622468</t>
    <phoneticPr fontId="6" type="noConversion"/>
  </si>
  <si>
    <t>G5019HD7425</t>
  </si>
  <si>
    <t>24.036791,120.623328</t>
    <phoneticPr fontId="6" type="noConversion"/>
  </si>
  <si>
    <t>G5118AD5594</t>
  </si>
  <si>
    <t>24.032377,120.623626</t>
    <phoneticPr fontId="6" type="noConversion"/>
  </si>
  <si>
    <t>G5117AD8686</t>
  </si>
  <si>
    <t>24.027865,120.624023</t>
    <phoneticPr fontId="6" type="noConversion"/>
  </si>
  <si>
    <t>G5116BD2676</t>
  </si>
  <si>
    <t>24.023405,120.624252</t>
    <phoneticPr fontId="6" type="noConversion"/>
  </si>
  <si>
    <t>G5115BD4792</t>
  </si>
  <si>
    <t>24.019499,120.626602</t>
    <phoneticPr fontId="6" type="noConversion"/>
  </si>
  <si>
    <t>G5114DE8379</t>
  </si>
  <si>
    <t>24.015987,120.629614</t>
    <phoneticPr fontId="6" type="noConversion"/>
  </si>
  <si>
    <t>G5114GA9429</t>
  </si>
  <si>
    <t>24.013659,120.633659</t>
    <phoneticPr fontId="6" type="noConversion"/>
  </si>
  <si>
    <t>G5213DC0930</t>
  </si>
  <si>
    <t>24.013595,120.638574</t>
    <phoneticPr fontId="6" type="noConversion"/>
  </si>
  <si>
    <t>G5313AC0831</t>
  </si>
  <si>
    <t>24.013536,120.643486</t>
    <phoneticPr fontId="6" type="noConversion"/>
  </si>
  <si>
    <t>G5313FC0724</t>
  </si>
  <si>
    <t>24.011793,120.647819</t>
    <phoneticPr fontId="6" type="noConversion"/>
  </si>
  <si>
    <t>G5413BA4830</t>
  </si>
  <si>
    <t>24.007763,120.649951</t>
    <phoneticPr fontId="6" type="noConversion"/>
  </si>
  <si>
    <t>G5412DB5393</t>
  </si>
  <si>
    <t>24.004633,120.653492</t>
    <phoneticPr fontId="6" type="noConversion"/>
  </si>
  <si>
    <t>G5411HC1885</t>
  </si>
  <si>
    <t>24.001477,120.657005</t>
    <phoneticPr fontId="6" type="noConversion"/>
  </si>
  <si>
    <t>G5510CE7345</t>
  </si>
  <si>
    <t>23.998564,120.660750</t>
    <phoneticPr fontId="6" type="noConversion"/>
  </si>
  <si>
    <t>G5510GB5151</t>
  </si>
  <si>
    <t>23.995845,120.664671</t>
    <phoneticPr fontId="6" type="noConversion"/>
  </si>
  <si>
    <t>G5609CD5039</t>
  </si>
  <si>
    <t>23.991942,120.667052</t>
    <phoneticPr fontId="6" type="noConversion"/>
  </si>
  <si>
    <t>G5608ED9746</t>
  </si>
  <si>
    <t>23.988925,120.670694</t>
    <phoneticPr fontId="6" type="noConversion"/>
  </si>
  <si>
    <t>G5708AA6441</t>
  </si>
  <si>
    <t>23.987588,120.675335</t>
    <phoneticPr fontId="6" type="noConversion"/>
  </si>
  <si>
    <t>G5707FD3962</t>
  </si>
  <si>
    <t>23.986675,120.680147</t>
    <phoneticPr fontId="6" type="noConversion"/>
  </si>
  <si>
    <t>G5807CC2950</t>
  </si>
  <si>
    <t>23.985755,120.684957</t>
    <phoneticPr fontId="6" type="noConversion"/>
  </si>
  <si>
    <t>G5807HB1847</t>
  </si>
  <si>
    <t>23.983799,120.689222</t>
    <phoneticPr fontId="6" type="noConversion"/>
  </si>
  <si>
    <t>G5906DE4689</t>
  </si>
  <si>
    <t>23.980829,120.692670</t>
    <phoneticPr fontId="6" type="noConversion"/>
  </si>
  <si>
    <t>G5906GB9480</t>
  </si>
  <si>
    <t>23.979082,120.696186</t>
    <phoneticPr fontId="6" type="noConversion"/>
  </si>
  <si>
    <t>G6005CE5455</t>
  </si>
  <si>
    <t>23.978549,120.701064</t>
    <phoneticPr fontId="6" type="noConversion"/>
  </si>
  <si>
    <t>G6005HD5825</t>
  </si>
  <si>
    <t>23.977700,120.705867</t>
    <phoneticPr fontId="6" type="noConversion"/>
  </si>
  <si>
    <t>G6105EC4900</t>
  </si>
  <si>
    <t>23.977099,120.710721</t>
    <phoneticPr fontId="6" type="noConversion"/>
  </si>
  <si>
    <t>G6205BC3243</t>
  </si>
  <si>
    <t>23.977956,120.715377</t>
    <phoneticPr fontId="6" type="noConversion"/>
  </si>
  <si>
    <t>G6205GD0187</t>
  </si>
  <si>
    <t>23.979053,120.720123</t>
    <phoneticPr fontId="6" type="noConversion"/>
  </si>
  <si>
    <t>G6305CE9317</t>
  </si>
  <si>
    <t>23.980269,120.724849</t>
    <phoneticPr fontId="6" type="noConversion"/>
  </si>
  <si>
    <t>G6306HA7721</t>
  </si>
  <si>
    <t>23.981557,120.729557</t>
    <phoneticPr fontId="6" type="noConversion"/>
  </si>
  <si>
    <t>G6406EC5123</t>
  </si>
  <si>
    <t>23.982838,120.734270</t>
    <phoneticPr fontId="6" type="noConversion"/>
  </si>
  <si>
    <t>G6506BD3524</t>
  </si>
  <si>
    <t>23.984099,120.738987</t>
    <phoneticPr fontId="6" type="noConversion"/>
  </si>
  <si>
    <t>G6506GE1922</t>
  </si>
  <si>
    <t>23.984966,120.743771</t>
    <phoneticPr fontId="6" type="noConversion"/>
  </si>
  <si>
    <t>G6607CA9897</t>
  </si>
  <si>
    <t>23.984530,120.748661</t>
    <phoneticPr fontId="6" type="noConversion"/>
  </si>
  <si>
    <t>G6607HA9368</t>
  </si>
  <si>
    <t>23.982098,120.752637</t>
    <phoneticPr fontId="6" type="noConversion"/>
  </si>
  <si>
    <t>G6706EC0608</t>
  </si>
  <si>
    <t>23.984287,120.756807</t>
    <phoneticPr fontId="6" type="noConversion"/>
  </si>
  <si>
    <t>G6807AA2150</t>
  </si>
  <si>
    <t>23.986521,120.761013</t>
    <phoneticPr fontId="6" type="noConversion"/>
  </si>
  <si>
    <t>G6807EC5537</t>
  </si>
  <si>
    <t>23.984921,120.765498</t>
    <phoneticPr fontId="6" type="noConversion"/>
  </si>
  <si>
    <t>G6907BA0799</t>
  </si>
  <si>
    <t>23.983618,120.770149</t>
    <phoneticPr fontId="6" type="noConversion"/>
  </si>
  <si>
    <t>G6906FE8323</t>
  </si>
  <si>
    <t>23.984010,120.775000</t>
    <phoneticPr fontId="6" type="noConversion"/>
  </si>
  <si>
    <t>G7006CE7766</t>
  </si>
  <si>
    <t>23.983562,120.779750</t>
    <phoneticPr fontId="6" type="noConversion"/>
  </si>
  <si>
    <t>G7006HE5296</t>
  </si>
  <si>
    <t>23.982387,120.784342</t>
    <phoneticPr fontId="6" type="noConversion"/>
  </si>
  <si>
    <t>G7106EC2965</t>
  </si>
  <si>
    <t>23.983336,120.789076</t>
    <phoneticPr fontId="6" type="noConversion"/>
  </si>
  <si>
    <t>G7206BD0989</t>
  </si>
  <si>
    <t>23.984528,120.793647</t>
    <phoneticPr fontId="6" type="noConversion"/>
  </si>
  <si>
    <t>G7207FA7341</t>
  </si>
  <si>
    <t>23.987066,120.797704</t>
    <phoneticPr fontId="6" type="noConversion"/>
  </si>
  <si>
    <t>G7307BD8171</t>
  </si>
  <si>
    <t>23.987762,120.802491</t>
    <phoneticPr fontId="6" type="noConversion"/>
  </si>
  <si>
    <t>G7307GD7847</t>
  </si>
  <si>
    <t>23.989172,120.807002</t>
    <phoneticPr fontId="6" type="noConversion"/>
  </si>
  <si>
    <t>G7408DA3433</t>
  </si>
  <si>
    <t>23.992778,120.809952</t>
    <phoneticPr fontId="6" type="noConversion"/>
  </si>
  <si>
    <t>G7408GE3442</t>
  </si>
  <si>
    <t>23.996972,120.811627</t>
    <phoneticPr fontId="6" type="noConversion"/>
  </si>
  <si>
    <t>G7509AE0056</t>
  </si>
  <si>
    <t>24.000966,120.813679</t>
    <phoneticPr fontId="6" type="noConversion"/>
  </si>
  <si>
    <t>G7510CD1448</t>
  </si>
  <si>
    <t>24.004312,120.816825</t>
    <phoneticPr fontId="6" type="noConversion"/>
  </si>
  <si>
    <t>G7511FC3158</t>
  </si>
  <si>
    <t>24.008614,120.818299</t>
    <phoneticPr fontId="6" type="noConversion"/>
  </si>
  <si>
    <t>G7512GB8954</t>
  </si>
  <si>
    <t>24.013038,120.819259</t>
    <phoneticPr fontId="6" type="noConversion"/>
  </si>
  <si>
    <t>G7513HB8844</t>
  </si>
  <si>
    <t>24.017118,120.821213</t>
    <phoneticPr fontId="6" type="noConversion"/>
  </si>
  <si>
    <t>G7614BB8336</t>
  </si>
  <si>
    <t>24.020897,120.823884</t>
    <phoneticPr fontId="6" type="noConversion"/>
  </si>
  <si>
    <t>G7615EA5554</t>
  </si>
  <si>
    <t>24.024062,120.827272</t>
    <phoneticPr fontId="6" type="noConversion"/>
  </si>
  <si>
    <t>G7715AE0004</t>
  </si>
  <si>
    <t>24.026003,120.831693</t>
    <phoneticPr fontId="6" type="noConversion"/>
  </si>
  <si>
    <t>G7716EB5109</t>
  </si>
  <si>
    <t>24.026692,120.836529</t>
    <phoneticPr fontId="6" type="noConversion"/>
  </si>
  <si>
    <t>G7816BB4924</t>
  </si>
  <si>
    <t>24.027494,120.841364</t>
    <phoneticPr fontId="6" type="noConversion"/>
  </si>
  <si>
    <t>G7816GC3843</t>
  </si>
  <si>
    <t>24.024869,120.844911</t>
    <phoneticPr fontId="6" type="noConversion"/>
  </si>
  <si>
    <t>G7915BE9951</t>
  </si>
  <si>
    <t>24.020644,120.846498</t>
    <phoneticPr fontId="6" type="noConversion"/>
  </si>
  <si>
    <t>G7915DA5263</t>
  </si>
  <si>
    <t>24.016292,120.847369</t>
    <phoneticPr fontId="6" type="noConversion"/>
  </si>
  <si>
    <t>G7914EA4441</t>
  </si>
  <si>
    <t>24.012008,120.848518</t>
    <phoneticPr fontId="6" type="noConversion"/>
  </si>
  <si>
    <t>G7913FA6607</t>
  </si>
  <si>
    <t>24.007680,120.847458</t>
    <phoneticPr fontId="6" type="noConversion"/>
  </si>
  <si>
    <t>G7912EA5827</t>
  </si>
  <si>
    <t>24.003728,120.845202</t>
    <phoneticPr fontId="6" type="noConversion"/>
  </si>
  <si>
    <t>G7911CB2520</t>
  </si>
  <si>
    <t>24.000082,120.847969</t>
    <phoneticPr fontId="6" type="noConversion"/>
  </si>
  <si>
    <t>G7910FC0436</t>
  </si>
  <si>
    <t>23.997479,120.851917</t>
    <phoneticPr fontId="6" type="noConversion"/>
  </si>
  <si>
    <t>G8009BE0547</t>
  </si>
  <si>
    <t>23.994546,120.855494</t>
    <phoneticPr fontId="6" type="noConversion"/>
  </si>
  <si>
    <t>G8009EB6382</t>
  </si>
  <si>
    <t>23.991280,120.858725</t>
    <phoneticPr fontId="6" type="noConversion"/>
  </si>
  <si>
    <t>G8008HC9760</t>
  </si>
  <si>
    <t>23.987320,120.860340</t>
    <phoneticPr fontId="6" type="noConversion"/>
  </si>
  <si>
    <t>G8107BD6301</t>
  </si>
  <si>
    <t>23.984546,120.864210</t>
    <phoneticPr fontId="6" type="noConversion"/>
  </si>
  <si>
    <t>G8107FA5244</t>
  </si>
  <si>
    <t>23.983188,120.868864</t>
    <phoneticPr fontId="6" type="noConversion"/>
  </si>
  <si>
    <t>G8206CD2773</t>
  </si>
  <si>
    <t>23.983622,120.873678</t>
    <phoneticPr fontId="6" type="noConversion"/>
  </si>
  <si>
    <t>G8206HE1271</t>
  </si>
  <si>
    <t>23.982477,120.878412</t>
    <phoneticPr fontId="6" type="noConversion"/>
  </si>
  <si>
    <t>G8306DC9983</t>
  </si>
  <si>
    <t>23.983204,120.883143</t>
    <phoneticPr fontId="6" type="noConversion"/>
  </si>
  <si>
    <t>G8406AD8703</t>
  </si>
  <si>
    <t>23.985579,120.887280</t>
    <phoneticPr fontId="6" type="noConversion"/>
  </si>
  <si>
    <t>G8407FB0316</t>
  </si>
  <si>
    <t>23.983837,120.891609</t>
    <phoneticPr fontId="6" type="noConversion"/>
  </si>
  <si>
    <t>G8506BE4413</t>
  </si>
  <si>
    <t>23.981767,120.895886</t>
    <phoneticPr fontId="6" type="noConversion"/>
  </si>
  <si>
    <t>G8506FC7163</t>
  </si>
  <si>
    <t>23.982366,120.900559</t>
    <phoneticPr fontId="6" type="noConversion"/>
  </si>
  <si>
    <t>G8606CC5729</t>
  </si>
  <si>
    <t>23.984096,120.904847</t>
    <phoneticPr fontId="6" type="noConversion"/>
  </si>
  <si>
    <t>G8606GE8781</t>
  </si>
  <si>
    <t>23.983256,120.909658</t>
    <phoneticPr fontId="6" type="noConversion"/>
  </si>
  <si>
    <t>G8706DD7787</t>
  </si>
  <si>
    <t>23.981205,120.913857</t>
    <phoneticPr fontId="6" type="noConversion"/>
  </si>
  <si>
    <t>G8806AB0550</t>
  </si>
  <si>
    <t>23.978489,120.917655</t>
    <phoneticPr fontId="6" type="noConversion"/>
  </si>
  <si>
    <t>G8805DD9419</t>
  </si>
  <si>
    <t>23.976337,120.921974</t>
    <phoneticPr fontId="6" type="noConversion"/>
  </si>
  <si>
    <t>G8905AB3110</t>
  </si>
  <si>
    <t>23.973423,120.925710</t>
    <phoneticPr fontId="6" type="noConversion"/>
  </si>
  <si>
    <t>G8904EC1817</t>
  </si>
  <si>
    <t>23.970355,120.929312</t>
    <phoneticPr fontId="6" type="noConversion"/>
  </si>
  <si>
    <t>G8903HE7477</t>
  </si>
  <si>
    <t>23.967154,120.932734</t>
    <phoneticPr fontId="6" type="noConversion"/>
  </si>
  <si>
    <t>G9003DA2953</t>
  </si>
  <si>
    <t>23.965320,120.937077</t>
    <phoneticPr fontId="6" type="noConversion"/>
  </si>
  <si>
    <t>G9002HD6879</t>
  </si>
  <si>
    <t>23.965544,120.941909</t>
    <phoneticPr fontId="6" type="noConversion"/>
  </si>
  <si>
    <t>G9102EE5194</t>
  </si>
  <si>
    <t>23.966843,120.946366</t>
    <phoneticPr fontId="6" type="noConversion"/>
  </si>
  <si>
    <t>G9203BA1528</t>
  </si>
  <si>
    <t>23.971047,120.947766</t>
    <phoneticPr fontId="6" type="noConversion"/>
  </si>
  <si>
    <t>G9204CA5253</t>
  </si>
  <si>
    <t>23.970112,120.952412</t>
    <phoneticPr fontId="6" type="noConversion"/>
  </si>
  <si>
    <t>G9203HE2189</t>
  </si>
  <si>
    <t>23.971205,120.957136</t>
    <phoneticPr fontId="6" type="noConversion"/>
  </si>
  <si>
    <t>G9304EA0490</t>
  </si>
  <si>
    <t>23.972492,120.961847</t>
    <phoneticPr fontId="6" type="noConversion"/>
  </si>
  <si>
    <t>G9404AB8883</t>
  </si>
  <si>
    <t>23.973245,120.966629</t>
    <phoneticPr fontId="6" type="noConversion"/>
  </si>
  <si>
    <t>G9404FC7656</t>
  </si>
  <si>
    <t>23.973308,120.971538</t>
    <phoneticPr fontId="6" type="noConversion"/>
  </si>
  <si>
    <t>G9504CC7743</t>
  </si>
  <si>
    <t>23.973495,120.976389</t>
    <phoneticPr fontId="6" type="noConversion"/>
  </si>
  <si>
    <t>G9504HC6983</t>
  </si>
  <si>
    <t>23.974929,120.980873</t>
    <phoneticPr fontId="6" type="noConversion"/>
  </si>
  <si>
    <t>G9604EE2542</t>
  </si>
  <si>
    <t>23.976314,120.985495</t>
    <phoneticPr fontId="6" type="noConversion"/>
  </si>
  <si>
    <t>G9705AB9055</t>
  </si>
  <si>
    <t>23.977893,120.990016</t>
    <phoneticPr fontId="6" type="noConversion"/>
  </si>
  <si>
    <t>G9705FC5850</t>
  </si>
  <si>
    <t>23.978900,120.994666</t>
    <phoneticPr fontId="6" type="noConversion"/>
  </si>
  <si>
    <t>G9805CD2982</t>
  </si>
  <si>
    <t>23.978962,120.999506</t>
    <phoneticPr fontId="6" type="noConversion"/>
  </si>
  <si>
    <t>G9805HD2909</t>
  </si>
  <si>
    <t>23.977618,121.004144</t>
    <phoneticPr fontId="6" type="noConversion"/>
  </si>
  <si>
    <t>G9905DC9520</t>
  </si>
  <si>
    <t>23.978766,121.008860</t>
    <phoneticPr fontId="6" type="noConversion"/>
  </si>
  <si>
    <t>H0005AD7727</t>
  </si>
  <si>
    <t>23.981080,121.013036</t>
    <phoneticPr fontId="6" type="noConversion"/>
  </si>
  <si>
    <t>H0006EB9373</t>
  </si>
  <si>
    <t>23.984549,121.016134</t>
    <phoneticPr fontId="6" type="noConversion"/>
  </si>
  <si>
    <t>H0107AA1127</t>
  </si>
  <si>
    <t>23.987693,121.019478</t>
    <phoneticPr fontId="6" type="noConversion"/>
  </si>
  <si>
    <t>H0107DD5626</t>
  </si>
  <si>
    <t>23.989914,121.023630</t>
    <phoneticPr fontId="6" type="noConversion"/>
  </si>
  <si>
    <t>H0108HB7152</t>
  </si>
  <si>
    <t>23.991861,121.028013</t>
    <phoneticPr fontId="6" type="noConversion"/>
  </si>
  <si>
    <t>H0208ED2217</t>
  </si>
  <si>
    <t>23.993833,121.032212</t>
    <phoneticPr fontId="6" type="noConversion"/>
  </si>
  <si>
    <t>H0309AA4486</t>
  </si>
  <si>
    <t>23.995312,121.036690</t>
    <phoneticPr fontId="6" type="noConversion"/>
  </si>
  <si>
    <t>H0309FC0130</t>
  </si>
  <si>
    <t>23.997471,121.040825</t>
    <phoneticPr fontId="6" type="noConversion"/>
  </si>
  <si>
    <t>H0409BE2449</t>
  </si>
  <si>
    <t>23.998091,121.045615</t>
    <phoneticPr fontId="6" type="noConversion"/>
  </si>
  <si>
    <t>H0410GA1118</t>
  </si>
  <si>
    <t>23.997778,121.050335</t>
    <phoneticPr fontId="6" type="noConversion"/>
  </si>
  <si>
    <t>H0509CE9823</t>
  </si>
  <si>
    <t>24.001478,121.053107</t>
    <phoneticPr fontId="6" type="noConversion"/>
  </si>
  <si>
    <t>H0510FD7943</t>
  </si>
  <si>
    <t>24.003760,121.056881</t>
    <phoneticPr fontId="6" type="noConversion"/>
  </si>
  <si>
    <t>H0611BB5476</t>
  </si>
  <si>
    <t>24.004904,121.061506</t>
    <phoneticPr fontId="6" type="noConversion"/>
  </si>
  <si>
    <t>H0611GC2783</t>
  </si>
  <si>
    <t>24.003379,121.065822</t>
    <phoneticPr fontId="6" type="noConversion"/>
  </si>
  <si>
    <t>H0711CB6074</t>
  </si>
  <si>
    <t>23.999261,121.067205</t>
    <phoneticPr fontId="6" type="noConversion"/>
  </si>
  <si>
    <t>H0710EB0488</t>
  </si>
  <si>
    <t>23.995948,121.070415</t>
    <phoneticPr fontId="6" type="noConversion"/>
  </si>
  <si>
    <t>H0709HC3851</t>
  </si>
  <si>
    <t>23.995137,121.074861</t>
    <phoneticPr fontId="6" type="noConversion"/>
  </si>
  <si>
    <t>H0809DB8972</t>
  </si>
  <si>
    <t>23.996451,121.079187</t>
    <phoneticPr fontId="6" type="noConversion"/>
  </si>
  <si>
    <t>H0909AD2378</t>
  </si>
  <si>
    <t>24.000506,121.081077</t>
    <phoneticPr fontId="6" type="noConversion"/>
  </si>
  <si>
    <t>H0910CC1897</t>
  </si>
  <si>
    <t>24.002965,121.085183</t>
    <phoneticPr fontId="6" type="noConversion"/>
  </si>
  <si>
    <t>H0911GA3579</t>
  </si>
  <si>
    <t>24.004989,121.089552</t>
    <phoneticPr fontId="6" type="noConversion"/>
  </si>
  <si>
    <t>H1011CC8814</t>
  </si>
  <si>
    <t>24.006644,121.093806</t>
    <phoneticPr fontId="6" type="noConversion"/>
  </si>
  <si>
    <t>H1011HE1647</t>
  </si>
  <si>
    <t>24.008595,121.097978</t>
    <phoneticPr fontId="6" type="noConversion"/>
  </si>
  <si>
    <t>H1112DB3884</t>
  </si>
  <si>
    <t>24.011628,121.101537</t>
    <phoneticPr fontId="6" type="noConversion"/>
  </si>
  <si>
    <t>H1113HA0200</t>
  </si>
  <si>
    <t>24.009310,121.104426</t>
    <phoneticPr fontId="6" type="noConversion"/>
  </si>
  <si>
    <t>H1212BC9643</t>
  </si>
  <si>
    <t>24.008824,121.108070</t>
    <phoneticPr fontId="6" type="noConversion"/>
  </si>
  <si>
    <t>H1212FC6150</t>
  </si>
  <si>
    <t>24.007958,121.111929</t>
    <phoneticPr fontId="6" type="noConversion"/>
  </si>
  <si>
    <t>H1312BB5174</t>
  </si>
  <si>
    <t>24.009996,121.115788</t>
    <phoneticPr fontId="6" type="noConversion"/>
  </si>
  <si>
    <t>H1312FD5400</t>
  </si>
  <si>
    <t>24.012682,121.119259</t>
    <phoneticPr fontId="6" type="noConversion"/>
  </si>
  <si>
    <t>H1413BB0338</t>
  </si>
  <si>
    <t>24.015767,121.121036</t>
    <phoneticPr fontId="6" type="noConversion"/>
  </si>
  <si>
    <t>H1413CE8830</t>
  </si>
  <si>
    <t>24.017121,121.124730</t>
    <phoneticPr fontId="6" type="noConversion"/>
  </si>
  <si>
    <t>H1414GB5390</t>
  </si>
  <si>
    <t>24.014326,121.121962</t>
    <phoneticPr fontId="6" type="noConversion"/>
  </si>
  <si>
    <t>H1413DD7280</t>
  </si>
  <si>
    <t>24.016307,121.126209</t>
    <phoneticPr fontId="6" type="noConversion"/>
  </si>
  <si>
    <t>H1514AA0490</t>
  </si>
  <si>
    <t>24.016159,121.127435</t>
    <phoneticPr fontId="6" type="noConversion"/>
  </si>
  <si>
    <t>H1514BA3244</t>
  </si>
  <si>
    <t>24.015593,121.126934</t>
    <phoneticPr fontId="6" type="noConversion"/>
  </si>
  <si>
    <t>H1513AE8631</t>
  </si>
  <si>
    <t>24.018513,121.129839</t>
    <phoneticPr fontId="6" type="noConversion"/>
  </si>
  <si>
    <t>H1514DC7885</t>
  </si>
  <si>
    <t>24.019987,121.131518</t>
    <phoneticPr fontId="6" type="noConversion"/>
  </si>
  <si>
    <t>H1514FE4498</t>
  </si>
  <si>
    <t>24.023265,121.132754</t>
    <phoneticPr fontId="6" type="noConversion"/>
  </si>
  <si>
    <t>H1515GD7141</t>
  </si>
  <si>
    <t>24.024983,121.137011</t>
    <phoneticPr fontId="6" type="noConversion"/>
  </si>
  <si>
    <t>H1616DA0072</t>
  </si>
  <si>
    <t>24.024884,121.140846</t>
    <phoneticPr fontId="6" type="noConversion"/>
  </si>
  <si>
    <t>H1615GE9971</t>
  </si>
  <si>
    <t>24.024214,121.144215</t>
    <phoneticPr fontId="6" type="noConversion"/>
  </si>
  <si>
    <t>H1715CE4107</t>
  </si>
  <si>
    <t>24.023443,121.148241</t>
    <phoneticPr fontId="6" type="noConversion"/>
  </si>
  <si>
    <t>H1715GD5303</t>
  </si>
  <si>
    <t>24.027197,121.147595</t>
    <phoneticPr fontId="6" type="noConversion"/>
  </si>
  <si>
    <t>H1716FC8448</t>
  </si>
  <si>
    <t>24.026793,121.151019</t>
    <phoneticPr fontId="6" type="noConversion"/>
  </si>
  <si>
    <t>H1816BC3024</t>
  </si>
  <si>
    <t>24.028034,121.155587</t>
    <phoneticPr fontId="6" type="noConversion"/>
  </si>
  <si>
    <t>H1816FD9472</t>
  </si>
  <si>
    <t>24.028143,121.160258</t>
    <phoneticPr fontId="6" type="noConversion"/>
  </si>
  <si>
    <t>H1916CD7524</t>
  </si>
  <si>
    <t>24.029354,121.163148</t>
    <phoneticPr fontId="6" type="noConversion"/>
  </si>
  <si>
    <t>H1916FE6859</t>
  </si>
  <si>
    <t>24.030180,121.167502</t>
    <phoneticPr fontId="6" type="noConversion"/>
  </si>
  <si>
    <t>H2017CA0881</t>
  </si>
  <si>
    <t>24.029338,121.171582</t>
    <phoneticPr fontId="6" type="noConversion"/>
  </si>
  <si>
    <t>H2016GE2838</t>
  </si>
  <si>
    <t>24.032375,121.173534</t>
    <phoneticPr fontId="6" type="noConversion"/>
  </si>
  <si>
    <t>H2117AD2215</t>
  </si>
  <si>
    <t>24.033127,121.176385</t>
    <phoneticPr fontId="6" type="noConversion"/>
  </si>
  <si>
    <t>H2117DE1018</t>
  </si>
  <si>
    <t>24.029285,121.175941</t>
    <phoneticPr fontId="6" type="noConversion"/>
  </si>
  <si>
    <t>H2116CE6873</t>
  </si>
  <si>
    <t>24.027082,121.178041</t>
    <phoneticPr fontId="6" type="noConversion"/>
  </si>
  <si>
    <t>H2116EC8319</t>
  </si>
  <si>
    <t>24.023800,121.180707</t>
    <phoneticPr fontId="6" type="noConversion"/>
  </si>
  <si>
    <t>H2115HD5726</t>
  </si>
  <si>
    <t>24.024966,121.180734</t>
    <phoneticPr fontId="6" type="noConversion"/>
  </si>
  <si>
    <t>H2116HA5055</t>
  </si>
  <si>
    <t>24.027924,121.177774</t>
    <phoneticPr fontId="6" type="noConversion"/>
  </si>
  <si>
    <t>H2116ED5332</t>
  </si>
  <si>
    <t>24.026739,121.180339</t>
    <phoneticPr fontId="6" type="noConversion"/>
  </si>
  <si>
    <t>H2116HC1041</t>
  </si>
  <si>
    <t>24.025223,121.183350</t>
    <phoneticPr fontId="6" type="noConversion"/>
  </si>
  <si>
    <t>H2216CA2314</t>
  </si>
  <si>
    <t>24.027350,121.186888</t>
    <phoneticPr fontId="6" type="noConversion"/>
  </si>
  <si>
    <t>H2216FC8700</t>
  </si>
  <si>
    <t>24.028896,121.185631</t>
    <phoneticPr fontId="6" type="noConversion"/>
  </si>
  <si>
    <t>H2216EE5421</t>
  </si>
  <si>
    <t>24.026932,121.183789</t>
    <phoneticPr fontId="6" type="noConversion"/>
  </si>
  <si>
    <t>H2216CC6253</t>
  </si>
  <si>
    <t>24.027431,121.184794</t>
    <phoneticPr fontId="6" type="noConversion"/>
  </si>
  <si>
    <t>H2216DC6779</t>
  </si>
  <si>
    <t>24.031519,121.184508</t>
    <phoneticPr fontId="6" type="noConversion"/>
  </si>
  <si>
    <t>H2217DC3381</t>
  </si>
  <si>
    <t>24.035655,121.185975</t>
    <phoneticPr fontId="6" type="noConversion"/>
  </si>
  <si>
    <t>H2218EB8869</t>
  </si>
  <si>
    <t>24.039407,121.187004</t>
    <phoneticPr fontId="6" type="noConversion"/>
  </si>
  <si>
    <t>H2219FB9015</t>
  </si>
  <si>
    <t>24.042473,121.185449</t>
    <phoneticPr fontId="6" type="noConversion"/>
  </si>
  <si>
    <t>H2219EE3424</t>
  </si>
  <si>
    <t>24.039214,121.187385</t>
    <phoneticPr fontId="6" type="noConversion"/>
  </si>
  <si>
    <t>H2219GA2894</t>
  </si>
  <si>
    <t>24.037271,121.189816</t>
    <phoneticPr fontId="6" type="noConversion"/>
  </si>
  <si>
    <t>H2318AD7679</t>
  </si>
  <si>
    <t>24.037382,121.194030</t>
    <phoneticPr fontId="6" type="noConversion"/>
  </si>
  <si>
    <t>H2318FD0852</t>
  </si>
  <si>
    <t>24.038676,121.196552</t>
    <phoneticPr fontId="6" type="noConversion"/>
  </si>
  <si>
    <t>H2319HA6226</t>
  </si>
  <si>
    <t>24.038738,121.200266</t>
    <phoneticPr fontId="6" type="noConversion"/>
  </si>
  <si>
    <t>H2419DA3393</t>
  </si>
  <si>
    <t>24.040833,121.203047</t>
    <phoneticPr fontId="6" type="noConversion"/>
  </si>
  <si>
    <t>H2419GC2625</t>
  </si>
  <si>
    <t>24.039242,121.206415</t>
    <phoneticPr fontId="6" type="noConversion"/>
  </si>
  <si>
    <t>H2519BA6950</t>
  </si>
  <si>
    <t>24.036746,121.208990</t>
    <phoneticPr fontId="6" type="noConversion"/>
  </si>
  <si>
    <t>H2518ED2174</t>
  </si>
  <si>
    <t>24.037952,121.212116</t>
    <phoneticPr fontId="6" type="noConversion"/>
  </si>
  <si>
    <t>H2518HE4458</t>
  </si>
  <si>
    <t>24.039528,121.215367</t>
    <phoneticPr fontId="6" type="noConversion"/>
  </si>
  <si>
    <t>H2619CB7253</t>
  </si>
  <si>
    <t>24.023725,121.134344</t>
    <phoneticPr fontId="6" type="noConversion"/>
  </si>
  <si>
    <t>H1615AD3662</t>
  </si>
  <si>
    <t>24.025829,121.138013</t>
    <phoneticPr fontId="6" type="noConversion"/>
  </si>
  <si>
    <t>H1616EA0996</t>
  </si>
  <si>
    <t>24.026517,121.136613</t>
    <phoneticPr fontId="6" type="noConversion"/>
  </si>
  <si>
    <t>H1616CB6772</t>
  </si>
  <si>
    <t>24.026311,121.140858</t>
    <phoneticPr fontId="6" type="noConversion"/>
  </si>
  <si>
    <t>H1616GB9489</t>
  </si>
  <si>
    <t>24.026130,121.143731</t>
    <phoneticPr fontId="6" type="noConversion"/>
  </si>
  <si>
    <t>H1716BB9310</t>
  </si>
  <si>
    <t>24.028896,121.143986</t>
    <phoneticPr fontId="6" type="noConversion"/>
  </si>
  <si>
    <t>H1716CE1366</t>
  </si>
  <si>
    <t>24.030804,121.143130</t>
    <phoneticPr fontId="6" type="noConversion"/>
  </si>
  <si>
    <t>H1717BB2497</t>
  </si>
  <si>
    <t>24.034803,121.142385</t>
    <phoneticPr fontId="6" type="noConversion"/>
  </si>
  <si>
    <t>H1718AA5930</t>
  </si>
  <si>
    <t>24.038414,121.144732</t>
    <phoneticPr fontId="6" type="noConversion"/>
  </si>
  <si>
    <t>H1718CE9910</t>
  </si>
  <si>
    <t>24.036729,121.145377</t>
    <phoneticPr fontId="6" type="noConversion"/>
  </si>
  <si>
    <t>H1718DD5074</t>
  </si>
  <si>
    <t>24.034986,121.149079</t>
    <phoneticPr fontId="6" type="noConversion"/>
  </si>
  <si>
    <t>H1718HB3141</t>
  </si>
  <si>
    <t>24.033008,121.152617</t>
    <phoneticPr fontId="6" type="noConversion"/>
  </si>
  <si>
    <t>H1817CD9942</t>
  </si>
  <si>
    <t>24.035822,121.155110</t>
    <phoneticPr fontId="6" type="noConversion"/>
  </si>
  <si>
    <t>H1818FC4074</t>
  </si>
  <si>
    <t>24.038452,121.158276</t>
    <phoneticPr fontId="6" type="noConversion"/>
  </si>
  <si>
    <t>H1918AE6996</t>
  </si>
  <si>
    <t>24.042898,121.157768</t>
    <phoneticPr fontId="6" type="noConversion"/>
  </si>
  <si>
    <t>H1919AE1868</t>
  </si>
  <si>
    <t>24.044992,121.157539</t>
    <phoneticPr fontId="6" type="noConversion"/>
  </si>
  <si>
    <t>H1820HC9230</t>
  </si>
  <si>
    <t>24.046033,121.155785</t>
    <phoneticPr fontId="6" type="noConversion"/>
  </si>
  <si>
    <t>H1820GD1345</t>
  </si>
  <si>
    <t>24.049413,121.158635</t>
    <phoneticPr fontId="6" type="noConversion"/>
  </si>
  <si>
    <t>H1921BC0140</t>
  </si>
  <si>
    <t>24.051550,121.162116</t>
    <phoneticPr fontId="6" type="noConversion"/>
  </si>
  <si>
    <t>H1921EE5487</t>
  </si>
  <si>
    <t>24.055302,121.162273</t>
    <phoneticPr fontId="6" type="noConversion"/>
  </si>
  <si>
    <t>H1922ED7632</t>
  </si>
  <si>
    <t>24.058875,121.164738</t>
    <phoneticPr fontId="6" type="noConversion"/>
  </si>
  <si>
    <t>H1923HC2538</t>
  </si>
  <si>
    <t>24.060023,121.165120</t>
    <phoneticPr fontId="6" type="noConversion"/>
  </si>
  <si>
    <t>H1923HD6826</t>
  </si>
  <si>
    <t>24.063166,121.167671</t>
    <phoneticPr fontId="6" type="noConversion"/>
  </si>
  <si>
    <t>H2024CC2314</t>
  </si>
  <si>
    <t>24.067263,121.168078</t>
    <phoneticPr fontId="6" type="noConversion"/>
  </si>
  <si>
    <t>H2025CB6828</t>
  </si>
  <si>
    <t>24.071437,121.168651</t>
    <phoneticPr fontId="6" type="noConversion"/>
  </si>
  <si>
    <t>H2026DB2500</t>
  </si>
  <si>
    <t>24.075805,121.168981</t>
    <phoneticPr fontId="6" type="noConversion"/>
  </si>
  <si>
    <t>H2027DB5334</t>
  </si>
  <si>
    <t>24.080167,121.168335</t>
    <phoneticPr fontId="6" type="noConversion"/>
  </si>
  <si>
    <t>H2028CB8167</t>
  </si>
  <si>
    <t>24.083859,121.169715</t>
    <phoneticPr fontId="6" type="noConversion"/>
  </si>
  <si>
    <t>H2029EA2266</t>
  </si>
  <si>
    <t>24.087721,121.171444</t>
    <phoneticPr fontId="6" type="noConversion"/>
  </si>
  <si>
    <t>H2029GE0514</t>
  </si>
  <si>
    <t>24.090274,121.174668</t>
    <phoneticPr fontId="6" type="noConversion"/>
  </si>
  <si>
    <t>H2130BC2397</t>
  </si>
  <si>
    <t>24.094055,121.177009</t>
    <phoneticPr fontId="6" type="noConversion"/>
  </si>
  <si>
    <t>H2131DB6566</t>
  </si>
  <si>
    <t>24.096389,121.179985</t>
    <phoneticPr fontId="6" type="noConversion"/>
  </si>
  <si>
    <t>H2131GE6185</t>
  </si>
  <si>
    <t>24.099250,121.182545</t>
    <phoneticPr fontId="6" type="noConversion"/>
  </si>
  <si>
    <t>H2232BC2382</t>
  </si>
  <si>
    <t>24.101041,121.186684</t>
    <phoneticPr fontId="6" type="noConversion"/>
  </si>
  <si>
    <t>H2232FE4391</t>
  </si>
  <si>
    <t>24.101848,121.190886</t>
    <phoneticPr fontId="6" type="noConversion"/>
  </si>
  <si>
    <t>H2333BA7261</t>
  </si>
  <si>
    <t>24.103815,121.194786</t>
    <phoneticPr fontId="6" type="noConversion"/>
  </si>
  <si>
    <t>H2333FC7329</t>
  </si>
  <si>
    <t>24.106339,121.198711</t>
    <phoneticPr fontId="6" type="noConversion"/>
  </si>
  <si>
    <t>H2434BA7119</t>
  </si>
  <si>
    <t>24.110086,121.200654</t>
    <phoneticPr fontId="6" type="noConversion"/>
  </si>
  <si>
    <t>H2434DE6385</t>
  </si>
  <si>
    <t>24.108431,121.200230</t>
    <phoneticPr fontId="6" type="noConversion"/>
  </si>
  <si>
    <t>H2434DC2551</t>
  </si>
  <si>
    <t>24.108487,121.204470</t>
    <phoneticPr fontId="6" type="noConversion"/>
  </si>
  <si>
    <t>H2434HC5568</t>
  </si>
  <si>
    <t>24.109171,121.209030</t>
    <phoneticPr fontId="6" type="noConversion"/>
  </si>
  <si>
    <t>H2534ED1394</t>
  </si>
  <si>
    <t>24.110175,121.212431</t>
    <phoneticPr fontId="6" type="noConversion"/>
  </si>
  <si>
    <t>H2534HE6456</t>
  </si>
  <si>
    <t>24.111462,121.214190</t>
    <phoneticPr fontId="6" type="noConversion"/>
  </si>
  <si>
    <t>H2635BA4839</t>
  </si>
  <si>
    <t>24.113883,121.216812</t>
    <phoneticPr fontId="6" type="noConversion"/>
  </si>
  <si>
    <t>H2635ED0597</t>
  </si>
  <si>
    <t>24.114803,121.220972</t>
    <phoneticPr fontId="6" type="noConversion"/>
  </si>
  <si>
    <t>H2735AE3620</t>
  </si>
  <si>
    <t>24.112939,121.224883</t>
    <phoneticPr fontId="6" type="noConversion"/>
  </si>
  <si>
    <t>H2735EC3504</t>
  </si>
  <si>
    <t>24.113925,121.228410</t>
    <phoneticPr fontId="6" type="noConversion"/>
  </si>
  <si>
    <t>H2735HD8684</t>
  </si>
  <si>
    <t>24.115626,121.232135</t>
    <phoneticPr fontId="6" type="noConversion"/>
  </si>
  <si>
    <t>H2836DA6573</t>
  </si>
  <si>
    <t>24.117594,121.235948</t>
    <phoneticPr fontId="6" type="noConversion"/>
  </si>
  <si>
    <t>H2836HC5742</t>
  </si>
  <si>
    <t>24.119968,121.239696</t>
    <phoneticPr fontId="6" type="noConversion"/>
  </si>
  <si>
    <t>H2937DA3345</t>
  </si>
  <si>
    <t>24.120289,121.243932</t>
    <phoneticPr fontId="6" type="noConversion"/>
  </si>
  <si>
    <t>H2937HA6751</t>
  </si>
  <si>
    <t>24.118349,121.246901</t>
    <phoneticPr fontId="6" type="noConversion"/>
  </si>
  <si>
    <t>H3036CD6577</t>
  </si>
  <si>
    <t>24.118290,121.251580</t>
    <phoneticPr fontId="6" type="noConversion"/>
  </si>
  <si>
    <t>H3036HD4531</t>
  </si>
  <si>
    <t>24.118182,121.255043</t>
    <phoneticPr fontId="6" type="noConversion"/>
  </si>
  <si>
    <t>H3136CD9450</t>
  </si>
  <si>
    <t>24.119509,121.259506</t>
    <phoneticPr fontId="6" type="noConversion"/>
  </si>
  <si>
    <t>H3136HE4888</t>
  </si>
  <si>
    <t>24.120588,121.263068</t>
    <phoneticPr fontId="6" type="noConversion"/>
  </si>
  <si>
    <t>H3237DB1008</t>
  </si>
  <si>
    <t>24.121362,121.267236</t>
    <phoneticPr fontId="6" type="noConversion"/>
  </si>
  <si>
    <t>H3237HB3945</t>
  </si>
  <si>
    <t>24.121318,121.270706</t>
    <phoneticPr fontId="6" type="noConversion"/>
  </si>
  <si>
    <t>H3337CB8960</t>
  </si>
  <si>
    <t>24.121845,121.271350</t>
    <phoneticPr fontId="6" type="noConversion"/>
  </si>
  <si>
    <t>H3337DC5429</t>
  </si>
  <si>
    <t>24.124151,121.270814</t>
    <phoneticPr fontId="6" type="noConversion"/>
  </si>
  <si>
    <t>H3338CA9074</t>
  </si>
  <si>
    <t>24.128390,121.270602</t>
    <phoneticPr fontId="6" type="noConversion"/>
  </si>
  <si>
    <t>H3338CE7744</t>
  </si>
  <si>
    <t>24.132737,121.271427</t>
    <phoneticPr fontId="6" type="noConversion"/>
  </si>
  <si>
    <t>H3339DE5575</t>
  </si>
  <si>
    <t>24.137045,121.272735</t>
    <phoneticPr fontId="6" type="noConversion"/>
  </si>
  <si>
    <t>H3340EE8393</t>
  </si>
  <si>
    <t>24.137272,121.276633</t>
    <phoneticPr fontId="6" type="noConversion"/>
  </si>
  <si>
    <t>H3440AE8558</t>
  </si>
  <si>
    <t>24.138111,121.279881</t>
    <phoneticPr fontId="6" type="noConversion"/>
  </si>
  <si>
    <t>H3441EA1552</t>
  </si>
  <si>
    <t>24.141777,121.281696</t>
    <phoneticPr fontId="6" type="noConversion"/>
  </si>
  <si>
    <t>H3441FE9598</t>
  </si>
  <si>
    <t>24.142354,121.284737</t>
    <phoneticPr fontId="6" type="noConversion"/>
  </si>
  <si>
    <t>H3542BA0283</t>
  </si>
  <si>
    <t>24.147056,121.284075</t>
    <phoneticPr fontId="6" type="noConversion"/>
  </si>
  <si>
    <t>H3543AA3493</t>
  </si>
  <si>
    <t>24.150908,121.284045</t>
    <phoneticPr fontId="6" type="noConversion"/>
  </si>
  <si>
    <t>H3543AE3750</t>
  </si>
  <si>
    <t>24.155055,121.282902</t>
    <phoneticPr fontId="6" type="noConversion"/>
  </si>
  <si>
    <t>H3444HE1289</t>
  </si>
  <si>
    <t>24.159219,121.283662</t>
    <phoneticPr fontId="6" type="noConversion"/>
  </si>
  <si>
    <t>H3445HD9950</t>
  </si>
  <si>
    <t>24.161201,121.283228</t>
    <phoneticPr fontId="6" type="noConversion"/>
  </si>
  <si>
    <t>H3446HB5100</t>
  </si>
  <si>
    <t>24.157711,121.285252</t>
    <phoneticPr fontId="6" type="noConversion"/>
  </si>
  <si>
    <t>H3545BC5274</t>
  </si>
  <si>
    <t>24.161189,121.286951</t>
    <phoneticPr fontId="6" type="noConversion"/>
  </si>
  <si>
    <t>H3546DB2089</t>
  </si>
  <si>
    <t>24.165000,121.288465</t>
    <phoneticPr fontId="6" type="noConversion"/>
  </si>
  <si>
    <t>H3547EA8312</t>
  </si>
  <si>
    <t>24.168064,121.291275</t>
    <phoneticPr fontId="6" type="noConversion"/>
  </si>
  <si>
    <t>H3547HD6762</t>
  </si>
  <si>
    <t>24.170376,121.294997</t>
    <phoneticPr fontId="6" type="noConversion"/>
  </si>
  <si>
    <t>H3648DB4248</t>
  </si>
  <si>
    <t>24.172676,121.298920</t>
    <phoneticPr fontId="6" type="noConversion"/>
  </si>
  <si>
    <t>H3648HD4824</t>
  </si>
  <si>
    <t>24.175183,121.298947</t>
    <phoneticPr fontId="6" type="noConversion"/>
  </si>
  <si>
    <t>H3649HB4642</t>
  </si>
  <si>
    <t>24.176903,121.299527</t>
    <phoneticPr fontId="6" type="noConversion"/>
  </si>
  <si>
    <t>H3749AD0532</t>
  </si>
  <si>
    <t>24.179426,121.303250</t>
    <phoneticPr fontId="6" type="noConversion"/>
  </si>
  <si>
    <t>H3750DB8303</t>
  </si>
  <si>
    <t>24.177908,121.302169</t>
    <phoneticPr fontId="6" type="noConversion"/>
  </si>
  <si>
    <t>H3749CE7614</t>
  </si>
  <si>
    <t>24.178285,121.304276</t>
    <phoneticPr fontId="6" type="noConversion"/>
  </si>
  <si>
    <t>H3750EA8056</t>
  </si>
  <si>
    <t>24.179638,121.308336</t>
    <phoneticPr fontId="6" type="noConversion"/>
  </si>
  <si>
    <t>H3850AB9577</t>
  </si>
  <si>
    <t>24.095577,120.581918</t>
    <phoneticPr fontId="6" type="noConversion"/>
  </si>
  <si>
    <t>G4531GD6767</t>
  </si>
  <si>
    <t>24.092763,120.585607</t>
    <phoneticPr fontId="6" type="noConversion"/>
  </si>
  <si>
    <t>G4631CA4604</t>
  </si>
  <si>
    <t>24.090377,120.589775</t>
    <phoneticPr fontId="6" type="noConversion"/>
  </si>
  <si>
    <t>G4630GC6939</t>
  </si>
  <si>
    <t>24.088004,120.593966</t>
    <phoneticPr fontId="6" type="noConversion"/>
  </si>
  <si>
    <t>G4730CA8385</t>
  </si>
  <si>
    <t>24.085619,120.598150</t>
    <phoneticPr fontId="6" type="noConversion"/>
  </si>
  <si>
    <t>G4729HC1639</t>
  </si>
  <si>
    <t>24.083224,120.602340</t>
    <phoneticPr fontId="6" type="noConversion"/>
  </si>
  <si>
    <t>G4829DA3083</t>
  </si>
  <si>
    <t>23.991183,120.635438</t>
    <phoneticPr fontId="6" type="noConversion"/>
  </si>
  <si>
    <t>G5208ED7070</t>
  </si>
  <si>
    <t>23.987819,120.637957</t>
    <phoneticPr fontId="6" type="noConversion"/>
  </si>
  <si>
    <t>G5207HE3237</t>
  </si>
  <si>
    <t>23.985296,120.642291</t>
    <phoneticPr fontId="6" type="noConversion"/>
  </si>
  <si>
    <t>G5307DB7436</t>
  </si>
  <si>
    <t>23.981539,120.644292</t>
    <phoneticPr fontId="6" type="noConversion"/>
  </si>
  <si>
    <t>G5306FC7350</t>
  </si>
  <si>
    <t>23.976969,120.645649</t>
    <phoneticPr fontId="6" type="noConversion"/>
  </si>
  <si>
    <t>G5305HC1223</t>
  </si>
  <si>
    <t>23.972767,120.644780</t>
    <phoneticPr fontId="6" type="noConversion"/>
  </si>
  <si>
    <t>G5304GC2538</t>
  </si>
  <si>
    <t>23.968172,120.645388</t>
    <phoneticPr fontId="6" type="noConversion"/>
  </si>
  <si>
    <t>G5303GC8439</t>
  </si>
  <si>
    <t>23.963964,120.646315</t>
    <phoneticPr fontId="6" type="noConversion"/>
  </si>
  <si>
    <t>G5302HC7863</t>
  </si>
  <si>
    <t>23.959787,120.648610</t>
    <phoneticPr fontId="6" type="noConversion"/>
  </si>
  <si>
    <t>G5401CD0290</t>
  </si>
  <si>
    <t>23.956598,120.651674</t>
    <phoneticPr fontId="6" type="noConversion"/>
  </si>
  <si>
    <t>G5400FE2606</t>
  </si>
  <si>
    <t>23.953076,120.654993</t>
    <phoneticPr fontId="6" type="noConversion"/>
  </si>
  <si>
    <t>G5500AA5775</t>
  </si>
  <si>
    <t>23.950327,120.658045</t>
    <phoneticPr fontId="6" type="noConversion"/>
  </si>
  <si>
    <t>K5599DC6770</t>
  </si>
  <si>
    <t>23.947300,120.662253</t>
    <phoneticPr fontId="6" type="noConversion"/>
  </si>
  <si>
    <t>K5598HE9344</t>
  </si>
  <si>
    <t>23.944393,120.665165</t>
    <phoneticPr fontId="6" type="noConversion"/>
  </si>
  <si>
    <t>K5698CB9101</t>
  </si>
  <si>
    <t>23.940558,120.668472</t>
    <phoneticPr fontId="6" type="noConversion"/>
  </si>
  <si>
    <t>K5697GB2855</t>
  </si>
  <si>
    <t>25.127500,121.460670</t>
    <phoneticPr fontId="6" type="noConversion"/>
  </si>
  <si>
    <t>B5760AB2812</t>
  </si>
  <si>
    <t>25.127045,121.459742</t>
    <phoneticPr fontId="6" type="noConversion"/>
  </si>
  <si>
    <t>B5660HB2382</t>
  </si>
  <si>
    <t>25.124615,121.455572</t>
    <phoneticPr fontId="6" type="noConversion"/>
  </si>
  <si>
    <t>B5659DD0681</t>
  </si>
  <si>
    <t>25.126670,121.452368</t>
    <phoneticPr fontId="6" type="noConversion"/>
  </si>
  <si>
    <t>B5560HA8847</t>
  </si>
  <si>
    <t>25.130988,121.451416</t>
    <phoneticPr fontId="6" type="noConversion"/>
  </si>
  <si>
    <t>B5561GA8675</t>
  </si>
  <si>
    <t>25.135315,121.450252</t>
    <phoneticPr fontId="6" type="noConversion"/>
  </si>
  <si>
    <t>B5562FA6484</t>
  </si>
  <si>
    <t>25.139575,121.448702</t>
    <phoneticPr fontId="6" type="noConversion"/>
  </si>
  <si>
    <t>B5563EA1106</t>
  </si>
  <si>
    <t>25.143765,121.447001</t>
    <phoneticPr fontId="6" type="noConversion"/>
  </si>
  <si>
    <t>B5563CE3779</t>
  </si>
  <si>
    <t>25.147885,121.445202</t>
    <phoneticPr fontId="6" type="noConversion"/>
  </si>
  <si>
    <t>B5564AE5345</t>
  </si>
  <si>
    <t>25.151485,121.442301</t>
    <phoneticPr fontId="6" type="noConversion"/>
  </si>
  <si>
    <t>B5465FD6303</t>
  </si>
  <si>
    <t>25.154485,121.438701</t>
    <phoneticPr fontId="6" type="noConversion"/>
  </si>
  <si>
    <t>B5466BB9664</t>
  </si>
  <si>
    <t>25.157685,121.435381</t>
    <phoneticPr fontId="6" type="noConversion"/>
  </si>
  <si>
    <t>B5367GA6107</t>
  </si>
  <si>
    <t>25.158785,121.430721</t>
    <phoneticPr fontId="6" type="noConversion"/>
  </si>
  <si>
    <t>B5367BB9308</t>
  </si>
  <si>
    <t>25.159545,121.425901</t>
    <phoneticPr fontId="6" type="noConversion"/>
  </si>
  <si>
    <t>B5267FC0240</t>
  </si>
  <si>
    <t>25.157875,121.421321</t>
    <phoneticPr fontId="6" type="noConversion"/>
  </si>
  <si>
    <t>B5267AA4334</t>
  </si>
  <si>
    <t>25.155775,121.416921</t>
    <phoneticPr fontId="6" type="noConversion"/>
  </si>
  <si>
    <t>B5166ED0000</t>
  </si>
  <si>
    <t>25.153675,121.412541</t>
    <phoneticPr fontId="6" type="noConversion"/>
  </si>
  <si>
    <t>B5066HA5696</t>
  </si>
  <si>
    <t>25.151615,121.408171</t>
    <phoneticPr fontId="6" type="noConversion"/>
  </si>
  <si>
    <t>B5065DD1396</t>
  </si>
  <si>
    <t>25.148795,121.404301</t>
    <phoneticPr fontId="6" type="noConversion"/>
  </si>
  <si>
    <t>B4965HA3203</t>
  </si>
  <si>
    <t>25.145915,121.400481</t>
    <phoneticPr fontId="6" type="noConversion"/>
  </si>
  <si>
    <t>B4964DC4063</t>
  </si>
  <si>
    <t>25.144895,121.396501</t>
    <phoneticPr fontId="6" type="noConversion"/>
  </si>
  <si>
    <t>B4864HA4858</t>
  </si>
  <si>
    <t>25.143285,121.392451</t>
    <phoneticPr fontId="6" type="noConversion"/>
  </si>
  <si>
    <t>B4863DE3079</t>
  </si>
  <si>
    <t>25.142455,121.387911</t>
    <phoneticPr fontId="6" type="noConversion"/>
  </si>
  <si>
    <t>B4763GD8106</t>
  </si>
  <si>
    <t>25.140895,121.383291</t>
    <phoneticPr fontId="6" type="noConversion"/>
  </si>
  <si>
    <t>B4763CB1442</t>
  </si>
  <si>
    <t>25.139195,121.378761</t>
    <phoneticPr fontId="6" type="noConversion"/>
  </si>
  <si>
    <t>B4662FE5582</t>
  </si>
  <si>
    <t>25.138200,121.373900</t>
    <phoneticPr fontId="6" type="noConversion"/>
  </si>
  <si>
    <t>B4662AD6480</t>
  </si>
  <si>
    <t>25.136300,121.369500</t>
    <phoneticPr fontId="6" type="noConversion"/>
  </si>
  <si>
    <t>B4562EB2259</t>
  </si>
  <si>
    <t>25.135000,121.364800</t>
    <phoneticPr fontId="6" type="noConversion"/>
  </si>
  <si>
    <t>B4461HE5823</t>
  </si>
  <si>
    <t>25.133300,121.360200</t>
    <phoneticPr fontId="6" type="noConversion"/>
  </si>
  <si>
    <t>B4461CC8994</t>
  </si>
  <si>
    <t>25.131410,121.355700</t>
    <phoneticPr fontId="6" type="noConversion"/>
  </si>
  <si>
    <t>B4361GA3853</t>
  </si>
  <si>
    <t>25.129580,121.351180</t>
    <phoneticPr fontId="6" type="noConversion"/>
  </si>
  <si>
    <t>B4360BD8709</t>
  </si>
  <si>
    <t>25.127800,121.346700</t>
    <phoneticPr fontId="6" type="noConversion"/>
  </si>
  <si>
    <t>B4260FB2891</t>
  </si>
  <si>
    <t>25.125870,121.342155</t>
    <phoneticPr fontId="6" type="noConversion"/>
  </si>
  <si>
    <t>B4259AE7616</t>
  </si>
  <si>
    <t>25.124170,121.337570</t>
    <phoneticPr fontId="6" type="noConversion"/>
  </si>
  <si>
    <t>B4159EC0797</t>
  </si>
  <si>
    <t>25.122460,121.332995</t>
    <phoneticPr fontId="6" type="noConversion"/>
  </si>
  <si>
    <t>B4059HA4886</t>
  </si>
  <si>
    <t>25.121600,121.328130</t>
    <phoneticPr fontId="6" type="noConversion"/>
  </si>
  <si>
    <t>B4058CE5980</t>
  </si>
  <si>
    <t>25.121200,121.323200</t>
    <phoneticPr fontId="6" type="noConversion"/>
  </si>
  <si>
    <t>B3958FE6414</t>
  </si>
  <si>
    <t>25.121180,121.318230</t>
    <phoneticPr fontId="6" type="noConversion"/>
  </si>
  <si>
    <t>B3958AE6401</t>
  </si>
  <si>
    <t>25.121600,121.313330</t>
    <phoneticPr fontId="6" type="noConversion"/>
  </si>
  <si>
    <t>B3858DE6866</t>
  </si>
  <si>
    <t>25.121610,121.308400</t>
    <phoneticPr fontId="6" type="noConversion"/>
  </si>
  <si>
    <t>B3758GE6896</t>
  </si>
  <si>
    <t>25.122540,121.303700</t>
    <phoneticPr fontId="6" type="noConversion"/>
  </si>
  <si>
    <t>B3759BA9848</t>
  </si>
  <si>
    <t>25.122800,121.299000</t>
    <phoneticPr fontId="6" type="noConversion"/>
  </si>
  <si>
    <t>B3659FB2106</t>
  </si>
  <si>
    <t>25.119900,121.295300</t>
    <phoneticPr fontId="6" type="noConversion"/>
  </si>
  <si>
    <t>B3658BC4984</t>
  </si>
  <si>
    <t>25.117610,121.291100</t>
    <phoneticPr fontId="6" type="noConversion"/>
  </si>
  <si>
    <t>B3558FA2359</t>
  </si>
  <si>
    <t>25.116650,121.286320</t>
    <phoneticPr fontId="6" type="noConversion"/>
  </si>
  <si>
    <t>B3557AE4332</t>
  </si>
  <si>
    <t>25.116800,121.281300</t>
    <phoneticPr fontId="6" type="noConversion"/>
  </si>
  <si>
    <t>B3457DE3477</t>
  </si>
  <si>
    <t>25.116300,121.276380</t>
    <phoneticPr fontId="6" type="noConversion"/>
  </si>
  <si>
    <t>B3357GD4911</t>
  </si>
  <si>
    <t>25.116300,121.271430</t>
    <phoneticPr fontId="6" type="noConversion"/>
  </si>
  <si>
    <t>B3357BD4920</t>
  </si>
  <si>
    <t>25.117570,121.266700</t>
    <phoneticPr fontId="6" type="noConversion"/>
  </si>
  <si>
    <t>B3258EA6340</t>
  </si>
  <si>
    <t>25.116370,121.262000</t>
    <phoneticPr fontId="6" type="noConversion"/>
  </si>
  <si>
    <t>B3157HD9916</t>
  </si>
  <si>
    <t>25.113870,121.257890</t>
    <phoneticPr fontId="6" type="noConversion"/>
  </si>
  <si>
    <t>B3157DB7178</t>
  </si>
  <si>
    <t>25.111500,121.253700</t>
    <phoneticPr fontId="6" type="noConversion"/>
  </si>
  <si>
    <t>B3056HD5555</t>
  </si>
  <si>
    <t>25.109260,121.249400</t>
    <phoneticPr fontId="6" type="noConversion"/>
  </si>
  <si>
    <t>B3056DB2026</t>
  </si>
  <si>
    <t>25.107110,121.245180</t>
    <phoneticPr fontId="6" type="noConversion"/>
  </si>
  <si>
    <t>B2955GD9667</t>
  </si>
  <si>
    <t>25.106820,121.240770</t>
    <phoneticPr fontId="6" type="noConversion"/>
  </si>
  <si>
    <t>B2955CD5324</t>
  </si>
  <si>
    <t>25.103310,121.237680</t>
    <phoneticPr fontId="6" type="noConversion"/>
  </si>
  <si>
    <t>B2854HE4415</t>
  </si>
  <si>
    <t>25.099650,121.234870</t>
    <phoneticPr fontId="6" type="noConversion"/>
  </si>
  <si>
    <t>B2854EA5389</t>
  </si>
  <si>
    <t>25.095400,121.233650</t>
    <phoneticPr fontId="6" type="noConversion"/>
  </si>
  <si>
    <t>B2853DA3668</t>
  </si>
  <si>
    <t>25.091760,121.231010</t>
    <phoneticPr fontId="6" type="noConversion"/>
  </si>
  <si>
    <t>B2852AB7604</t>
  </si>
  <si>
    <t>25.088720,121.227360</t>
    <phoneticPr fontId="6" type="noConversion"/>
  </si>
  <si>
    <t>B2751FD0237</t>
  </si>
  <si>
    <t>25.086010,121.223410</t>
    <phoneticPr fontId="6" type="noConversion"/>
  </si>
  <si>
    <t>B2751BA0256</t>
  </si>
  <si>
    <t>25.083340,121.219430</t>
    <phoneticPr fontId="6" type="noConversion"/>
  </si>
  <si>
    <t>B2650FC0340</t>
  </si>
  <si>
    <t>25.080670,121.215440</t>
    <phoneticPr fontId="6" type="noConversion"/>
  </si>
  <si>
    <t>B2649BE0323</t>
  </si>
  <si>
    <t>25.079750,121.210670</t>
    <phoneticPr fontId="6" type="noConversion"/>
  </si>
  <si>
    <t>B2549ED2311</t>
  </si>
  <si>
    <t>25.077510,121.206460</t>
    <phoneticPr fontId="6" type="noConversion"/>
  </si>
  <si>
    <t>B2449HA9862</t>
  </si>
  <si>
    <t>25.074870,121.202444</t>
    <phoneticPr fontId="6" type="noConversion"/>
  </si>
  <si>
    <t>B2448DC9829</t>
  </si>
  <si>
    <t>25.072200,121.198450</t>
    <phoneticPr fontId="6" type="noConversion"/>
  </si>
  <si>
    <t>B2347HE8993</t>
  </si>
  <si>
    <t>25.069180,121.194810</t>
    <phoneticPr fontId="6" type="noConversion"/>
  </si>
  <si>
    <t>B2347EB2538</t>
  </si>
  <si>
    <t>25.067960,121.190040</t>
    <phoneticPr fontId="6" type="noConversion"/>
  </si>
  <si>
    <t>B2247HA4222</t>
  </si>
  <si>
    <t>25.066280,121.185450</t>
    <phoneticPr fontId="6" type="noConversion"/>
  </si>
  <si>
    <t>B2246CD7395</t>
  </si>
  <si>
    <t>25.064340,121.180980</t>
    <phoneticPr fontId="6" type="noConversion"/>
  </si>
  <si>
    <t>B2146GB2280</t>
  </si>
  <si>
    <t>25.062440,121.176490</t>
    <phoneticPr fontId="6" type="noConversion"/>
  </si>
  <si>
    <t>B2145BE7059</t>
  </si>
  <si>
    <t>25.060550,121.171990</t>
    <phoneticPr fontId="6" type="noConversion"/>
  </si>
  <si>
    <t>B2045FB2929</t>
  </si>
  <si>
    <t>25.058640,121.167497</t>
    <phoneticPr fontId="6" type="noConversion"/>
  </si>
  <si>
    <t>B2044AE6897</t>
  </si>
  <si>
    <t>25.056760,121.162990</t>
    <phoneticPr fontId="6" type="noConversion"/>
  </si>
  <si>
    <t>B1944EC1748</t>
  </si>
  <si>
    <t>25.054860,121.158490</t>
    <phoneticPr fontId="6" type="noConversion"/>
  </si>
  <si>
    <t>B1844HA6607</t>
  </si>
  <si>
    <t>25.052950,121.154010</t>
    <phoneticPr fontId="6" type="noConversion"/>
  </si>
  <si>
    <t>B1843DD0595</t>
  </si>
  <si>
    <t>25.051120,121.149470</t>
    <phoneticPr fontId="6" type="noConversion"/>
  </si>
  <si>
    <t>B1743GB5511</t>
  </si>
  <si>
    <t>25.049230,121.145000</t>
    <phoneticPr fontId="6" type="noConversion"/>
  </si>
  <si>
    <t>B1742CE0402</t>
  </si>
  <si>
    <t>25.046200,121.141340</t>
    <phoneticPr fontId="6" type="noConversion"/>
  </si>
  <si>
    <t>B1642GB3016</t>
  </si>
  <si>
    <t>25.043300,121.137570</t>
    <phoneticPr fontId="6" type="noConversion"/>
  </si>
  <si>
    <t>B1641CC5814</t>
  </si>
  <si>
    <t>25.040830,121.133430</t>
    <phoneticPr fontId="6" type="noConversion"/>
  </si>
  <si>
    <t>B1541GA3140</t>
  </si>
  <si>
    <t>25.038350,121.129290</t>
    <phoneticPr fontId="6" type="noConversion"/>
  </si>
  <si>
    <t>B1540CC1365</t>
  </si>
  <si>
    <t>25.036930,121.124710</t>
    <phoneticPr fontId="6" type="noConversion"/>
  </si>
  <si>
    <t>B1440FA5747</t>
  </si>
  <si>
    <t>25.036450,121.119790</t>
    <phoneticPr fontId="6" type="noConversion"/>
  </si>
  <si>
    <t>B1440AA5284</t>
  </si>
  <si>
    <t>25.035960,121.114860</t>
    <phoneticPr fontId="6" type="noConversion"/>
  </si>
  <si>
    <t>B1339DE6609</t>
  </si>
  <si>
    <t>25.035470,121.109920</t>
    <phoneticPr fontId="6" type="noConversion"/>
  </si>
  <si>
    <t>B1239GE6124</t>
  </si>
  <si>
    <t>25.034940,121.105010</t>
    <phoneticPr fontId="6" type="noConversion"/>
  </si>
  <si>
    <t>B1239BD6565</t>
  </si>
  <si>
    <t>25.034430,121.100090</t>
    <phoneticPr fontId="6" type="noConversion"/>
  </si>
  <si>
    <t>B1139EC7908</t>
  </si>
  <si>
    <t>25.033810,121.095190</t>
    <phoneticPr fontId="6" type="noConversion"/>
  </si>
  <si>
    <t>B1039HC7259</t>
  </si>
  <si>
    <t>25.030100,121.093060</t>
    <phoneticPr fontId="6" type="noConversion"/>
  </si>
  <si>
    <t>B1038FD6118</t>
  </si>
  <si>
    <t>25.027090,121.089380</t>
    <phoneticPr fontId="6" type="noConversion"/>
  </si>
  <si>
    <t>B1037BE9805</t>
  </si>
  <si>
    <t>25.024180,121.085620</t>
    <phoneticPr fontId="6" type="noConversion"/>
  </si>
  <si>
    <t>B0937GB1602</t>
  </si>
  <si>
    <t>25.024420,121.081410</t>
    <phoneticPr fontId="6" type="noConversion"/>
  </si>
  <si>
    <t>B0937BB8868</t>
  </si>
  <si>
    <t>25.028000,121.078490</t>
    <phoneticPr fontId="6" type="noConversion"/>
  </si>
  <si>
    <t>B0838GA9815</t>
  </si>
  <si>
    <t>25.031550,121.075455</t>
    <phoneticPr fontId="6" type="noConversion"/>
  </si>
  <si>
    <t>B0838DE8748</t>
  </si>
  <si>
    <t>25.031330,121.071010</t>
    <phoneticPr fontId="6" type="noConversion"/>
  </si>
  <si>
    <t>B0738HE3563</t>
  </si>
  <si>
    <t>25.028580,121.067090</t>
    <phoneticPr fontId="6" type="noConversion"/>
  </si>
  <si>
    <t>B0738DB4408</t>
  </si>
  <si>
    <t>25.025840,121.063180</t>
    <phoneticPr fontId="6" type="noConversion"/>
  </si>
  <si>
    <t>B0637HD4465</t>
  </si>
  <si>
    <t>25.023020,121.059380</t>
    <phoneticPr fontId="6" type="noConversion"/>
  </si>
  <si>
    <t>B0637DA6322</t>
  </si>
  <si>
    <t>25.019860,121.055870</t>
    <phoneticPr fontId="6" type="noConversion"/>
  </si>
  <si>
    <t>B0636AB0882</t>
  </si>
  <si>
    <t>25.016950,121.052110</t>
    <phoneticPr fontId="6" type="noConversion"/>
  </si>
  <si>
    <t>B0535ED2690</t>
  </si>
  <si>
    <t>25.013020,121.049890</t>
    <phoneticPr fontId="6" type="noConversion"/>
  </si>
  <si>
    <t>B0534CE0254</t>
  </si>
  <si>
    <t>25.009610,121.046700</t>
    <phoneticPr fontId="6" type="noConversion"/>
  </si>
  <si>
    <t>B0434GA8436</t>
  </si>
  <si>
    <t>25.006640,121.043050</t>
    <phoneticPr fontId="6" type="noConversion"/>
  </si>
  <si>
    <t>B0433DC1157</t>
  </si>
  <si>
    <t>25.003390,121.039680</t>
    <phoneticPr fontId="6" type="noConversion"/>
  </si>
  <si>
    <t>B0332HD7557</t>
  </si>
  <si>
    <t>25.000020,121.036480</t>
    <phoneticPr fontId="6" type="noConversion"/>
  </si>
  <si>
    <t>B0331EE5824</t>
  </si>
  <si>
    <t>24.995890,121.034920</t>
    <phoneticPr fontId="6" type="noConversion"/>
  </si>
  <si>
    <t>B0331CA9256</t>
  </si>
  <si>
    <t>24.991660,121.033490</t>
    <phoneticPr fontId="6" type="noConversion"/>
  </si>
  <si>
    <t>B0330BA5508</t>
  </si>
  <si>
    <t>24.988470,121.030070</t>
    <phoneticPr fontId="6" type="noConversion"/>
  </si>
  <si>
    <t>B0229GC0054</t>
  </si>
  <si>
    <t>24.985120,121.027350</t>
    <phoneticPr fontId="6" type="noConversion"/>
  </si>
  <si>
    <t>B0228DD3313</t>
  </si>
  <si>
    <t>24.980650,121.026890</t>
    <phoneticPr fontId="6" type="noConversion"/>
  </si>
  <si>
    <t>B0227CD8348</t>
  </si>
  <si>
    <t>24.976170,121.027010</t>
    <phoneticPr fontId="6" type="noConversion"/>
  </si>
  <si>
    <t>B0226CD9472</t>
  </si>
  <si>
    <t>24.972100,121.025560</t>
    <phoneticPr fontId="6" type="noConversion"/>
  </si>
  <si>
    <t>B0225BD5901</t>
  </si>
  <si>
    <t>24.969550,121.021510</t>
    <phoneticPr fontId="6" type="noConversion"/>
  </si>
  <si>
    <t>B0125FB4029</t>
  </si>
  <si>
    <t>24.967000,121.017490</t>
    <phoneticPr fontId="6" type="noConversion"/>
  </si>
  <si>
    <t>B0124BD3266</t>
  </si>
  <si>
    <t>24.963320,121.014730</t>
    <phoneticPr fontId="6" type="noConversion"/>
  </si>
  <si>
    <t>B0023GE5179</t>
  </si>
  <si>
    <t>24.958970,121.013620</t>
    <phoneticPr fontId="6" type="noConversion"/>
  </si>
  <si>
    <t>B0022FE4357</t>
  </si>
  <si>
    <t>24.954760,121.011950</t>
    <phoneticPr fontId="6" type="noConversion"/>
  </si>
  <si>
    <t>B0021DE7760</t>
  </si>
  <si>
    <t>24.950740,121.009940</t>
    <phoneticPr fontId="6" type="noConversion"/>
  </si>
  <si>
    <t>B0021BA7245</t>
  </si>
  <si>
    <t>24.946960,121.007310</t>
    <phoneticPr fontId="6" type="noConversion"/>
  </si>
  <si>
    <t>A9920HB0087</t>
  </si>
  <si>
    <t>24.943740,121.003890</t>
    <phoneticPr fontId="6" type="noConversion"/>
  </si>
  <si>
    <t>A9919DC6530</t>
  </si>
  <si>
    <t>24.936340,121.001960</t>
    <phoneticPr fontId="6" type="noConversion"/>
  </si>
  <si>
    <t>A9917BE6380</t>
  </si>
  <si>
    <t>24.933350,120.998620</t>
    <phoneticPr fontId="6" type="noConversion"/>
  </si>
  <si>
    <t>A9817GA3909</t>
  </si>
  <si>
    <t>24.930480,120.994950</t>
    <phoneticPr fontId="6" type="noConversion"/>
  </si>
  <si>
    <t>A9816CC6801</t>
  </si>
  <si>
    <t>24.927080,120.991770</t>
    <phoneticPr fontId="6" type="noConversion"/>
  </si>
  <si>
    <t>A9715HE3095</t>
  </si>
  <si>
    <t>24.923300,120.989110</t>
    <phoneticPr fontId="6" type="noConversion"/>
  </si>
  <si>
    <t>A9714EE7806</t>
  </si>
  <si>
    <t>24.919930,120.986010</t>
    <phoneticPr fontId="6" type="noConversion"/>
  </si>
  <si>
    <t>A9714BB5173</t>
  </si>
  <si>
    <t>24.916310,120.983050</t>
    <phoneticPr fontId="6" type="noConversion"/>
  </si>
  <si>
    <t>A9613GC5182</t>
  </si>
  <si>
    <t>24.912800,120.979950</t>
    <phoneticPr fontId="6" type="noConversion"/>
  </si>
  <si>
    <t>A9612DD4253</t>
  </si>
  <si>
    <t>24.908770,120.977720</t>
    <phoneticPr fontId="6" type="noConversion"/>
  </si>
  <si>
    <t>A9611BD1797</t>
  </si>
  <si>
    <t>24.905190,120.974730</t>
    <phoneticPr fontId="6" type="noConversion"/>
  </si>
  <si>
    <t>A9510GE1870</t>
  </si>
  <si>
    <t>24.901670,120.971629</t>
    <phoneticPr fontId="6" type="noConversion"/>
  </si>
  <si>
    <t>A9510DA0941</t>
  </si>
  <si>
    <t>24.898350,120.968280</t>
    <phoneticPr fontId="6" type="noConversion"/>
  </si>
  <si>
    <t>A9409HC6253</t>
  </si>
  <si>
    <t>24.895450,120.964540</t>
    <phoneticPr fontId="6" type="noConversion"/>
  </si>
  <si>
    <t>A9408DE8082</t>
  </si>
  <si>
    <t>24.892430,120.960850</t>
    <phoneticPr fontId="6" type="noConversion"/>
  </si>
  <si>
    <t>A9408AA1657</t>
  </si>
  <si>
    <t>24.888740,120.958100</t>
    <phoneticPr fontId="6" type="noConversion"/>
  </si>
  <si>
    <t>A9307FB3579</t>
  </si>
  <si>
    <t>24.884510,120.956430</t>
    <phoneticPr fontId="6" type="noConversion"/>
  </si>
  <si>
    <t>A9306DB6980</t>
  </si>
  <si>
    <t>24.880150,120.955260</t>
    <phoneticPr fontId="6" type="noConversion"/>
  </si>
  <si>
    <t>A9305CC5007</t>
  </si>
  <si>
    <t>24.875740,120.954180</t>
    <phoneticPr fontId="6" type="noConversion"/>
  </si>
  <si>
    <t>A9304BC4109</t>
  </si>
  <si>
    <t>24.871300,120.953660</t>
    <phoneticPr fontId="6" type="noConversion"/>
  </si>
  <si>
    <t>A9303AC8287</t>
  </si>
  <si>
    <t>24.866820,120.953160</t>
    <phoneticPr fontId="6" type="noConversion"/>
  </si>
  <si>
    <t>A9302AC3371</t>
  </si>
  <si>
    <t>24.862510,120.951840</t>
    <phoneticPr fontId="6" type="noConversion"/>
  </si>
  <si>
    <t>A9201HC0534</t>
  </si>
  <si>
    <t>24.858590,120.949410</t>
    <phoneticPr fontId="6" type="noConversion"/>
  </si>
  <si>
    <t>A9200ED5280</t>
  </si>
  <si>
    <t>24.855290,120.946090</t>
    <phoneticPr fontId="6" type="noConversion"/>
  </si>
  <si>
    <t>D9299BE2524</t>
  </si>
  <si>
    <t>24.851980,120.942740</t>
    <phoneticPr fontId="6" type="noConversion"/>
  </si>
  <si>
    <t>D9199FA8838</t>
  </si>
  <si>
    <t>24.848480,120.939660</t>
    <phoneticPr fontId="6" type="noConversion"/>
  </si>
  <si>
    <t>D9198CC7020</t>
  </si>
  <si>
    <t>24.845020,120.936510</t>
    <phoneticPr fontId="6" type="noConversion"/>
  </si>
  <si>
    <t>D9097HD5137</t>
  </si>
  <si>
    <t>24.841640,120.933220</t>
    <phoneticPr fontId="6" type="noConversion"/>
  </si>
  <si>
    <t>D9096EE2413</t>
  </si>
  <si>
    <t>24.838060,120.930220</t>
    <phoneticPr fontId="6" type="noConversion"/>
  </si>
  <si>
    <t>D9096BA1477</t>
  </si>
  <si>
    <t>24.833990,120.928200</t>
    <phoneticPr fontId="6" type="noConversion"/>
  </si>
  <si>
    <t>D8995HA1936</t>
  </si>
  <si>
    <t>24.829860,120.926620</t>
    <phoneticPr fontId="6" type="noConversion"/>
  </si>
  <si>
    <t>D8994FB5339</t>
  </si>
  <si>
    <t>24.825530,120.927330</t>
    <phoneticPr fontId="6" type="noConversion"/>
  </si>
  <si>
    <t>D8993GB2549</t>
  </si>
  <si>
    <t>24.821070,120.926920</t>
    <phoneticPr fontId="6" type="noConversion"/>
  </si>
  <si>
    <t>D8992FB8635</t>
  </si>
  <si>
    <t>24.817780,120.923730</t>
    <phoneticPr fontId="6" type="noConversion"/>
  </si>
  <si>
    <t>D8991CD6001</t>
  </si>
  <si>
    <t>24.813470,120.922330</t>
    <phoneticPr fontId="6" type="noConversion"/>
  </si>
  <si>
    <t>D8990BD1284</t>
  </si>
  <si>
    <t>24.809730,120.919670</t>
    <phoneticPr fontId="6" type="noConversion"/>
  </si>
  <si>
    <t>D8889GE4190</t>
  </si>
  <si>
    <t>25.106700,121.240800</t>
    <phoneticPr fontId="6" type="noConversion"/>
  </si>
  <si>
    <t>B2955CD5251</t>
  </si>
  <si>
    <t>25.107200,121.235900</t>
    <phoneticPr fontId="6" type="noConversion"/>
  </si>
  <si>
    <t>B2855FD6705</t>
  </si>
  <si>
    <t>25.107700,121.231000</t>
    <phoneticPr fontId="6" type="noConversion"/>
  </si>
  <si>
    <t>B2855AE6360</t>
  </si>
  <si>
    <t>25.107900,121.226100</t>
    <phoneticPr fontId="6" type="noConversion"/>
  </si>
  <si>
    <t>B2755DE7521</t>
  </si>
  <si>
    <t>23.832165,120.710047</t>
    <phoneticPr fontId="6" type="noConversion"/>
  </si>
  <si>
    <t>K6273AB3732</t>
  </si>
  <si>
    <t>23.830786,120.714704</t>
    <phoneticPr fontId="6" type="noConversion"/>
  </si>
  <si>
    <t>K6273FA0178</t>
  </si>
  <si>
    <t>23.833456,120.718093</t>
    <phoneticPr fontId="6" type="noConversion"/>
  </si>
  <si>
    <t>K6373AD5133</t>
  </si>
  <si>
    <t>23.835013,120.722478</t>
    <phoneticPr fontId="6" type="noConversion"/>
  </si>
  <si>
    <t>K6373FE0805</t>
  </si>
  <si>
    <t>23.835764,120.727316</t>
    <phoneticPr fontId="6" type="noConversion"/>
  </si>
  <si>
    <t>K6474BA9637</t>
  </si>
  <si>
    <t>23.834519,120.731971</t>
    <phoneticPr fontId="6" type="noConversion"/>
  </si>
  <si>
    <t>K6473GE6278</t>
  </si>
  <si>
    <t>23.832854,120.736536</t>
    <phoneticPr fontId="6" type="noConversion"/>
  </si>
  <si>
    <t>K6573DC3413</t>
  </si>
  <si>
    <t>23.832508,120.741288</t>
    <phoneticPr fontId="6" type="noConversion"/>
  </si>
  <si>
    <t>K6673AC1054</t>
  </si>
  <si>
    <t>23.832399,120.746001</t>
    <phoneticPr fontId="6" type="noConversion"/>
  </si>
  <si>
    <t>K6673EB9951</t>
  </si>
  <si>
    <t>23.829795,120.750016</t>
    <phoneticPr fontId="6" type="noConversion"/>
  </si>
  <si>
    <t>K6772BE0042</t>
  </si>
  <si>
    <t>23.827211,120.754042</t>
    <phoneticPr fontId="6" type="noConversion"/>
  </si>
  <si>
    <t>K6772FB1145</t>
  </si>
  <si>
    <t>23.824616,120.758061</t>
    <phoneticPr fontId="6" type="noConversion"/>
  </si>
  <si>
    <t>K6871BD2227</t>
  </si>
  <si>
    <t>23.822671,120.762474</t>
    <phoneticPr fontId="6" type="noConversion"/>
  </si>
  <si>
    <t>K6871FB7121</t>
  </si>
  <si>
    <t>23.822342,120.767369</t>
    <phoneticPr fontId="6" type="noConversion"/>
  </si>
  <si>
    <t>K6971CA7703</t>
  </si>
  <si>
    <t>23.822137,120.772272</t>
    <phoneticPr fontId="6" type="noConversion"/>
  </si>
  <si>
    <t>K6971HA7500</t>
  </si>
  <si>
    <t>23.822103,120.777181</t>
    <phoneticPr fontId="6" type="noConversion"/>
  </si>
  <si>
    <t>K7071EA7405</t>
  </si>
  <si>
    <t>23.822063,120.782086</t>
    <phoneticPr fontId="6" type="noConversion"/>
  </si>
  <si>
    <t>K7171BA7400</t>
  </si>
  <si>
    <t>23.821930,120.786990</t>
    <phoneticPr fontId="6" type="noConversion"/>
  </si>
  <si>
    <t>K7171GA6295</t>
  </si>
  <si>
    <t>23.821678,120.791889</t>
    <phoneticPr fontId="6" type="noConversion"/>
  </si>
  <si>
    <t>K7270DE6986</t>
  </si>
  <si>
    <t>23.821173,120.796768</t>
    <phoneticPr fontId="6" type="noConversion"/>
  </si>
  <si>
    <t>K7370AE6359</t>
  </si>
  <si>
    <t>23.820910,120.801660</t>
    <phoneticPr fontId="6" type="noConversion"/>
  </si>
  <si>
    <t>K7370FE6140</t>
  </si>
  <si>
    <t>23.820872,120.806569</t>
    <phoneticPr fontId="6" type="noConversion"/>
  </si>
  <si>
    <t>K7470CE6045</t>
  </si>
  <si>
    <t>23.821268,120.811448</t>
    <phoneticPr fontId="6" type="noConversion"/>
  </si>
  <si>
    <t>K7470HE6418</t>
  </si>
  <si>
    <t>23.821467,120.816299</t>
    <phoneticPr fontId="6" type="noConversion"/>
  </si>
  <si>
    <t>K7570EE5659</t>
  </si>
  <si>
    <t>23.822728,120.821010</t>
    <phoneticPr fontId="6" type="noConversion"/>
  </si>
  <si>
    <t>K7671BB3058</t>
  </si>
  <si>
    <t>23.824019,120.825712</t>
    <phoneticPr fontId="6" type="noConversion"/>
  </si>
  <si>
    <t>K7671GC1551</t>
  </si>
  <si>
    <t>23.823832,120.830518</t>
    <phoneticPr fontId="6" type="noConversion"/>
  </si>
  <si>
    <t>K7771DC0249</t>
  </si>
  <si>
    <t>23.822762,120.835233</t>
    <phoneticPr fontId="6" type="noConversion"/>
  </si>
  <si>
    <t>K7771HB8140</t>
  </si>
  <si>
    <t>23.821363,120.839803</t>
    <phoneticPr fontId="6" type="noConversion"/>
  </si>
  <si>
    <t>K7870EE5505</t>
  </si>
  <si>
    <t>23.818643,120.843623</t>
    <phoneticPr fontId="6" type="noConversion"/>
  </si>
  <si>
    <t>K7970AB3593</t>
  </si>
  <si>
    <t>23.815767,120.847358</t>
    <phoneticPr fontId="6" type="noConversion"/>
  </si>
  <si>
    <t>K7969ED1394</t>
  </si>
  <si>
    <t>23.813021,120.850477</t>
    <phoneticPr fontId="6" type="noConversion"/>
  </si>
  <si>
    <t>K7969HA3360</t>
  </si>
  <si>
    <t>23.808606,120.851295</t>
    <phoneticPr fontId="6" type="noConversion"/>
  </si>
  <si>
    <t>K8068AA1491</t>
  </si>
  <si>
    <t>23.807256,120.855354</t>
    <phoneticPr fontId="6" type="noConversion"/>
  </si>
  <si>
    <t>K8067ED3931</t>
  </si>
  <si>
    <t>23.807758,120.860130</t>
    <phoneticPr fontId="6" type="noConversion"/>
  </si>
  <si>
    <t>K8167BE1496</t>
  </si>
  <si>
    <t>23.803443,120.861253</t>
    <phoneticPr fontId="6" type="noConversion"/>
  </si>
  <si>
    <t>K8166CE3638</t>
  </si>
  <si>
    <t>23.800025,120.863666</t>
    <phoneticPr fontId="6" type="noConversion"/>
  </si>
  <si>
    <t>K8166EA7899</t>
  </si>
  <si>
    <t>23.796520,120.866376</t>
    <phoneticPr fontId="6" type="noConversion"/>
  </si>
  <si>
    <t>K8165HC5041</t>
  </si>
  <si>
    <t>23.793911,120.869930</t>
    <phoneticPr fontId="6" type="noConversion"/>
  </si>
  <si>
    <t>K8264DE1162</t>
  </si>
  <si>
    <t>23.790897,120.873181</t>
    <phoneticPr fontId="6" type="noConversion"/>
  </si>
  <si>
    <t>K8264GA4777</t>
  </si>
  <si>
    <t>23.786833,120.874120</t>
    <phoneticPr fontId="6" type="noConversion"/>
  </si>
  <si>
    <t>K8263HB4237</t>
  </si>
  <si>
    <t>23.786266,120.875407</t>
    <phoneticPr fontId="6" type="noConversion"/>
  </si>
  <si>
    <t>K8363AA7644</t>
  </si>
  <si>
    <t>23.785118,120.879443</t>
    <phoneticPr fontId="6" type="noConversion"/>
  </si>
  <si>
    <t>K8362EE8357</t>
  </si>
  <si>
    <t>23.786007,120.883859</t>
    <phoneticPr fontId="6" type="noConversion"/>
  </si>
  <si>
    <t>K8463BA3355</t>
  </si>
  <si>
    <t>23.788194,120.887865</t>
    <phoneticPr fontId="6" type="noConversion"/>
  </si>
  <si>
    <t>K8463FC4737</t>
  </si>
  <si>
    <t>23.790461,120.891847</t>
    <phoneticPr fontId="6" type="noConversion"/>
  </si>
  <si>
    <t>K8564BA4298</t>
  </si>
  <si>
    <t>23.791757,120.896400</t>
    <phoneticPr fontId="6" type="noConversion"/>
  </si>
  <si>
    <t>K8564GB1741</t>
  </si>
  <si>
    <t>23.788732,120.899862</t>
    <phoneticPr fontId="6" type="noConversion"/>
  </si>
  <si>
    <t>K8663BD6365</t>
  </si>
  <si>
    <t>23.787701,120.904472</t>
    <phoneticPr fontId="6" type="noConversion"/>
  </si>
  <si>
    <t>K8663GC3261</t>
  </si>
  <si>
    <t>23.788540,120.908211</t>
    <phoneticPr fontId="6" type="noConversion"/>
  </si>
  <si>
    <t>K8763CD1174</t>
  </si>
  <si>
    <t>23.792586,120.907499</t>
    <phoneticPr fontId="6" type="noConversion"/>
  </si>
  <si>
    <t>K8764BC4652</t>
  </si>
  <si>
    <t>23.795403,120.910816</t>
    <phoneticPr fontId="6" type="noConversion"/>
  </si>
  <si>
    <t>K8765EA8734</t>
  </si>
  <si>
    <t>23.795362,120.915647</t>
    <phoneticPr fontId="6" type="noConversion"/>
  </si>
  <si>
    <t>K8865BA7659</t>
  </si>
  <si>
    <t>23.796547,120.920299</t>
    <phoneticPr fontId="6" type="noConversion"/>
  </si>
  <si>
    <t>K8865GC4090</t>
  </si>
  <si>
    <t>23.797471,120.924856</t>
    <phoneticPr fontId="6" type="noConversion"/>
  </si>
  <si>
    <t>K8965DD1042</t>
  </si>
  <si>
    <t>23.794245,120.928253</t>
    <phoneticPr fontId="6" type="noConversion"/>
  </si>
  <si>
    <t>K8964GE6404</t>
  </si>
  <si>
    <t>23.790869,120.931488</t>
    <phoneticPr fontId="6" type="noConversion"/>
  </si>
  <si>
    <t>K9064BA8790</t>
  </si>
  <si>
    <t>23.789348,120.935598</t>
    <phoneticPr fontId="6" type="noConversion"/>
  </si>
  <si>
    <t>K9063GE0082</t>
  </si>
  <si>
    <t>23.792534,120.939030</t>
    <phoneticPr fontId="6" type="noConversion"/>
  </si>
  <si>
    <t>K9164BC5584</t>
  </si>
  <si>
    <t>23.793262,120.943694</t>
    <phoneticPr fontId="6" type="noConversion"/>
  </si>
  <si>
    <t>K9164GD3335</t>
  </si>
  <si>
    <t>23.793641,120.947919</t>
    <phoneticPr fontId="6" type="noConversion"/>
  </si>
  <si>
    <t>K9264CD6746</t>
  </si>
  <si>
    <t>23.793035,120.952172</t>
    <phoneticPr fontId="6" type="noConversion"/>
  </si>
  <si>
    <t>K9264GD9079</t>
  </si>
  <si>
    <t>23.792529,120.955858</t>
    <phoneticPr fontId="6" type="noConversion"/>
  </si>
  <si>
    <t>K9364CC7523</t>
  </si>
  <si>
    <t>23.794372,120.959916</t>
    <phoneticPr fontId="6" type="noConversion"/>
  </si>
  <si>
    <t>K9364GE8567</t>
  </si>
  <si>
    <t>23.792694,120.964046</t>
    <phoneticPr fontId="6" type="noConversion"/>
  </si>
  <si>
    <t>K9464DC0771</t>
  </si>
  <si>
    <t>23.795219,120.964580</t>
    <phoneticPr fontId="6" type="noConversion"/>
  </si>
  <si>
    <t>K9465DA6511</t>
  </si>
  <si>
    <t>23.794517,120.964760</t>
    <phoneticPr fontId="6" type="noConversion"/>
  </si>
  <si>
    <t>K9464DE8703</t>
  </si>
  <si>
    <t>23.794061,120.966029</t>
    <phoneticPr fontId="6" type="noConversion"/>
  </si>
  <si>
    <t>K9464FE0292</t>
  </si>
  <si>
    <t>23.794069,120.968552</t>
    <phoneticPr fontId="6" type="noConversion"/>
  </si>
  <si>
    <t>K9464HE6263</t>
  </si>
  <si>
    <t>23.796724,120.970894</t>
    <phoneticPr fontId="6" type="noConversion"/>
  </si>
  <si>
    <t>K9565CC0157</t>
  </si>
  <si>
    <t>23.797172,120.975111</t>
    <phoneticPr fontId="6" type="noConversion"/>
  </si>
  <si>
    <t>K9565GC3657</t>
  </si>
  <si>
    <t>23.797323,120.978629</t>
    <phoneticPr fontId="6" type="noConversion"/>
  </si>
  <si>
    <t>K9665BC9833</t>
  </si>
  <si>
    <t>23.800257,120.980785</t>
    <phoneticPr fontId="6" type="noConversion"/>
  </si>
  <si>
    <t>K9666EB1038</t>
  </si>
  <si>
    <t>23.800617,120.985083</t>
    <phoneticPr fontId="6" type="noConversion"/>
  </si>
  <si>
    <t>K9766AB5418</t>
  </si>
  <si>
    <t>23.800797,120.988806</t>
    <phoneticPr fontId="6" type="noConversion"/>
  </si>
  <si>
    <t>K9766EB3608</t>
  </si>
  <si>
    <t>23.800233,120.992547</t>
    <phoneticPr fontId="6" type="noConversion"/>
  </si>
  <si>
    <t>K9866AB1015</t>
  </si>
  <si>
    <t>23.796266,120.993404</t>
    <phoneticPr fontId="6" type="noConversion"/>
  </si>
  <si>
    <t>K9865AB9696</t>
  </si>
  <si>
    <t>23.793499,120.994656</t>
    <phoneticPr fontId="6" type="noConversion"/>
  </si>
  <si>
    <t>K9864CD2660</t>
  </si>
  <si>
    <t>23.793792,120.998165</t>
    <phoneticPr fontId="6" type="noConversion"/>
  </si>
  <si>
    <t>K9864FD8942</t>
  </si>
  <si>
    <t>23.791646,121.000229</t>
    <phoneticPr fontId="6" type="noConversion"/>
  </si>
  <si>
    <t>K9864HB9545</t>
  </si>
  <si>
    <t>23.787639,121.001288</t>
    <phoneticPr fontId="6" type="noConversion"/>
  </si>
  <si>
    <t>K9963BC0121</t>
  </si>
  <si>
    <t>23.784848,121.004396</t>
    <phoneticPr fontId="6" type="noConversion"/>
  </si>
  <si>
    <t>K9962EE1092</t>
  </si>
  <si>
    <t>23.786605,121.008555</t>
    <phoneticPr fontId="6" type="noConversion"/>
  </si>
  <si>
    <t>L0063AA4926</t>
  </si>
  <si>
    <t>24.303832,120.596418</t>
    <phoneticPr fontId="6" type="noConversion"/>
  </si>
  <si>
    <t>G4777GE0377</t>
  </si>
  <si>
    <t>24.304464,120.591575</t>
    <phoneticPr fontId="6" type="noConversion"/>
  </si>
  <si>
    <t>G4778BA1058</t>
  </si>
  <si>
    <t>24.303211,120.586844</t>
    <phoneticPr fontId="6" type="noConversion"/>
  </si>
  <si>
    <t>G4677ED3751</t>
  </si>
  <si>
    <t>24.301927,120.582122</t>
    <phoneticPr fontId="6" type="noConversion"/>
  </si>
  <si>
    <t>G4577HC5350</t>
  </si>
  <si>
    <t>24.300648,120.577398</t>
    <phoneticPr fontId="6" type="noConversion"/>
  </si>
  <si>
    <t>G4577CA7950</t>
  </si>
  <si>
    <t>24.299366,120.572676</t>
    <phoneticPr fontId="6" type="noConversion"/>
  </si>
  <si>
    <t>G4476FE9459</t>
  </si>
  <si>
    <t>24.298083,120.567953</t>
    <phoneticPr fontId="6" type="noConversion"/>
  </si>
  <si>
    <t>G4476BD1059</t>
  </si>
  <si>
    <t>24.296800,120.563231</t>
    <phoneticPr fontId="6" type="noConversion"/>
  </si>
  <si>
    <t>G4376EB3668</t>
  </si>
  <si>
    <t>24.295519,120.558508</t>
    <phoneticPr fontId="6" type="noConversion"/>
  </si>
  <si>
    <t>G4276HA5268</t>
  </si>
  <si>
    <t>24.294233,120.553787</t>
    <phoneticPr fontId="6" type="noConversion"/>
  </si>
  <si>
    <t>G4275CD7867</t>
  </si>
  <si>
    <t>24.292960,120.549061</t>
    <phoneticPr fontId="6" type="noConversion"/>
  </si>
  <si>
    <t>G4175FC9467</t>
  </si>
  <si>
    <t>24.291671,120.544341</t>
    <phoneticPr fontId="6" type="noConversion"/>
  </si>
  <si>
    <t>G4175BB1066</t>
  </si>
  <si>
    <t>24.289314,120.540300</t>
    <phoneticPr fontId="6" type="noConversion"/>
  </si>
  <si>
    <t>G4074FD0457</t>
  </si>
  <si>
    <t>24.285317,120.538075</t>
    <phoneticPr fontId="6" type="noConversion"/>
  </si>
  <si>
    <t>G4073CE7085</t>
  </si>
  <si>
    <t>24.281109,120.536290</t>
    <phoneticPr fontId="6" type="noConversion"/>
  </si>
  <si>
    <t>G4072AE9359</t>
  </si>
  <si>
    <t>24.276905,120.534496</t>
    <phoneticPr fontId="6" type="noConversion"/>
  </si>
  <si>
    <t>G3971HE1714</t>
  </si>
  <si>
    <t>24.272702,120.532701</t>
    <phoneticPr fontId="6" type="noConversion"/>
  </si>
  <si>
    <t>G3971FA2089</t>
  </si>
  <si>
    <t>24.268495,120.530914</t>
    <phoneticPr fontId="6" type="noConversion"/>
  </si>
  <si>
    <t>G3970DA4454</t>
  </si>
  <si>
    <t>24.264292,120.529116</t>
    <phoneticPr fontId="6" type="noConversion"/>
  </si>
  <si>
    <t>G3969BA6719</t>
  </si>
  <si>
    <t>24.260087,120.527325</t>
    <phoneticPr fontId="6" type="noConversion"/>
  </si>
  <si>
    <t>G3868HB7174</t>
  </si>
  <si>
    <t>24.255881,120.525535</t>
    <phoneticPr fontId="6" type="noConversion"/>
  </si>
  <si>
    <t>G3867FB9449</t>
  </si>
  <si>
    <t>24.251685,120.523720</t>
    <phoneticPr fontId="6" type="noConversion"/>
  </si>
  <si>
    <t>G3866EB0885</t>
  </si>
  <si>
    <t>24.247495,120.521887</t>
    <phoneticPr fontId="6" type="noConversion"/>
  </si>
  <si>
    <t>G3865CC2201</t>
  </si>
  <si>
    <t>24.243306,120.520052</t>
    <phoneticPr fontId="6" type="noConversion"/>
  </si>
  <si>
    <t>G3864AC3528</t>
  </si>
  <si>
    <t>24.239120,120.518209</t>
    <phoneticPr fontId="6" type="noConversion"/>
  </si>
  <si>
    <t>G3763GC4945</t>
  </si>
  <si>
    <t>24.234925,120.516390</t>
    <phoneticPr fontId="6" type="noConversion"/>
  </si>
  <si>
    <t>G3762ED5371</t>
  </si>
  <si>
    <t>24.230730,120.514571</t>
    <phoneticPr fontId="6" type="noConversion"/>
  </si>
  <si>
    <t>G3761CD7617</t>
  </si>
  <si>
    <t>24.226518,120.512799</t>
    <phoneticPr fontId="6" type="noConversion"/>
  </si>
  <si>
    <t>G3760AE8091</t>
  </si>
  <si>
    <t>24.222309,120.511021</t>
    <phoneticPr fontId="6" type="noConversion"/>
  </si>
  <si>
    <t>G3659HE0376</t>
  </si>
  <si>
    <t>24.218099,120.509244</t>
    <phoneticPr fontId="6" type="noConversion"/>
  </si>
  <si>
    <t>G3658FE2750</t>
  </si>
  <si>
    <t>24.213890,120.507464</t>
    <phoneticPr fontId="6" type="noConversion"/>
  </si>
  <si>
    <t>G3658DA4025</t>
  </si>
  <si>
    <t>24.209706,120.505615</t>
    <phoneticPr fontId="6" type="noConversion"/>
  </si>
  <si>
    <t>G3657BA5432</t>
  </si>
  <si>
    <t>24.205305,120.504990</t>
    <phoneticPr fontId="6" type="noConversion"/>
  </si>
  <si>
    <t>G3656AA8585</t>
  </si>
  <si>
    <t>24.201487,120.507403</t>
    <phoneticPr fontId="6" type="noConversion"/>
  </si>
  <si>
    <t>G3655DB3311</t>
  </si>
  <si>
    <t>24.199207,120.511635</t>
    <phoneticPr fontId="6" type="noConversion"/>
  </si>
  <si>
    <t>G3654HD6707</t>
  </si>
  <si>
    <t>24.196641,120.512941</t>
    <phoneticPr fontId="6" type="noConversion"/>
  </si>
  <si>
    <t>G3754AA9922</t>
  </si>
  <si>
    <t>24.192843,120.510280</t>
    <phoneticPr fontId="6" type="noConversion"/>
  </si>
  <si>
    <t>G3653GB2703</t>
  </si>
  <si>
    <t>24.189048,120.507615</t>
    <phoneticPr fontId="6" type="noConversion"/>
  </si>
  <si>
    <t>G3652DC4583</t>
  </si>
  <si>
    <t>24.185252,120.504951</t>
    <phoneticPr fontId="6" type="noConversion"/>
  </si>
  <si>
    <t>G3651AD7364</t>
  </si>
  <si>
    <t>24.181456,120.502286</t>
    <phoneticPr fontId="6" type="noConversion"/>
  </si>
  <si>
    <t>G3550GE0144</t>
  </si>
  <si>
    <t>24.177915,120.499706</t>
    <phoneticPr fontId="6" type="noConversion"/>
  </si>
  <si>
    <t>G3550DA4203</t>
  </si>
  <si>
    <t>24.174317,120.496402</t>
    <phoneticPr fontId="6" type="noConversion"/>
  </si>
  <si>
    <t>G3549AB0236</t>
  </si>
  <si>
    <t>24.170896,120.493107</t>
    <phoneticPr fontId="6" type="noConversion"/>
  </si>
  <si>
    <t>G3448EC6478</t>
  </si>
  <si>
    <t>24.167477,120.489808</t>
    <phoneticPr fontId="6" type="noConversion"/>
  </si>
  <si>
    <t>G3447BD3701</t>
  </si>
  <si>
    <t>24.163552,120.487537</t>
    <phoneticPr fontId="6" type="noConversion"/>
  </si>
  <si>
    <t>G3346GE9387</t>
  </si>
  <si>
    <t>24.159789,120.485362</t>
    <phoneticPr fontId="6" type="noConversion"/>
  </si>
  <si>
    <t>G3346EA7251</t>
  </si>
  <si>
    <t>24.156909,120.481493</t>
    <phoneticPr fontId="6" type="noConversion"/>
  </si>
  <si>
    <t>G3345AC8014</t>
  </si>
  <si>
    <t>24.154076,120.477782</t>
    <phoneticPr fontId="6" type="noConversion"/>
  </si>
  <si>
    <t>G3244FD0931</t>
  </si>
  <si>
    <t>24.151127,120.474076</t>
    <phoneticPr fontId="6" type="noConversion"/>
  </si>
  <si>
    <t>G3244BA2656</t>
  </si>
  <si>
    <t>24.148061,120.470475</t>
    <phoneticPr fontId="6" type="noConversion"/>
  </si>
  <si>
    <t>G3143FC5288</t>
  </si>
  <si>
    <t>24.144225,120.467908</t>
    <phoneticPr fontId="6" type="noConversion"/>
  </si>
  <si>
    <t>G3142CD9054</t>
  </si>
  <si>
    <t>24.139910,120.466672</t>
    <phoneticPr fontId="6" type="noConversion"/>
  </si>
  <si>
    <t>G3141BD6287</t>
  </si>
  <si>
    <t>24.135658,120.465109</t>
    <phoneticPr fontId="6" type="noConversion"/>
  </si>
  <si>
    <t>G3140AD0576</t>
  </si>
  <si>
    <t>24.131410,120.463201</t>
    <phoneticPr fontId="6" type="noConversion"/>
  </si>
  <si>
    <t>G3039GD1826</t>
  </si>
  <si>
    <t>24.128051,120.460273</t>
    <phoneticPr fontId="6" type="noConversion"/>
  </si>
  <si>
    <t>G3039DA1136</t>
  </si>
  <si>
    <t>24.123728,120.458629</t>
    <phoneticPr fontId="6" type="noConversion"/>
  </si>
  <si>
    <t>G3038BA4348</t>
  </si>
  <si>
    <t>24.119470,120.456963</t>
    <phoneticPr fontId="6" type="noConversion"/>
  </si>
  <si>
    <t>G2937HA7627</t>
  </si>
  <si>
    <t>24.115059,120.456011</t>
    <phoneticPr fontId="6" type="noConversion"/>
  </si>
  <si>
    <t>G2936GA7748</t>
  </si>
  <si>
    <t>24.110928,120.456775</t>
    <phoneticPr fontId="6" type="noConversion"/>
  </si>
  <si>
    <t>G2935HB5201</t>
  </si>
  <si>
    <t>24.106236,120.456353</t>
    <phoneticPr fontId="6" type="noConversion"/>
  </si>
  <si>
    <t>G2934HB0051</t>
  </si>
  <si>
    <t>24.102565,120.453851</t>
    <phoneticPr fontId="6" type="noConversion"/>
  </si>
  <si>
    <t>G2933EB4996</t>
  </si>
  <si>
    <t>24.099017,120.450699</t>
    <phoneticPr fontId="6" type="noConversion"/>
  </si>
  <si>
    <t>G2932BD2074</t>
  </si>
  <si>
    <t>24.094814,120.448942</t>
    <phoneticPr fontId="6" type="noConversion"/>
  </si>
  <si>
    <t>G2831HD4369</t>
  </si>
  <si>
    <t>24.090399,120.447905</t>
    <phoneticPr fontId="6" type="noConversion"/>
  </si>
  <si>
    <t>G2830GD3591</t>
  </si>
  <si>
    <t>24.086434,120.445782</t>
    <phoneticPr fontId="6" type="noConversion"/>
  </si>
  <si>
    <t>G2829EE2112</t>
  </si>
  <si>
    <t>24.082445,120.443673</t>
    <phoneticPr fontId="6" type="noConversion"/>
  </si>
  <si>
    <t>G2828CE0751</t>
  </si>
  <si>
    <t>24.078061,120.442275</t>
    <phoneticPr fontId="6" type="noConversion"/>
  </si>
  <si>
    <t>G2827AE6816</t>
  </si>
  <si>
    <t>24.073754,120.441072</t>
    <phoneticPr fontId="6" type="noConversion"/>
  </si>
  <si>
    <t>G2727HA3170</t>
  </si>
  <si>
    <t>24.069944,120.438493</t>
    <phoneticPr fontId="6" type="noConversion"/>
  </si>
  <si>
    <t>G2726EA7839</t>
  </si>
  <si>
    <t>24.070561,120.434048</t>
    <phoneticPr fontId="6" type="noConversion"/>
  </si>
  <si>
    <t>G2726AB2519</t>
  </si>
  <si>
    <t>24.072157,120.429455</t>
    <phoneticPr fontId="6" type="noConversion"/>
  </si>
  <si>
    <t>G2626DD5358</t>
  </si>
  <si>
    <t>24.073757,120.424848</t>
    <phoneticPr fontId="6" type="noConversion"/>
  </si>
  <si>
    <t>G2527GA8177</t>
  </si>
  <si>
    <t>24.075395,120.420307</t>
    <phoneticPr fontId="6" type="noConversion"/>
  </si>
  <si>
    <t>G2527CC2060</t>
  </si>
  <si>
    <t>24.073758,120.416770</t>
    <phoneticPr fontId="6" type="noConversion"/>
  </si>
  <si>
    <t>G2427GA6260</t>
  </si>
  <si>
    <t>24.069389,120.415041</t>
    <phoneticPr fontId="6" type="noConversion"/>
  </si>
  <si>
    <t>G2426EA8387</t>
  </si>
  <si>
    <t>24.065232,120.413600</t>
    <phoneticPr fontId="6" type="noConversion"/>
  </si>
  <si>
    <t>G2425DA4707</t>
  </si>
  <si>
    <t>24.061172,120.415539</t>
    <phoneticPr fontId="6" type="noConversion"/>
  </si>
  <si>
    <t>G2424FB3257</t>
  </si>
  <si>
    <t>24.057393,120.418226</t>
    <phoneticPr fontId="6" type="noConversion"/>
  </si>
  <si>
    <t>G2523AC0067</t>
  </si>
  <si>
    <t>24.052867,120.419091</t>
    <phoneticPr fontId="6" type="noConversion"/>
  </si>
  <si>
    <t>G2522AC9026</t>
  </si>
  <si>
    <t>24.048520,120.420073</t>
    <phoneticPr fontId="6" type="noConversion"/>
  </si>
  <si>
    <t>G2521BC9204</t>
  </si>
  <si>
    <t>24.044048,120.420701</t>
    <phoneticPr fontId="6" type="noConversion"/>
  </si>
  <si>
    <t>G2520CC5228</t>
  </si>
  <si>
    <t>24.039652,120.421246</t>
    <phoneticPr fontId="6" type="noConversion"/>
  </si>
  <si>
    <t>G2519DC0451</t>
  </si>
  <si>
    <t>24.035533,120.419838</t>
    <phoneticPr fontId="6" type="noConversion"/>
  </si>
  <si>
    <t>G2518BC6806</t>
  </si>
  <si>
    <t>24.032068,120.416681</t>
    <phoneticPr fontId="6" type="noConversion"/>
  </si>
  <si>
    <t>G2417GE3083</t>
  </si>
  <si>
    <t>24.029005,120.413091</t>
    <phoneticPr fontId="6" type="noConversion"/>
  </si>
  <si>
    <t>G2417CA7616</t>
  </si>
  <si>
    <t>24.025450,120.410038</t>
    <phoneticPr fontId="6" type="noConversion"/>
  </si>
  <si>
    <t>G2316HB5793</t>
  </si>
  <si>
    <t>24.022199,120.406698</t>
    <phoneticPr fontId="6" type="noConversion"/>
  </si>
  <si>
    <t>G2315ED1185</t>
  </si>
  <si>
    <t>24.020209,120.402285</t>
    <phoneticPr fontId="6" type="noConversion"/>
  </si>
  <si>
    <t>G2215HA6986</t>
  </si>
  <si>
    <t>24.019672,120.397546</t>
    <phoneticPr fontId="6" type="noConversion"/>
  </si>
  <si>
    <t>G2215CA8359</t>
  </si>
  <si>
    <t>24.017090,120.393409</t>
    <phoneticPr fontId="6" type="noConversion"/>
  </si>
  <si>
    <t>G2114GC6534</t>
  </si>
  <si>
    <t>24.014496,120.389400</t>
    <phoneticPr fontId="6" type="noConversion"/>
  </si>
  <si>
    <t>G2113CE5649</t>
  </si>
  <si>
    <t>24.012360,120.385063</t>
    <phoneticPr fontId="6" type="noConversion"/>
  </si>
  <si>
    <t>G2013GC1324</t>
  </si>
  <si>
    <t>24.010300,120.380700</t>
    <phoneticPr fontId="6" type="noConversion"/>
  </si>
  <si>
    <t>G2013BA6078</t>
  </si>
  <si>
    <t>24.008231,120.376321</t>
    <phoneticPr fontId="6" type="noConversion"/>
  </si>
  <si>
    <t>G1912FC2811</t>
  </si>
  <si>
    <t>24.005968,120.372136</t>
    <phoneticPr fontId="6" type="noConversion"/>
  </si>
  <si>
    <t>G1912AA9342</t>
  </si>
  <si>
    <t>24.002517,120.368953</t>
    <phoneticPr fontId="6" type="noConversion"/>
  </si>
  <si>
    <t>G1811FB6581</t>
  </si>
  <si>
    <t>23.999058,120.365809</t>
    <phoneticPr fontId="6" type="noConversion"/>
  </si>
  <si>
    <t>G1810CC4770</t>
  </si>
  <si>
    <t>23.995594,120.362654</t>
    <phoneticPr fontId="6" type="noConversion"/>
  </si>
  <si>
    <t>G1709HD2848</t>
  </si>
  <si>
    <t>23.991993,120.359776</t>
    <phoneticPr fontId="6" type="noConversion"/>
  </si>
  <si>
    <t>G1708EE2990</t>
  </si>
  <si>
    <t>23.988046,120.357313</t>
    <phoneticPr fontId="6" type="noConversion"/>
  </si>
  <si>
    <t>G1708BA7574</t>
  </si>
  <si>
    <t>23.984085,120.355020</t>
    <phoneticPr fontId="6" type="noConversion"/>
  </si>
  <si>
    <t>G1607HB4117</t>
  </si>
  <si>
    <t>23.979605,120.354396</t>
    <phoneticPr fontId="6" type="noConversion"/>
  </si>
  <si>
    <t>G1606GB7251</t>
  </si>
  <si>
    <t>23.975514,120.352373</t>
    <phoneticPr fontId="6" type="noConversion"/>
  </si>
  <si>
    <t>G1605EB6689</t>
  </si>
  <si>
    <t>23.971412,120.350266</t>
    <phoneticPr fontId="6" type="noConversion"/>
  </si>
  <si>
    <t>G1604CC5115</t>
  </si>
  <si>
    <t>23.967391,120.348054</t>
    <phoneticPr fontId="6" type="noConversion"/>
  </si>
  <si>
    <t>G1603AC2741</t>
  </si>
  <si>
    <t>23.963278,120.346014</t>
    <phoneticPr fontId="6" type="noConversion"/>
  </si>
  <si>
    <t>G1502GD1146</t>
  </si>
  <si>
    <t>23.959238,120.343836</t>
    <phoneticPr fontId="6" type="noConversion"/>
  </si>
  <si>
    <t>G1501DD9700</t>
  </si>
  <si>
    <t>23.955960,120.340624</t>
    <phoneticPr fontId="6" type="noConversion"/>
  </si>
  <si>
    <t>G1501AA6028</t>
  </si>
  <si>
    <t>23.953399,120.336584</t>
    <phoneticPr fontId="6" type="noConversion"/>
  </si>
  <si>
    <t>G1400EC4297</t>
  </si>
  <si>
    <t>23.950670,120.332763</t>
    <phoneticPr fontId="6" type="noConversion"/>
  </si>
  <si>
    <t>K1499AE5296</t>
  </si>
  <si>
    <t>23.946614,120.330632</t>
    <phoneticPr fontId="6" type="noConversion"/>
  </si>
  <si>
    <t>K1398GE4708</t>
  </si>
  <si>
    <t>23.942602,120.328198</t>
    <phoneticPr fontId="6" type="noConversion"/>
  </si>
  <si>
    <t>K1398DA9305</t>
  </si>
  <si>
    <t>23.938706,120.325885</t>
    <phoneticPr fontId="6" type="noConversion"/>
  </si>
  <si>
    <t>K1397BB5035</t>
  </si>
  <si>
    <t>23.934726,120.323557</t>
    <phoneticPr fontId="6" type="noConversion"/>
  </si>
  <si>
    <t>K1296HB1635</t>
  </si>
  <si>
    <t>23.930640,120.321754</t>
    <phoneticPr fontId="6" type="noConversion"/>
  </si>
  <si>
    <t>K1295FC2183</t>
  </si>
  <si>
    <t>23.926191,120.322631</t>
    <phoneticPr fontId="6" type="noConversion"/>
  </si>
  <si>
    <t>K1294GC1250</t>
  </si>
  <si>
    <t>23.921868,120.321700</t>
    <phoneticPr fontId="6" type="noConversion"/>
  </si>
  <si>
    <t>K1293FC1482</t>
  </si>
  <si>
    <t>23.919707,120.317621</t>
    <phoneticPr fontId="6" type="noConversion"/>
  </si>
  <si>
    <t>K1293BA0015</t>
  </si>
  <si>
    <t>23.918218,120.313224</t>
    <phoneticPr fontId="6" type="noConversion"/>
  </si>
  <si>
    <t>K1192ED5432</t>
  </si>
  <si>
    <t>23.913872,120.311372</t>
    <phoneticPr fontId="6" type="noConversion"/>
  </si>
  <si>
    <t>K1191CD6621</t>
  </si>
  <si>
    <t>23.909597,120.309787</t>
    <phoneticPr fontId="6" type="noConversion"/>
  </si>
  <si>
    <t>K1190AD9889</t>
  </si>
  <si>
    <t>23.905321,120.308164</t>
    <phoneticPr fontId="6" type="noConversion"/>
  </si>
  <si>
    <t>K1089HE3116</t>
  </si>
  <si>
    <t>23.901115,120.306426</t>
    <phoneticPr fontId="6" type="noConversion"/>
  </si>
  <si>
    <t>K1088FE5511</t>
  </si>
  <si>
    <t>23.896911,120.304594</t>
    <phoneticPr fontId="6" type="noConversion"/>
  </si>
  <si>
    <t>K1087DE6836</t>
  </si>
  <si>
    <t>23.892749,120.302767</t>
    <phoneticPr fontId="6" type="noConversion"/>
  </si>
  <si>
    <t>K1087BA7246</t>
  </si>
  <si>
    <t>23.888531,120.300917</t>
    <phoneticPr fontId="6" type="noConversion"/>
  </si>
  <si>
    <t>K0986HA8640</t>
  </si>
  <si>
    <t>23.884346,120.299074</t>
    <phoneticPr fontId="6" type="noConversion"/>
  </si>
  <si>
    <t>K0985FA9948</t>
  </si>
  <si>
    <t>23.880161,120.297228</t>
    <phoneticPr fontId="6" type="noConversion"/>
  </si>
  <si>
    <t>K0984EB0335</t>
  </si>
  <si>
    <t>23.875987,120.295406</t>
    <phoneticPr fontId="6" type="noConversion"/>
  </si>
  <si>
    <t>K0983CB1754</t>
  </si>
  <si>
    <t>23.871726,120.293968</t>
    <phoneticPr fontId="6" type="noConversion"/>
  </si>
  <si>
    <t>K0982AC6073</t>
  </si>
  <si>
    <t>23.836419,120.290833</t>
    <phoneticPr fontId="6" type="noConversion"/>
  </si>
  <si>
    <t>K0874FC2984</t>
  </si>
  <si>
    <t>23.832094,120.289404</t>
    <phoneticPr fontId="6" type="noConversion"/>
  </si>
  <si>
    <t>K0873DD8106</t>
  </si>
  <si>
    <t>23.827777,120.287971</t>
    <phoneticPr fontId="6" type="noConversion"/>
  </si>
  <si>
    <t>K0872CD3318</t>
  </si>
  <si>
    <t>23.823491,120.286545</t>
    <phoneticPr fontId="6" type="noConversion"/>
  </si>
  <si>
    <t>K0871AD8644</t>
  </si>
  <si>
    <t>23.819137,120.285107</t>
    <phoneticPr fontId="6" type="noConversion"/>
  </si>
  <si>
    <t>K0770HD3853</t>
  </si>
  <si>
    <t>23.814843,120.283687</t>
    <phoneticPr fontId="6" type="noConversion"/>
  </si>
  <si>
    <t>K0769FE8088</t>
  </si>
  <si>
    <t>23.811525,120.282609</t>
    <phoneticPr fontId="6" type="noConversion"/>
  </si>
  <si>
    <t>K0769EA7461</t>
  </si>
  <si>
    <t>23.807128,120.281347</t>
    <phoneticPr fontId="6" type="noConversion"/>
  </si>
  <si>
    <t>K0768DA4555</t>
  </si>
  <si>
    <t>23.802561,120.280150</t>
    <phoneticPr fontId="6" type="noConversion"/>
  </si>
  <si>
    <t>K0767CA2500</t>
  </si>
  <si>
    <t>23.798163,120.278949</t>
    <phoneticPr fontId="6" type="noConversion"/>
  </si>
  <si>
    <t>K0766AA9663</t>
  </si>
  <si>
    <t>23.793758,120.277769</t>
    <phoneticPr fontId="6" type="noConversion"/>
  </si>
  <si>
    <t>K0665HA7736</t>
  </si>
  <si>
    <t>23.791364,120.273659</t>
    <phoneticPr fontId="6" type="noConversion"/>
  </si>
  <si>
    <t>K0664DD5133</t>
  </si>
  <si>
    <t>23.788034,120.270508</t>
    <phoneticPr fontId="6" type="noConversion"/>
  </si>
  <si>
    <t>K0663AE3406</t>
  </si>
  <si>
    <t>23.783674,120.268763</t>
    <phoneticPr fontId="6" type="noConversion"/>
  </si>
  <si>
    <t>K0562GE4694</t>
  </si>
  <si>
    <t>23.779531,120.267665</t>
    <phoneticPr fontId="6" type="noConversion"/>
  </si>
  <si>
    <t>K0562FA3056</t>
  </si>
  <si>
    <t>23.774984,120.266768</t>
    <phoneticPr fontId="6" type="noConversion"/>
  </si>
  <si>
    <t>K0561EA4013</t>
  </si>
  <si>
    <t>23.770743,120.266946</t>
    <phoneticPr fontId="6" type="noConversion"/>
  </si>
  <si>
    <t>K0560EA5373</t>
  </si>
  <si>
    <t>23.766520,120.265130</t>
    <phoneticPr fontId="6" type="noConversion"/>
  </si>
  <si>
    <t>K0559CA6696</t>
  </si>
  <si>
    <t>23.762127,120.264273</t>
    <phoneticPr fontId="6" type="noConversion"/>
  </si>
  <si>
    <t>K0558BA7890</t>
  </si>
  <si>
    <t>23.757927,120.263432</t>
    <phoneticPr fontId="6" type="noConversion"/>
  </si>
  <si>
    <t>K0557AB9115</t>
  </si>
  <si>
    <t>23.753405,120.261568</t>
    <phoneticPr fontId="6" type="noConversion"/>
  </si>
  <si>
    <t>K0456GB9196</t>
  </si>
  <si>
    <t>23.749320,120.262760</t>
    <phoneticPr fontId="6" type="noConversion"/>
  </si>
  <si>
    <t>K0555AB1682</t>
  </si>
  <si>
    <t>23.745206,120.261170</t>
    <phoneticPr fontId="6" type="noConversion"/>
  </si>
  <si>
    <t>K0454GC5038</t>
  </si>
  <si>
    <t>23.741694,120.258030</t>
    <phoneticPr fontId="6" type="noConversion"/>
  </si>
  <si>
    <t>K0453DD3210</t>
  </si>
  <si>
    <t>23.741249,120.253434</t>
    <phoneticPr fontId="6" type="noConversion"/>
  </si>
  <si>
    <t>K0353GC6724</t>
  </si>
  <si>
    <t>23.741485,120.248520</t>
    <phoneticPr fontId="6" type="noConversion"/>
  </si>
  <si>
    <t>K0353BD6022</t>
  </si>
  <si>
    <t>23.739603,120.244150</t>
    <phoneticPr fontId="6" type="noConversion"/>
  </si>
  <si>
    <t>K0253FA1956</t>
  </si>
  <si>
    <t>23.737735,120.239647</t>
    <phoneticPr fontId="6" type="noConversion"/>
  </si>
  <si>
    <t>K0252AD5952</t>
  </si>
  <si>
    <t>23.736313,120.235493</t>
    <phoneticPr fontId="6" type="noConversion"/>
  </si>
  <si>
    <t>K0152EC3317</t>
  </si>
  <si>
    <t>23.734617,120.231062</t>
    <phoneticPr fontId="6" type="noConversion"/>
  </si>
  <si>
    <t>K0052HA7581</t>
  </si>
  <si>
    <t>23.731951,120.226947</t>
    <phoneticPr fontId="6" type="noConversion"/>
  </si>
  <si>
    <t>K0051DC5578</t>
  </si>
  <si>
    <t>23.729485,120.222802</t>
    <phoneticPr fontId="6" type="noConversion"/>
  </si>
  <si>
    <t>J9950HE3837</t>
  </si>
  <si>
    <t>23.726718,120.219047</t>
    <phoneticPr fontId="6" type="noConversion"/>
  </si>
  <si>
    <t>J9950DB4883</t>
  </si>
  <si>
    <t>23.722733,120.216761</t>
    <phoneticPr fontId="6" type="noConversion"/>
  </si>
  <si>
    <t>J9949BC1423</t>
  </si>
  <si>
    <t>23.719010,120.214124</t>
    <phoneticPr fontId="6" type="noConversion"/>
  </si>
  <si>
    <t>J9848GD4312</t>
  </si>
  <si>
    <t>23.717782,120.209346</t>
    <phoneticPr fontId="6" type="noConversion"/>
  </si>
  <si>
    <t>J9848BB5939</t>
  </si>
  <si>
    <t>23.715731,120.205089</t>
    <phoneticPr fontId="6" type="noConversion"/>
  </si>
  <si>
    <t>J9747FE1784</t>
  </si>
  <si>
    <t>23.713098,120.200856</t>
    <phoneticPr fontId="6" type="noConversion"/>
  </si>
  <si>
    <t>J9747AB8855</t>
  </si>
  <si>
    <t>23.712116,120.195801</t>
    <phoneticPr fontId="6" type="noConversion"/>
  </si>
  <si>
    <t>J9647DA6799</t>
  </si>
  <si>
    <t>23.708307,120.192940</t>
    <phoneticPr fontId="6" type="noConversion"/>
  </si>
  <si>
    <t>J9646AB7559</t>
  </si>
  <si>
    <t>23.704657,120.190181</t>
    <phoneticPr fontId="6" type="noConversion"/>
  </si>
  <si>
    <t>J9545FC9516</t>
  </si>
  <si>
    <t>23.700370,120.189277</t>
    <phoneticPr fontId="6" type="noConversion"/>
  </si>
  <si>
    <t>J9544EC9862</t>
  </si>
  <si>
    <t>23.695915,120.187691</t>
    <phoneticPr fontId="6" type="noConversion"/>
  </si>
  <si>
    <t>J9543DC3910</t>
  </si>
  <si>
    <t>23.691758,120.186120</t>
    <phoneticPr fontId="6" type="noConversion"/>
  </si>
  <si>
    <t>J9542BD6390</t>
  </si>
  <si>
    <t>23.687373,120.184585</t>
    <phoneticPr fontId="6" type="noConversion"/>
  </si>
  <si>
    <t>J9541AD0495</t>
  </si>
  <si>
    <t>23.683147,120.183060</t>
    <phoneticPr fontId="6" type="noConversion"/>
  </si>
  <si>
    <t>J9440GD5718</t>
  </si>
  <si>
    <t>23.679171,120.180567</t>
    <phoneticPr fontId="6" type="noConversion"/>
  </si>
  <si>
    <t>J9439DE9349</t>
  </si>
  <si>
    <t>23.675188,120.178693</t>
    <phoneticPr fontId="6" type="noConversion"/>
  </si>
  <si>
    <t>J9439CE0919</t>
  </si>
  <si>
    <t>23.670794,120.178372</t>
    <phoneticPr fontId="6" type="noConversion"/>
  </si>
  <si>
    <t>J9438BA6153</t>
  </si>
  <si>
    <t>23.666299,120.178258</t>
    <phoneticPr fontId="6" type="noConversion"/>
  </si>
  <si>
    <t>J9437BA5115</t>
  </si>
  <si>
    <t>23.661819,120.178079</t>
    <phoneticPr fontId="6" type="noConversion"/>
  </si>
  <si>
    <t>J9436BA2199</t>
  </si>
  <si>
    <t>23.657501,120.176410</t>
    <phoneticPr fontId="6" type="noConversion"/>
  </si>
  <si>
    <t>J9335HA5462</t>
  </si>
  <si>
    <t>23.653123,120.175053</t>
    <phoneticPr fontId="6" type="noConversion"/>
  </si>
  <si>
    <t>J9334GA1558</t>
  </si>
  <si>
    <t>23.648833,120.173554</t>
    <phoneticPr fontId="6" type="noConversion"/>
  </si>
  <si>
    <t>J9333EA6804</t>
  </si>
  <si>
    <t>23.644229,120.172092</t>
    <phoneticPr fontId="6" type="noConversion"/>
  </si>
  <si>
    <t>J9332DA0775</t>
  </si>
  <si>
    <t>23.640000,120.171112</t>
    <phoneticPr fontId="6" type="noConversion"/>
  </si>
  <si>
    <t>J9331CB0057</t>
  </si>
  <si>
    <t>23.635833,120.170000</t>
    <phoneticPr fontId="6" type="noConversion"/>
  </si>
  <si>
    <t>J9330AB8496</t>
  </si>
  <si>
    <t>23.631389,120.168889</t>
    <phoneticPr fontId="6" type="noConversion"/>
  </si>
  <si>
    <t>J9229HB7525</t>
  </si>
  <si>
    <t>23.626944,120.167778</t>
    <phoneticPr fontId="6" type="noConversion"/>
  </si>
  <si>
    <t>J9228GB5663</t>
  </si>
  <si>
    <t>23.622500,120.166389</t>
    <phoneticPr fontId="6" type="noConversion"/>
  </si>
  <si>
    <t>J9227FB1722</t>
  </si>
  <si>
    <t>23.618333,120.165000</t>
    <phoneticPr fontId="6" type="noConversion"/>
  </si>
  <si>
    <t>J9226DC6171</t>
  </si>
  <si>
    <t>23.613889,120.163612</t>
    <phoneticPr fontId="6" type="noConversion"/>
  </si>
  <si>
    <t>J9225CC2230</t>
  </si>
  <si>
    <t>23.609444,120.162500</t>
    <phoneticPr fontId="6" type="noConversion"/>
  </si>
  <si>
    <t>J9224BC0268</t>
  </si>
  <si>
    <t>23.605278,120.161112</t>
    <phoneticPr fontId="6" type="noConversion"/>
  </si>
  <si>
    <t>J9123HC6627</t>
  </si>
  <si>
    <t>23.601111,120.159167</t>
    <phoneticPr fontId="6" type="noConversion"/>
  </si>
  <si>
    <t>J9122FD6017</t>
  </si>
  <si>
    <t>23.596944,120.157223</t>
    <phoneticPr fontId="6" type="noConversion"/>
  </si>
  <si>
    <t>J9121DD6407</t>
  </si>
  <si>
    <t>23.592778,120.155278</t>
    <phoneticPr fontId="6" type="noConversion"/>
  </si>
  <si>
    <t>J9120BD5887</t>
  </si>
  <si>
    <t>23.588611,120.153612</t>
    <phoneticPr fontId="6" type="noConversion"/>
  </si>
  <si>
    <t>J9019HE8266</t>
  </si>
  <si>
    <t>23.584444,120.151667</t>
    <phoneticPr fontId="6" type="noConversion"/>
  </si>
  <si>
    <t>J9018FE8646</t>
  </si>
  <si>
    <t>23.580296,120.149921</t>
    <phoneticPr fontId="6" type="noConversion"/>
  </si>
  <si>
    <t>J9018EA0038</t>
  </si>
  <si>
    <t>23.576111,120.150834</t>
    <phoneticPr fontId="6" type="noConversion"/>
  </si>
  <si>
    <t>J9017EA9443</t>
  </si>
  <si>
    <t>23.572222,120.153056</t>
    <phoneticPr fontId="6" type="noConversion"/>
  </si>
  <si>
    <t>J9016HB1181</t>
  </si>
  <si>
    <t>23.568611,120.155834</t>
    <phoneticPr fontId="6" type="noConversion"/>
  </si>
  <si>
    <t>J9115BC9190</t>
  </si>
  <si>
    <t>23.565000,120.158889</t>
    <phoneticPr fontId="6" type="noConversion"/>
  </si>
  <si>
    <t>J9114FD0098</t>
  </si>
  <si>
    <t>23.561944,120.162223</t>
    <phoneticPr fontId="6" type="noConversion"/>
  </si>
  <si>
    <t>J9213AE4678</t>
  </si>
  <si>
    <t>23.559167,120.166112</t>
    <phoneticPr fontId="6" type="noConversion"/>
  </si>
  <si>
    <t>J9213EB4528</t>
  </si>
  <si>
    <t>23.555278,120.168612</t>
    <phoneticPr fontId="6" type="noConversion"/>
  </si>
  <si>
    <t>J9212GC9256</t>
  </si>
  <si>
    <t>23.552500,120.172500</t>
    <phoneticPr fontId="6" type="noConversion"/>
  </si>
  <si>
    <t>J9311CE9106</t>
  </si>
  <si>
    <t>23.550555,120.176945</t>
    <phoneticPr fontId="6" type="noConversion"/>
  </si>
  <si>
    <t>J9311HB4938</t>
  </si>
  <si>
    <t>23.548611,120.181389</t>
    <phoneticPr fontId="6" type="noConversion"/>
  </si>
  <si>
    <t>J9410DE9850</t>
  </si>
  <si>
    <t>23.546774,120.184839</t>
    <phoneticPr fontId="6" type="noConversion"/>
  </si>
  <si>
    <t>J9410HC4774</t>
  </si>
  <si>
    <t>23.543684,120.186916</t>
    <phoneticPr fontId="6" type="noConversion"/>
  </si>
  <si>
    <t>J9509BE5371</t>
  </si>
  <si>
    <t>23.540332,120.188434</t>
    <phoneticPr fontId="6" type="noConversion"/>
  </si>
  <si>
    <t>J9509DA1509</t>
  </si>
  <si>
    <t>23.536667,120.188889</t>
    <phoneticPr fontId="6" type="noConversion"/>
  </si>
  <si>
    <t>J9508DB5543</t>
  </si>
  <si>
    <t>23.531944,120.188334</t>
    <phoneticPr fontId="6" type="noConversion"/>
  </si>
  <si>
    <t>J9507CB9340</t>
  </si>
  <si>
    <t>23.527778,120.187223</t>
    <phoneticPr fontId="6" type="noConversion"/>
  </si>
  <si>
    <t>J9506BB7689</t>
  </si>
  <si>
    <t>23.523889,120.184723</t>
    <phoneticPr fontId="6" type="noConversion"/>
  </si>
  <si>
    <t>J9405HC2400</t>
  </si>
  <si>
    <t>23.520000,120.182223</t>
    <phoneticPr fontId="6" type="noConversion"/>
  </si>
  <si>
    <t>J9404ED6131</t>
  </si>
  <si>
    <t>23.516111,120.179445</t>
    <phoneticPr fontId="6" type="noConversion"/>
  </si>
  <si>
    <t>J9403BD7862</t>
  </si>
  <si>
    <t>23.512500,120.176389</t>
    <phoneticPr fontId="6" type="noConversion"/>
  </si>
  <si>
    <t>J9302GE6824</t>
  </si>
  <si>
    <t>23.508333,120.173889</t>
    <phoneticPr fontId="6" type="noConversion"/>
  </si>
  <si>
    <t>J9302EA0244</t>
  </si>
  <si>
    <t>23.504167,120.172500</t>
    <phoneticPr fontId="6" type="noConversion"/>
  </si>
  <si>
    <t>J9301CA6603</t>
  </si>
  <si>
    <t>23.500000,120.171112</t>
    <phoneticPr fontId="6" type="noConversion"/>
  </si>
  <si>
    <t>J9300BB1052</t>
  </si>
  <si>
    <t>23.495555,120.170000</t>
    <phoneticPr fontId="6" type="noConversion"/>
  </si>
  <si>
    <t>M9299HB9191</t>
  </si>
  <si>
    <t>23.491111,120.169723</t>
    <phoneticPr fontId="6" type="noConversion"/>
  </si>
  <si>
    <t>M9298HB6189</t>
  </si>
  <si>
    <t>23.486667,120.169723</t>
    <phoneticPr fontId="6" type="noConversion"/>
  </si>
  <si>
    <t>M9297HB6257</t>
  </si>
  <si>
    <t>23.483055,120.171112</t>
    <phoneticPr fontId="6" type="noConversion"/>
  </si>
  <si>
    <t>M9396BC0246</t>
  </si>
  <si>
    <t>23.479444,120.173334</t>
    <phoneticPr fontId="6" type="noConversion"/>
  </si>
  <si>
    <t>M9395DD2294</t>
  </si>
  <si>
    <t>23.474722,120.173612</t>
    <phoneticPr fontId="6" type="noConversion"/>
  </si>
  <si>
    <t>M9394DD5041</t>
  </si>
  <si>
    <t>23.465833,120.172500</t>
    <phoneticPr fontId="6" type="noConversion"/>
  </si>
  <si>
    <t>M9392CD3158</t>
  </si>
  <si>
    <t>23.461667,120.173612</t>
    <phoneticPr fontId="6" type="noConversion"/>
  </si>
  <si>
    <t>M9391DD4566</t>
  </si>
  <si>
    <t>23.457222,120.172500</t>
    <phoneticPr fontId="6" type="noConversion"/>
  </si>
  <si>
    <t>M9390CD3604</t>
  </si>
  <si>
    <t>23.453055,120.171389</t>
    <phoneticPr fontId="6" type="noConversion"/>
  </si>
  <si>
    <t>M9389BE1043</t>
  </si>
  <si>
    <t>23.448889,120.170278</t>
    <phoneticPr fontId="6" type="noConversion"/>
  </si>
  <si>
    <t>M9288HE9472</t>
  </si>
  <si>
    <t>23.444444,120.168889</t>
    <phoneticPr fontId="6" type="noConversion"/>
  </si>
  <si>
    <t>M9287GE5531</t>
  </si>
  <si>
    <t>23.440278,120.167778</t>
    <phoneticPr fontId="6" type="noConversion"/>
  </si>
  <si>
    <t>M9286FE3960</t>
  </si>
  <si>
    <t>23.436111,120.168889</t>
    <phoneticPr fontId="6" type="noConversion"/>
  </si>
  <si>
    <t>M9286GA4278</t>
  </si>
  <si>
    <t>23.432500,120.171667</t>
    <phoneticPr fontId="6" type="noConversion"/>
  </si>
  <si>
    <t>M9385BB2297</t>
  </si>
  <si>
    <t>23.428889,120.174445</t>
    <phoneticPr fontId="6" type="noConversion"/>
  </si>
  <si>
    <t>M9384EC1205</t>
  </si>
  <si>
    <t>23.424444,120.175834</t>
    <phoneticPr fontId="6" type="noConversion"/>
  </si>
  <si>
    <t>M9383FC5302</t>
  </si>
  <si>
    <t>23.420000,120.177223</t>
    <phoneticPr fontId="6" type="noConversion"/>
  </si>
  <si>
    <t>M9382GC8399</t>
  </si>
  <si>
    <t>23.415833,120.178056</t>
    <phoneticPr fontId="6" type="noConversion"/>
  </si>
  <si>
    <t>M9381HC7717</t>
  </si>
  <si>
    <t>23.411389,120.176945</t>
    <phoneticPr fontId="6" type="noConversion"/>
  </si>
  <si>
    <t>M9380GC5856</t>
  </si>
  <si>
    <t>23.406944,120.176112</t>
    <phoneticPr fontId="6" type="noConversion"/>
  </si>
  <si>
    <t>M9379FC6974</t>
  </si>
  <si>
    <t>23.402500,120.175834</t>
    <phoneticPr fontId="6" type="noConversion"/>
  </si>
  <si>
    <t>M9378FD3062</t>
  </si>
  <si>
    <t>23.398055,120.175278</t>
    <phoneticPr fontId="6" type="noConversion"/>
  </si>
  <si>
    <t>M9377ED7160</t>
  </si>
  <si>
    <t>23.393611,120.174445</t>
    <phoneticPr fontId="6" type="noConversion"/>
  </si>
  <si>
    <t>M9376DD8188</t>
  </si>
  <si>
    <t>23.389444,120.172778</t>
    <phoneticPr fontId="6" type="noConversion"/>
  </si>
  <si>
    <t>M9375CD1558</t>
  </si>
  <si>
    <t>23.385555,120.171112</t>
    <phoneticPr fontId="6" type="noConversion"/>
  </si>
  <si>
    <t>M9374AE4228</t>
  </si>
  <si>
    <t>23.381111,120.169167</t>
    <phoneticPr fontId="6" type="noConversion"/>
  </si>
  <si>
    <t>M9273GE4317</t>
  </si>
  <si>
    <t>23.376389,120.170000</t>
    <phoneticPr fontId="6" type="noConversion"/>
  </si>
  <si>
    <t>M9272HE2134</t>
  </si>
  <si>
    <t>23.374167,120.174167</t>
    <phoneticPr fontId="6" type="noConversion"/>
  </si>
  <si>
    <t>M9372DB4675</t>
  </si>
  <si>
    <t>23.371667,120.176389</t>
    <phoneticPr fontId="6" type="noConversion"/>
  </si>
  <si>
    <t>M9371FD7837</t>
  </si>
  <si>
    <t>23.367500,120.178334</t>
    <phoneticPr fontId="6" type="noConversion"/>
  </si>
  <si>
    <t>M9370HE6294</t>
  </si>
  <si>
    <t>23.363055,120.178334</t>
    <phoneticPr fontId="6" type="noConversion"/>
  </si>
  <si>
    <t>M9369HE6362</t>
  </si>
  <si>
    <t>23.358333,120.178612</t>
    <phoneticPr fontId="6" type="noConversion"/>
  </si>
  <si>
    <t>M9368HE9029</t>
  </si>
  <si>
    <t>23.353889,120.178889</t>
    <phoneticPr fontId="6" type="noConversion"/>
  </si>
  <si>
    <t>M9467AE1177</t>
  </si>
  <si>
    <t>23.349444,120.178889</t>
    <phoneticPr fontId="6" type="noConversion"/>
  </si>
  <si>
    <t>M9466AE1254</t>
  </si>
  <si>
    <t>23.345555,120.176945</t>
    <phoneticPr fontId="6" type="noConversion"/>
  </si>
  <si>
    <t>M9365GE1935</t>
  </si>
  <si>
    <t>23.341667,120.174445</t>
    <phoneticPr fontId="6" type="noConversion"/>
  </si>
  <si>
    <t>M9365DA5656</t>
  </si>
  <si>
    <t>23.337778,120.171945</t>
    <phoneticPr fontId="6" type="noConversion"/>
  </si>
  <si>
    <t>M9364AB9377</t>
  </si>
  <si>
    <t>23.335278,120.168334</t>
    <phoneticPr fontId="6" type="noConversion"/>
  </si>
  <si>
    <t>M9263FD2662</t>
  </si>
  <si>
    <t>23.335000,120.163612</t>
    <phoneticPr fontId="6" type="noConversion"/>
  </si>
  <si>
    <t>M9263AD4334</t>
  </si>
  <si>
    <t>23.334444,120.159723</t>
    <phoneticPr fontId="6" type="noConversion"/>
  </si>
  <si>
    <t>M9163EC4755</t>
  </si>
  <si>
    <t>23.328889,120.159167</t>
    <phoneticPr fontId="6" type="noConversion"/>
  </si>
  <si>
    <t>M9162DB8650</t>
  </si>
  <si>
    <t>23.324444,120.158612</t>
    <phoneticPr fontId="6" type="noConversion"/>
  </si>
  <si>
    <t>M9161DB2658</t>
  </si>
  <si>
    <t>23.312700,120.152762</t>
    <phoneticPr fontId="6" type="noConversion"/>
  </si>
  <si>
    <t>M9058FD1791</t>
  </si>
  <si>
    <t>23.308877,120.150922</t>
    <phoneticPr fontId="6" type="noConversion"/>
  </si>
  <si>
    <t>M9057DE2498</t>
  </si>
  <si>
    <t>23.304873,120.149101</t>
    <phoneticPr fontId="6" type="noConversion"/>
  </si>
  <si>
    <t>M9057BA4006</t>
  </si>
  <si>
    <t>23.300829,120.146889</t>
    <phoneticPr fontId="6" type="noConversion"/>
  </si>
  <si>
    <t>M8956HA1610</t>
  </si>
  <si>
    <t>23.296138,120.146196</t>
    <phoneticPr fontId="6" type="noConversion"/>
  </si>
  <si>
    <t>M8955GA3470</t>
  </si>
  <si>
    <t>23.292185,120.144755</t>
    <phoneticPr fontId="6" type="noConversion"/>
  </si>
  <si>
    <t>M8954EB8074</t>
  </si>
  <si>
    <t>23.289034,120.141560</t>
    <phoneticPr fontId="6" type="noConversion"/>
  </si>
  <si>
    <t>M8953BC5587</t>
  </si>
  <si>
    <t>23.285498,120.138973</t>
    <phoneticPr fontId="6" type="noConversion"/>
  </si>
  <si>
    <t>M8852GD9617</t>
  </si>
  <si>
    <t>23.283136,120.134853</t>
    <phoneticPr fontId="6" type="noConversion"/>
  </si>
  <si>
    <t>M8852CB6087</t>
  </si>
  <si>
    <t>23.280245,120.131363</t>
    <phoneticPr fontId="6" type="noConversion"/>
  </si>
  <si>
    <t>M8751HC0899</t>
  </si>
  <si>
    <t>23.276698,120.128337</t>
    <phoneticPr fontId="6" type="noConversion"/>
  </si>
  <si>
    <t>M8750DD9978</t>
  </si>
  <si>
    <t>23.272883,120.126016</t>
    <phoneticPr fontId="6" type="noConversion"/>
  </si>
  <si>
    <t>M8749BE5777</t>
  </si>
  <si>
    <t>23.268372,120.126613</t>
    <phoneticPr fontId="6" type="noConversion"/>
  </si>
  <si>
    <t>M8748CE1757</t>
  </si>
  <si>
    <t>23.264168,120.125761</t>
    <phoneticPr fontId="6" type="noConversion"/>
  </si>
  <si>
    <t>M8748BA2152</t>
  </si>
  <si>
    <t>23.259875,120.126600</t>
    <phoneticPr fontId="6" type="noConversion"/>
  </si>
  <si>
    <t>M8747CA0387</t>
  </si>
  <si>
    <t>23.255532,120.128339</t>
    <phoneticPr fontId="6" type="noConversion"/>
  </si>
  <si>
    <t>M8746DA8534</t>
  </si>
  <si>
    <t>23.251296,120.129735</t>
    <phoneticPr fontId="6" type="noConversion"/>
  </si>
  <si>
    <t>M8745FA2835</t>
  </si>
  <si>
    <t>23.247024,120.131160</t>
    <phoneticPr fontId="6" type="noConversion"/>
  </si>
  <si>
    <t>M8744GB6161</t>
  </si>
  <si>
    <t>23.242869,120.132565</t>
    <phoneticPr fontId="6" type="noConversion"/>
  </si>
  <si>
    <t>M8843AB0570</t>
  </si>
  <si>
    <t>23.238570,120.134039</t>
    <phoneticPr fontId="6" type="noConversion"/>
  </si>
  <si>
    <t>M8842BB5753</t>
  </si>
  <si>
    <t>23.234289,120.135426</t>
    <phoneticPr fontId="6" type="noConversion"/>
  </si>
  <si>
    <t>M8841CB9948</t>
  </si>
  <si>
    <t>23.229958,120.136089</t>
    <phoneticPr fontId="6" type="noConversion"/>
  </si>
  <si>
    <t>M8840DC5198</t>
  </si>
  <si>
    <t>23.225497,120.135683</t>
    <phoneticPr fontId="6" type="noConversion"/>
  </si>
  <si>
    <t>M8839DC1254</t>
  </si>
  <si>
    <t>23.221171,120.135614</t>
    <phoneticPr fontId="6" type="noConversion"/>
  </si>
  <si>
    <t>M8838DC0455</t>
  </si>
  <si>
    <t>23.216655,120.135389</t>
    <phoneticPr fontId="6" type="noConversion"/>
  </si>
  <si>
    <t>M8837CC7495</t>
  </si>
  <si>
    <t>23.212319,120.135026</t>
    <phoneticPr fontId="6" type="noConversion"/>
  </si>
  <si>
    <t>M8836CC3695</t>
  </si>
  <si>
    <t>23.207802,120.134645</t>
    <phoneticPr fontId="6" type="noConversion"/>
  </si>
  <si>
    <t>M8835BC9675</t>
  </si>
  <si>
    <t>23.203339,120.134274</t>
    <phoneticPr fontId="6" type="noConversion"/>
  </si>
  <si>
    <t>M8834BC5761</t>
  </si>
  <si>
    <t>23.198867,120.133892</t>
    <phoneticPr fontId="6" type="noConversion"/>
  </si>
  <si>
    <t>M8833BC1746</t>
  </si>
  <si>
    <t>23.194487,120.133472</t>
    <phoneticPr fontId="6" type="noConversion"/>
  </si>
  <si>
    <t>M8832AC6981</t>
  </si>
  <si>
    <t>23.189786,120.133048</t>
    <phoneticPr fontId="6" type="noConversion"/>
  </si>
  <si>
    <t>M8831AC2721</t>
  </si>
  <si>
    <t>23.185333,120.133195</t>
    <phoneticPr fontId="6" type="noConversion"/>
  </si>
  <si>
    <t>M8830AC3747</t>
  </si>
  <si>
    <t>23.180750,120.133389</t>
    <phoneticPr fontId="6" type="noConversion"/>
  </si>
  <si>
    <t>M8829AC5710</t>
  </si>
  <si>
    <t>23.176278,120.133723</t>
    <phoneticPr fontId="6" type="noConversion"/>
  </si>
  <si>
    <t>M8828AC8724</t>
  </si>
  <si>
    <t>23.171917,120.133889</t>
    <phoneticPr fontId="6" type="noConversion"/>
  </si>
  <si>
    <t>M8827AC9961</t>
  </si>
  <si>
    <t>23.167194,120.134250</t>
    <phoneticPr fontId="6" type="noConversion"/>
  </si>
  <si>
    <t>M8826BC3608</t>
  </si>
  <si>
    <t>23.162500,120.134417</t>
    <phoneticPr fontId="6" type="noConversion"/>
  </si>
  <si>
    <t>M8825BC4448</t>
  </si>
  <si>
    <t>23.158055,120.134750</t>
    <phoneticPr fontId="6" type="noConversion"/>
  </si>
  <si>
    <t>M8824BC7556</t>
  </si>
  <si>
    <t>23.153361,120.134639</t>
    <phoneticPr fontId="6" type="noConversion"/>
  </si>
  <si>
    <t>M8823BC6316</t>
  </si>
  <si>
    <t>23.148889,120.134667</t>
    <phoneticPr fontId="6" type="noConversion"/>
  </si>
  <si>
    <t>M8822BC6401</t>
  </si>
  <si>
    <t>23.144222,120.134556</t>
    <phoneticPr fontId="6" type="noConversion"/>
  </si>
  <si>
    <t>M8821BC4264</t>
  </si>
  <si>
    <t>23.139750,120.134584</t>
    <phoneticPr fontId="6" type="noConversion"/>
  </si>
  <si>
    <t>M8820BC4269</t>
  </si>
  <si>
    <t>23.135194,120.133973</t>
    <phoneticPr fontId="6" type="noConversion"/>
  </si>
  <si>
    <t>M8819AC8204</t>
  </si>
  <si>
    <t>23.130833,120.133000</t>
    <phoneticPr fontId="6" type="noConversion"/>
  </si>
  <si>
    <t>M8718HC7482</t>
  </si>
  <si>
    <t>23.126333,120.132473</t>
    <phoneticPr fontId="6" type="noConversion"/>
  </si>
  <si>
    <t>M8717HC2414</t>
  </si>
  <si>
    <t>23.121917,120.132000</t>
    <phoneticPr fontId="6" type="noConversion"/>
  </si>
  <si>
    <t>M8716GC7505</t>
  </si>
  <si>
    <t>23.117139,120.131445</t>
    <phoneticPr fontId="6" type="noConversion"/>
  </si>
  <si>
    <t>M8715GC1207</t>
  </si>
  <si>
    <t>23.112833,120.131556</t>
    <phoneticPr fontId="6" type="noConversion"/>
  </si>
  <si>
    <t>M8714GC1580</t>
  </si>
  <si>
    <t>23.108139,120.131584</t>
    <phoneticPr fontId="6" type="noConversion"/>
  </si>
  <si>
    <t>M8713GC1380</t>
  </si>
  <si>
    <t>23.103694,120.131695</t>
    <phoneticPr fontId="6" type="noConversion"/>
  </si>
  <si>
    <t>M8712GC2367</t>
  </si>
  <si>
    <t>23.097833,120.132306</t>
    <phoneticPr fontId="6" type="noConversion"/>
  </si>
  <si>
    <t>M8711GA8858</t>
  </si>
  <si>
    <t>23.094639,120.131667</t>
    <phoneticPr fontId="6" type="noConversion"/>
  </si>
  <si>
    <t>M8710GC1385</t>
  </si>
  <si>
    <t>23.090139,120.133000</t>
    <phoneticPr fontId="6" type="noConversion"/>
  </si>
  <si>
    <t>M8709HC5316</t>
  </si>
  <si>
    <t>23.085889,120.134417</t>
    <phoneticPr fontId="6" type="noConversion"/>
  </si>
  <si>
    <t>M8808AC9644</t>
  </si>
  <si>
    <t>22.910698,120.177257</t>
    <phoneticPr fontId="6" type="noConversion"/>
  </si>
  <si>
    <t>P9369DD7348</t>
  </si>
  <si>
    <t>22.906158,120.178007</t>
    <phoneticPr fontId="6" type="noConversion"/>
  </si>
  <si>
    <t>P9368ED4385</t>
  </si>
  <si>
    <t>22.901978,120.179157</t>
    <phoneticPr fontId="6" type="noConversion"/>
  </si>
  <si>
    <t>P9367FD6731</t>
  </si>
  <si>
    <t>22.897707,120.180707</t>
    <phoneticPr fontId="6" type="noConversion"/>
  </si>
  <si>
    <t>P9366HD2908</t>
  </si>
  <si>
    <t>22.893598,120.182397</t>
    <phoneticPr fontId="6" type="noConversion"/>
  </si>
  <si>
    <t>P9465AE9412</t>
  </si>
  <si>
    <t>22.889227,120.184087</t>
    <phoneticPr fontId="6" type="noConversion"/>
  </si>
  <si>
    <t>P9464CE6517</t>
  </si>
  <si>
    <t>22.885507,120.186457</t>
    <phoneticPr fontId="6" type="noConversion"/>
  </si>
  <si>
    <t>P9464FA0423</t>
  </si>
  <si>
    <t>22.881227,120.187917</t>
    <phoneticPr fontId="6" type="noConversion"/>
  </si>
  <si>
    <t>P9463GA5609</t>
  </si>
  <si>
    <t>22.876977,120.189367</t>
    <phoneticPr fontId="6" type="noConversion"/>
  </si>
  <si>
    <t>P9462HA9967</t>
  </si>
  <si>
    <t>22.874047,120.191627</t>
    <phoneticPr fontId="6" type="noConversion"/>
  </si>
  <si>
    <t>P9561CC2761</t>
  </si>
  <si>
    <t>22.875477,120.196267</t>
    <phoneticPr fontId="6" type="noConversion"/>
  </si>
  <si>
    <t>P9561HE0237</t>
  </si>
  <si>
    <t>22.876177,120.200927</t>
    <phoneticPr fontId="6" type="noConversion"/>
  </si>
  <si>
    <t>P9662DA8012</t>
  </si>
  <si>
    <t>22.879157,120.204567</t>
    <phoneticPr fontId="6" type="noConversion"/>
  </si>
  <si>
    <t>P9662HD5370</t>
  </si>
  <si>
    <t>22.880697,120.208817</t>
    <phoneticPr fontId="6" type="noConversion"/>
  </si>
  <si>
    <t>P9762DE9948</t>
  </si>
  <si>
    <t>22.880868,120.213637</t>
    <phoneticPr fontId="6" type="noConversion"/>
  </si>
  <si>
    <t>P9863AA8184</t>
  </si>
  <si>
    <t>22.876547,120.214157</t>
    <phoneticPr fontId="6" type="noConversion"/>
  </si>
  <si>
    <t>P9862BA3396</t>
  </si>
  <si>
    <t>22.876497,120.218807</t>
    <phoneticPr fontId="6" type="noConversion"/>
  </si>
  <si>
    <t>P9862GA1268</t>
  </si>
  <si>
    <t>22.876757,120.223767</t>
    <phoneticPr fontId="6" type="noConversion"/>
  </si>
  <si>
    <t>P9962DA2554</t>
  </si>
  <si>
    <t>22.873427,120.225117</t>
    <phoneticPr fontId="6" type="noConversion"/>
  </si>
  <si>
    <t>P9961EB6824</t>
  </si>
  <si>
    <t>22.868937,120.226117</t>
    <phoneticPr fontId="6" type="noConversion"/>
  </si>
  <si>
    <t>P9960FB6826</t>
  </si>
  <si>
    <t>22.864537,120.227097</t>
    <phoneticPr fontId="6" type="noConversion"/>
  </si>
  <si>
    <t>P9959GB6909</t>
  </si>
  <si>
    <t>22.859837,120.227587</t>
    <phoneticPr fontId="6" type="noConversion"/>
  </si>
  <si>
    <t>P9958HB0788</t>
  </si>
  <si>
    <t>22.855567,120.228127</t>
    <phoneticPr fontId="6" type="noConversion"/>
  </si>
  <si>
    <t>P9957HC6005</t>
  </si>
  <si>
    <t>22.850967,120.229067</t>
    <phoneticPr fontId="6" type="noConversion"/>
  </si>
  <si>
    <t>Q0056AB5945</t>
  </si>
  <si>
    <t>22.846907,120.230587</t>
    <phoneticPr fontId="6" type="noConversion"/>
  </si>
  <si>
    <t>Q0055CC0485</t>
  </si>
  <si>
    <t>22.842997,120.232917</t>
    <phoneticPr fontId="6" type="noConversion"/>
  </si>
  <si>
    <t>Q0054ED4150</t>
  </si>
  <si>
    <t>22.838687,120.234207</t>
    <phoneticPr fontId="6" type="noConversion"/>
  </si>
  <si>
    <t>Q0053FD7352</t>
  </si>
  <si>
    <t>22.834267,120.234607</t>
    <phoneticPr fontId="6" type="noConversion"/>
  </si>
  <si>
    <t>Q0052GD1433</t>
  </si>
  <si>
    <t>22.829947,120.235417</t>
    <phoneticPr fontId="6" type="noConversion"/>
  </si>
  <si>
    <t>Q0051GD9644</t>
  </si>
  <si>
    <t>22.825767,120.237227</t>
    <phoneticPr fontId="6" type="noConversion"/>
  </si>
  <si>
    <t>Q0150AE7070</t>
  </si>
  <si>
    <t>22.821667,120.239077</t>
    <phoneticPr fontId="6" type="noConversion"/>
  </si>
  <si>
    <t>Q0149CE6455</t>
  </si>
  <si>
    <t>22.817517,120.241007</t>
    <phoneticPr fontId="6" type="noConversion"/>
  </si>
  <si>
    <t>Q0148EE6814</t>
  </si>
  <si>
    <t>22.813407,120.242777</t>
    <phoneticPr fontId="6" type="noConversion"/>
  </si>
  <si>
    <t>Q0148GA4208</t>
  </si>
  <si>
    <t>22.808897,120.243267</t>
    <phoneticPr fontId="6" type="noConversion"/>
  </si>
  <si>
    <t>Q0147GA8289</t>
  </si>
  <si>
    <t>22.804447,120.243277</t>
    <phoneticPr fontId="6" type="noConversion"/>
  </si>
  <si>
    <t>Q0146GA8366</t>
  </si>
  <si>
    <t>22.799977,120.243287</t>
    <phoneticPr fontId="6" type="noConversion"/>
  </si>
  <si>
    <t>Q0145GA8451</t>
  </si>
  <si>
    <t>22.795497,120.243557</t>
    <phoneticPr fontId="6" type="noConversion"/>
  </si>
  <si>
    <t>Q0144HA1405</t>
  </si>
  <si>
    <t>22.791347,120.245307</t>
    <phoneticPr fontId="6" type="noConversion"/>
  </si>
  <si>
    <t>Q0243AA8874</t>
  </si>
  <si>
    <t>22.787897,120.248397</t>
    <phoneticPr fontId="6" type="noConversion"/>
  </si>
  <si>
    <t>Q0242EC0031</t>
  </si>
  <si>
    <t>22.784007,120.250757</t>
    <phoneticPr fontId="6" type="noConversion"/>
  </si>
  <si>
    <t>Q0241GC4639</t>
  </si>
  <si>
    <t>22.779787,120.252317</t>
    <phoneticPr fontId="6" type="noConversion"/>
  </si>
  <si>
    <t>Q0340AD0011</t>
  </si>
  <si>
    <t>22.775327,120.253087</t>
    <phoneticPr fontId="6" type="noConversion"/>
  </si>
  <si>
    <t>Q0339AD7076</t>
  </si>
  <si>
    <t>22.772167,120.256487</t>
    <phoneticPr fontId="6" type="noConversion"/>
  </si>
  <si>
    <t>Q0338EE2555</t>
  </si>
  <si>
    <t>22.768947,120.258577</t>
    <phoneticPr fontId="6" type="noConversion"/>
  </si>
  <si>
    <t>Q0338GA3977</t>
  </si>
  <si>
    <t>22.764817,120.261247</t>
    <phoneticPr fontId="6" type="noConversion"/>
  </si>
  <si>
    <t>Q0437BB0398</t>
  </si>
  <si>
    <t>22.760547,120.262717</t>
    <phoneticPr fontId="6" type="noConversion"/>
  </si>
  <si>
    <t>Q0436CB5685</t>
  </si>
  <si>
    <t>22.756177,120.262147</t>
    <phoneticPr fontId="6" type="noConversion"/>
  </si>
  <si>
    <t>Q0435BB9871</t>
  </si>
  <si>
    <t>22.751767,120.261577</t>
    <phoneticPr fontId="6" type="noConversion"/>
  </si>
  <si>
    <t>Q0434BB3963</t>
  </si>
  <si>
    <t>22.747277,120.261547</t>
    <phoneticPr fontId="6" type="noConversion"/>
  </si>
  <si>
    <t>Q0433BB3906</t>
  </si>
  <si>
    <t>22.742967,120.263047</t>
    <phoneticPr fontId="6" type="noConversion"/>
  </si>
  <si>
    <t>Q0432CC8128</t>
  </si>
  <si>
    <t>22.738817,120.264767</t>
    <phoneticPr fontId="6" type="noConversion"/>
  </si>
  <si>
    <t>Q0431EC5567</t>
  </si>
  <si>
    <t>22.735137,120.267597</t>
    <phoneticPr fontId="6" type="noConversion"/>
  </si>
  <si>
    <t>Q0430HD4458</t>
  </si>
  <si>
    <t>22.731727,120.270677</t>
    <phoneticPr fontId="6" type="noConversion"/>
  </si>
  <si>
    <t>Q0529CE6609</t>
  </si>
  <si>
    <t>22.728237,120.273547</t>
    <phoneticPr fontId="6" type="noConversion"/>
  </si>
  <si>
    <t>Q0529FA5831</t>
  </si>
  <si>
    <t>22.724557,120.276247</t>
    <phoneticPr fontId="6" type="noConversion"/>
  </si>
  <si>
    <t>Q0628AB2782</t>
  </si>
  <si>
    <t>22.721647,120.279707</t>
    <phoneticPr fontId="6" type="noConversion"/>
  </si>
  <si>
    <t>Q0627DD8428</t>
  </si>
  <si>
    <t>22.719167,120.283757</t>
    <phoneticPr fontId="6" type="noConversion"/>
  </si>
  <si>
    <t>Q0627HA9772</t>
  </si>
  <si>
    <t>22.716577,120.287687</t>
    <phoneticPr fontId="6" type="noConversion"/>
  </si>
  <si>
    <t>Q0726DC9893</t>
  </si>
  <si>
    <t>22.718007,120.291727</t>
    <phoneticPr fontId="6" type="noConversion"/>
  </si>
  <si>
    <t>Q0826AE1359</t>
  </si>
  <si>
    <t>22.714327,120.293677</t>
    <phoneticPr fontId="6" type="noConversion"/>
  </si>
  <si>
    <t>Q0826CA1331</t>
  </si>
  <si>
    <t>22.710497,120.296177</t>
    <phoneticPr fontId="6" type="noConversion"/>
  </si>
  <si>
    <t>Q0825EB6086</t>
  </si>
  <si>
    <t>22.707887,120.299987</t>
    <phoneticPr fontId="6" type="noConversion"/>
  </si>
  <si>
    <t>Q0924AD5185</t>
  </si>
  <si>
    <t>22.705417,120.302387</t>
    <phoneticPr fontId="6" type="noConversion"/>
  </si>
  <si>
    <t>Q0924DA0430</t>
  </si>
  <si>
    <t>22.700937,120.302507</t>
    <phoneticPr fontId="6" type="noConversion"/>
  </si>
  <si>
    <t>Q0923DA1434</t>
  </si>
  <si>
    <t>22.696337,120.303297</t>
    <phoneticPr fontId="6" type="noConversion"/>
  </si>
  <si>
    <t>Q0922DA9324</t>
  </si>
  <si>
    <t>22.691997,120.302807</t>
    <phoneticPr fontId="6" type="noConversion"/>
  </si>
  <si>
    <t>Q0921DA3594</t>
  </si>
  <si>
    <t>22.687547,120.302637</t>
    <phoneticPr fontId="6" type="noConversion"/>
  </si>
  <si>
    <t>Q0920DA2601</t>
  </si>
  <si>
    <t>22.683327,120.301807</t>
    <phoneticPr fontId="6" type="noConversion"/>
  </si>
  <si>
    <t>Q0919CA3924</t>
  </si>
  <si>
    <t>22.679917,120.298617</t>
    <phoneticPr fontId="6" type="noConversion"/>
  </si>
  <si>
    <t>Q0818HC0138</t>
  </si>
  <si>
    <t>22.676557,120.295417</t>
    <phoneticPr fontId="6" type="noConversion"/>
  </si>
  <si>
    <t>Q0817DD7428</t>
  </si>
  <si>
    <t>22.673230,120.292302</t>
    <phoneticPr fontId="6" type="noConversion"/>
  </si>
  <si>
    <t>Q0816AE5801</t>
  </si>
  <si>
    <t>22.669687,120.289157</t>
    <phoneticPr fontId="6" type="noConversion"/>
  </si>
  <si>
    <t>Q0716FA2950</t>
  </si>
  <si>
    <t>22.666607,120.290687</t>
    <phoneticPr fontId="6" type="noConversion"/>
  </si>
  <si>
    <t>Q0715GC8418</t>
  </si>
  <si>
    <t>22.662727,120.292507</t>
    <phoneticPr fontId="6" type="noConversion"/>
  </si>
  <si>
    <t>Q0814AD6168</t>
  </si>
  <si>
    <t>22.658237,120.292317</t>
    <phoneticPr fontId="6" type="noConversion"/>
  </si>
  <si>
    <t>Q0813AD4241</t>
  </si>
  <si>
    <t>22.653707,120.292077</t>
    <phoneticPr fontId="6" type="noConversion"/>
  </si>
  <si>
    <t>Q0812AD1179</t>
  </si>
  <si>
    <t>22.649237,120.291907</t>
    <phoneticPr fontId="6" type="noConversion"/>
  </si>
  <si>
    <t>Q0711HD9274</t>
  </si>
  <si>
    <t>22.644687,120.291667</t>
    <phoneticPr fontId="6" type="noConversion"/>
  </si>
  <si>
    <t>Q0710HD7201</t>
  </si>
  <si>
    <t>22.640187,120.291777</t>
    <phoneticPr fontId="6" type="noConversion"/>
  </si>
  <si>
    <t>Q0709HD7292</t>
  </si>
  <si>
    <t>22.635947,120.293337</t>
    <phoneticPr fontId="6" type="noConversion"/>
  </si>
  <si>
    <t>Q0808BD3572</t>
  </si>
  <si>
    <t>22.631747,120.294887</t>
    <phoneticPr fontId="6" type="noConversion"/>
  </si>
  <si>
    <t>Q0807CD9846</t>
  </si>
  <si>
    <t>22.627677,120.296627</t>
    <phoneticPr fontId="6" type="noConversion"/>
  </si>
  <si>
    <t>Q0806EE7315</t>
  </si>
  <si>
    <t>22.623327,120.298267</t>
    <phoneticPr fontId="6" type="noConversion"/>
  </si>
  <si>
    <t>Q0805GE3572</t>
  </si>
  <si>
    <t>22.622127,120.301377</t>
    <phoneticPr fontId="6" type="noConversion"/>
  </si>
  <si>
    <t>Q0905BD5168</t>
  </si>
  <si>
    <t>22.617627,120.303097</t>
    <phoneticPr fontId="6" type="noConversion"/>
  </si>
  <si>
    <t>Q0904DD3119</t>
  </si>
  <si>
    <t>22.613387,120.304747</t>
    <phoneticPr fontId="6" type="noConversion"/>
  </si>
  <si>
    <t>Q0903ED9488</t>
  </si>
  <si>
    <t>22.609057,120.306397</t>
    <phoneticPr fontId="6" type="noConversion"/>
  </si>
  <si>
    <t>Q0902GD6658</t>
  </si>
  <si>
    <t>22.605267,120.308747</t>
    <phoneticPr fontId="6" type="noConversion"/>
  </si>
  <si>
    <t>Q1001BE0457</t>
  </si>
  <si>
    <t>22.601547,120.311617</t>
    <phoneticPr fontId="6" type="noConversion"/>
  </si>
  <si>
    <t>Q1001DA9384</t>
  </si>
  <si>
    <t>22.597886,120.314507</t>
    <phoneticPr fontId="6" type="noConversion"/>
  </si>
  <si>
    <t>Q1000GB9247</t>
  </si>
  <si>
    <t>22.594317,120.317447</t>
    <phoneticPr fontId="6" type="noConversion"/>
  </si>
  <si>
    <t>T1199BC9341</t>
  </si>
  <si>
    <t>22.590767,120.320407</t>
    <phoneticPr fontId="6" type="noConversion"/>
  </si>
  <si>
    <t>T1198ED9376</t>
  </si>
  <si>
    <t>22.587166,120.323408</t>
    <phoneticPr fontId="6" type="noConversion"/>
  </si>
  <si>
    <t>T1297AE0336</t>
  </si>
  <si>
    <t>22.583606,120.326387</t>
    <phoneticPr fontId="6" type="noConversion"/>
  </si>
  <si>
    <t>T1297DA0480</t>
  </si>
  <si>
    <t>22.580086,120.329407</t>
    <phoneticPr fontId="6" type="noConversion"/>
  </si>
  <si>
    <t>T1296GB1479</t>
  </si>
  <si>
    <t>22.576536,120.332337</t>
    <phoneticPr fontId="6" type="noConversion"/>
  </si>
  <si>
    <t>T1395BC1565</t>
  </si>
  <si>
    <t>22.572986,120.335388</t>
    <phoneticPr fontId="6" type="noConversion"/>
  </si>
  <si>
    <t>T1394ED2680</t>
  </si>
  <si>
    <t>22.569876,120.338738</t>
    <phoneticPr fontId="6" type="noConversion"/>
  </si>
  <si>
    <t>T1394HA7114</t>
  </si>
  <si>
    <t>22.569696,120.343598</t>
    <phoneticPr fontId="6" type="noConversion"/>
  </si>
  <si>
    <t>T1493EE7912</t>
  </si>
  <si>
    <t>22.569556,120.348458</t>
    <phoneticPr fontId="6" type="noConversion"/>
  </si>
  <si>
    <t>T1593BE7715</t>
  </si>
  <si>
    <t>22.566876,120.352028</t>
    <phoneticPr fontId="6" type="noConversion"/>
  </si>
  <si>
    <t>T1593FB3766</t>
  </si>
  <si>
    <t>22.563376,120.355158</t>
    <phoneticPr fontId="6" type="noConversion"/>
  </si>
  <si>
    <t>T1692AC5877</t>
  </si>
  <si>
    <t>22.559756,120.358138</t>
    <phoneticPr fontId="6" type="noConversion"/>
  </si>
  <si>
    <t>T1691DD6815</t>
  </si>
  <si>
    <t>22.556156,120.360998</t>
    <phoneticPr fontId="6" type="noConversion"/>
  </si>
  <si>
    <t>T1690GE5845</t>
  </si>
  <si>
    <t>22.552486,120.363898</t>
    <phoneticPr fontId="6" type="noConversion"/>
  </si>
  <si>
    <t>T1790BA5708</t>
  </si>
  <si>
    <t>22.548796,120.366618</t>
    <phoneticPr fontId="6" type="noConversion"/>
  </si>
  <si>
    <t>T1789EB2688</t>
  </si>
  <si>
    <t>22.545016,120.369288</t>
    <phoneticPr fontId="6" type="noConversion"/>
  </si>
  <si>
    <t>T1788HC0418</t>
  </si>
  <si>
    <t>22.541246,120.371948</t>
    <phoneticPr fontId="6" type="noConversion"/>
  </si>
  <si>
    <t>T1887BD7239</t>
  </si>
  <si>
    <t>22.537056,120.373438</t>
    <phoneticPr fontId="6" type="noConversion"/>
  </si>
  <si>
    <t>T1886DD2645</t>
  </si>
  <si>
    <t>22.532896,120.371668</t>
    <phoneticPr fontId="6" type="noConversion"/>
  </si>
  <si>
    <t>T1885BE4005</t>
  </si>
  <si>
    <t>22.528776,120.369398</t>
    <phoneticPr fontId="6" type="noConversion"/>
  </si>
  <si>
    <t>T1784HE0550</t>
  </si>
  <si>
    <t>22.524696,120.367158</t>
    <phoneticPr fontId="6" type="noConversion"/>
  </si>
  <si>
    <t>T1783EE7939</t>
  </si>
  <si>
    <t>22.520786,120.364958</t>
    <phoneticPr fontId="6" type="noConversion"/>
  </si>
  <si>
    <t>T1783CA4657</t>
  </si>
  <si>
    <t>22.516766,120.362508</t>
    <phoneticPr fontId="6" type="noConversion"/>
  </si>
  <si>
    <t>T1682HB9213</t>
  </si>
  <si>
    <t>22.512756,120.361638</t>
    <phoneticPr fontId="6" type="noConversion"/>
  </si>
  <si>
    <t>T1681GB9799</t>
  </si>
  <si>
    <t>22.509556,120.364398</t>
    <phoneticPr fontId="6" type="noConversion"/>
  </si>
  <si>
    <t>T1780BD8224</t>
  </si>
  <si>
    <t>22.507376,120.368508</t>
    <phoneticPr fontId="6" type="noConversion"/>
  </si>
  <si>
    <t>T1780GA0830</t>
  </si>
  <si>
    <t>22.504976,120.372538</t>
    <phoneticPr fontId="6" type="noConversion"/>
  </si>
  <si>
    <t>T1879CD1173</t>
  </si>
  <si>
    <t>22.504126,120.377268</t>
    <phoneticPr fontId="6" type="noConversion"/>
  </si>
  <si>
    <t>T1879HC0137</t>
  </si>
  <si>
    <t>22.503406,120.382088</t>
    <phoneticPr fontId="6" type="noConversion"/>
  </si>
  <si>
    <t>T1979DB9395</t>
  </si>
  <si>
    <t>22.500656,120.385648</t>
    <phoneticPr fontId="6" type="noConversion"/>
  </si>
  <si>
    <t>T1978HD6249</t>
  </si>
  <si>
    <t>22.499986,120.390328</t>
    <phoneticPr fontId="6" type="noConversion"/>
  </si>
  <si>
    <t>T2078EC4553</t>
  </si>
  <si>
    <t>22.500466,120.395158</t>
    <phoneticPr fontId="6" type="noConversion"/>
  </si>
  <si>
    <t>T2178BD4024</t>
  </si>
  <si>
    <t>22.501006,120.399928</t>
    <phoneticPr fontId="6" type="noConversion"/>
  </si>
  <si>
    <t>T2178GD3632</t>
  </si>
  <si>
    <t>22.499866,120.404588</t>
    <phoneticPr fontId="6" type="noConversion"/>
  </si>
  <si>
    <t>T2278DC1324</t>
  </si>
  <si>
    <t>22.498446,120.409198</t>
    <phoneticPr fontId="6" type="noConversion"/>
  </si>
  <si>
    <t>T2278HA8765</t>
  </si>
  <si>
    <t>22.497826,120.414018</t>
    <phoneticPr fontId="6" type="noConversion"/>
  </si>
  <si>
    <t>T2378EA8024</t>
  </si>
  <si>
    <t>22.498476,120.418828</t>
    <phoneticPr fontId="6" type="noConversion"/>
  </si>
  <si>
    <t>T2478BA7774</t>
  </si>
  <si>
    <t>22.498908,120.423682</t>
    <phoneticPr fontId="6" type="noConversion"/>
  </si>
  <si>
    <t>T2478GB7260</t>
  </si>
  <si>
    <t>22.499316,120.428522</t>
    <phoneticPr fontId="6" type="noConversion"/>
  </si>
  <si>
    <t>T2578DB7643</t>
  </si>
  <si>
    <t>22.499720,120.433374</t>
    <phoneticPr fontId="6" type="noConversion"/>
  </si>
  <si>
    <t>T2678AC7046</t>
  </si>
  <si>
    <t>22.496136,120.444073</t>
    <phoneticPr fontId="6" type="noConversion"/>
  </si>
  <si>
    <t>T2777DD7035</t>
  </si>
  <si>
    <t>22.494772,120.448404</t>
    <phoneticPr fontId="6" type="noConversion"/>
  </si>
  <si>
    <t>T2877AB1582</t>
  </si>
  <si>
    <t>22.493279,120.453214</t>
    <phoneticPr fontId="6" type="noConversion"/>
  </si>
  <si>
    <t>T2876FE1835</t>
  </si>
  <si>
    <t>22.489861,120.455348</t>
    <phoneticPr fontId="6" type="noConversion"/>
  </si>
  <si>
    <t>T2876HB3016</t>
  </si>
  <si>
    <t>22.485331,120.455378</t>
    <phoneticPr fontId="6" type="noConversion"/>
  </si>
  <si>
    <t>T2875HB3024</t>
  </si>
  <si>
    <t>22.481083,120.456499</t>
    <phoneticPr fontId="6" type="noConversion"/>
  </si>
  <si>
    <t>T2974AB4364</t>
  </si>
  <si>
    <t>22.477751,120.459703</t>
    <phoneticPr fontId="6" type="noConversion"/>
  </si>
  <si>
    <t>T2973DC7643</t>
  </si>
  <si>
    <t>22.473956,120.462992</t>
    <phoneticPr fontId="6" type="noConversion"/>
  </si>
  <si>
    <t>T2972HD1412</t>
  </si>
  <si>
    <t>22.469716,120.463738</t>
    <phoneticPr fontId="6" type="noConversion"/>
  </si>
  <si>
    <t>T2971HD8762</t>
  </si>
  <si>
    <t>22.465380,120.462939</t>
    <phoneticPr fontId="6" type="noConversion"/>
  </si>
  <si>
    <t>T2970HD0922</t>
  </si>
  <si>
    <t>22.462393,120.463883</t>
    <phoneticPr fontId="6" type="noConversion"/>
  </si>
  <si>
    <t>T2970HA9681</t>
  </si>
  <si>
    <t>22.460953,120.468878</t>
    <phoneticPr fontId="6" type="noConversion"/>
  </si>
  <si>
    <t>T3069FE1020</t>
  </si>
  <si>
    <t>22.459559,120.473519</t>
    <phoneticPr fontId="6" type="noConversion"/>
  </si>
  <si>
    <t>T3169BC8494</t>
  </si>
  <si>
    <t>22.458160,120.478183</t>
    <phoneticPr fontId="6" type="noConversion"/>
  </si>
  <si>
    <t>T3169GA6887</t>
  </si>
  <si>
    <t>22.456502,120.483262</t>
    <phoneticPr fontId="6" type="noConversion"/>
  </si>
  <si>
    <t>T3268DE9002</t>
  </si>
  <si>
    <t>22.455262,120.487249</t>
    <phoneticPr fontId="6" type="noConversion"/>
  </si>
  <si>
    <t>T3368AC0603</t>
  </si>
  <si>
    <t>22.453775,120.491989</t>
    <phoneticPr fontId="6" type="noConversion"/>
  </si>
  <si>
    <t>T3368EA8977</t>
  </si>
  <si>
    <t>22.452377,120.497037</t>
    <phoneticPr fontId="6" type="noConversion"/>
  </si>
  <si>
    <t>T3467CE0460</t>
  </si>
  <si>
    <t>22.450899,120.501306</t>
    <phoneticPr fontId="6" type="noConversion"/>
  </si>
  <si>
    <t>T3467GC4755</t>
  </si>
  <si>
    <t>22.447315,120.504289</t>
    <phoneticPr fontId="6" type="noConversion"/>
  </si>
  <si>
    <t>T3566BD5717</t>
  </si>
  <si>
    <t>22.443826,120.507133</t>
    <phoneticPr fontId="6" type="noConversion"/>
  </si>
  <si>
    <t>T3565EE4920</t>
  </si>
  <si>
    <t>22.440106,120.510282</t>
    <phoneticPr fontId="6" type="noConversion"/>
  </si>
  <si>
    <t>T3565HA6757</t>
  </si>
  <si>
    <t>22.436716,120.513129</t>
    <phoneticPr fontId="6" type="noConversion"/>
  </si>
  <si>
    <t>T3664CC5071</t>
  </si>
  <si>
    <t>22.433398,120.516381</t>
    <phoneticPr fontId="6" type="noConversion"/>
  </si>
  <si>
    <t>T3663FD9312</t>
  </si>
  <si>
    <t>22.431684,120.520906</t>
    <phoneticPr fontId="6" type="noConversion"/>
  </si>
  <si>
    <t>T3763CB5461</t>
  </si>
  <si>
    <t>22.429859,120.525391</t>
    <phoneticPr fontId="6" type="noConversion"/>
  </si>
  <si>
    <t>T3762HE1378</t>
  </si>
  <si>
    <t>22.427143,120.529595</t>
    <phoneticPr fontId="6" type="noConversion"/>
  </si>
  <si>
    <t>T3862DB4395</t>
  </si>
  <si>
    <t>22.424767,120.533404</t>
    <phoneticPr fontId="6" type="noConversion"/>
  </si>
  <si>
    <t>T3861HD4701</t>
  </si>
  <si>
    <t>22.421952,120.537771</t>
    <phoneticPr fontId="6" type="noConversion"/>
  </si>
  <si>
    <t>T3961DA8598</t>
  </si>
  <si>
    <t>22.419453,120.541556</t>
    <phoneticPr fontId="6" type="noConversion"/>
  </si>
  <si>
    <t>T3960HC7870</t>
  </si>
  <si>
    <t>22.416871,120.545422</t>
    <phoneticPr fontId="6" type="noConversion"/>
  </si>
  <si>
    <t>T4059DE7943</t>
  </si>
  <si>
    <t>22.414977,120.549689</t>
    <phoneticPr fontId="6" type="noConversion"/>
  </si>
  <si>
    <t>T4159AC1832</t>
  </si>
  <si>
    <t>22.413340,120.554296</t>
    <phoneticPr fontId="6" type="noConversion"/>
  </si>
  <si>
    <t>T4159EA8979</t>
  </si>
  <si>
    <t>22.411668,120.558966</t>
    <phoneticPr fontId="6" type="noConversion"/>
  </si>
  <si>
    <t>T4258BE6173</t>
  </si>
  <si>
    <t>22.410123,120.563220</t>
    <phoneticPr fontId="6" type="noConversion"/>
  </si>
  <si>
    <t>T4258GC0450</t>
  </si>
  <si>
    <t>22.407524,120.567557</t>
    <phoneticPr fontId="6" type="noConversion"/>
  </si>
  <si>
    <t>T4357CE5501</t>
  </si>
  <si>
    <t>22.404905,120.572801</t>
    <phoneticPr fontId="6" type="noConversion"/>
  </si>
  <si>
    <t>T4357HB8690</t>
  </si>
  <si>
    <t>22.404846,120.576622</t>
    <phoneticPr fontId="6" type="noConversion"/>
  </si>
  <si>
    <t>T4457DB8532</t>
  </si>
  <si>
    <t>22.404510,120.581496</t>
    <phoneticPr fontId="6" type="noConversion"/>
  </si>
  <si>
    <t>T4557AB8144</t>
  </si>
  <si>
    <t>22.401418,120.584681</t>
    <phoneticPr fontId="6" type="noConversion"/>
  </si>
  <si>
    <t>T4556EC1710</t>
  </si>
  <si>
    <t>22.397342,120.587139</t>
    <phoneticPr fontId="6" type="noConversion"/>
  </si>
  <si>
    <t>T4555GD6138</t>
  </si>
  <si>
    <t>22.393462,120.589600</t>
    <phoneticPr fontId="6" type="noConversion"/>
  </si>
  <si>
    <t>T4654BD1858</t>
  </si>
  <si>
    <t>22.389392,120.592291</t>
    <phoneticPr fontId="6" type="noConversion"/>
  </si>
  <si>
    <t>T4653DE9317</t>
  </si>
  <si>
    <t>23.080525,120.195305</t>
    <phoneticPr fontId="6" type="noConversion"/>
  </si>
  <si>
    <t>M9507HB2384</t>
  </si>
  <si>
    <t>23.076609,120.193022</t>
    <phoneticPr fontId="6" type="noConversion"/>
  </si>
  <si>
    <t>M9506EC9022</t>
  </si>
  <si>
    <t>23.072178,120.191561</t>
    <phoneticPr fontId="6" type="noConversion"/>
  </si>
  <si>
    <t>M9505DC4102</t>
  </si>
  <si>
    <t>23.067659,120.191386</t>
    <phoneticPr fontId="6" type="noConversion"/>
  </si>
  <si>
    <t>M9504DC1192</t>
  </si>
  <si>
    <t>23.063270,120.191736</t>
    <phoneticPr fontId="6" type="noConversion"/>
  </si>
  <si>
    <t>M9503DC5226</t>
  </si>
  <si>
    <t>23.058739,120.190978</t>
    <phoneticPr fontId="6" type="noConversion"/>
  </si>
  <si>
    <t>M9502CC7224</t>
  </si>
  <si>
    <t>23.054214,120.190122</t>
    <phoneticPr fontId="6" type="noConversion"/>
  </si>
  <si>
    <t>M9501BC8214</t>
  </si>
  <si>
    <t>23.049670,120.189114</t>
    <phoneticPr fontId="6" type="noConversion"/>
  </si>
  <si>
    <t>M9500AC7251</t>
  </si>
  <si>
    <t>23.045192,120.188205</t>
    <phoneticPr fontId="6" type="noConversion"/>
  </si>
  <si>
    <t>P9499HC7296</t>
  </si>
  <si>
    <t>23.040961,120.187580</t>
    <phoneticPr fontId="6" type="noConversion"/>
  </si>
  <si>
    <t>P9498HC1537</t>
  </si>
  <si>
    <t>23.036675,120.185930</t>
    <phoneticPr fontId="6" type="noConversion"/>
  </si>
  <si>
    <t>P9497FC4814</t>
  </si>
  <si>
    <t>23.032167,120.190119</t>
    <phoneticPr fontId="6" type="noConversion"/>
  </si>
  <si>
    <t>P9596BC6882</t>
  </si>
  <si>
    <t>23.027775,120.190916</t>
    <phoneticPr fontId="6" type="noConversion"/>
  </si>
  <si>
    <t>P9595CC4975</t>
  </si>
  <si>
    <t>23.023303,120.191769</t>
    <phoneticPr fontId="6" type="noConversion"/>
  </si>
  <si>
    <t>P9594DD3010</t>
  </si>
  <si>
    <t>23.018975,120.192891</t>
    <phoneticPr fontId="6" type="noConversion"/>
  </si>
  <si>
    <t>P9593ED4240</t>
  </si>
  <si>
    <t>23.014631,120.193747</t>
    <phoneticPr fontId="6" type="noConversion"/>
  </si>
  <si>
    <t>P9592FD2398</t>
  </si>
  <si>
    <t>23.010047,120.193894</t>
    <phoneticPr fontId="6" type="noConversion"/>
  </si>
  <si>
    <t>P9591FD4310</t>
  </si>
  <si>
    <t>23.005514,120.193600</t>
    <phoneticPr fontId="6" type="noConversion"/>
  </si>
  <si>
    <t>P9590FD0289</t>
  </si>
  <si>
    <t>23.002209,120.195166</t>
    <phoneticPr fontId="6" type="noConversion"/>
  </si>
  <si>
    <t>P9589GE6672</t>
  </si>
  <si>
    <t>22.998272,120.194755</t>
    <phoneticPr fontId="6" type="noConversion"/>
  </si>
  <si>
    <t>P9589GA2226</t>
  </si>
  <si>
    <t>22.993986,120.193358</t>
    <phoneticPr fontId="6" type="noConversion"/>
  </si>
  <si>
    <t>P9588EA7562</t>
  </si>
  <si>
    <t>22.989459,120.192247</t>
    <phoneticPr fontId="6" type="noConversion"/>
  </si>
  <si>
    <t>P9587DA6502</t>
  </si>
  <si>
    <t>22.984856,120.191725</t>
    <phoneticPr fontId="6" type="noConversion"/>
  </si>
  <si>
    <t>P9586DA0432</t>
  </si>
  <si>
    <t>22.980292,120.191403</t>
    <phoneticPr fontId="6" type="noConversion"/>
  </si>
  <si>
    <t>P9585CA6377</t>
  </si>
  <si>
    <t>22.975825,120.190950</t>
    <phoneticPr fontId="6" type="noConversion"/>
  </si>
  <si>
    <t>P9584CA1482</t>
  </si>
  <si>
    <t>22.971181,120.190450</t>
    <phoneticPr fontId="6" type="noConversion"/>
  </si>
  <si>
    <t>P9583BA6248</t>
  </si>
  <si>
    <t>22.966667,120.189975</t>
    <phoneticPr fontId="6" type="noConversion"/>
  </si>
  <si>
    <t>P9582BA1239</t>
  </si>
  <si>
    <t>22.962247,120.189280</t>
    <phoneticPr fontId="6" type="noConversion"/>
  </si>
  <si>
    <t>P9581AA3490</t>
  </si>
  <si>
    <t>22.958375,120.186805</t>
    <phoneticPr fontId="6" type="noConversion"/>
  </si>
  <si>
    <t>P9480FB8132</t>
  </si>
  <si>
    <t>22.953992,120.185522</t>
    <phoneticPr fontId="6" type="noConversion"/>
  </si>
  <si>
    <t>P9479EB4288</t>
  </si>
  <si>
    <t>22.949639,120.184225</t>
    <phoneticPr fontId="6" type="noConversion"/>
  </si>
  <si>
    <t>P9478DB1436</t>
  </si>
  <si>
    <t>22.945286,120.182894</t>
    <phoneticPr fontId="6" type="noConversion"/>
  </si>
  <si>
    <t>P9477BB7635</t>
  </si>
  <si>
    <t>22.940947,120.181528</t>
    <phoneticPr fontId="6" type="noConversion"/>
  </si>
  <si>
    <t>P9476AB3815</t>
  </si>
  <si>
    <t>22.936517,120.181041</t>
    <phoneticPr fontId="6" type="noConversion"/>
  </si>
  <si>
    <t>P9375HB7985</t>
  </si>
  <si>
    <t>22.932253,120.182628</t>
    <phoneticPr fontId="6" type="noConversion"/>
  </si>
  <si>
    <t>P9474BC3282</t>
  </si>
  <si>
    <t>22.928895,120.185916</t>
    <phoneticPr fontId="6" type="noConversion"/>
  </si>
  <si>
    <t>P9473ED7438</t>
  </si>
  <si>
    <t>22.924963,120.185242</t>
    <phoneticPr fontId="6" type="noConversion"/>
  </si>
  <si>
    <t>P9472EE0123</t>
  </si>
  <si>
    <t>22.920387,120.184152</t>
    <phoneticPr fontId="6" type="noConversion"/>
  </si>
  <si>
    <t>P9471CE8077</t>
  </si>
  <si>
    <t>22.916124,120.185361</t>
    <phoneticPr fontId="6" type="noConversion"/>
  </si>
  <si>
    <t>P9470EE0394</t>
  </si>
  <si>
    <t>22.913641,120.187063</t>
    <phoneticPr fontId="6" type="noConversion"/>
  </si>
  <si>
    <t>P9470FB8528</t>
  </si>
  <si>
    <t>22.913563,120.191857</t>
    <phoneticPr fontId="6" type="noConversion"/>
  </si>
  <si>
    <t>P9570CB7437</t>
  </si>
  <si>
    <t>22.911691,120.196255</t>
    <phoneticPr fontId="6" type="noConversion"/>
  </si>
  <si>
    <t>P9569HE2337</t>
  </si>
  <si>
    <t>22.909714,120.200651</t>
    <phoneticPr fontId="6" type="noConversion"/>
  </si>
  <si>
    <t>P9669DC7136</t>
  </si>
  <si>
    <t>22.908221,120.205257</t>
    <phoneticPr fontId="6" type="noConversion"/>
  </si>
  <si>
    <t>P9769AA4458</t>
  </si>
  <si>
    <t>22.908462,120.209937</t>
    <phoneticPr fontId="6" type="noConversion"/>
  </si>
  <si>
    <t>P9769FA2752</t>
  </si>
  <si>
    <t>22.907912,120.214181</t>
    <phoneticPr fontId="6" type="noConversion"/>
  </si>
  <si>
    <t>P9869BA6009</t>
  </si>
  <si>
    <t>22.904890,120.216593</t>
    <phoneticPr fontId="6" type="noConversion"/>
  </si>
  <si>
    <t>P9868EB0763</t>
  </si>
  <si>
    <t>22.901572,120.219871</t>
    <phoneticPr fontId="6" type="noConversion"/>
  </si>
  <si>
    <t>P9867HD4004</t>
  </si>
  <si>
    <t>22.898313,120.223182</t>
    <phoneticPr fontId="6" type="noConversion"/>
  </si>
  <si>
    <t>P9966CE7481</t>
  </si>
  <si>
    <t>22.893861,120.223907</t>
    <phoneticPr fontId="6" type="noConversion"/>
  </si>
  <si>
    <t>P9965DE5408</t>
  </si>
  <si>
    <t>22.889343,120.224499</t>
    <phoneticPr fontId="6" type="noConversion"/>
  </si>
  <si>
    <t>P9964EE0487</t>
  </si>
  <si>
    <t>22.884913,120.224750</t>
    <phoneticPr fontId="6" type="noConversion"/>
  </si>
  <si>
    <t>P9963EE3516</t>
  </si>
  <si>
    <t>22.880302,120.224903</t>
    <phoneticPr fontId="6" type="noConversion"/>
  </si>
  <si>
    <t>P9962EE4446</t>
  </si>
  <si>
    <t>23.067018,120.134479</t>
    <phoneticPr fontId="6" type="noConversion"/>
  </si>
  <si>
    <t>M8804AB8784</t>
  </si>
  <si>
    <t>23.065810,120.139239</t>
    <phoneticPr fontId="6" type="noConversion"/>
  </si>
  <si>
    <t>M8804FA7348</t>
  </si>
  <si>
    <t>23.064640,120.143797</t>
    <phoneticPr fontId="6" type="noConversion"/>
  </si>
  <si>
    <t>M8903CE4015</t>
  </si>
  <si>
    <t>23.063475,120.148262</t>
    <phoneticPr fontId="6" type="noConversion"/>
  </si>
  <si>
    <t>M8903GC9784</t>
  </si>
  <si>
    <t>23.062704,120.152974</t>
    <phoneticPr fontId="6" type="noConversion"/>
  </si>
  <si>
    <t>M9003DB8805</t>
  </si>
  <si>
    <t>23.062401,120.157814</t>
    <phoneticPr fontId="6" type="noConversion"/>
  </si>
  <si>
    <t>M9103AB7469</t>
  </si>
  <si>
    <t>23.062106,120.162498</t>
    <phoneticPr fontId="6" type="noConversion"/>
  </si>
  <si>
    <t>M9103FB5154</t>
  </si>
  <si>
    <t>23.061822,120.167172</t>
    <phoneticPr fontId="6" type="noConversion"/>
  </si>
  <si>
    <t>M9203CA3749</t>
  </si>
  <si>
    <t>23.061496,120.171890</t>
    <phoneticPr fontId="6" type="noConversion"/>
  </si>
  <si>
    <t>M9203HA1481</t>
  </si>
  <si>
    <t>23.061292,120.176622</t>
    <phoneticPr fontId="6" type="noConversion"/>
  </si>
  <si>
    <t>M9303EA0125</t>
  </si>
  <si>
    <t>23.060996,120.181375</t>
    <phoneticPr fontId="6" type="noConversion"/>
  </si>
  <si>
    <t>M9402AE8890</t>
  </si>
  <si>
    <t>23.060597,120.186289</t>
    <phoneticPr fontId="6" type="noConversion"/>
  </si>
  <si>
    <t>M9402FE9323</t>
  </si>
  <si>
    <t>23.465833,120.318334</t>
    <phoneticPr fontId="6" type="noConversion"/>
  </si>
  <si>
    <t>N1192HC3349</t>
  </si>
  <si>
    <t>23.469722,120.320278</t>
    <phoneticPr fontId="6" type="noConversion"/>
  </si>
  <si>
    <t>N1293BB3649</t>
  </si>
  <si>
    <t>23.470555,120.324723</t>
    <phoneticPr fontId="6" type="noConversion"/>
  </si>
  <si>
    <t>N1293FC8599</t>
  </si>
  <si>
    <t>23.472500,120.329445</t>
    <phoneticPr fontId="6" type="noConversion"/>
  </si>
  <si>
    <t>N1393CE7722</t>
  </si>
  <si>
    <t>23.474444,120.333611</t>
    <phoneticPr fontId="6" type="noConversion"/>
  </si>
  <si>
    <t>N1394GB9896</t>
  </si>
  <si>
    <t>23.476667,120.338056</t>
    <phoneticPr fontId="6" type="noConversion"/>
  </si>
  <si>
    <t>N1494DE5340</t>
  </si>
  <si>
    <t>23.478889,120.342500</t>
    <phoneticPr fontId="6" type="noConversion"/>
  </si>
  <si>
    <t>N1595AB0794</t>
  </si>
  <si>
    <t>23.480833,120.346667</t>
    <phoneticPr fontId="6" type="noConversion"/>
  </si>
  <si>
    <t>N1595ED3867</t>
  </si>
  <si>
    <t>23.482500,120.351111</t>
    <phoneticPr fontId="6" type="noConversion"/>
  </si>
  <si>
    <t>N1696AA9710</t>
  </si>
  <si>
    <t>23.482778,120.356111</t>
    <phoneticPr fontId="6" type="noConversion"/>
  </si>
  <si>
    <t>N1696GA0918</t>
  </si>
  <si>
    <t>23.482778,120.361111</t>
    <phoneticPr fontId="6" type="noConversion"/>
  </si>
  <si>
    <t>N1796DA1926</t>
  </si>
  <si>
    <t>23.482778,120.365834</t>
    <phoneticPr fontId="6" type="noConversion"/>
  </si>
  <si>
    <t>N1796HA9954</t>
  </si>
  <si>
    <t>23.482778,120.370834</t>
    <phoneticPr fontId="6" type="noConversion"/>
  </si>
  <si>
    <t>N1896FA0951</t>
  </si>
  <si>
    <t>23.484167,120.375556</t>
    <phoneticPr fontId="6" type="noConversion"/>
  </si>
  <si>
    <t>N1996BC8483</t>
  </si>
  <si>
    <t>23.485555,120.380278</t>
    <phoneticPr fontId="6" type="noConversion"/>
  </si>
  <si>
    <t>N1996GD7915</t>
  </si>
  <si>
    <t>23.486944,120.384723</t>
    <phoneticPr fontId="6" type="noConversion"/>
  </si>
  <si>
    <t>N2097DA2467</t>
  </si>
  <si>
    <t>23.488333,120.389445</t>
    <phoneticPr fontId="6" type="noConversion"/>
  </si>
  <si>
    <t>N2197AB0998</t>
  </si>
  <si>
    <t>23.489167,120.394167</t>
    <phoneticPr fontId="6" type="noConversion"/>
  </si>
  <si>
    <t>N2197EC9829</t>
  </si>
  <si>
    <t>23.488055,120.398889</t>
    <phoneticPr fontId="6" type="noConversion"/>
  </si>
  <si>
    <t>N2297BB7644</t>
  </si>
  <si>
    <t>23.486667,120.403611</t>
    <phoneticPr fontId="6" type="noConversion"/>
  </si>
  <si>
    <t>N2297GA5058</t>
  </si>
  <si>
    <t>23.485278,120.408056</t>
    <phoneticPr fontId="6" type="noConversion"/>
  </si>
  <si>
    <t>N2396DD0592</t>
  </si>
  <si>
    <t>23.483889,120.413056</t>
    <phoneticPr fontId="6" type="noConversion"/>
  </si>
  <si>
    <t>N2496AB1996</t>
  </si>
  <si>
    <t>23.482500,120.417500</t>
    <phoneticPr fontId="6" type="noConversion"/>
  </si>
  <si>
    <t>N2496EA7421</t>
  </si>
  <si>
    <t>23.480278,120.420000</t>
    <phoneticPr fontId="6" type="noConversion"/>
  </si>
  <si>
    <t>N2495HC2963</t>
  </si>
  <si>
    <t>23.475833,120.420278</t>
    <phoneticPr fontId="6" type="noConversion"/>
  </si>
  <si>
    <t>N2494HD5031</t>
  </si>
  <si>
    <t>23.471389,120.421389</t>
    <phoneticPr fontId="6" type="noConversion"/>
  </si>
  <si>
    <t>N2593AD6048</t>
  </si>
  <si>
    <t>23.467778,120.423889</t>
    <phoneticPr fontId="6" type="noConversion"/>
  </si>
  <si>
    <t>N2592DE1088</t>
  </si>
  <si>
    <t>23.465000,120.428611</t>
    <phoneticPr fontId="6" type="noConversion"/>
  </si>
  <si>
    <t>N2692HA9998</t>
  </si>
  <si>
    <t>23.461944,120.431389</t>
    <phoneticPr fontId="6" type="noConversion"/>
  </si>
  <si>
    <t>N2691CC8528</t>
  </si>
  <si>
    <t>23.461111,120.436111</t>
    <phoneticPr fontId="6" type="noConversion"/>
  </si>
  <si>
    <t>N2691HB6644</t>
  </si>
  <si>
    <t>23.461667,120.440834</t>
    <phoneticPr fontId="6" type="noConversion"/>
  </si>
  <si>
    <t>N2791EC4274</t>
  </si>
  <si>
    <t>23.461944,120.445834</t>
    <phoneticPr fontId="6" type="noConversion"/>
  </si>
  <si>
    <t>N2891BC5583</t>
  </si>
  <si>
    <t>23.463611,120.450278</t>
    <phoneticPr fontId="6" type="noConversion"/>
  </si>
  <si>
    <t>N2891GE1326</t>
  </si>
  <si>
    <t>23.465833,120.454445</t>
    <phoneticPr fontId="6" type="noConversion"/>
  </si>
  <si>
    <t>N2992CB3890</t>
  </si>
  <si>
    <t>23.461944,120.456389</t>
    <phoneticPr fontId="6" type="noConversion"/>
  </si>
  <si>
    <t>N2991EC3469</t>
  </si>
  <si>
    <t>23.457778,120.458056</t>
    <phoneticPr fontId="6" type="noConversion"/>
  </si>
  <si>
    <t>N2990GC0847</t>
  </si>
  <si>
    <t>23.455286,120.459213</t>
    <phoneticPr fontId="6" type="noConversion"/>
  </si>
  <si>
    <t>N2990HA2120</t>
  </si>
  <si>
    <t>23.452778,120.460278</t>
    <phoneticPr fontId="6" type="noConversion"/>
  </si>
  <si>
    <t>N3089AC2392</t>
  </si>
  <si>
    <t>23.451389,120.464445</t>
    <phoneticPr fontId="6" type="noConversion"/>
  </si>
  <si>
    <t>N3089EA5747</t>
  </si>
  <si>
    <t>23.450278,120.469445</t>
    <phoneticPr fontId="6" type="noConversion"/>
  </si>
  <si>
    <t>N3188BE6552</t>
  </si>
  <si>
    <t>23.451667,120.474167</t>
    <phoneticPr fontId="6" type="noConversion"/>
  </si>
  <si>
    <t>N3189GB4084</t>
  </si>
  <si>
    <t>23.451389,120.479167</t>
    <phoneticPr fontId="6" type="noConversion"/>
  </si>
  <si>
    <t>N3289DA5791</t>
  </si>
  <si>
    <t>23.450833,120.483889</t>
    <phoneticPr fontId="6" type="noConversion"/>
  </si>
  <si>
    <t>N3389AA4018</t>
  </si>
  <si>
    <t>23.449722,120.488611</t>
    <phoneticPr fontId="6" type="noConversion"/>
  </si>
  <si>
    <t>N3388FD2833</t>
  </si>
  <si>
    <t>23.447222,120.492500</t>
    <phoneticPr fontId="6" type="noConversion"/>
  </si>
  <si>
    <t>N3488BB1095</t>
  </si>
  <si>
    <t>23.445278,120.496945</t>
    <phoneticPr fontId="6" type="noConversion"/>
  </si>
  <si>
    <t>N3487FD7838</t>
  </si>
  <si>
    <t>23.445000,120.501667</t>
    <phoneticPr fontId="6" type="noConversion"/>
  </si>
  <si>
    <t>N3587CD5555</t>
  </si>
  <si>
    <t>23.444167,120.506389</t>
    <phoneticPr fontId="6" type="noConversion"/>
  </si>
  <si>
    <t>N3587HC3671</t>
  </si>
  <si>
    <t>23.443055,120.511111</t>
    <phoneticPr fontId="6" type="noConversion"/>
  </si>
  <si>
    <t>N3687EB1397</t>
  </si>
  <si>
    <t>23.442222,120.516111</t>
    <phoneticPr fontId="6" type="noConversion"/>
  </si>
  <si>
    <t>N3787BA3403</t>
  </si>
  <si>
    <t>23.441944,120.520834</t>
    <phoneticPr fontId="6" type="noConversion"/>
  </si>
  <si>
    <t>N3787GA1120</t>
  </si>
  <si>
    <t>23.441667,120.525834</t>
    <phoneticPr fontId="6" type="noConversion"/>
  </si>
  <si>
    <t>N3886DE2738</t>
  </si>
  <si>
    <t>23.441389,120.530556</t>
    <phoneticPr fontId="6" type="noConversion"/>
  </si>
  <si>
    <t>N3986AE0456</t>
  </si>
  <si>
    <t>23.441389,120.535278</t>
    <phoneticPr fontId="6" type="noConversion"/>
  </si>
  <si>
    <t>N3986EE8484</t>
  </si>
  <si>
    <t>23.442778,120.539167</t>
    <phoneticPr fontId="6" type="noConversion"/>
  </si>
  <si>
    <t>N4087AA8967</t>
  </si>
  <si>
    <t>23.444722,120.544445</t>
    <phoneticPr fontId="6" type="noConversion"/>
  </si>
  <si>
    <t>N4087GD2160</t>
  </si>
  <si>
    <t>23.447778,120.547778</t>
    <phoneticPr fontId="6" type="noConversion"/>
  </si>
  <si>
    <t>N4188BB6477</t>
  </si>
  <si>
    <t>23.451944,120.551389</t>
    <phoneticPr fontId="6" type="noConversion"/>
  </si>
  <si>
    <t>N4189FB3088</t>
  </si>
  <si>
    <t>23.453055,120.555834</t>
    <phoneticPr fontId="6" type="noConversion"/>
  </si>
  <si>
    <t>N4289BC9229</t>
  </si>
  <si>
    <t>23.452857,120.559721</t>
    <phoneticPr fontId="6" type="noConversion"/>
  </si>
  <si>
    <t>N4289FC8096</t>
  </si>
  <si>
    <t>23.452579,120.564721</t>
    <phoneticPr fontId="6" type="noConversion"/>
  </si>
  <si>
    <t>N4389DB0704</t>
  </si>
  <si>
    <t>23.450913,120.569165</t>
    <phoneticPr fontId="6" type="noConversion"/>
  </si>
  <si>
    <t>N4388HE5838</t>
  </si>
  <si>
    <t>23.449246,120.573887</t>
    <phoneticPr fontId="6" type="noConversion"/>
  </si>
  <si>
    <t>N4488ED3052</t>
  </si>
  <si>
    <t>23.447857,120.578332</t>
    <phoneticPr fontId="6" type="noConversion"/>
  </si>
  <si>
    <t>N4588AB8497</t>
  </si>
  <si>
    <t>23.446190,120.582776</t>
    <phoneticPr fontId="6" type="noConversion"/>
  </si>
  <si>
    <t>N4587FE4631</t>
  </si>
  <si>
    <t>23.445079,120.587498</t>
    <phoneticPr fontId="6" type="noConversion"/>
  </si>
  <si>
    <t>N4687CD2356</t>
  </si>
  <si>
    <t>23.443413,120.592221</t>
    <phoneticPr fontId="6" type="noConversion"/>
  </si>
  <si>
    <t>N4687HB0570</t>
  </si>
  <si>
    <t>23.441746,120.596665</t>
    <phoneticPr fontId="6" type="noConversion"/>
  </si>
  <si>
    <t>N4786DE6605</t>
  </si>
  <si>
    <t>23.440278,120.601111</t>
    <phoneticPr fontId="6" type="noConversion"/>
  </si>
  <si>
    <t>N4886AD1041</t>
  </si>
  <si>
    <t>23.438889,120.605556</t>
    <phoneticPr fontId="6" type="noConversion"/>
  </si>
  <si>
    <t>N4886EB6486</t>
  </si>
  <si>
    <t>23.437778,120.607500</t>
    <phoneticPr fontId="6" type="noConversion"/>
  </si>
  <si>
    <t>N4886GA6262</t>
  </si>
  <si>
    <t>23.437500,120.610000</t>
    <phoneticPr fontId="6" type="noConversion"/>
  </si>
  <si>
    <t>N4985BE2921</t>
  </si>
  <si>
    <t>23.433611,120.611111</t>
    <phoneticPr fontId="6" type="noConversion"/>
  </si>
  <si>
    <t>N4985CA3640</t>
  </si>
  <si>
    <t>23.430555,120.611945</t>
    <phoneticPr fontId="6" type="noConversion"/>
  </si>
  <si>
    <t>N4984DC1281</t>
  </si>
  <si>
    <t>23.431389,120.615556</t>
    <phoneticPr fontId="6" type="noConversion"/>
  </si>
  <si>
    <t>N4984GD8172</t>
  </si>
  <si>
    <t>23.432222,120.619445</t>
    <phoneticPr fontId="6" type="noConversion"/>
  </si>
  <si>
    <t>N5084CE8054</t>
  </si>
  <si>
    <t>23.433413,120.622776</t>
    <phoneticPr fontId="6" type="noConversion"/>
  </si>
  <si>
    <t>N5085GA2365</t>
  </si>
  <si>
    <t>23.434246,120.618610</t>
    <phoneticPr fontId="6" type="noConversion"/>
  </si>
  <si>
    <t>N5085CB0208</t>
  </si>
  <si>
    <t>23.434524,120.614999</t>
    <phoneticPr fontId="6" type="noConversion"/>
  </si>
  <si>
    <t>N4985GB3610</t>
  </si>
  <si>
    <t>23.437857,120.614721</t>
    <phoneticPr fontId="6" type="noConversion"/>
  </si>
  <si>
    <t>N4986GA0249</t>
  </si>
  <si>
    <t>23.435913,120.618887</t>
    <phoneticPr fontId="6" type="noConversion"/>
  </si>
  <si>
    <t>N5085CD2192</t>
  </si>
  <si>
    <t>23.435913,120.623054</t>
    <phoneticPr fontId="6" type="noConversion"/>
  </si>
  <si>
    <t>N5085GD5151</t>
  </si>
  <si>
    <t>23.436389,120.626667</t>
    <phoneticPr fontId="6" type="noConversion"/>
  </si>
  <si>
    <t>N5185CD2643</t>
  </si>
  <si>
    <t>23.434444,120.630000</t>
    <phoneticPr fontId="6" type="noConversion"/>
  </si>
  <si>
    <t>N5185FB6447</t>
  </si>
  <si>
    <t>23.434722,120.634167</t>
    <phoneticPr fontId="6" type="noConversion"/>
  </si>
  <si>
    <t>N5285BB9707</t>
  </si>
  <si>
    <t>23.435278,120.638333</t>
    <phoneticPr fontId="6" type="noConversion"/>
  </si>
  <si>
    <t>N5285GC1367</t>
  </si>
  <si>
    <t>23.433333,120.639167</t>
    <phoneticPr fontId="6" type="noConversion"/>
  </si>
  <si>
    <t>N5285HA0211</t>
  </si>
  <si>
    <t>23.433611,120.640833</t>
    <phoneticPr fontId="6" type="noConversion"/>
  </si>
  <si>
    <t>N5385AA7512</t>
  </si>
  <si>
    <t>23.432500,120.640278</t>
    <phoneticPr fontId="6" type="noConversion"/>
  </si>
  <si>
    <t>N5384AE1249</t>
  </si>
  <si>
    <t>23.432579,120.640276</t>
    <phoneticPr fontId="6" type="noConversion"/>
  </si>
  <si>
    <t>N5384AE1348</t>
  </si>
  <si>
    <t>23.433135,120.641943</t>
    <phoneticPr fontId="6" type="noConversion"/>
  </si>
  <si>
    <t>N5384BE8949</t>
  </si>
  <si>
    <t>23.427500,120.642500</t>
    <phoneticPr fontId="6" type="noConversion"/>
  </si>
  <si>
    <t>N5383CD4705</t>
  </si>
  <si>
    <t>23.426667,120.643333</t>
    <phoneticPr fontId="6" type="noConversion"/>
  </si>
  <si>
    <t>N5383DC2852</t>
  </si>
  <si>
    <t>23.422778,120.643333</t>
    <phoneticPr fontId="6" type="noConversion"/>
  </si>
  <si>
    <t>N5382DD2531</t>
  </si>
  <si>
    <t>23.420000,120.643333</t>
    <phoneticPr fontId="6" type="noConversion"/>
  </si>
  <si>
    <t>N5382DA2434</t>
  </si>
  <si>
    <t>23.418889,120.641945</t>
    <phoneticPr fontId="6" type="noConversion"/>
  </si>
  <si>
    <t>N5381BE8211</t>
  </si>
  <si>
    <t>23.417222,120.645000</t>
    <phoneticPr fontId="6" type="noConversion"/>
  </si>
  <si>
    <t>N5381EC9326</t>
  </si>
  <si>
    <t>23.415278,120.644722</t>
    <phoneticPr fontId="6" type="noConversion"/>
  </si>
  <si>
    <t>N5381EA6231</t>
  </si>
  <si>
    <t>23.411667,120.646111</t>
    <phoneticPr fontId="6" type="noConversion"/>
  </si>
  <si>
    <t>N5380GB0240</t>
  </si>
  <si>
    <t>23.409444,120.649722</t>
    <phoneticPr fontId="6" type="noConversion"/>
  </si>
  <si>
    <t>N5479BD7733</t>
  </si>
  <si>
    <t>23.405555,120.648611</t>
    <phoneticPr fontId="6" type="noConversion"/>
  </si>
  <si>
    <t>N5478AE5483</t>
  </si>
  <si>
    <t>23.405833,120.652500</t>
    <phoneticPr fontId="6" type="noConversion"/>
  </si>
  <si>
    <t>N5478EE5763</t>
  </si>
  <si>
    <t>23.406667,120.654445</t>
    <phoneticPr fontId="6" type="noConversion"/>
  </si>
  <si>
    <t>N5479GA5655</t>
  </si>
  <si>
    <t>23.407024,120.653332</t>
    <phoneticPr fontId="6" type="noConversion"/>
  </si>
  <si>
    <t>N5479FB4014</t>
  </si>
  <si>
    <t>23.409722,120.655556</t>
    <phoneticPr fontId="6" type="noConversion"/>
  </si>
  <si>
    <t>N5479HE6093</t>
  </si>
  <si>
    <t>23.411389,120.653889</t>
    <phoneticPr fontId="6" type="noConversion"/>
  </si>
  <si>
    <t>N5480FA9898</t>
  </si>
  <si>
    <t>23.415000,120.651111</t>
    <phoneticPr fontId="6" type="noConversion"/>
  </si>
  <si>
    <t>N5480DE1868</t>
  </si>
  <si>
    <t>23.418690,120.651943</t>
    <phoneticPr fontId="6" type="noConversion"/>
  </si>
  <si>
    <t>N5481ED0927</t>
  </si>
  <si>
    <t>23.420555,120.656389</t>
    <phoneticPr fontId="6" type="noConversion"/>
  </si>
  <si>
    <t>N5582AB5072</t>
  </si>
  <si>
    <t>23.422500,120.660000</t>
    <phoneticPr fontId="6" type="noConversion"/>
  </si>
  <si>
    <t>N5582ED2177</t>
  </si>
  <si>
    <t>23.425278,120.658056</t>
    <phoneticPr fontId="6" type="noConversion"/>
  </si>
  <si>
    <t>N5583CB2295</t>
  </si>
  <si>
    <t>23.428889,120.659445</t>
    <phoneticPr fontId="6" type="noConversion"/>
  </si>
  <si>
    <t>N5584DA7224</t>
  </si>
  <si>
    <t>23.431111,120.662778</t>
    <phoneticPr fontId="6" type="noConversion"/>
  </si>
  <si>
    <t>N5584HC1639</t>
  </si>
  <si>
    <t>23.433611,120.663333</t>
    <phoneticPr fontId="6" type="noConversion"/>
  </si>
  <si>
    <t>N5585HA7406</t>
  </si>
  <si>
    <t>23.438055,120.664722</t>
    <phoneticPr fontId="6" type="noConversion"/>
  </si>
  <si>
    <t>N5686BA1338</t>
  </si>
  <si>
    <t>23.440000,120.668889</t>
    <phoneticPr fontId="6" type="noConversion"/>
  </si>
  <si>
    <t>N5686FC3592</t>
  </si>
  <si>
    <t>23.442778,120.671945</t>
    <phoneticPr fontId="6" type="noConversion"/>
  </si>
  <si>
    <t>N5787AA5529</t>
  </si>
  <si>
    <t>23.446111,120.674722</t>
    <phoneticPr fontId="6" type="noConversion"/>
  </si>
  <si>
    <t>N5787DE3278</t>
  </si>
  <si>
    <t>23.448333,120.677222</t>
    <phoneticPr fontId="6" type="noConversion"/>
  </si>
  <si>
    <t>N5788FB9733</t>
  </si>
  <si>
    <t>23.452579,120.677221</t>
    <phoneticPr fontId="6" type="noConversion"/>
  </si>
  <si>
    <t>N5789FB9443</t>
  </si>
  <si>
    <t>23.455555,120.682222</t>
    <phoneticPr fontId="6" type="noConversion"/>
  </si>
  <si>
    <t>N5889DE0752</t>
  </si>
  <si>
    <t>23.458333,120.684722</t>
    <phoneticPr fontId="6" type="noConversion"/>
  </si>
  <si>
    <t>N5890FC6729</t>
  </si>
  <si>
    <t>23.460833,120.687222</t>
    <phoneticPr fontId="6" type="noConversion"/>
  </si>
  <si>
    <t>N5991AA1585</t>
  </si>
  <si>
    <t>23.464167,120.689445</t>
    <phoneticPr fontId="6" type="noConversion"/>
  </si>
  <si>
    <t>N5991CE4254</t>
  </si>
  <si>
    <t>23.466944,120.692500</t>
    <phoneticPr fontId="6" type="noConversion"/>
  </si>
  <si>
    <t>N5992FC5381</t>
  </si>
  <si>
    <t>23.467778,120.696667</t>
    <phoneticPr fontId="6" type="noConversion"/>
  </si>
  <si>
    <t>N6092BD8242</t>
  </si>
  <si>
    <t>23.471944,120.696111</t>
    <phoneticPr fontId="6" type="noConversion"/>
  </si>
  <si>
    <t>N6093BC2884</t>
  </si>
  <si>
    <t>23.472500,120.699722</t>
    <phoneticPr fontId="6" type="noConversion"/>
  </si>
  <si>
    <t>N6093ED9474</t>
  </si>
  <si>
    <t>23.471667,120.704445</t>
    <phoneticPr fontId="6" type="noConversion"/>
  </si>
  <si>
    <t>N6193BC8501</t>
  </si>
  <si>
    <t>23.470555,120.708889</t>
    <phoneticPr fontId="6" type="noConversion"/>
  </si>
  <si>
    <t>N6193GB3237</t>
  </si>
  <si>
    <t>23.472778,120.710833</t>
    <phoneticPr fontId="6" type="noConversion"/>
  </si>
  <si>
    <t>N6293AD3723</t>
  </si>
  <si>
    <t>23.476667,120.713056</t>
    <phoneticPr fontId="6" type="noConversion"/>
  </si>
  <si>
    <t>N6294CD6003</t>
  </si>
  <si>
    <t>23.478611,120.715556</t>
    <phoneticPr fontId="6" type="noConversion"/>
  </si>
  <si>
    <t>N6295FA1168</t>
  </si>
  <si>
    <t>23.475833,120.719167</t>
    <phoneticPr fontId="6" type="noConversion"/>
  </si>
  <si>
    <t>N6394AC8140</t>
  </si>
  <si>
    <t>23.472857,120.718610</t>
    <phoneticPr fontId="6" type="noConversion"/>
  </si>
  <si>
    <t>N6393AD2870</t>
  </si>
  <si>
    <t>23.467778,120.718333</t>
    <phoneticPr fontId="6" type="noConversion"/>
  </si>
  <si>
    <t>N6292HD9178</t>
  </si>
  <si>
    <t>23.463611,120.718611</t>
    <phoneticPr fontId="6" type="noConversion"/>
  </si>
  <si>
    <t>N6391AD2556</t>
  </si>
  <si>
    <t>23.463611,120.722500</t>
    <phoneticPr fontId="6" type="noConversion"/>
  </si>
  <si>
    <t>N6391ED2525</t>
  </si>
  <si>
    <t>23.459444,120.723333</t>
    <phoneticPr fontId="6" type="noConversion"/>
  </si>
  <si>
    <t>N6390FD0964</t>
  </si>
  <si>
    <t>23.462222,120.726111</t>
    <phoneticPr fontId="6" type="noConversion"/>
  </si>
  <si>
    <t>N6391HC9011</t>
  </si>
  <si>
    <t>23.465278,120.728611</t>
    <phoneticPr fontId="6" type="noConversion"/>
  </si>
  <si>
    <t>N6492CA4379</t>
  </si>
  <si>
    <t>23.468889,120.730556</t>
    <phoneticPr fontId="6" type="noConversion"/>
  </si>
  <si>
    <t>N6492EE4368</t>
  </si>
  <si>
    <t>23.474444,120.734445</t>
    <phoneticPr fontId="6" type="noConversion"/>
  </si>
  <si>
    <t>N6594AA4553</t>
  </si>
  <si>
    <t>23.477222,120.735556</t>
    <phoneticPr fontId="6" type="noConversion"/>
  </si>
  <si>
    <t>N6594BD5690</t>
  </si>
  <si>
    <t>23.480555,120.735833</t>
    <phoneticPr fontId="6" type="noConversion"/>
  </si>
  <si>
    <t>N6595BC8289</t>
  </si>
  <si>
    <t>23.482778,120.738333</t>
    <phoneticPr fontId="6" type="noConversion"/>
  </si>
  <si>
    <t>N6595EE4745</t>
  </si>
  <si>
    <t>23.482222,120.741945</t>
    <phoneticPr fontId="6" type="noConversion"/>
  </si>
  <si>
    <t>N6695AE1123</t>
  </si>
  <si>
    <t>23.479802,120.745832</t>
    <phoneticPr fontId="6" type="noConversion"/>
  </si>
  <si>
    <t>N6695EB0494</t>
  </si>
  <si>
    <t>23.483135,120.746666</t>
    <phoneticPr fontId="6" type="noConversion"/>
  </si>
  <si>
    <t>N6696EA9153</t>
  </si>
  <si>
    <t>23.486944,120.746389</t>
    <phoneticPr fontId="6" type="noConversion"/>
  </si>
  <si>
    <t>N6696EE6375</t>
  </si>
  <si>
    <t>23.487222,120.748889</t>
    <phoneticPr fontId="6" type="noConversion"/>
  </si>
  <si>
    <t>N6696HE2635</t>
  </si>
  <si>
    <t>23.486389,120.752500</t>
    <phoneticPr fontId="6" type="noConversion"/>
  </si>
  <si>
    <t>N6796CD9712</t>
  </si>
  <si>
    <t>23.490555,120.753333</t>
    <phoneticPr fontId="6" type="noConversion"/>
  </si>
  <si>
    <t>N6797DD7373</t>
  </si>
  <si>
    <t>23.491667,120.756667</t>
    <phoneticPr fontId="6" type="noConversion"/>
  </si>
  <si>
    <t>N6797HE1586</t>
  </si>
  <si>
    <t>23.489167,120.758333</t>
    <phoneticPr fontId="6" type="noConversion"/>
  </si>
  <si>
    <t>N6897AB8789</t>
  </si>
  <si>
    <t>23.489722,120.761389</t>
    <phoneticPr fontId="6" type="noConversion"/>
  </si>
  <si>
    <t>N6897EC0400</t>
  </si>
  <si>
    <t>23.489722,120.765833</t>
    <phoneticPr fontId="6" type="noConversion"/>
  </si>
  <si>
    <t>N6997AC5349</t>
  </si>
  <si>
    <t>23.491111,120.769444</t>
    <phoneticPr fontId="6" type="noConversion"/>
  </si>
  <si>
    <t>N6997ED2932</t>
  </si>
  <si>
    <t>23.491111,120.773889</t>
    <phoneticPr fontId="6" type="noConversion"/>
  </si>
  <si>
    <t>N7097AD7972</t>
  </si>
  <si>
    <t>23.489722,120.778611</t>
    <phoneticPr fontId="6" type="noConversion"/>
  </si>
  <si>
    <t>N7097FC5397</t>
  </si>
  <si>
    <t>23.490000,120.782500</t>
    <phoneticPr fontId="6" type="noConversion"/>
  </si>
  <si>
    <t>N7197BC5667</t>
  </si>
  <si>
    <t>23.493055,120.780556</t>
    <phoneticPr fontId="6" type="noConversion"/>
  </si>
  <si>
    <t>N7098HB5086</t>
  </si>
  <si>
    <t>23.496944,120.778889</t>
    <phoneticPr fontId="6" type="noConversion"/>
  </si>
  <si>
    <t>N7099FA8387</t>
  </si>
  <si>
    <t>23.497778,120.781111</t>
    <phoneticPr fontId="6" type="noConversion"/>
  </si>
  <si>
    <t>N7199AB1259</t>
  </si>
  <si>
    <t>23.496667,120.785000</t>
    <phoneticPr fontId="6" type="noConversion"/>
  </si>
  <si>
    <t>N7199EA1035</t>
  </si>
  <si>
    <t>23.496667,120.789444</t>
    <phoneticPr fontId="6" type="noConversion"/>
  </si>
  <si>
    <t>N7299AA6064</t>
  </si>
  <si>
    <t>23.495833,120.792778</t>
    <phoneticPr fontId="6" type="noConversion"/>
  </si>
  <si>
    <t>N7298EE0172</t>
  </si>
  <si>
    <t>23.491944,120.791389</t>
    <phoneticPr fontId="6" type="noConversion"/>
  </si>
  <si>
    <t>N7297CE6841</t>
  </si>
  <si>
    <t>23.494167,120.793889</t>
    <phoneticPr fontId="6" type="noConversion"/>
  </si>
  <si>
    <t>N7298FC2207</t>
  </si>
  <si>
    <t>23.498055,120.794722</t>
    <phoneticPr fontId="6" type="noConversion"/>
  </si>
  <si>
    <t>N7299GB0567</t>
  </si>
  <si>
    <t>23.500080,120.795277</t>
    <phoneticPr fontId="6" type="noConversion"/>
  </si>
  <si>
    <t>N7299GD6831</t>
  </si>
  <si>
    <t>23.496944,120.796944</t>
    <phoneticPr fontId="6" type="noConversion"/>
  </si>
  <si>
    <t>N7399AA3324</t>
  </si>
  <si>
    <t>23.497778,120.797778</t>
    <phoneticPr fontId="6" type="noConversion"/>
  </si>
  <si>
    <t>N7399BB1286</t>
  </si>
  <si>
    <t>23.501667,120.796389</t>
    <phoneticPr fontId="6" type="noConversion"/>
  </si>
  <si>
    <t>K7200HA7567</t>
  </si>
  <si>
    <t>23.504167,120.792778</t>
    <phoneticPr fontId="6" type="noConversion"/>
  </si>
  <si>
    <t>K7200ED0384</t>
  </si>
  <si>
    <t>23.506944,120.796111</t>
    <phoneticPr fontId="6" type="noConversion"/>
  </si>
  <si>
    <t>K7201HB4491</t>
  </si>
  <si>
    <t>23.508055,120.800556</t>
    <phoneticPr fontId="6" type="noConversion"/>
  </si>
  <si>
    <t>K7301EC0634</t>
  </si>
  <si>
    <t>23.506667,120.798056</t>
    <phoneticPr fontId="6" type="noConversion"/>
  </si>
  <si>
    <t>K7301BB4170</t>
  </si>
  <si>
    <t>23.504524,120.797221</t>
    <phoneticPr fontId="6" type="noConversion"/>
  </si>
  <si>
    <t>K7300AD6723</t>
  </si>
  <si>
    <t>23.500555,120.801111</t>
    <phoneticPr fontId="6" type="noConversion"/>
  </si>
  <si>
    <t>N7399EE5393</t>
  </si>
  <si>
    <t>23.502222,120.803333</t>
    <phoneticPr fontId="6" type="noConversion"/>
  </si>
  <si>
    <t>K7300GB8167</t>
  </si>
  <si>
    <t>23.503611,120.807222</t>
    <phoneticPr fontId="6" type="noConversion"/>
  </si>
  <si>
    <t>K7400CC8731</t>
  </si>
  <si>
    <t>23.502500,120.811667</t>
    <phoneticPr fontId="6" type="noConversion"/>
  </si>
  <si>
    <t>K7400HB3477</t>
  </si>
  <si>
    <t>23.502778,120.815833</t>
    <phoneticPr fontId="6" type="noConversion"/>
  </si>
  <si>
    <t>K7500DB6727</t>
  </si>
  <si>
    <t>23.506389,120.816389</t>
    <phoneticPr fontId="6" type="noConversion"/>
  </si>
  <si>
    <t>K7501EA2707</t>
  </si>
  <si>
    <t>23.505278,120.820000</t>
    <phoneticPr fontId="6" type="noConversion"/>
  </si>
  <si>
    <t>K7500HE8584</t>
  </si>
  <si>
    <t>23.502500,120.821389</t>
    <phoneticPr fontId="6" type="noConversion"/>
  </si>
  <si>
    <t>K7600BB3406</t>
  </si>
  <si>
    <t>23.498889,120.819167</t>
    <phoneticPr fontId="6" type="noConversion"/>
  </si>
  <si>
    <t>N7599HC0426</t>
  </si>
  <si>
    <t>23.495833,120.820556</t>
    <phoneticPr fontId="6" type="noConversion"/>
  </si>
  <si>
    <t>N7698AE4048</t>
  </si>
  <si>
    <t>23.492222,120.819444</t>
    <phoneticPr fontId="6" type="noConversion"/>
  </si>
  <si>
    <t>N7598HA3008</t>
  </si>
  <si>
    <t>23.488889,120.820833</t>
    <phoneticPr fontId="6" type="noConversion"/>
  </si>
  <si>
    <t>N7697AB7319</t>
  </si>
  <si>
    <t>23.485833,120.823889</t>
    <phoneticPr fontId="6" type="noConversion"/>
  </si>
  <si>
    <t>N7696DD8030</t>
  </si>
  <si>
    <t>23.485555,120.828611</t>
    <phoneticPr fontId="6" type="noConversion"/>
  </si>
  <si>
    <t>N7796AC6658</t>
  </si>
  <si>
    <t>23.484025,120.830293</t>
    <phoneticPr fontId="6" type="noConversion"/>
  </si>
  <si>
    <t>N7796CA3979</t>
  </si>
  <si>
    <t>23.481297,120.832757</t>
    <phoneticPr fontId="6" type="noConversion"/>
  </si>
  <si>
    <t>N7795EC8986</t>
  </si>
  <si>
    <t>23.477565,120.834617</t>
    <phoneticPr fontId="6" type="noConversion"/>
  </si>
  <si>
    <t>N7794GD7883</t>
  </si>
  <si>
    <t>23.476473,120.837767</t>
    <phoneticPr fontId="6" type="noConversion"/>
  </si>
  <si>
    <t>N7894BC9692</t>
  </si>
  <si>
    <t>23.473993,120.840094</t>
    <phoneticPr fontId="6" type="noConversion"/>
  </si>
  <si>
    <t>N7893EE3877</t>
  </si>
  <si>
    <t>23.473364,120.844451</t>
    <phoneticPr fontId="6" type="noConversion"/>
  </si>
  <si>
    <t>N7993AE8127</t>
  </si>
  <si>
    <t>23.473443,120.848109</t>
    <phoneticPr fontId="6" type="noConversion"/>
  </si>
  <si>
    <t>N7993EE5255</t>
  </si>
  <si>
    <t>23.476088,120.851020</t>
    <phoneticPr fontId="6" type="noConversion"/>
  </si>
  <si>
    <t>N7994HC5138</t>
  </si>
  <si>
    <t>23.479719,120.852892</t>
    <phoneticPr fontId="6" type="noConversion"/>
  </si>
  <si>
    <t>N8095BB4159</t>
  </si>
  <si>
    <t>23.483636,120.852244</t>
    <phoneticPr fontId="6" type="noConversion"/>
  </si>
  <si>
    <t>N8096AA7593</t>
  </si>
  <si>
    <t>23.486116,120.854146</t>
    <phoneticPr fontId="6" type="noConversion"/>
  </si>
  <si>
    <t>N8096CD7238</t>
  </si>
  <si>
    <t>23.482229,120.854817</t>
    <phoneticPr fontId="6" type="noConversion"/>
  </si>
  <si>
    <t>N8095DD4917</t>
  </si>
  <si>
    <t>23.478849,120.856780</t>
    <phoneticPr fontId="6" type="noConversion"/>
  </si>
  <si>
    <t>N8095FA4223</t>
  </si>
  <si>
    <t>23.475769,120.858498</t>
    <phoneticPr fontId="6" type="noConversion"/>
  </si>
  <si>
    <t>N8094HB1871</t>
  </si>
  <si>
    <t>23.475726,120.862565</t>
    <phoneticPr fontId="6" type="noConversion"/>
  </si>
  <si>
    <t>N8194DB3726</t>
  </si>
  <si>
    <t>23.477233,120.865567</t>
    <phoneticPr fontId="6" type="noConversion"/>
  </si>
  <si>
    <t>N8194GD3493</t>
  </si>
  <si>
    <t>23.480798,120.867455</t>
    <phoneticPr fontId="6" type="noConversion"/>
  </si>
  <si>
    <t>N8295AC3327</t>
  </si>
  <si>
    <t>23.480103,120.869726</t>
    <phoneticPr fontId="6" type="noConversion"/>
  </si>
  <si>
    <t>N8295CB6640</t>
  </si>
  <si>
    <t>23.475909,120.870866</t>
    <phoneticPr fontId="6" type="noConversion"/>
  </si>
  <si>
    <t>N8294DB8906</t>
  </si>
  <si>
    <t>23.475238,120.874405</t>
    <phoneticPr fontId="6" type="noConversion"/>
  </si>
  <si>
    <t>N8294HB4221</t>
  </si>
  <si>
    <t>23.474501,120.877923</t>
    <phoneticPr fontId="6" type="noConversion"/>
  </si>
  <si>
    <t>N8394DA0319</t>
  </si>
  <si>
    <t>23.477783,120.879318</t>
    <phoneticPr fontId="6" type="noConversion"/>
  </si>
  <si>
    <t>N8394EE4043</t>
  </si>
  <si>
    <t>23.479129,120.882406</t>
    <phoneticPr fontId="6" type="noConversion"/>
  </si>
  <si>
    <t>N8395HA5591</t>
  </si>
  <si>
    <t>23.481204,120.885677</t>
    <phoneticPr fontId="6" type="noConversion"/>
  </si>
  <si>
    <t>N8495CC9841</t>
  </si>
  <si>
    <t>23.485312,120.886588</t>
    <phoneticPr fontId="6" type="noConversion"/>
  </si>
  <si>
    <t>N8496DC8376</t>
  </si>
  <si>
    <t>23.487329,120.890214</t>
    <phoneticPr fontId="6" type="noConversion"/>
  </si>
  <si>
    <t>N8496HE5579</t>
  </si>
  <si>
    <t>24.078403,120.544500</t>
    <phoneticPr fontId="6" type="noConversion"/>
  </si>
  <si>
    <t>G4127AE5867</t>
  </si>
  <si>
    <t>24.078391,120.539745</t>
    <phoneticPr fontId="6" type="noConversion"/>
  </si>
  <si>
    <t>G4027DE7827</t>
  </si>
  <si>
    <t>24.076145,120.535519</t>
    <phoneticPr fontId="6" type="noConversion"/>
  </si>
  <si>
    <t>G3927HC4420</t>
  </si>
  <si>
    <t>24.073264,120.531605</t>
    <phoneticPr fontId="6" type="noConversion"/>
  </si>
  <si>
    <t>G3926DE4232</t>
  </si>
  <si>
    <t>24.070241,120.528162</t>
    <phoneticPr fontId="6" type="noConversion"/>
  </si>
  <si>
    <t>G3826HA9818</t>
  </si>
  <si>
    <t>24.067137,120.524521</t>
    <phoneticPr fontId="6" type="noConversion"/>
  </si>
  <si>
    <t>G3825EC2406</t>
  </si>
  <si>
    <t>24.064404,120.520665</t>
    <phoneticPr fontId="6" type="noConversion"/>
  </si>
  <si>
    <t>G3824AE2474</t>
  </si>
  <si>
    <t>24.060492,120.518377</t>
    <phoneticPr fontId="6" type="noConversion"/>
  </si>
  <si>
    <t>G3724FA9132</t>
  </si>
  <si>
    <t>24.056600,120.515727</t>
    <phoneticPr fontId="6" type="noConversion"/>
  </si>
  <si>
    <t>G3723DA2822</t>
  </si>
  <si>
    <t>24.052763,120.513169</t>
    <phoneticPr fontId="6" type="noConversion"/>
  </si>
  <si>
    <t>G3722AB6508</t>
  </si>
  <si>
    <t>24.049086,120.510311</t>
    <phoneticPr fontId="6" type="noConversion"/>
  </si>
  <si>
    <t>G3621FC6582</t>
  </si>
  <si>
    <t>24.045272,120.507726</t>
    <phoneticPr fontId="6" type="noConversion"/>
  </si>
  <si>
    <t>G3620DD0340</t>
  </si>
  <si>
    <t>24.041416,120.505109</t>
    <phoneticPr fontId="6" type="noConversion"/>
  </si>
  <si>
    <t>G3619AE3064</t>
  </si>
  <si>
    <t>24.037589,120.502517</t>
    <phoneticPr fontId="6" type="noConversion"/>
  </si>
  <si>
    <t>G3518FE7811</t>
  </si>
  <si>
    <t>24.033998,120.499542</t>
    <phoneticPr fontId="6" type="noConversion"/>
  </si>
  <si>
    <t>G3518CA6874</t>
  </si>
  <si>
    <t>24.030394,120.496643</t>
    <phoneticPr fontId="6" type="noConversion"/>
  </si>
  <si>
    <t>G3417HB7816</t>
  </si>
  <si>
    <t>24.026815,120.493578</t>
    <phoneticPr fontId="6" type="noConversion"/>
  </si>
  <si>
    <t>G3416EC5971</t>
  </si>
  <si>
    <t>24.022849,120.491309</t>
    <phoneticPr fontId="6" type="noConversion"/>
  </si>
  <si>
    <t>G3415CD2553</t>
  </si>
  <si>
    <t>24.018646,120.489519</t>
    <phoneticPr fontId="6" type="noConversion"/>
  </si>
  <si>
    <t>G3414AD4818</t>
  </si>
  <si>
    <t>24.014470,120.487728</t>
    <phoneticPr fontId="6" type="noConversion"/>
  </si>
  <si>
    <t>G3313GE5276</t>
  </si>
  <si>
    <t>24.010249,120.485875</t>
    <phoneticPr fontId="6" type="noConversion"/>
  </si>
  <si>
    <t>G3312EE6579</t>
  </si>
  <si>
    <t>24.006595,120.483226</t>
    <phoneticPr fontId="6" type="noConversion"/>
  </si>
  <si>
    <t>G3312BA9566</t>
  </si>
  <si>
    <t>24.002909,120.480283</t>
    <phoneticPr fontId="6" type="noConversion"/>
  </si>
  <si>
    <t>G3211GB9459</t>
  </si>
  <si>
    <t>23.999233,120.477480</t>
    <phoneticPr fontId="6" type="noConversion"/>
  </si>
  <si>
    <t>G3210EC0492</t>
  </si>
  <si>
    <t>23.994814,120.476551</t>
    <phoneticPr fontId="6" type="noConversion"/>
  </si>
  <si>
    <t>G3209DC1523</t>
  </si>
  <si>
    <t>23.990571,120.477841</t>
    <phoneticPr fontId="6" type="noConversion"/>
  </si>
  <si>
    <t>G3208EC4823</t>
  </si>
  <si>
    <t>23.986143,120.478227</t>
    <phoneticPr fontId="6" type="noConversion"/>
  </si>
  <si>
    <t>G3207EC7992</t>
  </si>
  <si>
    <t>23.981643,120.478558</t>
    <phoneticPr fontId="6" type="noConversion"/>
  </si>
  <si>
    <t>G3206FC1914</t>
  </si>
  <si>
    <t>23.977122,120.478659</t>
    <phoneticPr fontId="6" type="noConversion"/>
  </si>
  <si>
    <t>G3205FC1993</t>
  </si>
  <si>
    <t>23.972651,120.479495</t>
    <phoneticPr fontId="6" type="noConversion"/>
  </si>
  <si>
    <t>G3204GC0938</t>
  </si>
  <si>
    <t>23.968231,120.479949</t>
    <phoneticPr fontId="6" type="noConversion"/>
  </si>
  <si>
    <t>G3203GD4078</t>
  </si>
  <si>
    <t>23.963872,120.481062</t>
    <phoneticPr fontId="6" type="noConversion"/>
  </si>
  <si>
    <t>G3202HD5295</t>
  </si>
  <si>
    <t>23.959726,120.482954</t>
    <phoneticPr fontId="6" type="noConversion"/>
  </si>
  <si>
    <t>G3301BD4695</t>
  </si>
  <si>
    <t>23.955433,120.481783</t>
    <phoneticPr fontId="6" type="noConversion"/>
  </si>
  <si>
    <t>G3300AD2990</t>
  </si>
  <si>
    <t>23.951183,120.480453</t>
    <phoneticPr fontId="6" type="noConversion"/>
  </si>
  <si>
    <t>K3299GE9210</t>
  </si>
  <si>
    <t>23.946673,120.480698</t>
    <phoneticPr fontId="6" type="noConversion"/>
  </si>
  <si>
    <t>K3298HE1250</t>
  </si>
  <si>
    <t>23.942296,120.481792</t>
    <phoneticPr fontId="6" type="noConversion"/>
  </si>
  <si>
    <t>K3397AE2345</t>
  </si>
  <si>
    <t>23.937914,120.482953</t>
    <phoneticPr fontId="6" type="noConversion"/>
  </si>
  <si>
    <t>K3396BE4409</t>
  </si>
  <si>
    <t>23.933788,120.481053</t>
    <phoneticPr fontId="6" type="noConversion"/>
  </si>
  <si>
    <t>K3295HE4953</t>
  </si>
  <si>
    <t>23.929735,120.478895</t>
    <phoneticPr fontId="6" type="noConversion"/>
  </si>
  <si>
    <t>K3295FA2445</t>
  </si>
  <si>
    <t>23.925679,120.476739</t>
    <phoneticPr fontId="6" type="noConversion"/>
  </si>
  <si>
    <t>K3294DA0937</t>
  </si>
  <si>
    <t>23.921533,120.474542</t>
    <phoneticPr fontId="6" type="noConversion"/>
  </si>
  <si>
    <t>K3293AB7388</t>
  </si>
  <si>
    <t>23.917560,120.472436</t>
    <phoneticPr fontId="6" type="noConversion"/>
  </si>
  <si>
    <t>K3192GB6929</t>
  </si>
  <si>
    <t>23.913506,120.470282</t>
    <phoneticPr fontId="6" type="noConversion"/>
  </si>
  <si>
    <t>K3191EC4511</t>
  </si>
  <si>
    <t>23.909469,120.468123</t>
    <phoneticPr fontId="6" type="noConversion"/>
  </si>
  <si>
    <t>K3190CD1095</t>
  </si>
  <si>
    <t>23.905437,120.466113</t>
    <phoneticPr fontId="6" type="noConversion"/>
  </si>
  <si>
    <t>K3189AD1539</t>
  </si>
  <si>
    <t>23.901620,120.466993</t>
    <phoneticPr fontId="6" type="noConversion"/>
  </si>
  <si>
    <t>K3188BE0316</t>
  </si>
  <si>
    <t>23.897976,120.469936</t>
    <phoneticPr fontId="6" type="noConversion"/>
  </si>
  <si>
    <t>K3188DA9391</t>
  </si>
  <si>
    <t>23.894324,120.472648</t>
    <phoneticPr fontId="6" type="noConversion"/>
  </si>
  <si>
    <t>K3187GB7246</t>
  </si>
  <si>
    <t>23.889994,120.473967</t>
    <phoneticPr fontId="6" type="noConversion"/>
  </si>
  <si>
    <t>K3286AB0466</t>
  </si>
  <si>
    <t>23.885472,120.473736</t>
    <phoneticPr fontId="6" type="noConversion"/>
  </si>
  <si>
    <t>K3185HB8415</t>
  </si>
  <si>
    <t>23.881512,120.471409</t>
    <phoneticPr fontId="6" type="noConversion"/>
  </si>
  <si>
    <t>K3184FC4027</t>
  </si>
  <si>
    <t>23.877611,120.468963</t>
    <phoneticPr fontId="6" type="noConversion"/>
  </si>
  <si>
    <t>K3183CC9716</t>
  </si>
  <si>
    <t>23.874052,120.465951</t>
    <phoneticPr fontId="6" type="noConversion"/>
  </si>
  <si>
    <t>K3082HD8833</t>
  </si>
  <si>
    <t>23.872837,120.461368</t>
    <phoneticPr fontId="6" type="noConversion"/>
  </si>
  <si>
    <t>K3082DC1561</t>
  </si>
  <si>
    <t>23.872544,120.456472</t>
    <phoneticPr fontId="6" type="noConversion"/>
  </si>
  <si>
    <t>K2982GC1270</t>
  </si>
  <si>
    <t>23.872821,120.451598</t>
    <phoneticPr fontId="6" type="noConversion"/>
  </si>
  <si>
    <t>K2982BC2513</t>
  </si>
  <si>
    <t>23.873440,120.446893</t>
    <phoneticPr fontId="6" type="noConversion"/>
  </si>
  <si>
    <t>K2882ED4223</t>
  </si>
  <si>
    <t>23.870566,120.443123</t>
    <phoneticPr fontId="6" type="noConversion"/>
  </si>
  <si>
    <t>K2882AA5076</t>
  </si>
  <si>
    <t>23.867812,120.439265</t>
    <phoneticPr fontId="6" type="noConversion"/>
  </si>
  <si>
    <t>K2781EC6033</t>
  </si>
  <si>
    <t>23.864442,120.435964</t>
    <phoneticPr fontId="6" type="noConversion"/>
  </si>
  <si>
    <t>K2780BD2351</t>
  </si>
  <si>
    <t>23.861117,120.432694</t>
    <phoneticPr fontId="6" type="noConversion"/>
  </si>
  <si>
    <t>K2679FE9604</t>
  </si>
  <si>
    <t>23.857695,120.429307</t>
    <phoneticPr fontId="6" type="noConversion"/>
  </si>
  <si>
    <t>K2679CA4846</t>
  </si>
  <si>
    <t>23.855466,120.425500</t>
    <phoneticPr fontId="6" type="noConversion"/>
  </si>
  <si>
    <t>K2578GD5451</t>
  </si>
  <si>
    <t>23.855845,120.420667</t>
    <phoneticPr fontId="6" type="noConversion"/>
  </si>
  <si>
    <t>K2578BD6835</t>
  </si>
  <si>
    <t>23.853800,120.416349</t>
    <phoneticPr fontId="6" type="noConversion"/>
  </si>
  <si>
    <t>K2478FB2620</t>
  </si>
  <si>
    <t>23.851899,120.411927</t>
    <phoneticPr fontId="6" type="noConversion"/>
  </si>
  <si>
    <t>K2477AE7512</t>
  </si>
  <si>
    <t>23.849913,120.407563</t>
    <phoneticPr fontId="6" type="noConversion"/>
  </si>
  <si>
    <t>K2377EC2364</t>
  </si>
  <si>
    <t>23.849242,120.402716</t>
    <phoneticPr fontId="6" type="noConversion"/>
  </si>
  <si>
    <t>K2277HB3621</t>
  </si>
  <si>
    <t>23.846042,120.399731</t>
    <phoneticPr fontId="6" type="noConversion"/>
  </si>
  <si>
    <t>K2276ED2068</t>
  </si>
  <si>
    <t>23.841588,120.399193</t>
    <phoneticPr fontId="6" type="noConversion"/>
  </si>
  <si>
    <t>K2275DD6195</t>
  </si>
  <si>
    <t>23.837068,120.398709</t>
    <phoneticPr fontId="6" type="noConversion"/>
  </si>
  <si>
    <t>K2274DD1185</t>
  </si>
  <si>
    <t>23.832563,120.398294</t>
    <phoneticPr fontId="6" type="noConversion"/>
  </si>
  <si>
    <t>K2273CD7136</t>
  </si>
  <si>
    <t>23.828064,120.397881</t>
    <phoneticPr fontId="6" type="noConversion"/>
  </si>
  <si>
    <t>K2272CD2198</t>
  </si>
  <si>
    <t>23.823571,120.397473</t>
    <phoneticPr fontId="6" type="noConversion"/>
  </si>
  <si>
    <t>K2271BD8251</t>
  </si>
  <si>
    <t>23.819079,120.397062</t>
    <phoneticPr fontId="6" type="noConversion"/>
  </si>
  <si>
    <t>K2270BD4213</t>
  </si>
  <si>
    <t>23.814604,120.396760</t>
    <phoneticPr fontId="6" type="noConversion"/>
  </si>
  <si>
    <t>K2269BD0298</t>
  </si>
  <si>
    <t>23.811190,120.394273</t>
    <phoneticPr fontId="6" type="noConversion"/>
  </si>
  <si>
    <t>K2168GE5541</t>
  </si>
  <si>
    <t>23.807809,120.390962</t>
    <phoneticPr fontId="6" type="noConversion"/>
  </si>
  <si>
    <t>K2168DA1758</t>
  </si>
  <si>
    <t>23.804625,120.387169</t>
    <phoneticPr fontId="6" type="noConversion"/>
  </si>
  <si>
    <t>K2067HC2277</t>
  </si>
  <si>
    <t>23.801488,120.383837</t>
    <phoneticPr fontId="6" type="noConversion"/>
  </si>
  <si>
    <t>K2066DD8861</t>
  </si>
  <si>
    <t>23.798331,120.380221</t>
    <phoneticPr fontId="6" type="noConversion"/>
  </si>
  <si>
    <t>K2066AA1363</t>
  </si>
  <si>
    <t>23.795221,120.377155</t>
    <phoneticPr fontId="6" type="noConversion"/>
  </si>
  <si>
    <t>K1965FB0920</t>
  </si>
  <si>
    <t>23.791715,120.374140</t>
    <phoneticPr fontId="6" type="noConversion"/>
  </si>
  <si>
    <t>K1964BD9033</t>
  </si>
  <si>
    <t>23.787910,120.370959</t>
    <phoneticPr fontId="6" type="noConversion"/>
  </si>
  <si>
    <t>K1863GD6873</t>
  </si>
  <si>
    <t>23.784405,120.368395</t>
    <phoneticPr fontId="6" type="noConversion"/>
  </si>
  <si>
    <t>K1862EE0946</t>
  </si>
  <si>
    <t>23.780277,120.365844</t>
    <phoneticPr fontId="6" type="noConversion"/>
  </si>
  <si>
    <t>K1862BA4420</t>
  </si>
  <si>
    <t>23.776060,120.363540</t>
    <phoneticPr fontId="6" type="noConversion"/>
  </si>
  <si>
    <t>K1761HA0754</t>
  </si>
  <si>
    <t>23.772277,120.363676</t>
    <phoneticPr fontId="6" type="noConversion"/>
  </si>
  <si>
    <t>K1760HB1575</t>
  </si>
  <si>
    <t>23.768243,120.366413</t>
    <phoneticPr fontId="6" type="noConversion"/>
  </si>
  <si>
    <t>K1859BC9047</t>
  </si>
  <si>
    <t>23.764296,120.368345</t>
    <phoneticPr fontId="6" type="noConversion"/>
  </si>
  <si>
    <t>K1858DC8699</t>
  </si>
  <si>
    <t>23.760398,120.366755</t>
    <phoneticPr fontId="6" type="noConversion"/>
  </si>
  <si>
    <t>K1857CD2358</t>
  </si>
  <si>
    <t>23.756691,120.363516</t>
    <phoneticPr fontId="6" type="noConversion"/>
  </si>
  <si>
    <t>K1756GE9239</t>
  </si>
  <si>
    <t>23.753598,120.360147</t>
    <phoneticPr fontId="6" type="noConversion"/>
  </si>
  <si>
    <t>K1756DA4888</t>
  </si>
  <si>
    <t>23.750657,120.356257</t>
    <phoneticPr fontId="6" type="noConversion"/>
  </si>
  <si>
    <t>K1655HC5604</t>
  </si>
  <si>
    <t>23.747976,120.352219</t>
    <phoneticPr fontId="6" type="noConversion"/>
  </si>
  <si>
    <t>K1654DE3679</t>
  </si>
  <si>
    <t>23.745486,120.348435</t>
    <phoneticPr fontId="6" type="noConversion"/>
  </si>
  <si>
    <t>K1554HB5905</t>
  </si>
  <si>
    <t>23.741237,120.347230</t>
    <phoneticPr fontId="6" type="noConversion"/>
  </si>
  <si>
    <t>K1553GC2255</t>
  </si>
  <si>
    <t>23.737346,120.345209</t>
    <phoneticPr fontId="6" type="noConversion"/>
  </si>
  <si>
    <t>K1552EC1975</t>
  </si>
  <si>
    <t>23.733005,120.343662</t>
    <phoneticPr fontId="6" type="noConversion"/>
  </si>
  <si>
    <t>K1551CD5175</t>
  </si>
  <si>
    <t>23.728907,120.341799</t>
    <phoneticPr fontId="6" type="noConversion"/>
  </si>
  <si>
    <t>K1550AD6652</t>
  </si>
  <si>
    <t>23.726508,120.338270</t>
    <phoneticPr fontId="6" type="noConversion"/>
  </si>
  <si>
    <t>K1450FA0948</t>
  </si>
  <si>
    <t>23.726523,120.333278</t>
    <phoneticPr fontId="6" type="noConversion"/>
  </si>
  <si>
    <t>K1350HB9052</t>
  </si>
  <si>
    <t>23.724243,120.330122</t>
    <phoneticPr fontId="6" type="noConversion"/>
  </si>
  <si>
    <t>K1349ED7521</t>
  </si>
  <si>
    <t>23.719889,120.327751</t>
    <phoneticPr fontId="6" type="noConversion"/>
  </si>
  <si>
    <t>K1348CD2780</t>
  </si>
  <si>
    <t>23.716089,120.325937</t>
    <phoneticPr fontId="6" type="noConversion"/>
  </si>
  <si>
    <t>K1347AE4510</t>
  </si>
  <si>
    <t>23.711598,120.325215</t>
    <phoneticPr fontId="6" type="noConversion"/>
  </si>
  <si>
    <t>K1246HE6553</t>
  </si>
  <si>
    <t>23.706801,120.324651</t>
    <phoneticPr fontId="6" type="noConversion"/>
  </si>
  <si>
    <t>K1245HE0252</t>
  </si>
  <si>
    <t>23.702301,120.323880</t>
    <phoneticPr fontId="6" type="noConversion"/>
  </si>
  <si>
    <t>K1244GE2244</t>
  </si>
  <si>
    <t>23.698132,120.324499</t>
    <phoneticPr fontId="6" type="noConversion"/>
  </si>
  <si>
    <t>K1243GE8652</t>
  </si>
  <si>
    <t>23.693685,120.325424</t>
    <phoneticPr fontId="6" type="noConversion"/>
  </si>
  <si>
    <t>K1242HE7679</t>
  </si>
  <si>
    <t>23.689651,120.323866</t>
    <phoneticPr fontId="6" type="noConversion"/>
  </si>
  <si>
    <t>K1242GA1263</t>
  </si>
  <si>
    <t>23.685504,120.321280</t>
    <phoneticPr fontId="6" type="noConversion"/>
  </si>
  <si>
    <t>K1241DA5605</t>
  </si>
  <si>
    <t>23.682130,120.319372</t>
    <phoneticPr fontId="6" type="noConversion"/>
  </si>
  <si>
    <t>K1240BB5933</t>
  </si>
  <si>
    <t>23.678164,120.317173</t>
    <phoneticPr fontId="6" type="noConversion"/>
  </si>
  <si>
    <t>K1139HC2574</t>
  </si>
  <si>
    <t>23.674151,120.314914</t>
    <phoneticPr fontId="6" type="noConversion"/>
  </si>
  <si>
    <t>K1138ED9151</t>
  </si>
  <si>
    <t>23.669304,120.313001</t>
    <phoneticPr fontId="6" type="noConversion"/>
  </si>
  <si>
    <t>K1137CC9775</t>
  </si>
  <si>
    <t>23.664771,120.312956</t>
    <phoneticPr fontId="6" type="noConversion"/>
  </si>
  <si>
    <t>K1136CC9703</t>
  </si>
  <si>
    <t>23.661341,120.313151</t>
    <phoneticPr fontId="6" type="noConversion"/>
  </si>
  <si>
    <t>K1135DD0983</t>
  </si>
  <si>
    <t>23.656996,120.312810</t>
    <phoneticPr fontId="6" type="noConversion"/>
  </si>
  <si>
    <t>K1134CE7112</t>
  </si>
  <si>
    <t>23.652303,120.313198</t>
    <phoneticPr fontId="6" type="noConversion"/>
  </si>
  <si>
    <t>K1133DD0982</t>
  </si>
  <si>
    <t>23.646944,120.313056</t>
    <phoneticPr fontId="6" type="noConversion"/>
  </si>
  <si>
    <t>K1132CC9919</t>
  </si>
  <si>
    <t>23.643333,120.312500</t>
    <phoneticPr fontId="6" type="noConversion"/>
  </si>
  <si>
    <t>K1131CD3929</t>
  </si>
  <si>
    <t>23.638889,120.311667</t>
    <phoneticPr fontId="6" type="noConversion"/>
  </si>
  <si>
    <t>K1130BE4058</t>
  </si>
  <si>
    <t>23.634444,120.311111</t>
    <phoneticPr fontId="6" type="noConversion"/>
  </si>
  <si>
    <t>K1129AE8156</t>
  </si>
  <si>
    <t>23.630000,120.310834</t>
    <phoneticPr fontId="6" type="noConversion"/>
  </si>
  <si>
    <t>K1128AE5254</t>
  </si>
  <si>
    <t>23.625555,120.310278</t>
    <phoneticPr fontId="6" type="noConversion"/>
  </si>
  <si>
    <t>K1027HE9362</t>
  </si>
  <si>
    <t>23.621111,120.309723</t>
    <phoneticPr fontId="6" type="noConversion"/>
  </si>
  <si>
    <t>K1026HE3470</t>
  </si>
  <si>
    <t>23.616667,120.308889</t>
    <phoneticPr fontId="6" type="noConversion"/>
  </si>
  <si>
    <t>K1025GE4498</t>
  </si>
  <si>
    <t>23.612222,120.307500</t>
    <phoneticPr fontId="6" type="noConversion"/>
  </si>
  <si>
    <t>K1024FE0556</t>
  </si>
  <si>
    <t>23.608055,120.306389</t>
    <phoneticPr fontId="6" type="noConversion"/>
  </si>
  <si>
    <t>K1023DE9906</t>
  </si>
  <si>
    <t>23.603333,120.305556</t>
    <phoneticPr fontId="6" type="noConversion"/>
  </si>
  <si>
    <t>K1022DE0723</t>
  </si>
  <si>
    <t>23.598889,120.304167</t>
    <phoneticPr fontId="6" type="noConversion"/>
  </si>
  <si>
    <t>K1021BE5882</t>
  </si>
  <si>
    <t>23.594722,120.302500</t>
    <phoneticPr fontId="6" type="noConversion"/>
  </si>
  <si>
    <t>K0921HA8251</t>
  </si>
  <si>
    <t>23.590733,120.301267</t>
    <phoneticPr fontId="6" type="noConversion"/>
  </si>
  <si>
    <t>K0920GA5870</t>
  </si>
  <si>
    <t>23.586028,120.299853</t>
    <phoneticPr fontId="6" type="noConversion"/>
  </si>
  <si>
    <t>K0919FA1519</t>
  </si>
  <si>
    <t>23.581667,120.298611</t>
    <phoneticPr fontId="6" type="noConversion"/>
  </si>
  <si>
    <t>K0918DA8717</t>
  </si>
  <si>
    <t>23.577500,120.298334</t>
    <phoneticPr fontId="6" type="noConversion"/>
  </si>
  <si>
    <t>K0917DB5116</t>
  </si>
  <si>
    <t>23.573055,120.299445</t>
    <phoneticPr fontId="6" type="noConversion"/>
  </si>
  <si>
    <t>K0916EB6223</t>
  </si>
  <si>
    <t>23.568611,120.299167</t>
    <phoneticPr fontId="6" type="noConversion"/>
  </si>
  <si>
    <t>K0915EB3311</t>
  </si>
  <si>
    <t>23.565000,120.300000</t>
    <phoneticPr fontId="6" type="noConversion"/>
  </si>
  <si>
    <t>K0914FC1341</t>
  </si>
  <si>
    <t>23.561667,120.301389</t>
    <phoneticPr fontId="6" type="noConversion"/>
  </si>
  <si>
    <t>K0913GD5641</t>
  </si>
  <si>
    <t>23.557500,120.300000</t>
    <phoneticPr fontId="6" type="noConversion"/>
  </si>
  <si>
    <t>K0912FE1000</t>
  </si>
  <si>
    <t>23.553055,120.298334</t>
    <phoneticPr fontId="6" type="noConversion"/>
  </si>
  <si>
    <t>K0911DE3089</t>
  </si>
  <si>
    <t>23.549167,120.296389</t>
    <phoneticPr fontId="6" type="noConversion"/>
  </si>
  <si>
    <t>K0910BE3779</t>
  </si>
  <si>
    <t>23.544722,120.294445</t>
    <phoneticPr fontId="6" type="noConversion"/>
  </si>
  <si>
    <t>K0809HE3868</t>
  </si>
  <si>
    <t>23.540555,120.292778</t>
    <phoneticPr fontId="6" type="noConversion"/>
  </si>
  <si>
    <t>K0809FA6247</t>
  </si>
  <si>
    <t>23.536389,120.290834</t>
    <phoneticPr fontId="6" type="noConversion"/>
  </si>
  <si>
    <t>K0808DA6637</t>
  </si>
  <si>
    <t>23.532222,120.289167</t>
    <phoneticPr fontId="6" type="noConversion"/>
  </si>
  <si>
    <t>K0807BB9006</t>
  </si>
  <si>
    <t>23.530081,120.285278</t>
    <phoneticPr fontId="6" type="noConversion"/>
  </si>
  <si>
    <t>K0706FD9721</t>
  </si>
  <si>
    <t>23.529444,120.280556</t>
    <phoneticPr fontId="6" type="noConversion"/>
  </si>
  <si>
    <t>K0706BD1003</t>
  </si>
  <si>
    <t>23.528889,120.275556</t>
    <phoneticPr fontId="6" type="noConversion"/>
  </si>
  <si>
    <t>K0606DC9494</t>
  </si>
  <si>
    <t>23.528055,120.270834</t>
    <phoneticPr fontId="6" type="noConversion"/>
  </si>
  <si>
    <t>K0506HB1564</t>
  </si>
  <si>
    <t>23.527222,120.266111</t>
    <phoneticPr fontId="6" type="noConversion"/>
  </si>
  <si>
    <t>K0506CA3634</t>
  </si>
  <si>
    <t>23.523611,120.263334</t>
    <phoneticPr fontId="6" type="noConversion"/>
  </si>
  <si>
    <t>K0405HB4686</t>
  </si>
  <si>
    <t>23.519444,120.261389</t>
    <phoneticPr fontId="6" type="noConversion"/>
  </si>
  <si>
    <t>K0404FC4075</t>
  </si>
  <si>
    <t>23.515278,120.259445</t>
    <phoneticPr fontId="6" type="noConversion"/>
  </si>
  <si>
    <t>K0403DC4465</t>
  </si>
  <si>
    <t>23.511111,120.257500</t>
    <phoneticPr fontId="6" type="noConversion"/>
  </si>
  <si>
    <t>K0402BC4854</t>
  </si>
  <si>
    <t>23.507222,120.255556</t>
    <phoneticPr fontId="6" type="noConversion"/>
  </si>
  <si>
    <t>K0301HD4545</t>
  </si>
  <si>
    <t>23.502778,120.254167</t>
    <phoneticPr fontId="6" type="noConversion"/>
  </si>
  <si>
    <t>K0300GD0603</t>
  </si>
  <si>
    <t>23.499167,120.251667</t>
    <phoneticPr fontId="6" type="noConversion"/>
  </si>
  <si>
    <t>N0399DE4625</t>
  </si>
  <si>
    <t>23.494444,120.250278</t>
    <phoneticPr fontId="6" type="noConversion"/>
  </si>
  <si>
    <t>N0398BE9483</t>
  </si>
  <si>
    <t>23.490278,120.249167</t>
    <phoneticPr fontId="6" type="noConversion"/>
  </si>
  <si>
    <t>N0397AE8822</t>
  </si>
  <si>
    <t>23.485833,120.247778</t>
    <phoneticPr fontId="6" type="noConversion"/>
  </si>
  <si>
    <t>N0296HE3970</t>
  </si>
  <si>
    <t>23.481389,120.246389</t>
    <phoneticPr fontId="6" type="noConversion"/>
  </si>
  <si>
    <t>N0295FE9939</t>
  </si>
  <si>
    <t>23.477778,120.245278</t>
    <phoneticPr fontId="6" type="noConversion"/>
  </si>
  <si>
    <t>N0295EB7070</t>
  </si>
  <si>
    <t>23.473055,120.244167</t>
    <phoneticPr fontId="6" type="noConversion"/>
  </si>
  <si>
    <t>N0294DA6717</t>
  </si>
  <si>
    <t>23.469444,120.241389</t>
    <phoneticPr fontId="6" type="noConversion"/>
  </si>
  <si>
    <t>N0293AB7759</t>
  </si>
  <si>
    <t>23.464444,120.241111</t>
    <phoneticPr fontId="6" type="noConversion"/>
  </si>
  <si>
    <t>N0292AB4245</t>
  </si>
  <si>
    <t>23.460000,120.240834</t>
    <phoneticPr fontId="6" type="noConversion"/>
  </si>
  <si>
    <t>N0291AB1333</t>
  </si>
  <si>
    <t>23.455994,120.242986</t>
    <phoneticPr fontId="6" type="noConversion"/>
  </si>
  <si>
    <t>N0290CB3808</t>
  </si>
  <si>
    <t>23.452500,120.244167</t>
    <phoneticPr fontId="6" type="noConversion"/>
  </si>
  <si>
    <t>N0289DD4091</t>
  </si>
  <si>
    <t>23.447778,120.244723</t>
    <phoneticPr fontId="6" type="noConversion"/>
  </si>
  <si>
    <t>N0288EC0737</t>
  </si>
  <si>
    <t>23.443333,120.245556</t>
    <phoneticPr fontId="6" type="noConversion"/>
  </si>
  <si>
    <t>N0287EC8865</t>
  </si>
  <si>
    <t>23.438889,120.246111</t>
    <phoneticPr fontId="6" type="noConversion"/>
  </si>
  <si>
    <t>N0286FC4902</t>
  </si>
  <si>
    <t>23.434444,120.246667</t>
    <phoneticPr fontId="6" type="noConversion"/>
  </si>
  <si>
    <t>N0285FD9040</t>
  </si>
  <si>
    <t>23.430000,120.247500</t>
    <phoneticPr fontId="6" type="noConversion"/>
  </si>
  <si>
    <t>N0284GD7077</t>
  </si>
  <si>
    <t>23.425555,120.247778</t>
    <phoneticPr fontId="6" type="noConversion"/>
  </si>
  <si>
    <t>N0283HD0125</t>
  </si>
  <si>
    <t>23.421111,120.246667</t>
    <phoneticPr fontId="6" type="noConversion"/>
  </si>
  <si>
    <t>N0282FD8263</t>
  </si>
  <si>
    <t>23.416667,120.246945</t>
    <phoneticPr fontId="6" type="noConversion"/>
  </si>
  <si>
    <t>N0281GD1321</t>
  </si>
  <si>
    <t>23.412222,120.246945</t>
    <phoneticPr fontId="6" type="noConversion"/>
  </si>
  <si>
    <t>N0280GD1309</t>
  </si>
  <si>
    <t>23.407500,120.246389</t>
    <phoneticPr fontId="6" type="noConversion"/>
  </si>
  <si>
    <t>N0279FD5106</t>
  </si>
  <si>
    <t>23.402778,120.245834</t>
    <phoneticPr fontId="6" type="noConversion"/>
  </si>
  <si>
    <t>N0278EC9913</t>
  </si>
  <si>
    <t>23.398611,120.245556</t>
    <phoneticPr fontId="6" type="noConversion"/>
  </si>
  <si>
    <t>N0277ED6302</t>
  </si>
  <si>
    <t>23.393889,120.245000</t>
    <phoneticPr fontId="6" type="noConversion"/>
  </si>
  <si>
    <t>N0276ED0009</t>
  </si>
  <si>
    <t>23.389444,120.245556</t>
    <phoneticPr fontId="6" type="noConversion"/>
  </si>
  <si>
    <t>N0275ED5147</t>
  </si>
  <si>
    <t>23.385000,120.246111</t>
    <phoneticPr fontId="6" type="noConversion"/>
  </si>
  <si>
    <t>N0274FD0294</t>
  </si>
  <si>
    <t>23.380555,120.246111</t>
    <phoneticPr fontId="6" type="noConversion"/>
  </si>
  <si>
    <t>N0273FD0362</t>
  </si>
  <si>
    <t>23.375833,120.246945</t>
    <phoneticPr fontId="6" type="noConversion"/>
  </si>
  <si>
    <t>N0272FD8099</t>
  </si>
  <si>
    <t>23.371944,120.248334</t>
    <phoneticPr fontId="6" type="noConversion"/>
  </si>
  <si>
    <t>N0271HD2787</t>
  </si>
  <si>
    <t>23.367500,120.249723</t>
    <phoneticPr fontId="6" type="noConversion"/>
  </si>
  <si>
    <t>N0370AD6885</t>
  </si>
  <si>
    <t>23.363333,120.251111</t>
    <phoneticPr fontId="6" type="noConversion"/>
  </si>
  <si>
    <t>N0369CE0272</t>
  </si>
  <si>
    <t>23.358889,120.252500</t>
    <phoneticPr fontId="6" type="noConversion"/>
  </si>
  <si>
    <t>N0368DE4279</t>
  </si>
  <si>
    <t>23.354444,120.253889</t>
    <phoneticPr fontId="6" type="noConversion"/>
  </si>
  <si>
    <t>N0367EE8366</t>
  </si>
  <si>
    <t>23.350278,120.255000</t>
    <phoneticPr fontId="6" type="noConversion"/>
  </si>
  <si>
    <t>N0366FE9785</t>
  </si>
  <si>
    <t>23.345935,120.255116</t>
    <phoneticPr fontId="6" type="noConversion"/>
  </si>
  <si>
    <t>N0365GE0974</t>
  </si>
  <si>
    <t>23.341944,120.253056</t>
    <phoneticPr fontId="6" type="noConversion"/>
  </si>
  <si>
    <t>N0365DA9543</t>
  </si>
  <si>
    <t>23.338889,120.249167</t>
    <phoneticPr fontId="6" type="noConversion"/>
  </si>
  <si>
    <t>N0264HC9156</t>
  </si>
  <si>
    <t>23.336667,120.246389</t>
    <phoneticPr fontId="6" type="noConversion"/>
  </si>
  <si>
    <t>N0263FE0792</t>
  </si>
  <si>
    <t>23.333055,120.250000</t>
    <phoneticPr fontId="6" type="noConversion"/>
  </si>
  <si>
    <t>N0363AA7760</t>
  </si>
  <si>
    <t>23.329444,120.252223</t>
    <phoneticPr fontId="6" type="noConversion"/>
  </si>
  <si>
    <t>N0362DB0629</t>
  </si>
  <si>
    <t>23.325484,120.254085</t>
    <phoneticPr fontId="6" type="noConversion"/>
  </si>
  <si>
    <t>N0361EC9209</t>
  </si>
  <si>
    <t>23.321319,120.255497</t>
    <phoneticPr fontId="6" type="noConversion"/>
  </si>
  <si>
    <t>N0360GC3627</t>
  </si>
  <si>
    <t>23.317091,120.257016</t>
    <phoneticPr fontId="6" type="noConversion"/>
  </si>
  <si>
    <t>N0359HC8958</t>
  </si>
  <si>
    <t>23.312764,120.258517</t>
    <phoneticPr fontId="6" type="noConversion"/>
  </si>
  <si>
    <t>N0458BD3168</t>
  </si>
  <si>
    <t>23.311132,120.262740</t>
    <phoneticPr fontId="6" type="noConversion"/>
  </si>
  <si>
    <t>N0458FB6375</t>
  </si>
  <si>
    <t>23.308285,120.262238</t>
    <phoneticPr fontId="6" type="noConversion"/>
  </si>
  <si>
    <t>N0457FD1240</t>
  </si>
  <si>
    <t>23.304534,120.259580</t>
    <phoneticPr fontId="6" type="noConversion"/>
  </si>
  <si>
    <t>N0456CE4006</t>
  </si>
  <si>
    <t>23.301888,120.255694</t>
    <phoneticPr fontId="6" type="noConversion"/>
  </si>
  <si>
    <t>N0356GB4115</t>
  </si>
  <si>
    <t>23.299187,120.251847</t>
    <phoneticPr fontId="6" type="noConversion"/>
  </si>
  <si>
    <t>N0355CD4168</t>
  </si>
  <si>
    <t>23.296514,120.247933</t>
    <phoneticPr fontId="6" type="noConversion"/>
  </si>
  <si>
    <t>N0255GA4244</t>
  </si>
  <si>
    <t>23.293813,120.244028</t>
    <phoneticPr fontId="6" type="noConversion"/>
  </si>
  <si>
    <t>N0254CC4237</t>
  </si>
  <si>
    <t>23.291004,120.240290</t>
    <phoneticPr fontId="6" type="noConversion"/>
  </si>
  <si>
    <t>N0153GE5198</t>
  </si>
  <si>
    <t>23.287328,120.237697</t>
    <phoneticPr fontId="6" type="noConversion"/>
  </si>
  <si>
    <t>N0153DA9123</t>
  </si>
  <si>
    <t>23.283546,120.234888</t>
    <phoneticPr fontId="6" type="noConversion"/>
  </si>
  <si>
    <t>N0152BA0925</t>
  </si>
  <si>
    <t>23.280288,120.231623</t>
    <phoneticPr fontId="6" type="noConversion"/>
  </si>
  <si>
    <t>N0051FC6366</t>
  </si>
  <si>
    <t>23.276565,120.229250</t>
    <phoneticPr fontId="6" type="noConversion"/>
  </si>
  <si>
    <t>N0050DD2215</t>
  </si>
  <si>
    <t>23.273262,120.225975</t>
    <phoneticPr fontId="6" type="noConversion"/>
  </si>
  <si>
    <t>M9949HE8641</t>
  </si>
  <si>
    <t>23.269932,120.222740</t>
    <phoneticPr fontId="6" type="noConversion"/>
  </si>
  <si>
    <t>M9949EA5914</t>
  </si>
  <si>
    <t>23.267231,120.218944</t>
    <phoneticPr fontId="6" type="noConversion"/>
  </si>
  <si>
    <t>M9948AC6917</t>
  </si>
  <si>
    <t>23.265818,120.214368</t>
    <phoneticPr fontId="6" type="noConversion"/>
  </si>
  <si>
    <t>M9848DB9423</t>
  </si>
  <si>
    <t>23.264053,120.209990</t>
    <phoneticPr fontId="6" type="noConversion"/>
  </si>
  <si>
    <t>M9747HE4530</t>
  </si>
  <si>
    <t>23.260740,120.206765</t>
    <phoneticPr fontId="6" type="noConversion"/>
  </si>
  <si>
    <t>M9747EA1815</t>
  </si>
  <si>
    <t>23.256846,120.204512</t>
    <phoneticPr fontId="6" type="noConversion"/>
  </si>
  <si>
    <t>M9746BB7585</t>
  </si>
  <si>
    <t>23.252604,120.203071</t>
    <phoneticPr fontId="6" type="noConversion"/>
  </si>
  <si>
    <t>M9745AB2886</t>
  </si>
  <si>
    <t>23.249527,120.200050</t>
    <phoneticPr fontId="6" type="noConversion"/>
  </si>
  <si>
    <t>M9644FD1477</t>
  </si>
  <si>
    <t>23.248500,120.195366</t>
    <phoneticPr fontId="6" type="noConversion"/>
  </si>
  <si>
    <t>M9644AC3376</t>
  </si>
  <si>
    <t>23.245943,120.191482</t>
    <phoneticPr fontId="6" type="noConversion"/>
  </si>
  <si>
    <t>M9543EE3585</t>
  </si>
  <si>
    <t>23.242729,120.188111</t>
    <phoneticPr fontId="6" type="noConversion"/>
  </si>
  <si>
    <t>M9543AB9011</t>
  </si>
  <si>
    <t>23.239497,120.184779</t>
    <phoneticPr fontId="6" type="noConversion"/>
  </si>
  <si>
    <t>M9442FC4485</t>
  </si>
  <si>
    <t>23.235514,120.182849</t>
    <phoneticPr fontId="6" type="noConversion"/>
  </si>
  <si>
    <t>M9441DD4085</t>
  </si>
  <si>
    <t>23.231114,120.182436</t>
    <phoneticPr fontId="6" type="noConversion"/>
  </si>
  <si>
    <t>M9440DD0138</t>
  </si>
  <si>
    <t>23.226639,120.183246</t>
    <phoneticPr fontId="6" type="noConversion"/>
  </si>
  <si>
    <t>M9439DD8242</t>
  </si>
  <si>
    <t>23.222255,120.183966</t>
    <phoneticPr fontId="6" type="noConversion"/>
  </si>
  <si>
    <t>M9438ED5346</t>
  </si>
  <si>
    <t>23.217816,120.184658</t>
    <phoneticPr fontId="6" type="noConversion"/>
  </si>
  <si>
    <t>M9437FD2434</t>
  </si>
  <si>
    <t>23.213430,120.185300</t>
    <phoneticPr fontId="6" type="noConversion"/>
  </si>
  <si>
    <t>M9436FD8568</t>
  </si>
  <si>
    <t>23.208956,120.186109</t>
    <phoneticPr fontId="6" type="noConversion"/>
  </si>
  <si>
    <t>M9435GD6662</t>
  </si>
  <si>
    <t>23.204608,120.187064</t>
    <phoneticPr fontId="6" type="noConversion"/>
  </si>
  <si>
    <t>M9434HD6810</t>
  </si>
  <si>
    <t>23.200309,120.188487</t>
    <phoneticPr fontId="6" type="noConversion"/>
  </si>
  <si>
    <t>M9533BE0043</t>
  </si>
  <si>
    <t>23.195879,120.189335</t>
    <phoneticPr fontId="6" type="noConversion"/>
  </si>
  <si>
    <t>M9532BE8182</t>
  </si>
  <si>
    <t>23.191316,120.188747</t>
    <phoneticPr fontId="6" type="noConversion"/>
  </si>
  <si>
    <t>M9531BE2057</t>
  </si>
  <si>
    <t>23.187316,120.186925</t>
    <phoneticPr fontId="6" type="noConversion"/>
  </si>
  <si>
    <t>M9430HE3665</t>
  </si>
  <si>
    <t>23.183358,120.184771</t>
    <phoneticPr fontId="6" type="noConversion"/>
  </si>
  <si>
    <t>M9430FA1238</t>
  </si>
  <si>
    <t>23.179168,120.182941</t>
    <phoneticPr fontId="6" type="noConversion"/>
  </si>
  <si>
    <t>M9429DA2635</t>
  </si>
  <si>
    <t>23.175399,120.180523</t>
    <phoneticPr fontId="6" type="noConversion"/>
  </si>
  <si>
    <t>M9428AB7439</t>
  </si>
  <si>
    <t>23.171185,120.179367</t>
    <phoneticPr fontId="6" type="noConversion"/>
  </si>
  <si>
    <t>M9327HB5823</t>
  </si>
  <si>
    <t>23.167885,120.181912</t>
    <phoneticPr fontId="6" type="noConversion"/>
  </si>
  <si>
    <t>M9426CD1106</t>
  </si>
  <si>
    <t>23.163139,120.182306</t>
    <phoneticPr fontId="6" type="noConversion"/>
  </si>
  <si>
    <t>M9425CC4981</t>
  </si>
  <si>
    <t>23.158639,120.183306</t>
    <phoneticPr fontId="6" type="noConversion"/>
  </si>
  <si>
    <t>M9424DC4972</t>
  </si>
  <si>
    <t>23.154194,120.183889</t>
    <phoneticPr fontId="6" type="noConversion"/>
  </si>
  <si>
    <t>M9423EC0949</t>
  </si>
  <si>
    <t>23.150055,120.185889</t>
    <phoneticPr fontId="6" type="noConversion"/>
  </si>
  <si>
    <t>M9422GD0470</t>
  </si>
  <si>
    <t>23.146694,120.189084</t>
    <phoneticPr fontId="6" type="noConversion"/>
  </si>
  <si>
    <t>M9521BE3625</t>
  </si>
  <si>
    <t>23.143305,120.192112</t>
    <phoneticPr fontId="6" type="noConversion"/>
  </si>
  <si>
    <t>M9521EA4808</t>
  </si>
  <si>
    <t>23.139472,120.195028</t>
    <phoneticPr fontId="6" type="noConversion"/>
  </si>
  <si>
    <t>M9520HB3662</t>
  </si>
  <si>
    <t>23.135722,120.197834</t>
    <phoneticPr fontId="6" type="noConversion"/>
  </si>
  <si>
    <t>M9619CC2415</t>
  </si>
  <si>
    <t>23.131778,120.200361</t>
    <phoneticPr fontId="6" type="noConversion"/>
  </si>
  <si>
    <t>M9618ED7087</t>
  </si>
  <si>
    <t>23.127833,120.201861</t>
    <phoneticPr fontId="6" type="noConversion"/>
  </si>
  <si>
    <t>M9617GD2790</t>
  </si>
  <si>
    <t>23.122972,120.203056</t>
    <phoneticPr fontId="6" type="noConversion"/>
  </si>
  <si>
    <t>M9616HD4381</t>
  </si>
  <si>
    <t>23.118472,120.203750</t>
    <phoneticPr fontId="6" type="noConversion"/>
  </si>
  <si>
    <t>M9715AD1372</t>
  </si>
  <si>
    <t>23.114222,120.204167</t>
    <phoneticPr fontId="6" type="noConversion"/>
  </si>
  <si>
    <t>M9714AD5671</t>
  </si>
  <si>
    <t>23.109694,120.204139</t>
    <phoneticPr fontId="6" type="noConversion"/>
  </si>
  <si>
    <t>M9713AD5610</t>
  </si>
  <si>
    <t>23.105528,120.206139</t>
    <phoneticPr fontId="6" type="noConversion"/>
  </si>
  <si>
    <t>M9712CD5947</t>
  </si>
  <si>
    <t>23.101389,120.208056</t>
    <phoneticPr fontId="6" type="noConversion"/>
  </si>
  <si>
    <t>M9711EE4378</t>
  </si>
  <si>
    <t>23.097055,120.209278</t>
    <phoneticPr fontId="6" type="noConversion"/>
  </si>
  <si>
    <t>M9710FE7507</t>
  </si>
  <si>
    <t>23.092555,120.209917</t>
    <phoneticPr fontId="6" type="noConversion"/>
  </si>
  <si>
    <t>M9709GE3538</t>
  </si>
  <si>
    <t>23.087889,120.210306</t>
    <phoneticPr fontId="6" type="noConversion"/>
  </si>
  <si>
    <t>M9708GE7401</t>
  </si>
  <si>
    <t>23.083472,120.210584</t>
    <phoneticPr fontId="6" type="noConversion"/>
  </si>
  <si>
    <t>M9707GE9562</t>
  </si>
  <si>
    <t>23.078917,120.211584</t>
    <phoneticPr fontId="6" type="noConversion"/>
  </si>
  <si>
    <t>M9706HE9457</t>
  </si>
  <si>
    <t>23.074833,120.213473</t>
    <phoneticPr fontId="6" type="noConversion"/>
  </si>
  <si>
    <t>M9805BE8964</t>
  </si>
  <si>
    <t>23.070583,120.215556</t>
    <phoneticPr fontId="6" type="noConversion"/>
  </si>
  <si>
    <t>M9805DA9272</t>
  </si>
  <si>
    <t>23.066333,120.217806</t>
    <phoneticPr fontId="6" type="noConversion"/>
  </si>
  <si>
    <t>M9804GA2550</t>
  </si>
  <si>
    <t>23.062333,120.218695</t>
    <phoneticPr fontId="6" type="noConversion"/>
  </si>
  <si>
    <t>M9803HB1047</t>
  </si>
  <si>
    <t>23.057944,120.218584</t>
    <phoneticPr fontId="6" type="noConversion"/>
  </si>
  <si>
    <t>M9802HB0201</t>
  </si>
  <si>
    <t>23.053139,120.218667</t>
    <phoneticPr fontId="6" type="noConversion"/>
  </si>
  <si>
    <t>M9801HA0869</t>
  </si>
  <si>
    <t>23.048639,120.218445</t>
    <phoneticPr fontId="6" type="noConversion"/>
  </si>
  <si>
    <t>M9800GA8900</t>
  </si>
  <si>
    <t>23.044194,120.217056</t>
    <phoneticPr fontId="6" type="noConversion"/>
  </si>
  <si>
    <t>P9899FA3959</t>
  </si>
  <si>
    <t>23.039944,120.215167</t>
    <phoneticPr fontId="6" type="noConversion"/>
  </si>
  <si>
    <t>P9898DB3299</t>
  </si>
  <si>
    <t>23.035972,120.213556</t>
    <phoneticPr fontId="6" type="noConversion"/>
  </si>
  <si>
    <t>P9897BB7920</t>
  </si>
  <si>
    <t>23.031583,120.212639</t>
    <phoneticPr fontId="6" type="noConversion"/>
  </si>
  <si>
    <t>P9896AC7055</t>
  </si>
  <si>
    <t>23.027472,120.214861</t>
    <phoneticPr fontId="6" type="noConversion"/>
  </si>
  <si>
    <t>P9895DC0418</t>
  </si>
  <si>
    <t>23.023167,120.215973</t>
    <phoneticPr fontId="6" type="noConversion"/>
  </si>
  <si>
    <t>P9894EC1721</t>
  </si>
  <si>
    <t>23.311120,120.263943</t>
    <phoneticPr fontId="6" type="noConversion"/>
  </si>
  <si>
    <t>N0458GB9303</t>
  </si>
  <si>
    <t>23.311143,120.268948</t>
    <phoneticPr fontId="6" type="noConversion"/>
  </si>
  <si>
    <t>N0558EB0323</t>
  </si>
  <si>
    <t>23.308836,120.271816</t>
    <phoneticPr fontId="6" type="noConversion"/>
  </si>
  <si>
    <t>N0557GD9746</t>
  </si>
  <si>
    <t>23.304281,120.272887</t>
    <phoneticPr fontId="6" type="noConversion"/>
  </si>
  <si>
    <t>N0656AD0711</t>
  </si>
  <si>
    <t>23.299931,120.273488</t>
    <phoneticPr fontId="6" type="noConversion"/>
  </si>
  <si>
    <t>N0655AD6809</t>
  </si>
  <si>
    <t>23.295498,120.273571</t>
    <phoneticPr fontId="6" type="noConversion"/>
  </si>
  <si>
    <t>N0654AD6968</t>
  </si>
  <si>
    <t>23.291446,120.275949</t>
    <phoneticPr fontId="6" type="noConversion"/>
  </si>
  <si>
    <t>N0653DE0478</t>
  </si>
  <si>
    <t>23.286785,120.275662</t>
    <phoneticPr fontId="6" type="noConversion"/>
  </si>
  <si>
    <t>N0652CE7352</t>
  </si>
  <si>
    <t>23.282466,120.275060</t>
    <phoneticPr fontId="6" type="noConversion"/>
  </si>
  <si>
    <t>N0651CE1514</t>
  </si>
  <si>
    <t>23.278106,120.275396</t>
    <phoneticPr fontId="6" type="noConversion"/>
  </si>
  <si>
    <t>N0650CE4731</t>
  </si>
  <si>
    <t>23.273802,120.276055</t>
    <phoneticPr fontId="6" type="noConversion"/>
  </si>
  <si>
    <t>N0649DE0985</t>
  </si>
  <si>
    <t>23.269731,120.276459</t>
    <phoneticPr fontId="6" type="noConversion"/>
  </si>
  <si>
    <t>N0649DA4473</t>
  </si>
  <si>
    <t>23.265726,120.273441</t>
    <phoneticPr fontId="6" type="noConversion"/>
  </si>
  <si>
    <t>N0648AB3062</t>
  </si>
  <si>
    <t>23.261559,120.272516</t>
    <phoneticPr fontId="6" type="noConversion"/>
  </si>
  <si>
    <t>N0547HB3491</t>
  </si>
  <si>
    <t>23.256982,120.272854</t>
    <phoneticPr fontId="6" type="noConversion"/>
  </si>
  <si>
    <t>N0546HB7313</t>
  </si>
  <si>
    <t>23.253281,120.274907</t>
    <phoneticPr fontId="6" type="noConversion"/>
  </si>
  <si>
    <t>N0645BC7293</t>
  </si>
  <si>
    <t>23.250086,120.277367</t>
    <phoneticPr fontId="6" type="noConversion"/>
  </si>
  <si>
    <t>N0644ED2698</t>
  </si>
  <si>
    <t>23.245601,120.275994</t>
    <phoneticPr fontId="6" type="noConversion"/>
  </si>
  <si>
    <t>N0643CD8762</t>
  </si>
  <si>
    <t>23.241007,120.274515</t>
    <phoneticPr fontId="6" type="noConversion"/>
  </si>
  <si>
    <t>N0642BD3624</t>
  </si>
  <si>
    <t>23.237083,120.273354</t>
    <phoneticPr fontId="6" type="noConversion"/>
  </si>
  <si>
    <t>N0641AE1310</t>
  </si>
  <si>
    <t>23.232634,120.272039</t>
    <phoneticPr fontId="6" type="noConversion"/>
  </si>
  <si>
    <t>N0540GE7348</t>
  </si>
  <si>
    <t>23.228392,120.270656</t>
    <phoneticPr fontId="6" type="noConversion"/>
  </si>
  <si>
    <t>N0539FE3609</t>
  </si>
  <si>
    <t>23.224042,120.269312</t>
    <phoneticPr fontId="6" type="noConversion"/>
  </si>
  <si>
    <t>N0538DE9818</t>
  </si>
  <si>
    <t>23.219837,120.269794</t>
    <phoneticPr fontId="6" type="noConversion"/>
  </si>
  <si>
    <t>N0538EA3282</t>
  </si>
  <si>
    <t>23.215361,120.270395</t>
    <phoneticPr fontId="6" type="noConversion"/>
  </si>
  <si>
    <t>N0537EA9276</t>
  </si>
  <si>
    <t>23.210940,120.271181</t>
    <phoneticPr fontId="6" type="noConversion"/>
  </si>
  <si>
    <t>N0536FA7356</t>
  </si>
  <si>
    <t>23.206428,120.271870</t>
    <phoneticPr fontId="6" type="noConversion"/>
  </si>
  <si>
    <t>N0535GA4336</t>
  </si>
  <si>
    <t>23.202427,120.269782</t>
    <phoneticPr fontId="6" type="noConversion"/>
  </si>
  <si>
    <t>N0534EA2974</t>
  </si>
  <si>
    <t>23.199053,120.266616</t>
    <phoneticPr fontId="6" type="noConversion"/>
  </si>
  <si>
    <t>N0533BC0212</t>
  </si>
  <si>
    <t>23.195552,120.263451</t>
    <phoneticPr fontId="6" type="noConversion"/>
  </si>
  <si>
    <t>N0432FD7356</t>
  </si>
  <si>
    <t>23.192916,120.259656</t>
    <phoneticPr fontId="6" type="noConversion"/>
  </si>
  <si>
    <t>N0432BA8456</t>
  </si>
  <si>
    <t>23.190611,120.255225</t>
    <phoneticPr fontId="6" type="noConversion"/>
  </si>
  <si>
    <t>N0331FC3903</t>
  </si>
  <si>
    <t>23.187567,120.253395</t>
    <phoneticPr fontId="6" type="noConversion"/>
  </si>
  <si>
    <t>N0330DE4517</t>
  </si>
  <si>
    <t>23.183389,120.251334</t>
    <phoneticPr fontId="6" type="noConversion"/>
  </si>
  <si>
    <t>N0329BE2975</t>
  </si>
  <si>
    <t>23.179194,120.251889</t>
    <phoneticPr fontId="6" type="noConversion"/>
  </si>
  <si>
    <t>N0329BA8320</t>
  </si>
  <si>
    <t>23.175722,120.255250</t>
    <phoneticPr fontId="6" type="noConversion"/>
  </si>
  <si>
    <t>N0328FB2444</t>
  </si>
  <si>
    <t>23.172778,120.258861</t>
    <phoneticPr fontId="6" type="noConversion"/>
  </si>
  <si>
    <t>N0427AD9126</t>
  </si>
  <si>
    <t>23.169917,120.262695</t>
    <phoneticPr fontId="6" type="noConversion"/>
  </si>
  <si>
    <t>N0426EE8937</t>
  </si>
  <si>
    <t>23.167055,120.266528</t>
    <phoneticPr fontId="6" type="noConversion"/>
  </si>
  <si>
    <t>N0526AB7748</t>
  </si>
  <si>
    <t>23.164361,120.270611</t>
    <phoneticPr fontId="6" type="noConversion"/>
  </si>
  <si>
    <t>N0525ED9708</t>
  </si>
  <si>
    <t>23.161833,120.274556</t>
    <phoneticPr fontId="6" type="noConversion"/>
  </si>
  <si>
    <t>N0625AA9936</t>
  </si>
  <si>
    <t>23.159417,120.278584</t>
    <phoneticPr fontId="6" type="noConversion"/>
  </si>
  <si>
    <t>N0624FD0246</t>
  </si>
  <si>
    <t>23.156639,120.282695</t>
    <phoneticPr fontId="6" type="noConversion"/>
  </si>
  <si>
    <t>N0724BA2136</t>
  </si>
  <si>
    <t>23.153944,120.286639</t>
    <phoneticPr fontId="6" type="noConversion"/>
  </si>
  <si>
    <t>N0723FC2166</t>
  </si>
  <si>
    <t>23.149639,120.287611</t>
    <phoneticPr fontId="6" type="noConversion"/>
  </si>
  <si>
    <t>N0722GC2339</t>
  </si>
  <si>
    <t>23.145055,120.288056</t>
    <phoneticPr fontId="6" type="noConversion"/>
  </si>
  <si>
    <t>N0721GC6361</t>
  </si>
  <si>
    <t>23.140333,120.288223</t>
    <phoneticPr fontId="6" type="noConversion"/>
  </si>
  <si>
    <t>N0720GC8018</t>
  </si>
  <si>
    <t>23.135889,120.289084</t>
    <phoneticPr fontId="6" type="noConversion"/>
  </si>
  <si>
    <t>N0719HC6165</t>
  </si>
  <si>
    <t>23.132444,120.289334</t>
    <phoneticPr fontId="6" type="noConversion"/>
  </si>
  <si>
    <t>N0718HD9304</t>
  </si>
  <si>
    <t>23.131444,120.293889</t>
    <phoneticPr fontId="6" type="noConversion"/>
  </si>
  <si>
    <t>N0818EC5261</t>
  </si>
  <si>
    <t>23.126944,120.294028</t>
    <phoneticPr fontId="6" type="noConversion"/>
  </si>
  <si>
    <t>N0817EC6282</t>
  </si>
  <si>
    <t>23.122528,120.294223</t>
    <phoneticPr fontId="6" type="noConversion"/>
  </si>
  <si>
    <t>N0816EC8363</t>
  </si>
  <si>
    <t>23.117805,120.294361</t>
    <phoneticPr fontId="6" type="noConversion"/>
  </si>
  <si>
    <t>N0815EC9170</t>
  </si>
  <si>
    <t>23.113361,120.294500</t>
    <phoneticPr fontId="6" type="noConversion"/>
  </si>
  <si>
    <t>N0814FC0198</t>
  </si>
  <si>
    <t>23.108639,120.294611</t>
    <phoneticPr fontId="6" type="noConversion"/>
  </si>
  <si>
    <t>N0813FB1985</t>
  </si>
  <si>
    <t>23.104165,120.294772</t>
    <phoneticPr fontId="6" type="noConversion"/>
  </si>
  <si>
    <t>N0812FC3020</t>
  </si>
  <si>
    <t>23.099555,120.294889</t>
    <phoneticPr fontId="6" type="noConversion"/>
  </si>
  <si>
    <t>N0811FB4829</t>
  </si>
  <si>
    <t>23.095000,120.295056</t>
    <phoneticPr fontId="6" type="noConversion"/>
  </si>
  <si>
    <t>N0810FB5864</t>
  </si>
  <si>
    <t>23.090778,120.295195</t>
    <phoneticPr fontId="6" type="noConversion"/>
  </si>
  <si>
    <t>N0809FC6187</t>
  </si>
  <si>
    <t>23.085917,120.295223</t>
    <phoneticPr fontId="6" type="noConversion"/>
  </si>
  <si>
    <t>N0808FB6799</t>
  </si>
  <si>
    <t>23.081194,120.295334</t>
    <phoneticPr fontId="6" type="noConversion"/>
  </si>
  <si>
    <t>N0807FB7575</t>
  </si>
  <si>
    <t>23.078778,120.292195</t>
    <phoneticPr fontId="6" type="noConversion"/>
  </si>
  <si>
    <t>N0806CD5849</t>
  </si>
  <si>
    <t>23.074139,120.291278</t>
    <phoneticPr fontId="6" type="noConversion"/>
  </si>
  <si>
    <t>N0805BD5786</t>
  </si>
  <si>
    <t>23.069833,120.292389</t>
    <phoneticPr fontId="6" type="noConversion"/>
  </si>
  <si>
    <t>N0804CD7909</t>
  </si>
  <si>
    <t>23.066583,120.291750</t>
    <phoneticPr fontId="6" type="noConversion"/>
  </si>
  <si>
    <t>N0804CA0329</t>
  </si>
  <si>
    <t>23.063222,120.295111</t>
    <phoneticPr fontId="6" type="noConversion"/>
  </si>
  <si>
    <t>N0803FB4655</t>
  </si>
  <si>
    <t>23.059361,120.297028</t>
    <phoneticPr fontId="6" type="noConversion"/>
  </si>
  <si>
    <t>N0802HC3397</t>
  </si>
  <si>
    <t>23.055055,120.299167</t>
    <phoneticPr fontId="6" type="noConversion"/>
  </si>
  <si>
    <t>N0901BC5569</t>
  </si>
  <si>
    <t>23.050750,120.300834</t>
    <phoneticPr fontId="6" type="noConversion"/>
  </si>
  <si>
    <t>N0900DC2851</t>
  </si>
  <si>
    <t>23.046667,120.303000</t>
    <phoneticPr fontId="6" type="noConversion"/>
  </si>
  <si>
    <t>Q0999FD4258</t>
  </si>
  <si>
    <t>23.042500,120.305056</t>
    <phoneticPr fontId="6" type="noConversion"/>
  </si>
  <si>
    <t>Q0998HD5636</t>
  </si>
  <si>
    <t>23.038528,120.307056</t>
    <phoneticPr fontId="6" type="noConversion"/>
  </si>
  <si>
    <t>Q1097BE5265</t>
  </si>
  <si>
    <t>23.033972,120.308417</t>
    <phoneticPr fontId="6" type="noConversion"/>
  </si>
  <si>
    <t>Q1096CE9230</t>
  </si>
  <si>
    <t>23.029500,120.308250</t>
    <phoneticPr fontId="6" type="noConversion"/>
  </si>
  <si>
    <t>Q1095CE7245</t>
  </si>
  <si>
    <t>23.024944,120.308611</t>
    <phoneticPr fontId="6" type="noConversion"/>
  </si>
  <si>
    <t>Q1094DE0280</t>
  </si>
  <si>
    <t>23.020444,120.309028</t>
    <phoneticPr fontId="6" type="noConversion"/>
  </si>
  <si>
    <t>Q1093DE4291</t>
  </si>
  <si>
    <t>23.015944,120.309417</t>
    <phoneticPr fontId="6" type="noConversion"/>
  </si>
  <si>
    <t>Q1092DE8263</t>
  </si>
  <si>
    <t>23.011333,120.309139</t>
    <phoneticPr fontId="6" type="noConversion"/>
  </si>
  <si>
    <t>Q1091DE5152</t>
  </si>
  <si>
    <t>23.006722,120.308806</t>
    <phoneticPr fontId="6" type="noConversion"/>
  </si>
  <si>
    <t>Q1090DE1092</t>
  </si>
  <si>
    <t>23.002250,120.308528</t>
    <phoneticPr fontId="6" type="noConversion"/>
  </si>
  <si>
    <t>Q1089CE8087</t>
  </si>
  <si>
    <t>22.997500,120.308361</t>
    <phoneticPr fontId="6" type="noConversion"/>
  </si>
  <si>
    <t>Q1088CD6881</t>
  </si>
  <si>
    <t>22.993083,120.308834</t>
    <phoneticPr fontId="6" type="noConversion"/>
  </si>
  <si>
    <t>Q1087DD1952</t>
  </si>
  <si>
    <t>22.988555,120.309723</t>
    <phoneticPr fontId="6" type="noConversion"/>
  </si>
  <si>
    <t>Q1086ED0930</t>
  </si>
  <si>
    <t>22.984305,120.311111</t>
    <phoneticPr fontId="6" type="noConversion"/>
  </si>
  <si>
    <t>Q1085FE4139</t>
  </si>
  <si>
    <t>22.980028,120.312973</t>
    <phoneticPr fontId="6" type="noConversion"/>
  </si>
  <si>
    <t>Q1084HE3424</t>
  </si>
  <si>
    <t>22.976917,120.316334</t>
    <phoneticPr fontId="6" type="noConversion"/>
  </si>
  <si>
    <t>Q1184CA7958</t>
  </si>
  <si>
    <t>22.974111,120.320389</t>
    <phoneticPr fontId="6" type="noConversion"/>
  </si>
  <si>
    <t>Q1183GC8895</t>
  </si>
  <si>
    <t>22.972139,120.324778</t>
    <phoneticPr fontId="6" type="noConversion"/>
  </si>
  <si>
    <t>Q1283DA3685</t>
  </si>
  <si>
    <t>22.968055,120.326834</t>
    <phoneticPr fontId="6" type="noConversion"/>
  </si>
  <si>
    <t>Q1282FB4172</t>
  </si>
  <si>
    <t>22.964083,120.328778</t>
    <phoneticPr fontId="6" type="noConversion"/>
  </si>
  <si>
    <t>Q1281HB4751</t>
  </si>
  <si>
    <t>22.959333,120.327667</t>
    <phoneticPr fontId="6" type="noConversion"/>
  </si>
  <si>
    <t>Q1280GB2485</t>
  </si>
  <si>
    <t>22.955361,120.329056</t>
    <phoneticPr fontId="6" type="noConversion"/>
  </si>
  <si>
    <t>Q1279HC6095</t>
  </si>
  <si>
    <t>22.951111,120.331250</t>
    <phoneticPr fontId="6" type="noConversion"/>
  </si>
  <si>
    <t>Q1378BC9313</t>
  </si>
  <si>
    <t>22.947000,120.332556</t>
    <phoneticPr fontId="6" type="noConversion"/>
  </si>
  <si>
    <t>Q1377DC2737</t>
  </si>
  <si>
    <t>22.942611,120.333556</t>
    <phoneticPr fontId="6" type="noConversion"/>
  </si>
  <si>
    <t>Q1376EC2941</t>
  </si>
  <si>
    <t>22.938444,120.334445</t>
    <phoneticPr fontId="6" type="noConversion"/>
  </si>
  <si>
    <t>Q1375FD1239</t>
  </si>
  <si>
    <t>22.934500,120.337056</t>
    <phoneticPr fontId="6" type="noConversion"/>
  </si>
  <si>
    <t>Q1374HD7991</t>
  </si>
  <si>
    <t>22.931222,120.340528</t>
    <phoneticPr fontId="6" type="noConversion"/>
  </si>
  <si>
    <t>Q1474DA3236</t>
  </si>
  <si>
    <t>22.927667,120.343556</t>
    <phoneticPr fontId="6" type="noConversion"/>
  </si>
  <si>
    <t>Q1473GB4321</t>
  </si>
  <si>
    <t>22.923667,120.345806</t>
    <phoneticPr fontId="6" type="noConversion"/>
  </si>
  <si>
    <t>Q1572AB7817</t>
  </si>
  <si>
    <t>22.919555,120.348028</t>
    <phoneticPr fontId="6" type="noConversion"/>
  </si>
  <si>
    <t>Q1571CC9371</t>
  </si>
  <si>
    <t>22.916000,120.351000</t>
    <phoneticPr fontId="6" type="noConversion"/>
  </si>
  <si>
    <t>Q1570GD0306</t>
  </si>
  <si>
    <t>22.912583,120.354000</t>
    <phoneticPr fontId="6" type="noConversion"/>
  </si>
  <si>
    <t>Q1669BE0566</t>
  </si>
  <si>
    <t>22.908250,120.355056</t>
    <phoneticPr fontId="6" type="noConversion"/>
  </si>
  <si>
    <t>Q1668CE1726</t>
  </si>
  <si>
    <t>22.904833,120.355361</t>
    <phoneticPr fontId="6" type="noConversion"/>
  </si>
  <si>
    <t>Q1668CA4928</t>
  </si>
  <si>
    <t>22.903250,120.350806</t>
    <phoneticPr fontId="6" type="noConversion"/>
  </si>
  <si>
    <t>Q1567FE7244</t>
  </si>
  <si>
    <t>22.900139,120.348889</t>
    <phoneticPr fontId="6" type="noConversion"/>
  </si>
  <si>
    <t>Q1567DA7851</t>
  </si>
  <si>
    <t>22.898278,120.344417</t>
    <phoneticPr fontId="6" type="noConversion"/>
  </si>
  <si>
    <t>Q1466HD1767</t>
  </si>
  <si>
    <t>22.894972,120.341334</t>
    <phoneticPr fontId="6" type="noConversion"/>
  </si>
  <si>
    <t>Q1466DA9182</t>
  </si>
  <si>
    <t>22.891361,120.338556</t>
    <phoneticPr fontId="6" type="noConversion"/>
  </si>
  <si>
    <t>Q1465BB1113</t>
  </si>
  <si>
    <t>22.887742,120.336274</t>
    <phoneticPr fontId="6" type="noConversion"/>
  </si>
  <si>
    <t>Q1364GC7154</t>
  </si>
  <si>
    <t>22.884820,120.333044</t>
    <phoneticPr fontId="6" type="noConversion"/>
  </si>
  <si>
    <t>Q1363DD4922</t>
  </si>
  <si>
    <t>22.880436,120.332333</t>
    <phoneticPr fontId="6" type="noConversion"/>
  </si>
  <si>
    <t>Q1362CE6076</t>
  </si>
  <si>
    <t>22.878784,120.328665</t>
    <phoneticPr fontId="6" type="noConversion"/>
  </si>
  <si>
    <t>Q1262GC9205</t>
  </si>
  <si>
    <t>22.874706,120.326700</t>
    <phoneticPr fontId="6" type="noConversion"/>
  </si>
  <si>
    <t>Q1261EC8765</t>
  </si>
  <si>
    <t>22.870555,120.324926</t>
    <phoneticPr fontId="6" type="noConversion"/>
  </si>
  <si>
    <t>Q1260DD0126</t>
  </si>
  <si>
    <t>22.866257,120.323889</t>
    <phoneticPr fontId="6" type="noConversion"/>
  </si>
  <si>
    <t>Q1259BD9430</t>
  </si>
  <si>
    <t>22.861796,120.324204</t>
    <phoneticPr fontId="6" type="noConversion"/>
  </si>
  <si>
    <t>Q1258CD2446</t>
  </si>
  <si>
    <t>22.857390,120.324515</t>
    <phoneticPr fontId="6" type="noConversion"/>
  </si>
  <si>
    <t>Q1257CD5538</t>
  </si>
  <si>
    <t>22.852741,120.324840</t>
    <phoneticPr fontId="6" type="noConversion"/>
  </si>
  <si>
    <t>Q1256CD8443</t>
  </si>
  <si>
    <t>22.848314,120.324214</t>
    <phoneticPr fontId="6" type="noConversion"/>
  </si>
  <si>
    <t>Q1255CD1583</t>
  </si>
  <si>
    <t>22.844249,120.322212</t>
    <phoneticPr fontId="6" type="noConversion"/>
  </si>
  <si>
    <t>Q1254AE1004</t>
  </si>
  <si>
    <t>22.840612,120.319347</t>
    <phoneticPr fontId="6" type="noConversion"/>
  </si>
  <si>
    <t>Q1154FA1043</t>
  </si>
  <si>
    <t>22.836442,120.317527</t>
    <phoneticPr fontId="6" type="noConversion"/>
  </si>
  <si>
    <t>Q1153DA2452</t>
  </si>
  <si>
    <t>22.832444,120.315308</t>
    <phoneticPr fontId="6" type="noConversion"/>
  </si>
  <si>
    <t>Q1152AB9060</t>
  </si>
  <si>
    <t>22.828581,120.312784</t>
    <phoneticPr fontId="6" type="noConversion"/>
  </si>
  <si>
    <t>Q1051GB3754</t>
  </si>
  <si>
    <t>22.825386,120.309334</t>
    <phoneticPr fontId="6" type="noConversion"/>
  </si>
  <si>
    <t>Q1050CD7291</t>
  </si>
  <si>
    <t>22.822194,120.305923</t>
    <phoneticPr fontId="6" type="noConversion"/>
  </si>
  <si>
    <t>Q0949HE2770</t>
  </si>
  <si>
    <t>22.820041,120.302585</t>
    <phoneticPr fontId="6" type="noConversion"/>
  </si>
  <si>
    <t>Q0949DC8333</t>
  </si>
  <si>
    <t>22.815407,120.301757</t>
    <phoneticPr fontId="6" type="noConversion"/>
  </si>
  <si>
    <t>Q0948CC9260</t>
  </si>
  <si>
    <t>22.811094,120.300087</t>
    <phoneticPr fontId="6" type="noConversion"/>
  </si>
  <si>
    <t>Q0947BC2423</t>
  </si>
  <si>
    <t>22.806869,120.298216</t>
    <phoneticPr fontId="6" type="noConversion"/>
  </si>
  <si>
    <t>Q0846HC2786</t>
  </si>
  <si>
    <t>22.802872,120.296214</t>
    <phoneticPr fontId="6" type="noConversion"/>
  </si>
  <si>
    <t>Q0845FD2305</t>
  </si>
  <si>
    <t>22.798778,120.294995</t>
    <phoneticPr fontId="6" type="noConversion"/>
  </si>
  <si>
    <t>Q0844DD9832</t>
  </si>
  <si>
    <t>22.796580,120.293268</t>
    <phoneticPr fontId="6" type="noConversion"/>
  </si>
  <si>
    <t>Q0844CB1349</t>
  </si>
  <si>
    <t>22.793395,120.289970</t>
    <phoneticPr fontId="6" type="noConversion"/>
  </si>
  <si>
    <t>Q0743GC7848</t>
  </si>
  <si>
    <t>22.789395,120.287781</t>
    <phoneticPr fontId="6" type="noConversion"/>
  </si>
  <si>
    <t>Q0742ED4476</t>
  </si>
  <si>
    <t>22.785454,120.285424</t>
    <phoneticPr fontId="6" type="noConversion"/>
  </si>
  <si>
    <t>Q0741CE0131</t>
  </si>
  <si>
    <t>22.784284,120.281194</t>
    <phoneticPr fontId="6" type="noConversion"/>
  </si>
  <si>
    <t>Q0641FC6884</t>
  </si>
  <si>
    <t>22.784339,120.276326</t>
    <phoneticPr fontId="6" type="noConversion"/>
  </si>
  <si>
    <t>Q0641AC6982</t>
  </si>
  <si>
    <t>22.782051,120.272407</t>
    <phoneticPr fontId="6" type="noConversion"/>
  </si>
  <si>
    <t>Q0541EA6451</t>
  </si>
  <si>
    <t>22.778397,120.269580</t>
    <phoneticPr fontId="6" type="noConversion"/>
  </si>
  <si>
    <t>Q0540BB7328</t>
  </si>
  <si>
    <t>22.773961,120.268692</t>
    <phoneticPr fontId="6" type="noConversion"/>
  </si>
  <si>
    <t>Q0539AB7497</t>
  </si>
  <si>
    <t>22.769552,120.267987</t>
    <phoneticPr fontId="6" type="noConversion"/>
  </si>
  <si>
    <t>Q0538AB0549</t>
  </si>
  <si>
    <t>22.765091,120.267236</t>
    <phoneticPr fontId="6" type="noConversion"/>
  </si>
  <si>
    <t>Q0437HB2645</t>
  </si>
  <si>
    <t>22.760640,120.266993</t>
    <phoneticPr fontId="6" type="noConversion"/>
  </si>
  <si>
    <t>Q0436GB9773</t>
  </si>
  <si>
    <t>22.756092,120.267986</t>
    <phoneticPr fontId="6" type="noConversion"/>
  </si>
  <si>
    <t>Q0435HB9679</t>
  </si>
  <si>
    <t>22.752195,120.265888</t>
    <phoneticPr fontId="6" type="noConversion"/>
  </si>
  <si>
    <t>Q0434FC7398</t>
  </si>
  <si>
    <t>22.748397,120.263187</t>
    <phoneticPr fontId="6" type="noConversion"/>
  </si>
  <si>
    <t>Q0433CD9199</t>
  </si>
  <si>
    <t>22.745985,120.259490</t>
    <phoneticPr fontId="6" type="noConversion"/>
  </si>
  <si>
    <t>Q0333HA1584</t>
  </si>
  <si>
    <t>22.743471,120.255491</t>
    <phoneticPr fontId="6" type="noConversion"/>
  </si>
  <si>
    <t>Q0332DC0767</t>
  </si>
  <si>
    <t>22.740856,120.251518</t>
    <phoneticPr fontId="6" type="noConversion"/>
  </si>
  <si>
    <t>Q0231GE9970</t>
  </si>
  <si>
    <t>22.738245,120.247527</t>
    <phoneticPr fontId="6" type="noConversion"/>
  </si>
  <si>
    <t>Q0231CC8053</t>
  </si>
  <si>
    <t>22.992820,120.205600</t>
    <phoneticPr fontId="6" type="noConversion"/>
  </si>
  <si>
    <t>P9787BE3116</t>
  </si>
  <si>
    <t>22.995930,120.209820</t>
    <phoneticPr fontId="6" type="noConversion"/>
  </si>
  <si>
    <t>P9788FC6558</t>
  </si>
  <si>
    <t>22.998720,120.212530</t>
    <phoneticPr fontId="6" type="noConversion"/>
  </si>
  <si>
    <t>P9889AA4656</t>
  </si>
  <si>
    <t>23.003290,120.213470</t>
    <phoneticPr fontId="6" type="noConversion"/>
  </si>
  <si>
    <t>P9890BA4741</t>
  </si>
  <si>
    <t>23.006220,120.217090</t>
    <phoneticPr fontId="6" type="noConversion"/>
  </si>
  <si>
    <t>P9890FD1974</t>
  </si>
  <si>
    <t>23.007750,120.220980</t>
    <phoneticPr fontId="6" type="noConversion"/>
  </si>
  <si>
    <t>P9991BA1661</t>
  </si>
  <si>
    <t>23.010490,120.225150</t>
    <phoneticPr fontId="6" type="noConversion"/>
  </si>
  <si>
    <t>P9991FD4652</t>
  </si>
  <si>
    <t>23.012722,120.228250</t>
    <phoneticPr fontId="6" type="noConversion"/>
  </si>
  <si>
    <t>Q0092AB6048</t>
  </si>
  <si>
    <t>23.014305,120.233473</t>
    <phoneticPr fontId="6" type="noConversion"/>
  </si>
  <si>
    <t>Q0092GC0810</t>
  </si>
  <si>
    <t>23.016583,120.237639</t>
    <phoneticPr fontId="6" type="noConversion"/>
  </si>
  <si>
    <t>Q0193CA2390</t>
  </si>
  <si>
    <t>23.019000,120.241250</t>
    <phoneticPr fontId="6" type="noConversion"/>
  </si>
  <si>
    <t>Q0193GC0916</t>
  </si>
  <si>
    <t>23.020611,120.245806</t>
    <phoneticPr fontId="6" type="noConversion"/>
  </si>
  <si>
    <t>Q0293CE6782</t>
  </si>
  <si>
    <t>23.022444,120.250417</t>
    <phoneticPr fontId="6" type="noConversion"/>
  </si>
  <si>
    <t>Q0294HB4722</t>
  </si>
  <si>
    <t>23.024833,120.254667</t>
    <phoneticPr fontId="6" type="noConversion"/>
  </si>
  <si>
    <t>Q0394DE7395</t>
  </si>
  <si>
    <t>23.026305,120.258834</t>
    <phoneticPr fontId="6" type="noConversion"/>
  </si>
  <si>
    <t>Q0495AA0976</t>
  </si>
  <si>
    <t>23.028250,120.263500</t>
    <phoneticPr fontId="6" type="noConversion"/>
  </si>
  <si>
    <t>Q0495ED8069</t>
  </si>
  <si>
    <t>23.029139,120.268000</t>
    <phoneticPr fontId="6" type="noConversion"/>
  </si>
  <si>
    <t>Q0595BE4085</t>
  </si>
  <si>
    <t>23.029750,120.273250</t>
    <phoneticPr fontId="6" type="noConversion"/>
  </si>
  <si>
    <t>Q0595GE8770</t>
  </si>
  <si>
    <t>23.030944,120.277584</t>
    <phoneticPr fontId="6" type="noConversion"/>
  </si>
  <si>
    <t>Q0696DB3010</t>
  </si>
  <si>
    <t>23.032222,120.282417</t>
    <phoneticPr fontId="6" type="noConversion"/>
  </si>
  <si>
    <t>Q0796AC2379</t>
  </si>
  <si>
    <t>23.034139,120.286889</t>
    <phoneticPr fontId="6" type="noConversion"/>
  </si>
  <si>
    <t>Q0796EE8479</t>
  </si>
  <si>
    <t>23.035055,120.291611</t>
    <phoneticPr fontId="6" type="noConversion"/>
  </si>
  <si>
    <t>Q0897BA7418</t>
  </si>
  <si>
    <t>23.036111,120.296473</t>
    <phoneticPr fontId="6" type="noConversion"/>
  </si>
  <si>
    <t>Q0897GB7603</t>
  </si>
  <si>
    <t>23.036972,120.301084</t>
    <phoneticPr fontId="6" type="noConversion"/>
  </si>
  <si>
    <t>Q0997DC4536</t>
  </si>
  <si>
    <t>23.038250,120.305806</t>
    <phoneticPr fontId="6" type="noConversion"/>
  </si>
  <si>
    <t>Q1097AD2985</t>
  </si>
  <si>
    <t>23.038805,120.310695</t>
    <phoneticPr fontId="6" type="noConversion"/>
  </si>
  <si>
    <t>Q1097FE2594</t>
  </si>
  <si>
    <t>23.042194,120.313611</t>
    <phoneticPr fontId="6" type="noConversion"/>
  </si>
  <si>
    <t>Q1198AD3208</t>
  </si>
  <si>
    <t>23.045722,120.316723</t>
    <phoneticPr fontId="6" type="noConversion"/>
  </si>
  <si>
    <t>Q1199DC5107</t>
  </si>
  <si>
    <t>23.049250,120.319695</t>
    <phoneticPr fontId="6" type="noConversion"/>
  </si>
  <si>
    <t>N1100GB5076</t>
  </si>
  <si>
    <t>23.052694,120.322778</t>
    <phoneticPr fontId="6" type="noConversion"/>
  </si>
  <si>
    <t>N1200BE7856</t>
  </si>
  <si>
    <t>23.056000,120.325861</t>
    <phoneticPr fontId="6" type="noConversion"/>
  </si>
  <si>
    <t>N1201ED9521</t>
  </si>
  <si>
    <t>23.059000,120.329306</t>
    <phoneticPr fontId="6" type="noConversion"/>
  </si>
  <si>
    <t>N1302AB4871</t>
  </si>
  <si>
    <t>23.062055,120.333167</t>
    <phoneticPr fontId="6" type="noConversion"/>
  </si>
  <si>
    <t>N1303EA4148</t>
  </si>
  <si>
    <t>23.064167,120.337417</t>
    <phoneticPr fontId="6" type="noConversion"/>
  </si>
  <si>
    <t>N1403AC8500</t>
  </si>
  <si>
    <t>23.066167,120.341806</t>
    <phoneticPr fontId="6" type="noConversion"/>
  </si>
  <si>
    <t>N1403FE3619</t>
  </si>
  <si>
    <t>23.067222,120.346723</t>
    <phoneticPr fontId="6" type="noConversion"/>
  </si>
  <si>
    <t>N1504CA3864</t>
  </si>
  <si>
    <t>23.068083,120.351250</t>
    <phoneticPr fontId="6" type="noConversion"/>
  </si>
  <si>
    <t>N1504HB0707</t>
  </si>
  <si>
    <t>23.070028,120.355778</t>
    <phoneticPr fontId="6" type="noConversion"/>
  </si>
  <si>
    <t>N1604DD6950</t>
  </si>
  <si>
    <t>23.073278,120.359278</t>
    <phoneticPr fontId="6" type="noConversion"/>
  </si>
  <si>
    <t>N1605HC2459</t>
  </si>
  <si>
    <t>23.075944,120.363111</t>
    <phoneticPr fontId="6" type="noConversion"/>
  </si>
  <si>
    <t>N1706DA1492</t>
  </si>
  <si>
    <t>23.078333,120.366973</t>
    <phoneticPr fontId="6" type="noConversion"/>
  </si>
  <si>
    <t>N1706HD1065</t>
  </si>
  <si>
    <t>23.079872,120.371665</t>
    <phoneticPr fontId="6" type="noConversion"/>
  </si>
  <si>
    <t>N1806DE9773</t>
  </si>
  <si>
    <t>23.077250,120.375347</t>
    <phoneticPr fontId="6" type="noConversion"/>
  </si>
  <si>
    <t>N1806HB7831</t>
  </si>
  <si>
    <t>23.072963,120.376119</t>
    <phoneticPr fontId="6" type="noConversion"/>
  </si>
  <si>
    <t>N1905AC5006</t>
  </si>
  <si>
    <t>23.069008,120.378430</t>
    <phoneticPr fontId="6" type="noConversion"/>
  </si>
  <si>
    <t>N1904CC8657</t>
  </si>
  <si>
    <t>23.065752,120.381578</t>
    <phoneticPr fontId="6" type="noConversion"/>
  </si>
  <si>
    <t>N1903GE0065</t>
  </si>
  <si>
    <t>23.064323,120.385918</t>
    <phoneticPr fontId="6" type="noConversion"/>
  </si>
  <si>
    <t>N2003CC5405</t>
  </si>
  <si>
    <t>23.061991,120.389959</t>
    <phoneticPr fontId="6" type="noConversion"/>
  </si>
  <si>
    <t>N2002GE6835</t>
  </si>
  <si>
    <t>23.059594,120.393678</t>
    <phoneticPr fontId="6" type="noConversion"/>
  </si>
  <si>
    <t>N2102CC4138</t>
  </si>
  <si>
    <t>23.057352,120.397562</t>
    <phoneticPr fontId="6" type="noConversion"/>
  </si>
  <si>
    <t>N2101GE4608</t>
  </si>
  <si>
    <t>23.055228,120.401875</t>
    <phoneticPr fontId="6" type="noConversion"/>
  </si>
  <si>
    <t>N2201CC8311</t>
  </si>
  <si>
    <t>23.053084,120.405710</t>
    <phoneticPr fontId="6" type="noConversion"/>
  </si>
  <si>
    <t>N2200GE7932</t>
  </si>
  <si>
    <t>23.053391,120.410578</t>
    <phoneticPr fontId="6" type="noConversion"/>
  </si>
  <si>
    <t>N2301DA7224</t>
  </si>
  <si>
    <t>23.053527,120.415427</t>
    <phoneticPr fontId="6" type="noConversion"/>
  </si>
  <si>
    <t>N2401AA6397</t>
  </si>
  <si>
    <t>23.056069,120.419300</t>
    <phoneticPr fontId="6" type="noConversion"/>
  </si>
  <si>
    <t>N2401ED6177</t>
  </si>
  <si>
    <t>23.060165,120.420737</t>
    <phoneticPr fontId="6" type="noConversion"/>
  </si>
  <si>
    <t>N2402GC1760</t>
  </si>
  <si>
    <t>23.064396,120.421880</t>
    <phoneticPr fontId="6" type="noConversion"/>
  </si>
  <si>
    <t>N2403HC3358</t>
  </si>
  <si>
    <t>23.068777,120.422339</t>
    <phoneticPr fontId="6" type="noConversion"/>
  </si>
  <si>
    <t>N2404HC8243</t>
  </si>
  <si>
    <t>23.072738,120.423933</t>
    <phoneticPr fontId="6" type="noConversion"/>
  </si>
  <si>
    <t>N2505BB4691</t>
  </si>
  <si>
    <t>23.076831,120.424335</t>
    <phoneticPr fontId="6" type="noConversion"/>
  </si>
  <si>
    <t>N2506BB9124</t>
  </si>
  <si>
    <t>23.080945,120.425752</t>
    <phoneticPr fontId="6" type="noConversion"/>
  </si>
  <si>
    <t>N2507DA3699</t>
  </si>
  <si>
    <t>23.084538,120.428080</t>
    <phoneticPr fontId="6" type="noConversion"/>
  </si>
  <si>
    <t>N2507FE7696</t>
  </si>
  <si>
    <t>23.088357,120.430377</t>
    <phoneticPr fontId="6" type="noConversion"/>
  </si>
  <si>
    <t>N2608AD1868</t>
  </si>
  <si>
    <t>23.091465,120.433224</t>
    <phoneticPr fontId="6" type="noConversion"/>
  </si>
  <si>
    <t>N2609DC0391</t>
  </si>
  <si>
    <t>23.094015,120.436805</t>
    <phoneticPr fontId="6" type="noConversion"/>
  </si>
  <si>
    <t>N2610GA7172</t>
  </si>
  <si>
    <t>23.096233,120.440935</t>
    <phoneticPr fontId="6" type="noConversion"/>
  </si>
  <si>
    <t>N2710DC0516</t>
  </si>
  <si>
    <t>23.099262,120.444622</t>
    <phoneticPr fontId="6" type="noConversion"/>
  </si>
  <si>
    <t>N2711GA8900</t>
  </si>
  <si>
    <t>23.103072,120.446978</t>
    <phoneticPr fontId="6" type="noConversion"/>
  </si>
  <si>
    <t>N2812BA2131</t>
  </si>
  <si>
    <t>23.107305,120.448718</t>
    <phoneticPr fontId="6" type="noConversion"/>
  </si>
  <si>
    <t>N2812DE0739</t>
  </si>
  <si>
    <t>23.109892,120.452574</t>
    <phoneticPr fontId="6" type="noConversion"/>
  </si>
  <si>
    <t>N2813GC9694</t>
  </si>
  <si>
    <t>23.113118,120.455968</t>
    <phoneticPr fontId="6" type="noConversion"/>
  </si>
  <si>
    <t>N2914CB4280</t>
  </si>
  <si>
    <t>23.116901,120.458364</t>
    <phoneticPr fontId="6" type="noConversion"/>
  </si>
  <si>
    <t>N2915EA9358</t>
  </si>
  <si>
    <t>23.119834,120.460520</t>
    <phoneticPr fontId="6" type="noConversion"/>
  </si>
  <si>
    <t>N2915HD1672</t>
  </si>
  <si>
    <t>23.117632,120.468925</t>
    <phoneticPr fontId="6" type="noConversion"/>
  </si>
  <si>
    <t>N3015HB7175</t>
  </si>
  <si>
    <t>23.111489,120.476076</t>
    <phoneticPr fontId="6" type="noConversion"/>
  </si>
  <si>
    <t>N3113HE0372</t>
  </si>
  <si>
    <t>23.103872,120.480459</t>
    <phoneticPr fontId="6" type="noConversion"/>
  </si>
  <si>
    <t>N3212DA5837</t>
  </si>
  <si>
    <t>23.095320,120.483020</t>
    <phoneticPr fontId="6" type="noConversion"/>
  </si>
  <si>
    <t>N3210GB1329</t>
  </si>
  <si>
    <t>23.087223,120.486673</t>
    <phoneticPr fontId="6" type="noConversion"/>
  </si>
  <si>
    <t>N3308BC8431</t>
  </si>
  <si>
    <t>23.078962,120.490110</t>
    <phoneticPr fontId="6" type="noConversion"/>
  </si>
  <si>
    <t>N3306FD3225</t>
  </si>
  <si>
    <t>23.076112,120.493986</t>
    <phoneticPr fontId="6" type="noConversion"/>
  </si>
  <si>
    <t>N3406BA2088</t>
  </si>
  <si>
    <t>23.074554,120.498130</t>
    <phoneticPr fontId="6" type="noConversion"/>
  </si>
  <si>
    <t>N3405FD5324</t>
  </si>
  <si>
    <t>23.073611,120.502779</t>
    <phoneticPr fontId="6" type="noConversion"/>
  </si>
  <si>
    <t>N3505CC2288</t>
  </si>
  <si>
    <t>23.071755,120.507022</t>
    <phoneticPr fontId="6" type="noConversion"/>
  </si>
  <si>
    <t>N3505GA6221</t>
  </si>
  <si>
    <t>23.069999,120.511498</t>
    <phoneticPr fontId="6" type="noConversion"/>
  </si>
  <si>
    <t>N3604DD2205</t>
  </si>
  <si>
    <t>23.069679,120.516067</t>
    <phoneticPr fontId="6" type="noConversion"/>
  </si>
  <si>
    <t>N3604HC8888</t>
  </si>
  <si>
    <t>23.072687,120.519404</t>
    <phoneticPr fontId="6" type="noConversion"/>
  </si>
  <si>
    <t>N3705DB3210</t>
  </si>
  <si>
    <t>23.077095,120.519593</t>
    <phoneticPr fontId="6" type="noConversion"/>
  </si>
  <si>
    <t>N3706DB5028</t>
  </si>
  <si>
    <t>23.080357,120.520294</t>
    <phoneticPr fontId="6" type="noConversion"/>
  </si>
  <si>
    <t>N3706EE2659</t>
  </si>
  <si>
    <t>23.083662,120.523328</t>
    <phoneticPr fontId="6" type="noConversion"/>
  </si>
  <si>
    <t>N3707HD3374</t>
  </si>
  <si>
    <t>23.084496,120.527493</t>
    <phoneticPr fontId="6" type="noConversion"/>
  </si>
  <si>
    <t>N3807DE6245</t>
  </si>
  <si>
    <t>23.080521,120.526726</t>
    <phoneticPr fontId="6" type="noConversion"/>
  </si>
  <si>
    <t>N3806CE8845</t>
  </si>
  <si>
    <t>23.077854,120.528834</t>
    <phoneticPr fontId="6" type="noConversion"/>
  </si>
  <si>
    <t>N3806EB9899</t>
  </si>
  <si>
    <t>23.075086,120.533460</t>
    <phoneticPr fontId="6" type="noConversion"/>
  </si>
  <si>
    <t>N3905BD7821</t>
  </si>
  <si>
    <t>23.076682,120.535631</t>
    <phoneticPr fontId="6" type="noConversion"/>
  </si>
  <si>
    <t>N3906DA9557</t>
  </si>
  <si>
    <t>23.076301,120.538092</t>
    <phoneticPr fontId="6" type="noConversion"/>
  </si>
  <si>
    <t>N3906GA4174</t>
  </si>
  <si>
    <t>23.073168,120.541245</t>
    <phoneticPr fontId="6" type="noConversion"/>
  </si>
  <si>
    <t>N4005BB6696</t>
  </si>
  <si>
    <t>23.072834,120.544399</t>
    <phoneticPr fontId="6" type="noConversion"/>
  </si>
  <si>
    <t>N4005EB9228</t>
  </si>
  <si>
    <t>23.072199,120.546743</t>
    <phoneticPr fontId="6" type="noConversion"/>
  </si>
  <si>
    <t>N4005HA3527</t>
  </si>
  <si>
    <t>23.070884,120.550915</t>
    <phoneticPr fontId="6" type="noConversion"/>
  </si>
  <si>
    <t>N4104DE5190</t>
  </si>
  <si>
    <t>23.067875,120.553531</t>
    <phoneticPr fontId="6" type="noConversion"/>
  </si>
  <si>
    <t>N4104GA2766</t>
  </si>
  <si>
    <t>23.063862,120.556640</t>
    <phoneticPr fontId="6" type="noConversion"/>
  </si>
  <si>
    <t>N4203BB4331</t>
  </si>
  <si>
    <t>23.061183,120.559889</t>
    <phoneticPr fontId="6" type="noConversion"/>
  </si>
  <si>
    <t>N4202ED7353</t>
  </si>
  <si>
    <t>23.063219,120.563819</t>
    <phoneticPr fontId="6" type="noConversion"/>
  </si>
  <si>
    <t>N4303AA7597</t>
  </si>
  <si>
    <t>23.061122,120.567772</t>
    <phoneticPr fontId="6" type="noConversion"/>
  </si>
  <si>
    <t>N4302ED8234</t>
  </si>
  <si>
    <t>23.062853,120.571676</t>
    <phoneticPr fontId="6" type="noConversion"/>
  </si>
  <si>
    <t>N4403AA8135</t>
  </si>
  <si>
    <t>23.065972,120.575203</t>
    <phoneticPr fontId="6" type="noConversion"/>
  </si>
  <si>
    <t>N4403ED4569</t>
  </si>
  <si>
    <t>23.069483,120.578203</t>
    <phoneticPr fontId="6" type="noConversion"/>
  </si>
  <si>
    <t>N4404HC5447</t>
  </si>
  <si>
    <t>23.073459,120.580515</t>
    <phoneticPr fontId="6" type="noConversion"/>
  </si>
  <si>
    <t>N4505BB9836</t>
  </si>
  <si>
    <t>23.077570,120.582529</t>
    <phoneticPr fontId="6" type="noConversion"/>
  </si>
  <si>
    <t>N4506EB0401</t>
  </si>
  <si>
    <t>23.080825,120.585474</t>
    <phoneticPr fontId="6" type="noConversion"/>
  </si>
  <si>
    <t>N4507HA0031</t>
  </si>
  <si>
    <t>23.082087,120.590088</t>
    <phoneticPr fontId="6" type="noConversion"/>
  </si>
  <si>
    <t>N4607DB7369</t>
  </si>
  <si>
    <t>23.082040,120.593333</t>
    <phoneticPr fontId="6" type="noConversion"/>
  </si>
  <si>
    <t>N4607HB0383</t>
  </si>
  <si>
    <t>23.081079,120.596879</t>
    <phoneticPr fontId="6" type="noConversion"/>
  </si>
  <si>
    <t>N4707CA7215</t>
  </si>
  <si>
    <t>23.082548,120.601318</t>
    <phoneticPr fontId="6" type="noConversion"/>
  </si>
  <si>
    <t>N4707HB2877</t>
  </si>
  <si>
    <t>23.080823,120.605304</t>
    <phoneticPr fontId="6" type="noConversion"/>
  </si>
  <si>
    <t>N4806DE3955</t>
  </si>
  <si>
    <t>23.078111,120.606823</t>
    <phoneticPr fontId="6" type="noConversion"/>
  </si>
  <si>
    <t>N4806EB8994</t>
  </si>
  <si>
    <t>23.074041,120.608349</t>
    <phoneticPr fontId="6" type="noConversion"/>
  </si>
  <si>
    <t>N4805GC4443</t>
  </si>
  <si>
    <t>23.075231,120.612037</t>
    <phoneticPr fontId="6" type="noConversion"/>
  </si>
  <si>
    <t>N4905CD2734</t>
  </si>
  <si>
    <t>23.077221,120.615605</t>
    <phoneticPr fontId="6" type="noConversion"/>
  </si>
  <si>
    <t>N4906FA8993</t>
  </si>
  <si>
    <t>23.078072,120.619680</t>
    <phoneticPr fontId="6" type="noConversion"/>
  </si>
  <si>
    <t>N5006CB0876</t>
  </si>
  <si>
    <t>23.075511,120.620148</t>
    <phoneticPr fontId="6" type="noConversion"/>
  </si>
  <si>
    <t>N5005CE5042</t>
  </si>
  <si>
    <t>23.073944,120.621776</t>
    <phoneticPr fontId="6" type="noConversion"/>
  </si>
  <si>
    <t>N5005EC2209</t>
  </si>
  <si>
    <t>23.070707,120.621869</t>
    <phoneticPr fontId="6" type="noConversion"/>
  </si>
  <si>
    <t>N5004ED2790</t>
  </si>
  <si>
    <t>23.067978,120.619908</t>
    <phoneticPr fontId="6" type="noConversion"/>
  </si>
  <si>
    <t>N5004CA2678</t>
  </si>
  <si>
    <t>23.064315,120.620110</t>
    <phoneticPr fontId="6" type="noConversion"/>
  </si>
  <si>
    <t>N5003CB4673</t>
  </si>
  <si>
    <t>23.064237,120.622337</t>
    <phoneticPr fontId="6" type="noConversion"/>
  </si>
  <si>
    <t>N5003EB7553</t>
  </si>
  <si>
    <t>23.066472,120.625777</t>
    <phoneticPr fontId="6" type="noConversion"/>
  </si>
  <si>
    <t>N5103AE2080</t>
  </si>
  <si>
    <t>23.068197,120.630105</t>
    <phoneticPr fontId="6" type="noConversion"/>
  </si>
  <si>
    <t>N5104EA7920</t>
  </si>
  <si>
    <t>23.069937,120.633335</t>
    <phoneticPr fontId="6" type="noConversion"/>
  </si>
  <si>
    <t>N5204AC0832</t>
  </si>
  <si>
    <t>23.069799,120.637487</t>
    <phoneticPr fontId="6" type="noConversion"/>
  </si>
  <si>
    <t>N5204EC2695</t>
  </si>
  <si>
    <t>23.070811,120.640796</t>
    <phoneticPr fontId="6" type="noConversion"/>
  </si>
  <si>
    <t>N5204HD6787</t>
  </si>
  <si>
    <t>23.071467,120.643445</t>
    <phoneticPr fontId="6" type="noConversion"/>
  </si>
  <si>
    <t>N5304CE4409</t>
  </si>
  <si>
    <t>23.071173,120.646558</t>
    <phoneticPr fontId="6" type="noConversion"/>
  </si>
  <si>
    <t>N5304FE5185</t>
  </si>
  <si>
    <t>23.069426,120.649077</t>
    <phoneticPr fontId="6" type="noConversion"/>
  </si>
  <si>
    <t>N5404AC1261</t>
  </si>
  <si>
    <t>23.070256,120.651872</t>
    <phoneticPr fontId="6" type="noConversion"/>
  </si>
  <si>
    <t>N5404DD0132</t>
  </si>
  <si>
    <t>23.070122,120.656034</t>
    <phoneticPr fontId="6" type="noConversion"/>
  </si>
  <si>
    <t>N5404HC2997</t>
  </si>
  <si>
    <t>23.071388,120.660195</t>
    <phoneticPr fontId="6" type="noConversion"/>
  </si>
  <si>
    <t>N5504DE5366</t>
  </si>
  <si>
    <t>23.070875,120.664126</t>
    <phoneticPr fontId="6" type="noConversion"/>
  </si>
  <si>
    <t>N5504HD5788</t>
  </si>
  <si>
    <t>23.068286,120.667264</t>
    <phoneticPr fontId="6" type="noConversion"/>
  </si>
  <si>
    <t>N5604CA7991</t>
  </si>
  <si>
    <t>23.071124,120.670441</t>
    <phoneticPr fontId="6" type="noConversion"/>
  </si>
  <si>
    <t>N5604GE0054</t>
  </si>
  <si>
    <t>23.074145,120.673745</t>
    <phoneticPr fontId="6" type="noConversion"/>
  </si>
  <si>
    <t>N5705BC4358</t>
  </si>
  <si>
    <t>23.078197,120.675838</t>
    <phoneticPr fontId="6" type="noConversion"/>
  </si>
  <si>
    <t>N5706DB6806</t>
  </si>
  <si>
    <t>23.082098,120.678291</t>
    <phoneticPr fontId="6" type="noConversion"/>
  </si>
  <si>
    <t>N5707GB1128</t>
  </si>
  <si>
    <t>23.086276,120.679534</t>
    <phoneticPr fontId="6" type="noConversion"/>
  </si>
  <si>
    <t>N5708HA4810</t>
  </si>
  <si>
    <t>23.089675,120.682734</t>
    <phoneticPr fontId="6" type="noConversion"/>
  </si>
  <si>
    <t>N5808CE6596</t>
  </si>
  <si>
    <t>23.093363,120.681805</t>
    <phoneticPr fontId="6" type="noConversion"/>
  </si>
  <si>
    <t>N5809BD7654</t>
  </si>
  <si>
    <t>23.095131,120.681402</t>
    <phoneticPr fontId="6" type="noConversion"/>
  </si>
  <si>
    <t>N5810BA3640</t>
  </si>
  <si>
    <t>23.100129,120.685298</t>
    <phoneticPr fontId="6" type="noConversion"/>
  </si>
  <si>
    <t>N5811FB3153</t>
  </si>
  <si>
    <t>23.101633,120.689015</t>
    <phoneticPr fontId="6" type="noConversion"/>
  </si>
  <si>
    <t>N5911BC1768</t>
  </si>
  <si>
    <t>23.104388,120.692016</t>
    <phoneticPr fontId="6" type="noConversion"/>
  </si>
  <si>
    <t>N5912EA2843</t>
  </si>
  <si>
    <t>23.106826,120.695576</t>
    <phoneticPr fontId="6" type="noConversion"/>
  </si>
  <si>
    <t>N5912HD8592</t>
  </si>
  <si>
    <t>23.108709,120.699932</t>
    <phoneticPr fontId="6" type="noConversion"/>
  </si>
  <si>
    <t>N6013EA3660</t>
  </si>
  <si>
    <t>23.111193,120.704008</t>
    <phoneticPr fontId="6" type="noConversion"/>
  </si>
  <si>
    <t>N6113AD5344</t>
  </si>
  <si>
    <t>23.110609,120.708289</t>
    <phoneticPr fontId="6" type="noConversion"/>
  </si>
  <si>
    <t>N6113EC9628</t>
  </si>
  <si>
    <t>23.110672,120.711969</t>
    <phoneticPr fontId="6" type="noConversion"/>
  </si>
  <si>
    <t>N6213AC6794</t>
  </si>
  <si>
    <t>23.114980,120.713222</t>
    <phoneticPr fontId="6" type="noConversion"/>
  </si>
  <si>
    <t>N6214BC9581</t>
  </si>
  <si>
    <t>23.117609,120.711201</t>
    <phoneticPr fontId="6" type="noConversion"/>
  </si>
  <si>
    <t>N6115HA9423</t>
  </si>
  <si>
    <t>23.121543,120.710036</t>
    <phoneticPr fontId="6" type="noConversion"/>
  </si>
  <si>
    <t>N6115GE7739</t>
  </si>
  <si>
    <t>23.125229,120.709008</t>
    <phoneticPr fontId="6" type="noConversion"/>
  </si>
  <si>
    <t>N6116FD6897</t>
  </si>
  <si>
    <t>23.126042,120.711289</t>
    <phoneticPr fontId="6" type="noConversion"/>
  </si>
  <si>
    <t>N6216AE0737</t>
  </si>
  <si>
    <t>23.127753,120.714706</t>
    <phoneticPr fontId="6" type="noConversion"/>
  </si>
  <si>
    <t>N6217DB5635</t>
  </si>
  <si>
    <t>23.130927,120.714755</t>
    <phoneticPr fontId="6" type="noConversion"/>
  </si>
  <si>
    <t>N6218DA5197</t>
  </si>
  <si>
    <t>23.129909,120.718552</t>
    <phoneticPr fontId="6" type="noConversion"/>
  </si>
  <si>
    <t>N6217HE4073</t>
  </si>
  <si>
    <t>23.133248,120.721802</t>
    <phoneticPr fontId="6" type="noConversion"/>
  </si>
  <si>
    <t>N6318CC8712</t>
  </si>
  <si>
    <t>23.135720,120.725462</t>
    <phoneticPr fontId="6" type="noConversion"/>
  </si>
  <si>
    <t>N6319GA5465</t>
  </si>
  <si>
    <t>23.138390,120.728008</t>
    <phoneticPr fontId="6" type="noConversion"/>
  </si>
  <si>
    <t>N6419BD1471</t>
  </si>
  <si>
    <t>23.139123,120.729913</t>
    <phoneticPr fontId="6" type="noConversion"/>
  </si>
  <si>
    <t>N6419DE1231</t>
  </si>
  <si>
    <t>23.136959,120.733249</t>
    <phoneticPr fontId="6" type="noConversion"/>
  </si>
  <si>
    <t>N6419GB5841</t>
  </si>
  <si>
    <t>23.137714,120.738054</t>
    <phoneticPr fontId="6" type="noConversion"/>
  </si>
  <si>
    <t>N6519DC4664</t>
  </si>
  <si>
    <t>23.141071,120.740339</t>
    <phoneticPr fontId="6" type="noConversion"/>
  </si>
  <si>
    <t>N6520FB8315</t>
  </si>
  <si>
    <t>23.142430,120.743699</t>
    <phoneticPr fontId="6" type="noConversion"/>
  </si>
  <si>
    <t>N6620BC2855</t>
  </si>
  <si>
    <t>23.143828,120.748328</t>
    <phoneticPr fontId="6" type="noConversion"/>
  </si>
  <si>
    <t>N6620FE9399</t>
  </si>
  <si>
    <t>23.145653,120.752168</t>
    <phoneticPr fontId="6" type="noConversion"/>
  </si>
  <si>
    <t>N6721BB9430</t>
  </si>
  <si>
    <t>23.148265,120.755727</t>
    <phoneticPr fontId="6" type="noConversion"/>
  </si>
  <si>
    <t>N6721FE5289</t>
  </si>
  <si>
    <t>23.150622,120.756966</t>
    <phoneticPr fontId="6" type="noConversion"/>
  </si>
  <si>
    <t>N6722GB8950</t>
  </si>
  <si>
    <t>23.153775,120.760217</t>
    <phoneticPr fontId="6" type="noConversion"/>
  </si>
  <si>
    <t>N6823CA1398</t>
  </si>
  <si>
    <t>23.156875,120.760906</t>
    <phoneticPr fontId="6" type="noConversion"/>
  </si>
  <si>
    <t>N6823CD9802</t>
  </si>
  <si>
    <t>23.159484,120.759337</t>
    <phoneticPr fontId="6" type="noConversion"/>
  </si>
  <si>
    <t>N6824BB3701</t>
  </si>
  <si>
    <t>23.158849,120.763613</t>
    <phoneticPr fontId="6" type="noConversion"/>
  </si>
  <si>
    <t>N6824FB6070</t>
  </si>
  <si>
    <t>23.160831,120.767542</t>
    <phoneticPr fontId="6" type="noConversion"/>
  </si>
  <si>
    <t>N6924BD7109</t>
  </si>
  <si>
    <t>23.162254,120.771940</t>
    <phoneticPr fontId="6" type="noConversion"/>
  </si>
  <si>
    <t>N6924GE2715</t>
  </si>
  <si>
    <t>23.164145,120.775607</t>
    <phoneticPr fontId="6" type="noConversion"/>
  </si>
  <si>
    <t>N7025BB9864</t>
  </si>
  <si>
    <t>23.168314,120.775819</t>
    <phoneticPr fontId="6" type="noConversion"/>
  </si>
  <si>
    <t>N7026CB1496</t>
  </si>
  <si>
    <t>23.172303,120.775083</t>
    <phoneticPr fontId="6" type="noConversion"/>
  </si>
  <si>
    <t>N7027BA4848</t>
  </si>
  <si>
    <t>23.175245,120.778386</t>
    <phoneticPr fontId="6" type="noConversion"/>
  </si>
  <si>
    <t>N7027EE8133</t>
  </si>
  <si>
    <t>23.179205,120.780470</t>
    <phoneticPr fontId="6" type="noConversion"/>
  </si>
  <si>
    <t>N7028GD9571</t>
  </si>
  <si>
    <t>23.183309,120.782017</t>
    <phoneticPr fontId="6" type="noConversion"/>
  </si>
  <si>
    <t>N7129AD5065</t>
  </si>
  <si>
    <t>23.187162,120.783877</t>
    <phoneticPr fontId="6" type="noConversion"/>
  </si>
  <si>
    <t>N7130CC4372</t>
  </si>
  <si>
    <t>23.188804,120.788168</t>
    <phoneticPr fontId="6" type="noConversion"/>
  </si>
  <si>
    <t>N7130GE8163</t>
  </si>
  <si>
    <t>23.191590,120.791501</t>
    <phoneticPr fontId="6" type="noConversion"/>
  </si>
  <si>
    <t>N7231CC2281</t>
  </si>
  <si>
    <t>23.195938,120.792090</t>
    <phoneticPr fontId="6" type="noConversion"/>
  </si>
  <si>
    <t>N7232CC8092</t>
  </si>
  <si>
    <t>23.199074,120.795495</t>
    <phoneticPr fontId="6" type="noConversion"/>
  </si>
  <si>
    <t>N7233GA3489</t>
  </si>
  <si>
    <t>23.203256,120.796314</t>
    <phoneticPr fontId="6" type="noConversion"/>
  </si>
  <si>
    <t>N7234HA2122</t>
  </si>
  <si>
    <t>23.203595,120.801158</t>
    <phoneticPr fontId="6" type="noConversion"/>
  </si>
  <si>
    <t>N7334EA1489</t>
  </si>
  <si>
    <t>23.206256,120.804127</t>
    <phoneticPr fontId="6" type="noConversion"/>
  </si>
  <si>
    <t>N7334HD2433</t>
  </si>
  <si>
    <t>23.210427,120.805157</t>
    <phoneticPr fontId="6" type="noConversion"/>
  </si>
  <si>
    <t>N7435AD2095</t>
  </si>
  <si>
    <t>23.214876,120.804952</t>
    <phoneticPr fontId="6" type="noConversion"/>
  </si>
  <si>
    <t>N7436AC0988</t>
  </si>
  <si>
    <t>23.219005,120.803973</t>
    <phoneticPr fontId="6" type="noConversion"/>
  </si>
  <si>
    <t>N7337HC0595</t>
  </si>
  <si>
    <t>23.222177,120.802736</t>
    <phoneticPr fontId="6" type="noConversion"/>
  </si>
  <si>
    <t>N7338FB8036</t>
  </si>
  <si>
    <t>23.225439,120.805362</t>
    <phoneticPr fontId="6" type="noConversion"/>
  </si>
  <si>
    <t>N7438AE5627</t>
  </si>
  <si>
    <t>23.229079,120.807827</t>
    <phoneticPr fontId="6" type="noConversion"/>
  </si>
  <si>
    <t>N7439DD0750</t>
  </si>
  <si>
    <t>23.231890,120.810875</t>
    <phoneticPr fontId="6" type="noConversion"/>
  </si>
  <si>
    <t>N7440GB1871</t>
  </si>
  <si>
    <t>23.236064,120.812580</t>
    <phoneticPr fontId="6" type="noConversion"/>
  </si>
  <si>
    <t>N7441HB9423</t>
  </si>
  <si>
    <t>23.239883,120.812355</t>
    <phoneticPr fontId="6" type="noConversion"/>
  </si>
  <si>
    <t>N7442HA7606</t>
  </si>
  <si>
    <t>23.243819,120.814113</t>
    <phoneticPr fontId="6" type="noConversion"/>
  </si>
  <si>
    <t>N7543BA5001</t>
  </si>
  <si>
    <t>23.246967,120.817163</t>
    <phoneticPr fontId="6" type="noConversion"/>
  </si>
  <si>
    <t>N7543ED6439</t>
  </si>
  <si>
    <t>23.250843,120.819294</t>
    <phoneticPr fontId="6" type="noConversion"/>
  </si>
  <si>
    <t>N7544GC8718</t>
  </si>
  <si>
    <t>23.255135,120.820011</t>
    <phoneticPr fontId="6" type="noConversion"/>
  </si>
  <si>
    <t>N7545HC5554</t>
  </si>
  <si>
    <t>23.259358,120.820712</t>
    <phoneticPr fontId="6" type="noConversion"/>
  </si>
  <si>
    <t>N7646AC2271</t>
  </si>
  <si>
    <t>23.261088,120.825102</t>
    <phoneticPr fontId="6" type="noConversion"/>
  </si>
  <si>
    <t>N7646EE7172</t>
  </si>
  <si>
    <t>23.265228,120.825776</t>
    <phoneticPr fontId="6" type="noConversion"/>
  </si>
  <si>
    <t>N7647FD4761</t>
  </si>
  <si>
    <t>23.269284,120.826209</t>
    <phoneticPr fontId="6" type="noConversion"/>
  </si>
  <si>
    <t>N7648FD9210</t>
  </si>
  <si>
    <t>23.270463,120.830348</t>
    <phoneticPr fontId="6" type="noConversion"/>
  </si>
  <si>
    <t>N7748CE1550</t>
  </si>
  <si>
    <t>23.270138,120.834574</t>
    <phoneticPr fontId="6" type="noConversion"/>
  </si>
  <si>
    <t>N7748GE4173</t>
  </si>
  <si>
    <t>23.268074,120.838030</t>
    <phoneticPr fontId="6" type="noConversion"/>
  </si>
  <si>
    <t>N7848CB0804</t>
  </si>
  <si>
    <t>23.264279,120.839531</t>
    <phoneticPr fontId="6" type="noConversion"/>
  </si>
  <si>
    <t>N7847DC5634</t>
  </si>
  <si>
    <t>23.261875,120.843155</t>
    <phoneticPr fontId="6" type="noConversion"/>
  </si>
  <si>
    <t>N7846HE2947</t>
  </si>
  <si>
    <t>23.260851,120.846174</t>
    <phoneticPr fontId="6" type="noConversion"/>
  </si>
  <si>
    <t>N7946CD3833</t>
  </si>
  <si>
    <t>23.258111,120.849407</t>
    <phoneticPr fontId="6" type="noConversion"/>
  </si>
  <si>
    <t>N7946FA6830</t>
  </si>
  <si>
    <t>23.258400,120.850883</t>
    <phoneticPr fontId="6" type="noConversion"/>
  </si>
  <si>
    <t>N7946HB1142</t>
  </si>
  <si>
    <t>23.261834,120.849810</t>
    <phoneticPr fontId="6" type="noConversion"/>
  </si>
  <si>
    <t>N7946GE0952</t>
  </si>
  <si>
    <t>23.265244,120.848038</t>
    <phoneticPr fontId="6" type="noConversion"/>
  </si>
  <si>
    <t>N7947ED2740</t>
  </si>
  <si>
    <t>23.262060,120.850887</t>
    <phoneticPr fontId="6" type="noConversion"/>
  </si>
  <si>
    <t>N7947HA1157</t>
  </si>
  <si>
    <t>23.266053,120.849568</t>
    <phoneticPr fontId="6" type="noConversion"/>
  </si>
  <si>
    <t>N7947FE8519</t>
  </si>
  <si>
    <t>23.268376,120.849167</t>
    <phoneticPr fontId="6" type="noConversion"/>
  </si>
  <si>
    <t>N7948FC4106</t>
  </si>
  <si>
    <t>23.270132,120.845217</t>
    <phoneticPr fontId="6" type="noConversion"/>
  </si>
  <si>
    <t>N7948BE3161</t>
  </si>
  <si>
    <t>23.273849,120.846477</t>
    <phoneticPr fontId="6" type="noConversion"/>
  </si>
  <si>
    <t>N7949CD6253</t>
  </si>
  <si>
    <t>23.275331,120.844956</t>
    <phoneticPr fontId="6" type="noConversion"/>
  </si>
  <si>
    <t>N7949BE1807</t>
  </si>
  <si>
    <t>23.275926,120.840552</t>
    <phoneticPr fontId="6" type="noConversion"/>
  </si>
  <si>
    <t>N7850EA5593</t>
  </si>
  <si>
    <t>23.278816,120.837588</t>
    <phoneticPr fontId="6" type="noConversion"/>
  </si>
  <si>
    <t>N7850BD5764</t>
  </si>
  <si>
    <t>23.281232,120.838624</t>
    <phoneticPr fontId="6" type="noConversion"/>
  </si>
  <si>
    <t>N7851CB6431</t>
  </si>
  <si>
    <t>23.284683,120.841210</t>
    <phoneticPr fontId="6" type="noConversion"/>
  </si>
  <si>
    <t>N7852FA2283</t>
  </si>
  <si>
    <t>23.285724,120.845348</t>
    <phoneticPr fontId="6" type="noConversion"/>
  </si>
  <si>
    <t>N7952BB5318</t>
  </si>
  <si>
    <t>23.286436,120.848492</t>
    <phoneticPr fontId="6" type="noConversion"/>
  </si>
  <si>
    <t>N7952EC7136</t>
  </si>
  <si>
    <t>23.289813,120.851254</t>
    <phoneticPr fontId="6" type="noConversion"/>
  </si>
  <si>
    <t>N7953HA5960</t>
  </si>
  <si>
    <t>23.289114,120.854112</t>
    <phoneticPr fontId="6" type="noConversion"/>
  </si>
  <si>
    <t>N8053CA4182</t>
  </si>
  <si>
    <t>23.288427,120.858174</t>
    <phoneticPr fontId="6" type="noConversion"/>
  </si>
  <si>
    <t>N8052GE6336</t>
  </si>
  <si>
    <t>23.286195,120.861655</t>
    <phoneticPr fontId="6" type="noConversion"/>
  </si>
  <si>
    <t>N8152CB1898</t>
  </si>
  <si>
    <t>23.282549,120.863176</t>
    <phoneticPr fontId="6" type="noConversion"/>
  </si>
  <si>
    <t>N8151DC7844</t>
  </si>
  <si>
    <t>23.280253,120.866983</t>
    <phoneticPr fontId="6" type="noConversion"/>
  </si>
  <si>
    <t>N8151HA6340</t>
  </si>
  <si>
    <t>23.281566,120.870346</t>
    <phoneticPr fontId="6" type="noConversion"/>
  </si>
  <si>
    <t>N8251DB0785</t>
  </si>
  <si>
    <t>23.283189,120.872622</t>
    <phoneticPr fontId="6" type="noConversion"/>
  </si>
  <si>
    <t>N8251FD4514</t>
  </si>
  <si>
    <t>23.279532,120.875214</t>
    <phoneticPr fontId="6" type="noConversion"/>
  </si>
  <si>
    <t>N8350AE0469</t>
  </si>
  <si>
    <t>23.283277,120.877228</t>
    <phoneticPr fontId="6" type="noConversion"/>
  </si>
  <si>
    <t>N8351CD1624</t>
  </si>
  <si>
    <t>23.285122,120.879838</t>
    <phoneticPr fontId="6" type="noConversion"/>
  </si>
  <si>
    <t>N8352EA7698</t>
  </si>
  <si>
    <t>23.284647,120.883198</t>
    <phoneticPr fontId="6" type="noConversion"/>
  </si>
  <si>
    <t>N8452AA2135</t>
  </si>
  <si>
    <t>23.283226,120.886978</t>
    <phoneticPr fontId="6" type="noConversion"/>
  </si>
  <si>
    <t>N8451ED0597</t>
  </si>
  <si>
    <t>23.282399,120.890987</t>
    <phoneticPr fontId="6" type="noConversion"/>
  </si>
  <si>
    <t>N8551AC1695</t>
  </si>
  <si>
    <t>23.278073,120.892053</t>
    <phoneticPr fontId="6" type="noConversion"/>
  </si>
  <si>
    <t>N8550BC2886</t>
  </si>
  <si>
    <t>23.278604,120.893242</t>
    <phoneticPr fontId="6" type="noConversion"/>
  </si>
  <si>
    <t>N8550CD5405</t>
  </si>
  <si>
    <t>23.282227,120.895506</t>
    <phoneticPr fontId="6" type="noConversion"/>
  </si>
  <si>
    <t>N8551EC8426</t>
  </si>
  <si>
    <t>23.286445,120.896253</t>
    <phoneticPr fontId="6" type="noConversion"/>
  </si>
  <si>
    <t>N8552FC5183</t>
  </si>
  <si>
    <t>23.286641,120.899257</t>
    <phoneticPr fontId="6" type="noConversion"/>
  </si>
  <si>
    <t>N8652AC6365</t>
  </si>
  <si>
    <t>23.284531,120.902324</t>
    <phoneticPr fontId="6" type="noConversion"/>
  </si>
  <si>
    <t>N8652DA7091</t>
  </si>
  <si>
    <t>23.281122,120.904297</t>
    <phoneticPr fontId="6" type="noConversion"/>
  </si>
  <si>
    <t>N8651FB8213</t>
  </si>
  <si>
    <t>23.278932,120.907500</t>
    <phoneticPr fontId="6" type="noConversion"/>
  </si>
  <si>
    <t>N8750BD0880</t>
  </si>
  <si>
    <t>23.279118,120.910782</t>
    <phoneticPr fontId="6" type="noConversion"/>
  </si>
  <si>
    <t>N8750EE4041</t>
  </si>
  <si>
    <t>23.283284,120.911822</t>
    <phoneticPr fontId="6" type="noConversion"/>
  </si>
  <si>
    <t>N8751FD5612</t>
  </si>
  <si>
    <t>23.284513,120.915698</t>
    <phoneticPr fontId="6" type="noConversion"/>
  </si>
  <si>
    <t>N8851BE4978</t>
  </si>
  <si>
    <t>23.284511,120.920024</t>
    <phoneticPr fontId="6" type="noConversion"/>
  </si>
  <si>
    <t>N8851FE9907</t>
  </si>
  <si>
    <t>23.281042,120.917821</t>
    <phoneticPr fontId="6" type="noConversion"/>
  </si>
  <si>
    <t>N8851DB6143</t>
  </si>
  <si>
    <t>23.277043,120.917279</t>
    <phoneticPr fontId="6" type="noConversion"/>
  </si>
  <si>
    <t>N8850DB0791</t>
  </si>
  <si>
    <t>23.273046,120.915720</t>
    <phoneticPr fontId="6" type="noConversion"/>
  </si>
  <si>
    <t>N8849BC4298</t>
  </si>
  <si>
    <t>23.268908,120.916757</t>
    <phoneticPr fontId="6" type="noConversion"/>
  </si>
  <si>
    <t>N8848CC5750</t>
  </si>
  <si>
    <t>23.265279,120.916507</t>
    <phoneticPr fontId="6" type="noConversion"/>
  </si>
  <si>
    <t>N8847CD2698</t>
  </si>
  <si>
    <t>23.263185,120.912658</t>
    <phoneticPr fontId="6" type="noConversion"/>
  </si>
  <si>
    <t>N8747GB3356</t>
  </si>
  <si>
    <t>23.262428,120.916322</t>
    <phoneticPr fontId="6" type="noConversion"/>
  </si>
  <si>
    <t>N8847CA1502</t>
  </si>
  <si>
    <t>23.259934,120.919795</t>
    <phoneticPr fontId="6" type="noConversion"/>
  </si>
  <si>
    <t>N8846FC6756</t>
  </si>
  <si>
    <t>23.258033,120.920919</t>
    <phoneticPr fontId="6" type="noConversion"/>
  </si>
  <si>
    <t>N8846GA8605</t>
  </si>
  <si>
    <t>23.262263,120.920956</t>
    <phoneticPr fontId="6" type="noConversion"/>
  </si>
  <si>
    <t>N8847GA8344</t>
  </si>
  <si>
    <t>23.262133,120.923777</t>
    <phoneticPr fontId="6" type="noConversion"/>
  </si>
  <si>
    <t>N8947BA7139</t>
  </si>
  <si>
    <t>23.259440,120.926820</t>
    <phoneticPr fontId="6" type="noConversion"/>
  </si>
  <si>
    <t>N8946EC8241</t>
  </si>
  <si>
    <t>23.257850,120.928850</t>
    <phoneticPr fontId="6" type="noConversion"/>
  </si>
  <si>
    <t>N8946GA9415</t>
  </si>
  <si>
    <t>23.255618,120.932235</t>
    <phoneticPr fontId="6" type="noConversion"/>
  </si>
  <si>
    <t>N9045CC3987</t>
  </si>
  <si>
    <t>23.254848,120.934645</t>
    <phoneticPr fontId="6" type="noConversion"/>
  </si>
  <si>
    <t>N9045EC8142</t>
  </si>
  <si>
    <t>23.259017,120.935968</t>
    <phoneticPr fontId="6" type="noConversion"/>
  </si>
  <si>
    <t>N9046GB2703</t>
  </si>
  <si>
    <t>23.263006,120.936112</t>
    <phoneticPr fontId="6" type="noConversion"/>
  </si>
  <si>
    <t>N9047GB3155</t>
  </si>
  <si>
    <t>23.266895,120.937262</t>
    <phoneticPr fontId="6" type="noConversion"/>
  </si>
  <si>
    <t>N9048HA5426</t>
  </si>
  <si>
    <t>23.265522,120.939971</t>
    <phoneticPr fontId="6" type="noConversion"/>
  </si>
  <si>
    <t>N9147CD3904</t>
  </si>
  <si>
    <t>23.262631,120.942483</t>
    <phoneticPr fontId="6" type="noConversion"/>
  </si>
  <si>
    <t>N9147EA8763</t>
  </si>
  <si>
    <t>23.259438,120.944402</t>
    <phoneticPr fontId="6" type="noConversion"/>
  </si>
  <si>
    <t>N9146GC8230</t>
  </si>
  <si>
    <t>23.260875,120.947687</t>
    <phoneticPr fontId="6" type="noConversion"/>
  </si>
  <si>
    <t>N9246CD1799</t>
  </si>
  <si>
    <t>23.264854,120.949551</t>
    <phoneticPr fontId="6" type="noConversion"/>
  </si>
  <si>
    <t>N9247ED1109</t>
  </si>
  <si>
    <t>23.266664,120.953142</t>
    <phoneticPr fontId="6" type="noConversion"/>
  </si>
  <si>
    <t>N9248HA7270</t>
  </si>
  <si>
    <t>23.265559,120.956833</t>
    <phoneticPr fontId="6" type="noConversion"/>
  </si>
  <si>
    <t>N9347DD5957</t>
  </si>
  <si>
    <t>23.264225,120.961493</t>
    <phoneticPr fontId="6" type="noConversion"/>
  </si>
  <si>
    <t>N9447AC3419</t>
  </si>
  <si>
    <t>23.264669,120.965805</t>
    <phoneticPr fontId="6" type="noConversion"/>
  </si>
  <si>
    <t>N9447EC7938</t>
  </si>
  <si>
    <t>23.199528,121.027745</t>
    <phoneticPr fontId="6" type="noConversion"/>
  </si>
  <si>
    <t>O0233EA1815</t>
  </si>
  <si>
    <t>23.266613,120.969933</t>
    <phoneticPr fontId="6" type="noConversion"/>
  </si>
  <si>
    <t>N9548AA9153</t>
  </si>
  <si>
    <t>23.269783,120.973025</t>
    <phoneticPr fontId="6" type="noConversion"/>
  </si>
  <si>
    <t>N9548ED1614</t>
  </si>
  <si>
    <t>23.272050,120.976717</t>
    <phoneticPr fontId="6" type="noConversion"/>
  </si>
  <si>
    <t>N9549HB8195</t>
  </si>
  <si>
    <t>23.268359,120.977040</t>
    <phoneticPr fontId="6" type="noConversion"/>
  </si>
  <si>
    <t>N9648AC2027</t>
  </si>
  <si>
    <t>23.264313,120.976914</t>
    <phoneticPr fontId="6" type="noConversion"/>
  </si>
  <si>
    <t>N9647AC0599</t>
  </si>
  <si>
    <t>23.261523,120.976543</t>
    <phoneticPr fontId="6" type="noConversion"/>
  </si>
  <si>
    <t>N9546HE7510</t>
  </si>
  <si>
    <t>23.257459,120.977257</t>
    <phoneticPr fontId="6" type="noConversion"/>
  </si>
  <si>
    <t>N9646AA4040</t>
  </si>
  <si>
    <t>23.254215,120.979300</t>
    <phoneticPr fontId="6" type="noConversion"/>
  </si>
  <si>
    <t>N9645CB5430</t>
  </si>
  <si>
    <t>23.250477,120.980630</t>
    <phoneticPr fontId="6" type="noConversion"/>
  </si>
  <si>
    <t>N9644DC8296</t>
  </si>
  <si>
    <t>23.246424,120.979526</t>
    <phoneticPr fontId="6" type="noConversion"/>
  </si>
  <si>
    <t>N9643CC7768</t>
  </si>
  <si>
    <t>23.243327,120.981989</t>
    <phoneticPr fontId="6" type="noConversion"/>
  </si>
  <si>
    <t>N9642FE2385</t>
  </si>
  <si>
    <t>23.243553,120.986006</t>
    <phoneticPr fontId="6" type="noConversion"/>
  </si>
  <si>
    <t>N9742BE3690</t>
  </si>
  <si>
    <t>23.247292,120.985868</t>
    <phoneticPr fontId="6" type="noConversion"/>
  </si>
  <si>
    <t>N9743BD2754</t>
  </si>
  <si>
    <t>23.241892,120.987022</t>
    <phoneticPr fontId="6" type="noConversion"/>
  </si>
  <si>
    <t>N9742CC4736</t>
  </si>
  <si>
    <t>23.240736,120.984120</t>
    <phoneticPr fontId="6" type="noConversion"/>
  </si>
  <si>
    <t>N9642HB4468</t>
  </si>
  <si>
    <t>23.238361,120.984433</t>
    <phoneticPr fontId="6" type="noConversion"/>
  </si>
  <si>
    <t>N9641HD7885</t>
  </si>
  <si>
    <t>23.240158,120.986123</t>
    <phoneticPr fontId="6" type="noConversion"/>
  </si>
  <si>
    <t>N9742BA5814</t>
  </si>
  <si>
    <t>23.241368,120.989475</t>
    <phoneticPr fontId="6" type="noConversion"/>
  </si>
  <si>
    <t>N9742EC9148</t>
  </si>
  <si>
    <t>23.244646,120.991439</t>
    <phoneticPr fontId="6" type="noConversion"/>
  </si>
  <si>
    <t>N9743GA9851</t>
  </si>
  <si>
    <t>23.247220,120.990393</t>
    <phoneticPr fontId="6" type="noConversion"/>
  </si>
  <si>
    <t>N9743FD8686</t>
  </si>
  <si>
    <t>23.245857,120.993941</t>
    <phoneticPr fontId="6" type="noConversion"/>
  </si>
  <si>
    <t>N9843BC5115</t>
  </si>
  <si>
    <t>23.244069,120.997615</t>
    <phoneticPr fontId="6" type="noConversion"/>
  </si>
  <si>
    <t>N9843FA2177</t>
  </si>
  <si>
    <t>23.240971,121.000186</t>
    <phoneticPr fontId="6" type="noConversion"/>
  </si>
  <si>
    <t>N9842HB9704</t>
  </si>
  <si>
    <t>23.238930,121.003997</t>
    <phoneticPr fontId="6" type="noConversion"/>
  </si>
  <si>
    <t>N9941DE8408</t>
  </si>
  <si>
    <t>23.235408,121.006127</t>
    <phoneticPr fontId="6" type="noConversion"/>
  </si>
  <si>
    <t>N9941FA9588</t>
  </si>
  <si>
    <t>23.231435,121.007309</t>
    <phoneticPr fontId="6" type="noConversion"/>
  </si>
  <si>
    <t>N9940HB1198</t>
  </si>
  <si>
    <t>23.227019,121.007905</t>
    <phoneticPr fontId="6" type="noConversion"/>
  </si>
  <si>
    <t>N9939HB8209</t>
  </si>
  <si>
    <t>23.223621,121.010201</t>
    <phoneticPr fontId="6" type="noConversion"/>
  </si>
  <si>
    <t>O0038CC1552</t>
  </si>
  <si>
    <t>23.222440,121.012976</t>
    <phoneticPr fontId="6" type="noConversion"/>
  </si>
  <si>
    <t>O0038EB9292</t>
  </si>
  <si>
    <t>23.223524,121.015839</t>
    <phoneticPr fontId="6" type="noConversion"/>
  </si>
  <si>
    <t>O0038HC9422</t>
  </si>
  <si>
    <t>23.222566,121.015028</t>
    <phoneticPr fontId="6" type="noConversion"/>
  </si>
  <si>
    <t>O0038HB0396</t>
  </si>
  <si>
    <t>23.220751,121.013591</t>
    <phoneticPr fontId="6" type="noConversion"/>
  </si>
  <si>
    <t>O0037FE6325</t>
  </si>
  <si>
    <t>23.218584,121.017558</t>
    <phoneticPr fontId="6" type="noConversion"/>
  </si>
  <si>
    <t>O0137BB6985</t>
  </si>
  <si>
    <t>23.216488,121.019541</t>
    <phoneticPr fontId="6" type="noConversion"/>
  </si>
  <si>
    <t>O0136DE7613</t>
  </si>
  <si>
    <t>23.212993,121.022022</t>
    <phoneticPr fontId="6" type="noConversion"/>
  </si>
  <si>
    <t>O0136GA2756</t>
  </si>
  <si>
    <t>23.210329,121.025705</t>
    <phoneticPr fontId="6" type="noConversion"/>
  </si>
  <si>
    <t>O0235CC0821</t>
  </si>
  <si>
    <t>23.209470,121.029564</t>
    <phoneticPr fontId="6" type="noConversion"/>
  </si>
  <si>
    <t>O0235FB9876</t>
  </si>
  <si>
    <t>23.208033,121.033530</t>
    <phoneticPr fontId="6" type="noConversion"/>
  </si>
  <si>
    <t>O0335CA0237</t>
  </si>
  <si>
    <t>23.206417,121.031840</t>
    <phoneticPr fontId="6" type="noConversion"/>
  </si>
  <si>
    <t>O0334AD3408</t>
  </si>
  <si>
    <t>23.203745,121.030628</t>
    <phoneticPr fontId="6" type="noConversion"/>
  </si>
  <si>
    <t>O0234HA0562</t>
  </si>
  <si>
    <t>23.203754,121.026319</t>
    <phoneticPr fontId="6" type="noConversion"/>
  </si>
  <si>
    <t>O0234CA6553</t>
  </si>
  <si>
    <t>23.200251,121.024902</t>
    <phoneticPr fontId="6" type="noConversion"/>
  </si>
  <si>
    <t>O0233BB2605</t>
  </si>
  <si>
    <t>23.196214,121.024286</t>
    <phoneticPr fontId="6" type="noConversion"/>
  </si>
  <si>
    <t>O0232AC5178</t>
  </si>
  <si>
    <t>23.194129,121.022166</t>
    <phoneticPr fontId="6" type="noConversion"/>
  </si>
  <si>
    <t>O0131GE4807</t>
  </si>
  <si>
    <t>23.197623,121.023456</t>
    <phoneticPr fontId="6" type="noConversion"/>
  </si>
  <si>
    <t>O0132HD7724</t>
  </si>
  <si>
    <t>23.195348,121.020837</t>
    <phoneticPr fontId="6" type="noConversion"/>
  </si>
  <si>
    <t>O0132FB0242</t>
  </si>
  <si>
    <t>23.191898,121.022156</t>
    <phoneticPr fontId="6" type="noConversion"/>
  </si>
  <si>
    <t>O0131GC3490</t>
  </si>
  <si>
    <t>23.195023,121.019557</t>
    <phoneticPr fontId="6" type="noConversion"/>
  </si>
  <si>
    <t>O0132DA7836</t>
  </si>
  <si>
    <t>23.198671,121.021414</t>
    <phoneticPr fontId="6" type="noConversion"/>
  </si>
  <si>
    <t>O0132FE6930</t>
  </si>
  <si>
    <t>23.201073,121.019050</t>
    <phoneticPr fontId="6" type="noConversion"/>
  </si>
  <si>
    <t>O0133DC2516</t>
  </si>
  <si>
    <t>23.200441,121.018493</t>
    <phoneticPr fontId="6" type="noConversion"/>
  </si>
  <si>
    <t>O0133CB6846</t>
  </si>
  <si>
    <t>23.196820,121.017829</t>
    <phoneticPr fontId="6" type="noConversion"/>
  </si>
  <si>
    <t>O0132BC9865</t>
  </si>
  <si>
    <t>23.192982,121.016841</t>
    <phoneticPr fontId="6" type="noConversion"/>
  </si>
  <si>
    <t>O0131AD9650</t>
  </si>
  <si>
    <t>23.190280,121.019791</t>
    <phoneticPr fontId="6" type="noConversion"/>
  </si>
  <si>
    <t>O0131DA9670</t>
  </si>
  <si>
    <t>23.189134,121.024001</t>
    <phoneticPr fontId="6" type="noConversion"/>
  </si>
  <si>
    <t>O0230AE2384</t>
  </si>
  <si>
    <t>23.186443,121.027762</t>
    <phoneticPr fontId="6" type="noConversion"/>
  </si>
  <si>
    <t>O0230EB1336</t>
  </si>
  <si>
    <t>23.183643,121.031063</t>
    <phoneticPr fontId="6" type="noConversion"/>
  </si>
  <si>
    <t>O0229HD5216</t>
  </si>
  <si>
    <t>23.181077,121.034950</t>
    <phoneticPr fontId="6" type="noConversion"/>
  </si>
  <si>
    <t>O0329DA4492</t>
  </si>
  <si>
    <t>23.181392,121.039131</t>
    <phoneticPr fontId="6" type="noConversion"/>
  </si>
  <si>
    <t>O0329HA7777</t>
  </si>
  <si>
    <t>23.179296,121.042871</t>
    <phoneticPr fontId="6" type="noConversion"/>
  </si>
  <si>
    <t>O0428DD6405</t>
  </si>
  <si>
    <t>23.177057,121.042900</t>
    <phoneticPr fontId="6" type="noConversion"/>
  </si>
  <si>
    <t>O0428DA6937</t>
  </si>
  <si>
    <t>23.176976,121.038602</t>
    <phoneticPr fontId="6" type="noConversion"/>
  </si>
  <si>
    <t>O0328HA2838</t>
  </si>
  <si>
    <t>23.175153,121.034899</t>
    <phoneticPr fontId="6" type="noConversion"/>
  </si>
  <si>
    <t>O0327DD4846</t>
  </si>
  <si>
    <t>23.177384,121.030671</t>
    <phoneticPr fontId="6" type="noConversion"/>
  </si>
  <si>
    <t>O0228HB1313</t>
  </si>
  <si>
    <t>23.181937,121.022349</t>
    <phoneticPr fontId="6" type="noConversion"/>
  </si>
  <si>
    <t>O0129GB5397</t>
  </si>
  <si>
    <t>23.183437,121.019243</t>
    <phoneticPr fontId="6" type="noConversion"/>
  </si>
  <si>
    <t>O0129DD4013</t>
  </si>
  <si>
    <t>23.182173,121.019116</t>
    <phoneticPr fontId="6" type="noConversion"/>
  </si>
  <si>
    <t>O0129DB2683</t>
  </si>
  <si>
    <t>23.180384,121.022300</t>
    <phoneticPr fontId="6" type="noConversion"/>
  </si>
  <si>
    <t>O0128GE5645</t>
  </si>
  <si>
    <t>23.177693,121.024888</t>
    <phoneticPr fontId="6" type="noConversion"/>
  </si>
  <si>
    <t>O0228BB1697</t>
  </si>
  <si>
    <t>23.175479,121.030113</t>
    <phoneticPr fontId="6" type="noConversion"/>
  </si>
  <si>
    <t>O0227GE5242</t>
  </si>
  <si>
    <t>23.174296,121.032223</t>
    <phoneticPr fontId="6" type="noConversion"/>
  </si>
  <si>
    <t>O0327AC7901</t>
  </si>
  <si>
    <t>23.171586,121.035690</t>
    <phoneticPr fontId="6" type="noConversion"/>
  </si>
  <si>
    <t>O0326EE2951</t>
  </si>
  <si>
    <t>23.173337,121.039685</t>
    <phoneticPr fontId="6" type="noConversion"/>
  </si>
  <si>
    <t>O0427AB3845</t>
  </si>
  <si>
    <t>23.171214,121.043865</t>
    <phoneticPr fontId="6" type="noConversion"/>
  </si>
  <si>
    <t>O0426EE6520</t>
  </si>
  <si>
    <t>23.167908,121.046012</t>
    <phoneticPr fontId="6" type="noConversion"/>
  </si>
  <si>
    <t>O0426GA8824</t>
  </si>
  <si>
    <t>23.163844,121.047535</t>
    <phoneticPr fontId="6" type="noConversion"/>
  </si>
  <si>
    <t>O0525AB3384</t>
  </si>
  <si>
    <t>23.161847,121.051050</t>
    <phoneticPr fontId="6" type="noConversion"/>
  </si>
  <si>
    <t>O0524DE9183</t>
  </si>
  <si>
    <t>23.158361,121.049134</t>
    <phoneticPr fontId="6" type="noConversion"/>
  </si>
  <si>
    <t>O0524CA0227</t>
  </si>
  <si>
    <t>23.160013,121.052983</t>
    <phoneticPr fontId="6" type="noConversion"/>
  </si>
  <si>
    <t>O0524FC9160</t>
  </si>
  <si>
    <t>23.157772,121.056625</t>
    <phoneticPr fontId="6" type="noConversion"/>
  </si>
  <si>
    <t>O0623BE6692</t>
  </si>
  <si>
    <t>23.156082,121.059925</t>
    <phoneticPr fontId="6" type="noConversion"/>
  </si>
  <si>
    <t>O0623FC0775</t>
  </si>
  <si>
    <t>23.155927,121.064730</t>
    <phoneticPr fontId="6" type="noConversion"/>
  </si>
  <si>
    <t>O0723BC9598</t>
  </si>
  <si>
    <t>23.152639,121.065773</t>
    <phoneticPr fontId="6" type="noConversion"/>
  </si>
  <si>
    <t>O0722DD0964</t>
  </si>
  <si>
    <t>23.152357,121.070324</t>
    <phoneticPr fontId="6" type="noConversion"/>
  </si>
  <si>
    <t>O0722HD7623</t>
  </si>
  <si>
    <t>23.150790,121.074142</t>
    <phoneticPr fontId="6" type="noConversion"/>
  </si>
  <si>
    <t>O0822DB6839</t>
  </si>
  <si>
    <t>23.149346,121.078370</t>
    <phoneticPr fontId="6" type="noConversion"/>
  </si>
  <si>
    <t>O0822HA9360</t>
  </si>
  <si>
    <t>23.145219,121.078563</t>
    <phoneticPr fontId="6" type="noConversion"/>
  </si>
  <si>
    <t>O0921AA1763</t>
  </si>
  <si>
    <t>23.142238,121.080455</t>
    <phoneticPr fontId="6" type="noConversion"/>
  </si>
  <si>
    <t>O0920CC1403</t>
  </si>
  <si>
    <t>23.140096,121.084741</t>
    <phoneticPr fontId="6" type="noConversion"/>
  </si>
  <si>
    <t>O0920GA4096</t>
  </si>
  <si>
    <t>23.139271,121.089066</t>
    <phoneticPr fontId="6" type="noConversion"/>
  </si>
  <si>
    <t>O1019CE9125</t>
  </si>
  <si>
    <t>23.140895,121.092700</t>
    <phoneticPr fontId="6" type="noConversion"/>
  </si>
  <si>
    <t>O1020GA6945</t>
  </si>
  <si>
    <t>23.141669,121.096694</t>
    <phoneticPr fontId="6" type="noConversion"/>
  </si>
  <si>
    <t>O1120CB7831</t>
  </si>
  <si>
    <t>23.141386,121.101460</t>
    <phoneticPr fontId="6" type="noConversion"/>
  </si>
  <si>
    <t>O1120HB6510</t>
  </si>
  <si>
    <t>23.138440,121.105021</t>
    <phoneticPr fontId="6" type="noConversion"/>
  </si>
  <si>
    <t>O1219DD2264</t>
  </si>
  <si>
    <t>23.138915,121.110012</t>
    <phoneticPr fontId="6" type="noConversion"/>
  </si>
  <si>
    <t>O1319AD3777</t>
  </si>
  <si>
    <t>23.136818,121.112979</t>
    <phoneticPr fontId="6" type="noConversion"/>
  </si>
  <si>
    <t>O1319DB4415</t>
  </si>
  <si>
    <t>23.135262,121.116434</t>
    <phoneticPr fontId="6" type="noConversion"/>
  </si>
  <si>
    <t>O1318GE9753</t>
  </si>
  <si>
    <t>23.133715,121.119928</t>
    <phoneticPr fontId="6" type="noConversion"/>
  </si>
  <si>
    <t>O1418CD5032</t>
  </si>
  <si>
    <t>23.135717,121.123602</t>
    <phoneticPr fontId="6" type="noConversion"/>
  </si>
  <si>
    <t>O1419GA2294</t>
  </si>
  <si>
    <t>23.136293,121.125897</t>
    <phoneticPr fontId="6" type="noConversion"/>
  </si>
  <si>
    <t>O1519AA6848</t>
  </si>
  <si>
    <t>23.135434,121.128240</t>
    <phoneticPr fontId="6" type="noConversion"/>
  </si>
  <si>
    <t>O1518DE0943</t>
  </si>
  <si>
    <t>23.135712,121.130398</t>
    <phoneticPr fontId="6" type="noConversion"/>
  </si>
  <si>
    <t>O1519FA2254</t>
  </si>
  <si>
    <t>23.132828,121.134242</t>
    <phoneticPr fontId="6" type="noConversion"/>
  </si>
  <si>
    <t>O1618BC1095</t>
  </si>
  <si>
    <t>23.132237,121.138489</t>
    <phoneticPr fontId="6" type="noConversion"/>
  </si>
  <si>
    <t>O1618FB5440</t>
  </si>
  <si>
    <t>23.133344,121.142572</t>
    <phoneticPr fontId="6" type="noConversion"/>
  </si>
  <si>
    <t>O1718BC7623</t>
  </si>
  <si>
    <t>23.132004,121.146857</t>
    <phoneticPr fontId="6" type="noConversion"/>
  </si>
  <si>
    <t>O1718GB1115</t>
  </si>
  <si>
    <t>23.129661,121.150877</t>
    <phoneticPr fontId="6" type="noConversion"/>
  </si>
  <si>
    <t>O1817CD2536</t>
  </si>
  <si>
    <t>23.128004,121.155357</t>
    <phoneticPr fontId="6" type="noConversion"/>
  </si>
  <si>
    <t>O1817GB8723</t>
  </si>
  <si>
    <t>23.126817,121.159867</t>
    <phoneticPr fontId="6" type="noConversion"/>
  </si>
  <si>
    <t>O1917DA4442</t>
  </si>
  <si>
    <t>23.124727,121.163067</t>
    <phoneticPr fontId="6" type="noConversion"/>
  </si>
  <si>
    <t>O1916GD7121</t>
  </si>
  <si>
    <t>23.120787,121.165610</t>
    <phoneticPr fontId="6" type="noConversion"/>
  </si>
  <si>
    <t>O2015BD3735</t>
  </si>
  <si>
    <t>23.117750,121.168682</t>
    <phoneticPr fontId="6" type="noConversion"/>
  </si>
  <si>
    <t>O2015EA4389</t>
  </si>
  <si>
    <t>23.116020,121.172829</t>
    <phoneticPr fontId="6" type="noConversion"/>
  </si>
  <si>
    <t>O2114AD7438</t>
  </si>
  <si>
    <t>23.114554,121.175688</t>
    <phoneticPr fontId="6" type="noConversion"/>
  </si>
  <si>
    <t>O2114DB6866</t>
  </si>
  <si>
    <t>23.110583,121.173447</t>
    <phoneticPr fontId="6" type="noConversion"/>
  </si>
  <si>
    <t>O2113BC3476</t>
  </si>
  <si>
    <t>23.107050,121.175503</t>
    <phoneticPr fontId="6" type="noConversion"/>
  </si>
  <si>
    <t>O2112DD4585</t>
  </si>
  <si>
    <t>23.102750,121.176659</t>
    <phoneticPr fontId="6" type="noConversion"/>
  </si>
  <si>
    <t>O2111ED6779</t>
  </si>
  <si>
    <t>23.098344,121.176419</t>
    <phoneticPr fontId="6" type="noConversion"/>
  </si>
  <si>
    <t>O2110ED4931</t>
  </si>
  <si>
    <t>23.094216,121.176618</t>
    <phoneticPr fontId="6" type="noConversion"/>
  </si>
  <si>
    <t>O2109EE6344</t>
  </si>
  <si>
    <t>23.089872,121.177130</t>
    <phoneticPr fontId="6" type="noConversion"/>
  </si>
  <si>
    <t>O2108FE1573</t>
  </si>
  <si>
    <t>23.121935,121.164948</t>
    <phoneticPr fontId="6" type="noConversion"/>
  </si>
  <si>
    <t>O2016AA6052</t>
  </si>
  <si>
    <t>23.124866,121.168525</t>
    <phoneticPr fontId="6" type="noConversion"/>
  </si>
  <si>
    <t>O2016ED3217</t>
  </si>
  <si>
    <t>23.127562,121.172346</t>
    <phoneticPr fontId="6" type="noConversion"/>
  </si>
  <si>
    <t>O2117AB2226</t>
  </si>
  <si>
    <t>23.129210,121.176801</t>
    <phoneticPr fontId="6" type="noConversion"/>
  </si>
  <si>
    <t>O2117ED7089</t>
  </si>
  <si>
    <t>23.130957,121.181197</t>
    <phoneticPr fontId="6" type="noConversion"/>
  </si>
  <si>
    <t>O2218BA2083</t>
  </si>
  <si>
    <t>23.131077,121.186031</t>
    <phoneticPr fontId="6" type="noConversion"/>
  </si>
  <si>
    <t>O2218GA2137</t>
  </si>
  <si>
    <t>23.131406,121.190864</t>
    <phoneticPr fontId="6" type="noConversion"/>
  </si>
  <si>
    <t>O2318DA1584</t>
  </si>
  <si>
    <t>23.129648,121.195353</t>
    <phoneticPr fontId="6" type="noConversion"/>
  </si>
  <si>
    <t>O2317HD7680</t>
  </si>
  <si>
    <t>23.128252,121.199960</t>
    <phoneticPr fontId="6" type="noConversion"/>
  </si>
  <si>
    <t>O2417EC5006</t>
  </si>
  <si>
    <t>23.126973,121.204664</t>
    <phoneticPr fontId="6" type="noConversion"/>
  </si>
  <si>
    <t>O2517BA3625</t>
  </si>
  <si>
    <t>23.125675,121.209349</t>
    <phoneticPr fontId="6" type="noConversion"/>
  </si>
  <si>
    <t>O2516GE1222</t>
  </si>
  <si>
    <t>23.120938,121.213394</t>
    <phoneticPr fontId="6" type="noConversion"/>
  </si>
  <si>
    <t>O2615CD2978</t>
  </si>
  <si>
    <t>23.053436,120.415184</t>
    <phoneticPr fontId="6" type="noConversion"/>
  </si>
  <si>
    <t>N2401AA4247</t>
  </si>
  <si>
    <t>23.051356,120.419379</t>
    <phoneticPr fontId="6" type="noConversion"/>
  </si>
  <si>
    <t>N2400EC7935</t>
  </si>
  <si>
    <t>23.048226,120.422964</t>
    <phoneticPr fontId="6" type="noConversion"/>
  </si>
  <si>
    <t>Q2599AE3497</t>
  </si>
  <si>
    <t>23.045196,120.426343</t>
    <phoneticPr fontId="6" type="noConversion"/>
  </si>
  <si>
    <t>Q2599DB8140</t>
  </si>
  <si>
    <t>23.042989,120.430431</t>
    <phoneticPr fontId="6" type="noConversion"/>
  </si>
  <si>
    <t>Q2698AD0624</t>
  </si>
  <si>
    <t>23.044521,120.434718</t>
    <phoneticPr fontId="6" type="noConversion"/>
  </si>
  <si>
    <t>Q2699EA4322</t>
  </si>
  <si>
    <t>23.044520,120.439363</t>
    <phoneticPr fontId="6" type="noConversion"/>
  </si>
  <si>
    <t>Q2799BA1380</t>
  </si>
  <si>
    <t>23.045772,120.443573</t>
    <phoneticPr fontId="6" type="noConversion"/>
  </si>
  <si>
    <t>Q2799FB5607</t>
  </si>
  <si>
    <t>23.045775,120.446959</t>
    <phoneticPr fontId="6" type="noConversion"/>
  </si>
  <si>
    <t>Q2899AB9676</t>
  </si>
  <si>
    <t>23.044951,120.451510</t>
    <phoneticPr fontId="6" type="noConversion"/>
  </si>
  <si>
    <t>Q2899FA6733</t>
  </si>
  <si>
    <t>23.046518,120.455445</t>
    <phoneticPr fontId="6" type="noConversion"/>
  </si>
  <si>
    <t>Q2999BC6475</t>
  </si>
  <si>
    <t>23.045811,120.459956</t>
    <phoneticPr fontId="6" type="noConversion"/>
  </si>
  <si>
    <t>Q2999GB2695</t>
  </si>
  <si>
    <t>23.045635,120.464163</t>
    <phoneticPr fontId="6" type="noConversion"/>
  </si>
  <si>
    <t>Q3099CB6404</t>
  </si>
  <si>
    <t>23.044657,120.468645</t>
    <phoneticPr fontId="6" type="noConversion"/>
  </si>
  <si>
    <t>Q3099HA1394</t>
  </si>
  <si>
    <t>23.044529,120.473525</t>
    <phoneticPr fontId="6" type="noConversion"/>
  </si>
  <si>
    <t>Q3199EA1198</t>
  </si>
  <si>
    <t>23.045889,120.477940</t>
    <phoneticPr fontId="6" type="noConversion"/>
  </si>
  <si>
    <t>Q3299AB7627</t>
  </si>
  <si>
    <t>23.046554,120.482533</t>
    <phoneticPr fontId="6" type="noConversion"/>
  </si>
  <si>
    <t>Q3299FC4339</t>
  </si>
  <si>
    <t>24.160866,120.860318</t>
    <phoneticPr fontId="6" type="noConversion"/>
  </si>
  <si>
    <t>G8146BA7571</t>
  </si>
  <si>
    <t>24.158836,120.864277</t>
    <phoneticPr fontId="6" type="noConversion"/>
  </si>
  <si>
    <t>G8145FD7296</t>
  </si>
  <si>
    <t>24.158972,120.868828</t>
    <phoneticPr fontId="6" type="noConversion"/>
  </si>
  <si>
    <t>G8245CD4410</t>
  </si>
  <si>
    <t>24.156032,120.871465</t>
    <phoneticPr fontId="6" type="noConversion"/>
  </si>
  <si>
    <t>G8245FA0195</t>
  </si>
  <si>
    <t>24.153357,120.869850</t>
    <phoneticPr fontId="6" type="noConversion"/>
  </si>
  <si>
    <t>G8244DC4158</t>
  </si>
  <si>
    <t>24.149147,120.869227</t>
    <phoneticPr fontId="6" type="noConversion"/>
  </si>
  <si>
    <t>G8243CC8512</t>
  </si>
  <si>
    <t>24.145686,120.868711</t>
    <phoneticPr fontId="6" type="noConversion"/>
  </si>
  <si>
    <t>G8242CD2689</t>
  </si>
  <si>
    <t>24.145806,120.871011</t>
    <phoneticPr fontId="6" type="noConversion"/>
  </si>
  <si>
    <t>G8242ED6822</t>
  </si>
  <si>
    <t>24.149601,120.871591</t>
    <phoneticPr fontId="6" type="noConversion"/>
  </si>
  <si>
    <t>G8243FD2012</t>
  </si>
  <si>
    <t>24.151555,120.873494</t>
    <phoneticPr fontId="6" type="noConversion"/>
  </si>
  <si>
    <t>G8244HA1159</t>
  </si>
  <si>
    <t>24.154379,120.875871</t>
    <phoneticPr fontId="6" type="noConversion"/>
  </si>
  <si>
    <t>G8344BD5371</t>
  </si>
  <si>
    <t>24.153465,120.877355</t>
    <phoneticPr fontId="6" type="noConversion"/>
  </si>
  <si>
    <t>G8344DC0370</t>
  </si>
  <si>
    <t>24.149274,120.877532</t>
    <phoneticPr fontId="6" type="noConversion"/>
  </si>
  <si>
    <t>G8343DC2656</t>
  </si>
  <si>
    <t>24.145555,120.876095</t>
    <phoneticPr fontId="6" type="noConversion"/>
  </si>
  <si>
    <t>G8342BD7594</t>
  </si>
  <si>
    <t>24.141703,120.875287</t>
    <phoneticPr fontId="6" type="noConversion"/>
  </si>
  <si>
    <t>G8341AE9267</t>
  </si>
  <si>
    <t>24.138274,120.875516</t>
    <phoneticPr fontId="6" type="noConversion"/>
  </si>
  <si>
    <t>G8341BA1498</t>
  </si>
  <si>
    <t>24.135429,120.874615</t>
    <phoneticPr fontId="6" type="noConversion"/>
  </si>
  <si>
    <t>G8340AC2373</t>
  </si>
  <si>
    <t>24.132087,120.876149</t>
    <phoneticPr fontId="6" type="noConversion"/>
  </si>
  <si>
    <t>G8339BD8632</t>
  </si>
  <si>
    <t>24.129943,120.873720</t>
    <phoneticPr fontId="6" type="noConversion"/>
  </si>
  <si>
    <t>G8239HB3265</t>
  </si>
  <si>
    <t>24.130187,120.875813</t>
    <phoneticPr fontId="6" type="noConversion"/>
  </si>
  <si>
    <t>G8339BB4582</t>
  </si>
  <si>
    <t>24.131812,120.878762</t>
    <phoneticPr fontId="6" type="noConversion"/>
  </si>
  <si>
    <t>G8339ED4382</t>
  </si>
  <si>
    <t>24.130765,120.879360</t>
    <phoneticPr fontId="6" type="noConversion"/>
  </si>
  <si>
    <t>G8339FC0196</t>
  </si>
  <si>
    <t>24.128682,120.881787</t>
    <phoneticPr fontId="6" type="noConversion"/>
  </si>
  <si>
    <t>G8338HE5855</t>
  </si>
  <si>
    <t>24.128289,120.878803</t>
    <phoneticPr fontId="6" type="noConversion"/>
  </si>
  <si>
    <t>G8338EE5421</t>
  </si>
  <si>
    <t>24.126057,120.878247</t>
    <phoneticPr fontId="6" type="noConversion"/>
  </si>
  <si>
    <t>G8338DB9954</t>
  </si>
  <si>
    <t>24.124021,120.877990</t>
    <phoneticPr fontId="6" type="noConversion"/>
  </si>
  <si>
    <t>G8337DE6699</t>
  </si>
  <si>
    <t>24.123141,120.882514</t>
    <phoneticPr fontId="6" type="noConversion"/>
  </si>
  <si>
    <t>G8437AD2791</t>
  </si>
  <si>
    <t>24.122627,120.886481</t>
    <phoneticPr fontId="6" type="noConversion"/>
  </si>
  <si>
    <t>G8437ED3124</t>
  </si>
  <si>
    <t>24.120297,120.889083</t>
    <phoneticPr fontId="6" type="noConversion"/>
  </si>
  <si>
    <t>G8437GA9565</t>
  </si>
  <si>
    <t>24.116950,120.891011</t>
    <phoneticPr fontId="6" type="noConversion"/>
  </si>
  <si>
    <t>G8536AB9825</t>
  </si>
  <si>
    <t>24.114313,120.889162</t>
    <phoneticPr fontId="6" type="noConversion"/>
  </si>
  <si>
    <t>G8435HD0943</t>
  </si>
  <si>
    <t>24.110869,120.891184</t>
    <phoneticPr fontId="6" type="noConversion"/>
  </si>
  <si>
    <t>G8535BA0191</t>
  </si>
  <si>
    <t>24.106765,120.891165</t>
    <phoneticPr fontId="6" type="noConversion"/>
  </si>
  <si>
    <t>G8534BA0577</t>
  </si>
  <si>
    <t>24.103221,120.888974</t>
    <phoneticPr fontId="6" type="noConversion"/>
  </si>
  <si>
    <t>G8433GB8644</t>
  </si>
  <si>
    <t>24.099582,120.889140</t>
    <phoneticPr fontId="6" type="noConversion"/>
  </si>
  <si>
    <t>G8432HC0601</t>
  </si>
  <si>
    <t>24.095427,120.888221</t>
    <phoneticPr fontId="6" type="noConversion"/>
  </si>
  <si>
    <t>G8431GD0061</t>
  </si>
  <si>
    <t>24.091156,120.886701</t>
    <phoneticPr fontId="6" type="noConversion"/>
  </si>
  <si>
    <t>G8430ED5228</t>
  </si>
  <si>
    <t>24.086931,120.885001</t>
    <phoneticPr fontId="6" type="noConversion"/>
  </si>
  <si>
    <t>G8429CD7681</t>
  </si>
  <si>
    <t>24.082869,120.882931</t>
    <phoneticPr fontId="6" type="noConversion"/>
  </si>
  <si>
    <t>G8428AE6171</t>
  </si>
  <si>
    <t>24.080273,120.879911</t>
    <phoneticPr fontId="6" type="noConversion"/>
  </si>
  <si>
    <t>G8328FB6204</t>
  </si>
  <si>
    <t>24.077879,120.877374</t>
    <phoneticPr fontId="6" type="noConversion"/>
  </si>
  <si>
    <t>G8327DD0529</t>
  </si>
  <si>
    <t>24.073716,120.876623</t>
    <phoneticPr fontId="6" type="noConversion"/>
  </si>
  <si>
    <t>G8326CD2958</t>
  </si>
  <si>
    <t>24.069321,120.875723</t>
    <phoneticPr fontId="6" type="noConversion"/>
  </si>
  <si>
    <t>G8325BE3131</t>
  </si>
  <si>
    <t>24.065051,120.876670</t>
    <phoneticPr fontId="6" type="noConversion"/>
  </si>
  <si>
    <t>G8324CE2398</t>
  </si>
  <si>
    <t>24.061748,120.879468</t>
    <phoneticPr fontId="6" type="noConversion"/>
  </si>
  <si>
    <t>G8324FA1732</t>
  </si>
  <si>
    <t>24.057867,120.880098</t>
    <phoneticPr fontId="6" type="noConversion"/>
  </si>
  <si>
    <t>G8323FB7472</t>
  </si>
  <si>
    <t>24.060258,120.883260</t>
    <phoneticPr fontId="6" type="noConversion"/>
  </si>
  <si>
    <t>G8423AE9097</t>
  </si>
  <si>
    <t>24.062007,120.887197</t>
    <phoneticPr fontId="6" type="noConversion"/>
  </si>
  <si>
    <t>G8424EB9090</t>
  </si>
  <si>
    <t>24.061307,120.892049</t>
    <phoneticPr fontId="6" type="noConversion"/>
  </si>
  <si>
    <t>G8524BA9232</t>
  </si>
  <si>
    <t>24.061074,120.896949</t>
    <phoneticPr fontId="6" type="noConversion"/>
  </si>
  <si>
    <t>G8523GE9916</t>
  </si>
  <si>
    <t>24.059650,120.901453</t>
    <phoneticPr fontId="6" type="noConversion"/>
  </si>
  <si>
    <t>G8623DD4398</t>
  </si>
  <si>
    <t>24.058377,120.905799</t>
    <phoneticPr fontId="6" type="noConversion"/>
  </si>
  <si>
    <t>G8623HB9917</t>
  </si>
  <si>
    <t>24.057909,120.910504</t>
    <phoneticPr fontId="6" type="noConversion"/>
  </si>
  <si>
    <t>G8723EB6495</t>
  </si>
  <si>
    <t>24.058116,120.915343</t>
    <phoneticPr fontId="6" type="noConversion"/>
  </si>
  <si>
    <t>G8823BB6617</t>
  </si>
  <si>
    <t>24.058352,120.920231</t>
    <phoneticPr fontId="6" type="noConversion"/>
  </si>
  <si>
    <t>G8823GB5983</t>
  </si>
  <si>
    <t>24.058281,120.925036</t>
    <phoneticPr fontId="6" type="noConversion"/>
  </si>
  <si>
    <t>G8923DB4875</t>
  </si>
  <si>
    <t>24.058886,120.929880</t>
    <phoneticPr fontId="6" type="noConversion"/>
  </si>
  <si>
    <t>G9023AC4502</t>
  </si>
  <si>
    <t>24.059100,120.934775</t>
    <phoneticPr fontId="6" type="noConversion"/>
  </si>
  <si>
    <t>G9023FC3785</t>
  </si>
  <si>
    <t>24.058024,120.936527</t>
    <phoneticPr fontId="6" type="noConversion"/>
  </si>
  <si>
    <t>G9023HB1566</t>
  </si>
  <si>
    <t>24.055766,120.934720</t>
    <phoneticPr fontId="6" type="noConversion"/>
  </si>
  <si>
    <t>G9022FE3026</t>
  </si>
  <si>
    <t>24.052564,120.934529</t>
    <phoneticPr fontId="6" type="noConversion"/>
  </si>
  <si>
    <t>G9022FA1521</t>
  </si>
  <si>
    <t>24.049436,120.935725</t>
    <phoneticPr fontId="6" type="noConversion"/>
  </si>
  <si>
    <t>G9021GC3045</t>
  </si>
  <si>
    <t>24.048638,120.933814</t>
    <phoneticPr fontId="6" type="noConversion"/>
  </si>
  <si>
    <t>G9021EB3197</t>
  </si>
  <si>
    <t>24.046798,120.934356</t>
    <phoneticPr fontId="6" type="noConversion"/>
  </si>
  <si>
    <t>G9020EE9143</t>
  </si>
  <si>
    <t>24.046860,120.936774</t>
    <phoneticPr fontId="6" type="noConversion"/>
  </si>
  <si>
    <t>G9020HE4200</t>
  </si>
  <si>
    <t>24.046043,120.936632</t>
    <phoneticPr fontId="6" type="noConversion"/>
  </si>
  <si>
    <t>G9020HD2269</t>
  </si>
  <si>
    <t>24.047297,120.932452</t>
    <phoneticPr fontId="6" type="noConversion"/>
  </si>
  <si>
    <t>G9020DE0618</t>
  </si>
  <si>
    <t>24.045253,120.928941</t>
    <phoneticPr fontId="6" type="noConversion"/>
  </si>
  <si>
    <t>G8920HC4432</t>
  </si>
  <si>
    <t>24.041235,120.926942</t>
    <phoneticPr fontId="6" type="noConversion"/>
  </si>
  <si>
    <t>G8919FC4907</t>
  </si>
  <si>
    <t>24.037042,120.925121</t>
    <phoneticPr fontId="6" type="noConversion"/>
  </si>
  <si>
    <t>G8918DD5343</t>
  </si>
  <si>
    <t>24.033067,120.925962</t>
    <phoneticPr fontId="6" type="noConversion"/>
  </si>
  <si>
    <t>G8917ED4903</t>
  </si>
  <si>
    <t>24.030903,120.929943</t>
    <phoneticPr fontId="6" type="noConversion"/>
  </si>
  <si>
    <t>G9017AB4553</t>
  </si>
  <si>
    <t>24.027396,120.932225</t>
    <phoneticPr fontId="6" type="noConversion"/>
  </si>
  <si>
    <t>G9016CC7674</t>
  </si>
  <si>
    <t>24.025987,120.936519</t>
    <phoneticPr fontId="6" type="noConversion"/>
  </si>
  <si>
    <t>G9016HB1038</t>
  </si>
  <si>
    <t>24.027504,120.941059</t>
    <phoneticPr fontId="6" type="noConversion"/>
  </si>
  <si>
    <t>G9116DC7756</t>
  </si>
  <si>
    <t>24.026342,120.945273</t>
    <phoneticPr fontId="6" type="noConversion"/>
  </si>
  <si>
    <t>G9216AB0447</t>
  </si>
  <si>
    <t>24.024171,120.949253</t>
    <phoneticPr fontId="6" type="noConversion"/>
  </si>
  <si>
    <t>G9215EE0086</t>
  </si>
  <si>
    <t>24.020860,120.952057</t>
    <phoneticPr fontId="6" type="noConversion"/>
  </si>
  <si>
    <t>G9215GA9349</t>
  </si>
  <si>
    <t>24.016450,120.953095</t>
    <phoneticPr fontId="6" type="noConversion"/>
  </si>
  <si>
    <t>G9214HA9591</t>
  </si>
  <si>
    <t>24.012154,120.954325</t>
    <phoneticPr fontId="6" type="noConversion"/>
  </si>
  <si>
    <t>G9313BA2745</t>
  </si>
  <si>
    <t>24.007990,120.956220</t>
    <phoneticPr fontId="6" type="noConversion"/>
  </si>
  <si>
    <t>G9312DB1174</t>
  </si>
  <si>
    <t>24.004436,120.959009</t>
    <phoneticPr fontId="6" type="noConversion"/>
  </si>
  <si>
    <t>G9311GC0200</t>
  </si>
  <si>
    <t>24.001565,120.962802</t>
    <phoneticPr fontId="6" type="noConversion"/>
  </si>
  <si>
    <t>G9410BE8062</t>
  </si>
  <si>
    <t>23.998692,120.966598</t>
    <phoneticPr fontId="6" type="noConversion"/>
  </si>
  <si>
    <t>G9410FA7824</t>
  </si>
  <si>
    <t>23.995813,120.970386</t>
    <phoneticPr fontId="6" type="noConversion"/>
  </si>
  <si>
    <t>G9509BC5675</t>
  </si>
  <si>
    <t>23.992941,120.974168</t>
    <phoneticPr fontId="6" type="noConversion"/>
  </si>
  <si>
    <t>G9508FE4427</t>
  </si>
  <si>
    <t>23.988893,120.974076</t>
    <phoneticPr fontId="6" type="noConversion"/>
  </si>
  <si>
    <t>G9507FE3939</t>
  </si>
  <si>
    <t>23.984554,120.972724</t>
    <phoneticPr fontId="6" type="noConversion"/>
  </si>
  <si>
    <t>G9507DA9158</t>
  </si>
  <si>
    <t>23.980215,120.971368</t>
    <phoneticPr fontId="6" type="noConversion"/>
  </si>
  <si>
    <t>G9506CA5378</t>
  </si>
  <si>
    <t>23.975880,120.969999</t>
    <phoneticPr fontId="6" type="noConversion"/>
  </si>
  <si>
    <t>G9505BA1588</t>
  </si>
  <si>
    <t>23.973316,120.967535</t>
    <phoneticPr fontId="6" type="noConversion"/>
  </si>
  <si>
    <t>G9404GC6774</t>
  </si>
  <si>
    <t>23.972754,120.962702</t>
    <phoneticPr fontId="6" type="noConversion"/>
  </si>
  <si>
    <t>G9404BC7152</t>
  </si>
  <si>
    <t>23.971499,120.957984</t>
    <phoneticPr fontId="6" type="noConversion"/>
  </si>
  <si>
    <t>G9304EA9753</t>
  </si>
  <si>
    <t>23.970163,120.953293</t>
    <phoneticPr fontId="6" type="noConversion"/>
  </si>
  <si>
    <t>G9303AE1275</t>
  </si>
  <si>
    <t>23.971170,120.948560</t>
    <phoneticPr fontId="6" type="noConversion"/>
  </si>
  <si>
    <t>G9204DA3367</t>
  </si>
  <si>
    <t>23.967653,120.946634</t>
    <phoneticPr fontId="6" type="noConversion"/>
  </si>
  <si>
    <t>G9203BB4407</t>
  </si>
  <si>
    <t>23.963307,120.946109</t>
    <phoneticPr fontId="6" type="noConversion"/>
  </si>
  <si>
    <t>G9202AB8666</t>
  </si>
  <si>
    <t>23.959069,120.944508</t>
    <phoneticPr fontId="6" type="noConversion"/>
  </si>
  <si>
    <t>G9101HB2937</t>
  </si>
  <si>
    <t>23.955938,120.941197</t>
    <phoneticPr fontId="6" type="noConversion"/>
  </si>
  <si>
    <t>G9100DD8560</t>
  </si>
  <si>
    <t>23.952292,120.938849</t>
    <phoneticPr fontId="6" type="noConversion"/>
  </si>
  <si>
    <t>K9199BE4476</t>
  </si>
  <si>
    <t>23.948148,120.937311</t>
    <phoneticPr fontId="6" type="noConversion"/>
  </si>
  <si>
    <t>K9098HE9808</t>
  </si>
  <si>
    <t>23.944679,120.934632</t>
    <phoneticPr fontId="6" type="noConversion"/>
  </si>
  <si>
    <t>K9098FB1074</t>
  </si>
  <si>
    <t>23.943009,120.930411</t>
    <phoneticPr fontId="6" type="noConversion"/>
  </si>
  <si>
    <t>K9097AE8179</t>
  </si>
  <si>
    <t>23.939689,120.927158</t>
    <phoneticPr fontId="6" type="noConversion"/>
  </si>
  <si>
    <t>K8997FA5561</t>
  </si>
  <si>
    <t>23.935314,120.926689</t>
    <phoneticPr fontId="6" type="noConversion"/>
  </si>
  <si>
    <t>K8996FA0687</t>
  </si>
  <si>
    <t>23.932912,120.922720</t>
    <phoneticPr fontId="6" type="noConversion"/>
  </si>
  <si>
    <t>K8995BD0041</t>
  </si>
  <si>
    <t>23.928737,120.922752</t>
    <phoneticPr fontId="6" type="noConversion"/>
  </si>
  <si>
    <t>K8994BD0379</t>
  </si>
  <si>
    <t>23.924285,120.922385</t>
    <phoneticPr fontId="6" type="noConversion"/>
  </si>
  <si>
    <t>K8993AD6496</t>
  </si>
  <si>
    <t>23.919880,120.923213</t>
    <phoneticPr fontId="6" type="noConversion"/>
  </si>
  <si>
    <t>K8992BD5538</t>
  </si>
  <si>
    <t>23.917311,120.926997</t>
    <phoneticPr fontId="6" type="noConversion"/>
  </si>
  <si>
    <t>K8992FA3793</t>
  </si>
  <si>
    <t>23.912858,120.926223</t>
    <phoneticPr fontId="6" type="noConversion"/>
  </si>
  <si>
    <t>K8991EA5890</t>
  </si>
  <si>
    <t>23.908399,120.925560</t>
    <phoneticPr fontId="6" type="noConversion"/>
  </si>
  <si>
    <t>K8990DA9826</t>
  </si>
  <si>
    <t>23.904320,120.927616</t>
    <phoneticPr fontId="6" type="noConversion"/>
  </si>
  <si>
    <t>K8989GB0314</t>
  </si>
  <si>
    <t>23.901132,120.930880</t>
    <phoneticPr fontId="6" type="noConversion"/>
  </si>
  <si>
    <t>K9088BC3831</t>
  </si>
  <si>
    <t>23.897964,120.933269</t>
    <phoneticPr fontId="6" type="noConversion"/>
  </si>
  <si>
    <t>K9087DE7360</t>
  </si>
  <si>
    <t>23.894993,120.930407</t>
    <phoneticPr fontId="6" type="noConversion"/>
  </si>
  <si>
    <t>K9087AB8041</t>
  </si>
  <si>
    <t>23.894044,120.925631</t>
    <phoneticPr fontId="6" type="noConversion"/>
  </si>
  <si>
    <t>K8986DE9986</t>
  </si>
  <si>
    <t>23.890606,120.922607</t>
    <phoneticPr fontId="6" type="noConversion"/>
  </si>
  <si>
    <t>K8986AB9106</t>
  </si>
  <si>
    <t>23.886191,120.921642</t>
    <phoneticPr fontId="6" type="noConversion"/>
  </si>
  <si>
    <t>K8885HB9217</t>
  </si>
  <si>
    <t>23.881842,120.920405</t>
    <phoneticPr fontId="6" type="noConversion"/>
  </si>
  <si>
    <t>K8884GB6455</t>
  </si>
  <si>
    <t>23.877396,120.920749</t>
    <phoneticPr fontId="6" type="noConversion"/>
  </si>
  <si>
    <t>K8883HB0503</t>
  </si>
  <si>
    <t>23.873636,120.920418</t>
    <phoneticPr fontId="6" type="noConversion"/>
  </si>
  <si>
    <t>K8882GC6367</t>
  </si>
  <si>
    <t>23.871888,120.917293</t>
    <phoneticPr fontId="6" type="noConversion"/>
  </si>
  <si>
    <t>K8882DA4483</t>
  </si>
  <si>
    <t>23.868287,120.916119</t>
    <phoneticPr fontId="6" type="noConversion"/>
  </si>
  <si>
    <t>K8881CB2485</t>
  </si>
  <si>
    <t>23.865272,120.913565</t>
    <phoneticPr fontId="6" type="noConversion"/>
  </si>
  <si>
    <t>K8780HD6181</t>
  </si>
  <si>
    <t>23.867379,120.909582</t>
    <phoneticPr fontId="6" type="noConversion"/>
  </si>
  <si>
    <t>K8781DA6424</t>
  </si>
  <si>
    <t>23.866758,120.905045</t>
    <phoneticPr fontId="6" type="noConversion"/>
  </si>
  <si>
    <t>K8680HE0706</t>
  </si>
  <si>
    <t>23.865685,120.902938</t>
    <phoneticPr fontId="6" type="noConversion"/>
  </si>
  <si>
    <t>K8680ED8557</t>
  </si>
  <si>
    <t>23.862572,120.902990</t>
    <phoneticPr fontId="6" type="noConversion"/>
  </si>
  <si>
    <t>K8680EA9103</t>
  </si>
  <si>
    <t>23.860121,120.899782</t>
    <phoneticPr fontId="6" type="noConversion"/>
  </si>
  <si>
    <t>K8679BC6431</t>
  </si>
  <si>
    <t>23.856895,120.902002</t>
    <phoneticPr fontId="6" type="noConversion"/>
  </si>
  <si>
    <t>K8678DD8894</t>
  </si>
  <si>
    <t>23.852497,120.901371</t>
    <phoneticPr fontId="6" type="noConversion"/>
  </si>
  <si>
    <t>K8677DD2957</t>
  </si>
  <si>
    <t>23.848050,120.901075</t>
    <phoneticPr fontId="6" type="noConversion"/>
  </si>
  <si>
    <t>K8676CE9044</t>
  </si>
  <si>
    <t>23.843751,120.900928</t>
    <phoneticPr fontId="6" type="noConversion"/>
  </si>
  <si>
    <t>K8675CE7298</t>
  </si>
  <si>
    <t>23.841554,120.897456</t>
    <phoneticPr fontId="6" type="noConversion"/>
  </si>
  <si>
    <t>K8575HB2855</t>
  </si>
  <si>
    <t>23.840432,120.902099</t>
    <phoneticPr fontId="6" type="noConversion"/>
  </si>
  <si>
    <t>K8675DA9681</t>
  </si>
  <si>
    <t>23.837577,120.900398</t>
    <phoneticPr fontId="6" type="noConversion"/>
  </si>
  <si>
    <t>K8674CC2445</t>
  </si>
  <si>
    <t>23.834478,120.897108</t>
    <phoneticPr fontId="6" type="noConversion"/>
  </si>
  <si>
    <t>K8573GE8092</t>
  </si>
  <si>
    <t>23.830781,120.896196</t>
    <phoneticPr fontId="6" type="noConversion"/>
  </si>
  <si>
    <t>K8572FE9962</t>
  </si>
  <si>
    <t>23.827919,120.894264</t>
    <phoneticPr fontId="6" type="noConversion"/>
  </si>
  <si>
    <t>K8572DB9796</t>
  </si>
  <si>
    <t>23.826796,120.892110</t>
    <phoneticPr fontId="6" type="noConversion"/>
  </si>
  <si>
    <t>K8572BA7591</t>
  </si>
  <si>
    <t>23.824522,120.888902</t>
    <phoneticPr fontId="6" type="noConversion"/>
  </si>
  <si>
    <t>K8471GD5020</t>
  </si>
  <si>
    <t>23.821302,120.887539</t>
    <phoneticPr fontId="6" type="noConversion"/>
  </si>
  <si>
    <t>K8470FE1433</t>
  </si>
  <si>
    <t>23.817643,120.885521</t>
    <phoneticPr fontId="6" type="noConversion"/>
  </si>
  <si>
    <t>K8470DA0378</t>
  </si>
  <si>
    <t>23.814445,120.884588</t>
    <phoneticPr fontId="6" type="noConversion"/>
  </si>
  <si>
    <t>K8469CB1824</t>
  </si>
  <si>
    <t>23.810647,120.885580</t>
    <phoneticPr fontId="6" type="noConversion"/>
  </si>
  <si>
    <t>K8468DC1634</t>
  </si>
  <si>
    <t>23.806968,120.883577</t>
    <phoneticPr fontId="6" type="noConversion"/>
  </si>
  <si>
    <t>K8467BD0586</t>
  </si>
  <si>
    <t>23.807063,120.880672</t>
    <phoneticPr fontId="6" type="noConversion"/>
  </si>
  <si>
    <t>K8367GD1627</t>
  </si>
  <si>
    <t>23.806938,120.877044</t>
    <phoneticPr fontId="6" type="noConversion"/>
  </si>
  <si>
    <t>K8367CD4534</t>
  </si>
  <si>
    <t>23.807899,120.873074</t>
    <phoneticPr fontId="6" type="noConversion"/>
  </si>
  <si>
    <t>K8267GE3680</t>
  </si>
  <si>
    <t>23.806788,120.868685</t>
    <phoneticPr fontId="6" type="noConversion"/>
  </si>
  <si>
    <t>K8267BD9318</t>
  </si>
  <si>
    <t>23.802602,120.868318</t>
    <phoneticPr fontId="6" type="noConversion"/>
  </si>
  <si>
    <t>K8266BD5734</t>
  </si>
  <si>
    <t>23.798197,120.868907</t>
    <phoneticPr fontId="6" type="noConversion"/>
  </si>
  <si>
    <t>K8265CD1836</t>
  </si>
  <si>
    <t>23.794237,120.869460</t>
    <phoneticPr fontId="6" type="noConversion"/>
  </si>
  <si>
    <t>K8264CE6488</t>
  </si>
  <si>
    <t>23.791336,120.872865</t>
    <phoneticPr fontId="6" type="noConversion"/>
  </si>
  <si>
    <t>K8264GB1256</t>
  </si>
  <si>
    <t>23.787181,120.873444</t>
    <phoneticPr fontId="6" type="noConversion"/>
  </si>
  <si>
    <t>K8263GB7646</t>
  </si>
  <si>
    <t>23.783623,120.870593</t>
    <phoneticPr fontId="6" type="noConversion"/>
  </si>
  <si>
    <t>K8262DC8732</t>
  </si>
  <si>
    <t>23.780514,120.870677</t>
    <phoneticPr fontId="6" type="noConversion"/>
  </si>
  <si>
    <t>K8261DE9218</t>
  </si>
  <si>
    <t>23.777525,120.868626</t>
    <phoneticPr fontId="6" type="noConversion"/>
  </si>
  <si>
    <t>K8261BA8927</t>
  </si>
  <si>
    <t>23.773851,120.866073</t>
    <phoneticPr fontId="6" type="noConversion"/>
  </si>
  <si>
    <t>K8160HB2910</t>
  </si>
  <si>
    <t>23.769429,120.865491</t>
    <phoneticPr fontId="6" type="noConversion"/>
  </si>
  <si>
    <t>K8159GC6011</t>
  </si>
  <si>
    <t>23.765028,120.865588</t>
    <phoneticPr fontId="6" type="noConversion"/>
  </si>
  <si>
    <t>K8158GC7113</t>
  </si>
  <si>
    <t>23.760696,120.864353</t>
    <phoneticPr fontId="6" type="noConversion"/>
  </si>
  <si>
    <t>K8157FC4354</t>
  </si>
  <si>
    <t>23.756318,120.863573</t>
    <phoneticPr fontId="6" type="noConversion"/>
  </si>
  <si>
    <t>K8156EC6459</t>
  </si>
  <si>
    <t>23.752142,120.861819</t>
    <phoneticPr fontId="6" type="noConversion"/>
  </si>
  <si>
    <t>K8155CC8857</t>
  </si>
  <si>
    <t>23.747708,120.861216</t>
    <phoneticPr fontId="6" type="noConversion"/>
  </si>
  <si>
    <t>K8154CC2936</t>
  </si>
  <si>
    <t>23.743972,120.858860</t>
    <phoneticPr fontId="6" type="noConversion"/>
  </si>
  <si>
    <t>K8053HD8832</t>
  </si>
  <si>
    <t>23.740486,120.856394</t>
    <phoneticPr fontId="6" type="noConversion"/>
  </si>
  <si>
    <t>K8052FE3916</t>
  </si>
  <si>
    <t>23.736035,120.856091</t>
    <phoneticPr fontId="6" type="noConversion"/>
  </si>
  <si>
    <t>K8052FA0004</t>
  </si>
  <si>
    <t>23.732254,120.854951</t>
    <phoneticPr fontId="6" type="noConversion"/>
  </si>
  <si>
    <t>K8051DA8835</t>
  </si>
  <si>
    <t>23.727809,120.854833</t>
    <phoneticPr fontId="6" type="noConversion"/>
  </si>
  <si>
    <t>K8050DA7913</t>
  </si>
  <si>
    <t>23.723419,120.853815</t>
    <phoneticPr fontId="6" type="noConversion"/>
  </si>
  <si>
    <t>K8049CB6067</t>
  </si>
  <si>
    <t>23.718983,120.853057</t>
    <phoneticPr fontId="6" type="noConversion"/>
  </si>
  <si>
    <t>K8048BB8186</t>
  </si>
  <si>
    <t>23.716669,120.856698</t>
    <phoneticPr fontId="6" type="noConversion"/>
  </si>
  <si>
    <t>K8047FD5599</t>
  </si>
  <si>
    <t>23.713068,120.853972</t>
    <phoneticPr fontId="6" type="noConversion"/>
  </si>
  <si>
    <t>K8046CE8610</t>
  </si>
  <si>
    <t>23.708801,120.853233</t>
    <phoneticPr fontId="6" type="noConversion"/>
  </si>
  <si>
    <t>K8045CE0858</t>
  </si>
  <si>
    <t>23.704290,120.853377</t>
    <phoneticPr fontId="6" type="noConversion"/>
  </si>
  <si>
    <t>K8044CE1898</t>
  </si>
  <si>
    <t>23.699966,120.854446</t>
    <phoneticPr fontId="6" type="noConversion"/>
  </si>
  <si>
    <t>K8044DA2089</t>
  </si>
  <si>
    <t>23.695802,120.854827</t>
    <phoneticPr fontId="6" type="noConversion"/>
  </si>
  <si>
    <t>K8043DA6468</t>
  </si>
  <si>
    <t>23.692652,120.858163</t>
    <phoneticPr fontId="6" type="noConversion"/>
  </si>
  <si>
    <t>K8042HB0969</t>
  </si>
  <si>
    <t>23.689204,120.860733</t>
    <phoneticPr fontId="6" type="noConversion"/>
  </si>
  <si>
    <t>K8141BD6187</t>
  </si>
  <si>
    <t>23.685962,120.863515</t>
    <phoneticPr fontId="6" type="noConversion"/>
  </si>
  <si>
    <t>K8140EE5518</t>
  </si>
  <si>
    <t>23.683221,120.866863</t>
    <phoneticPr fontId="6" type="noConversion"/>
  </si>
  <si>
    <t>K8140HB9524</t>
  </si>
  <si>
    <t>23.678942,120.868342</t>
    <phoneticPr fontId="6" type="noConversion"/>
  </si>
  <si>
    <t>K8239BB4830</t>
  </si>
  <si>
    <t>23.674812,120.870003</t>
    <phoneticPr fontId="6" type="noConversion"/>
  </si>
  <si>
    <t>K8238DC1222</t>
  </si>
  <si>
    <t>23.670803,120.872185</t>
    <phoneticPr fontId="6" type="noConversion"/>
  </si>
  <si>
    <t>K8237FC3748</t>
  </si>
  <si>
    <t>23.666537,120.873760</t>
    <phoneticPr fontId="6" type="noConversion"/>
  </si>
  <si>
    <t>K8236GD9046</t>
  </si>
  <si>
    <t>23.662873,120.876553</t>
    <phoneticPr fontId="6" type="noConversion"/>
  </si>
  <si>
    <t>K8335BE7090</t>
  </si>
  <si>
    <t>23.659207,120.879417</t>
    <phoneticPr fontId="6" type="noConversion"/>
  </si>
  <si>
    <t>K8334EE7913</t>
  </si>
  <si>
    <t>23.655446,120.882067</t>
    <phoneticPr fontId="6" type="noConversion"/>
  </si>
  <si>
    <t>K8334HA4717</t>
  </si>
  <si>
    <t>23.651011,120.881324</t>
    <phoneticPr fontId="6" type="noConversion"/>
  </si>
  <si>
    <t>K8333GA6846</t>
  </si>
  <si>
    <t>23.646567,120.882083</t>
    <phoneticPr fontId="6" type="noConversion"/>
  </si>
  <si>
    <t>K8332HA4913</t>
  </si>
  <si>
    <t>23.642311,120.883696</t>
    <phoneticPr fontId="6" type="noConversion"/>
  </si>
  <si>
    <t>K8431BB0262</t>
  </si>
  <si>
    <t>23.637926,120.884825</t>
    <phoneticPr fontId="6" type="noConversion"/>
  </si>
  <si>
    <t>K8430CB2306</t>
  </si>
  <si>
    <t>23.633511,120.885853</t>
    <phoneticPr fontId="6" type="noConversion"/>
  </si>
  <si>
    <t>K8429DB2457</t>
  </si>
  <si>
    <t>23.629396,120.887641</t>
    <phoneticPr fontId="6" type="noConversion"/>
  </si>
  <si>
    <t>K8428FB0971</t>
  </si>
  <si>
    <t>23.626831,120.891459</t>
    <phoneticPr fontId="6" type="noConversion"/>
  </si>
  <si>
    <t>K8527AE9067</t>
  </si>
  <si>
    <t>23.623764,120.893713</t>
    <phoneticPr fontId="6" type="noConversion"/>
  </si>
  <si>
    <t>K8527DA2667</t>
  </si>
  <si>
    <t>23.619512,120.893957</t>
    <phoneticPr fontId="6" type="noConversion"/>
  </si>
  <si>
    <t>K8526DA5906</t>
  </si>
  <si>
    <t>23.615242,120.893134</t>
    <phoneticPr fontId="6" type="noConversion"/>
  </si>
  <si>
    <t>K8525CB6263</t>
  </si>
  <si>
    <t>23.610753,120.893382</t>
    <phoneticPr fontId="6" type="noConversion"/>
  </si>
  <si>
    <t>K8524CB9216</t>
  </si>
  <si>
    <t>23.606962,120.891150</t>
    <phoneticPr fontId="6" type="noConversion"/>
  </si>
  <si>
    <t>K8523AC6037</t>
  </si>
  <si>
    <t>23.602883,120.891538</t>
    <phoneticPr fontId="6" type="noConversion"/>
  </si>
  <si>
    <t>K8522BC0525</t>
  </si>
  <si>
    <t>23.599715,120.889043</t>
    <phoneticPr fontId="6" type="noConversion"/>
  </si>
  <si>
    <t>K8421GE4074</t>
  </si>
  <si>
    <t>23.595375,120.888788</t>
    <phoneticPr fontId="6" type="noConversion"/>
  </si>
  <si>
    <t>K8420GE2214</t>
  </si>
  <si>
    <t>23.591110,120.889356</t>
    <phoneticPr fontId="6" type="noConversion"/>
  </si>
  <si>
    <t>K8419GE7591</t>
  </si>
  <si>
    <t>23.588105,120.888020</t>
    <phoneticPr fontId="6" type="noConversion"/>
  </si>
  <si>
    <t>K8419FB4129</t>
  </si>
  <si>
    <t>23.584908,120.884637</t>
    <phoneticPr fontId="6" type="noConversion"/>
  </si>
  <si>
    <t>K8418BC9665</t>
  </si>
  <si>
    <t>23.581507,120.881484</t>
    <phoneticPr fontId="6" type="noConversion"/>
  </si>
  <si>
    <t>K8317GD7849</t>
  </si>
  <si>
    <t>23.578254,120.878396</t>
    <phoneticPr fontId="6" type="noConversion"/>
  </si>
  <si>
    <t>K8317DA5299</t>
  </si>
  <si>
    <t>23.574373,120.876059</t>
    <phoneticPr fontId="6" type="noConversion"/>
  </si>
  <si>
    <t>K8316BA2909</t>
  </si>
  <si>
    <t>23.570810,120.873208</t>
    <phoneticPr fontId="6" type="noConversion"/>
  </si>
  <si>
    <t>K8215GC2095</t>
  </si>
  <si>
    <t>23.567945,120.870037</t>
    <phoneticPr fontId="6" type="noConversion"/>
  </si>
  <si>
    <t>K8214DD0858</t>
  </si>
  <si>
    <t>23.564297,120.867327</t>
    <phoneticPr fontId="6" type="noConversion"/>
  </si>
  <si>
    <t>K8213AE2884</t>
  </si>
  <si>
    <t>23.559886,120.867267</t>
    <phoneticPr fontId="6" type="noConversion"/>
  </si>
  <si>
    <t>K8212AE2916</t>
  </si>
  <si>
    <t>23.556005,120.865274</t>
    <phoneticPr fontId="6" type="noConversion"/>
  </si>
  <si>
    <t>K8112GA1676</t>
  </si>
  <si>
    <t>23.551971,120.864335</t>
    <phoneticPr fontId="6" type="noConversion"/>
  </si>
  <si>
    <t>K8111FB2119</t>
  </si>
  <si>
    <t>23.547686,120.863091</t>
    <phoneticPr fontId="6" type="noConversion"/>
  </si>
  <si>
    <t>K8110DB9435</t>
  </si>
  <si>
    <t>23.547376,120.866812</t>
    <phoneticPr fontId="6" type="noConversion"/>
  </si>
  <si>
    <t>K8110HB7130</t>
  </si>
  <si>
    <t>23.550612,120.866443</t>
    <phoneticPr fontId="6" type="noConversion"/>
  </si>
  <si>
    <t>K8110HE3669</t>
  </si>
  <si>
    <t>23.553516,120.869641</t>
    <phoneticPr fontId="6" type="noConversion"/>
  </si>
  <si>
    <t>K8211CC6930</t>
  </si>
  <si>
    <t>23.555991,120.872025</t>
    <phoneticPr fontId="6" type="noConversion"/>
  </si>
  <si>
    <t>K8212FA0664</t>
  </si>
  <si>
    <t>23.556291,120.875919</t>
    <phoneticPr fontId="6" type="noConversion"/>
  </si>
  <si>
    <t>K8312BA0947</t>
  </si>
  <si>
    <t>23.558787,120.878602</t>
    <phoneticPr fontId="6" type="noConversion"/>
  </si>
  <si>
    <t>K8312DD7783</t>
  </si>
  <si>
    <t>23.557605,120.883286</t>
    <phoneticPr fontId="6" type="noConversion"/>
  </si>
  <si>
    <t>K8412AC5462</t>
  </si>
  <si>
    <t>23.560618,120.881623</t>
    <phoneticPr fontId="6" type="noConversion"/>
  </si>
  <si>
    <t>K8313GA8775</t>
  </si>
  <si>
    <t>23.562728,120.883562</t>
    <phoneticPr fontId="6" type="noConversion"/>
  </si>
  <si>
    <t>K8413AD8059</t>
  </si>
  <si>
    <t>23.564987,120.887312</t>
    <phoneticPr fontId="6" type="noConversion"/>
  </si>
  <si>
    <t>K8414EA6589</t>
  </si>
  <si>
    <t>23.564903,120.890946</t>
    <phoneticPr fontId="6" type="noConversion"/>
  </si>
  <si>
    <t>K8514AA3499</t>
  </si>
  <si>
    <t>23.567061,120.891168</t>
    <phoneticPr fontId="6" type="noConversion"/>
  </si>
  <si>
    <t>K8514AC6828</t>
  </si>
  <si>
    <t>23.569888,120.892312</t>
    <phoneticPr fontId="6" type="noConversion"/>
  </si>
  <si>
    <t>K8515BB7091</t>
  </si>
  <si>
    <t>23.572397,120.894658</t>
    <phoneticPr fontId="6" type="noConversion"/>
  </si>
  <si>
    <t>K8515ED1789</t>
  </si>
  <si>
    <t>23.573583,120.896914</t>
    <phoneticPr fontId="6" type="noConversion"/>
  </si>
  <si>
    <t>K8516GA4190</t>
  </si>
  <si>
    <t>23.571410,120.900416</t>
    <phoneticPr fontId="6" type="noConversion"/>
  </si>
  <si>
    <t>K8615CC0669</t>
  </si>
  <si>
    <t>23.568463,120.903210</t>
    <phoneticPr fontId="6" type="noConversion"/>
  </si>
  <si>
    <t>K8614EE9412</t>
  </si>
  <si>
    <t>23.565422,120.906208</t>
    <phoneticPr fontId="6" type="noConversion"/>
  </si>
  <si>
    <t>K8614HB9075</t>
  </si>
  <si>
    <t>23.561547,120.906528</t>
    <phoneticPr fontId="6" type="noConversion"/>
  </si>
  <si>
    <t>K8713AB2796</t>
  </si>
  <si>
    <t>23.557616,120.907875</t>
    <phoneticPr fontId="6" type="noConversion"/>
  </si>
  <si>
    <t>K8712BC6461</t>
  </si>
  <si>
    <t>23.556854,120.911822</t>
    <phoneticPr fontId="6" type="noConversion"/>
  </si>
  <si>
    <t>K8712FB6596</t>
  </si>
  <si>
    <t>23.553058,120.913142</t>
    <phoneticPr fontId="6" type="noConversion"/>
  </si>
  <si>
    <t>K8711HC0346</t>
  </si>
  <si>
    <t>23.550228,120.915761</t>
    <phoneticPr fontId="6" type="noConversion"/>
  </si>
  <si>
    <t>K8810BE7212</t>
  </si>
  <si>
    <t>23.547727,120.911924</t>
    <phoneticPr fontId="6" type="noConversion"/>
  </si>
  <si>
    <t>K8710FB7496</t>
  </si>
  <si>
    <t>23.544589,120.915000</t>
    <phoneticPr fontId="6" type="noConversion"/>
  </si>
  <si>
    <t>K8809AC9938</t>
  </si>
  <si>
    <t>23.543419,120.912674</t>
    <phoneticPr fontId="6" type="noConversion"/>
  </si>
  <si>
    <t>K8709GB5658</t>
  </si>
  <si>
    <t>23.542371,120.908311</t>
    <phoneticPr fontId="6" type="noConversion"/>
  </si>
  <si>
    <t>K8709CA1503</t>
  </si>
  <si>
    <t>23.539013,120.905701</t>
    <phoneticPr fontId="6" type="noConversion"/>
  </si>
  <si>
    <t>K8608HB4831</t>
  </si>
  <si>
    <t>23.537599,120.909104</t>
    <phoneticPr fontId="6" type="noConversion"/>
  </si>
  <si>
    <t>K8708CA9204</t>
  </si>
  <si>
    <t>23.535642,120.912612</t>
    <phoneticPr fontId="6" type="noConversion"/>
  </si>
  <si>
    <t>K8707GD4087</t>
  </si>
  <si>
    <t>23.531894,120.914445</t>
    <phoneticPr fontId="6" type="noConversion"/>
  </si>
  <si>
    <t>K8806AD3952</t>
  </si>
  <si>
    <t>23.529690,120.910982</t>
    <phoneticPr fontId="6" type="noConversion"/>
  </si>
  <si>
    <t>K8706EB8428</t>
  </si>
  <si>
    <t>23.528098,120.909598</t>
    <phoneticPr fontId="6" type="noConversion"/>
  </si>
  <si>
    <t>K8705DE4702</t>
  </si>
  <si>
    <t>23.525799,120.913667</t>
    <phoneticPr fontId="6" type="noConversion"/>
  </si>
  <si>
    <t>K8705HC5157</t>
  </si>
  <si>
    <t>23.521772,120.913838</t>
    <phoneticPr fontId="6" type="noConversion"/>
  </si>
  <si>
    <t>K8704HC7731</t>
  </si>
  <si>
    <t>23.520229,120.910797</t>
    <phoneticPr fontId="6" type="noConversion"/>
  </si>
  <si>
    <t>K8704EB6021</t>
  </si>
  <si>
    <t>23.517458,120.909348</t>
    <phoneticPr fontId="6" type="noConversion"/>
  </si>
  <si>
    <t>K8703DC1944</t>
  </si>
  <si>
    <t>23.515255,120.909379</t>
    <phoneticPr fontId="6" type="noConversion"/>
  </si>
  <si>
    <t>K8703DA1570</t>
  </si>
  <si>
    <t>23.514809,120.909602</t>
    <phoneticPr fontId="6" type="noConversion"/>
  </si>
  <si>
    <t>K8703DA4000</t>
  </si>
  <si>
    <t>23.517284,120.907151</t>
    <phoneticPr fontId="6" type="noConversion"/>
  </si>
  <si>
    <t>K8703AC8795</t>
  </si>
  <si>
    <t>23.519848,120.906727</t>
    <phoneticPr fontId="6" type="noConversion"/>
  </si>
  <si>
    <t>K8704AA4569</t>
  </si>
  <si>
    <t>23.521294,120.911060</t>
    <phoneticPr fontId="6" type="noConversion"/>
  </si>
  <si>
    <t>K8704EC8198</t>
  </si>
  <si>
    <t>23.525422,120.911130</t>
    <phoneticPr fontId="6" type="noConversion"/>
  </si>
  <si>
    <t>K8705EB9766</t>
  </si>
  <si>
    <t>23.525358,120.906688</t>
    <phoneticPr fontId="6" type="noConversion"/>
  </si>
  <si>
    <t>K8705AB4639</t>
  </si>
  <si>
    <t>23.527475,120.903692</t>
    <phoneticPr fontId="6" type="noConversion"/>
  </si>
  <si>
    <t>K8605FE3073</t>
  </si>
  <si>
    <t>23.530647,120.906392</t>
    <phoneticPr fontId="6" type="noConversion"/>
  </si>
  <si>
    <t>K8706AC1535</t>
  </si>
  <si>
    <t>23.534366,120.908497</t>
    <phoneticPr fontId="6" type="noConversion"/>
  </si>
  <si>
    <t>K8707CB2686</t>
  </si>
  <si>
    <t>23.534131,120.903963</t>
    <phoneticPr fontId="6" type="noConversion"/>
  </si>
  <si>
    <t>K8607FB6451</t>
  </si>
  <si>
    <t>23.534879,120.899350</t>
    <phoneticPr fontId="6" type="noConversion"/>
  </si>
  <si>
    <t>K8607AC9244</t>
  </si>
  <si>
    <t>23.539075,120.899602</t>
    <phoneticPr fontId="6" type="noConversion"/>
  </si>
  <si>
    <t>K8608BB2808</t>
  </si>
  <si>
    <t>23.541351,120.899571</t>
    <phoneticPr fontId="6" type="noConversion"/>
  </si>
  <si>
    <t>K8608BE1470</t>
  </si>
  <si>
    <t>23.537363,120.897926</t>
    <phoneticPr fontId="6" type="noConversion"/>
  </si>
  <si>
    <t>K8507HE4999</t>
  </si>
  <si>
    <t>23.534313,120.895449</t>
    <phoneticPr fontId="6" type="noConversion"/>
  </si>
  <si>
    <t>K8507EB9661</t>
  </si>
  <si>
    <t>23.531960,120.897739</t>
    <phoneticPr fontId="6" type="noConversion"/>
  </si>
  <si>
    <t>K8506HE3001</t>
  </si>
  <si>
    <t>23.532130,120.901920</t>
    <phoneticPr fontId="6" type="noConversion"/>
  </si>
  <si>
    <t>K8606DE5169</t>
  </si>
  <si>
    <t>23.529743,120.898666</t>
    <phoneticPr fontId="6" type="noConversion"/>
  </si>
  <si>
    <t>K8606AB2545</t>
  </si>
  <si>
    <t>23.525450,120.898032</t>
    <phoneticPr fontId="6" type="noConversion"/>
  </si>
  <si>
    <t>K8505HB5890</t>
  </si>
  <si>
    <t>23.522210,120.899546</t>
    <phoneticPr fontId="6" type="noConversion"/>
  </si>
  <si>
    <t>K8604BD1231</t>
  </si>
  <si>
    <t>23.518219,120.897508</t>
    <phoneticPr fontId="6" type="noConversion"/>
  </si>
  <si>
    <t>K8503HD0759</t>
  </si>
  <si>
    <t>23.515101,120.899282</t>
    <phoneticPr fontId="6" type="noConversion"/>
  </si>
  <si>
    <t>K8603AA8363</t>
  </si>
  <si>
    <t>23.515201,120.897231</t>
    <phoneticPr fontId="6" type="noConversion"/>
  </si>
  <si>
    <t>K8503GA7465</t>
  </si>
  <si>
    <t>23.517920,120.895971</t>
    <phoneticPr fontId="6" type="noConversion"/>
  </si>
  <si>
    <t>K8503FD4486</t>
  </si>
  <si>
    <t>23.521977,120.897433</t>
    <phoneticPr fontId="6" type="noConversion"/>
  </si>
  <si>
    <t>K8504GC9985</t>
  </si>
  <si>
    <t>23.520277,120.895176</t>
    <phoneticPr fontId="6" type="noConversion"/>
  </si>
  <si>
    <t>K8504EB6077</t>
  </si>
  <si>
    <t>23.517359,120.892929</t>
    <phoneticPr fontId="6" type="noConversion"/>
  </si>
  <si>
    <t>K8503CC3874</t>
  </si>
  <si>
    <t>23.514251,120.890984</t>
    <phoneticPr fontId="6" type="noConversion"/>
  </si>
  <si>
    <t>K8502AE3480</t>
  </si>
  <si>
    <t>23.509996,120.891716</t>
    <phoneticPr fontId="6" type="noConversion"/>
  </si>
  <si>
    <t>K8501BE1639</t>
  </si>
  <si>
    <t>23.505741,120.892003</t>
    <phoneticPr fontId="6" type="noConversion"/>
  </si>
  <si>
    <t>K8500BE4928</t>
  </si>
  <si>
    <t>23.502808,120.890040</t>
    <phoneticPr fontId="6" type="noConversion"/>
  </si>
  <si>
    <t>K8400HB4713</t>
  </si>
  <si>
    <t>23.499328,120.891941</t>
    <phoneticPr fontId="6" type="noConversion"/>
  </si>
  <si>
    <t>N8599BC3857</t>
  </si>
  <si>
    <t>23.495067,120.892831</t>
    <phoneticPr fontId="6" type="noConversion"/>
  </si>
  <si>
    <t>N8598CD2155</t>
  </si>
  <si>
    <t>23.491111,120.891716</t>
    <phoneticPr fontId="6" type="noConversion"/>
  </si>
  <si>
    <t>N8597BD1717</t>
  </si>
  <si>
    <t>23.487485,120.890349</t>
    <phoneticPr fontId="6" type="noConversion"/>
  </si>
  <si>
    <t>N8496HE7716</t>
  </si>
  <si>
    <t>23.279652,120.718946</t>
    <phoneticPr fontId="6" type="noConversion"/>
  </si>
  <si>
    <t>N6350AE2805</t>
  </si>
  <si>
    <t>23.277111,120.720646</t>
    <phoneticPr fontId="6" type="noConversion"/>
  </si>
  <si>
    <t>N6350BC9033</t>
  </si>
  <si>
    <t>23.272971,120.719372</t>
    <phoneticPr fontId="6" type="noConversion"/>
  </si>
  <si>
    <t>N6349AC6425</t>
  </si>
  <si>
    <t>23.268935,120.717510</t>
    <phoneticPr fontId="6" type="noConversion"/>
  </si>
  <si>
    <t>N6248GC7909</t>
  </si>
  <si>
    <t>23.266740,120.715966</t>
    <phoneticPr fontId="6" type="noConversion"/>
  </si>
  <si>
    <t>N6248FA1526</t>
  </si>
  <si>
    <t>23.265260,120.713835</t>
    <phoneticPr fontId="6" type="noConversion"/>
  </si>
  <si>
    <t>N6247CD9942</t>
  </si>
  <si>
    <t>23.265185,120.711350</t>
    <phoneticPr fontId="6" type="noConversion"/>
  </si>
  <si>
    <t>N6247AD3895</t>
  </si>
  <si>
    <t>23.262962,120.707455</t>
    <phoneticPr fontId="6" type="noConversion"/>
  </si>
  <si>
    <t>N6147EB4309</t>
  </si>
  <si>
    <t>23.261101,120.703024</t>
    <phoneticPr fontId="6" type="noConversion"/>
  </si>
  <si>
    <t>N6046HE8374</t>
  </si>
  <si>
    <t>23.259576,120.698619</t>
    <phoneticPr fontId="6" type="noConversion"/>
  </si>
  <si>
    <t>N6046DC3666</t>
  </si>
  <si>
    <t>23.259379,120.693936</t>
    <phoneticPr fontId="6" type="noConversion"/>
  </si>
  <si>
    <t>N5946GC5465</t>
  </si>
  <si>
    <t>23.255504,120.691798</t>
    <phoneticPr fontId="6" type="noConversion"/>
  </si>
  <si>
    <t>N5945ED3177</t>
  </si>
  <si>
    <t>23.251387,120.691487</t>
    <phoneticPr fontId="6" type="noConversion"/>
  </si>
  <si>
    <t>N5944ED0641</t>
  </si>
  <si>
    <t>23.247120,120.692853</t>
    <phoneticPr fontId="6" type="noConversion"/>
  </si>
  <si>
    <t>N5943FD4838</t>
  </si>
  <si>
    <t>23.244267,120.696167</t>
    <phoneticPr fontId="6" type="noConversion"/>
  </si>
  <si>
    <t>N6043AA8711</t>
  </si>
  <si>
    <t>23.240202,120.697943</t>
    <phoneticPr fontId="6" type="noConversion"/>
  </si>
  <si>
    <t>N6042CB6221</t>
  </si>
  <si>
    <t>23.235833,120.697527</t>
    <phoneticPr fontId="6" type="noConversion"/>
  </si>
  <si>
    <t>N6041CB1387</t>
  </si>
  <si>
    <t>23.231907,120.695292</t>
    <phoneticPr fontId="6" type="noConversion"/>
  </si>
  <si>
    <t>N5940HC8093</t>
  </si>
  <si>
    <t>23.228073,120.696575</t>
    <phoneticPr fontId="6" type="noConversion"/>
  </si>
  <si>
    <t>N6039BC1798</t>
  </si>
  <si>
    <t>23.225157,120.694098</t>
    <phoneticPr fontId="6" type="noConversion"/>
  </si>
  <si>
    <t>N5938GE6556</t>
  </si>
  <si>
    <t>23.220824,120.693547</t>
    <phoneticPr fontId="6" type="noConversion"/>
  </si>
  <si>
    <t>N5937GE0786</t>
  </si>
  <si>
    <t>23.217112,120.693602</t>
    <phoneticPr fontId="6" type="noConversion"/>
  </si>
  <si>
    <t>N5937GA1625</t>
  </si>
  <si>
    <t>23.214160,120.690782</t>
    <phoneticPr fontId="6" type="noConversion"/>
  </si>
  <si>
    <t>N5936DC2339</t>
  </si>
  <si>
    <t>23.211050,120.687348</t>
    <phoneticPr fontId="6" type="noConversion"/>
  </si>
  <si>
    <t>N5835HD7915</t>
  </si>
  <si>
    <t>23.207814,120.684979</t>
    <phoneticPr fontId="6" type="noConversion"/>
  </si>
  <si>
    <t>N5835FA2387</t>
  </si>
  <si>
    <t>23.208864,120.681649</t>
    <phoneticPr fontId="6" type="noConversion"/>
  </si>
  <si>
    <t>N5835BB8574</t>
  </si>
  <si>
    <t>23.209879,120.678012</t>
    <phoneticPr fontId="6" type="noConversion"/>
  </si>
  <si>
    <t>N5735GC1657</t>
  </si>
  <si>
    <t>23.213466,120.677467</t>
    <phoneticPr fontId="6" type="noConversion"/>
  </si>
  <si>
    <t>N5736FB6605</t>
  </si>
  <si>
    <t>23.213671,120.672739</t>
    <phoneticPr fontId="6" type="noConversion"/>
  </si>
  <si>
    <t>N5736AB7868</t>
  </si>
  <si>
    <t>23.211232,120.668833</t>
    <phoneticPr fontId="6" type="noConversion"/>
  </si>
  <si>
    <t>N5635EE7169</t>
  </si>
  <si>
    <t>23.208337,120.667199</t>
    <phoneticPr fontId="6" type="noConversion"/>
  </si>
  <si>
    <t>N5635DA0989</t>
  </si>
  <si>
    <t>23.203991,120.667503</t>
    <phoneticPr fontId="6" type="noConversion"/>
  </si>
  <si>
    <t>N5634DB3188</t>
  </si>
  <si>
    <t>23.201485,120.663512</t>
    <phoneticPr fontId="6" type="noConversion"/>
  </si>
  <si>
    <t>N5533HD2491</t>
  </si>
  <si>
    <t>23.198294,120.660165</t>
    <phoneticPr fontId="6" type="noConversion"/>
  </si>
  <si>
    <t>N5532DE8859</t>
  </si>
  <si>
    <t>23.197091,120.655557</t>
    <phoneticPr fontId="6" type="noConversion"/>
  </si>
  <si>
    <t>N5432HD1537</t>
  </si>
  <si>
    <t>23.195238,120.651778</t>
    <phoneticPr fontId="6" type="noConversion"/>
  </si>
  <si>
    <t>N5432DB2562</t>
  </si>
  <si>
    <t>23.191554,120.654454</t>
    <phoneticPr fontId="6" type="noConversion"/>
  </si>
  <si>
    <t>N5431FC9494</t>
  </si>
  <si>
    <t>23.187839,120.652809</t>
    <phoneticPr fontId="6" type="noConversion"/>
  </si>
  <si>
    <t>N5430ED3303</t>
  </si>
  <si>
    <t>23.183916,120.650618</t>
    <phoneticPr fontId="6" type="noConversion"/>
  </si>
  <si>
    <t>N5429CD0949</t>
  </si>
  <si>
    <t>23.179522,120.650799</t>
    <phoneticPr fontId="6" type="noConversion"/>
  </si>
  <si>
    <t>N5428CE2122</t>
  </si>
  <si>
    <t>23.175306,120.649897</t>
    <phoneticPr fontId="6" type="noConversion"/>
  </si>
  <si>
    <t>N5427BE2486</t>
  </si>
  <si>
    <t>23.171092,120.648404</t>
    <phoneticPr fontId="6" type="noConversion"/>
  </si>
  <si>
    <t>N5326HE7749</t>
  </si>
  <si>
    <t>23.167409,120.645665</t>
    <phoneticPr fontId="6" type="noConversion"/>
  </si>
  <si>
    <t>N5326EA9732</t>
  </si>
  <si>
    <t>23.163545,120.643790</t>
    <phoneticPr fontId="6" type="noConversion"/>
  </si>
  <si>
    <t>N5325DB0405</t>
  </si>
  <si>
    <t>23.159401,120.642043</t>
    <phoneticPr fontId="6" type="noConversion"/>
  </si>
  <si>
    <t>N5324BB2806</t>
  </si>
  <si>
    <t>23.155590,120.641617</t>
    <phoneticPr fontId="6" type="noConversion"/>
  </si>
  <si>
    <t>N5323AC7654</t>
  </si>
  <si>
    <t>23.155125,120.639583</t>
    <phoneticPr fontId="6" type="noConversion"/>
  </si>
  <si>
    <t>N5223GC6173</t>
  </si>
  <si>
    <t>23.153675,120.639762</t>
    <phoneticPr fontId="6" type="noConversion"/>
  </si>
  <si>
    <t>N5223GA8553</t>
  </si>
  <si>
    <t>23.152519,120.636068</t>
    <phoneticPr fontId="6" type="noConversion"/>
  </si>
  <si>
    <t>N5222DE0266</t>
  </si>
  <si>
    <t>23.149452,120.632485</t>
    <phoneticPr fontId="6" type="noConversion"/>
  </si>
  <si>
    <t>N5122HA3887</t>
  </si>
  <si>
    <t>23.146392,120.628901</t>
    <phoneticPr fontId="6" type="noConversion"/>
  </si>
  <si>
    <t>N5121DC7409</t>
  </si>
  <si>
    <t>23.143406,120.625245</t>
    <phoneticPr fontId="6" type="noConversion"/>
  </si>
  <si>
    <t>N5020HE9159</t>
  </si>
  <si>
    <t>23.139634,120.623108</t>
    <phoneticPr fontId="6" type="noConversion"/>
  </si>
  <si>
    <t>N5020FA7052</t>
  </si>
  <si>
    <t>23.135693,120.620930</t>
    <phoneticPr fontId="6" type="noConversion"/>
  </si>
  <si>
    <t>N5019DA5616</t>
  </si>
  <si>
    <t>23.132843,120.623743</t>
    <phoneticPr fontId="6" type="noConversion"/>
  </si>
  <si>
    <t>N5018GC3580</t>
  </si>
  <si>
    <t>23.129848,120.623685</t>
    <phoneticPr fontId="6" type="noConversion"/>
  </si>
  <si>
    <t>N5017GE3128</t>
  </si>
  <si>
    <t>23.128354,120.619900</t>
    <phoneticPr fontId="6" type="noConversion"/>
  </si>
  <si>
    <t>N5017CC4544</t>
  </si>
  <si>
    <t>23.125462,120.619053</t>
    <phoneticPr fontId="6" type="noConversion"/>
  </si>
  <si>
    <t>N5016BE5364</t>
  </si>
  <si>
    <t>23.123742,120.617367</t>
    <phoneticPr fontId="6" type="noConversion"/>
  </si>
  <si>
    <t>N4916HC8434</t>
  </si>
  <si>
    <t>23.122083,120.613544</t>
    <phoneticPr fontId="6" type="noConversion"/>
  </si>
  <si>
    <t>N4916DA9611</t>
  </si>
  <si>
    <t>23.118530,120.611005</t>
    <phoneticPr fontId="6" type="noConversion"/>
  </si>
  <si>
    <t>N4915BB3609</t>
  </si>
  <si>
    <t>23.115298,120.607982</t>
    <phoneticPr fontId="6" type="noConversion"/>
  </si>
  <si>
    <t>N4814GD1192</t>
  </si>
  <si>
    <t>23.112036,120.604936</t>
    <phoneticPr fontId="6" type="noConversion"/>
  </si>
  <si>
    <t>N4813DE0561</t>
  </si>
  <si>
    <t>23.108925,120.602383</t>
    <phoneticPr fontId="6" type="noConversion"/>
  </si>
  <si>
    <t>N4813AB4047</t>
  </si>
  <si>
    <t>23.104557,120.601689</t>
    <phoneticPr fontId="6" type="noConversion"/>
  </si>
  <si>
    <t>N4712HB7214</t>
  </si>
  <si>
    <t>23.100443,120.599791</t>
    <phoneticPr fontId="6" type="noConversion"/>
  </si>
  <si>
    <t>N4711FB7669</t>
  </si>
  <si>
    <t>23.096498,120.597438</t>
    <phoneticPr fontId="6" type="noConversion"/>
  </si>
  <si>
    <t>N4710DC3333</t>
  </si>
  <si>
    <t>23.095168,120.592799</t>
    <phoneticPr fontId="6" type="noConversion"/>
  </si>
  <si>
    <t>N4610GA5887</t>
  </si>
  <si>
    <t>23.093527,120.588350</t>
    <phoneticPr fontId="6" type="noConversion"/>
  </si>
  <si>
    <t>N4609CE0026</t>
  </si>
  <si>
    <t>23.089091,120.588142</t>
    <phoneticPr fontId="6" type="noConversion"/>
  </si>
  <si>
    <t>N4608BE7195</t>
  </si>
  <si>
    <t>23.084658,120.588092</t>
    <phoneticPr fontId="6" type="noConversion"/>
  </si>
  <si>
    <t>N4607BE7224</t>
  </si>
  <si>
    <t>23.081481,120.586918</t>
    <phoneticPr fontId="6" type="noConversion"/>
  </si>
  <si>
    <t>N4607AA5713</t>
  </si>
  <si>
    <t>23.078992,120.583151</t>
    <phoneticPr fontId="6" type="noConversion"/>
  </si>
  <si>
    <t>N4506EC6948</t>
  </si>
  <si>
    <t>23.074854,120.581199</t>
    <phoneticPr fontId="6" type="noConversion"/>
  </si>
  <si>
    <t>N4505CD6431</t>
  </si>
  <si>
    <t>23.070856,120.578935</t>
    <phoneticPr fontId="6" type="noConversion"/>
  </si>
  <si>
    <t>N4504AD3909</t>
  </si>
  <si>
    <t>23.067185,120.576339</t>
    <phoneticPr fontId="6" type="noConversion"/>
  </si>
  <si>
    <t>N4403FE6933</t>
  </si>
  <si>
    <t>23.064033,120.572797</t>
    <phoneticPr fontId="6" type="noConversion"/>
  </si>
  <si>
    <t>N4403BB9495</t>
  </si>
  <si>
    <t>23.060835,120.569274</t>
    <phoneticPr fontId="6" type="noConversion"/>
  </si>
  <si>
    <t>N4302GC3972</t>
  </si>
  <si>
    <t>23.059202,120.564806</t>
    <phoneticPr fontId="6" type="noConversion"/>
  </si>
  <si>
    <t>N4302BB7182</t>
  </si>
  <si>
    <t>23.057373,120.560415</t>
    <phoneticPr fontId="6" type="noConversion"/>
  </si>
  <si>
    <t>N4201FE2181</t>
  </si>
  <si>
    <t>23.053076,120.559503</t>
    <phoneticPr fontId="6" type="noConversion"/>
  </si>
  <si>
    <t>N4200EE3336</t>
  </si>
  <si>
    <t>23.050223,120.556322</t>
    <phoneticPr fontId="6" type="noConversion"/>
  </si>
  <si>
    <t>N4200BB0261</t>
  </si>
  <si>
    <t>23.046921,120.553221</t>
    <phoneticPr fontId="6" type="noConversion"/>
  </si>
  <si>
    <t>Q4199FC8576</t>
  </si>
  <si>
    <t>23.043318,120.550401</t>
    <phoneticPr fontId="6" type="noConversion"/>
  </si>
  <si>
    <t>Q4198CD9578</t>
  </si>
  <si>
    <t>23.039463,120.550585</t>
    <phoneticPr fontId="6" type="noConversion"/>
  </si>
  <si>
    <t>Q4197DE1341</t>
  </si>
  <si>
    <t>23.037306,120.554731</t>
    <phoneticPr fontId="6" type="noConversion"/>
  </si>
  <si>
    <t>Q4197HB3991</t>
  </si>
  <si>
    <t>23.034731,120.558736</t>
    <phoneticPr fontId="6" type="noConversion"/>
  </si>
  <si>
    <t>Q4296DE4084</t>
  </si>
  <si>
    <t>23.031943,120.562533</t>
    <phoneticPr fontId="6" type="noConversion"/>
  </si>
  <si>
    <t>Q4296HA3965</t>
  </si>
  <si>
    <t>23.027736,120.562641</t>
    <phoneticPr fontId="6" type="noConversion"/>
  </si>
  <si>
    <t>Q4295HB4269</t>
  </si>
  <si>
    <t>23.023586,120.562001</t>
    <phoneticPr fontId="6" type="noConversion"/>
  </si>
  <si>
    <t>Q4294GB7699</t>
  </si>
  <si>
    <t>23.020560,120.565449</t>
    <phoneticPr fontId="6" type="noConversion"/>
  </si>
  <si>
    <t>Q4393CD3323</t>
  </si>
  <si>
    <t>23.019470,120.570017</t>
    <phoneticPr fontId="6" type="noConversion"/>
  </si>
  <si>
    <t>Q4393GC9191</t>
  </si>
  <si>
    <t>23.016630,120.573742</t>
    <phoneticPr fontId="6" type="noConversion"/>
  </si>
  <si>
    <t>Q4492CD8905</t>
  </si>
  <si>
    <t>23.013035,120.576614</t>
    <phoneticPr fontId="6" type="noConversion"/>
  </si>
  <si>
    <t>Q4491FE7947</t>
  </si>
  <si>
    <t>23.008912,120.578322</t>
    <phoneticPr fontId="6" type="noConversion"/>
  </si>
  <si>
    <t>Q4491HA4379</t>
  </si>
  <si>
    <t>23.004942,120.576386</t>
    <phoneticPr fontId="6" type="noConversion"/>
  </si>
  <si>
    <t>Q4490FB4080</t>
  </si>
  <si>
    <t>23.001734,120.574030</t>
    <phoneticPr fontId="6" type="noConversion"/>
  </si>
  <si>
    <t>Q4489DC0456</t>
  </si>
  <si>
    <t>22.999685,120.574250</t>
    <phoneticPr fontId="6" type="noConversion"/>
  </si>
  <si>
    <t>Q4489DA2179</t>
  </si>
  <si>
    <t>22.996691,120.570916</t>
    <phoneticPr fontId="6" type="noConversion"/>
  </si>
  <si>
    <t>Q4388HB8848</t>
  </si>
  <si>
    <t>22.992866,120.568325</t>
    <phoneticPr fontId="6" type="noConversion"/>
  </si>
  <si>
    <t>Q4387FC1676</t>
  </si>
  <si>
    <t>22.989225,120.565560</t>
    <phoneticPr fontId="6" type="noConversion"/>
  </si>
  <si>
    <t>Q4386CD3633</t>
  </si>
  <si>
    <t>22.987166,120.561317</t>
    <phoneticPr fontId="6" type="noConversion"/>
  </si>
  <si>
    <t>Q4286FB9377</t>
  </si>
  <si>
    <t>22.984708,120.557418</t>
    <phoneticPr fontId="6" type="noConversion"/>
  </si>
  <si>
    <t>Q4285BD9666</t>
  </si>
  <si>
    <t>22.981666,120.553861</t>
    <phoneticPr fontId="6" type="noConversion"/>
  </si>
  <si>
    <t>Q4185GA3310</t>
  </si>
  <si>
    <t>22.978845,120.550123</t>
    <phoneticPr fontId="6" type="noConversion"/>
  </si>
  <si>
    <t>Q4184CC4179</t>
  </si>
  <si>
    <t>22.975265,120.547162</t>
    <phoneticPr fontId="6" type="noConversion"/>
  </si>
  <si>
    <t>Q4083HD4223</t>
  </si>
  <si>
    <t>22.972095,120.543693</t>
    <phoneticPr fontId="6" type="noConversion"/>
  </si>
  <si>
    <t>Q4082DE8753</t>
  </si>
  <si>
    <t>22.968924,120.540221</t>
    <phoneticPr fontId="6" type="noConversion"/>
  </si>
  <si>
    <t>Q4082AB2283</t>
  </si>
  <si>
    <t>22.966217,120.536443</t>
    <phoneticPr fontId="6" type="noConversion"/>
  </si>
  <si>
    <t>Q3981ED4205</t>
  </si>
  <si>
    <t>22.964587,120.532248</t>
    <phoneticPr fontId="6" type="noConversion"/>
  </si>
  <si>
    <t>Q3981AB0496</t>
  </si>
  <si>
    <t>22.961429,120.529029</t>
    <phoneticPr fontId="6" type="noConversion"/>
  </si>
  <si>
    <t>Q3880EC7987</t>
  </si>
  <si>
    <t>22.961206,120.524156</t>
    <phoneticPr fontId="6" type="noConversion"/>
  </si>
  <si>
    <t>Q3780HC7784</t>
  </si>
  <si>
    <t>22.960947,120.519292</t>
    <phoneticPr fontId="6" type="noConversion"/>
  </si>
  <si>
    <t>Q3780CC7497</t>
  </si>
  <si>
    <t>22.959055,120.515504</t>
    <phoneticPr fontId="6" type="noConversion"/>
  </si>
  <si>
    <t>Q3680GA9309</t>
  </si>
  <si>
    <t>22.954887,120.513628</t>
    <phoneticPr fontId="6" type="noConversion"/>
  </si>
  <si>
    <t>Q3679EA9768</t>
  </si>
  <si>
    <t>22.950725,120.511739</t>
    <phoneticPr fontId="6" type="noConversion"/>
  </si>
  <si>
    <t>Q3678DB0117</t>
  </si>
  <si>
    <t>22.946563,120.509849</t>
    <phoneticPr fontId="6" type="noConversion"/>
  </si>
  <si>
    <t>Q3677BB0557</t>
  </si>
  <si>
    <t>22.942404,120.507952</t>
    <phoneticPr fontId="6" type="noConversion"/>
  </si>
  <si>
    <t>Q3576HB0997</t>
  </si>
  <si>
    <t>22.938240,120.506067</t>
    <phoneticPr fontId="6" type="noConversion"/>
  </si>
  <si>
    <t>Q3575FC1347</t>
  </si>
  <si>
    <t>22.934073,120.504191</t>
    <phoneticPr fontId="6" type="noConversion"/>
  </si>
  <si>
    <t>Q3574DC2706</t>
  </si>
  <si>
    <t>22.929931,120.502304</t>
    <phoneticPr fontId="6" type="noConversion"/>
  </si>
  <si>
    <t>Q3573BD2158</t>
  </si>
  <si>
    <t>22.926188,120.499597</t>
    <phoneticPr fontId="6" type="noConversion"/>
  </si>
  <si>
    <t>Q3472GE4065</t>
  </si>
  <si>
    <t>22.922329,120.497067</t>
    <phoneticPr fontId="6" type="noConversion"/>
  </si>
  <si>
    <t>Q3471DE8758</t>
  </si>
  <si>
    <t>22.918119,120.495319</t>
    <phoneticPr fontId="6" type="noConversion"/>
  </si>
  <si>
    <t>Q3471CA0143</t>
  </si>
  <si>
    <t>22.913877,120.493651</t>
    <phoneticPr fontId="6" type="noConversion"/>
  </si>
  <si>
    <t>Q3470AA3423</t>
  </si>
  <si>
    <t>22.909849,120.491506</t>
    <phoneticPr fontId="6" type="noConversion"/>
  </si>
  <si>
    <t>Q3369GA1908</t>
  </si>
  <si>
    <t>22.906745,120.487977</t>
    <phoneticPr fontId="6" type="noConversion"/>
  </si>
  <si>
    <t>Q3368CC4576</t>
  </si>
  <si>
    <t>22.903698,120.484380</t>
    <phoneticPr fontId="6" type="noConversion"/>
  </si>
  <si>
    <t>Q3267GE7270</t>
  </si>
  <si>
    <t>22.899661,120.482455</t>
    <phoneticPr fontId="6" type="noConversion"/>
  </si>
  <si>
    <t>Q3266EE7783</t>
  </si>
  <si>
    <t>22.895737,120.483484</t>
    <phoneticPr fontId="6" type="noConversion"/>
  </si>
  <si>
    <t>Q3266FA8328</t>
  </si>
  <si>
    <t>22.890745,120.483472</t>
    <phoneticPr fontId="6" type="noConversion"/>
  </si>
  <si>
    <t>Q3264FE7896</t>
  </si>
  <si>
    <t>22.886145,120.483116</t>
    <phoneticPr fontId="6" type="noConversion"/>
  </si>
  <si>
    <t>Q3263FE4706</t>
  </si>
  <si>
    <t>22.882302,120.484344</t>
    <phoneticPr fontId="6" type="noConversion"/>
  </si>
  <si>
    <t>Q3263GA6550</t>
  </si>
  <si>
    <t>22.879045,120.483064</t>
    <phoneticPr fontId="6" type="noConversion"/>
  </si>
  <si>
    <t>Q3262FB3920</t>
  </si>
  <si>
    <t>22.875170,120.480000</t>
    <phoneticPr fontId="6" type="noConversion"/>
  </si>
  <si>
    <t>Q3261CC1662</t>
  </si>
  <si>
    <t>22.873170,120.475700</t>
    <phoneticPr fontId="6" type="noConversion"/>
  </si>
  <si>
    <t>Q3161FA7442</t>
  </si>
  <si>
    <t>22.869939,120.473079</t>
    <phoneticPr fontId="6" type="noConversion"/>
  </si>
  <si>
    <t>Q3160DB0845</t>
  </si>
  <si>
    <t>22.865739,120.471296</t>
    <phoneticPr fontId="6" type="noConversion"/>
  </si>
  <si>
    <t>Q3159BC2201</t>
  </si>
  <si>
    <t>22.861848,120.468932</t>
    <phoneticPr fontId="6" type="noConversion"/>
  </si>
  <si>
    <t>Q3058GC7951</t>
  </si>
  <si>
    <t>22.857430,120.468800</t>
    <phoneticPr fontId="6" type="noConversion"/>
  </si>
  <si>
    <t>Q3057GD6002</t>
  </si>
  <si>
    <t>22.852942,120.467916</t>
    <phoneticPr fontId="6" type="noConversion"/>
  </si>
  <si>
    <t>Q3056FD6085</t>
  </si>
  <si>
    <t>22.848792,120.466166</t>
    <phoneticPr fontId="6" type="noConversion"/>
  </si>
  <si>
    <t>Q3055DD8466</t>
  </si>
  <si>
    <t>22.845330,120.464683</t>
    <phoneticPr fontId="6" type="noConversion"/>
  </si>
  <si>
    <t>Q3054CE3634</t>
  </si>
  <si>
    <t>22.840151,120.463351</t>
    <phoneticPr fontId="6" type="noConversion"/>
  </si>
  <si>
    <t>Q3053AD9941</t>
  </si>
  <si>
    <t>22.835100,120.462300</t>
    <phoneticPr fontId="6" type="noConversion"/>
  </si>
  <si>
    <t>Q2952HD8342</t>
  </si>
  <si>
    <t>22.831215,120.462740</t>
    <phoneticPr fontId="6" type="noConversion"/>
  </si>
  <si>
    <t>Q3051AE2081</t>
  </si>
  <si>
    <t>22.826708,120.462446</t>
    <phoneticPr fontId="6" type="noConversion"/>
  </si>
  <si>
    <t>Q2950HE9062</t>
  </si>
  <si>
    <t>22.822153,120.462335</t>
    <phoneticPr fontId="6" type="noConversion"/>
  </si>
  <si>
    <t>Q2949HD8928</t>
  </si>
  <si>
    <t>22.817655,120.461923</t>
    <phoneticPr fontId="6" type="noConversion"/>
  </si>
  <si>
    <t>Q2948HE3080</t>
  </si>
  <si>
    <t>22.812800,120.461700</t>
    <phoneticPr fontId="6" type="noConversion"/>
  </si>
  <si>
    <t>Q2947HD1633</t>
  </si>
  <si>
    <t>22.808674,120.461554</t>
    <phoneticPr fontId="6" type="noConversion"/>
  </si>
  <si>
    <t>Q2946GE9076</t>
  </si>
  <si>
    <t>22.804309,120.460484</t>
    <phoneticPr fontId="6" type="noConversion"/>
  </si>
  <si>
    <t>Q2945FE8253</t>
  </si>
  <si>
    <t>22.799982,120.459122</t>
    <phoneticPr fontId="6" type="noConversion"/>
  </si>
  <si>
    <t>Q2944EE4444</t>
  </si>
  <si>
    <t>22.795610,120.457841</t>
    <phoneticPr fontId="6" type="noConversion"/>
  </si>
  <si>
    <t>Q2943DE1601</t>
  </si>
  <si>
    <t>22.791269,120.456588</t>
    <phoneticPr fontId="6" type="noConversion"/>
  </si>
  <si>
    <t>Q2942BE8800</t>
  </si>
  <si>
    <t>22.786800,120.455000</t>
    <phoneticPr fontId="6" type="noConversion"/>
  </si>
  <si>
    <t>Q2941AE1856</t>
  </si>
  <si>
    <t>22.782300,120.453800</t>
    <phoneticPr fontId="6" type="noConversion"/>
  </si>
  <si>
    <t>Q2840GE9808</t>
  </si>
  <si>
    <t>22.778414,120.451974</t>
    <phoneticPr fontId="6" type="noConversion"/>
  </si>
  <si>
    <t>Q2840FA0519</t>
  </si>
  <si>
    <t>22.774149,120.450234</t>
    <phoneticPr fontId="6" type="noConversion"/>
  </si>
  <si>
    <t>Q2839DA2817</t>
  </si>
  <si>
    <t>22.769809,120.448804</t>
    <phoneticPr fontId="6" type="noConversion"/>
  </si>
  <si>
    <t>Q2838BB7027</t>
  </si>
  <si>
    <t>22.765511,120.447468</t>
    <phoneticPr fontId="6" type="noConversion"/>
  </si>
  <si>
    <t>Q2837AB3332</t>
  </si>
  <si>
    <t>22.761001,120.446833</t>
    <phoneticPr fontId="6" type="noConversion"/>
  </si>
  <si>
    <t>Q2736HB6362</t>
  </si>
  <si>
    <t>22.756524,120.447657</t>
    <phoneticPr fontId="6" type="noConversion"/>
  </si>
  <si>
    <t>Q2835AB4396</t>
  </si>
  <si>
    <t>22.752094,120.448464</t>
    <phoneticPr fontId="6" type="noConversion"/>
  </si>
  <si>
    <t>Q2834BB3405</t>
  </si>
  <si>
    <t>22.747615,120.448471</t>
    <phoneticPr fontId="6" type="noConversion"/>
  </si>
  <si>
    <t>Q2833BB2590</t>
  </si>
  <si>
    <t>22.743238,120.447312</t>
    <phoneticPr fontId="6" type="noConversion"/>
  </si>
  <si>
    <t>Q2832AB0685</t>
  </si>
  <si>
    <t>22.738774,120.446652</t>
    <phoneticPr fontId="6" type="noConversion"/>
  </si>
  <si>
    <t>Q2731HB3781</t>
  </si>
  <si>
    <t>22.734299,120.445971</t>
    <phoneticPr fontId="6" type="noConversion"/>
  </si>
  <si>
    <t>Q2730GB6766</t>
  </si>
  <si>
    <t>22.729828,120.445319</t>
    <phoneticPr fontId="6" type="noConversion"/>
  </si>
  <si>
    <t>Q2729FB9881</t>
  </si>
  <si>
    <t>22.725365,120.444641</t>
    <phoneticPr fontId="6" type="noConversion"/>
  </si>
  <si>
    <t>Q2728FB2867</t>
  </si>
  <si>
    <t>22.720832,120.444192</t>
    <phoneticPr fontId="6" type="noConversion"/>
  </si>
  <si>
    <t>Q2727EB7885</t>
  </si>
  <si>
    <t>22.716394,120.443316</t>
    <phoneticPr fontId="6" type="noConversion"/>
  </si>
  <si>
    <t>Q2726DB8964</t>
  </si>
  <si>
    <t>22.712199,120.441400</t>
    <phoneticPr fontId="6" type="noConversion"/>
  </si>
  <si>
    <t>Q2725BC8381</t>
  </si>
  <si>
    <t>22.708102,120.439468</t>
    <phoneticPr fontId="6" type="noConversion"/>
  </si>
  <si>
    <t>Q2624HC8778</t>
  </si>
  <si>
    <t>22.703939,120.437538</t>
    <phoneticPr fontId="6" type="noConversion"/>
  </si>
  <si>
    <t>Q2623FD8177</t>
  </si>
  <si>
    <t>22.699765,120.435621</t>
    <phoneticPr fontId="6" type="noConversion"/>
  </si>
  <si>
    <t>Q2622DD8596</t>
  </si>
  <si>
    <t>22.695491,120.434049</t>
    <phoneticPr fontId="6" type="noConversion"/>
  </si>
  <si>
    <t>Q2621CD2853</t>
  </si>
  <si>
    <t>22.691104,120.435193</t>
    <phoneticPr fontId="6" type="noConversion"/>
  </si>
  <si>
    <t>Q2620DD4917</t>
  </si>
  <si>
    <t>22.687051,120.434171</t>
    <phoneticPr fontId="6" type="noConversion"/>
  </si>
  <si>
    <t>Q2619CE3449</t>
  </si>
  <si>
    <t>22.683750,120.430772</t>
    <phoneticPr fontId="6" type="noConversion"/>
  </si>
  <si>
    <t>Q2519GA8845</t>
  </si>
  <si>
    <t>22.680937,120.426874</t>
    <phoneticPr fontId="6" type="noConversion"/>
  </si>
  <si>
    <t>Q2518CC8725</t>
  </si>
  <si>
    <t>22.676818,120.425423</t>
    <phoneticPr fontId="6" type="noConversion"/>
  </si>
  <si>
    <t>Q2517BD3119</t>
  </si>
  <si>
    <t>22.672330,120.426042</t>
    <phoneticPr fontId="6" type="noConversion"/>
  </si>
  <si>
    <t>Q2516BD9232</t>
  </si>
  <si>
    <t>22.667756,120.425987</t>
    <phoneticPr fontId="6" type="noConversion"/>
  </si>
  <si>
    <t>Q2515BD8155</t>
  </si>
  <si>
    <t>22.663227,120.426529</t>
    <phoneticPr fontId="6" type="noConversion"/>
  </si>
  <si>
    <t>Q2514CD3194</t>
  </si>
  <si>
    <t>22.658910,120.425380</t>
    <phoneticPr fontId="6" type="noConversion"/>
  </si>
  <si>
    <t>Q2513BD1396</t>
  </si>
  <si>
    <t>22.654512,120.424458</t>
    <phoneticPr fontId="6" type="noConversion"/>
  </si>
  <si>
    <t>Q2512AD2520</t>
  </si>
  <si>
    <t>22.650145,120.424229</t>
    <phoneticPr fontId="6" type="noConversion"/>
  </si>
  <si>
    <t>Q2411HD9676</t>
  </si>
  <si>
    <t>22.646672,120.421169</t>
    <phoneticPr fontId="6" type="noConversion"/>
  </si>
  <si>
    <t>Q2410EE8813</t>
  </si>
  <si>
    <t>22.642794,120.418870</t>
    <phoneticPr fontId="6" type="noConversion"/>
  </si>
  <si>
    <t>Q2410CA4534</t>
  </si>
  <si>
    <t>22.638268,120.418683</t>
    <phoneticPr fontId="6" type="noConversion"/>
  </si>
  <si>
    <t>Q2409CA2523</t>
  </si>
  <si>
    <t>22.633844,120.419968</t>
    <phoneticPr fontId="6" type="noConversion"/>
  </si>
  <si>
    <t>Q2408DA5623</t>
  </si>
  <si>
    <t>22.629480,120.421239</t>
    <phoneticPr fontId="6" type="noConversion"/>
  </si>
  <si>
    <t>Q2407EA8719</t>
  </si>
  <si>
    <t>22.625850,120.424061</t>
    <phoneticPr fontId="6" type="noConversion"/>
  </si>
  <si>
    <t>Q2406HB6796</t>
  </si>
  <si>
    <t>22.622490,120.427284</t>
    <phoneticPr fontId="6" type="noConversion"/>
  </si>
  <si>
    <t>Q2505CD9093</t>
  </si>
  <si>
    <t>22.619078,120.430536</t>
    <phoneticPr fontId="6" type="noConversion"/>
  </si>
  <si>
    <t>Q2504GE3224</t>
  </si>
  <si>
    <t>22.614768,120.431730</t>
    <phoneticPr fontId="6" type="noConversion"/>
  </si>
  <si>
    <t>Q2503HE5436</t>
  </si>
  <si>
    <t>22.610323,120.432576</t>
    <phoneticPr fontId="6" type="noConversion"/>
  </si>
  <si>
    <t>Q2602AE3583</t>
  </si>
  <si>
    <t>22.605705,120.433500</t>
    <phoneticPr fontId="6" type="noConversion"/>
  </si>
  <si>
    <t>Q2601BE3412</t>
  </si>
  <si>
    <t>22.601219,120.434350</t>
    <phoneticPr fontId="6" type="noConversion"/>
  </si>
  <si>
    <t>Q2600CE1474</t>
  </si>
  <si>
    <t>22.596790,120.435223</t>
    <phoneticPr fontId="6" type="noConversion"/>
  </si>
  <si>
    <t>T2699DE0554</t>
  </si>
  <si>
    <t>22.592273,120.436089</t>
    <phoneticPr fontId="6" type="noConversion"/>
  </si>
  <si>
    <t>T2698DE9523</t>
  </si>
  <si>
    <t>22.587859,120.437025</t>
    <phoneticPr fontId="6" type="noConversion"/>
  </si>
  <si>
    <t>T2697EE8664</t>
  </si>
  <si>
    <t>22.583830,120.436319</t>
    <phoneticPr fontId="6" type="noConversion"/>
  </si>
  <si>
    <t>T2697EA1128</t>
  </si>
  <si>
    <t>22.582859,120.431871</t>
    <phoneticPr fontId="6" type="noConversion"/>
  </si>
  <si>
    <t>T2596HE5142</t>
  </si>
  <si>
    <t>22.581160,120.428780</t>
    <phoneticPr fontId="6" type="noConversion"/>
  </si>
  <si>
    <t>T2596EC3266</t>
  </si>
  <si>
    <t>22.576740,120.428787</t>
    <phoneticPr fontId="6" type="noConversion"/>
  </si>
  <si>
    <t>T2595EC3346</t>
  </si>
  <si>
    <t>22.572269,120.428797</t>
    <phoneticPr fontId="6" type="noConversion"/>
  </si>
  <si>
    <t>T2594EC3441</t>
  </si>
  <si>
    <t>22.567861,120.428803</t>
    <phoneticPr fontId="6" type="noConversion"/>
  </si>
  <si>
    <t>T2593EC3523</t>
  </si>
  <si>
    <t>22.563324,120.428626</t>
    <phoneticPr fontId="6" type="noConversion"/>
  </si>
  <si>
    <t>T2592EC1521</t>
  </si>
  <si>
    <t>22.559217,120.427560</t>
    <phoneticPr fontId="6" type="noConversion"/>
  </si>
  <si>
    <t>T2591DC0916</t>
  </si>
  <si>
    <t>22.555941,120.424320</t>
    <phoneticPr fontId="6" type="noConversion"/>
  </si>
  <si>
    <t>T2490HE6365</t>
  </si>
  <si>
    <t>22.551728,120.423368</t>
    <phoneticPr fontId="6" type="noConversion"/>
  </si>
  <si>
    <t>T2489GE6679</t>
  </si>
  <si>
    <t>22.547583,120.421999</t>
    <phoneticPr fontId="6" type="noConversion"/>
  </si>
  <si>
    <t>T2489FA2140</t>
  </si>
  <si>
    <t>22.543666,120.419701</t>
    <phoneticPr fontId="6" type="noConversion"/>
  </si>
  <si>
    <t>T2488CA8767</t>
  </si>
  <si>
    <t>22.539564,120.417641</t>
    <phoneticPr fontId="6" type="noConversion"/>
  </si>
  <si>
    <t>T2487AB7224</t>
  </si>
  <si>
    <t>22.535437,120.415962</t>
    <phoneticPr fontId="6" type="noConversion"/>
  </si>
  <si>
    <t>T2386GB9688</t>
  </si>
  <si>
    <t>22.531450,120.414535</t>
    <phoneticPr fontId="6" type="noConversion"/>
  </si>
  <si>
    <t>T2385FC4297</t>
  </si>
  <si>
    <t>22.526830,120.413412</t>
    <phoneticPr fontId="6" type="noConversion"/>
  </si>
  <si>
    <t>T2384EC3126</t>
  </si>
  <si>
    <t>22.522452,120.412657</t>
    <phoneticPr fontId="6" type="noConversion"/>
  </si>
  <si>
    <t>T2383DC5321</t>
  </si>
  <si>
    <t>22.518050,120.412169</t>
    <phoneticPr fontId="6" type="noConversion"/>
  </si>
  <si>
    <t>T2382DC0404</t>
  </si>
  <si>
    <t>22.513667,120.412309</t>
    <phoneticPr fontId="6" type="noConversion"/>
  </si>
  <si>
    <t>T2381DC1539</t>
  </si>
  <si>
    <t>22.509330,120.412714</t>
    <phoneticPr fontId="6" type="noConversion"/>
  </si>
  <si>
    <t>T2380DC5728</t>
  </si>
  <si>
    <t>22.505027,120.413453</t>
    <phoneticPr fontId="6" type="noConversion"/>
  </si>
  <si>
    <t>T2379ED2072</t>
  </si>
  <si>
    <t>22.500726,120.414445</t>
    <phoneticPr fontId="6" type="noConversion"/>
  </si>
  <si>
    <t>T2378FD2275</t>
  </si>
  <si>
    <t>23.872455,120.920567</t>
    <phoneticPr fontId="6" type="noConversion"/>
  </si>
  <si>
    <t>K8882GB8016</t>
  </si>
  <si>
    <t>23.871709,120.923131</t>
    <phoneticPr fontId="6" type="noConversion"/>
  </si>
  <si>
    <t>K8982BA4223</t>
  </si>
  <si>
    <t>23.872035,120.924770</t>
    <phoneticPr fontId="6" type="noConversion"/>
  </si>
  <si>
    <t>K8982DA0599</t>
  </si>
  <si>
    <t>23.870286,120.927141</t>
    <phoneticPr fontId="6" type="noConversion"/>
  </si>
  <si>
    <t>K8981FD5615</t>
  </si>
  <si>
    <t>23.868345,120.930494</t>
    <phoneticPr fontId="6" type="noConversion"/>
  </si>
  <si>
    <t>K9081AB9520</t>
  </si>
  <si>
    <t>23.867723,120.934722</t>
    <phoneticPr fontId="6" type="noConversion"/>
  </si>
  <si>
    <t>K9081FA2821</t>
  </si>
  <si>
    <t>23.865331,120.937285</t>
    <phoneticPr fontId="6" type="noConversion"/>
  </si>
  <si>
    <t>K9080HD8136</t>
  </si>
  <si>
    <t>23.864216,120.939915</t>
    <phoneticPr fontId="6" type="noConversion"/>
  </si>
  <si>
    <t>K9180CB5912</t>
  </si>
  <si>
    <t>23.861866,120.943418</t>
    <phoneticPr fontId="6" type="noConversion"/>
  </si>
  <si>
    <t>K9179GE0382</t>
  </si>
  <si>
    <t>23.858089,120.943736</t>
    <phoneticPr fontId="6" type="noConversion"/>
  </si>
  <si>
    <t>K9179GA4104</t>
  </si>
  <si>
    <t>23.857659,120.939332</t>
    <phoneticPr fontId="6" type="noConversion"/>
  </si>
  <si>
    <t>K9178BE9616</t>
  </si>
  <si>
    <t>23.855031,120.937422</t>
    <phoneticPr fontId="6" type="noConversion"/>
  </si>
  <si>
    <t>K9078HB9775</t>
  </si>
  <si>
    <t>23.854387,120.933788</t>
    <phoneticPr fontId="6" type="noConversion"/>
  </si>
  <si>
    <t>K9078EB2074</t>
  </si>
  <si>
    <t>23.852549,120.936295</t>
    <phoneticPr fontId="6" type="noConversion"/>
  </si>
  <si>
    <t>K9077GE8021</t>
  </si>
  <si>
    <t>23.849413,120.933690</t>
    <phoneticPr fontId="6" type="noConversion"/>
  </si>
  <si>
    <t>K9077EA1563</t>
  </si>
  <si>
    <t>23.846552,120.931260</t>
    <phoneticPr fontId="6" type="noConversion"/>
  </si>
  <si>
    <t>K9076BC6397</t>
  </si>
  <si>
    <t>23.844086,120.929634</t>
    <phoneticPr fontId="6" type="noConversion"/>
  </si>
  <si>
    <t>K9075AE0634</t>
  </si>
  <si>
    <t>23.843882,120.926717</t>
    <phoneticPr fontId="6" type="noConversion"/>
  </si>
  <si>
    <t>K8975FE0461</t>
  </si>
  <si>
    <t>23.847080,120.924982</t>
    <phoneticPr fontId="6" type="noConversion"/>
  </si>
  <si>
    <t>K8976DC2996</t>
  </si>
  <si>
    <t>23.850280,120.922490</t>
    <phoneticPr fontId="6" type="noConversion"/>
  </si>
  <si>
    <t>K8977AB7560</t>
  </si>
  <si>
    <t>23.847629,120.922635</t>
    <phoneticPr fontId="6" type="noConversion"/>
  </si>
  <si>
    <t>K8976AD9506</t>
  </si>
  <si>
    <t>23.844419,120.920196</t>
    <phoneticPr fontId="6" type="noConversion"/>
  </si>
  <si>
    <t>K8876GA4021</t>
  </si>
  <si>
    <t>23.847453,120.917873</t>
    <phoneticPr fontId="6" type="noConversion"/>
  </si>
  <si>
    <t>K8876ED0357</t>
  </si>
  <si>
    <t>23.844976,120.918339</t>
    <phoneticPr fontId="6" type="noConversion"/>
  </si>
  <si>
    <t>K8876EA5633</t>
  </si>
  <si>
    <t>23.842193,120.918705</t>
    <phoneticPr fontId="6" type="noConversion"/>
  </si>
  <si>
    <t>K8875EC9505</t>
  </si>
  <si>
    <t>23.845376,120.916947</t>
    <phoneticPr fontId="6" type="noConversion"/>
  </si>
  <si>
    <t>K8876DB1017</t>
  </si>
  <si>
    <t>23.848027,120.913988</t>
    <phoneticPr fontId="6" type="noConversion"/>
  </si>
  <si>
    <t>K8876AE1001</t>
  </si>
  <si>
    <t>23.851642,120.913067</t>
    <phoneticPr fontId="6" type="noConversion"/>
  </si>
  <si>
    <t>K8777HD1061</t>
  </si>
  <si>
    <t>23.848512,120.912774</t>
    <phoneticPr fontId="6" type="noConversion"/>
  </si>
  <si>
    <t>K8776GE8565</t>
  </si>
  <si>
    <t>23.845711,120.915550</t>
    <phoneticPr fontId="6" type="noConversion"/>
  </si>
  <si>
    <t>K8876BB6484</t>
  </si>
  <si>
    <t>23.842118,120.917317</t>
    <phoneticPr fontId="6" type="noConversion"/>
  </si>
  <si>
    <t>K8875DC4486</t>
  </si>
  <si>
    <t>23.841017,120.915415</t>
    <phoneticPr fontId="6" type="noConversion"/>
  </si>
  <si>
    <t>K8875BB5245</t>
  </si>
  <si>
    <t>23.838425,120.917515</t>
    <phoneticPr fontId="6" type="noConversion"/>
  </si>
  <si>
    <t>K8874DD6387</t>
  </si>
  <si>
    <t>23.834658,120.918051</t>
    <phoneticPr fontId="6" type="noConversion"/>
  </si>
  <si>
    <t>K8873EE2230</t>
  </si>
  <si>
    <t>23.831897,120.916021</t>
    <phoneticPr fontId="6" type="noConversion"/>
  </si>
  <si>
    <t>K8873CB1165</t>
  </si>
  <si>
    <t>23.834055,120.912355</t>
    <phoneticPr fontId="6" type="noConversion"/>
  </si>
  <si>
    <t>K8773GD4524</t>
  </si>
  <si>
    <t>23.832311,120.908699</t>
    <phoneticPr fontId="6" type="noConversion"/>
  </si>
  <si>
    <t>K8773CB7601</t>
  </si>
  <si>
    <t>23.831572,120.907808</t>
    <phoneticPr fontId="6" type="noConversion"/>
  </si>
  <si>
    <t>K8773BA7799</t>
  </si>
  <si>
    <t>23.832871,120.908154</t>
    <phoneticPr fontId="6" type="noConversion"/>
  </si>
  <si>
    <t>K8773CC1243</t>
  </si>
  <si>
    <t>23.832239,120.905996</t>
    <phoneticPr fontId="6" type="noConversion"/>
  </si>
  <si>
    <t>K8673HB9543</t>
  </si>
  <si>
    <t>23.835059,120.903381</t>
    <phoneticPr fontId="6" type="noConversion"/>
  </si>
  <si>
    <t>K8673FE2686</t>
  </si>
  <si>
    <t>23.834785,120.899021</t>
    <phoneticPr fontId="6" type="noConversion"/>
  </si>
  <si>
    <t>K8673AE8346</t>
  </si>
  <si>
    <t>22.725288,120.324160</t>
    <phoneticPr fontId="6" type="noConversion"/>
  </si>
  <si>
    <t>Q1228BC5300</t>
  </si>
  <si>
    <t>22.729202,120.326573</t>
    <phoneticPr fontId="6" type="noConversion"/>
  </si>
  <si>
    <t>Q1229EB0602</t>
  </si>
  <si>
    <t>22.732087,120.330004</t>
    <phoneticPr fontId="6" type="noConversion"/>
  </si>
  <si>
    <t>Q1229HE5840</t>
  </si>
  <si>
    <t>22.735665,120.333150</t>
    <phoneticPr fontId="6" type="noConversion"/>
  </si>
  <si>
    <t>Q1330CD7795</t>
  </si>
  <si>
    <t>22.739175,120.336211</t>
    <phoneticPr fontId="6" type="noConversion"/>
  </si>
  <si>
    <t>Q1331FC9652</t>
  </si>
  <si>
    <t>22.742597,120.339381</t>
    <phoneticPr fontId="6" type="noConversion"/>
  </si>
  <si>
    <t>Q1432BB2420</t>
  </si>
  <si>
    <t>22.745539,120.342982</t>
    <phoneticPr fontId="6" type="noConversion"/>
  </si>
  <si>
    <t>Q1432EE9634</t>
  </si>
  <si>
    <t>22.748051,120.347059</t>
    <phoneticPr fontId="6" type="noConversion"/>
  </si>
  <si>
    <t>Q1533BC1430</t>
  </si>
  <si>
    <t>22.750541,120.351088</t>
    <phoneticPr fontId="6" type="noConversion"/>
  </si>
  <si>
    <t>Q1534FA2184</t>
  </si>
  <si>
    <t>22.753258,120.354955</t>
    <phoneticPr fontId="6" type="noConversion"/>
  </si>
  <si>
    <t>Q1634BD2173</t>
  </si>
  <si>
    <t>22.756293,120.358405</t>
    <phoneticPr fontId="6" type="noConversion"/>
  </si>
  <si>
    <t>Q1635EB8438</t>
  </si>
  <si>
    <t>22.759416,120.361703</t>
    <phoneticPr fontId="6" type="noConversion"/>
  </si>
  <si>
    <t>Q1735AE2932</t>
  </si>
  <si>
    <t>22.759893,120.366530</t>
    <phoneticPr fontId="6" type="noConversion"/>
  </si>
  <si>
    <t>Q1736FA1493</t>
  </si>
  <si>
    <t>22.762328,120.370662</t>
    <phoneticPr fontId="6" type="noConversion"/>
  </si>
  <si>
    <t>Q1836BD4141</t>
  </si>
  <si>
    <t>22.764755,120.374762</t>
    <phoneticPr fontId="6" type="noConversion"/>
  </si>
  <si>
    <t>Q1837FA6768</t>
  </si>
  <si>
    <t>22.767313,120.378781</t>
    <phoneticPr fontId="6" type="noConversion"/>
  </si>
  <si>
    <t>Q1937BD8509</t>
  </si>
  <si>
    <t>22.770038,120.382642</t>
    <phoneticPr fontId="6" type="noConversion"/>
  </si>
  <si>
    <t>Q1938FB7589</t>
  </si>
  <si>
    <t>22.771336,120.387278</t>
    <phoneticPr fontId="6" type="noConversion"/>
  </si>
  <si>
    <t>Q2038CD5051</t>
  </si>
  <si>
    <t>22.772382,120.391897</t>
    <phoneticPr fontId="6" type="noConversion"/>
  </si>
  <si>
    <t>Q2038HE2195</t>
  </si>
  <si>
    <t>22.772434,120.396441</t>
    <phoneticPr fontId="6" type="noConversion"/>
  </si>
  <si>
    <t>Q2138DE9169</t>
  </si>
  <si>
    <t>22.772373,120.401297</t>
    <phoneticPr fontId="6" type="noConversion"/>
  </si>
  <si>
    <t>Q2238AE9150</t>
  </si>
  <si>
    <t>22.774151,120.405109</t>
    <phoneticPr fontId="6" type="noConversion"/>
  </si>
  <si>
    <t>Q2239EB8075</t>
  </si>
  <si>
    <t>22.778388,120.407198</t>
    <phoneticPr fontId="6" type="noConversion"/>
  </si>
  <si>
    <t>Q2240HA0733</t>
  </si>
  <si>
    <t>22.782082,120.409764</t>
    <phoneticPr fontId="6" type="noConversion"/>
  </si>
  <si>
    <t>Q2340BE6881</t>
  </si>
  <si>
    <t>22.781519,120.414358</t>
    <phoneticPr fontId="6" type="noConversion"/>
  </si>
  <si>
    <t>Q2340GE4107</t>
  </si>
  <si>
    <t>22.780858,120.418982</t>
    <phoneticPr fontId="6" type="noConversion"/>
  </si>
  <si>
    <t>Q2440DD1442</t>
  </si>
  <si>
    <t>22.780703,120.423779</t>
    <phoneticPr fontId="6" type="noConversion"/>
  </si>
  <si>
    <t>Q2540AD0273</t>
  </si>
  <si>
    <t>22.778700,120.427900</t>
    <phoneticPr fontId="6" type="noConversion"/>
  </si>
  <si>
    <t>Q2540EB2090</t>
  </si>
  <si>
    <t>22.774891,120.430477</t>
    <phoneticPr fontId="6" type="noConversion"/>
  </si>
  <si>
    <t>Q2539GB9727</t>
  </si>
  <si>
    <t>22.773928,120.434869</t>
    <phoneticPr fontId="6" type="noConversion"/>
  </si>
  <si>
    <t>Q2639DA4638</t>
  </si>
  <si>
    <t>22.772853,120.439586</t>
    <phoneticPr fontId="6" type="noConversion"/>
  </si>
  <si>
    <t>Q2738AE2478</t>
  </si>
  <si>
    <t>22.772325,120.444385</t>
    <phoneticPr fontId="6" type="noConversion"/>
  </si>
  <si>
    <t>Q2738FD1897</t>
  </si>
  <si>
    <t>22.771290,120.448870</t>
    <phoneticPr fontId="6" type="noConversion"/>
  </si>
  <si>
    <t>Q2838BC7791</t>
  </si>
  <si>
    <t>22.770644,120.453666</t>
    <phoneticPr fontId="6" type="noConversion"/>
  </si>
  <si>
    <t>Q2838GB7928</t>
  </si>
  <si>
    <t>22.770063,120.458504</t>
    <phoneticPr fontId="6" type="noConversion"/>
  </si>
  <si>
    <t>Q2938DB6381</t>
  </si>
  <si>
    <t>22.769482,120.463323</t>
    <phoneticPr fontId="6" type="noConversion"/>
  </si>
  <si>
    <t>Q3038AA6635</t>
  </si>
  <si>
    <t>22.768911,120.468152</t>
    <phoneticPr fontId="6" type="noConversion"/>
  </si>
  <si>
    <t>Q3038FA5080</t>
  </si>
  <si>
    <t>22.768321,120.472980</t>
    <phoneticPr fontId="6" type="noConversion"/>
  </si>
  <si>
    <t>Q3137CE5343</t>
  </si>
  <si>
    <t>22.767727,120.477808</t>
    <phoneticPr fontId="6" type="noConversion"/>
  </si>
  <si>
    <t>Q3137HD4696</t>
  </si>
  <si>
    <t>22.768432,120.482457</t>
    <phoneticPr fontId="6" type="noConversion"/>
  </si>
  <si>
    <t>Q3237EE2472</t>
  </si>
  <si>
    <t>22.770390,120.486845</t>
    <phoneticPr fontId="6" type="noConversion"/>
  </si>
  <si>
    <t>Q3338AB7587</t>
  </si>
  <si>
    <t>22.772353,120.491230</t>
    <phoneticPr fontId="6" type="noConversion"/>
  </si>
  <si>
    <t>Q3338FD3703</t>
  </si>
  <si>
    <t>22.774912,120.494471</t>
    <phoneticPr fontId="6" type="noConversion"/>
  </si>
  <si>
    <t>Q3439AB6535</t>
  </si>
  <si>
    <t>22.777908,120.498012</t>
    <phoneticPr fontId="6" type="noConversion"/>
  </si>
  <si>
    <t>Q3439EE2886</t>
  </si>
  <si>
    <t>22.777120,120.502790</t>
    <phoneticPr fontId="6" type="noConversion"/>
  </si>
  <si>
    <t>Q3539BD1987</t>
  </si>
  <si>
    <t>22.777170,120.507656</t>
    <phoneticPr fontId="6" type="noConversion"/>
  </si>
  <si>
    <t>Q3539GE1081</t>
  </si>
  <si>
    <t>22.777148,120.512525</t>
    <phoneticPr fontId="6" type="noConversion"/>
  </si>
  <si>
    <t>Q3639DD1987</t>
  </si>
  <si>
    <t>22.776999,120.517348</t>
    <phoneticPr fontId="6" type="noConversion"/>
  </si>
  <si>
    <t>Q3739AD1738</t>
  </si>
  <si>
    <t>22.776713,120.522201</t>
    <phoneticPr fontId="6" type="noConversion"/>
  </si>
  <si>
    <t>Q3739FD1415</t>
  </si>
  <si>
    <t>22.778242,120.526534</t>
    <phoneticPr fontId="6" type="noConversion"/>
  </si>
  <si>
    <t>Q3840BA5173</t>
  </si>
  <si>
    <t>22.779726,120.531118</t>
    <phoneticPr fontId="6" type="noConversion"/>
  </si>
  <si>
    <t>Q3840GB2786</t>
  </si>
  <si>
    <t>22.780552,120.535904</t>
    <phoneticPr fontId="6" type="noConversion"/>
  </si>
  <si>
    <t>Q3940DC2606</t>
  </si>
  <si>
    <t>22.781630,120.540633</t>
    <phoneticPr fontId="6" type="noConversion"/>
  </si>
  <si>
    <t>Q4040AD0864</t>
  </si>
  <si>
    <t>22.782663,120.545373</t>
    <phoneticPr fontId="6" type="noConversion"/>
  </si>
  <si>
    <t>Q4040EE9937</t>
  </si>
  <si>
    <t>22.783688,120.550115</t>
    <phoneticPr fontId="6" type="noConversion"/>
  </si>
  <si>
    <t>Q4141BB8009</t>
  </si>
  <si>
    <t>22.784516,120.554900</t>
    <phoneticPr fontId="6" type="noConversion"/>
  </si>
  <si>
    <t>Q4141GB7919</t>
  </si>
  <si>
    <t>22.785113,120.559724</t>
    <phoneticPr fontId="6" type="noConversion"/>
  </si>
  <si>
    <t>Q4241DC6673</t>
  </si>
  <si>
    <t>22.787482,120.563491</t>
    <phoneticPr fontId="6" type="noConversion"/>
  </si>
  <si>
    <t>Q4242HA5245</t>
  </si>
  <si>
    <t>22.790997,120.566545</t>
    <phoneticPr fontId="6" type="noConversion"/>
  </si>
  <si>
    <t>Q4342CE6193</t>
  </si>
  <si>
    <t>22.794293,120.569868</t>
    <phoneticPr fontId="6" type="noConversion"/>
  </si>
  <si>
    <t>Q4343GC1717</t>
  </si>
  <si>
    <t>22.797500,120.573268</t>
    <phoneticPr fontId="6" type="noConversion"/>
  </si>
  <si>
    <t>Q4444BB6321</t>
  </si>
  <si>
    <t>22.801343,120.575800</t>
    <phoneticPr fontId="6" type="noConversion"/>
  </si>
  <si>
    <t>Q4445EA2536</t>
  </si>
  <si>
    <t>22.804988,120.578670</t>
    <phoneticPr fontId="6" type="noConversion"/>
  </si>
  <si>
    <t>Q4445HE1588</t>
  </si>
  <si>
    <t>22.808287,120.581995</t>
    <phoneticPr fontId="6" type="noConversion"/>
  </si>
  <si>
    <t>Q4546CD6213</t>
  </si>
  <si>
    <t>22.811608,120.585295</t>
    <phoneticPr fontId="6" type="noConversion"/>
  </si>
  <si>
    <t>Q4547GB0910</t>
  </si>
  <si>
    <t>22.814867,120.588658</t>
    <phoneticPr fontId="6" type="noConversion"/>
  </si>
  <si>
    <t>Q4648BA4479</t>
  </si>
  <si>
    <t>22.816962,120.592947</t>
    <phoneticPr fontId="6" type="noConversion"/>
  </si>
  <si>
    <t>Q4648FC8880</t>
  </si>
  <si>
    <t>22.819225,120.596880</t>
    <phoneticPr fontId="6" type="noConversion"/>
  </si>
  <si>
    <t>Q4749BA9320</t>
  </si>
  <si>
    <t>22.823211,120.599167</t>
    <phoneticPr fontId="6" type="noConversion"/>
  </si>
  <si>
    <t>Q4749EE2780</t>
  </si>
  <si>
    <t>23.165875,121.242300</t>
    <phoneticPr fontId="6" type="noConversion"/>
  </si>
  <si>
    <t>O2925HD7798</t>
  </si>
  <si>
    <t>23.169680,121.244670</t>
    <phoneticPr fontId="6" type="noConversion"/>
  </si>
  <si>
    <t>O3026CD2010</t>
  </si>
  <si>
    <t>23.171185,121.248950</t>
    <phoneticPr fontId="6" type="noConversion"/>
  </si>
  <si>
    <t>O3026GE5698</t>
  </si>
  <si>
    <t>23.172526,121.252720</t>
    <phoneticPr fontId="6" type="noConversion"/>
  </si>
  <si>
    <t>O3127CB4157</t>
  </si>
  <si>
    <t>23.171230,121.257490</t>
    <phoneticPr fontId="6" type="noConversion"/>
  </si>
  <si>
    <t>O3126HE3734</t>
  </si>
  <si>
    <t>23.167480,121.258570</t>
    <phoneticPr fontId="6" type="noConversion"/>
  </si>
  <si>
    <t>O3226AA4559</t>
  </si>
  <si>
    <t>23.163620,121.257480</t>
    <phoneticPr fontId="6" type="noConversion"/>
  </si>
  <si>
    <t>O3125HB3341</t>
  </si>
  <si>
    <t>23.159260,121.257820</t>
    <phoneticPr fontId="6" type="noConversion"/>
  </si>
  <si>
    <t>O3124HB6499</t>
  </si>
  <si>
    <t>23.155340,121.259660</t>
    <phoneticPr fontId="6" type="noConversion"/>
  </si>
  <si>
    <t>O3223BC5195</t>
  </si>
  <si>
    <t>23.156070,121.264220</t>
    <phoneticPr fontId="6" type="noConversion"/>
  </si>
  <si>
    <t>O3223GC2957</t>
  </si>
  <si>
    <t>23.153940,121.265980</t>
    <phoneticPr fontId="6" type="noConversion"/>
  </si>
  <si>
    <t>O3323AA0661</t>
  </si>
  <si>
    <t>23.149730,121.266500</t>
    <phoneticPr fontId="6" type="noConversion"/>
  </si>
  <si>
    <t>O3322AA6905</t>
  </si>
  <si>
    <t>23.145820,121.267510</t>
    <phoneticPr fontId="6" type="noConversion"/>
  </si>
  <si>
    <t>O3321BB6642</t>
  </si>
  <si>
    <t>23.142530,121.269560</t>
    <phoneticPr fontId="6" type="noConversion"/>
  </si>
  <si>
    <t>O3320DC7958</t>
  </si>
  <si>
    <t>23.143300,121.273960</t>
    <phoneticPr fontId="6" type="noConversion"/>
  </si>
  <si>
    <t>O3420AD2854</t>
  </si>
  <si>
    <t>23.141871,121.277975</t>
    <phoneticPr fontId="6" type="noConversion"/>
  </si>
  <si>
    <t>O3420EC3277</t>
  </si>
  <si>
    <t>23.138190,121.280040</t>
    <phoneticPr fontId="6" type="noConversion"/>
  </si>
  <si>
    <t>O3419GD4290</t>
  </si>
  <si>
    <t>23.133950,121.280150</t>
    <phoneticPr fontId="6" type="noConversion"/>
  </si>
  <si>
    <t>O3418GD6510</t>
  </si>
  <si>
    <t>23.130540,121.279470</t>
    <phoneticPr fontId="6" type="noConversion"/>
  </si>
  <si>
    <t>O3417FE9722</t>
  </si>
  <si>
    <t>23.126240,121.279880</t>
    <phoneticPr fontId="6" type="noConversion"/>
  </si>
  <si>
    <t>O3416GE3956</t>
  </si>
  <si>
    <t>23.122350,121.280010</t>
    <phoneticPr fontId="6" type="noConversion"/>
  </si>
  <si>
    <t>O3416GA4696</t>
  </si>
  <si>
    <t>23.118960,121.279930</t>
    <phoneticPr fontId="6" type="noConversion"/>
  </si>
  <si>
    <t>O3415GB4920</t>
  </si>
  <si>
    <t>23.118320,121.283670</t>
    <phoneticPr fontId="6" type="noConversion"/>
  </si>
  <si>
    <t>O3515CB2250</t>
  </si>
  <si>
    <t>23.115510,121.284510</t>
    <phoneticPr fontId="6" type="noConversion"/>
  </si>
  <si>
    <t>O3514DD1029</t>
  </si>
  <si>
    <t>23.113920,121.280670</t>
    <phoneticPr fontId="6" type="noConversion"/>
  </si>
  <si>
    <t>O3414HB1392</t>
  </si>
  <si>
    <t>23.112680,121.276950</t>
    <phoneticPr fontId="6" type="noConversion"/>
  </si>
  <si>
    <t>O3413DE3984</t>
  </si>
  <si>
    <t>23.111370,121.277180</t>
    <phoneticPr fontId="6" type="noConversion"/>
  </si>
  <si>
    <t>O3413DD6429</t>
  </si>
  <si>
    <t>23.109190,121.275310</t>
    <phoneticPr fontId="6" type="noConversion"/>
  </si>
  <si>
    <t>O3413BB7017</t>
  </si>
  <si>
    <t>23.105970,121.274740</t>
    <phoneticPr fontId="6" type="noConversion"/>
  </si>
  <si>
    <t>O3412BC1531</t>
  </si>
  <si>
    <t>23.104250,121.273120</t>
    <phoneticPr fontId="6" type="noConversion"/>
  </si>
  <si>
    <t>O3312HA4670</t>
  </si>
  <si>
    <t>23.101780,121.272910</t>
    <phoneticPr fontId="6" type="noConversion"/>
  </si>
  <si>
    <t>O3311HC2866</t>
  </si>
  <si>
    <t>23.098149,121.272983</t>
    <phoneticPr fontId="6" type="noConversion"/>
  </si>
  <si>
    <t>O3310HD3854</t>
  </si>
  <si>
    <t>23.100780,121.276500</t>
    <phoneticPr fontId="6" type="noConversion"/>
  </si>
  <si>
    <t>O3411CB9746</t>
  </si>
  <si>
    <t>23.103270,121.280300</t>
    <phoneticPr fontId="6" type="noConversion"/>
  </si>
  <si>
    <t>O3411GE8533</t>
  </si>
  <si>
    <t>23.103591,121.282996</t>
    <phoneticPr fontId="6" type="noConversion"/>
  </si>
  <si>
    <t>O3511BE5899</t>
  </si>
  <si>
    <t>23.105806,121.286413</t>
    <phoneticPr fontId="6" type="noConversion"/>
  </si>
  <si>
    <t>O3512FC0395</t>
  </si>
  <si>
    <t>23.107302,121.290392</t>
    <phoneticPr fontId="6" type="noConversion"/>
  </si>
  <si>
    <t>O3612BE1061</t>
  </si>
  <si>
    <t>23.108256,121.294290</t>
    <phoneticPr fontId="6" type="noConversion"/>
  </si>
  <si>
    <t>O3613FA1058</t>
  </si>
  <si>
    <t>23.107175,121.297156</t>
    <phoneticPr fontId="6" type="noConversion"/>
  </si>
  <si>
    <t>O3712AD0899</t>
  </si>
  <si>
    <t>23.104819,121.299888</t>
    <phoneticPr fontId="6" type="noConversion"/>
  </si>
  <si>
    <t>O3712CB8298</t>
  </si>
  <si>
    <t>23.102277,121.302036</t>
    <phoneticPr fontId="6" type="noConversion"/>
  </si>
  <si>
    <t>O3711FD1407</t>
  </si>
  <si>
    <t>23.099630,121.301601</t>
    <phoneticPr fontId="6" type="noConversion"/>
  </si>
  <si>
    <t>O3711EA6564</t>
  </si>
  <si>
    <t>23.097081,121.301810</t>
    <phoneticPr fontId="6" type="noConversion"/>
  </si>
  <si>
    <t>O3710EC8782</t>
  </si>
  <si>
    <t>23.094769,121.299330</t>
    <phoneticPr fontId="6" type="noConversion"/>
  </si>
  <si>
    <t>O3710CA3145</t>
  </si>
  <si>
    <t>23.091392,121.299126</t>
    <phoneticPr fontId="6" type="noConversion"/>
  </si>
  <si>
    <t>O3709CB1441</t>
  </si>
  <si>
    <t>23.087538,121.299531</t>
    <phoneticPr fontId="6" type="noConversion"/>
  </si>
  <si>
    <t>O3708CC5175</t>
  </si>
  <si>
    <t>23.084251,121.297865</t>
    <phoneticPr fontId="6" type="noConversion"/>
  </si>
  <si>
    <t>O3707AD8570</t>
  </si>
  <si>
    <t>23.081932,121.294746</t>
    <phoneticPr fontId="6" type="noConversion"/>
  </si>
  <si>
    <t>O3607FA6983</t>
  </si>
  <si>
    <t>23.082802,121.298251</t>
    <phoneticPr fontId="6" type="noConversion"/>
  </si>
  <si>
    <t>O3707BB2970</t>
  </si>
  <si>
    <t>23.082935,121.301295</t>
    <phoneticPr fontId="6" type="noConversion"/>
  </si>
  <si>
    <t>O3707EC3085</t>
  </si>
  <si>
    <t>23.079574,121.299822</t>
    <phoneticPr fontId="6" type="noConversion"/>
  </si>
  <si>
    <t>O3706CD8383</t>
  </si>
  <si>
    <t>23.075810,121.299335</t>
    <phoneticPr fontId="6" type="noConversion"/>
  </si>
  <si>
    <t>O3705CE3196</t>
  </si>
  <si>
    <t>23.072014,121.301133</t>
    <phoneticPr fontId="6" type="noConversion"/>
  </si>
  <si>
    <t>O3704EE2946</t>
  </si>
  <si>
    <t>23.067660,121.301387</t>
    <phoneticPr fontId="6" type="noConversion"/>
  </si>
  <si>
    <t>O3704EA5114</t>
  </si>
  <si>
    <t>23.063847,121.303516</t>
    <phoneticPr fontId="6" type="noConversion"/>
  </si>
  <si>
    <t>O3703GA7902</t>
  </si>
  <si>
    <t>23.061263,121.305357</t>
    <phoneticPr fontId="6" type="noConversion"/>
  </si>
  <si>
    <t>O3802AD6006</t>
  </si>
  <si>
    <t>23.057866,121.304193</t>
    <phoneticPr fontId="6" type="noConversion"/>
  </si>
  <si>
    <t>O3701HE4310</t>
  </si>
  <si>
    <t>23.055138,121.300655</t>
    <phoneticPr fontId="6" type="noConversion"/>
  </si>
  <si>
    <t>O3701DB7297</t>
  </si>
  <si>
    <t>23.052406,121.300154</t>
    <phoneticPr fontId="6" type="noConversion"/>
  </si>
  <si>
    <t>O3700DD2285</t>
  </si>
  <si>
    <t>23.049155,121.301103</t>
    <phoneticPr fontId="6" type="noConversion"/>
  </si>
  <si>
    <t>R3799EE2665</t>
  </si>
  <si>
    <t>23.044863,121.300653</t>
    <phoneticPr fontId="6" type="noConversion"/>
  </si>
  <si>
    <t>R3798DE8819</t>
  </si>
  <si>
    <t>23.041225,121.298153</t>
    <phoneticPr fontId="6" type="noConversion"/>
  </si>
  <si>
    <t>R3798BA2866</t>
  </si>
  <si>
    <t>23.037956,121.295754</t>
    <phoneticPr fontId="6" type="noConversion"/>
  </si>
  <si>
    <t>R3697GC8214</t>
  </si>
  <si>
    <t>23.034848,121.292532</t>
    <phoneticPr fontId="6" type="noConversion"/>
  </si>
  <si>
    <t>R3696DD5719</t>
  </si>
  <si>
    <t>23.033162,121.289118</t>
    <phoneticPr fontId="6" type="noConversion"/>
  </si>
  <si>
    <t>R3696AB0921</t>
  </si>
  <si>
    <t>23.031571,121.287397</t>
    <phoneticPr fontId="6" type="noConversion"/>
  </si>
  <si>
    <t>R3596GA2165</t>
  </si>
  <si>
    <t>23.028689,121.287244</t>
    <phoneticPr fontId="6" type="noConversion"/>
  </si>
  <si>
    <t>R3595GB1916</t>
  </si>
  <si>
    <t>23.025118,121.287232</t>
    <phoneticPr fontId="6" type="noConversion"/>
  </si>
  <si>
    <t>R3594GD1000</t>
  </si>
  <si>
    <t>23.023820,121.288650</t>
    <phoneticPr fontId="6" type="noConversion"/>
  </si>
  <si>
    <t>R3594HB5567</t>
  </si>
  <si>
    <t>23.020220,121.286388</t>
    <phoneticPr fontId="6" type="noConversion"/>
  </si>
  <si>
    <t>R3593FC2558</t>
  </si>
  <si>
    <t>23.017646,121.282992</t>
    <phoneticPr fontId="6" type="noConversion"/>
  </si>
  <si>
    <t>R3592BE7772</t>
  </si>
  <si>
    <t>23.017353,121.278640</t>
    <phoneticPr fontId="6" type="noConversion"/>
  </si>
  <si>
    <t>R3492FE3319</t>
  </si>
  <si>
    <t>23.015173,121.279362</t>
    <phoneticPr fontId="6" type="noConversion"/>
  </si>
  <si>
    <t>R3492GB0967</t>
  </si>
  <si>
    <t>23.014193,121.283847</t>
    <phoneticPr fontId="6" type="noConversion"/>
  </si>
  <si>
    <t>R3592CA6960</t>
  </si>
  <si>
    <t>23.011034,121.284741</t>
    <phoneticPr fontId="6" type="noConversion"/>
  </si>
  <si>
    <t>R3591DC5480</t>
  </si>
  <si>
    <t>23.007884,121.286867</t>
    <phoneticPr fontId="6" type="noConversion"/>
  </si>
  <si>
    <t>R3590FD7972</t>
  </si>
  <si>
    <t>23.003460,121.287211</t>
    <phoneticPr fontId="6" type="noConversion"/>
  </si>
  <si>
    <t>R3589GE1032</t>
  </si>
  <si>
    <t>22.999846,121.287582</t>
    <phoneticPr fontId="6" type="noConversion"/>
  </si>
  <si>
    <t>R3589GA5022</t>
  </si>
  <si>
    <t>22.995056,121.289842</t>
    <phoneticPr fontId="6" type="noConversion"/>
  </si>
  <si>
    <t>R3687AE8742</t>
  </si>
  <si>
    <t>22.993987,121.294135</t>
    <phoneticPr fontId="6" type="noConversion"/>
  </si>
  <si>
    <t>R3687FD2554</t>
  </si>
  <si>
    <t>22.990703,121.296238</t>
    <phoneticPr fontId="6" type="noConversion"/>
  </si>
  <si>
    <t>R3686HE4911</t>
  </si>
  <si>
    <t>22.987232,121.296404</t>
    <phoneticPr fontId="6" type="noConversion"/>
  </si>
  <si>
    <t>R3686HB5097</t>
  </si>
  <si>
    <t>22.990723,121.299304</t>
    <phoneticPr fontId="6" type="noConversion"/>
  </si>
  <si>
    <t>R3786CE5954</t>
  </si>
  <si>
    <t>22.992642,121.303518</t>
    <phoneticPr fontId="6" type="noConversion"/>
  </si>
  <si>
    <t>R3787GC8077</t>
  </si>
  <si>
    <t>22.994989,121.307612</t>
    <phoneticPr fontId="6" type="noConversion"/>
  </si>
  <si>
    <t>R3887DE0668</t>
  </si>
  <si>
    <t>22.991313,121.308492</t>
    <phoneticPr fontId="6" type="noConversion"/>
  </si>
  <si>
    <t>R3887DA9671</t>
  </si>
  <si>
    <t>22.987512,121.306200</t>
    <phoneticPr fontId="6" type="noConversion"/>
  </si>
  <si>
    <t>R3886BB6430</t>
  </si>
  <si>
    <t>22.984658,121.302486</t>
    <phoneticPr fontId="6" type="noConversion"/>
  </si>
  <si>
    <t>R3785FD8233</t>
  </si>
  <si>
    <t>22.981742,121.300078</t>
    <phoneticPr fontId="6" type="noConversion"/>
  </si>
  <si>
    <t>R3785DA3070</t>
  </si>
  <si>
    <t>22.978268,121.302397</t>
    <phoneticPr fontId="6" type="noConversion"/>
  </si>
  <si>
    <t>R3784FB7156</t>
  </si>
  <si>
    <t>22.976875,121.306786</t>
    <phoneticPr fontId="6" type="noConversion"/>
  </si>
  <si>
    <t>R3883CE2662</t>
  </si>
  <si>
    <t>22.976738,121.307602</t>
    <phoneticPr fontId="6" type="noConversion"/>
  </si>
  <si>
    <t>R3883DE0497</t>
  </si>
  <si>
    <t>22.665416,120.478734</t>
    <phoneticPr fontId="6" type="noConversion"/>
  </si>
  <si>
    <t>Q3215AA0356</t>
  </si>
  <si>
    <t>22.665156,120.483465</t>
    <phoneticPr fontId="6" type="noConversion"/>
  </si>
  <si>
    <t>Q3215EA9016</t>
  </si>
  <si>
    <t>22.666937,120.487878</t>
    <phoneticPr fontId="6" type="noConversion"/>
  </si>
  <si>
    <t>Q3315BC4051</t>
  </si>
  <si>
    <t>22.666684,120.492416</t>
    <phoneticPr fontId="6" type="noConversion"/>
  </si>
  <si>
    <t>Q3315GB1712</t>
  </si>
  <si>
    <t>22.670383,120.494910</t>
    <phoneticPr fontId="6" type="noConversion"/>
  </si>
  <si>
    <t>Q3416AA6891</t>
  </si>
  <si>
    <t>22.674523,120.496698</t>
    <phoneticPr fontId="6" type="noConversion"/>
  </si>
  <si>
    <t>Q3417CA5348</t>
  </si>
  <si>
    <t>22.678898,120.497651</t>
    <phoneticPr fontId="6" type="noConversion"/>
  </si>
  <si>
    <t>Q3418DA5242</t>
  </si>
  <si>
    <t>22.681434,120.501585</t>
    <phoneticPr fontId="6" type="noConversion"/>
  </si>
  <si>
    <t>Q3418HD5092</t>
  </si>
  <si>
    <t>22.683291,120.506002</t>
    <phoneticPr fontId="6" type="noConversion"/>
  </si>
  <si>
    <t>Q3519EA1046</t>
  </si>
  <si>
    <t>22.684299,120.510655</t>
    <phoneticPr fontId="6" type="noConversion"/>
  </si>
  <si>
    <t>Q3619AB9126</t>
  </si>
  <si>
    <t>22.685291,120.515162</t>
    <phoneticPr fontId="6" type="noConversion"/>
  </si>
  <si>
    <t>Q3619FC5254</t>
  </si>
  <si>
    <t>22.686464,120.519857</t>
    <phoneticPr fontId="6" type="noConversion"/>
  </si>
  <si>
    <t>Q3719CD3583</t>
  </si>
  <si>
    <t>22.687808,120.524502</t>
    <phoneticPr fontId="6" type="noConversion"/>
  </si>
  <si>
    <t>Q3720HA1060</t>
  </si>
  <si>
    <t>22.689154,120.529146</t>
    <phoneticPr fontId="6" type="noConversion"/>
  </si>
  <si>
    <t>Q3820DB9447</t>
  </si>
  <si>
    <t>22.690731,120.533693</t>
    <phoneticPr fontId="6" type="noConversion"/>
  </si>
  <si>
    <t>Q3920AD6211</t>
  </si>
  <si>
    <t>22.692136,120.538292</t>
    <phoneticPr fontId="6" type="noConversion"/>
  </si>
  <si>
    <t>Q3920FE3745</t>
  </si>
  <si>
    <t>22.693389,120.542966</t>
    <phoneticPr fontId="6" type="noConversion"/>
  </si>
  <si>
    <t>Q4021CB1152</t>
  </si>
  <si>
    <t>22.694652,120.547637</t>
    <phoneticPr fontId="6" type="noConversion"/>
  </si>
  <si>
    <t>Q4021GC9550</t>
  </si>
  <si>
    <t>22.695377,120.552391</t>
    <phoneticPr fontId="6" type="noConversion"/>
  </si>
  <si>
    <t>Q4121DD8249</t>
  </si>
  <si>
    <t>22.696892,120.556974</t>
    <phoneticPr fontId="6" type="noConversion"/>
  </si>
  <si>
    <t>Q4221AE5956</t>
  </si>
  <si>
    <t>22.698425,120.561550</t>
    <phoneticPr fontId="6" type="noConversion"/>
  </si>
  <si>
    <t>Q4222FB2664</t>
  </si>
  <si>
    <t>22.699989,120.566113</t>
    <phoneticPr fontId="6" type="noConversion"/>
  </si>
  <si>
    <t>Q4322BD9356</t>
  </si>
  <si>
    <t>22.703452,120.568204</t>
    <phoneticPr fontId="6" type="noConversion"/>
  </si>
  <si>
    <t>Q4323EC1118</t>
  </si>
  <si>
    <t>22.707411,120.569962</t>
    <phoneticPr fontId="6" type="noConversion"/>
  </si>
  <si>
    <t>Q4324FB9536</t>
  </si>
  <si>
    <t>22.709423,120.574165</t>
    <phoneticPr fontId="6" type="noConversion"/>
  </si>
  <si>
    <t>Q4424CD2768</t>
  </si>
  <si>
    <t>22.709562,120.579011</t>
    <phoneticPr fontId="6" type="noConversion"/>
  </si>
  <si>
    <t>Q4424HD2942</t>
  </si>
  <si>
    <t>22.711422,120.583399</t>
    <phoneticPr fontId="6" type="noConversion"/>
  </si>
  <si>
    <t>Q4525DA7957</t>
  </si>
  <si>
    <t>22.713486,120.587727</t>
    <phoneticPr fontId="6" type="noConversion"/>
  </si>
  <si>
    <t>Q4625AD2204</t>
  </si>
  <si>
    <t>22.715556,120.592053</t>
    <phoneticPr fontId="6" type="noConversion"/>
  </si>
  <si>
    <t>Q4626EA6552</t>
  </si>
  <si>
    <t>22.717634,120.596374</t>
    <phoneticPr fontId="6" type="noConversion"/>
  </si>
  <si>
    <t>Q4726BC1801</t>
  </si>
  <si>
    <t>22.719719,120.600691</t>
    <phoneticPr fontId="6" type="noConversion"/>
  </si>
  <si>
    <t>Q4727FA5140</t>
  </si>
  <si>
    <t>22.721753,120.605034</t>
    <phoneticPr fontId="6" type="noConversion"/>
  </si>
  <si>
    <t>Q4827CC0304</t>
  </si>
  <si>
    <t>22.722690,120.609756</t>
    <phoneticPr fontId="6" type="noConversion"/>
  </si>
  <si>
    <t>Q4827GD8367</t>
  </si>
  <si>
    <t>22.723282,120.614535</t>
    <phoneticPr fontId="6" type="noConversion"/>
  </si>
  <si>
    <t>Q4927DE7071</t>
  </si>
  <si>
    <t>22.720400,120.618007</t>
    <phoneticPr fontId="6" type="noConversion"/>
  </si>
  <si>
    <t>Q4927HA3831</t>
  </si>
  <si>
    <t>22.716889,120.621064</t>
    <phoneticPr fontId="6" type="noConversion"/>
  </si>
  <si>
    <t>Q5026CB4961</t>
  </si>
  <si>
    <t>22.713704,120.624507</t>
    <phoneticPr fontId="6" type="noConversion"/>
  </si>
  <si>
    <t>Q5025FD9388</t>
  </si>
  <si>
    <t>22.711197,120.628537</t>
    <phoneticPr fontId="6" type="noConversion"/>
  </si>
  <si>
    <t>Q5125CA1529</t>
  </si>
  <si>
    <t>22.710211,120.633256</t>
    <phoneticPr fontId="6" type="noConversion"/>
  </si>
  <si>
    <t>Q5124GE9469</t>
  </si>
  <si>
    <t>22.710014,120.638117</t>
    <phoneticPr fontId="6" type="noConversion"/>
  </si>
  <si>
    <t>Q5224DE9266</t>
  </si>
  <si>
    <t>22.709991,120.642980</t>
    <phoneticPr fontId="6" type="noConversion"/>
  </si>
  <si>
    <t>Q5324AE9252</t>
  </si>
  <si>
    <t>22.711122,120.646962</t>
    <phoneticPr fontId="6" type="noConversion"/>
  </si>
  <si>
    <t>Q5325FA0456</t>
  </si>
  <si>
    <t>22.714747,120.645965</t>
    <phoneticPr fontId="6" type="noConversion"/>
  </si>
  <si>
    <t>Q5325EE0438</t>
  </si>
  <si>
    <t>22.713763,120.647764</t>
    <phoneticPr fontId="6" type="noConversion"/>
  </si>
  <si>
    <t>Q5325FD8389</t>
  </si>
  <si>
    <t>22.712622,120.650491</t>
    <phoneticPr fontId="6" type="noConversion"/>
  </si>
  <si>
    <t>Q5425AC6172</t>
  </si>
  <si>
    <t>22.713832,120.652582</t>
    <phoneticPr fontId="6" type="noConversion"/>
  </si>
  <si>
    <t>Q5425CD8435</t>
  </si>
  <si>
    <t>22.716000,120.654958</t>
    <phoneticPr fontId="6" type="noConversion"/>
  </si>
  <si>
    <t>Q5426FA2875</t>
  </si>
  <si>
    <t>22.718137,120.655771</t>
    <phoneticPr fontId="6" type="noConversion"/>
  </si>
  <si>
    <t>Q5426GD1211</t>
  </si>
  <si>
    <t>22.720930,120.658814</t>
    <phoneticPr fontId="6" type="noConversion"/>
  </si>
  <si>
    <t>Q5527BB2259</t>
  </si>
  <si>
    <t>22.720127,120.663350</t>
    <phoneticPr fontId="6" type="noConversion"/>
  </si>
  <si>
    <t>Q5527FA9400</t>
  </si>
  <si>
    <t>22.722441,120.666367</t>
    <phoneticPr fontId="6" type="noConversion"/>
  </si>
  <si>
    <t>Q5627BC0915</t>
  </si>
  <si>
    <t>22.726341,120.667497</t>
    <phoneticPr fontId="6" type="noConversion"/>
  </si>
  <si>
    <t>Q5628CC1287</t>
  </si>
  <si>
    <t>22.730402,120.667060</t>
    <phoneticPr fontId="6" type="noConversion"/>
  </si>
  <si>
    <t>Q5629BB7746</t>
  </si>
  <si>
    <t>22.733450,120.669161</t>
    <phoneticPr fontId="6" type="noConversion"/>
  </si>
  <si>
    <t>Q5630DA9113</t>
  </si>
  <si>
    <t>22.735057,120.673222</t>
    <phoneticPr fontId="6" type="noConversion"/>
  </si>
  <si>
    <t>Q5730AB0980</t>
  </si>
  <si>
    <t>22.737717,120.676094</t>
    <phoneticPr fontId="6" type="noConversion"/>
  </si>
  <si>
    <t>Q5730DE0844</t>
  </si>
  <si>
    <t>22.740248,120.678747</t>
    <phoneticPr fontId="6" type="noConversion"/>
  </si>
  <si>
    <t>Q5731FC7674</t>
  </si>
  <si>
    <t>22.742583,120.681916</t>
    <phoneticPr fontId="6" type="noConversion"/>
  </si>
  <si>
    <t>Q5832BA0232</t>
  </si>
  <si>
    <t>22.745451,120.683775</t>
    <phoneticPr fontId="6" type="noConversion"/>
  </si>
  <si>
    <t>Q5832CD9349</t>
  </si>
  <si>
    <t>22.749360,120.685280</t>
    <phoneticPr fontId="6" type="noConversion"/>
  </si>
  <si>
    <t>Q5833EC5701</t>
  </si>
  <si>
    <t>22.752262,120.688581</t>
    <phoneticPr fontId="6" type="noConversion"/>
  </si>
  <si>
    <t>Q5834HA9902</t>
  </si>
  <si>
    <t>22.750896,120.691645</t>
    <phoneticPr fontId="6" type="noConversion"/>
  </si>
  <si>
    <t>Q5933DE0440</t>
  </si>
  <si>
    <t>22.749788,120.695752</t>
    <phoneticPr fontId="6" type="noConversion"/>
  </si>
  <si>
    <t>Q5933HD2157</t>
  </si>
  <si>
    <t>22.748100,120.699520</t>
    <phoneticPr fontId="6" type="noConversion"/>
  </si>
  <si>
    <t>Q6033DB1229</t>
  </si>
  <si>
    <t>22.749722,120.703260</t>
    <phoneticPr fontId="6" type="noConversion"/>
  </si>
  <si>
    <t>Q6033GD9078</t>
  </si>
  <si>
    <t>22.749117,120.705944</t>
    <phoneticPr fontId="6" type="noConversion"/>
  </si>
  <si>
    <t>Q6133BC7420</t>
  </si>
  <si>
    <t>22.748056,120.706578</t>
    <phoneticPr fontId="6" type="noConversion"/>
  </si>
  <si>
    <t>Q6133CB3273</t>
  </si>
  <si>
    <t>22.745493,120.706997</t>
    <phoneticPr fontId="6" type="noConversion"/>
  </si>
  <si>
    <t>Q6132CD7399</t>
  </si>
  <si>
    <t>22.746013,120.710287</t>
    <phoneticPr fontId="6" type="noConversion"/>
  </si>
  <si>
    <t>Q6132GD1976</t>
  </si>
  <si>
    <t>22.745633,120.713109</t>
    <phoneticPr fontId="6" type="noConversion"/>
  </si>
  <si>
    <t>Q6232BD0573</t>
  </si>
  <si>
    <t>22.744551,120.713918</t>
    <phoneticPr fontId="6" type="noConversion"/>
  </si>
  <si>
    <t>Q6232BC9303</t>
  </si>
  <si>
    <t>22.741669,120.716377</t>
    <phoneticPr fontId="6" type="noConversion"/>
  </si>
  <si>
    <t>Q6231EE4123</t>
  </si>
  <si>
    <t>22.741018,120.719307</t>
    <phoneticPr fontId="6" type="noConversion"/>
  </si>
  <si>
    <t>Q6231HD4431</t>
  </si>
  <si>
    <t>22.741266,120.721557</t>
    <phoneticPr fontId="6" type="noConversion"/>
  </si>
  <si>
    <t>Q6331BD7648</t>
  </si>
  <si>
    <t>22.742873,120.724803</t>
    <phoneticPr fontId="6" type="noConversion"/>
  </si>
  <si>
    <t>Q6332FA0485</t>
  </si>
  <si>
    <t>22.745969,120.726361</t>
    <phoneticPr fontId="6" type="noConversion"/>
  </si>
  <si>
    <t>Q6332GD6888</t>
  </si>
  <si>
    <t>22.749695,120.724765</t>
    <phoneticPr fontId="6" type="noConversion"/>
  </si>
  <si>
    <t>Q6333FD0050</t>
  </si>
  <si>
    <t>22.751961,120.725744</t>
    <phoneticPr fontId="6" type="noConversion"/>
  </si>
  <si>
    <t>Q6334GA0561</t>
  </si>
  <si>
    <t>22.750201,120.729858</t>
    <phoneticPr fontId="6" type="noConversion"/>
  </si>
  <si>
    <t>Q6433CD2586</t>
  </si>
  <si>
    <t>22.748918,120.727815</t>
    <phoneticPr fontId="6" type="noConversion"/>
  </si>
  <si>
    <t>Q6433AC1184</t>
  </si>
  <si>
    <t>22.748147,120.731925</t>
    <phoneticPr fontId="6" type="noConversion"/>
  </si>
  <si>
    <t>Q6433EB4208</t>
  </si>
  <si>
    <t>22.744602,120.732460</t>
    <phoneticPr fontId="6" type="noConversion"/>
  </si>
  <si>
    <t>Q6432EC9345</t>
  </si>
  <si>
    <t>22.742058,120.731137</t>
    <phoneticPr fontId="6" type="noConversion"/>
  </si>
  <si>
    <t>Q6431DE5584</t>
  </si>
  <si>
    <t>22.743441,120.729275</t>
    <phoneticPr fontId="6" type="noConversion"/>
  </si>
  <si>
    <t>Q6432BB6077</t>
  </si>
  <si>
    <t>22.740833,120.731615</t>
    <phoneticPr fontId="6" type="noConversion"/>
  </si>
  <si>
    <t>Q6431ED0178</t>
  </si>
  <si>
    <t>22.738839,120.733254</t>
    <phoneticPr fontId="6" type="noConversion"/>
  </si>
  <si>
    <t>Q6431FA7957</t>
  </si>
  <si>
    <t>22.740518,120.736971</t>
    <phoneticPr fontId="6" type="noConversion"/>
  </si>
  <si>
    <t>Q6531BC5872</t>
  </si>
  <si>
    <t>22.740548,120.737657</t>
    <phoneticPr fontId="6" type="noConversion"/>
  </si>
  <si>
    <t>Q6531CC2875</t>
  </si>
  <si>
    <t>22.736673,120.738236</t>
    <phoneticPr fontId="6" type="noConversion"/>
  </si>
  <si>
    <t>Q6530CD8566</t>
  </si>
  <si>
    <t>22.737259,120.740346</t>
    <phoneticPr fontId="6" type="noConversion"/>
  </si>
  <si>
    <t>Q6530FE0231</t>
  </si>
  <si>
    <t>22.739984,120.741760</t>
    <phoneticPr fontId="6" type="noConversion"/>
  </si>
  <si>
    <t>Q6531GC4292</t>
  </si>
  <si>
    <t>22.741461,120.743658</t>
    <phoneticPr fontId="6" type="noConversion"/>
  </si>
  <si>
    <t>Q6631AD4845</t>
  </si>
  <si>
    <t>22.740893,120.747614</t>
    <phoneticPr fontId="6" type="noConversion"/>
  </si>
  <si>
    <t>Q6631ED5202</t>
  </si>
  <si>
    <t>22.737640,120.749073</t>
    <phoneticPr fontId="6" type="noConversion"/>
  </si>
  <si>
    <t>Q6630FE9691</t>
  </si>
  <si>
    <t>22.736541,120.753205</t>
    <phoneticPr fontId="6" type="noConversion"/>
  </si>
  <si>
    <t>Q6730CD2339</t>
  </si>
  <si>
    <t>22.733025,120.753598</t>
    <phoneticPr fontId="6" type="noConversion"/>
  </si>
  <si>
    <t>Q6729CE6439</t>
  </si>
  <si>
    <t>22.635230,120.363815</t>
    <phoneticPr fontId="6" type="noConversion"/>
  </si>
  <si>
    <t>Q1708BC8410</t>
  </si>
  <si>
    <t>22.630804,120.362957</t>
    <phoneticPr fontId="6" type="noConversion"/>
  </si>
  <si>
    <t>Q1707AC9510</t>
  </si>
  <si>
    <t>22.625454,120.362099</t>
    <phoneticPr fontId="6" type="noConversion"/>
  </si>
  <si>
    <t>Q1706AB0508</t>
  </si>
  <si>
    <t>22.624219,120.365622</t>
    <phoneticPr fontId="6" type="noConversion"/>
  </si>
  <si>
    <t>Q1706DA6210</t>
  </si>
  <si>
    <t>22.623850,120.369886</t>
    <phoneticPr fontId="6" type="noConversion"/>
  </si>
  <si>
    <t>Q1805AE0707</t>
  </si>
  <si>
    <t>22.622932,120.372876</t>
    <phoneticPr fontId="6" type="noConversion"/>
  </si>
  <si>
    <t>Q1805DD0774</t>
  </si>
  <si>
    <t>22.622337,120.377298</t>
    <phoneticPr fontId="6" type="noConversion"/>
  </si>
  <si>
    <t>Q1805HD6016</t>
  </si>
  <si>
    <t>22.620599,120.381458</t>
    <phoneticPr fontId="6" type="noConversion"/>
  </si>
  <si>
    <t>Q1905DB8182</t>
  </si>
  <si>
    <t>22.617488,120.384924</t>
    <phoneticPr fontId="6" type="noConversion"/>
  </si>
  <si>
    <t>Q1904HC4636</t>
  </si>
  <si>
    <t>22.614386,120.388469</t>
    <phoneticPr fontId="6" type="noConversion"/>
  </si>
  <si>
    <t>Q2003DE0261</t>
  </si>
  <si>
    <t>22.611401,120.392110</t>
    <phoneticPr fontId="6" type="noConversion"/>
  </si>
  <si>
    <t>Q2003GA7899</t>
  </si>
  <si>
    <t>22.607984,120.395247</t>
    <phoneticPr fontId="6" type="noConversion"/>
  </si>
  <si>
    <t>Q2102BC9099</t>
  </si>
  <si>
    <t>22.604182,120.397920</t>
    <phoneticPr fontId="6" type="noConversion"/>
  </si>
  <si>
    <t>Q2101EC7837</t>
  </si>
  <si>
    <t>22.600094,120.399785</t>
    <phoneticPr fontId="6" type="noConversion"/>
  </si>
  <si>
    <t>Q2100GD6334</t>
  </si>
  <si>
    <t>22.595819,120.401397</t>
    <phoneticPr fontId="6" type="noConversion"/>
  </si>
  <si>
    <t>T2299AD2660</t>
  </si>
  <si>
    <t>22.591611,120.403060</t>
    <phoneticPr fontId="6" type="noConversion"/>
  </si>
  <si>
    <t>T2298BD9953</t>
  </si>
  <si>
    <t>22.587527,120.404592</t>
    <phoneticPr fontId="6" type="noConversion"/>
  </si>
  <si>
    <t>T2297DE5410</t>
  </si>
  <si>
    <t>22.583139,120.406498</t>
    <phoneticPr fontId="6" type="noConversion"/>
  </si>
  <si>
    <t>T2296FE4554</t>
  </si>
  <si>
    <t>22.578947,120.408237</t>
    <phoneticPr fontId="6" type="noConversion"/>
  </si>
  <si>
    <t>T2295HE2829</t>
  </si>
  <si>
    <t>22.574686,120.409781</t>
    <phoneticPr fontId="6" type="noConversion"/>
  </si>
  <si>
    <t>T2395AA7196</t>
  </si>
  <si>
    <t>22.570334,120.411100</t>
    <phoneticPr fontId="6" type="noConversion"/>
  </si>
  <si>
    <t>T2394CA1334</t>
  </si>
  <si>
    <t>22.565995,120.411470</t>
    <phoneticPr fontId="6" type="noConversion"/>
  </si>
  <si>
    <t>T2393CA4593</t>
  </si>
  <si>
    <t>22.561483,120.411797</t>
    <phoneticPr fontId="6" type="noConversion"/>
  </si>
  <si>
    <t>T2392CA8514</t>
  </si>
  <si>
    <t>22.556720,120.412182</t>
    <phoneticPr fontId="6" type="noConversion"/>
  </si>
  <si>
    <t>T2391DA1286</t>
  </si>
  <si>
    <t>22.552287,120.412244</t>
    <phoneticPr fontId="6" type="noConversion"/>
  </si>
  <si>
    <t>T2390DA2335</t>
  </si>
  <si>
    <t>22.547826,120.411563</t>
    <phoneticPr fontId="6" type="noConversion"/>
  </si>
  <si>
    <t>T2389CA5411</t>
  </si>
  <si>
    <t>22.543484,120.410315</t>
    <phoneticPr fontId="6" type="noConversion"/>
  </si>
  <si>
    <t>T2388BA2601</t>
  </si>
  <si>
    <t>22.539077,120.409171</t>
    <phoneticPr fontId="6" type="noConversion"/>
  </si>
  <si>
    <t>T2387AA0714</t>
  </si>
  <si>
    <t>22.535398,120.406559</t>
    <phoneticPr fontId="6" type="noConversion"/>
  </si>
  <si>
    <t>T2286FB3617</t>
  </si>
  <si>
    <t>22.531716,120.403770</t>
    <phoneticPr fontId="6" type="noConversion"/>
  </si>
  <si>
    <t>T2285CC4621</t>
  </si>
  <si>
    <t>22.527712,120.401631</t>
    <phoneticPr fontId="6" type="noConversion"/>
  </si>
  <si>
    <t>T2284AD2108</t>
  </si>
  <si>
    <t>22.524015,120.398944</t>
    <phoneticPr fontId="6" type="noConversion"/>
  </si>
  <si>
    <t>T2183FE4120</t>
  </si>
  <si>
    <t>22.520384,120.396188</t>
    <phoneticPr fontId="6" type="noConversion"/>
  </si>
  <si>
    <t>T2183CA5079</t>
  </si>
  <si>
    <t>22.516240,120.395226</t>
    <phoneticPr fontId="6" type="noConversion"/>
  </si>
  <si>
    <t>T2182BA5561</t>
  </si>
  <si>
    <t>22.513278,120.396015</t>
    <phoneticPr fontId="6" type="noConversion"/>
  </si>
  <si>
    <t>T2181CC3262</t>
  </si>
  <si>
    <t>22.507531,120.396497</t>
    <phoneticPr fontId="6" type="noConversion"/>
  </si>
  <si>
    <t>T2180CA8836</t>
  </si>
  <si>
    <t>22.503765,120.397678</t>
    <phoneticPr fontId="6" type="noConversion"/>
  </si>
  <si>
    <t>T2179EB0638</t>
  </si>
  <si>
    <t>22.206739,120.706610</t>
    <phoneticPr fontId="6" type="noConversion"/>
  </si>
  <si>
    <t>T6113BB2835</t>
  </si>
  <si>
    <t>22.204043,120.703106</t>
    <phoneticPr fontId="6" type="noConversion"/>
  </si>
  <si>
    <t>T6012FD6817</t>
  </si>
  <si>
    <t>22.202325,120.699367</t>
    <phoneticPr fontId="6" type="noConversion"/>
  </si>
  <si>
    <t>T6012BB7968</t>
  </si>
  <si>
    <t>22.198957,120.696138</t>
    <phoneticPr fontId="6" type="noConversion"/>
  </si>
  <si>
    <t>T5911GD4226</t>
  </si>
  <si>
    <t>22.195724,120.692820</t>
    <phoneticPr fontId="6" type="noConversion"/>
  </si>
  <si>
    <t>T5910CE9698</t>
  </si>
  <si>
    <t>22.191511,120.691744</t>
    <phoneticPr fontId="6" type="noConversion"/>
  </si>
  <si>
    <t>T5910BA8072</t>
  </si>
  <si>
    <t>22.187043,120.691349</t>
    <phoneticPr fontId="6" type="noConversion"/>
  </si>
  <si>
    <t>T5909BA4058</t>
  </si>
  <si>
    <t>22.182692,120.692232</t>
    <phoneticPr fontId="6" type="noConversion"/>
  </si>
  <si>
    <t>T5908CA3256</t>
  </si>
  <si>
    <t>22.178516,120.694371</t>
    <phoneticPr fontId="6" type="noConversion"/>
  </si>
  <si>
    <t>T5907EA5653</t>
  </si>
  <si>
    <t>22.174049,120.695222</t>
    <phoneticPr fontId="6" type="noConversion"/>
  </si>
  <si>
    <t>T5906FA4628</t>
  </si>
  <si>
    <t>22.169809,120.695237</t>
    <phoneticPr fontId="6" type="noConversion"/>
  </si>
  <si>
    <t>T5905FA4929</t>
  </si>
  <si>
    <t>22.165568,120.696774</t>
    <phoneticPr fontId="6" type="noConversion"/>
  </si>
  <si>
    <t>T5904HB0209</t>
  </si>
  <si>
    <t>22.161102,120.698114</t>
    <phoneticPr fontId="6" type="noConversion"/>
  </si>
  <si>
    <t>T6003AB3374</t>
  </si>
  <si>
    <t>22.156754,120.699221</t>
    <phoneticPr fontId="6" type="noConversion"/>
  </si>
  <si>
    <t>T6002BB5502</t>
  </si>
  <si>
    <t>22.152423,120.700372</t>
    <phoneticPr fontId="6" type="noConversion"/>
  </si>
  <si>
    <t>T6001CB6783</t>
  </si>
  <si>
    <t>22.147949,120.701197</t>
    <phoneticPr fontId="6" type="noConversion"/>
  </si>
  <si>
    <t>T6000DB5727</t>
  </si>
  <si>
    <t>22.143633,120.700291</t>
    <phoneticPr fontId="6" type="noConversion"/>
  </si>
  <si>
    <t>V6099CB5989</t>
  </si>
  <si>
    <t>22.139688,120.702586</t>
    <phoneticPr fontId="6" type="noConversion"/>
  </si>
  <si>
    <t>V6098EC9642</t>
  </si>
  <si>
    <t>22.135776,120.704809</t>
    <phoneticPr fontId="6" type="noConversion"/>
  </si>
  <si>
    <t>V6097HD2229</t>
  </si>
  <si>
    <t>22.131493,120.706311</t>
    <phoneticPr fontId="6" type="noConversion"/>
  </si>
  <si>
    <t>V6196AD7564</t>
  </si>
  <si>
    <t>22.127894,120.709144</t>
    <phoneticPr fontId="6" type="noConversion"/>
  </si>
  <si>
    <t>V6195DE6585</t>
  </si>
  <si>
    <t>22.123906,120.711279</t>
    <phoneticPr fontId="6" type="noConversion"/>
  </si>
  <si>
    <t>V6195FA8173</t>
  </si>
  <si>
    <t>22.119519,120.712099</t>
    <phoneticPr fontId="6" type="noConversion"/>
  </si>
  <si>
    <t>V6194GA7217</t>
  </si>
  <si>
    <t>22.115566,120.714622</t>
    <phoneticPr fontId="6" type="noConversion"/>
  </si>
  <si>
    <t>V6293BA3809</t>
  </si>
  <si>
    <t>22.111209,120.714066</t>
    <phoneticPr fontId="6" type="noConversion"/>
  </si>
  <si>
    <t>V6292AB7027</t>
  </si>
  <si>
    <t>22.107443,120.716311</t>
    <phoneticPr fontId="6" type="noConversion"/>
  </si>
  <si>
    <t>V6291DB0839</t>
  </si>
  <si>
    <t>22.103063,120.716421</t>
    <phoneticPr fontId="6" type="noConversion"/>
  </si>
  <si>
    <t>V6290DC1034</t>
  </si>
  <si>
    <t>22.098775,120.716836</t>
    <phoneticPr fontId="6" type="noConversion"/>
  </si>
  <si>
    <t>V6289DC5259</t>
  </si>
  <si>
    <t>22.094253,120.718106</t>
    <phoneticPr fontId="6" type="noConversion"/>
  </si>
  <si>
    <t>V6288EC8258</t>
  </si>
  <si>
    <t>22.090054,120.717354</t>
    <phoneticPr fontId="6" type="noConversion"/>
  </si>
  <si>
    <t>V6287EC0674</t>
  </si>
  <si>
    <t>22.085468,120.715727</t>
    <phoneticPr fontId="6" type="noConversion"/>
  </si>
  <si>
    <t>V6286CC3586</t>
  </si>
  <si>
    <t>22.081312,120.714697</t>
    <phoneticPr fontId="6" type="noConversion"/>
  </si>
  <si>
    <t>V6285BC3916</t>
  </si>
  <si>
    <t>22.076953,120.713729</t>
    <phoneticPr fontId="6" type="noConversion"/>
  </si>
  <si>
    <t>V6284AD3104</t>
  </si>
  <si>
    <t>22.072438,120.714028</t>
    <phoneticPr fontId="6" type="noConversion"/>
  </si>
  <si>
    <t>V6283AD6104</t>
  </si>
  <si>
    <t>22.068007,120.713919</t>
    <phoneticPr fontId="6" type="noConversion"/>
  </si>
  <si>
    <t>V6282AD4283</t>
  </si>
  <si>
    <t>22.063581,120.715294</t>
    <phoneticPr fontId="6" type="noConversion"/>
  </si>
  <si>
    <t>V6281BD8393</t>
  </si>
  <si>
    <t>22.059581,120.717316</t>
    <phoneticPr fontId="6" type="noConversion"/>
  </si>
  <si>
    <t>V6280DD9970</t>
  </si>
  <si>
    <t>22.055864,120.720179</t>
    <phoneticPr fontId="6" type="noConversion"/>
  </si>
  <si>
    <t>V6279GE9728</t>
  </si>
  <si>
    <t>22.052238,120.722826</t>
    <phoneticPr fontId="6" type="noConversion"/>
  </si>
  <si>
    <t>V6379BA6746</t>
  </si>
  <si>
    <t>22.048917,120.726202</t>
    <phoneticPr fontId="6" type="noConversion"/>
  </si>
  <si>
    <t>V6378FC1027</t>
  </si>
  <si>
    <t>22.045933,120.729730</t>
    <phoneticPr fontId="6" type="noConversion"/>
  </si>
  <si>
    <t>V6477AD7756</t>
  </si>
  <si>
    <t>22.042588,120.733084</t>
    <phoneticPr fontId="6" type="noConversion"/>
  </si>
  <si>
    <t>V6477EA2015</t>
  </si>
  <si>
    <t>22.038951,120.735871</t>
    <phoneticPr fontId="6" type="noConversion"/>
  </si>
  <si>
    <t>V6476HB0082</t>
  </si>
  <si>
    <t>22.035312,120.738672</t>
    <phoneticPr fontId="6" type="noConversion"/>
  </si>
  <si>
    <t>V6575BB9969</t>
  </si>
  <si>
    <t>22.031122,120.740296</t>
    <phoneticPr fontId="6" type="noConversion"/>
  </si>
  <si>
    <t>V6574DC6335</t>
  </si>
  <si>
    <t>22.027009,120.742033</t>
    <phoneticPr fontId="6" type="noConversion"/>
  </si>
  <si>
    <t>V6573FC4729</t>
  </si>
  <si>
    <t>22.022609,120.743529</t>
    <phoneticPr fontId="6" type="noConversion"/>
  </si>
  <si>
    <t>V6572GC9951</t>
  </si>
  <si>
    <t>22.018129,120.744047</t>
    <phoneticPr fontId="6" type="noConversion"/>
  </si>
  <si>
    <t>V6571HC4985</t>
  </si>
  <si>
    <t>22.013889,120.743341</t>
    <phoneticPr fontId="6" type="noConversion"/>
  </si>
  <si>
    <t>V6570GD7246</t>
  </si>
  <si>
    <t>22.009767,120.741167</t>
    <phoneticPr fontId="6" type="noConversion"/>
  </si>
  <si>
    <t>V6569ED4790</t>
  </si>
  <si>
    <t>22.005488,120.739701</t>
    <phoneticPr fontId="6" type="noConversion"/>
  </si>
  <si>
    <t>V6568CD9977</t>
  </si>
  <si>
    <t>22.001041,120.739967</t>
    <phoneticPr fontId="6" type="noConversion"/>
  </si>
  <si>
    <t>V6567DE2044</t>
  </si>
  <si>
    <t>21.997149,120.742364</t>
    <phoneticPr fontId="6" type="noConversion"/>
  </si>
  <si>
    <t>V6566FE7703</t>
  </si>
  <si>
    <t>21.993321,120.744966</t>
    <phoneticPr fontId="6" type="noConversion"/>
  </si>
  <si>
    <t>V6666AA3489</t>
  </si>
  <si>
    <t>21.989914,120.747954</t>
    <phoneticPr fontId="6" type="noConversion"/>
  </si>
  <si>
    <t>V6665DB4761</t>
  </si>
  <si>
    <t>21.985583,120.749709</t>
    <phoneticPr fontId="6" type="noConversion"/>
  </si>
  <si>
    <t>V6664FB2971</t>
  </si>
  <si>
    <t>21.981414,120.751392</t>
    <phoneticPr fontId="6" type="noConversion"/>
  </si>
  <si>
    <t>V6663HC0209</t>
  </si>
  <si>
    <t>21.977114,120.753132</t>
    <phoneticPr fontId="6" type="noConversion"/>
  </si>
  <si>
    <t>V6762AC7593</t>
  </si>
  <si>
    <t>21.973014,120.754810</t>
    <phoneticPr fontId="6" type="noConversion"/>
  </si>
  <si>
    <t>V6761CC5918</t>
  </si>
  <si>
    <t>21.968748,120.756666</t>
    <phoneticPr fontId="6" type="noConversion"/>
  </si>
  <si>
    <t>V6760ED4226</t>
  </si>
  <si>
    <t>21.964804,120.758954</t>
    <phoneticPr fontId="6" type="noConversion"/>
  </si>
  <si>
    <t>V6759GD7889</t>
  </si>
  <si>
    <t>21.961510,120.762195</t>
    <phoneticPr fontId="6" type="noConversion"/>
  </si>
  <si>
    <t>V6859CA1224</t>
  </si>
  <si>
    <t>21.959394,120.766376</t>
    <phoneticPr fontId="6" type="noConversion"/>
  </si>
  <si>
    <t>V6858GC4839</t>
  </si>
  <si>
    <t>21.955824,120.769369</t>
    <phoneticPr fontId="6" type="noConversion"/>
  </si>
  <si>
    <t>V6957BD5923</t>
  </si>
  <si>
    <t>21.952453,120.772176</t>
    <phoneticPr fontId="6" type="noConversion"/>
  </si>
  <si>
    <t>V6957EA4119</t>
  </si>
  <si>
    <t>21.950921,120.776761</t>
    <phoneticPr fontId="6" type="noConversion"/>
  </si>
  <si>
    <t>V7056BD1459</t>
  </si>
  <si>
    <t>21.947912,120.779829</t>
    <phoneticPr fontId="6" type="noConversion"/>
  </si>
  <si>
    <t>V7056EA3115</t>
  </si>
  <si>
    <t>21.945768,120.783735</t>
    <phoneticPr fontId="6" type="noConversion"/>
  </si>
  <si>
    <t>V7155AC3747</t>
  </si>
  <si>
    <t>21.946276,120.788392</t>
    <phoneticPr fontId="6" type="noConversion"/>
  </si>
  <si>
    <t>V7155FD1353</t>
  </si>
  <si>
    <t>21.945956,120.793156</t>
    <phoneticPr fontId="6" type="noConversion"/>
  </si>
  <si>
    <t>V7255CC0977</t>
  </si>
  <si>
    <t>21.945482,120.797827</t>
    <phoneticPr fontId="6" type="noConversion"/>
  </si>
  <si>
    <t>V7255GC9404</t>
  </si>
  <si>
    <t>21.943384,120.801911</t>
    <phoneticPr fontId="6" type="noConversion"/>
  </si>
  <si>
    <t>V7355DA1111</t>
  </si>
  <si>
    <t>21.941294,120.806126</t>
    <phoneticPr fontId="6" type="noConversion"/>
  </si>
  <si>
    <t>V7354HC4769</t>
  </si>
  <si>
    <t>21.937656,120.808766</t>
    <phoneticPr fontId="6" type="noConversion"/>
  </si>
  <si>
    <t>V7453CD1786</t>
  </si>
  <si>
    <t>21.935778,120.813015</t>
    <phoneticPr fontId="6" type="noConversion"/>
  </si>
  <si>
    <t>V7453GB5677</t>
  </si>
  <si>
    <t>21.936061,120.817792</t>
    <phoneticPr fontId="6" type="noConversion"/>
  </si>
  <si>
    <t>V7553DB5918</t>
  </si>
  <si>
    <t>21.935598,120.822472</t>
    <phoneticPr fontId="6" type="noConversion"/>
  </si>
  <si>
    <t>V7653AB3446</t>
  </si>
  <si>
    <t>21.931811,120.824943</t>
    <phoneticPr fontId="6" type="noConversion"/>
  </si>
  <si>
    <t>V7652CC8297</t>
  </si>
  <si>
    <t>21.928721,120.828534</t>
    <phoneticPr fontId="6" type="noConversion"/>
  </si>
  <si>
    <t>V7651GD5894</t>
  </si>
  <si>
    <t>21.925666,120.832042</t>
    <phoneticPr fontId="6" type="noConversion"/>
  </si>
  <si>
    <t>V7751CA2415</t>
  </si>
  <si>
    <t>21.922282,120.835062</t>
    <phoneticPr fontId="6" type="noConversion"/>
  </si>
  <si>
    <t>V7750FB3730</t>
  </si>
  <si>
    <t>21.918251,120.837124</t>
    <phoneticPr fontId="6" type="noConversion"/>
  </si>
  <si>
    <t>V7749HC4254</t>
  </si>
  <si>
    <t>21.915971,120.841094</t>
    <phoneticPr fontId="6" type="noConversion"/>
  </si>
  <si>
    <t>V7848DE5751</t>
  </si>
  <si>
    <t>21.915268,120.845715</t>
    <phoneticPr fontId="6" type="noConversion"/>
  </si>
  <si>
    <t>V7948AD3933</t>
  </si>
  <si>
    <t>21.911800,120.848081</t>
    <phoneticPr fontId="6" type="noConversion"/>
  </si>
  <si>
    <t>V7948CA7079</t>
  </si>
  <si>
    <t>21.907468,120.849112</t>
    <phoneticPr fontId="6" type="noConversion"/>
  </si>
  <si>
    <t>V7947DA8239</t>
  </si>
  <si>
    <t>21.905065,120.852996</t>
    <phoneticPr fontId="6" type="noConversion"/>
  </si>
  <si>
    <t>V7946HC8642</t>
  </si>
  <si>
    <t>21.904950,120.855050</t>
    <phoneticPr fontId="6" type="noConversion"/>
  </si>
  <si>
    <t>V8046BC9469</t>
  </si>
  <si>
    <t>21.909340,120.855700</t>
    <phoneticPr fontId="6" type="noConversion"/>
  </si>
  <si>
    <t>V8047CC6345</t>
  </si>
  <si>
    <t>21.913655,120.854625</t>
    <phoneticPr fontId="6" type="noConversion"/>
  </si>
  <si>
    <t>V8048BC5133</t>
  </si>
  <si>
    <t>21.917955,120.853278</t>
    <phoneticPr fontId="6" type="noConversion"/>
  </si>
  <si>
    <t>V8049AB1849</t>
  </si>
  <si>
    <t>21.922358,120.852563</t>
    <phoneticPr fontId="6" type="noConversion"/>
  </si>
  <si>
    <t>V7950HB4717</t>
  </si>
  <si>
    <t>21.924361,120.848907</t>
    <phoneticPr fontId="6" type="noConversion"/>
  </si>
  <si>
    <t>V7950DD6939</t>
  </si>
  <si>
    <t>21.927800,120.845965</t>
    <phoneticPr fontId="6" type="noConversion"/>
  </si>
  <si>
    <t>V7951AC6800</t>
  </si>
  <si>
    <t>21.931899,120.844073</t>
    <phoneticPr fontId="6" type="noConversion"/>
  </si>
  <si>
    <t>V7852GC6354</t>
  </si>
  <si>
    <t>21.936250,120.842746</t>
    <phoneticPr fontId="6" type="noConversion"/>
  </si>
  <si>
    <t>V7853FC2186</t>
  </si>
  <si>
    <t>21.939617,120.839806</t>
    <phoneticPr fontId="6" type="noConversion"/>
  </si>
  <si>
    <t>V7854CA2859</t>
  </si>
  <si>
    <t>21.942023,120.836552</t>
    <phoneticPr fontId="6" type="noConversion"/>
  </si>
  <si>
    <t>V7754GD8596</t>
  </si>
  <si>
    <t>21.946001,120.838911</t>
    <phoneticPr fontId="6" type="noConversion"/>
  </si>
  <si>
    <t>V7855BC3936</t>
  </si>
  <si>
    <t>21.949928,120.838512</t>
    <phoneticPr fontId="6" type="noConversion"/>
  </si>
  <si>
    <t>V7856AC9321</t>
  </si>
  <si>
    <t>21.954120,120.839238</t>
    <phoneticPr fontId="6" type="noConversion"/>
  </si>
  <si>
    <t>V7857BB6985</t>
  </si>
  <si>
    <t>21.958565,120.839605</t>
    <phoneticPr fontId="6" type="noConversion"/>
  </si>
  <si>
    <t>V7858CB0867</t>
  </si>
  <si>
    <t>21.962970,120.840411</t>
    <phoneticPr fontId="6" type="noConversion"/>
  </si>
  <si>
    <t>V7859CB9705</t>
  </si>
  <si>
    <t>21.967001,120.842242</t>
    <phoneticPr fontId="6" type="noConversion"/>
  </si>
  <si>
    <t>V7860EB8201</t>
  </si>
  <si>
    <t>21.971320,120.843358</t>
    <phoneticPr fontId="6" type="noConversion"/>
  </si>
  <si>
    <t>V7861FA9959</t>
  </si>
  <si>
    <t>21.975925,120.843668</t>
    <phoneticPr fontId="6" type="noConversion"/>
  </si>
  <si>
    <t>V7862GB2089</t>
  </si>
  <si>
    <t>21.979629,120.842237</t>
    <phoneticPr fontId="6" type="noConversion"/>
  </si>
  <si>
    <t>V7863EA8119</t>
  </si>
  <si>
    <t>21.983931,120.841453</t>
    <phoneticPr fontId="6" type="noConversion"/>
  </si>
  <si>
    <t>V7863EE0905</t>
  </si>
  <si>
    <t>21.988152,120.840965</t>
    <phoneticPr fontId="6" type="noConversion"/>
  </si>
  <si>
    <t>V7864DE5603</t>
  </si>
  <si>
    <t>21.989864,120.841475</t>
    <phoneticPr fontId="6" type="noConversion"/>
  </si>
  <si>
    <t>V7865EB0532</t>
  </si>
  <si>
    <t>22.129990,120.877289</t>
    <phoneticPr fontId="6" type="noConversion"/>
  </si>
  <si>
    <t>V8396BB1633</t>
  </si>
  <si>
    <t>22.131840,120.879208</t>
    <phoneticPr fontId="6" type="noConversion"/>
  </si>
  <si>
    <t>V8396DD1628</t>
  </si>
  <si>
    <t>22.133593,120.882553</t>
    <phoneticPr fontId="6" type="noConversion"/>
  </si>
  <si>
    <t>V8397GA5672</t>
  </si>
  <si>
    <t>22.134494,120.886766</t>
    <phoneticPr fontId="6" type="noConversion"/>
  </si>
  <si>
    <t>V8497CB9611</t>
  </si>
  <si>
    <t>22.137140,120.890318</t>
    <phoneticPr fontId="6" type="noConversion"/>
  </si>
  <si>
    <t>V8497GE5584</t>
  </si>
  <si>
    <t>22.139921,120.894130</t>
    <phoneticPr fontId="6" type="noConversion"/>
  </si>
  <si>
    <t>V8598CC5622</t>
  </si>
  <si>
    <t>22.143764,120.895321</t>
    <phoneticPr fontId="6" type="noConversion"/>
  </si>
  <si>
    <t>V8599DB7857</t>
  </si>
  <si>
    <t>22.146442,120.892068</t>
    <phoneticPr fontId="6" type="noConversion"/>
  </si>
  <si>
    <t>V8599AE3894</t>
  </si>
  <si>
    <t>22.149797,120.890860</t>
    <phoneticPr fontId="6" type="noConversion"/>
  </si>
  <si>
    <t>T8400HD1555</t>
  </si>
  <si>
    <t>22.153935,120.892085</t>
    <phoneticPr fontId="6" type="noConversion"/>
  </si>
  <si>
    <t>T8501AD4123</t>
  </si>
  <si>
    <t>22.158280,120.892876</t>
    <phoneticPr fontId="6" type="noConversion"/>
  </si>
  <si>
    <t>T8502BC2944</t>
  </si>
  <si>
    <t>22.161956,120.890461</t>
    <phoneticPr fontId="6" type="noConversion"/>
  </si>
  <si>
    <t>T8403GC7052</t>
  </si>
  <si>
    <t>22.166040,120.889244</t>
    <phoneticPr fontId="6" type="noConversion"/>
  </si>
  <si>
    <t>T8404FB5504</t>
  </si>
  <si>
    <t>22.169781,120.891375</t>
    <phoneticPr fontId="6" type="noConversion"/>
  </si>
  <si>
    <t>T8405HA7608</t>
  </si>
  <si>
    <t>22.174125,120.892231</t>
    <phoneticPr fontId="6" type="noConversion"/>
  </si>
  <si>
    <t>T8506AA5489</t>
  </si>
  <si>
    <t>22.178502,120.891464</t>
    <phoneticPr fontId="6" type="noConversion"/>
  </si>
  <si>
    <t>T8407HA8303</t>
  </si>
  <si>
    <t>22.182743,120.890530</t>
    <phoneticPr fontId="6" type="noConversion"/>
  </si>
  <si>
    <t>T8408GA8043</t>
  </si>
  <si>
    <t>22.186416,120.890880</t>
    <phoneticPr fontId="6" type="noConversion"/>
  </si>
  <si>
    <t>T8408HE2100</t>
  </si>
  <si>
    <t>22.190346,120.888634</t>
    <phoneticPr fontId="6" type="noConversion"/>
  </si>
  <si>
    <t>T8409ED8495</t>
  </si>
  <si>
    <t>22.194698,120.887704</t>
    <phoneticPr fontId="6" type="noConversion"/>
  </si>
  <si>
    <t>T8410DD9237</t>
  </si>
  <si>
    <t>22.194854,120.887543</t>
    <phoneticPr fontId="6" type="noConversion"/>
  </si>
  <si>
    <t>T8410DD7474</t>
  </si>
  <si>
    <t>22.252527,120.893740</t>
    <phoneticPr fontId="6" type="noConversion"/>
  </si>
  <si>
    <t>T8523CC2209</t>
  </si>
  <si>
    <t>22.255489,120.893097</t>
    <phoneticPr fontId="6" type="noConversion"/>
  </si>
  <si>
    <t>T8524BA5547</t>
  </si>
  <si>
    <t>22.259941,120.892163</t>
    <phoneticPr fontId="6" type="noConversion"/>
  </si>
  <si>
    <t>T8525AA5580</t>
  </si>
  <si>
    <t>22.264113,120.890782</t>
    <phoneticPr fontId="6" type="noConversion"/>
  </si>
  <si>
    <t>T8426HA1162</t>
  </si>
  <si>
    <t>22.268421,120.890924</t>
    <phoneticPr fontId="6" type="noConversion"/>
  </si>
  <si>
    <t>T8426HE3819</t>
  </si>
  <si>
    <t>22.272702,120.890930</t>
    <phoneticPr fontId="6" type="noConversion"/>
  </si>
  <si>
    <t>T8427HE3623</t>
  </si>
  <si>
    <t>22.277289,120.890092</t>
    <phoneticPr fontId="6" type="noConversion"/>
  </si>
  <si>
    <t>T8428GE4761</t>
  </si>
  <si>
    <t>22.281823,120.889565</t>
    <phoneticPr fontId="6" type="noConversion"/>
  </si>
  <si>
    <t>T8429FE9723</t>
  </si>
  <si>
    <t>22.286194,120.888950</t>
    <phoneticPr fontId="6" type="noConversion"/>
  </si>
  <si>
    <t>T8430FE2597</t>
  </si>
  <si>
    <t>22.290727,120.888830</t>
    <phoneticPr fontId="6" type="noConversion"/>
  </si>
  <si>
    <t>T8431FE1579</t>
  </si>
  <si>
    <t>22.294592,120.887973</t>
    <phoneticPr fontId="6" type="noConversion"/>
  </si>
  <si>
    <t>T8432ED2897</t>
  </si>
  <si>
    <t>22.291886,120.881163</t>
    <phoneticPr fontId="6" type="noConversion"/>
  </si>
  <si>
    <t>T8332FA2878</t>
  </si>
  <si>
    <t>23.072775,120.672716</t>
    <phoneticPr fontId="6" type="noConversion"/>
  </si>
  <si>
    <t>N5705AA3896</t>
  </si>
  <si>
    <t>23.068552,120.673152</t>
    <phoneticPr fontId="6" type="noConversion"/>
  </si>
  <si>
    <t>N5704AB8139</t>
  </si>
  <si>
    <t>23.064734,120.672446</t>
    <phoneticPr fontId="6" type="noConversion"/>
  </si>
  <si>
    <t>N5703AB0996</t>
  </si>
  <si>
    <t>23.062080,120.670909</t>
    <phoneticPr fontId="6" type="noConversion"/>
  </si>
  <si>
    <t>N5602GE5013</t>
  </si>
  <si>
    <t>23.058441,120.668298</t>
    <phoneticPr fontId="6" type="noConversion"/>
  </si>
  <si>
    <t>N5602DA8030</t>
  </si>
  <si>
    <t>23.054152,120.667158</t>
    <phoneticPr fontId="6" type="noConversion"/>
  </si>
  <si>
    <t>N5601CA6256</t>
  </si>
  <si>
    <t>23.050210,120.668604</t>
    <phoneticPr fontId="6" type="noConversion"/>
  </si>
  <si>
    <t>N5600EA1829</t>
  </si>
  <si>
    <t>23.047922,120.668568</t>
    <phoneticPr fontId="6" type="noConversion"/>
  </si>
  <si>
    <t>Q5699ED0385</t>
  </si>
  <si>
    <t>23.043693,120.667663</t>
    <phoneticPr fontId="6" type="noConversion"/>
  </si>
  <si>
    <t>Q5698DD1647</t>
  </si>
  <si>
    <t>23.039383,120.666404</t>
    <phoneticPr fontId="6" type="noConversion"/>
  </si>
  <si>
    <t>Q5697BD8940</t>
  </si>
  <si>
    <t>23.035044,120.665142</t>
    <phoneticPr fontId="6" type="noConversion"/>
  </si>
  <si>
    <t>Q5696AE5130</t>
  </si>
  <si>
    <t>23.030854,120.663519</t>
    <phoneticPr fontId="6" type="noConversion"/>
  </si>
  <si>
    <t>Q5595GE8467</t>
  </si>
  <si>
    <t>23.026530,120.664152</t>
    <phoneticPr fontId="6" type="noConversion"/>
  </si>
  <si>
    <t>Q5594HE5608</t>
  </si>
  <si>
    <t>23.022500,120.664160</t>
    <phoneticPr fontId="6" type="noConversion"/>
  </si>
  <si>
    <t>Q5594HA5201</t>
  </si>
  <si>
    <t>23.018121,120.665050</t>
    <phoneticPr fontId="6" type="noConversion"/>
  </si>
  <si>
    <t>Q5693AA4306</t>
  </si>
  <si>
    <t>23.013679,120.665410</t>
    <phoneticPr fontId="6" type="noConversion"/>
  </si>
  <si>
    <t>Q5692AA7454</t>
  </si>
  <si>
    <t>23.009418,120.665215</t>
    <phoneticPr fontId="6" type="noConversion"/>
  </si>
  <si>
    <t>Q5691AA5742</t>
  </si>
  <si>
    <t>23.007862,120.662048</t>
    <phoneticPr fontId="6" type="noConversion"/>
  </si>
  <si>
    <t>Q5590FE2091</t>
  </si>
  <si>
    <t>23.006477,120.657467</t>
    <phoneticPr fontId="6" type="noConversion"/>
  </si>
  <si>
    <t>Q5590AC5499</t>
  </si>
  <si>
    <t>23.006775,120.652835</t>
    <phoneticPr fontId="6" type="noConversion"/>
  </si>
  <si>
    <t>Q5490DC8853</t>
  </si>
  <si>
    <t>23.005278,120.647806</t>
    <phoneticPr fontId="6" type="noConversion"/>
  </si>
  <si>
    <t>Q5390GB6198</t>
  </si>
  <si>
    <t>23.001960,120.645963</t>
    <phoneticPr fontId="6" type="noConversion"/>
  </si>
  <si>
    <t>Q5389EC7591</t>
  </si>
  <si>
    <t>22.998103,120.643429</t>
    <phoneticPr fontId="6" type="noConversion"/>
  </si>
  <si>
    <t>Q5388CD1285</t>
  </si>
  <si>
    <t>22.993711,120.643198</t>
    <phoneticPr fontId="6" type="noConversion"/>
  </si>
  <si>
    <t>Q5387BD9339</t>
  </si>
  <si>
    <t>22.989400,120.644566</t>
    <phoneticPr fontId="6" type="noConversion"/>
  </si>
  <si>
    <t>Q5386DD3621</t>
  </si>
  <si>
    <t>22.985102,120.646033</t>
    <phoneticPr fontId="6" type="noConversion"/>
  </si>
  <si>
    <t>Q5385ED8825</t>
  </si>
  <si>
    <t>22.981459,120.648623</t>
    <phoneticPr fontId="6" type="noConversion"/>
  </si>
  <si>
    <t>Q5384HE4860</t>
  </si>
  <si>
    <t>22.977285,120.650458</t>
    <phoneticPr fontId="6" type="noConversion"/>
  </si>
  <si>
    <t>Q5484BA3138</t>
  </si>
  <si>
    <t>22.973557,120.651102</t>
    <phoneticPr fontId="6" type="noConversion"/>
  </si>
  <si>
    <t>Q5483BB9085</t>
  </si>
  <si>
    <t>22.969373,120.651207</t>
    <phoneticPr fontId="6" type="noConversion"/>
  </si>
  <si>
    <t>Q5482CB0482</t>
  </si>
  <si>
    <t>22.964935,120.651309</t>
    <phoneticPr fontId="6" type="noConversion"/>
  </si>
  <si>
    <t>Q5481CB1570</t>
  </si>
  <si>
    <t>22.960546,120.650920</t>
    <phoneticPr fontId="6" type="noConversion"/>
  </si>
  <si>
    <t>Q5480BB7664</t>
  </si>
  <si>
    <t>22.956660,120.649648</t>
    <phoneticPr fontId="6" type="noConversion"/>
  </si>
  <si>
    <t>Q5479AC4354</t>
  </si>
  <si>
    <t>22.952187,120.650091</t>
    <phoneticPr fontId="6" type="noConversion"/>
  </si>
  <si>
    <t>Q5478AC8399</t>
  </si>
  <si>
    <t>22.947723,120.650383</t>
    <phoneticPr fontId="6" type="noConversion"/>
  </si>
  <si>
    <t>Q5477BC1484</t>
  </si>
  <si>
    <t>22.943218,120.650515</t>
    <phoneticPr fontId="6" type="noConversion"/>
  </si>
  <si>
    <t>Q5476BC3406</t>
  </si>
  <si>
    <t>22.938752,120.650831</t>
    <phoneticPr fontId="6" type="noConversion"/>
  </si>
  <si>
    <t>Q5475BC6511</t>
  </si>
  <si>
    <t>22.934324,120.650981</t>
    <phoneticPr fontId="6" type="noConversion"/>
  </si>
  <si>
    <t>Q5474BC7661</t>
  </si>
  <si>
    <t>22.930140,120.652364</t>
    <phoneticPr fontId="6" type="noConversion"/>
  </si>
  <si>
    <t>Q5473DC1967</t>
  </si>
  <si>
    <t>22.925931,120.652523</t>
    <phoneticPr fontId="6" type="noConversion"/>
  </si>
  <si>
    <t>Q5472DD3321</t>
  </si>
  <si>
    <t>22.921873,120.650916</t>
    <phoneticPr fontId="6" type="noConversion"/>
  </si>
  <si>
    <t>Q5471BD6862</t>
  </si>
  <si>
    <t>22.917492,120.650008</t>
    <phoneticPr fontId="6" type="noConversion"/>
  </si>
  <si>
    <t>Q5470AD7917</t>
  </si>
  <si>
    <t>22.913229,120.648507</t>
    <phoneticPr fontId="6" type="noConversion"/>
  </si>
  <si>
    <t>Q5369HE1265</t>
  </si>
  <si>
    <t>22.908778,120.649289</t>
    <phoneticPr fontId="6" type="noConversion"/>
  </si>
  <si>
    <t>Q5368HE9352</t>
  </si>
  <si>
    <t>22.904299,120.649133</t>
    <phoneticPr fontId="6" type="noConversion"/>
  </si>
  <si>
    <t>Q5367HE7386</t>
  </si>
  <si>
    <t>22.900015,120.647860</t>
    <phoneticPr fontId="6" type="noConversion"/>
  </si>
  <si>
    <t>Q5366GE4662</t>
  </si>
  <si>
    <t>22.895533,120.647305</t>
    <phoneticPr fontId="6" type="noConversion"/>
  </si>
  <si>
    <t>Q5365FE8686</t>
  </si>
  <si>
    <t>22.891097,120.647492</t>
    <phoneticPr fontId="6" type="noConversion"/>
  </si>
  <si>
    <t>Q5364GE0765</t>
  </si>
  <si>
    <t>22.886757,120.647396</t>
    <phoneticPr fontId="6" type="noConversion"/>
  </si>
  <si>
    <t>Q5363FE9954</t>
  </si>
  <si>
    <t>22.882987,120.647897</t>
    <phoneticPr fontId="6" type="noConversion"/>
  </si>
  <si>
    <t>Q5363GA4767</t>
  </si>
  <si>
    <t>22.880089,120.646949</t>
    <phoneticPr fontId="6" type="noConversion"/>
  </si>
  <si>
    <t>Q5362FC4586</t>
  </si>
  <si>
    <t>22.878225,120.642650</t>
    <phoneticPr fontId="6" type="noConversion"/>
  </si>
  <si>
    <t>Q5362BA0561</t>
  </si>
  <si>
    <t>22.875758,120.638569</t>
    <phoneticPr fontId="6" type="noConversion"/>
  </si>
  <si>
    <t>Q5261EC8779</t>
  </si>
  <si>
    <t>22.873056,120.634695</t>
    <phoneticPr fontId="6" type="noConversion"/>
  </si>
  <si>
    <t>Q5260AE8890</t>
  </si>
  <si>
    <t>22.869822,120.631299</t>
    <phoneticPr fontId="6" type="noConversion"/>
  </si>
  <si>
    <t>Q5160FB3293</t>
  </si>
  <si>
    <t>22.866556,120.627938</t>
    <phoneticPr fontId="6" type="noConversion"/>
  </si>
  <si>
    <t>Q5159BC9632</t>
  </si>
  <si>
    <t>22.863309,120.624553</t>
    <phoneticPr fontId="6" type="noConversion"/>
  </si>
  <si>
    <t>Q5058GE4054</t>
  </si>
  <si>
    <t>22.860047,120.621184</t>
    <phoneticPr fontId="6" type="noConversion"/>
  </si>
  <si>
    <t>Q5058CA9493</t>
  </si>
  <si>
    <t>22.856701,120.617916</t>
    <phoneticPr fontId="6" type="noConversion"/>
  </si>
  <si>
    <t>Q4957HB6724</t>
  </si>
  <si>
    <t>22.852919,120.615256</t>
    <phoneticPr fontId="6" type="noConversion"/>
  </si>
  <si>
    <t>Q4956EC8586</t>
  </si>
  <si>
    <t>22.850280,120.611376</t>
    <phoneticPr fontId="6" type="noConversion"/>
  </si>
  <si>
    <t>Q4955AE8694</t>
  </si>
  <si>
    <t>22.846632,120.608777</t>
    <phoneticPr fontId="6" type="noConversion"/>
  </si>
  <si>
    <t>Q4855GA2611</t>
  </si>
  <si>
    <t>22.842540,120.606720</t>
    <phoneticPr fontId="6" type="noConversion"/>
  </si>
  <si>
    <t>Q4854EB0099</t>
  </si>
  <si>
    <t>22.838364,120.604873</t>
    <phoneticPr fontId="6" type="noConversion"/>
  </si>
  <si>
    <t>Q4853CB1487</t>
  </si>
  <si>
    <t>22.834172,120.603064</t>
    <phoneticPr fontId="6" type="noConversion"/>
  </si>
  <si>
    <t>Q4852AB3813</t>
  </si>
  <si>
    <t>22.829969,120.601282</t>
    <phoneticPr fontId="6" type="noConversion"/>
  </si>
  <si>
    <t>Q4751GC4178</t>
  </si>
  <si>
    <t>22.825697,120.600540</t>
    <phoneticPr fontId="6" type="noConversion"/>
  </si>
  <si>
    <t>Q4750FC7405</t>
  </si>
  <si>
    <t>22.821669,120.602140</t>
    <phoneticPr fontId="6" type="noConversion"/>
  </si>
  <si>
    <t>Q4749HC3939</t>
  </si>
  <si>
    <t>22.817304,120.603382</t>
    <phoneticPr fontId="6" type="noConversion"/>
  </si>
  <si>
    <t>Q4848AD5195</t>
  </si>
  <si>
    <t>22.812948,120.604666</t>
    <phoneticPr fontId="6" type="noConversion"/>
  </si>
  <si>
    <t>Q4847BD9302</t>
  </si>
  <si>
    <t>22.808674,120.606200</t>
    <phoneticPr fontId="6" type="noConversion"/>
  </si>
  <si>
    <t>Q4846DD4569</t>
  </si>
  <si>
    <t>22.804392,120.607745</t>
    <phoneticPr fontId="6" type="noConversion"/>
  </si>
  <si>
    <t>Q4845FD0834</t>
  </si>
  <si>
    <t>22.800110,120.609291</t>
    <phoneticPr fontId="6" type="noConversion"/>
  </si>
  <si>
    <t>Q4844GE6110</t>
  </si>
  <si>
    <t>22.795862,120.610941</t>
    <phoneticPr fontId="6" type="noConversion"/>
  </si>
  <si>
    <t>Q4943AE2399</t>
  </si>
  <si>
    <t>22.791617,120.612600</t>
    <phoneticPr fontId="6" type="noConversion"/>
  </si>
  <si>
    <t>Q4942BE9688</t>
  </si>
  <si>
    <t>22.787343,120.614161</t>
    <phoneticPr fontId="6" type="noConversion"/>
  </si>
  <si>
    <t>Q4941DE5975</t>
  </si>
  <si>
    <t>22.786015,120.610192</t>
    <phoneticPr fontId="6" type="noConversion"/>
  </si>
  <si>
    <t>Q4841HD4499</t>
  </si>
  <si>
    <t>22.783025,120.606544</t>
    <phoneticPr fontId="6" type="noConversion"/>
  </si>
  <si>
    <t>Q4841DA7149</t>
  </si>
  <si>
    <t>22.780036,120.602899</t>
    <phoneticPr fontId="6" type="noConversion"/>
  </si>
  <si>
    <t>Q4740HB9889</t>
  </si>
  <si>
    <t>22.776578,120.599768</t>
    <phoneticPr fontId="6" type="noConversion"/>
  </si>
  <si>
    <t>Q4739ED7067</t>
  </si>
  <si>
    <t>22.773298,120.596469</t>
    <phoneticPr fontId="6" type="noConversion"/>
  </si>
  <si>
    <t>Q4738BE3464</t>
  </si>
  <si>
    <t>22.772509,120.591897</t>
    <phoneticPr fontId="6" type="noConversion"/>
  </si>
  <si>
    <t>Q4638ED6568</t>
  </si>
  <si>
    <t>22.769192,120.588669</t>
    <phoneticPr fontId="6" type="noConversion"/>
  </si>
  <si>
    <t>Q4637BE3942</t>
  </si>
  <si>
    <t>22.765629,120.585678</t>
    <phoneticPr fontId="6" type="noConversion"/>
  </si>
  <si>
    <t>Q4537GA2968</t>
  </si>
  <si>
    <t>22.762230,120.582507</t>
    <phoneticPr fontId="6" type="noConversion"/>
  </si>
  <si>
    <t>Q4536CC9293</t>
  </si>
  <si>
    <t>22.759555,120.578675</t>
    <phoneticPr fontId="6" type="noConversion"/>
  </si>
  <si>
    <t>Q4435HE0258</t>
  </si>
  <si>
    <t>22.756264,120.575540</t>
    <phoneticPr fontId="6" type="noConversion"/>
  </si>
  <si>
    <t>Q4435DA8624</t>
  </si>
  <si>
    <t>22.753887,120.571543</t>
    <phoneticPr fontId="6" type="noConversion"/>
  </si>
  <si>
    <t>Q4334HD7002</t>
  </si>
  <si>
    <t>22.750869,120.567925</t>
    <phoneticPr fontId="6" type="noConversion"/>
  </si>
  <si>
    <t>Q4333DE9689</t>
  </si>
  <si>
    <t>22.747851,120.564304</t>
    <phoneticPr fontId="6" type="noConversion"/>
  </si>
  <si>
    <t>Q4333AB2356</t>
  </si>
  <si>
    <t>22.744830,120.560687</t>
    <phoneticPr fontId="6" type="noConversion"/>
  </si>
  <si>
    <t>Q4232ED5033</t>
  </si>
  <si>
    <t>22.741710,120.557527</t>
    <phoneticPr fontId="6" type="noConversion"/>
  </si>
  <si>
    <t>Q4231BE2578</t>
  </si>
  <si>
    <t>22.738246,120.554529</t>
    <phoneticPr fontId="6" type="noConversion"/>
  </si>
  <si>
    <t>Q4131GA1785</t>
  </si>
  <si>
    <t>22.735092,120.551046</t>
    <phoneticPr fontId="6" type="noConversion"/>
  </si>
  <si>
    <t>Q4130CC5297</t>
  </si>
  <si>
    <t>22.731930,120.547571</t>
    <phoneticPr fontId="6" type="noConversion"/>
  </si>
  <si>
    <t>Q4029HD0718</t>
  </si>
  <si>
    <t>22.728780,120.544084</t>
    <phoneticPr fontId="6" type="noConversion"/>
  </si>
  <si>
    <t>Q4029DA4320</t>
  </si>
  <si>
    <t>22.725642,120.540586</t>
    <phoneticPr fontId="6" type="noConversion"/>
  </si>
  <si>
    <t>Q3928HB8824</t>
  </si>
  <si>
    <t>22.722472,120.537121</t>
    <phoneticPr fontId="6" type="noConversion"/>
  </si>
  <si>
    <t>Q3927ED2354</t>
  </si>
  <si>
    <t>22.719314,120.533644</t>
    <phoneticPr fontId="6" type="noConversion"/>
  </si>
  <si>
    <t>Q3926AE6866</t>
  </si>
  <si>
    <t>22.716164,120.530157</t>
    <phoneticPr fontId="6" type="noConversion"/>
  </si>
  <si>
    <t>Q3826FB0378</t>
  </si>
  <si>
    <t>22.713011,120.526673</t>
    <phoneticPr fontId="6" type="noConversion"/>
  </si>
  <si>
    <t>Q3825BC4980</t>
  </si>
  <si>
    <t>22.709858,120.523189</t>
    <phoneticPr fontId="6" type="noConversion"/>
  </si>
  <si>
    <t>Q3724FE8492</t>
  </si>
  <si>
    <t>22.706713,120.519698</t>
    <phoneticPr fontId="6" type="noConversion"/>
  </si>
  <si>
    <t>Q3724CA2995</t>
  </si>
  <si>
    <t>22.703594,120.516181</t>
    <phoneticPr fontId="6" type="noConversion"/>
  </si>
  <si>
    <t>Q3623GC6571</t>
  </si>
  <si>
    <t>22.701432,120.511959</t>
    <phoneticPr fontId="6" type="noConversion"/>
  </si>
  <si>
    <t>Q3623CA3123</t>
  </si>
  <si>
    <t>22.698501,120.508421</t>
    <phoneticPr fontId="6" type="noConversion"/>
  </si>
  <si>
    <t>Q3522GB6889</t>
  </si>
  <si>
    <t>22.695194,120.505109</t>
    <phoneticPr fontId="6" type="noConversion"/>
  </si>
  <si>
    <t>Q3521DD2264</t>
  </si>
  <si>
    <t>22.691960,120.501713</t>
    <phoneticPr fontId="6" type="noConversion"/>
  </si>
  <si>
    <t>Q3420HE7667</t>
  </si>
  <si>
    <t>22.688694,120.498354</t>
    <phoneticPr fontId="6" type="noConversion"/>
  </si>
  <si>
    <t>Q3420EB3007</t>
  </si>
  <si>
    <t>22.685473,120.494950</t>
    <phoneticPr fontId="6" type="noConversion"/>
  </si>
  <si>
    <t>Q3419AC7591</t>
  </si>
  <si>
    <t>22.682003,120.491960</t>
    <phoneticPr fontId="6" type="noConversion"/>
  </si>
  <si>
    <t>Q3318FD7608</t>
  </si>
  <si>
    <t>22.677661,120.490636</t>
    <phoneticPr fontId="6" type="noConversion"/>
  </si>
  <si>
    <t>Q3317ED3838</t>
  </si>
  <si>
    <t>22.673332,120.489261</t>
    <phoneticPr fontId="6" type="noConversion"/>
  </si>
  <si>
    <t>Q3316CE9009</t>
  </si>
  <si>
    <t>22.669085,120.489464</t>
    <phoneticPr fontId="6" type="noConversion"/>
  </si>
  <si>
    <t>Q3315DE0399</t>
  </si>
  <si>
    <t>22.664708,120.488315</t>
    <phoneticPr fontId="6" type="noConversion"/>
  </si>
  <si>
    <t>Q3314BE8594</t>
  </si>
  <si>
    <t>22.660273,120.487408</t>
    <phoneticPr fontId="6" type="noConversion"/>
  </si>
  <si>
    <t>Q3313AE9644</t>
  </si>
  <si>
    <t>22.655844,120.486476</t>
    <phoneticPr fontId="6" type="noConversion"/>
  </si>
  <si>
    <t>Q3212HE9774</t>
  </si>
  <si>
    <t>22.651372,120.485952</t>
    <phoneticPr fontId="6" type="noConversion"/>
  </si>
  <si>
    <t>Q3211HE4719</t>
  </si>
  <si>
    <t>22.646860,120.485782</t>
    <phoneticPr fontId="6" type="noConversion"/>
  </si>
  <si>
    <t>Q3210HE2729</t>
  </si>
  <si>
    <t>22.642347,120.485623</t>
    <phoneticPr fontId="6" type="noConversion"/>
  </si>
  <si>
    <t>Q3209HE0749</t>
  </si>
  <si>
    <t>22.637834,120.485477</t>
    <phoneticPr fontId="6" type="noConversion"/>
  </si>
  <si>
    <t>Q3208GE8870</t>
  </si>
  <si>
    <t>22.633351,120.484972</t>
    <phoneticPr fontId="6" type="noConversion"/>
  </si>
  <si>
    <t>Q3207GE3844</t>
  </si>
  <si>
    <t>22.628912,120.484085</t>
    <phoneticPr fontId="6" type="noConversion"/>
  </si>
  <si>
    <t>Q3206FE4912</t>
  </si>
  <si>
    <t>22.624473,120.483192</t>
    <phoneticPr fontId="6" type="noConversion"/>
  </si>
  <si>
    <t>Q3206EA4071</t>
  </si>
  <si>
    <t>22.620033,120.482307</t>
    <phoneticPr fontId="6" type="noConversion"/>
  </si>
  <si>
    <t>Q3205DA5150</t>
  </si>
  <si>
    <t>22.615762,120.483126</t>
    <phoneticPr fontId="6" type="noConversion"/>
  </si>
  <si>
    <t>Q3204EA3377</t>
  </si>
  <si>
    <t>22.611761,120.485378</t>
    <phoneticPr fontId="6" type="noConversion"/>
  </si>
  <si>
    <t>Q3203GA6973</t>
  </si>
  <si>
    <t>22.607573,120.487105</t>
    <phoneticPr fontId="6" type="noConversion"/>
  </si>
  <si>
    <t>Q3302AB4238</t>
  </si>
  <si>
    <t>22.603159,120.488131</t>
    <phoneticPr fontId="6" type="noConversion"/>
  </si>
  <si>
    <t>Q3301BB4379</t>
  </si>
  <si>
    <t>22.599553,120.490965</t>
    <phoneticPr fontId="6" type="noConversion"/>
  </si>
  <si>
    <t>Q3300EC3379</t>
  </si>
  <si>
    <t>22.595616,120.492959</t>
    <phoneticPr fontId="6" type="noConversion"/>
  </si>
  <si>
    <t>T3399GD4002</t>
  </si>
  <si>
    <t>22.591120,120.492587</t>
    <phoneticPr fontId="6" type="noConversion"/>
  </si>
  <si>
    <t>T3398GD0005</t>
  </si>
  <si>
    <t>22.586807,120.493055</t>
    <phoneticPr fontId="6" type="noConversion"/>
  </si>
  <si>
    <t>T3397GD4277</t>
  </si>
  <si>
    <t>22.582570,120.492321</t>
    <phoneticPr fontId="6" type="noConversion"/>
  </si>
  <si>
    <t>T3396FD7508</t>
  </si>
  <si>
    <t>22.579329,120.489411</t>
    <phoneticPr fontId="6" type="noConversion"/>
  </si>
  <si>
    <t>T3396CA6090</t>
  </si>
  <si>
    <t>22.578881,120.484594</t>
    <phoneticPr fontId="6" type="noConversion"/>
  </si>
  <si>
    <t>T3295FE7542</t>
  </si>
  <si>
    <t>22.575186,120.481816</t>
    <phoneticPr fontId="6" type="noConversion"/>
  </si>
  <si>
    <t>T3295CA8474</t>
  </si>
  <si>
    <t>22.571444,120.479096</t>
    <phoneticPr fontId="6" type="noConversion"/>
  </si>
  <si>
    <t>T3294AB0361</t>
  </si>
  <si>
    <t>22.567700,120.476378</t>
    <phoneticPr fontId="6" type="noConversion"/>
  </si>
  <si>
    <t>T3193FC2157</t>
  </si>
  <si>
    <t>22.563955,120.473661</t>
    <phoneticPr fontId="6" type="noConversion"/>
  </si>
  <si>
    <t>T3192CD4043</t>
  </si>
  <si>
    <t>22.560155,120.471041</t>
    <phoneticPr fontId="6" type="noConversion"/>
  </si>
  <si>
    <t>T3091HD7834</t>
  </si>
  <si>
    <t>22.556226,120.468645</t>
    <phoneticPr fontId="6" type="noConversion"/>
  </si>
  <si>
    <t>T3090FE2459</t>
  </si>
  <si>
    <t>22.552261,120.466326</t>
    <phoneticPr fontId="6" type="noConversion"/>
  </si>
  <si>
    <t>T3090CA8151</t>
  </si>
  <si>
    <t>22.548297,120.463999</t>
    <phoneticPr fontId="6" type="noConversion"/>
  </si>
  <si>
    <t>T3089AA4743</t>
  </si>
  <si>
    <t>22.544356,120.461627</t>
    <phoneticPr fontId="6" type="noConversion"/>
  </si>
  <si>
    <t>T2988FB9388</t>
  </si>
  <si>
    <t>22.540198,120.460028</t>
    <phoneticPr fontId="6" type="noConversion"/>
  </si>
  <si>
    <t>T2987EB3728</t>
  </si>
  <si>
    <t>22.535702,120.460188</t>
    <phoneticPr fontId="6" type="noConversion"/>
  </si>
  <si>
    <t>T2986EB4870</t>
  </si>
  <si>
    <t>22.531316,120.461340</t>
    <phoneticPr fontId="6" type="noConversion"/>
  </si>
  <si>
    <t>T2985FB6944</t>
  </si>
  <si>
    <t>22.526925,120.462473</t>
    <phoneticPr fontId="6" type="noConversion"/>
  </si>
  <si>
    <t>T2984GC7097</t>
  </si>
  <si>
    <t>22.522449,120.462917</t>
    <phoneticPr fontId="6" type="noConversion"/>
  </si>
  <si>
    <t>T2983HC2122</t>
  </si>
  <si>
    <t>22.517939,120.462699</t>
    <phoneticPr fontId="6" type="noConversion"/>
  </si>
  <si>
    <t>T2982GC9182</t>
  </si>
  <si>
    <t>22.513430,120.462450</t>
    <phoneticPr fontId="6" type="noConversion"/>
  </si>
  <si>
    <t>T2981GC7113</t>
  </si>
  <si>
    <t>22.508934,120.462041</t>
    <phoneticPr fontId="6" type="noConversion"/>
  </si>
  <si>
    <t>T2980GC2175</t>
  </si>
  <si>
    <t>22.504442,120.461551</t>
    <phoneticPr fontId="6" type="noConversion"/>
  </si>
  <si>
    <t>T2979FC7158</t>
  </si>
  <si>
    <t>22.500000,120.460682</t>
    <phoneticPr fontId="6" type="noConversion"/>
  </si>
  <si>
    <t>T2978EC8247</t>
  </si>
  <si>
    <t>22.495545,120.459891</t>
    <phoneticPr fontId="6" type="noConversion"/>
  </si>
  <si>
    <t>T2977EC0304</t>
  </si>
  <si>
    <t>22.491090,120.459101</t>
    <phoneticPr fontId="6" type="noConversion"/>
  </si>
  <si>
    <t>T2976DC1471</t>
  </si>
  <si>
    <t>22.486633,120.458408</t>
    <phoneticPr fontId="6" type="noConversion"/>
  </si>
  <si>
    <t>T2975CC4447</t>
  </si>
  <si>
    <t>22.482309,120.457487</t>
    <phoneticPr fontId="6" type="noConversion"/>
  </si>
  <si>
    <t>T2974BC4689</t>
  </si>
  <si>
    <t>23.004772,120.647319</t>
    <phoneticPr fontId="6" type="noConversion"/>
  </si>
  <si>
    <t>Q5390GA1692</t>
  </si>
  <si>
    <t>23.002553,120.642286</t>
    <phoneticPr fontId="6" type="noConversion"/>
  </si>
  <si>
    <t>Q5389BD0128</t>
  </si>
  <si>
    <t>22.998338,120.641044</t>
    <phoneticPr fontId="6" type="noConversion"/>
  </si>
  <si>
    <t>Q5288HD7541</t>
  </si>
  <si>
    <t>22.995508,120.638673</t>
    <phoneticPr fontId="6" type="noConversion"/>
  </si>
  <si>
    <t>Q5288FA3309</t>
  </si>
  <si>
    <t>22.994618,120.635227</t>
    <phoneticPr fontId="6" type="noConversion"/>
  </si>
  <si>
    <t>Q5287BE7461</t>
  </si>
  <si>
    <t>22.990293,120.636602</t>
    <phoneticPr fontId="6" type="noConversion"/>
  </si>
  <si>
    <t>Q5286DE1662</t>
  </si>
  <si>
    <t>22.985826,120.637213</t>
    <phoneticPr fontId="6" type="noConversion"/>
  </si>
  <si>
    <t>Q5285DE7687</t>
  </si>
  <si>
    <t>22.981365,120.637794</t>
    <phoneticPr fontId="6" type="noConversion"/>
  </si>
  <si>
    <t>Q5284EE3763</t>
  </si>
  <si>
    <t>22.977050,120.639230</t>
    <phoneticPr fontId="6" type="noConversion"/>
  </si>
  <si>
    <t>Q5283FE8925</t>
  </si>
  <si>
    <t>22.972701,120.640527</t>
    <phoneticPr fontId="6" type="noConversion"/>
  </si>
  <si>
    <t>Q5283HA1143</t>
  </si>
  <si>
    <t>22.968287,120.641536</t>
    <phoneticPr fontId="6" type="noConversion"/>
  </si>
  <si>
    <t>Q5382AA1264</t>
  </si>
  <si>
    <t>22.963876,120.642575</t>
    <phoneticPr fontId="6" type="noConversion"/>
  </si>
  <si>
    <t>Q5381BA2315</t>
  </si>
  <si>
    <t>22.959385,120.643049</t>
    <phoneticPr fontId="6" type="noConversion"/>
  </si>
  <si>
    <t>Q5380BA6398</t>
  </si>
  <si>
    <t>22.954971,120.642539</t>
    <phoneticPr fontId="6" type="noConversion"/>
  </si>
  <si>
    <t>Q5379BA1459</t>
  </si>
  <si>
    <t>22.950560,120.641943</t>
    <phoneticPr fontId="6" type="noConversion"/>
  </si>
  <si>
    <t>Q5378AA5631</t>
  </si>
  <si>
    <t>22.946166,120.642926</t>
    <phoneticPr fontId="6" type="noConversion"/>
  </si>
  <si>
    <t>Q5377BA5734</t>
  </si>
  <si>
    <t>22.941677,120.643260</t>
    <phoneticPr fontId="6" type="noConversion"/>
  </si>
  <si>
    <t>Q5376BA8767</t>
  </si>
  <si>
    <t>22.937263,120.644287</t>
    <phoneticPr fontId="6" type="noConversion"/>
  </si>
  <si>
    <t>Q5375CA9808</t>
  </si>
  <si>
    <t>22.932858,120.644406</t>
    <phoneticPr fontId="6" type="noConversion"/>
  </si>
  <si>
    <t>Q5374DB0010</t>
  </si>
  <si>
    <t>22.928505,120.643177</t>
    <phoneticPr fontId="6" type="noConversion"/>
  </si>
  <si>
    <t>Q5373BB7148</t>
  </si>
  <si>
    <t>22.924339,120.641316</t>
    <phoneticPr fontId="6" type="noConversion"/>
  </si>
  <si>
    <t>Q5272HB8527</t>
  </si>
  <si>
    <t>22.920152,120.639963</t>
    <phoneticPr fontId="6" type="noConversion"/>
  </si>
  <si>
    <t>Q5271GB4924</t>
  </si>
  <si>
    <t>22.915959,120.638339</t>
    <phoneticPr fontId="6" type="noConversion"/>
  </si>
  <si>
    <t>Q5270EC7340</t>
  </si>
  <si>
    <t>22.912002,120.635993</t>
    <phoneticPr fontId="6" type="noConversion"/>
  </si>
  <si>
    <t>Q5269CC3923</t>
  </si>
  <si>
    <t>22.908048,120.633640</t>
    <phoneticPr fontId="6" type="noConversion"/>
  </si>
  <si>
    <t>Q5168HD9505</t>
  </si>
  <si>
    <t>22.904168,120.631065</t>
    <phoneticPr fontId="6" type="noConversion"/>
  </si>
  <si>
    <t>Q5167FE2256</t>
  </si>
  <si>
    <t>22.901037,120.627651</t>
    <phoneticPr fontId="6" type="noConversion"/>
  </si>
  <si>
    <t>Q5167BA7841</t>
  </si>
  <si>
    <t>22.896951,120.626117</t>
    <phoneticPr fontId="6" type="noConversion"/>
  </si>
  <si>
    <t>Q5166AB1258</t>
  </si>
  <si>
    <t>22.892551,120.624931</t>
    <phoneticPr fontId="6" type="noConversion"/>
  </si>
  <si>
    <t>Q5065GB9422</t>
  </si>
  <si>
    <t>22.876718,120.224992</t>
    <phoneticPr fontId="6" type="noConversion"/>
  </si>
  <si>
    <t>P9962EA5419</t>
  </si>
  <si>
    <t>22.877586,120.229705</t>
    <phoneticPr fontId="6" type="noConversion"/>
  </si>
  <si>
    <t>Q0062BB3452</t>
  </si>
  <si>
    <t>22.878420,120.234489</t>
    <phoneticPr fontId="6" type="noConversion"/>
  </si>
  <si>
    <t>Q0062GC2372</t>
  </si>
  <si>
    <t>22.878686,120.239351</t>
    <phoneticPr fontId="6" type="noConversion"/>
  </si>
  <si>
    <t>Q0162DC2569</t>
  </si>
  <si>
    <t>22.879325,120.244170</t>
    <phoneticPr fontId="6" type="noConversion"/>
  </si>
  <si>
    <t>Q0262AD2207</t>
  </si>
  <si>
    <t>22.880038,120.248925</t>
    <phoneticPr fontId="6" type="noConversion"/>
  </si>
  <si>
    <t>Q0262FE0094</t>
  </si>
  <si>
    <t>22.882098,120.253153</t>
    <phoneticPr fontId="6" type="noConversion"/>
  </si>
  <si>
    <t>Q0363BB4340</t>
  </si>
  <si>
    <t>22.881379,120.257965</t>
    <phoneticPr fontId="6" type="noConversion"/>
  </si>
  <si>
    <t>Q0363GA3477</t>
  </si>
  <si>
    <t>22.880681,120.262774</t>
    <phoneticPr fontId="6" type="noConversion"/>
  </si>
  <si>
    <t>Q0462DE3608</t>
  </si>
  <si>
    <t>22.880212,120.267614</t>
    <phoneticPr fontId="6" type="noConversion"/>
  </si>
  <si>
    <t>Q0562AE2163</t>
  </si>
  <si>
    <t>22.880019,120.272483</t>
    <phoneticPr fontId="6" type="noConversion"/>
  </si>
  <si>
    <t>Q0562FD2869</t>
  </si>
  <si>
    <t>22.879708,120.277336</t>
    <phoneticPr fontId="6" type="noConversion"/>
  </si>
  <si>
    <t>Q0662CD2542</t>
  </si>
  <si>
    <t>22.879391,120.282200</t>
    <phoneticPr fontId="6" type="noConversion"/>
  </si>
  <si>
    <t>Q0662HD2135</t>
  </si>
  <si>
    <t>22.879161,120.286075</t>
    <phoneticPr fontId="6" type="noConversion"/>
  </si>
  <si>
    <t>Q0762DC2808</t>
  </si>
  <si>
    <t>22.878767,120.291921</t>
    <phoneticPr fontId="6" type="noConversion"/>
  </si>
  <si>
    <t>Q0862BC2401</t>
  </si>
  <si>
    <t>22.878402,120.296778</t>
    <phoneticPr fontId="6" type="noConversion"/>
  </si>
  <si>
    <t>Q0862GB1988</t>
  </si>
  <si>
    <t>22.877727,120.301591</t>
    <phoneticPr fontId="6" type="noConversion"/>
  </si>
  <si>
    <t>Q0962DB1211</t>
  </si>
  <si>
    <t>22.877620,120.306370</t>
    <phoneticPr fontId="6" type="noConversion"/>
  </si>
  <si>
    <t>Q1062AB0027</t>
  </si>
  <si>
    <t>22.878700,120.311080</t>
    <phoneticPr fontId="6" type="noConversion"/>
  </si>
  <si>
    <t>Q1062EC8264</t>
  </si>
  <si>
    <t>22.879650,120.315836</t>
    <phoneticPr fontId="6" type="noConversion"/>
  </si>
  <si>
    <t>Q1162BD7247</t>
  </si>
  <si>
    <t>22.880170,120.320520</t>
    <phoneticPr fontId="6" type="noConversion"/>
  </si>
  <si>
    <t>Q1162GD5853</t>
  </si>
  <si>
    <t>22.878995,120.324468</t>
    <phoneticPr fontId="6" type="noConversion"/>
  </si>
  <si>
    <t>Q1262CC5591</t>
  </si>
  <si>
    <t>22.878901,120.329055</t>
    <phoneticPr fontId="6" type="noConversion"/>
  </si>
  <si>
    <t>Q1262HC3308</t>
  </si>
  <si>
    <t>22.879192,120.333909</t>
    <phoneticPr fontId="6" type="noConversion"/>
  </si>
  <si>
    <t>Q1362EC2688</t>
  </si>
  <si>
    <t>22.881230,120.336630</t>
    <phoneticPr fontId="6" type="noConversion"/>
  </si>
  <si>
    <t>Q1362HE0982</t>
  </si>
  <si>
    <t>22.881776,120.341742</t>
    <phoneticPr fontId="6" type="noConversion"/>
  </si>
  <si>
    <t>Q1463EA3530</t>
  </si>
  <si>
    <t>22.880512,120.346377</t>
    <phoneticPr fontId="6" type="noConversion"/>
  </si>
  <si>
    <t>Q1562BE0088</t>
  </si>
  <si>
    <t>22.878032,120.350449</t>
    <phoneticPr fontId="6" type="noConversion"/>
  </si>
  <si>
    <t>Q1562FB2352</t>
  </si>
  <si>
    <t>22.879121,120.354496</t>
    <phoneticPr fontId="6" type="noConversion"/>
  </si>
  <si>
    <t>Q1662BC4501</t>
  </si>
  <si>
    <t>22.880600,120.359050</t>
    <phoneticPr fontId="6" type="noConversion"/>
  </si>
  <si>
    <t>Q1662GE0182</t>
  </si>
  <si>
    <t>22.879464,120.364096</t>
    <phoneticPr fontId="6" type="noConversion"/>
  </si>
  <si>
    <t>Q1762DC2864</t>
  </si>
  <si>
    <t>22.877778,120.367834</t>
    <phoneticPr fontId="6" type="noConversion"/>
  </si>
  <si>
    <t>Q1762HA0986</t>
  </si>
  <si>
    <t>22.878788,120.372296</t>
    <phoneticPr fontId="6" type="noConversion"/>
  </si>
  <si>
    <t>Q1862DC6076</t>
  </si>
  <si>
    <t>22.880632,120.376605</t>
    <phoneticPr fontId="6" type="noConversion"/>
  </si>
  <si>
    <t>Q1962AE1008</t>
  </si>
  <si>
    <t>22.881699,120.381158</t>
    <phoneticPr fontId="6" type="noConversion"/>
  </si>
  <si>
    <t>Q1963EA7274</t>
  </si>
  <si>
    <t>22.880603,120.385678</t>
    <phoneticPr fontId="6" type="noConversion"/>
  </si>
  <si>
    <t>Q2062BE4011</t>
  </si>
  <si>
    <t>22.884083,120.387693</t>
    <phoneticPr fontId="6" type="noConversion"/>
  </si>
  <si>
    <t>Q2063DC4896</t>
  </si>
  <si>
    <t>22.886188,120.391356</t>
    <phoneticPr fontId="6" type="noConversion"/>
  </si>
  <si>
    <t>Q2064HA2167</t>
  </si>
  <si>
    <t>22.887575,120.395787</t>
    <phoneticPr fontId="6" type="noConversion"/>
  </si>
  <si>
    <t>Q2164DB8619</t>
  </si>
  <si>
    <t>22.891476,120.397390</t>
    <phoneticPr fontId="6" type="noConversion"/>
  </si>
  <si>
    <t>Q2165FB4070</t>
  </si>
  <si>
    <t>22.893976,120.400609</t>
    <phoneticPr fontId="6" type="noConversion"/>
  </si>
  <si>
    <t>Q2265AD7796</t>
  </si>
  <si>
    <t>22.893762,120.405379</t>
    <phoneticPr fontId="6" type="noConversion"/>
  </si>
  <si>
    <t>Q2265FD6580</t>
  </si>
  <si>
    <t>22.894252,120.410187</t>
    <phoneticPr fontId="6" type="noConversion"/>
  </si>
  <si>
    <t>Q2365CE6012</t>
  </si>
  <si>
    <t>22.891201,120.413138</t>
    <phoneticPr fontId="6" type="noConversion"/>
  </si>
  <si>
    <t>Q2365FA6633</t>
  </si>
  <si>
    <t>22.890668,120.416713</t>
    <phoneticPr fontId="6" type="noConversion"/>
  </si>
  <si>
    <t>Q2465BA2093</t>
  </si>
  <si>
    <t>22.889023,120.420845</t>
    <phoneticPr fontId="6" type="noConversion"/>
  </si>
  <si>
    <t>Q2464FD5139</t>
  </si>
  <si>
    <t>22.886580,120.424670</t>
    <phoneticPr fontId="6" type="noConversion"/>
  </si>
  <si>
    <t>Q2564BA4447</t>
  </si>
  <si>
    <t>22.884780,120.428470</t>
    <phoneticPr fontId="6" type="noConversion"/>
  </si>
  <si>
    <t>Q2563FD3436</t>
  </si>
  <si>
    <t>22.886029,120.432596</t>
    <phoneticPr fontId="6" type="noConversion"/>
  </si>
  <si>
    <t>Q2663BE5873</t>
  </si>
  <si>
    <t>22.885855,120.436920</t>
    <phoneticPr fontId="6" type="noConversion"/>
  </si>
  <si>
    <t>Q2663GE0612</t>
  </si>
  <si>
    <t>22.886118,120.441531</t>
    <phoneticPr fontId="6" type="noConversion"/>
  </si>
  <si>
    <t>Q2763CE7849</t>
  </si>
  <si>
    <t>22.886977,120.445521</t>
    <phoneticPr fontId="6" type="noConversion"/>
  </si>
  <si>
    <t>Q2764GA8833</t>
  </si>
  <si>
    <t>22.886931,120.450083</t>
    <phoneticPr fontId="6" type="noConversion"/>
  </si>
  <si>
    <t>Q2864DA5716</t>
  </si>
  <si>
    <t>22.888300,120.454380</t>
    <phoneticPr fontId="6" type="noConversion"/>
  </si>
  <si>
    <t>Q2864HC9236</t>
  </si>
  <si>
    <t>22.888565,120.459248</t>
    <phoneticPr fontId="6" type="noConversion"/>
  </si>
  <si>
    <t>Q2964EC9523</t>
  </si>
  <si>
    <t>22.887838,120.463441</t>
    <phoneticPr fontId="6" type="noConversion"/>
  </si>
  <si>
    <t>Q3064BB2721</t>
  </si>
  <si>
    <t>22.884943,120.467070</t>
    <phoneticPr fontId="6" type="noConversion"/>
  </si>
  <si>
    <t>Q3063ED9449</t>
  </si>
  <si>
    <t>22.885168,120.471360</t>
    <phoneticPr fontId="6" type="noConversion"/>
  </si>
  <si>
    <t>Q3163BD3742</t>
  </si>
  <si>
    <t>22.883095,120.475409</t>
    <phoneticPr fontId="6" type="noConversion"/>
  </si>
  <si>
    <t>Q3163FB4481</t>
  </si>
  <si>
    <t>22.882161,120.480038</t>
    <phoneticPr fontId="6" type="noConversion"/>
  </si>
  <si>
    <t>Q3263CA2336</t>
  </si>
  <si>
    <t>22.881100,120.484188</t>
    <phoneticPr fontId="6" type="noConversion"/>
  </si>
  <si>
    <t>Q3262GE4187</t>
  </si>
  <si>
    <t>22.881743,120.488241</t>
    <phoneticPr fontId="6" type="noConversion"/>
  </si>
  <si>
    <t>Q3362CE6847</t>
  </si>
  <si>
    <t>22.881891,120.493091</t>
    <phoneticPr fontId="6" type="noConversion"/>
  </si>
  <si>
    <t>Q3363HA6022</t>
  </si>
  <si>
    <t>22.883576,120.497574</t>
    <phoneticPr fontId="6" type="noConversion"/>
  </si>
  <si>
    <t>Q3463EB2837</t>
  </si>
  <si>
    <t>22.884635,120.502276</t>
    <phoneticPr fontId="6" type="noConversion"/>
  </si>
  <si>
    <t>Q3563BD0062</t>
  </si>
  <si>
    <t>22.885130,120.507118</t>
    <phoneticPr fontId="6" type="noConversion"/>
  </si>
  <si>
    <t>Q3563GD0535</t>
  </si>
  <si>
    <t>22.885742,120.511947</t>
    <phoneticPr fontId="6" type="noConversion"/>
  </si>
  <si>
    <t>Q3663CE9282</t>
  </si>
  <si>
    <t>22.886267,120.516783</t>
    <phoneticPr fontId="6" type="noConversion"/>
  </si>
  <si>
    <t>Q3663HE9758</t>
  </si>
  <si>
    <t>22.886345,120.521656</t>
    <phoneticPr fontId="6" type="noConversion"/>
  </si>
  <si>
    <t>Q3763EE9855</t>
  </si>
  <si>
    <t>22.886569,120.526527</t>
    <phoneticPr fontId="6" type="noConversion"/>
  </si>
  <si>
    <t>Q3864BA9048</t>
  </si>
  <si>
    <t>22.886601,120.531389</t>
    <phoneticPr fontId="6" type="noConversion"/>
  </si>
  <si>
    <t>Q3864GA9130</t>
  </si>
  <si>
    <t>22.885712,120.536142</t>
    <phoneticPr fontId="6" type="noConversion"/>
  </si>
  <si>
    <t>Q3963DE8110</t>
  </si>
  <si>
    <t>22.884982,120.540949</t>
    <phoneticPr fontId="6" type="noConversion"/>
  </si>
  <si>
    <t>Q4063AD7248</t>
  </si>
  <si>
    <t>22.883872,120.545659</t>
    <phoneticPr fontId="6" type="noConversion"/>
  </si>
  <si>
    <t>Q4063FC5063</t>
  </si>
  <si>
    <t>22.881990,120.549917</t>
    <phoneticPr fontId="6" type="noConversion"/>
  </si>
  <si>
    <t>Q4162BE9934</t>
  </si>
  <si>
    <t>22.881855,120.554782</t>
    <phoneticPr fontId="6" type="noConversion"/>
  </si>
  <si>
    <t>Q4162GE9727</t>
  </si>
  <si>
    <t>22.881453,120.559437</t>
    <phoneticPr fontId="6" type="noConversion"/>
  </si>
  <si>
    <t>Q4262DE6391</t>
  </si>
  <si>
    <t>22.879852,120.563946</t>
    <phoneticPr fontId="6" type="noConversion"/>
  </si>
  <si>
    <t>Q4362AC3513</t>
  </si>
  <si>
    <t>22.879341,120.568627</t>
    <phoneticPr fontId="6" type="noConversion"/>
  </si>
  <si>
    <t>Q4362FB1915</t>
  </si>
  <si>
    <t>22.876440,120.572354</t>
    <phoneticPr fontId="6" type="noConversion"/>
  </si>
  <si>
    <t>Q4461AD9732</t>
  </si>
  <si>
    <t>22.873351,120.575868</t>
    <phoneticPr fontId="6" type="noConversion"/>
  </si>
  <si>
    <t>Q4461EA5239</t>
  </si>
  <si>
    <t>22.869238,120.576619</t>
    <phoneticPr fontId="6" type="noConversion"/>
  </si>
  <si>
    <t>Q4460FA2784</t>
  </si>
  <si>
    <t>22.869340,120.581489</t>
    <phoneticPr fontId="6" type="noConversion"/>
  </si>
  <si>
    <t>Q4560CA2883</t>
  </si>
  <si>
    <t>22.871059,120.585798</t>
    <phoneticPr fontId="6" type="noConversion"/>
  </si>
  <si>
    <t>Q4560GC7712</t>
  </si>
  <si>
    <t>22.873190,120.589769</t>
    <phoneticPr fontId="6" type="noConversion"/>
  </si>
  <si>
    <t>Q4661CA7097</t>
  </si>
  <si>
    <t>22.873721,120.593471</t>
    <phoneticPr fontId="6" type="noConversion"/>
  </si>
  <si>
    <t>Q4661GA5695</t>
  </si>
  <si>
    <t>22.876476,120.597158</t>
    <phoneticPr fontId="6" type="noConversion"/>
  </si>
  <si>
    <t>Q4761CD3689</t>
  </si>
  <si>
    <t>22.876551,120.601202</t>
    <phoneticPr fontId="6" type="noConversion"/>
  </si>
  <si>
    <t>Q4761GD5736</t>
  </si>
  <si>
    <t>22.878751,120.604342</t>
    <phoneticPr fontId="6" type="noConversion"/>
  </si>
  <si>
    <t>Q4862BB7169</t>
  </si>
  <si>
    <t>22.879167,120.609198</t>
    <phoneticPr fontId="6" type="noConversion"/>
  </si>
  <si>
    <t>Q4862GB7644</t>
  </si>
  <si>
    <t>22.880381,120.613805</t>
    <phoneticPr fontId="6" type="noConversion"/>
  </si>
  <si>
    <t>Q4962DC4977</t>
  </si>
  <si>
    <t>22.882520,120.618018</t>
    <phoneticPr fontId="6" type="noConversion"/>
  </si>
  <si>
    <t>Q4963HA8303</t>
  </si>
  <si>
    <t>22.885791,120.620210</t>
    <phoneticPr fontId="6" type="noConversion"/>
  </si>
  <si>
    <t>Q5063CD0964</t>
  </si>
  <si>
    <t>22.888746,120.623697</t>
    <phoneticPr fontId="6" type="noConversion"/>
  </si>
  <si>
    <t>Q5064FC6241</t>
  </si>
  <si>
    <t>22.892140,120.625922</t>
    <phoneticPr fontId="6" type="noConversion"/>
  </si>
  <si>
    <t>Q5065HA9946</t>
  </si>
  <si>
    <t>22.891881,120.630792</t>
    <phoneticPr fontId="6" type="noConversion"/>
  </si>
  <si>
    <t>Q5165EA9636</t>
  </si>
  <si>
    <t>22.891579,120.635677</t>
    <phoneticPr fontId="6" type="noConversion"/>
  </si>
  <si>
    <t>Q5265BA9341</t>
  </si>
  <si>
    <t>22.891280,120.640569</t>
    <phoneticPr fontId="6" type="noConversion"/>
  </si>
  <si>
    <t>Q5264GE9967</t>
  </si>
  <si>
    <t>22.890987,120.645436</t>
    <phoneticPr fontId="6" type="noConversion"/>
  </si>
  <si>
    <t>Q5364DE9653</t>
  </si>
  <si>
    <t>23.329071,121.235540</t>
    <phoneticPr fontId="6" type="noConversion"/>
  </si>
  <si>
    <t>O2961AE5479</t>
  </si>
  <si>
    <t>23.327600,121.239630</t>
    <phoneticPr fontId="6" type="noConversion"/>
  </si>
  <si>
    <t>O2961EC7867</t>
  </si>
  <si>
    <t>23.325710,121.242210</t>
    <phoneticPr fontId="6" type="noConversion"/>
  </si>
  <si>
    <t>O2961HA4708</t>
  </si>
  <si>
    <t>23.326320,121.245970</t>
    <phoneticPr fontId="6" type="noConversion"/>
  </si>
  <si>
    <t>O3061DB2456</t>
  </si>
  <si>
    <t>23.323500,121.248440</t>
    <phoneticPr fontId="6" type="noConversion"/>
  </si>
  <si>
    <t>O3060FD7384</t>
  </si>
  <si>
    <t>23.320970,121.250350</t>
    <phoneticPr fontId="6" type="noConversion"/>
  </si>
  <si>
    <t>O3060HA7544</t>
  </si>
  <si>
    <t>23.317900,121.253200</t>
    <phoneticPr fontId="6" type="noConversion"/>
  </si>
  <si>
    <t>O3159CC6165</t>
  </si>
  <si>
    <t>23.314300,121.252180</t>
    <phoneticPr fontId="6" type="noConversion"/>
  </si>
  <si>
    <t>O3158BD6126</t>
  </si>
  <si>
    <t>23.312240,121.249390</t>
    <phoneticPr fontId="6" type="noConversion"/>
  </si>
  <si>
    <t>O3058GA7877</t>
  </si>
  <si>
    <t>23.309030,121.250570</t>
    <phoneticPr fontId="6" type="noConversion"/>
  </si>
  <si>
    <t>O3057HC9382</t>
  </si>
  <si>
    <t>23.309370,121.255380</t>
    <phoneticPr fontId="6" type="noConversion"/>
  </si>
  <si>
    <t>O3157EC9701</t>
  </si>
  <si>
    <t>23.306770,121.259210</t>
    <phoneticPr fontId="6" type="noConversion"/>
  </si>
  <si>
    <t>O3256AE8823</t>
  </si>
  <si>
    <t>23.302360,121.258630</t>
    <phoneticPr fontId="6" type="noConversion"/>
  </si>
  <si>
    <t>O3255AE2945</t>
  </si>
  <si>
    <t>23.297920,121.259360</t>
    <phoneticPr fontId="6" type="noConversion"/>
  </si>
  <si>
    <t>O3255BA0003</t>
  </si>
  <si>
    <t>23.296700,121.263490</t>
    <phoneticPr fontId="6" type="noConversion"/>
  </si>
  <si>
    <t>O3254FD2629</t>
  </si>
  <si>
    <t>23.295120,121.267510</t>
    <phoneticPr fontId="6" type="noConversion"/>
  </si>
  <si>
    <t>O3354BB3945</t>
  </si>
  <si>
    <t>23.295190,121.272330</t>
    <phoneticPr fontId="6" type="noConversion"/>
  </si>
  <si>
    <t>O3354GC2074</t>
  </si>
  <si>
    <t>23.296400,121.277000</t>
    <phoneticPr fontId="6" type="noConversion"/>
  </si>
  <si>
    <t>O3454DD0348</t>
  </si>
  <si>
    <t>23.297930,121.281630</t>
    <phoneticPr fontId="6" type="noConversion"/>
  </si>
  <si>
    <t>O3455HA7079</t>
  </si>
  <si>
    <t>23.300080,121.285880</t>
    <phoneticPr fontId="6" type="noConversion"/>
  </si>
  <si>
    <t>O3555EC1428</t>
  </si>
  <si>
    <t>23.301160,121.290440</t>
    <phoneticPr fontId="6" type="noConversion"/>
  </si>
  <si>
    <t>O3655AD7688</t>
  </si>
  <si>
    <t>23.301750,121.295210</t>
    <phoneticPr fontId="6" type="noConversion"/>
  </si>
  <si>
    <t>O3655FE6365</t>
  </si>
  <si>
    <t>23.302020,121.300010</t>
    <phoneticPr fontId="6" type="noConversion"/>
  </si>
  <si>
    <t>O3755CE5675</t>
  </si>
  <si>
    <t>23.304930,121.303710</t>
    <phoneticPr fontId="6" type="noConversion"/>
  </si>
  <si>
    <t>O3756GC3848</t>
  </si>
  <si>
    <t>23.308670,121.306420</t>
    <phoneticPr fontId="6" type="noConversion"/>
  </si>
  <si>
    <t>O3857BC1013</t>
  </si>
  <si>
    <t>23.313440,121.307070</t>
    <phoneticPr fontId="6" type="noConversion"/>
  </si>
  <si>
    <t>O3858BC7362</t>
  </si>
  <si>
    <t>23.317250,121.309450</t>
    <phoneticPr fontId="6" type="noConversion"/>
  </si>
  <si>
    <t>O3859EB1584</t>
  </si>
  <si>
    <t>23.321060,121.312270</t>
    <phoneticPr fontId="6" type="noConversion"/>
  </si>
  <si>
    <t>O3860HA0767</t>
  </si>
  <si>
    <t>23.325410,121.314530</t>
    <phoneticPr fontId="6" type="noConversion"/>
  </si>
  <si>
    <t>O3961BA3569</t>
  </si>
  <si>
    <t>23.325530,121.318420</t>
    <phoneticPr fontId="6" type="noConversion"/>
  </si>
  <si>
    <t>O3961FA3743</t>
  </si>
  <si>
    <t>23.324210,121.322840</t>
    <phoneticPr fontId="6" type="noConversion"/>
  </si>
  <si>
    <t>O4060BE8268</t>
  </si>
  <si>
    <t>23.323130,121.327510</t>
    <phoneticPr fontId="6" type="noConversion"/>
  </si>
  <si>
    <t>O4060GD6049</t>
  </si>
  <si>
    <t>24.714166,121.357700</t>
    <phoneticPr fontId="6" type="noConversion"/>
  </si>
  <si>
    <t>E4468BD5790</t>
  </si>
  <si>
    <t>23.322260,121.332350</t>
    <phoneticPr fontId="6" type="noConversion"/>
  </si>
  <si>
    <t>O4160DC5194</t>
  </si>
  <si>
    <t>23.320630,121.336110</t>
    <phoneticPr fontId="6" type="noConversion"/>
  </si>
  <si>
    <t>O4160HA4344</t>
  </si>
  <si>
    <t>23.315860,121.337030</t>
    <phoneticPr fontId="6" type="noConversion"/>
  </si>
  <si>
    <t>O4259AA3096</t>
  </si>
  <si>
    <t>23.312230,121.336500</t>
    <phoneticPr fontId="6" type="noConversion"/>
  </si>
  <si>
    <t>O4158HB8064</t>
  </si>
  <si>
    <t>23.307180,121.335130</t>
    <phoneticPr fontId="6" type="noConversion"/>
  </si>
  <si>
    <t>O4157GA4475</t>
  </si>
  <si>
    <t>23.303510,121.333880</t>
    <phoneticPr fontId="6" type="noConversion"/>
  </si>
  <si>
    <t>O4156FB2308</t>
  </si>
  <si>
    <t>23.298470,121.333060</t>
    <phoneticPr fontId="6" type="noConversion"/>
  </si>
  <si>
    <t>O4155EA3880</t>
  </si>
  <si>
    <t>23.294630,121.334670</t>
    <phoneticPr fontId="6" type="noConversion"/>
  </si>
  <si>
    <t>O4154GB0545</t>
  </si>
  <si>
    <t>23.290680,121.336270</t>
    <phoneticPr fontId="6" type="noConversion"/>
  </si>
  <si>
    <t>O4153HC6188</t>
  </si>
  <si>
    <t>23.288390,121.339480</t>
    <phoneticPr fontId="6" type="noConversion"/>
  </si>
  <si>
    <t>O4252CE9675</t>
  </si>
  <si>
    <t>23.284030,121.340230</t>
    <phoneticPr fontId="6" type="noConversion"/>
  </si>
  <si>
    <t>O4251DE7852</t>
  </si>
  <si>
    <t>23.280500,121.342030</t>
    <phoneticPr fontId="6" type="noConversion"/>
  </si>
  <si>
    <t>O4251FA6902</t>
  </si>
  <si>
    <t>23.281470,121.345990</t>
    <phoneticPr fontId="6" type="noConversion"/>
  </si>
  <si>
    <t>O4351BC6050</t>
  </si>
  <si>
    <t>23.278110,121.349130</t>
    <phoneticPr fontId="6" type="noConversion"/>
  </si>
  <si>
    <t>O4350ED8279</t>
  </si>
  <si>
    <t>23.274830,121.352040</t>
    <phoneticPr fontId="6" type="noConversion"/>
  </si>
  <si>
    <t>O4349HE8666</t>
  </si>
  <si>
    <t>23.273350,121.351600</t>
    <phoneticPr fontId="6" type="noConversion"/>
  </si>
  <si>
    <t>O4349HD4012</t>
  </si>
  <si>
    <t>23.268920,121.351440</t>
    <phoneticPr fontId="6" type="noConversion"/>
  </si>
  <si>
    <t>O4348HD2162</t>
  </si>
  <si>
    <t>23.269103,121.347842</t>
    <phoneticPr fontId="6" type="noConversion"/>
  </si>
  <si>
    <t>O4348DD5381</t>
  </si>
  <si>
    <t>23.265560,121.350370</t>
    <phoneticPr fontId="6" type="noConversion"/>
  </si>
  <si>
    <t>O4347GE1470</t>
  </si>
  <si>
    <t>23.266510,121.354800</t>
    <phoneticPr fontId="6" type="noConversion"/>
  </si>
  <si>
    <t>O4448CA7406</t>
  </si>
  <si>
    <t>23.267790,121.359490</t>
    <phoneticPr fontId="6" type="noConversion"/>
  </si>
  <si>
    <t>O4448HB5809</t>
  </si>
  <si>
    <t>23.268204,121.365181</t>
    <phoneticPr fontId="6" type="noConversion"/>
  </si>
  <si>
    <t>O4548FC3326</t>
  </si>
  <si>
    <t>23.267360,121.369481</t>
    <phoneticPr fontId="6" type="noConversion"/>
  </si>
  <si>
    <t>O4648BB7424</t>
  </si>
  <si>
    <t>23.266369,121.374242</t>
    <phoneticPr fontId="6" type="noConversion"/>
  </si>
  <si>
    <t>O4648GA5395</t>
  </si>
  <si>
    <t>23.265321,121.378891</t>
    <phoneticPr fontId="6" type="noConversion"/>
  </si>
  <si>
    <t>O4747DE3250</t>
  </si>
  <si>
    <t>23.264278,121.383480</t>
    <phoneticPr fontId="6" type="noConversion"/>
  </si>
  <si>
    <t>O4847AD0056</t>
  </si>
  <si>
    <t>23.263169,121.387282</t>
    <phoneticPr fontId="6" type="noConversion"/>
  </si>
  <si>
    <t>O4847DB9844</t>
  </si>
  <si>
    <t>23.260030,121.385689</t>
    <phoneticPr fontId="6" type="noConversion"/>
  </si>
  <si>
    <t>O4846CD3326</t>
  </si>
  <si>
    <t>23.257278,121.388662</t>
    <phoneticPr fontId="6" type="noConversion"/>
  </si>
  <si>
    <t>O4846FA3372</t>
  </si>
  <si>
    <t>23.254720,121.386114</t>
    <phoneticPr fontId="6" type="noConversion"/>
  </si>
  <si>
    <t>O4845CC7478</t>
  </si>
  <si>
    <t>23.254223,121.386083</t>
    <phoneticPr fontId="6" type="noConversion"/>
  </si>
  <si>
    <t>O4845CB7943</t>
  </si>
  <si>
    <t>23.253526,121.390420</t>
    <phoneticPr fontId="6" type="noConversion"/>
  </si>
  <si>
    <t>O4845HB1187</t>
  </si>
  <si>
    <t>23.252692,121.395129</t>
    <phoneticPr fontId="6" type="noConversion"/>
  </si>
  <si>
    <t>O4945EA0206</t>
  </si>
  <si>
    <t>23.251254,121.399610</t>
    <phoneticPr fontId="6" type="noConversion"/>
  </si>
  <si>
    <t>O5044AD5698</t>
  </si>
  <si>
    <t>23.251721,121.404254</t>
    <phoneticPr fontId="6" type="noConversion"/>
  </si>
  <si>
    <t>O5044FE3241</t>
  </si>
  <si>
    <t>23.251810,121.408329</t>
    <phoneticPr fontId="6" type="noConversion"/>
  </si>
  <si>
    <t>O5144BE5312</t>
  </si>
  <si>
    <t>23.248087,121.409334</t>
    <phoneticPr fontId="6" type="noConversion"/>
  </si>
  <si>
    <t>O5144CA5250</t>
  </si>
  <si>
    <t>23.251721,121.411329</t>
    <phoneticPr fontId="6" type="noConversion"/>
  </si>
  <si>
    <t>O5144EE5283</t>
  </si>
  <si>
    <t>23.248750,121.414692</t>
    <phoneticPr fontId="6" type="noConversion"/>
  </si>
  <si>
    <t>O5244AA0935</t>
  </si>
  <si>
    <t>25.058377,121.276052</t>
    <phoneticPr fontId="6" type="noConversion"/>
  </si>
  <si>
    <t>B3344GE2715</t>
  </si>
  <si>
    <t>25.057250,121.271290</t>
    <phoneticPr fontId="6" type="noConversion"/>
  </si>
  <si>
    <t>B3344BD4419</t>
  </si>
  <si>
    <t>25.055790,121.266609</t>
    <phoneticPr fontId="6" type="noConversion"/>
  </si>
  <si>
    <t>B3244EB6897</t>
  </si>
  <si>
    <t>25.053959,121.262099</t>
    <phoneticPr fontId="6" type="noConversion"/>
  </si>
  <si>
    <t>B3243AE1843</t>
  </si>
  <si>
    <t>25.051760,121.257801</t>
    <phoneticPr fontId="6" type="noConversion"/>
  </si>
  <si>
    <t>B3143DC8319</t>
  </si>
  <si>
    <t>25.049223,121.253731</t>
    <phoneticPr fontId="6" type="noConversion"/>
  </si>
  <si>
    <t>B3042HE7517</t>
  </si>
  <si>
    <t>25.046385,121.249909</t>
    <phoneticPr fontId="6" type="noConversion"/>
  </si>
  <si>
    <t>B3042DB8462</t>
  </si>
  <si>
    <t>25.043292,121.246356</t>
    <phoneticPr fontId="6" type="noConversion"/>
  </si>
  <si>
    <t>B3041AC2989</t>
  </si>
  <si>
    <t>25.040120,121.242910</t>
    <phoneticPr fontId="6" type="noConversion"/>
  </si>
  <si>
    <t>B2940EE8417</t>
  </si>
  <si>
    <t>25.036930,121.239420</t>
    <phoneticPr fontId="6" type="noConversion"/>
  </si>
  <si>
    <t>B2940BA2993</t>
  </si>
  <si>
    <t>25.033710,121.236000</t>
    <phoneticPr fontId="6" type="noConversion"/>
  </si>
  <si>
    <t>B2839FC8356</t>
  </si>
  <si>
    <t>25.030524,121.232575</t>
    <phoneticPr fontId="6" type="noConversion"/>
  </si>
  <si>
    <t>B2838CD4802</t>
  </si>
  <si>
    <t>25.027260,121.229204</t>
    <phoneticPr fontId="6" type="noConversion"/>
  </si>
  <si>
    <t>B2738HA0200</t>
  </si>
  <si>
    <t>25.023970,121.225840</t>
    <phoneticPr fontId="6" type="noConversion"/>
  </si>
  <si>
    <t>B2737DB6515</t>
  </si>
  <si>
    <t>25.020700,121.224500</t>
    <phoneticPr fontId="6" type="noConversion"/>
  </si>
  <si>
    <t>B2736CC2973</t>
  </si>
  <si>
    <t>25.016975,121.222811</t>
    <phoneticPr fontId="6" type="noConversion"/>
  </si>
  <si>
    <t>B2735AD5870</t>
  </si>
  <si>
    <t>25.012845,121.221381</t>
    <phoneticPr fontId="6" type="noConversion"/>
  </si>
  <si>
    <t>B2634HE1232</t>
  </si>
  <si>
    <t>25.009185,121.218741</t>
    <phoneticPr fontId="6" type="noConversion"/>
  </si>
  <si>
    <t>B2634EA4186</t>
  </si>
  <si>
    <t>25.005885,121.215391</t>
    <phoneticPr fontId="6" type="noConversion"/>
  </si>
  <si>
    <t>B2633BB1500</t>
  </si>
  <si>
    <t>25.002575,121.212051</t>
    <phoneticPr fontId="6" type="noConversion"/>
  </si>
  <si>
    <t>B2532FC7833</t>
  </si>
  <si>
    <t>25.000815,121.207821</t>
    <phoneticPr fontId="6" type="noConversion"/>
  </si>
  <si>
    <t>B2532BA4877</t>
  </si>
  <si>
    <t>25.000835,121.202871</t>
    <phoneticPr fontId="6" type="noConversion"/>
  </si>
  <si>
    <t>B2432EA4879</t>
  </si>
  <si>
    <t>24.997775,121.199481</t>
    <phoneticPr fontId="6" type="noConversion"/>
  </si>
  <si>
    <t>B2431BC0459</t>
  </si>
  <si>
    <t>24.994475,121.196141</t>
    <phoneticPr fontId="6" type="noConversion"/>
  </si>
  <si>
    <t>B2330FD6893</t>
  </si>
  <si>
    <t>24.991135,121.192801</t>
    <phoneticPr fontId="6" type="noConversion"/>
  </si>
  <si>
    <t>B2330CA3123</t>
  </si>
  <si>
    <t>24.987795,121.189481</t>
    <phoneticPr fontId="6" type="noConversion"/>
  </si>
  <si>
    <t>B2229GB9483</t>
  </si>
  <si>
    <t>24.984475,121.186141</t>
    <phoneticPr fontId="6" type="noConversion"/>
  </si>
  <si>
    <t>B2228DC6714</t>
  </si>
  <si>
    <t>24.981095,121.182871</t>
    <phoneticPr fontId="6" type="noConversion"/>
  </si>
  <si>
    <t>B2227AE3010</t>
  </si>
  <si>
    <t>24.977735,121.179621</t>
    <phoneticPr fontId="6" type="noConversion"/>
  </si>
  <si>
    <t>B2127FA0247</t>
  </si>
  <si>
    <t>24.974325,121.176391</t>
    <phoneticPr fontId="6" type="noConversion"/>
  </si>
  <si>
    <t>B2126BB7489</t>
  </si>
  <si>
    <t>24.970915,121.173141</t>
    <phoneticPr fontId="6" type="noConversion"/>
  </si>
  <si>
    <t>B2025GC5711</t>
  </si>
  <si>
    <t>24.967605,121.169790</t>
    <phoneticPr fontId="6" type="noConversion"/>
  </si>
  <si>
    <t>B2024DE1034</t>
  </si>
  <si>
    <t>24.964585,121.166130</t>
    <phoneticPr fontId="6" type="noConversion"/>
  </si>
  <si>
    <t>B1924HA4649</t>
  </si>
  <si>
    <t>24.961845,121.162210</t>
    <phoneticPr fontId="6" type="noConversion"/>
  </si>
  <si>
    <t>B1923DC4685</t>
  </si>
  <si>
    <t>24.959355,121.158090</t>
    <phoneticPr fontId="6" type="noConversion"/>
  </si>
  <si>
    <t>B1822HE3829</t>
  </si>
  <si>
    <t>24.957185,121.153801</t>
    <phoneticPr fontId="6" type="noConversion"/>
  </si>
  <si>
    <t>B1822DC0408</t>
  </si>
  <si>
    <t>23.559444,120.330278</t>
    <phoneticPr fontId="6" type="noConversion"/>
  </si>
  <si>
    <t>K1313EB0020</t>
  </si>
  <si>
    <t>23.555278,120.329445</t>
    <phoneticPr fontId="6" type="noConversion"/>
  </si>
  <si>
    <t>K1312DB1359</t>
  </si>
  <si>
    <t>23.550555,120.328889</t>
    <phoneticPr fontId="6" type="noConversion"/>
  </si>
  <si>
    <t>K1311CB5167</t>
  </si>
  <si>
    <t>23.546111,120.328334</t>
    <phoneticPr fontId="6" type="noConversion"/>
  </si>
  <si>
    <t>K1310BB9275</t>
  </si>
  <si>
    <t>23.541667,120.327778</t>
    <phoneticPr fontId="6" type="noConversion"/>
  </si>
  <si>
    <t>K1309BB3383</t>
  </si>
  <si>
    <t>23.537222,120.327223</t>
    <phoneticPr fontId="6" type="noConversion"/>
  </si>
  <si>
    <t>K1308AB7491</t>
  </si>
  <si>
    <t>23.532778,120.326945</t>
    <phoneticPr fontId="6" type="noConversion"/>
  </si>
  <si>
    <t>K1307AB4489</t>
  </si>
  <si>
    <t>23.528055,120.326945</t>
    <phoneticPr fontId="6" type="noConversion"/>
  </si>
  <si>
    <t>K1306AB4266</t>
  </si>
  <si>
    <t>23.523611,120.326667</t>
    <phoneticPr fontId="6" type="noConversion"/>
  </si>
  <si>
    <t>K1305AB1354</t>
  </si>
  <si>
    <t>23.519167,120.326389</t>
    <phoneticPr fontId="6" type="noConversion"/>
  </si>
  <si>
    <t>K1204HB8442</t>
  </si>
  <si>
    <t>23.514722,120.326111</t>
    <phoneticPr fontId="6" type="noConversion"/>
  </si>
  <si>
    <t>K1203HB5540</t>
  </si>
  <si>
    <t>23.510000,120.325834</t>
    <phoneticPr fontId="6" type="noConversion"/>
  </si>
  <si>
    <t>K1202HB2237</t>
  </si>
  <si>
    <t>23.505555,120.325556</t>
    <phoneticPr fontId="6" type="noConversion"/>
  </si>
  <si>
    <t>K1201GB9325</t>
  </si>
  <si>
    <t>23.501111,120.325556</t>
    <phoneticPr fontId="6" type="noConversion"/>
  </si>
  <si>
    <t>K1200GB9403</t>
  </si>
  <si>
    <t>23.496667,120.325278</t>
    <phoneticPr fontId="6" type="noConversion"/>
  </si>
  <si>
    <t>N1299GB5591</t>
  </si>
  <si>
    <t>23.491944,120.325000</t>
    <phoneticPr fontId="6" type="noConversion"/>
  </si>
  <si>
    <t>N1298GB2288</t>
  </si>
  <si>
    <t>23.487778,120.324723</t>
    <phoneticPr fontId="6" type="noConversion"/>
  </si>
  <si>
    <t>N1297FB9687</t>
  </si>
  <si>
    <t>23.483055,120.324723</t>
    <phoneticPr fontId="6" type="noConversion"/>
  </si>
  <si>
    <t>N1296FB9454</t>
  </si>
  <si>
    <t>23.478611,120.324445</t>
    <phoneticPr fontId="6" type="noConversion"/>
  </si>
  <si>
    <t>N1295FB6552</t>
  </si>
  <si>
    <t>23.474167,120.324167</t>
    <phoneticPr fontId="6" type="noConversion"/>
  </si>
  <si>
    <t>N1294FB3549</t>
  </si>
  <si>
    <t>23.469928,120.324509</t>
    <phoneticPr fontId="6" type="noConversion"/>
  </si>
  <si>
    <t>N1293FB6970</t>
  </si>
  <si>
    <t>23.465000,120.323611</t>
    <phoneticPr fontId="6" type="noConversion"/>
  </si>
  <si>
    <t>N1292EB7425</t>
  </si>
  <si>
    <t>23.461389,120.325556</t>
    <phoneticPr fontId="6" type="noConversion"/>
  </si>
  <si>
    <t>N1291GC6494</t>
  </si>
  <si>
    <t>23.457500,120.326667</t>
    <phoneticPr fontId="6" type="noConversion"/>
  </si>
  <si>
    <t>N1290HD8113</t>
  </si>
  <si>
    <t>23.453333,120.325556</t>
    <phoneticPr fontId="6" type="noConversion"/>
  </si>
  <si>
    <t>N1289GD6552</t>
  </si>
  <si>
    <t>23.450278,120.323056</t>
    <phoneticPr fontId="6" type="noConversion"/>
  </si>
  <si>
    <t>N1289EA0184</t>
  </si>
  <si>
    <t>23.445555,120.322778</t>
    <phoneticPr fontId="6" type="noConversion"/>
  </si>
  <si>
    <t>N1287DE7972</t>
  </si>
  <si>
    <t>23.441111,120.322500</t>
    <phoneticPr fontId="6" type="noConversion"/>
  </si>
  <si>
    <t>N1287DA4070</t>
  </si>
  <si>
    <t>23.436667,120.322500</t>
    <phoneticPr fontId="6" type="noConversion"/>
  </si>
  <si>
    <t>N1286DA4047</t>
  </si>
  <si>
    <t>23.034611,120.288861</t>
    <phoneticPr fontId="6" type="noConversion"/>
  </si>
  <si>
    <t>Q0797GA8090</t>
  </si>
  <si>
    <t>23.030194,120.289111</t>
    <phoneticPr fontId="6" type="noConversion"/>
  </si>
  <si>
    <t>Q0796HA1121</t>
  </si>
  <si>
    <t>23.025722,120.289195</t>
    <phoneticPr fontId="6" type="noConversion"/>
  </si>
  <si>
    <t>Q0795HA1196</t>
  </si>
  <si>
    <t>23.021278,120.289000</t>
    <phoneticPr fontId="6" type="noConversion"/>
  </si>
  <si>
    <t>Q0794GA9264</t>
  </si>
  <si>
    <t>23.016778,120.288306</t>
    <phoneticPr fontId="6" type="noConversion"/>
  </si>
  <si>
    <t>Q0793GA2236</t>
  </si>
  <si>
    <t>23.011805,120.287250</t>
    <phoneticPr fontId="6" type="noConversion"/>
  </si>
  <si>
    <t>Q0791FE1725</t>
  </si>
  <si>
    <t>23.008070,120.286160</t>
    <phoneticPr fontId="6" type="noConversion"/>
  </si>
  <si>
    <t>Q0791DA9682</t>
  </si>
  <si>
    <t>23.003861,120.284250</t>
    <phoneticPr fontId="6" type="noConversion"/>
  </si>
  <si>
    <t>Q0790CA0907</t>
  </si>
  <si>
    <t>22.999722,120.281473</t>
    <phoneticPr fontId="6" type="noConversion"/>
  </si>
  <si>
    <t>Q0689HB1430</t>
  </si>
  <si>
    <t>22.995583,120.280306</t>
    <phoneticPr fontId="6" type="noConversion"/>
  </si>
  <si>
    <t>Q0688FB9813</t>
  </si>
  <si>
    <t>22.991250,120.278195</t>
    <phoneticPr fontId="6" type="noConversion"/>
  </si>
  <si>
    <t>Q0687DC7024</t>
  </si>
  <si>
    <t>22.987278,120.276278</t>
    <phoneticPr fontId="6" type="noConversion"/>
  </si>
  <si>
    <t>Q0686BC7645</t>
  </si>
  <si>
    <t>22.982667,120.274500</t>
    <phoneticPr fontId="6" type="noConversion"/>
  </si>
  <si>
    <t>Q0585HC8595</t>
  </si>
  <si>
    <t>22.978722,120.273389</t>
    <phoneticPr fontId="6" type="noConversion"/>
  </si>
  <si>
    <t>Q0584GD7139</t>
  </si>
  <si>
    <t>22.974250,120.272473</t>
    <phoneticPr fontId="6" type="noConversion"/>
  </si>
  <si>
    <t>Q0583FD7264</t>
  </si>
  <si>
    <t>22.969778,120.271917</t>
    <phoneticPr fontId="6" type="noConversion"/>
  </si>
  <si>
    <t>Q0582FD1279</t>
  </si>
  <si>
    <t>22.965278,120.271806</t>
    <phoneticPr fontId="6" type="noConversion"/>
  </si>
  <si>
    <t>Q0581FD0331</t>
  </si>
  <si>
    <t>22.960833,120.272028</t>
    <phoneticPr fontId="6" type="noConversion"/>
  </si>
  <si>
    <t>Q0580FD2339</t>
  </si>
  <si>
    <t>22.956444,120.272584</t>
    <phoneticPr fontId="6" type="noConversion"/>
  </si>
  <si>
    <t>Q0579FD7582</t>
  </si>
  <si>
    <t>22.951583,120.273778</t>
    <phoneticPr fontId="6" type="noConversion"/>
  </si>
  <si>
    <t>Q0578GD9183</t>
  </si>
  <si>
    <t>22.947389,120.275250</t>
    <phoneticPr fontId="6" type="noConversion"/>
  </si>
  <si>
    <t>Q0677AD4468</t>
  </si>
  <si>
    <t>22.943194,120.276917</t>
    <phoneticPr fontId="6" type="noConversion"/>
  </si>
  <si>
    <t>Q0676CD1853</t>
  </si>
  <si>
    <t>22.939250,120.278917</t>
    <phoneticPr fontId="6" type="noConversion"/>
  </si>
  <si>
    <t>Q0675EE1485</t>
  </si>
  <si>
    <t>22.935028,120.280973</t>
    <phoneticPr fontId="6" type="noConversion"/>
  </si>
  <si>
    <t>Q0674GE2777</t>
  </si>
  <si>
    <t>22.930861,120.282973</t>
    <phoneticPr fontId="6" type="noConversion"/>
  </si>
  <si>
    <t>Q0774AA3104</t>
  </si>
  <si>
    <t>22.926833,120.285000</t>
    <phoneticPr fontId="6" type="noConversion"/>
  </si>
  <si>
    <t>Q0773CA3657</t>
  </si>
  <si>
    <t>22.925389,120.288417</t>
    <phoneticPr fontId="6" type="noConversion"/>
  </si>
  <si>
    <t>Q0772FE8055</t>
  </si>
  <si>
    <t>22.921944,120.287445</t>
    <phoneticPr fontId="6" type="noConversion"/>
  </si>
  <si>
    <t>Q0772EA8244</t>
  </si>
  <si>
    <t>22.918028,120.289417</t>
    <phoneticPr fontId="6" type="noConversion"/>
  </si>
  <si>
    <t>Q0771GA8940</t>
  </si>
  <si>
    <t>22.913778,120.291750</t>
    <phoneticPr fontId="6" type="noConversion"/>
  </si>
  <si>
    <t>Q0870BB2118</t>
  </si>
  <si>
    <t>22.909972,120.293639</t>
    <phoneticPr fontId="6" type="noConversion"/>
  </si>
  <si>
    <t>Q0869DB1936</t>
  </si>
  <si>
    <t>22.905667,120.295750</t>
    <phoneticPr fontId="6" type="noConversion"/>
  </si>
  <si>
    <t>Q0868FC2178</t>
  </si>
  <si>
    <t>22.901639,120.297778</t>
    <phoneticPr fontId="6" type="noConversion"/>
  </si>
  <si>
    <t>Q0867HC3731</t>
  </si>
  <si>
    <t>22.898211,120.299656</t>
    <phoneticPr fontId="6" type="noConversion"/>
  </si>
  <si>
    <t>Q0966BD2940</t>
  </si>
  <si>
    <t>22.894114,120.301746</t>
    <phoneticPr fontId="6" type="noConversion"/>
  </si>
  <si>
    <t>Q0965DE3366</t>
  </si>
  <si>
    <t>22.890017,120.303793</t>
    <phoneticPr fontId="6" type="noConversion"/>
  </si>
  <si>
    <t>Q0964FE4841</t>
  </si>
  <si>
    <t>22.885774,120.305367</t>
    <phoneticPr fontId="6" type="noConversion"/>
  </si>
  <si>
    <t>Q0964HA0130</t>
  </si>
  <si>
    <t>22.881418,120.306623</t>
    <phoneticPr fontId="6" type="noConversion"/>
  </si>
  <si>
    <t>Q1063AA3207</t>
  </si>
  <si>
    <t>24.209865,121.025275</t>
    <phoneticPr fontId="6" type="noConversion"/>
  </si>
  <si>
    <t>H0256BE3781</t>
  </si>
  <si>
    <t>24.210502,121.028593</t>
    <phoneticPr fontId="6" type="noConversion"/>
  </si>
  <si>
    <t>H0257EA7451</t>
  </si>
  <si>
    <t>24.211179,121.031864</t>
    <phoneticPr fontId="6" type="noConversion"/>
  </si>
  <si>
    <t>H0357AB0176</t>
  </si>
  <si>
    <t>24.213282,121.037112</t>
    <phoneticPr fontId="6" type="noConversion"/>
  </si>
  <si>
    <t>H0357FD4409</t>
  </si>
  <si>
    <t>24.215338,121.037598</t>
    <phoneticPr fontId="6" type="noConversion"/>
  </si>
  <si>
    <t>H0358FA8797</t>
  </si>
  <si>
    <t>24.216478,121.038868</t>
    <phoneticPr fontId="6" type="noConversion"/>
  </si>
  <si>
    <t>H0358HC1083</t>
  </si>
  <si>
    <t>24.221309,121.043786</t>
    <phoneticPr fontId="6" type="noConversion"/>
  </si>
  <si>
    <t>H0459EC1378</t>
  </si>
  <si>
    <t>24.224844,121.046144</t>
    <phoneticPr fontId="6" type="noConversion"/>
  </si>
  <si>
    <t>H0460GB5370</t>
  </si>
  <si>
    <t>24.224181,121.050559</t>
    <phoneticPr fontId="6" type="noConversion"/>
  </si>
  <si>
    <t>H0560DA0557</t>
  </si>
  <si>
    <t>24.224635,121.054819</t>
    <phoneticPr fontId="6" type="noConversion"/>
  </si>
  <si>
    <t>H0560HB3087</t>
  </si>
  <si>
    <t>24.222983,121.056899</t>
    <phoneticPr fontId="6" type="noConversion"/>
  </si>
  <si>
    <t>H0659BE4294</t>
  </si>
  <si>
    <t>24.226802,121.056861</t>
    <phoneticPr fontId="6" type="noConversion"/>
  </si>
  <si>
    <t>H0660BD4457</t>
  </si>
  <si>
    <t>24.226879,121.060229</t>
    <phoneticPr fontId="6" type="noConversion"/>
  </si>
  <si>
    <t>H0660ED8576</t>
  </si>
  <si>
    <t>24.227443,121.064321</t>
    <phoneticPr fontId="6" type="noConversion"/>
  </si>
  <si>
    <t>H0760BE0139</t>
  </si>
  <si>
    <t>24.228602,121.067878</t>
    <phoneticPr fontId="6" type="noConversion"/>
  </si>
  <si>
    <t>H0761EA6447</t>
  </si>
  <si>
    <t>24.228181,121.071377</t>
    <phoneticPr fontId="6" type="noConversion"/>
  </si>
  <si>
    <t>H0861AA1091</t>
  </si>
  <si>
    <t>24.229027,121.074622</t>
    <phoneticPr fontId="6" type="noConversion"/>
  </si>
  <si>
    <t>H0861DA4995</t>
  </si>
  <si>
    <t>24.231433,121.075742</t>
    <phoneticPr fontId="6" type="noConversion"/>
  </si>
  <si>
    <t>H0861ED6621</t>
  </si>
  <si>
    <t>24.234153,121.078203</t>
    <phoneticPr fontId="6" type="noConversion"/>
  </si>
  <si>
    <t>H0862HB1622</t>
  </si>
  <si>
    <t>24.237664,121.079681</t>
    <phoneticPr fontId="6" type="noConversion"/>
  </si>
  <si>
    <t>H0963AA6521</t>
  </si>
  <si>
    <t>24.237079,121.082467</t>
    <phoneticPr fontId="6" type="noConversion"/>
  </si>
  <si>
    <t>H0962DE4857</t>
  </si>
  <si>
    <t>24.236821,121.086670</t>
    <phoneticPr fontId="6" type="noConversion"/>
  </si>
  <si>
    <t>H0962HE7528</t>
  </si>
  <si>
    <t>24.237351,121.090157</t>
    <phoneticPr fontId="6" type="noConversion"/>
  </si>
  <si>
    <t>H1063DA2167</t>
  </si>
  <si>
    <t>24.239699,121.093465</t>
    <phoneticPr fontId="6" type="noConversion"/>
  </si>
  <si>
    <t>H1063GC6728</t>
  </si>
  <si>
    <t>24.241666,121.096989</t>
    <phoneticPr fontId="6" type="noConversion"/>
  </si>
  <si>
    <t>H1163CE1996</t>
  </si>
  <si>
    <t>24.244973,121.094643</t>
    <phoneticPr fontId="6" type="noConversion"/>
  </si>
  <si>
    <t>H1064HD8612</t>
  </si>
  <si>
    <t>24.248851,121.096964</t>
    <phoneticPr fontId="6" type="noConversion"/>
  </si>
  <si>
    <t>H1165CC1961</t>
  </si>
  <si>
    <t>24.249043,121.100558</t>
    <phoneticPr fontId="6" type="noConversion"/>
  </si>
  <si>
    <t>H1165FD8113</t>
  </si>
  <si>
    <t>24.245491,121.102456</t>
    <phoneticPr fontId="6" type="noConversion"/>
  </si>
  <si>
    <t>H1164HE7240</t>
  </si>
  <si>
    <t>24.244766,121.105319</t>
    <phoneticPr fontId="6" type="noConversion"/>
  </si>
  <si>
    <t>H1264CD6450</t>
  </si>
  <si>
    <t>24.241910,121.108796</t>
    <phoneticPr fontId="6" type="noConversion"/>
  </si>
  <si>
    <t>H1264GA1284</t>
  </si>
  <si>
    <t>24.240238,121.112932</t>
    <phoneticPr fontId="6" type="noConversion"/>
  </si>
  <si>
    <t>H1363CD3399</t>
  </si>
  <si>
    <t>24.239053,121.117477</t>
    <phoneticPr fontId="6" type="noConversion"/>
  </si>
  <si>
    <t>H1363HC0008</t>
  </si>
  <si>
    <t>24.236986,121.121000</t>
    <phoneticPr fontId="6" type="noConversion"/>
  </si>
  <si>
    <t>H1462CE5789</t>
  </si>
  <si>
    <t>24.233589,121.122084</t>
    <phoneticPr fontId="6" type="noConversion"/>
  </si>
  <si>
    <t>H1462DB6093</t>
  </si>
  <si>
    <t>24.236132,121.123036</t>
    <phoneticPr fontId="6" type="noConversion"/>
  </si>
  <si>
    <t>H1462ED6855</t>
  </si>
  <si>
    <t>24.238482,121.124969</t>
    <phoneticPr fontId="6" type="noConversion"/>
  </si>
  <si>
    <t>H1463GB6415</t>
  </si>
  <si>
    <t>24.241807,121.127015</t>
    <phoneticPr fontId="6" type="noConversion"/>
  </si>
  <si>
    <t>H1564AA6194</t>
  </si>
  <si>
    <t>24.244847,121.129839</t>
    <phoneticPr fontId="6" type="noConversion"/>
  </si>
  <si>
    <t>H1564DD5551</t>
  </si>
  <si>
    <t>24.248393,121.131601</t>
    <phoneticPr fontId="6" type="noConversion"/>
  </si>
  <si>
    <t>H1565FC3444</t>
  </si>
  <si>
    <t>24.251585,121.132044</t>
    <phoneticPr fontId="6" type="noConversion"/>
  </si>
  <si>
    <t>H1566FA7987</t>
  </si>
  <si>
    <t>24.250262,121.135831</t>
    <phoneticPr fontId="6" type="noConversion"/>
  </si>
  <si>
    <t>H1665BE6531</t>
  </si>
  <si>
    <t>24.249436,121.140371</t>
    <phoneticPr fontId="6" type="noConversion"/>
  </si>
  <si>
    <t>H1665GD2640</t>
  </si>
  <si>
    <t>24.249768,121.145008</t>
    <phoneticPr fontId="6" type="noConversion"/>
  </si>
  <si>
    <t>H1765CD9957</t>
  </si>
  <si>
    <t>24.248662,121.148985</t>
    <phoneticPr fontId="6" type="noConversion"/>
  </si>
  <si>
    <t>H1765GC9795</t>
  </si>
  <si>
    <t>24.249661,121.152954</t>
    <phoneticPr fontId="6" type="noConversion"/>
  </si>
  <si>
    <t>H1865DD0826</t>
  </si>
  <si>
    <t>24.248927,121.157515</t>
    <phoneticPr fontId="6" type="noConversion"/>
  </si>
  <si>
    <t>H1865HD6055</t>
  </si>
  <si>
    <t>24.250344,121.161552</t>
    <phoneticPr fontId="6" type="noConversion"/>
  </si>
  <si>
    <t>H1965DE7653</t>
  </si>
  <si>
    <t>24.250494,121.164651</t>
    <phoneticPr fontId="6" type="noConversion"/>
  </si>
  <si>
    <t>H1965GE8890</t>
  </si>
  <si>
    <t>24.250370,121.166171</t>
    <phoneticPr fontId="6" type="noConversion"/>
  </si>
  <si>
    <t>H2065AE4646</t>
  </si>
  <si>
    <t>24.643169,121.446847</t>
    <phoneticPr fontId="6" type="noConversion"/>
  </si>
  <si>
    <t>E5553EA0343</t>
  </si>
  <si>
    <t>24.641240,121.449954</t>
    <phoneticPr fontId="6" type="noConversion"/>
  </si>
  <si>
    <t>E5552HD1290</t>
  </si>
  <si>
    <t>24.884520,121.289230</t>
    <phoneticPr fontId="6" type="noConversion"/>
  </si>
  <si>
    <t>B3506DC9222</t>
  </si>
  <si>
    <t>24.880610,121.289000</t>
    <phoneticPr fontId="6" type="noConversion"/>
  </si>
  <si>
    <t>B3505DC6898</t>
  </si>
  <si>
    <t>24.878099,121.293173</t>
    <phoneticPr fontId="6" type="noConversion"/>
  </si>
  <si>
    <t>B3505HA9121</t>
  </si>
  <si>
    <t>24.874669,121.294785</t>
    <phoneticPr fontId="6" type="noConversion"/>
  </si>
  <si>
    <t>B3604BB5352</t>
  </si>
  <si>
    <t>24.870648,121.293543</t>
    <phoneticPr fontId="6" type="noConversion"/>
  </si>
  <si>
    <t>B3603AB3816</t>
  </si>
  <si>
    <t>24.866155,121.293961</t>
    <phoneticPr fontId="6" type="noConversion"/>
  </si>
  <si>
    <t>B3602AB7848</t>
  </si>
  <si>
    <t>24.861933,121.295087</t>
    <phoneticPr fontId="6" type="noConversion"/>
  </si>
  <si>
    <t>B3601BC8291</t>
  </si>
  <si>
    <t>24.857585,121.294478</t>
    <phoneticPr fontId="6" type="noConversion"/>
  </si>
  <si>
    <t>B3600BC2389</t>
  </si>
  <si>
    <t>24.854338,121.290940</t>
    <phoneticPr fontId="6" type="noConversion"/>
  </si>
  <si>
    <t>E3599FD7729</t>
  </si>
  <si>
    <t>24.850519,121.288359</t>
    <phoneticPr fontId="6" type="noConversion"/>
  </si>
  <si>
    <t>E3598DE1525</t>
  </si>
  <si>
    <t>24.847697,121.285060</t>
    <phoneticPr fontId="6" type="noConversion"/>
  </si>
  <si>
    <t>E3498HB7492</t>
  </si>
  <si>
    <t>24.843568,121.286596</t>
    <phoneticPr fontId="6" type="noConversion"/>
  </si>
  <si>
    <t>E3597BB3855</t>
  </si>
  <si>
    <t>24.840998,121.290383</t>
    <phoneticPr fontId="6" type="noConversion"/>
  </si>
  <si>
    <t>E3596FE1081</t>
  </si>
  <si>
    <t>24.840263,121.295169</t>
    <phoneticPr fontId="6" type="noConversion"/>
  </si>
  <si>
    <t>E3696CD0221</t>
  </si>
  <si>
    <t>24.838994,121.299415</t>
    <phoneticPr fontId="6" type="noConversion"/>
  </si>
  <si>
    <t>E3696GB3821</t>
  </si>
  <si>
    <t>24.835964,121.302469</t>
    <phoneticPr fontId="6" type="noConversion"/>
  </si>
  <si>
    <t>E3795BD4416</t>
  </si>
  <si>
    <t>24.832432,121.305330</t>
    <phoneticPr fontId="6" type="noConversion"/>
  </si>
  <si>
    <t>E3794EE3516</t>
  </si>
  <si>
    <t>24.828353,121.304919</t>
    <phoneticPr fontId="6" type="noConversion"/>
  </si>
  <si>
    <t>E3794DA9014</t>
  </si>
  <si>
    <t>24.826352,121.311300</t>
    <phoneticPr fontId="6" type="noConversion"/>
  </si>
  <si>
    <t>E3893CC3864</t>
  </si>
  <si>
    <t>24.827866,121.314681</t>
    <phoneticPr fontId="6" type="noConversion"/>
  </si>
  <si>
    <t>E3893FE7582</t>
  </si>
  <si>
    <t>24.830360,121.318619</t>
    <phoneticPr fontId="6" type="noConversion"/>
  </si>
  <si>
    <t>E3994BC7259</t>
  </si>
  <si>
    <t>24.832665,121.322382</t>
    <phoneticPr fontId="6" type="noConversion"/>
  </si>
  <si>
    <t>E3994FE5856</t>
  </si>
  <si>
    <t>24.831616,121.326743</t>
    <phoneticPr fontId="6" type="noConversion"/>
  </si>
  <si>
    <t>E4094BD9761</t>
  </si>
  <si>
    <t>24.831621,121.331253</t>
    <phoneticPr fontId="6" type="noConversion"/>
  </si>
  <si>
    <t>E4094GD5722</t>
  </si>
  <si>
    <t>24.829957,121.333280</t>
    <phoneticPr fontId="6" type="noConversion"/>
  </si>
  <si>
    <t>E4194AB5878</t>
  </si>
  <si>
    <t>24.828271,121.336128</t>
    <phoneticPr fontId="6" type="noConversion"/>
  </si>
  <si>
    <t>E4194DA4052</t>
  </si>
  <si>
    <t>24.826981,121.339300</t>
    <phoneticPr fontId="6" type="noConversion"/>
  </si>
  <si>
    <t>E4193GD6660</t>
  </si>
  <si>
    <t>24.825362,121.340988</t>
    <phoneticPr fontId="6" type="noConversion"/>
  </si>
  <si>
    <t>E4293AB3871</t>
  </si>
  <si>
    <t>24.822199,121.344308</t>
    <phoneticPr fontId="6" type="noConversion"/>
  </si>
  <si>
    <t>E4292DD7342</t>
  </si>
  <si>
    <t>24.821021,121.346465</t>
    <phoneticPr fontId="6" type="noConversion"/>
  </si>
  <si>
    <t>E4292FC9022</t>
  </si>
  <si>
    <t>24.823170,121.348427</t>
    <phoneticPr fontId="6" type="noConversion"/>
  </si>
  <si>
    <t>E4292HE9400</t>
  </si>
  <si>
    <t>24.824410,121.352745</t>
    <phoneticPr fontId="6" type="noConversion"/>
  </si>
  <si>
    <t>E4393EA2769</t>
  </si>
  <si>
    <t>24.822874,121.354374</t>
    <phoneticPr fontId="6" type="noConversion"/>
  </si>
  <si>
    <t>E4392FE9019</t>
  </si>
  <si>
    <t>24.818717,121.353766</t>
    <phoneticPr fontId="6" type="noConversion"/>
  </si>
  <si>
    <t>E4391FE3419</t>
  </si>
  <si>
    <t>24.815115,121.352706</t>
    <phoneticPr fontId="6" type="noConversion"/>
  </si>
  <si>
    <t>E4391EA2459</t>
  </si>
  <si>
    <t>24.811473,121.352681</t>
    <phoneticPr fontId="6" type="noConversion"/>
  </si>
  <si>
    <t>E4390EB2436</t>
  </si>
  <si>
    <t>24.808613,121.352901</t>
    <phoneticPr fontId="6" type="noConversion"/>
  </si>
  <si>
    <t>E4389ED4269</t>
  </si>
  <si>
    <t>24.808052,121.357484</t>
    <phoneticPr fontId="6" type="noConversion"/>
  </si>
  <si>
    <t>E4489BC1608</t>
  </si>
  <si>
    <t>24.807849,121.362077</t>
    <phoneticPr fontId="6" type="noConversion"/>
  </si>
  <si>
    <t>E4489FC7447</t>
  </si>
  <si>
    <t>24.805237,121.365794</t>
    <phoneticPr fontId="6" type="noConversion"/>
  </si>
  <si>
    <t>E4588BE5519</t>
  </si>
  <si>
    <t>24.804915,121.368785</t>
    <phoneticPr fontId="6" type="noConversion"/>
  </si>
  <si>
    <t>E4588EE5234</t>
  </si>
  <si>
    <t>24.801171,121.367747</t>
    <phoneticPr fontId="6" type="noConversion"/>
  </si>
  <si>
    <t>E4588DA4099</t>
  </si>
  <si>
    <t>24.798671,121.364042</t>
    <phoneticPr fontId="6" type="noConversion"/>
  </si>
  <si>
    <t>E4487HC7361</t>
  </si>
  <si>
    <t>24.795107,121.363369</t>
    <phoneticPr fontId="6" type="noConversion"/>
  </si>
  <si>
    <t>E4486HD0396</t>
  </si>
  <si>
    <t>24.791638,121.366044</t>
    <phoneticPr fontId="6" type="noConversion"/>
  </si>
  <si>
    <t>E4585BE8503</t>
  </si>
  <si>
    <t>24.790922,121.365460</t>
    <phoneticPr fontId="6" type="noConversion"/>
  </si>
  <si>
    <t>E4585BD2713</t>
  </si>
  <si>
    <t>24.790612,121.364629</t>
    <phoneticPr fontId="6" type="noConversion"/>
  </si>
  <si>
    <t>E4585AD3379</t>
  </si>
  <si>
    <t>24.789781,121.364380</t>
    <phoneticPr fontId="6" type="noConversion"/>
  </si>
  <si>
    <t>E4585AC1427</t>
  </si>
  <si>
    <t>24.788933,121.364029</t>
    <phoneticPr fontId="6" type="noConversion"/>
  </si>
  <si>
    <t>E4485HB7573</t>
  </si>
  <si>
    <t>24.788308,121.363374</t>
    <phoneticPr fontId="6" type="noConversion"/>
  </si>
  <si>
    <t>E4485HA1813</t>
  </si>
  <si>
    <t>24.787632,121.363047</t>
    <phoneticPr fontId="6" type="noConversion"/>
  </si>
  <si>
    <t>E4485GA7088</t>
  </si>
  <si>
    <t>24.786858,121.362992</t>
    <phoneticPr fontId="6" type="noConversion"/>
  </si>
  <si>
    <t>E4484GE7232</t>
  </si>
  <si>
    <t>24.786000,121.362927</t>
    <phoneticPr fontId="6" type="noConversion"/>
  </si>
  <si>
    <t>E4484GD6277</t>
  </si>
  <si>
    <t>24.784960,121.362572</t>
    <phoneticPr fontId="6" type="noConversion"/>
  </si>
  <si>
    <t>E4484GC3112</t>
  </si>
  <si>
    <t>24.783945,121.362040</t>
    <phoneticPr fontId="6" type="noConversion"/>
  </si>
  <si>
    <t>E4484FB7080</t>
  </si>
  <si>
    <t>24.783773,121.361342</t>
    <phoneticPr fontId="6" type="noConversion"/>
  </si>
  <si>
    <t>E4484FA0870</t>
  </si>
  <si>
    <t>24.783347,121.361211</t>
    <phoneticPr fontId="6" type="noConversion"/>
  </si>
  <si>
    <t>E4484EA9343</t>
  </si>
  <si>
    <t>24.783015,121.360426</t>
    <phoneticPr fontId="6" type="noConversion"/>
  </si>
  <si>
    <t>E4483EE1956</t>
  </si>
  <si>
    <t>24.782401,121.359890</t>
    <phoneticPr fontId="6" type="noConversion"/>
  </si>
  <si>
    <t>E4483DE6218</t>
  </si>
  <si>
    <t>24.781982,121.359009</t>
    <phoneticPr fontId="6" type="noConversion"/>
  </si>
  <si>
    <t>E4483CD7821</t>
  </si>
  <si>
    <t>24.782019,121.358373</t>
    <phoneticPr fontId="6" type="noConversion"/>
  </si>
  <si>
    <t>E4483CD0875</t>
  </si>
  <si>
    <t>24.781234,121.358709</t>
    <phoneticPr fontId="6" type="noConversion"/>
  </si>
  <si>
    <t>E4483CC4918</t>
  </si>
  <si>
    <t>24.780990,121.359398</t>
    <phoneticPr fontId="6" type="noConversion"/>
  </si>
  <si>
    <t>E4483DC1712</t>
  </si>
  <si>
    <t>24.781174,121.360304</t>
    <phoneticPr fontId="6" type="noConversion"/>
  </si>
  <si>
    <t>E4483EC0932</t>
  </si>
  <si>
    <t>24.780238,121.360393</t>
    <phoneticPr fontId="6" type="noConversion"/>
  </si>
  <si>
    <t>E4483EB1828</t>
  </si>
  <si>
    <t>24.779443,121.360039</t>
    <phoneticPr fontId="6" type="noConversion"/>
  </si>
  <si>
    <t>E4483DB7060</t>
  </si>
  <si>
    <t>24.778685,121.359536</t>
    <phoneticPr fontId="6" type="noConversion"/>
  </si>
  <si>
    <t>E4483DA2166</t>
  </si>
  <si>
    <t>24.777798,121.359651</t>
    <phoneticPr fontId="6" type="noConversion"/>
  </si>
  <si>
    <t>E4482DE3188</t>
  </si>
  <si>
    <t>24.776938,121.359720</t>
    <phoneticPr fontId="6" type="noConversion"/>
  </si>
  <si>
    <t>E4482DD4253</t>
  </si>
  <si>
    <t>24.776128,121.359917</t>
    <phoneticPr fontId="6" type="noConversion"/>
  </si>
  <si>
    <t>E4482DC6353</t>
  </si>
  <si>
    <t>24.775238,121.359994</t>
    <phoneticPr fontId="6" type="noConversion"/>
  </si>
  <si>
    <t>E4482DB7335</t>
  </si>
  <si>
    <t>24.774577,121.359565</t>
    <phoneticPr fontId="6" type="noConversion"/>
  </si>
  <si>
    <t>E4482DA3601</t>
  </si>
  <si>
    <t>24.773740,121.359554</t>
    <phoneticPr fontId="6" type="noConversion"/>
  </si>
  <si>
    <t>E4481DE2699</t>
  </si>
  <si>
    <t>24.772711,121.359534</t>
    <phoneticPr fontId="6" type="noConversion"/>
  </si>
  <si>
    <t>E4481DD2575</t>
  </si>
  <si>
    <t>24.772094,121.359978</t>
    <phoneticPr fontId="6" type="noConversion"/>
  </si>
  <si>
    <t>E4481DC7826</t>
  </si>
  <si>
    <t>24.771313,121.359964</t>
    <phoneticPr fontId="6" type="noConversion"/>
  </si>
  <si>
    <t>E4481DC7010</t>
  </si>
  <si>
    <t>24.770501,121.359393</t>
    <phoneticPr fontId="6" type="noConversion"/>
  </si>
  <si>
    <t>E4481DB1140</t>
  </si>
  <si>
    <t>24.769962,121.358640</t>
    <phoneticPr fontId="6" type="noConversion"/>
  </si>
  <si>
    <t>E4481CA3580</t>
  </si>
  <si>
    <t>24.769379,121.358004</t>
    <phoneticPr fontId="6" type="noConversion"/>
  </si>
  <si>
    <t>E4480BE7845</t>
  </si>
  <si>
    <t>24.768758,121.357216</t>
    <phoneticPr fontId="6" type="noConversion"/>
  </si>
  <si>
    <t>E4480AE9146</t>
  </si>
  <si>
    <t>24.768476,121.356340</t>
    <phoneticPr fontId="6" type="noConversion"/>
  </si>
  <si>
    <t>E4480AD0865</t>
  </si>
  <si>
    <t>24.768183,121.355386</t>
    <phoneticPr fontId="6" type="noConversion"/>
  </si>
  <si>
    <t>E4380HD0592</t>
  </si>
  <si>
    <t>24.768762,121.354784</t>
    <phoneticPr fontId="6" type="noConversion"/>
  </si>
  <si>
    <t>E4380GE4186</t>
  </si>
  <si>
    <t>24.768795,121.353939</t>
    <phoneticPr fontId="6" type="noConversion"/>
  </si>
  <si>
    <t>E4380FE6139</t>
  </si>
  <si>
    <t>24.768786,121.353054</t>
    <phoneticPr fontId="6" type="noConversion"/>
  </si>
  <si>
    <t>E4380EE7138</t>
  </si>
  <si>
    <t>24.768342,121.352389</t>
    <phoneticPr fontId="6" type="noConversion"/>
  </si>
  <si>
    <t>E4380ED0669</t>
  </si>
  <si>
    <t>24.767686,121.351578</t>
    <phoneticPr fontId="6" type="noConversion"/>
  </si>
  <si>
    <t>E4380DC2946</t>
  </si>
  <si>
    <t>24.767142,121.350649</t>
    <phoneticPr fontId="6" type="noConversion"/>
  </si>
  <si>
    <t>E4380CC3305</t>
  </si>
  <si>
    <t>24.766718,121.350018</t>
    <phoneticPr fontId="6" type="noConversion"/>
  </si>
  <si>
    <t>E4380BB6878</t>
  </si>
  <si>
    <t>24.765902,121.349134</t>
    <phoneticPr fontId="6" type="noConversion"/>
  </si>
  <si>
    <t>E4380AA7988</t>
  </si>
  <si>
    <t>24.765308,121.349598</t>
    <phoneticPr fontId="6" type="noConversion"/>
  </si>
  <si>
    <t>E4380BA2352</t>
  </si>
  <si>
    <t>24.764543,121.350059</t>
    <phoneticPr fontId="6" type="noConversion"/>
  </si>
  <si>
    <t>E4379BE7427</t>
  </si>
  <si>
    <t>24.763708,121.349521</t>
    <phoneticPr fontId="6" type="noConversion"/>
  </si>
  <si>
    <t>E4379BD1575</t>
  </si>
  <si>
    <t>24.763033,121.349072</t>
    <phoneticPr fontId="6" type="noConversion"/>
  </si>
  <si>
    <t>E4379AC7820</t>
  </si>
  <si>
    <t>24.762415,121.348559</t>
    <phoneticPr fontId="6" type="noConversion"/>
  </si>
  <si>
    <t>E4379AC2101</t>
  </si>
  <si>
    <t>24.761587,121.348183</t>
    <phoneticPr fontId="6" type="noConversion"/>
  </si>
  <si>
    <t>E4279HB8230</t>
  </si>
  <si>
    <t>24.761044,121.347343</t>
    <phoneticPr fontId="6" type="noConversion"/>
  </si>
  <si>
    <t>E4279GA9589</t>
  </si>
  <si>
    <t>24.760667,121.346448</t>
    <phoneticPr fontId="6" type="noConversion"/>
  </si>
  <si>
    <t>E4279GA0177</t>
  </si>
  <si>
    <t>24.760400,121.345435</t>
    <phoneticPr fontId="6" type="noConversion"/>
  </si>
  <si>
    <t>E4278FE0857</t>
  </si>
  <si>
    <t>24.760629,121.344159</t>
    <phoneticPr fontId="6" type="noConversion"/>
  </si>
  <si>
    <t>E4279DA7162</t>
  </si>
  <si>
    <t>24.760575,121.343688</t>
    <phoneticPr fontId="6" type="noConversion"/>
  </si>
  <si>
    <t>E4279DA2086</t>
  </si>
  <si>
    <t>24.760041,121.344365</t>
    <phoneticPr fontId="6" type="noConversion"/>
  </si>
  <si>
    <t>E4278DE9477</t>
  </si>
  <si>
    <t>24.759430,121.345143</t>
    <phoneticPr fontId="6" type="noConversion"/>
  </si>
  <si>
    <t>E4278ED7860</t>
  </si>
  <si>
    <t>24.759194,121.346025</t>
    <phoneticPr fontId="6" type="noConversion"/>
  </si>
  <si>
    <t>E4278FD6554</t>
  </si>
  <si>
    <t>24.759154,121.347026</t>
    <phoneticPr fontId="6" type="noConversion"/>
  </si>
  <si>
    <t>E4278GD6560</t>
  </si>
  <si>
    <t>24.759214,121.347984</t>
    <phoneticPr fontId="6" type="noConversion"/>
  </si>
  <si>
    <t>E4278HD6537</t>
  </si>
  <si>
    <t>24.758633,121.348777</t>
    <phoneticPr fontId="6" type="noConversion"/>
  </si>
  <si>
    <t>E4378AC4943</t>
  </si>
  <si>
    <t>24.757866,121.348754</t>
    <phoneticPr fontId="6" type="noConversion"/>
  </si>
  <si>
    <t>E4378AC4018</t>
  </si>
  <si>
    <t>24.757138,121.348300</t>
    <phoneticPr fontId="6" type="noConversion"/>
  </si>
  <si>
    <t>E4278HB9267</t>
  </si>
  <si>
    <t>24.756372,121.348207</t>
    <phoneticPr fontId="6" type="noConversion"/>
  </si>
  <si>
    <t>E4278HA8472</t>
  </si>
  <si>
    <t>24.755464,121.348135</t>
    <phoneticPr fontId="6" type="noConversion"/>
  </si>
  <si>
    <t>E4277HE8401</t>
  </si>
  <si>
    <t>24.754724,121.348526</t>
    <phoneticPr fontId="6" type="noConversion"/>
  </si>
  <si>
    <t>E4377AD1690</t>
  </si>
  <si>
    <t>24.753952,121.348995</t>
    <phoneticPr fontId="6" type="noConversion"/>
  </si>
  <si>
    <t>E4377AC6774</t>
  </si>
  <si>
    <t>24.753277,121.349567</t>
    <phoneticPr fontId="6" type="noConversion"/>
  </si>
  <si>
    <t>E4377BC2050</t>
  </si>
  <si>
    <t>24.752999,121.350404</t>
    <phoneticPr fontId="6" type="noConversion"/>
  </si>
  <si>
    <t>E4377CB1609</t>
  </si>
  <si>
    <t>24.752180,121.350745</t>
    <phoneticPr fontId="6" type="noConversion"/>
  </si>
  <si>
    <t>E4377CA4748</t>
  </si>
  <si>
    <t>24.752437,121.351532</t>
    <phoneticPr fontId="6" type="noConversion"/>
  </si>
  <si>
    <t>E4377DB2047</t>
  </si>
  <si>
    <t>24.751775,121.352091</t>
    <phoneticPr fontId="6" type="noConversion"/>
  </si>
  <si>
    <t>E4377DA8314</t>
  </si>
  <si>
    <t>24.750959,121.352292</t>
    <phoneticPr fontId="6" type="noConversion"/>
  </si>
  <si>
    <t>E4376EE0413</t>
  </si>
  <si>
    <t>24.751043,121.353143</t>
    <phoneticPr fontId="6" type="noConversion"/>
  </si>
  <si>
    <t>E4376EE8573</t>
  </si>
  <si>
    <t>24.751071,121.354084</t>
    <phoneticPr fontId="6" type="noConversion"/>
  </si>
  <si>
    <t>E4376FE8526</t>
  </si>
  <si>
    <t>24.751278,121.354977</t>
    <phoneticPr fontId="6" type="noConversion"/>
  </si>
  <si>
    <t>E4376GE7830</t>
  </si>
  <si>
    <t>24.751212,121.355979</t>
    <phoneticPr fontId="6" type="noConversion"/>
  </si>
  <si>
    <t>E4376HE7742</t>
  </si>
  <si>
    <t>24.750481,121.356632</t>
    <phoneticPr fontId="6" type="noConversion"/>
  </si>
  <si>
    <t>E4476AD4902</t>
  </si>
  <si>
    <t>24.750011,121.356076</t>
    <phoneticPr fontId="6" type="noConversion"/>
  </si>
  <si>
    <t>E4376HD8349</t>
  </si>
  <si>
    <t>24.749398,121.355346</t>
    <phoneticPr fontId="6" type="noConversion"/>
  </si>
  <si>
    <t>E4376HC1711</t>
  </si>
  <si>
    <t>24.748698,121.354788</t>
    <phoneticPr fontId="6" type="noConversion"/>
  </si>
  <si>
    <t>E4376GB5944</t>
  </si>
  <si>
    <t>24.748122,121.354295</t>
    <phoneticPr fontId="6" type="noConversion"/>
  </si>
  <si>
    <t>E4376GB0350</t>
  </si>
  <si>
    <t>24.747298,121.354124</t>
    <phoneticPr fontId="6" type="noConversion"/>
  </si>
  <si>
    <t>E4376FA8388</t>
  </si>
  <si>
    <t>24.747049,121.353365</t>
    <phoneticPr fontId="6" type="noConversion"/>
  </si>
  <si>
    <t>E4376FA1111</t>
  </si>
  <si>
    <t>24.746019,121.349734</t>
    <phoneticPr fontId="6" type="noConversion"/>
  </si>
  <si>
    <t>E4375BD4946</t>
  </si>
  <si>
    <t>24.745589,121.348598</t>
    <phoneticPr fontId="6" type="noConversion"/>
  </si>
  <si>
    <t>E4375AD2498</t>
  </si>
  <si>
    <t>24.744932,121.348083</t>
    <phoneticPr fontId="6" type="noConversion"/>
  </si>
  <si>
    <t>E4275HC7775</t>
  </si>
  <si>
    <t>24.744154,121.347548</t>
    <phoneticPr fontId="6" type="noConversion"/>
  </si>
  <si>
    <t>E4275HB2839</t>
  </si>
  <si>
    <t>24.743823,121.346617</t>
    <phoneticPr fontId="6" type="noConversion"/>
  </si>
  <si>
    <t>E4275GB2592</t>
  </si>
  <si>
    <t>24.743010,121.346341</t>
    <phoneticPr fontId="6" type="noConversion"/>
  </si>
  <si>
    <t>E4275GA0622</t>
  </si>
  <si>
    <t>24.742254,121.345773</t>
    <phoneticPr fontId="6" type="noConversion"/>
  </si>
  <si>
    <t>E4274FE4748</t>
  </si>
  <si>
    <t>24.742039,121.344787</t>
    <phoneticPr fontId="6" type="noConversion"/>
  </si>
  <si>
    <t>E4274EE4554</t>
  </si>
  <si>
    <t>24.742155,121.343861</t>
    <phoneticPr fontId="6" type="noConversion"/>
  </si>
  <si>
    <t>E4274DE5616</t>
  </si>
  <si>
    <t>24.742236,121.342999</t>
    <phoneticPr fontId="6" type="noConversion"/>
  </si>
  <si>
    <t>E4274CE6745</t>
  </si>
  <si>
    <t>24.742046,121.342373</t>
    <phoneticPr fontId="6" type="noConversion"/>
  </si>
  <si>
    <t>E4274CE0514</t>
  </si>
  <si>
    <t>24.740825,121.342588</t>
    <phoneticPr fontId="6" type="noConversion"/>
  </si>
  <si>
    <t>E4274CD2139</t>
  </si>
  <si>
    <t>24.740780,121.343247</t>
    <phoneticPr fontId="6" type="noConversion"/>
  </si>
  <si>
    <t>E4274CD8194</t>
  </si>
  <si>
    <t>24.740186,121.343853</t>
    <phoneticPr fontId="6" type="noConversion"/>
  </si>
  <si>
    <t>E4274DC5418</t>
  </si>
  <si>
    <t>24.739722,121.344459</t>
    <phoneticPr fontId="6" type="noConversion"/>
  </si>
  <si>
    <t>E4274EB1927</t>
  </si>
  <si>
    <t>24.740012,121.345276</t>
    <phoneticPr fontId="6" type="noConversion"/>
  </si>
  <si>
    <t>E4274EC9259</t>
  </si>
  <si>
    <t>24.739642,121.345900</t>
    <phoneticPr fontId="6" type="noConversion"/>
  </si>
  <si>
    <t>E4274FB5888</t>
  </si>
  <si>
    <t>24.740238,121.346614</t>
    <phoneticPr fontId="6" type="noConversion"/>
  </si>
  <si>
    <t>E4274GC3505</t>
  </si>
  <si>
    <t>24.740405,121.347509</t>
    <phoneticPr fontId="6" type="noConversion"/>
  </si>
  <si>
    <t>E4274HC2703</t>
  </si>
  <si>
    <t>24.740163,121.348265</t>
    <phoneticPr fontId="6" type="noConversion"/>
  </si>
  <si>
    <t>E4274HC9477</t>
  </si>
  <si>
    <t>24.739533,121.348734</t>
    <phoneticPr fontId="6" type="noConversion"/>
  </si>
  <si>
    <t>E4374AB4757</t>
  </si>
  <si>
    <t>24.738413,121.348599</t>
    <phoneticPr fontId="6" type="noConversion"/>
  </si>
  <si>
    <t>E4374AA3513</t>
  </si>
  <si>
    <t>24.738156,121.349269</t>
    <phoneticPr fontId="6" type="noConversion"/>
  </si>
  <si>
    <t>E4374AA9295</t>
  </si>
  <si>
    <t>24.738193,121.350204</t>
    <phoneticPr fontId="6" type="noConversion"/>
  </si>
  <si>
    <t>E4374BA9249</t>
  </si>
  <si>
    <t>24.737441,121.350283</t>
    <phoneticPr fontId="6" type="noConversion"/>
  </si>
  <si>
    <t>E4373CE0426</t>
  </si>
  <si>
    <t>24.736481,121.350377</t>
    <phoneticPr fontId="6" type="noConversion"/>
  </si>
  <si>
    <t>E4373CD1329</t>
  </si>
  <si>
    <t>24.735629,121.350391</t>
    <phoneticPr fontId="6" type="noConversion"/>
  </si>
  <si>
    <t>E4373CC1435</t>
  </si>
  <si>
    <t>24.734711,121.350522</t>
    <phoneticPr fontId="6" type="noConversion"/>
  </si>
  <si>
    <t>E4373CB2473</t>
  </si>
  <si>
    <t>24.733913,121.351097</t>
    <phoneticPr fontId="6" type="noConversion"/>
  </si>
  <si>
    <t>E4373CA8555</t>
  </si>
  <si>
    <t>24.733170,121.351601</t>
    <phoneticPr fontId="6" type="noConversion"/>
  </si>
  <si>
    <t>E4372DE3763</t>
  </si>
  <si>
    <t>24.732783,121.352245</t>
    <phoneticPr fontId="6" type="noConversion"/>
  </si>
  <si>
    <t>E4372EE0320</t>
  </si>
  <si>
    <t>24.732897,121.353273</t>
    <phoneticPr fontId="6" type="noConversion"/>
  </si>
  <si>
    <t>E4372FE0463</t>
  </si>
  <si>
    <t>24.732497,121.354345</t>
    <phoneticPr fontId="6" type="noConversion"/>
  </si>
  <si>
    <t>E4372GD1949</t>
  </si>
  <si>
    <t>24.732487,121.355067</t>
    <phoneticPr fontId="6" type="noConversion"/>
  </si>
  <si>
    <t>E4372GD8978</t>
  </si>
  <si>
    <t>24.732517,121.356107</t>
    <phoneticPr fontId="6" type="noConversion"/>
  </si>
  <si>
    <t>E4372HE9022</t>
  </si>
  <si>
    <t>24.732045,121.356995</t>
    <phoneticPr fontId="6" type="noConversion"/>
  </si>
  <si>
    <t>E4472AD8520</t>
  </si>
  <si>
    <t>24.731455,121.357719</t>
    <phoneticPr fontId="6" type="noConversion"/>
  </si>
  <si>
    <t>E4472BC5865</t>
  </si>
  <si>
    <t>24.730667,121.358241</t>
    <phoneticPr fontId="6" type="noConversion"/>
  </si>
  <si>
    <t>E4472CB0998</t>
  </si>
  <si>
    <t>24.729870,121.358441</t>
    <phoneticPr fontId="6" type="noConversion"/>
  </si>
  <si>
    <t>E4472CB2099</t>
  </si>
  <si>
    <t>24.729280,121.357794</t>
    <phoneticPr fontId="6" type="noConversion"/>
  </si>
  <si>
    <t>E4472BA6444</t>
  </si>
  <si>
    <t>24.728619,121.357476</t>
    <phoneticPr fontId="6" type="noConversion"/>
  </si>
  <si>
    <t>E4471BE3721</t>
  </si>
  <si>
    <t>24.728357,121.356538</t>
    <phoneticPr fontId="6" type="noConversion"/>
  </si>
  <si>
    <t>E4471AE3471</t>
  </si>
  <si>
    <t>24.727546,121.356636</t>
    <phoneticPr fontId="6" type="noConversion"/>
  </si>
  <si>
    <t>E4471AD4571</t>
  </si>
  <si>
    <t>24.726760,121.356808</t>
    <phoneticPr fontId="6" type="noConversion"/>
  </si>
  <si>
    <t>E4471AC6654</t>
  </si>
  <si>
    <t>24.725857,121.356477</t>
    <phoneticPr fontId="6" type="noConversion"/>
  </si>
  <si>
    <t>E4471AB3624</t>
  </si>
  <si>
    <t>24.725272,121.355765</t>
    <phoneticPr fontId="6" type="noConversion"/>
  </si>
  <si>
    <t>E4371HA6909</t>
  </si>
  <si>
    <t>24.725137,121.354875</t>
    <phoneticPr fontId="6" type="noConversion"/>
  </si>
  <si>
    <t>E4371GA7804</t>
  </si>
  <si>
    <t>24.725159,121.353974</t>
    <phoneticPr fontId="6" type="noConversion"/>
  </si>
  <si>
    <t>E4371FA7896</t>
  </si>
  <si>
    <t>24.725050,121.353027</t>
    <phoneticPr fontId="6" type="noConversion"/>
  </si>
  <si>
    <t>E4371EA8734</t>
  </si>
  <si>
    <t>24.724670,121.352172</t>
    <phoneticPr fontId="6" type="noConversion"/>
  </si>
  <si>
    <t>E4371DA9372</t>
  </si>
  <si>
    <t>24.723947,121.351658</t>
    <phoneticPr fontId="6" type="noConversion"/>
  </si>
  <si>
    <t>E4370DE4552</t>
  </si>
  <si>
    <t>24.723407,121.351024</t>
    <phoneticPr fontId="6" type="noConversion"/>
  </si>
  <si>
    <t>E4370CD8912</t>
  </si>
  <si>
    <t>24.722543,121.351128</t>
    <phoneticPr fontId="6" type="noConversion"/>
  </si>
  <si>
    <t>E4370CC9926</t>
  </si>
  <si>
    <t>24.721733,121.350723</t>
    <phoneticPr fontId="6" type="noConversion"/>
  </si>
  <si>
    <t>E4370CC5016</t>
  </si>
  <si>
    <t>24.720975,121.350937</t>
    <phoneticPr fontId="6" type="noConversion"/>
  </si>
  <si>
    <t>E4370CB7232</t>
  </si>
  <si>
    <t>24.720156,121.350442</t>
    <phoneticPr fontId="6" type="noConversion"/>
  </si>
  <si>
    <t>E4370CA2331</t>
  </si>
  <si>
    <t>24.719421,121.350098</t>
    <phoneticPr fontId="6" type="noConversion"/>
  </si>
  <si>
    <t>E4369BE8580</t>
  </si>
  <si>
    <t>24.718636,121.349668</t>
    <phoneticPr fontId="6" type="noConversion"/>
  </si>
  <si>
    <t>E4369BD4653</t>
  </si>
  <si>
    <t>24.718016,121.349078</t>
    <phoneticPr fontId="6" type="noConversion"/>
  </si>
  <si>
    <t>E4369AC8964</t>
  </si>
  <si>
    <t>24.717670,121.348127</t>
    <phoneticPr fontId="6" type="noConversion"/>
  </si>
  <si>
    <t>E4269HC8595</t>
  </si>
  <si>
    <t>24.717442,121.347106</t>
    <phoneticPr fontId="6" type="noConversion"/>
  </si>
  <si>
    <t>E4269GC8360</t>
  </si>
  <si>
    <t>24.717021,121.347236</t>
    <phoneticPr fontId="6" type="noConversion"/>
  </si>
  <si>
    <t>E4269GB9893</t>
  </si>
  <si>
    <t>24.716722,121.348153</t>
    <phoneticPr fontId="6" type="noConversion"/>
  </si>
  <si>
    <t>E4269HB9520</t>
  </si>
  <si>
    <t>24.716540,121.348937</t>
    <phoneticPr fontId="6" type="noConversion"/>
  </si>
  <si>
    <t>E4369AB7320</t>
  </si>
  <si>
    <t>24.716715,121.349933</t>
    <phoneticPr fontId="6" type="noConversion"/>
  </si>
  <si>
    <t>E4369BB7520</t>
  </si>
  <si>
    <t>24.716839,121.350662</t>
    <phoneticPr fontId="6" type="noConversion"/>
  </si>
  <si>
    <t>E4369CB4664</t>
  </si>
  <si>
    <t>24.716549,121.351726</t>
    <phoneticPr fontId="6" type="noConversion"/>
  </si>
  <si>
    <t>E4369DB5342</t>
  </si>
  <si>
    <t>24.715917,121.352466</t>
    <phoneticPr fontId="6" type="noConversion"/>
  </si>
  <si>
    <t>E4369EA2692</t>
  </si>
  <si>
    <t>24.715190,121.352584</t>
    <phoneticPr fontId="6" type="noConversion"/>
  </si>
  <si>
    <t>E4368EE4812</t>
  </si>
  <si>
    <t>24.714615,121.353000</t>
    <phoneticPr fontId="6" type="noConversion"/>
  </si>
  <si>
    <t>E4368EE8138</t>
  </si>
  <si>
    <t>24.713938,121.352923</t>
    <phoneticPr fontId="6" type="noConversion"/>
  </si>
  <si>
    <t>E4368ED7463</t>
  </si>
  <si>
    <t>24.714296,121.353654</t>
    <phoneticPr fontId="6" type="noConversion"/>
  </si>
  <si>
    <t>E4368FD5803</t>
  </si>
  <si>
    <t>24.714910,121.354415</t>
    <phoneticPr fontId="6" type="noConversion"/>
  </si>
  <si>
    <t>E4368GE2561</t>
  </si>
  <si>
    <t>24.715088,121.355367</t>
    <phoneticPr fontId="6" type="noConversion"/>
  </si>
  <si>
    <t>E4368HE2731</t>
  </si>
  <si>
    <t>24.714715,121.356252</t>
    <phoneticPr fontId="6" type="noConversion"/>
  </si>
  <si>
    <t>E4468AE1320</t>
  </si>
  <si>
    <t>24.714470,121.356972</t>
    <phoneticPr fontId="6" type="noConversion"/>
  </si>
  <si>
    <t>E4468AE8053</t>
  </si>
  <si>
    <t>24.714336,121.358613</t>
    <phoneticPr fontId="6" type="noConversion"/>
  </si>
  <si>
    <t>E4468CD5819</t>
  </si>
  <si>
    <t>24.714256,121.359492</t>
    <phoneticPr fontId="6" type="noConversion"/>
  </si>
  <si>
    <t>E4468DD4800</t>
  </si>
  <si>
    <t>24.713880,121.360372</t>
    <phoneticPr fontId="6" type="noConversion"/>
  </si>
  <si>
    <t>E4468ED2399</t>
  </si>
  <si>
    <t>24.713584,121.361207</t>
    <phoneticPr fontId="6" type="noConversion"/>
  </si>
  <si>
    <t>E4468FD1046</t>
  </si>
  <si>
    <t>24.712660,121.361251</t>
    <phoneticPr fontId="6" type="noConversion"/>
  </si>
  <si>
    <t>E4468FC1094</t>
  </si>
  <si>
    <t>24.711923,121.361649</t>
    <phoneticPr fontId="6" type="noConversion"/>
  </si>
  <si>
    <t>E4468FB5292</t>
  </si>
  <si>
    <t>24.711136,121.361267</t>
    <phoneticPr fontId="6" type="noConversion"/>
  </si>
  <si>
    <t>E4468FA2315</t>
  </si>
  <si>
    <t>24.710391,121.360882</t>
    <phoneticPr fontId="6" type="noConversion"/>
  </si>
  <si>
    <t>E4467EE8523</t>
  </si>
  <si>
    <t>24.709718,121.361465</t>
    <phoneticPr fontId="6" type="noConversion"/>
  </si>
  <si>
    <t>E4467FD4718</t>
  </si>
  <si>
    <t>24.709202,121.362213</t>
    <phoneticPr fontId="6" type="noConversion"/>
  </si>
  <si>
    <t>E4467GD1271</t>
  </si>
  <si>
    <t>24.708466,121.362628</t>
    <phoneticPr fontId="6" type="noConversion"/>
  </si>
  <si>
    <t>E4467GC5490</t>
  </si>
  <si>
    <t>24.707891,121.361821</t>
    <phoneticPr fontId="6" type="noConversion"/>
  </si>
  <si>
    <t>E4467FB7786</t>
  </si>
  <si>
    <t>24.707268,121.361548</t>
    <phoneticPr fontId="6" type="noConversion"/>
  </si>
  <si>
    <t>E4467FB5007</t>
  </si>
  <si>
    <t>24.706502,121.361942</t>
    <phoneticPr fontId="6" type="noConversion"/>
  </si>
  <si>
    <t>E4467FA9202</t>
  </si>
  <si>
    <t>24.705651,121.362163</t>
    <phoneticPr fontId="6" type="noConversion"/>
  </si>
  <si>
    <t>E4466GE1238</t>
  </si>
  <si>
    <t>24.704919,121.362653</t>
    <phoneticPr fontId="6" type="noConversion"/>
  </si>
  <si>
    <t>E4466GD6437</t>
  </si>
  <si>
    <t>24.704450,121.363465</t>
    <phoneticPr fontId="6" type="noConversion"/>
  </si>
  <si>
    <t>E4466HC4955</t>
  </si>
  <si>
    <t>24.703965,121.364215</t>
    <phoneticPr fontId="6" type="noConversion"/>
  </si>
  <si>
    <t>E4566AC2412</t>
  </si>
  <si>
    <t>24.703129,121.364028</t>
    <phoneticPr fontId="6" type="noConversion"/>
  </si>
  <si>
    <t>E4566AB0429</t>
  </si>
  <si>
    <t>24.702331,121.363804</t>
    <phoneticPr fontId="6" type="noConversion"/>
  </si>
  <si>
    <t>E4466HA8601</t>
  </si>
  <si>
    <t>24.701788,121.363127</t>
    <phoneticPr fontId="6" type="noConversion"/>
  </si>
  <si>
    <t>E4466HA1020</t>
  </si>
  <si>
    <t>24.701363,121.362154</t>
    <phoneticPr fontId="6" type="noConversion"/>
  </si>
  <si>
    <t>E4465GE1533</t>
  </si>
  <si>
    <t>24.701373,121.361228</t>
    <phoneticPr fontId="6" type="noConversion"/>
  </si>
  <si>
    <t>E4465FE2504</t>
  </si>
  <si>
    <t>24.700589,121.360754</t>
    <phoneticPr fontId="6" type="noConversion"/>
  </si>
  <si>
    <t>E4465ED7627</t>
  </si>
  <si>
    <t>24.699810,121.360383</t>
    <phoneticPr fontId="6" type="noConversion"/>
  </si>
  <si>
    <t>E4465EC3850</t>
  </si>
  <si>
    <t>24.699333,121.360928</t>
    <phoneticPr fontId="6" type="noConversion"/>
  </si>
  <si>
    <t>E4465EC9208</t>
  </si>
  <si>
    <t>24.698799,121.361672</t>
    <phoneticPr fontId="6" type="noConversion"/>
  </si>
  <si>
    <t>E4465FB6659</t>
  </si>
  <si>
    <t>24.698609,121.362849</t>
    <phoneticPr fontId="6" type="noConversion"/>
  </si>
  <si>
    <t>E4465GB8448</t>
  </si>
  <si>
    <t>24.699002,121.363614</t>
    <phoneticPr fontId="6" type="noConversion"/>
  </si>
  <si>
    <t>E4465HB6922</t>
  </si>
  <si>
    <t>24.699369,121.364580</t>
    <phoneticPr fontId="6" type="noConversion"/>
  </si>
  <si>
    <t>E4565AC5393</t>
  </si>
  <si>
    <t>24.698994,121.365285</t>
    <phoneticPr fontId="6" type="noConversion"/>
  </si>
  <si>
    <t>E4565BB3911</t>
  </si>
  <si>
    <t>24.698315,121.365825</t>
    <phoneticPr fontId="6" type="noConversion"/>
  </si>
  <si>
    <t>E4565BB8166</t>
  </si>
  <si>
    <t>24.697981,121.366695</t>
    <phoneticPr fontId="6" type="noConversion"/>
  </si>
  <si>
    <t>E4565CA7840</t>
  </si>
  <si>
    <t>24.698028,121.367444</t>
    <phoneticPr fontId="6" type="noConversion"/>
  </si>
  <si>
    <t>E4565DA5805</t>
  </si>
  <si>
    <t>24.698290,121.368456</t>
    <phoneticPr fontId="6" type="noConversion"/>
  </si>
  <si>
    <t>E4565EB5124</t>
  </si>
  <si>
    <t>24.698526,121.369322</t>
    <phoneticPr fontId="6" type="noConversion"/>
  </si>
  <si>
    <t>E4565FB3491</t>
  </si>
  <si>
    <t>24.698892,121.370246</t>
    <phoneticPr fontId="6" type="noConversion"/>
  </si>
  <si>
    <t>E4565GB3831</t>
  </si>
  <si>
    <t>24.699092,121.371183</t>
    <phoneticPr fontId="6" type="noConversion"/>
  </si>
  <si>
    <t>E4565HC2084</t>
  </si>
  <si>
    <t>24.699142,121.372125</t>
    <phoneticPr fontId="6" type="noConversion"/>
  </si>
  <si>
    <t>E4665AC2130</t>
  </si>
  <si>
    <t>24.699069,121.373241</t>
    <phoneticPr fontId="6" type="noConversion"/>
  </si>
  <si>
    <t>E4665BC3062</t>
  </si>
  <si>
    <t>24.699003,121.374192</t>
    <phoneticPr fontId="6" type="noConversion"/>
  </si>
  <si>
    <t>E4665CB3925</t>
  </si>
  <si>
    <t>24.698650,121.375066</t>
    <phoneticPr fontId="6" type="noConversion"/>
  </si>
  <si>
    <t>E4665DB2516</t>
  </si>
  <si>
    <t>24.697925,121.375590</t>
    <phoneticPr fontId="6" type="noConversion"/>
  </si>
  <si>
    <t>E4665DA7746</t>
  </si>
  <si>
    <t>24.697351,121.376283</t>
    <phoneticPr fontId="6" type="noConversion"/>
  </si>
  <si>
    <t>E4665EA4142</t>
  </si>
  <si>
    <t>24.696604,121.375671</t>
    <phoneticPr fontId="6" type="noConversion"/>
  </si>
  <si>
    <t>E4664DE8320</t>
  </si>
  <si>
    <t>24.696016,121.375246</t>
    <phoneticPr fontId="6" type="noConversion"/>
  </si>
  <si>
    <t>E4664DD4604</t>
  </si>
  <si>
    <t>24.695220,121.374509</t>
    <phoneticPr fontId="6" type="noConversion"/>
  </si>
  <si>
    <t>E4664CC6756</t>
  </si>
  <si>
    <t>24.694436,121.374092</t>
    <phoneticPr fontId="6" type="noConversion"/>
  </si>
  <si>
    <t>E4664CB2839</t>
  </si>
  <si>
    <t>24.693779,121.374377</t>
    <phoneticPr fontId="6" type="noConversion"/>
  </si>
  <si>
    <t>E4664CB5126</t>
  </si>
  <si>
    <t>24.692818,121.374178</t>
    <phoneticPr fontId="6" type="noConversion"/>
  </si>
  <si>
    <t>E4664CA3120</t>
  </si>
  <si>
    <t>24.692296,121.374805</t>
    <phoneticPr fontId="6" type="noConversion"/>
  </si>
  <si>
    <t>E4663CE9562</t>
  </si>
  <si>
    <t>24.691750,121.375578</t>
    <phoneticPr fontId="6" type="noConversion"/>
  </si>
  <si>
    <t>E4663DD7942</t>
  </si>
  <si>
    <t>24.691042,121.376267</t>
    <phoneticPr fontId="6" type="noConversion"/>
  </si>
  <si>
    <t>E4663ED4144</t>
  </si>
  <si>
    <t>24.690747,121.377075</t>
    <phoneticPr fontId="6" type="noConversion"/>
  </si>
  <si>
    <t>E4663FC2861</t>
  </si>
  <si>
    <t>24.690483,121.377801</t>
    <phoneticPr fontId="6" type="noConversion"/>
  </si>
  <si>
    <t>E4663GC0502</t>
  </si>
  <si>
    <t>24.690046,121.378648</t>
    <phoneticPr fontId="6" type="noConversion"/>
  </si>
  <si>
    <t>E4663GC8064</t>
  </si>
  <si>
    <t>24.689192,121.378368</t>
    <phoneticPr fontId="6" type="noConversion"/>
  </si>
  <si>
    <t>E4663GB5089</t>
  </si>
  <si>
    <t>24.688415,121.378118</t>
    <phoneticPr fontId="6" type="noConversion"/>
  </si>
  <si>
    <t>E4663GA3233</t>
  </si>
  <si>
    <t>24.687691,121.378625</t>
    <phoneticPr fontId="6" type="noConversion"/>
  </si>
  <si>
    <t>E4662GE8443</t>
  </si>
  <si>
    <t>24.686913,121.378985</t>
    <phoneticPr fontId="6" type="noConversion"/>
  </si>
  <si>
    <t>E4662HD2517</t>
  </si>
  <si>
    <t>24.686072,121.379310</t>
    <phoneticPr fontId="6" type="noConversion"/>
  </si>
  <si>
    <t>E4662HC5644</t>
  </si>
  <si>
    <t>24.685292,121.379497</t>
    <phoneticPr fontId="6" type="noConversion"/>
  </si>
  <si>
    <t>E4662HB7738</t>
  </si>
  <si>
    <t>24.684651,121.380121</t>
    <phoneticPr fontId="6" type="noConversion"/>
  </si>
  <si>
    <t>E4762AB3067</t>
  </si>
  <si>
    <t>24.684498,121.381066</t>
    <phoneticPr fontId="6" type="noConversion"/>
  </si>
  <si>
    <t>E4762BA3920</t>
  </si>
  <si>
    <t>24.683782,121.381219</t>
    <phoneticPr fontId="6" type="noConversion"/>
  </si>
  <si>
    <t>E4762BA4181</t>
  </si>
  <si>
    <t>24.683047,121.380702</t>
    <phoneticPr fontId="6" type="noConversion"/>
  </si>
  <si>
    <t>E4761AE9269</t>
  </si>
  <si>
    <t>24.682695,121.379779</t>
    <phoneticPr fontId="6" type="noConversion"/>
  </si>
  <si>
    <t>E4761AD0920</t>
  </si>
  <si>
    <t>24.681873,121.379468</t>
    <phoneticPr fontId="6" type="noConversion"/>
  </si>
  <si>
    <t>E4661HC7919</t>
  </si>
  <si>
    <t>24.680991,121.379387</t>
    <phoneticPr fontId="6" type="noConversion"/>
  </si>
  <si>
    <t>E4661HC6031</t>
  </si>
  <si>
    <t>24.680245,121.380117</t>
    <phoneticPr fontId="6" type="noConversion"/>
  </si>
  <si>
    <t>E4761AB3179</t>
  </si>
  <si>
    <t>24.680182,121.381118</t>
    <phoneticPr fontId="6" type="noConversion"/>
  </si>
  <si>
    <t>E4761BB3192</t>
  </si>
  <si>
    <t>24.679980,121.382044</t>
    <phoneticPr fontId="6" type="noConversion"/>
  </si>
  <si>
    <t>E4761CA3920</t>
  </si>
  <si>
    <t>24.679203,121.382611</t>
    <phoneticPr fontId="6" type="noConversion"/>
  </si>
  <si>
    <t>E4761CA9004</t>
  </si>
  <si>
    <t>24.678502,121.383112</t>
    <phoneticPr fontId="6" type="noConversion"/>
  </si>
  <si>
    <t>E4760DE4217</t>
  </si>
  <si>
    <t>24.678192,121.383782</t>
    <phoneticPr fontId="6" type="noConversion"/>
  </si>
  <si>
    <t>E4760ED0993</t>
  </si>
  <si>
    <t>24.678216,121.384807</t>
    <phoneticPr fontId="6" type="noConversion"/>
  </si>
  <si>
    <t>E4760FD1935</t>
  </si>
  <si>
    <t>24.678543,121.385777</t>
    <phoneticPr fontId="6" type="noConversion"/>
  </si>
  <si>
    <t>E4760GE1312</t>
  </si>
  <si>
    <t>24.678648,121.386612</t>
    <phoneticPr fontId="6" type="noConversion"/>
  </si>
  <si>
    <t>E4760GE9454</t>
  </si>
  <si>
    <t>24.678777,121.387697</t>
    <phoneticPr fontId="6" type="noConversion"/>
  </si>
  <si>
    <t>E4860AE0558</t>
  </si>
  <si>
    <t>24.678525,121.388305</t>
    <phoneticPr fontId="6" type="noConversion"/>
  </si>
  <si>
    <t>E4860AE6361</t>
  </si>
  <si>
    <t>24.678058,121.388915</t>
    <phoneticPr fontId="6" type="noConversion"/>
  </si>
  <si>
    <t>E4860BD2789</t>
  </si>
  <si>
    <t>24.677903,121.389917</t>
    <phoneticPr fontId="6" type="noConversion"/>
  </si>
  <si>
    <t>E4860CD3602</t>
  </si>
  <si>
    <t>24.677012,121.390113</t>
    <phoneticPr fontId="6" type="noConversion"/>
  </si>
  <si>
    <t>E4860CC5604</t>
  </si>
  <si>
    <t>24.676452,121.391454</t>
    <phoneticPr fontId="6" type="noConversion"/>
  </si>
  <si>
    <t>E4860DC8062</t>
  </si>
  <si>
    <t>24.675815,121.391892</t>
    <phoneticPr fontId="6" type="noConversion"/>
  </si>
  <si>
    <t>E4860EB3302</t>
  </si>
  <si>
    <t>24.674857,121.392198</t>
    <phoneticPr fontId="6" type="noConversion"/>
  </si>
  <si>
    <t>E4860EA6226</t>
  </si>
  <si>
    <t>24.674820,121.392779</t>
    <phoneticPr fontId="6" type="noConversion"/>
  </si>
  <si>
    <t>E4860FA2202</t>
  </si>
  <si>
    <t>24.675286,121.393549</t>
    <phoneticPr fontId="6" type="noConversion"/>
  </si>
  <si>
    <t>E4860FA9783</t>
  </si>
  <si>
    <t>24.675274,121.394524</t>
    <phoneticPr fontId="6" type="noConversion"/>
  </si>
  <si>
    <t>E4860GA9772</t>
  </si>
  <si>
    <t>24.674841,121.395318</t>
    <phoneticPr fontId="6" type="noConversion"/>
  </si>
  <si>
    <t>E4860HA7275</t>
  </si>
  <si>
    <t>24.674098,121.395904</t>
    <phoneticPr fontId="6" type="noConversion"/>
  </si>
  <si>
    <t>E4959AE3473</t>
  </si>
  <si>
    <t>24.673611,121.396589</t>
    <phoneticPr fontId="6" type="noConversion"/>
  </si>
  <si>
    <t>E4959BD0869</t>
  </si>
  <si>
    <t>24.673950,121.397500</t>
    <phoneticPr fontId="6" type="noConversion"/>
  </si>
  <si>
    <t>E4959BE9297</t>
  </si>
  <si>
    <t>24.673732,121.398435</t>
    <phoneticPr fontId="6" type="noConversion"/>
  </si>
  <si>
    <t>E4959CE9033</t>
  </si>
  <si>
    <t>24.673456,121.399340</t>
    <phoneticPr fontId="6" type="noConversion"/>
  </si>
  <si>
    <t>E4959DD8752</t>
  </si>
  <si>
    <t>24.673157,121.400217</t>
    <phoneticPr fontId="6" type="noConversion"/>
  </si>
  <si>
    <t>E4959ED7440</t>
  </si>
  <si>
    <t>24.673590,121.400873</t>
    <phoneticPr fontId="6" type="noConversion"/>
  </si>
  <si>
    <t>E4959FD4808</t>
  </si>
  <si>
    <t>24.673681,121.401704</t>
    <phoneticPr fontId="6" type="noConversion"/>
  </si>
  <si>
    <t>E4959GD2948</t>
  </si>
  <si>
    <t>24.673728,121.402671</t>
    <phoneticPr fontId="6" type="noConversion"/>
  </si>
  <si>
    <t>E4959HE2024</t>
  </si>
  <si>
    <t>24.673663,121.403557</t>
    <phoneticPr fontId="6" type="noConversion"/>
  </si>
  <si>
    <t>E5059AD1927</t>
  </si>
  <si>
    <t>24.674070,121.404387</t>
    <phoneticPr fontId="6" type="noConversion"/>
  </si>
  <si>
    <t>E5059AE9452</t>
  </si>
  <si>
    <t>24.674981,121.404692</t>
    <phoneticPr fontId="6" type="noConversion"/>
  </si>
  <si>
    <t>E5060BA2463</t>
  </si>
  <si>
    <t>24.675305,121.405319</t>
    <phoneticPr fontId="6" type="noConversion"/>
  </si>
  <si>
    <t>E5060BA8799</t>
  </si>
  <si>
    <t>24.674744,121.406064</t>
    <phoneticPr fontId="6" type="noConversion"/>
  </si>
  <si>
    <t>E5060CA6157</t>
  </si>
  <si>
    <t>24.674043,121.406635</t>
    <phoneticPr fontId="6" type="noConversion"/>
  </si>
  <si>
    <t>E5059DE2430</t>
  </si>
  <si>
    <t>24.673307,121.406352</t>
    <phoneticPr fontId="6" type="noConversion"/>
  </si>
  <si>
    <t>E5059CD9558</t>
  </si>
  <si>
    <t>24.672679,121.406577</t>
    <phoneticPr fontId="6" type="noConversion"/>
  </si>
  <si>
    <t>E5059DC1889</t>
  </si>
  <si>
    <t>24.672018,121.407232</t>
    <phoneticPr fontId="6" type="noConversion"/>
  </si>
  <si>
    <t>E5059DC8146</t>
  </si>
  <si>
    <t>24.671065,121.407505</t>
    <phoneticPr fontId="6" type="noConversion"/>
  </si>
  <si>
    <t>E5059EB1120</t>
  </si>
  <si>
    <t>24.670258,121.407267</t>
    <phoneticPr fontId="6" type="noConversion"/>
  </si>
  <si>
    <t>E5059DA8281</t>
  </si>
  <si>
    <t>24.669668,121.407852</t>
    <phoneticPr fontId="6" type="noConversion"/>
  </si>
  <si>
    <t>E5058EE4585</t>
  </si>
  <si>
    <t>24.669118,121.408076</t>
    <phoneticPr fontId="6" type="noConversion"/>
  </si>
  <si>
    <t>E5058ED7905</t>
  </si>
  <si>
    <t>24.668562,121.407284</t>
    <phoneticPr fontId="6" type="noConversion"/>
  </si>
  <si>
    <t>E5058DD9303</t>
  </si>
  <si>
    <t>24.667777,121.407040</t>
    <phoneticPr fontId="6" type="noConversion"/>
  </si>
  <si>
    <t>E5058DC6466</t>
  </si>
  <si>
    <t>24.666949,121.406936</t>
    <phoneticPr fontId="6" type="noConversion"/>
  </si>
  <si>
    <t>E5058DB5564</t>
  </si>
  <si>
    <t>24.666024,121.407199</t>
    <phoneticPr fontId="6" type="noConversion"/>
  </si>
  <si>
    <t>E5058DA8532</t>
  </si>
  <si>
    <t>24.665259,121.406995</t>
    <phoneticPr fontId="6" type="noConversion"/>
  </si>
  <si>
    <t>E5057DE6627</t>
  </si>
  <si>
    <t>24.664613,121.407358</t>
    <phoneticPr fontId="6" type="noConversion"/>
  </si>
  <si>
    <t>E5057DD9995</t>
  </si>
  <si>
    <t>24.663925,121.406721</t>
    <phoneticPr fontId="6" type="noConversion"/>
  </si>
  <si>
    <t>E5057DD3159</t>
  </si>
  <si>
    <t>24.663030,121.406857</t>
    <phoneticPr fontId="6" type="noConversion"/>
  </si>
  <si>
    <t>E5057DC4290</t>
  </si>
  <si>
    <t>24.662198,121.407183</t>
    <phoneticPr fontId="6" type="noConversion"/>
  </si>
  <si>
    <t>E5057DB8228</t>
  </si>
  <si>
    <t>24.661393,121.406607</t>
    <phoneticPr fontId="6" type="noConversion"/>
  </si>
  <si>
    <t>E5057DA2349</t>
  </si>
  <si>
    <t>24.660485,121.406699</t>
    <phoneticPr fontId="6" type="noConversion"/>
  </si>
  <si>
    <t>E5056DE3348</t>
  </si>
  <si>
    <t>24.659836,121.406895</t>
    <phoneticPr fontId="6" type="noConversion"/>
  </si>
  <si>
    <t>E5056DD5646</t>
  </si>
  <si>
    <t>24.659113,121.406616</t>
    <phoneticPr fontId="6" type="noConversion"/>
  </si>
  <si>
    <t>E5056DC2866</t>
  </si>
  <si>
    <t>24.658318,121.406082</t>
    <phoneticPr fontId="6" type="noConversion"/>
  </si>
  <si>
    <t>E5056CB7928</t>
  </si>
  <si>
    <t>24.657542,121.405930</t>
    <phoneticPr fontId="6" type="noConversion"/>
  </si>
  <si>
    <t>E5056CB5172</t>
  </si>
  <si>
    <t>24.656668,121.406063</t>
    <phoneticPr fontId="6" type="noConversion"/>
  </si>
  <si>
    <t>E5056CA7115</t>
  </si>
  <si>
    <t>24.655719,121.406169</t>
    <phoneticPr fontId="6" type="noConversion"/>
  </si>
  <si>
    <t>E5055CE8120</t>
  </si>
  <si>
    <t>24.654882,121.405880</t>
    <phoneticPr fontId="6" type="noConversion"/>
  </si>
  <si>
    <t>E5055CD5137</t>
  </si>
  <si>
    <t>24.654298,121.406417</t>
    <phoneticPr fontId="6" type="noConversion"/>
  </si>
  <si>
    <t>E5055DC0573</t>
  </si>
  <si>
    <t>24.654135,121.406977</t>
    <phoneticPr fontId="6" type="noConversion"/>
  </si>
  <si>
    <t>E5055DC6345</t>
  </si>
  <si>
    <t>24.654473,121.407978</t>
    <phoneticPr fontId="6" type="noConversion"/>
  </si>
  <si>
    <t>E5055EC6753</t>
  </si>
  <si>
    <t>24.653830,121.408671</t>
    <phoneticPr fontId="6" type="noConversion"/>
  </si>
  <si>
    <t>E5055FC3062</t>
  </si>
  <si>
    <t>24.653258,121.409512</t>
    <phoneticPr fontId="6" type="noConversion"/>
  </si>
  <si>
    <t>E5055GB2318</t>
  </si>
  <si>
    <t>24.652681,121.409745</t>
    <phoneticPr fontId="6" type="noConversion"/>
  </si>
  <si>
    <t>E5055GA4755</t>
  </si>
  <si>
    <t>24.651747,121.409459</t>
    <phoneticPr fontId="6" type="noConversion"/>
  </si>
  <si>
    <t>E5054GE1761</t>
  </si>
  <si>
    <t>24.650992,121.409523</t>
    <phoneticPr fontId="6" type="noConversion"/>
  </si>
  <si>
    <t>E5054GD2837</t>
  </si>
  <si>
    <t>24.650391,121.409622</t>
    <phoneticPr fontId="6" type="noConversion"/>
  </si>
  <si>
    <t>E5054GD3231</t>
  </si>
  <si>
    <t>24.649991,121.410504</t>
    <phoneticPr fontId="6" type="noConversion"/>
  </si>
  <si>
    <t>E5054HC2737</t>
  </si>
  <si>
    <t>24.649122,121.410871</t>
    <phoneticPr fontId="6" type="noConversion"/>
  </si>
  <si>
    <t>E5054HB6801</t>
  </si>
  <si>
    <t>24.648974,121.411807</t>
    <phoneticPr fontId="6" type="noConversion"/>
  </si>
  <si>
    <t>E5154AB5655</t>
  </si>
  <si>
    <t>24.648477,121.412640</t>
    <phoneticPr fontId="6" type="noConversion"/>
  </si>
  <si>
    <t>E5154BB3190</t>
  </si>
  <si>
    <t>24.648222,121.413580</t>
    <phoneticPr fontId="6" type="noConversion"/>
  </si>
  <si>
    <t>E5154CA3842</t>
  </si>
  <si>
    <t>24.647688,121.414325</t>
    <phoneticPr fontId="6" type="noConversion"/>
  </si>
  <si>
    <t>E5154DA1203</t>
  </si>
  <si>
    <t>24.647154,121.415082</t>
    <phoneticPr fontId="6" type="noConversion"/>
  </si>
  <si>
    <t>E5153DE8674</t>
  </si>
  <si>
    <t>24.646206,121.415263</t>
    <phoneticPr fontId="6" type="noConversion"/>
  </si>
  <si>
    <t>E5153ED0569</t>
  </si>
  <si>
    <t>24.645873,121.416257</t>
    <phoneticPr fontId="6" type="noConversion"/>
  </si>
  <si>
    <t>E5153FD0263</t>
  </si>
  <si>
    <t>24.645274,121.416693</t>
    <phoneticPr fontId="6" type="noConversion"/>
  </si>
  <si>
    <t>E5153FC5516</t>
  </si>
  <si>
    <t>24.644816,121.417451</t>
    <phoneticPr fontId="6" type="noConversion"/>
  </si>
  <si>
    <t>E5153GC2076</t>
  </si>
  <si>
    <t>24.644181,121.418109</t>
    <phoneticPr fontId="6" type="noConversion"/>
  </si>
  <si>
    <t>E5153GB9346</t>
  </si>
  <si>
    <t>24.643271,121.418226</t>
    <phoneticPr fontId="6" type="noConversion"/>
  </si>
  <si>
    <t>E5153HA0365</t>
  </si>
  <si>
    <t>24.642405,121.418213</t>
    <phoneticPr fontId="6" type="noConversion"/>
  </si>
  <si>
    <t>E5152HE0359</t>
  </si>
  <si>
    <t>24.641795,121.418833</t>
    <phoneticPr fontId="6" type="noConversion"/>
  </si>
  <si>
    <t>E5152HD6782</t>
  </si>
  <si>
    <t>24.642708,121.418957</t>
    <phoneticPr fontId="6" type="noConversion"/>
  </si>
  <si>
    <t>E5152HE8713</t>
  </si>
  <si>
    <t>24.643657,121.419321</t>
    <phoneticPr fontId="6" type="noConversion"/>
  </si>
  <si>
    <t>E5253AA1778</t>
  </si>
  <si>
    <t>24.644363,121.419529</t>
    <phoneticPr fontId="6" type="noConversion"/>
  </si>
  <si>
    <t>E5253AB3586</t>
  </si>
  <si>
    <t>24.645203,121.419708</t>
    <phoneticPr fontId="6" type="noConversion"/>
  </si>
  <si>
    <t>E5253AC5469</t>
  </si>
  <si>
    <t>24.645974,121.419673</t>
    <phoneticPr fontId="6" type="noConversion"/>
  </si>
  <si>
    <t>E5253AD5325</t>
  </si>
  <si>
    <t>24.646833,121.420041</t>
    <phoneticPr fontId="6" type="noConversion"/>
  </si>
  <si>
    <t>E5253AE8390</t>
  </si>
  <si>
    <t>24.647452,121.420777</t>
    <phoneticPr fontId="6" type="noConversion"/>
  </si>
  <si>
    <t>E5253BE6939</t>
  </si>
  <si>
    <t>24.648345,121.420815</t>
    <phoneticPr fontId="6" type="noConversion"/>
  </si>
  <si>
    <t>E5254BA6978</t>
  </si>
  <si>
    <t>24.648970,121.421358</t>
    <phoneticPr fontId="6" type="noConversion"/>
  </si>
  <si>
    <t>E5254CB2627</t>
  </si>
  <si>
    <t>24.649310,121.421642</t>
    <phoneticPr fontId="6" type="noConversion"/>
  </si>
  <si>
    <t>E5254CC5005</t>
  </si>
  <si>
    <t>24.649160,121.422668</t>
    <phoneticPr fontId="6" type="noConversion"/>
  </si>
  <si>
    <t>E5254DB5849</t>
  </si>
  <si>
    <t>24.649854,121.423439</t>
    <phoneticPr fontId="6" type="noConversion"/>
  </si>
  <si>
    <t>E5254EC3626</t>
  </si>
  <si>
    <t>24.650669,121.423396</t>
    <phoneticPr fontId="6" type="noConversion"/>
  </si>
  <si>
    <t>E5254ED2576</t>
  </si>
  <si>
    <t>24.650451,121.423762</t>
    <phoneticPr fontId="6" type="noConversion"/>
  </si>
  <si>
    <t>E5254ED6342</t>
  </si>
  <si>
    <t>24.649807,121.424012</t>
    <phoneticPr fontId="6" type="noConversion"/>
  </si>
  <si>
    <t>E5254EC9601</t>
  </si>
  <si>
    <t>24.648928,121.424672</t>
    <phoneticPr fontId="6" type="noConversion"/>
  </si>
  <si>
    <t>E5254FB5673</t>
  </si>
  <si>
    <t>24.649486,121.425144</t>
    <phoneticPr fontId="6" type="noConversion"/>
  </si>
  <si>
    <t>E5254GC0255</t>
  </si>
  <si>
    <t>24.650302,121.425400</t>
    <phoneticPr fontId="6" type="noConversion"/>
  </si>
  <si>
    <t>E5254GD3106</t>
  </si>
  <si>
    <t>24.650792,121.425795</t>
    <phoneticPr fontId="6" type="noConversion"/>
  </si>
  <si>
    <t>E5254GD7700</t>
  </si>
  <si>
    <t>24.651141,121.426388</t>
    <phoneticPr fontId="6" type="noConversion"/>
  </si>
  <si>
    <t>E5254HE3009</t>
  </si>
  <si>
    <t>24.650906,121.427282</t>
    <phoneticPr fontId="6" type="noConversion"/>
  </si>
  <si>
    <t>E5354AD2813</t>
  </si>
  <si>
    <t>24.651252,121.428066</t>
    <phoneticPr fontId="6" type="noConversion"/>
  </si>
  <si>
    <t>E5354BE0202</t>
  </si>
  <si>
    <t>24.651339,121.428456</t>
    <phoneticPr fontId="6" type="noConversion"/>
  </si>
  <si>
    <t>E5354BE3392</t>
  </si>
  <si>
    <t>24.650506,121.428764</t>
    <phoneticPr fontId="6" type="noConversion"/>
  </si>
  <si>
    <t>E5354BD7410</t>
  </si>
  <si>
    <t>24.649828,121.428351</t>
    <phoneticPr fontId="6" type="noConversion"/>
  </si>
  <si>
    <t>E5354BC2694</t>
  </si>
  <si>
    <t>24.649304,121.428895</t>
    <phoneticPr fontId="6" type="noConversion"/>
  </si>
  <si>
    <t>E5354BC8046</t>
  </si>
  <si>
    <t>24.649152,121.429883</t>
    <phoneticPr fontId="6" type="noConversion"/>
  </si>
  <si>
    <t>E5354CB8940</t>
  </si>
  <si>
    <t>24.648916,121.430264</t>
    <phoneticPr fontId="6" type="noConversion"/>
  </si>
  <si>
    <t>E5354DB2634</t>
  </si>
  <si>
    <t>24.648092,121.429643</t>
    <phoneticPr fontId="6" type="noConversion"/>
  </si>
  <si>
    <t>E5354CA6712</t>
  </si>
  <si>
    <t>24.647408,121.429112</t>
    <phoneticPr fontId="6" type="noConversion"/>
  </si>
  <si>
    <t>E5353CE0977</t>
  </si>
  <si>
    <t>24.647168,121.430279</t>
    <phoneticPr fontId="6" type="noConversion"/>
  </si>
  <si>
    <t>E5353DE2750</t>
  </si>
  <si>
    <t>24.647501,121.431014</t>
    <phoneticPr fontId="6" type="noConversion"/>
  </si>
  <si>
    <t>E5354DA9097</t>
  </si>
  <si>
    <t>24.647541,121.431739</t>
    <phoneticPr fontId="6" type="noConversion"/>
  </si>
  <si>
    <t>E5354EA7132</t>
  </si>
  <si>
    <t>24.648156,121.432351</t>
    <phoneticPr fontId="6" type="noConversion"/>
  </si>
  <si>
    <t>E5354FA3850</t>
  </si>
  <si>
    <t>24.648301,121.432892</t>
    <phoneticPr fontId="6" type="noConversion"/>
  </si>
  <si>
    <t>E5354FA8997</t>
  </si>
  <si>
    <t>24.647634,121.433695</t>
    <phoneticPr fontId="6" type="noConversion"/>
  </si>
  <si>
    <t>E5354GA7213</t>
  </si>
  <si>
    <t>24.646921,121.434170</t>
    <phoneticPr fontId="6" type="noConversion"/>
  </si>
  <si>
    <t>E5353HE1494</t>
  </si>
  <si>
    <t>24.646013,121.434153</t>
    <phoneticPr fontId="6" type="noConversion"/>
  </si>
  <si>
    <t>E5353HD1484</t>
  </si>
  <si>
    <t>24.645398,121.434970</t>
    <phoneticPr fontId="6" type="noConversion"/>
  </si>
  <si>
    <t>E5453AC0716</t>
  </si>
  <si>
    <t>24.645634,121.435780</t>
    <phoneticPr fontId="6" type="noConversion"/>
  </si>
  <si>
    <t>E5453AD8032</t>
  </si>
  <si>
    <t>24.646123,121.436372</t>
    <phoneticPr fontId="6" type="noConversion"/>
  </si>
  <si>
    <t>E5453BD4527</t>
  </si>
  <si>
    <t>24.645937,121.437266</t>
    <phoneticPr fontId="6" type="noConversion"/>
  </si>
  <si>
    <t>E5453CD3336</t>
  </si>
  <si>
    <t>24.646746,121.437408</t>
    <phoneticPr fontId="6" type="noConversion"/>
  </si>
  <si>
    <t>E5453CE4276</t>
  </si>
  <si>
    <t>24.647514,121.437648</t>
    <phoneticPr fontId="6" type="noConversion"/>
  </si>
  <si>
    <t>E5454CA7111</t>
  </si>
  <si>
    <t>24.648321,121.437746</t>
    <phoneticPr fontId="6" type="noConversion"/>
  </si>
  <si>
    <t>E5454CB8010</t>
  </si>
  <si>
    <t>24.647946,121.438035</t>
    <phoneticPr fontId="6" type="noConversion"/>
  </si>
  <si>
    <t>E5454DA1509</t>
  </si>
  <si>
    <t>24.647205,121.438541</t>
    <phoneticPr fontId="6" type="noConversion"/>
  </si>
  <si>
    <t>E5453DE6727</t>
  </si>
  <si>
    <t>24.646699,121.438931</t>
    <phoneticPr fontId="6" type="noConversion"/>
  </si>
  <si>
    <t>E5453EE0211</t>
  </si>
  <si>
    <t>24.646745,121.439585</t>
    <phoneticPr fontId="6" type="noConversion"/>
  </si>
  <si>
    <t>E5453EE6276</t>
  </si>
  <si>
    <t>24.646092,121.440520</t>
    <phoneticPr fontId="6" type="noConversion"/>
  </si>
  <si>
    <t>E5453FD6524</t>
  </si>
  <si>
    <t>24.645490,121.441060</t>
    <phoneticPr fontId="6" type="noConversion"/>
  </si>
  <si>
    <t>E5453GC1878</t>
  </si>
  <si>
    <t>24.645076,121.441889</t>
    <phoneticPr fontId="6" type="noConversion"/>
  </si>
  <si>
    <t>E5453HC0412</t>
  </si>
  <si>
    <t>24.644620,121.442581</t>
    <phoneticPr fontId="6" type="noConversion"/>
  </si>
  <si>
    <t>E5453HB7912</t>
  </si>
  <si>
    <t>24.645395,121.442585</t>
    <phoneticPr fontId="6" type="noConversion"/>
  </si>
  <si>
    <t>E5453HC7728</t>
  </si>
  <si>
    <t>24.645969,121.443288</t>
    <phoneticPr fontId="6" type="noConversion"/>
  </si>
  <si>
    <t>E5553AD4422</t>
  </si>
  <si>
    <t>24.646692,121.443822</t>
    <phoneticPr fontId="6" type="noConversion"/>
  </si>
  <si>
    <t>E5553AE9262</t>
  </si>
  <si>
    <t>24.647197,121.444097</t>
    <phoneticPr fontId="6" type="noConversion"/>
  </si>
  <si>
    <t>E5553BE2748</t>
  </si>
  <si>
    <t>24.646295,121.444270</t>
    <phoneticPr fontId="6" type="noConversion"/>
  </si>
  <si>
    <t>E5553BD4728</t>
  </si>
  <si>
    <t>24.645483,121.444271</t>
    <phoneticPr fontId="6" type="noConversion"/>
  </si>
  <si>
    <t>E5553BC4828</t>
  </si>
  <si>
    <t>24.644866,121.444219</t>
    <phoneticPr fontId="6" type="noConversion"/>
  </si>
  <si>
    <t>E5553BC3270</t>
  </si>
  <si>
    <t>24.644081,121.444609</t>
    <phoneticPr fontId="6" type="noConversion"/>
  </si>
  <si>
    <t>E5553BB7373</t>
  </si>
  <si>
    <t>24.643128,121.444629</t>
    <phoneticPr fontId="6" type="noConversion"/>
  </si>
  <si>
    <t>E5553BA7297</t>
  </si>
  <si>
    <t>24.642544,121.444976</t>
    <phoneticPr fontId="6" type="noConversion"/>
  </si>
  <si>
    <t>E5552CE1653</t>
  </si>
  <si>
    <t>25.048106,121.510559</t>
    <phoneticPr fontId="6" type="noConversion"/>
  </si>
  <si>
    <t>B6342CE8056</t>
  </si>
  <si>
    <t>B6342CE8056</t>
    <phoneticPr fontId="6"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</si>
</sst>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43" formatCode="_-* #,##0.00_-;\-* #,##0.00_-;_-* &quot;-&quot;??_-;_-@_-"/>
    <numFmt numFmtId="176" formatCode="[$-404]e\.m\.d"/>
    <numFmt numFmtId="177" formatCode="h:mm"/>
    <numFmt numFmtId="178" formatCode="0.00_);[Red]\(0.00\)"/>
    <numFmt numFmtId="179" formatCode="0_ "/>
    <numFmt numFmtId="180" formatCode="m&quot;月&quot;d&quot;日&quot;"/>
    <numFmt numFmtId="181" formatCode="m/d"/>
    <numFmt numFmtId="182" formatCode="_-* #,##0_-;\-* #,##0_-;_-* &quot;-&quot;??_-;_-@_-"/>
    <numFmt numFmtId="183" formatCode="0.0_ "/>
    <numFmt numFmtId="184" formatCode="[$-404]e/m/d;@"/>
    <numFmt numFmtId="185" formatCode="[$-404]e\.mm\.dd"/>
    <numFmt numFmtId="186" formatCode="0.0000"/>
    <numFmt numFmtId="187" formatCode="0_);[Red]\(0\)"/>
    <numFmt numFmtId="188" formatCode="0.0000_);[Red]\(0.0000\)"/>
    <numFmt numFmtId="189" formatCode="0.0000_ "/>
    <numFmt numFmtId="190" formatCode="0;[Red]0"/>
    <numFmt numFmtId="191" formatCode="h:mm;@"/>
    <numFmt numFmtId="192" formatCode="0.00_ "/>
    <numFmt numFmtId="193" formatCode="0.00000_ "/>
    <numFmt numFmtId="194" formatCode="00"/>
  </numFmts>
  <fonts count="274">
    <font>
      <sz val="12"/>
      <name val="新細明體"/>
      <family val="1"/>
      <charset val="136"/>
    </font>
    <font>
      <sz val="12"/>
      <color theme="1"/>
      <name val="新細明體"/>
      <family val="2"/>
      <charset val="136"/>
      <scheme val="minor"/>
    </font>
    <font>
      <sz val="12"/>
      <color theme="1"/>
      <name val="新細明體"/>
      <family val="2"/>
      <charset val="136"/>
      <scheme val="minor"/>
    </font>
    <font>
      <sz val="12"/>
      <name val="新細明體"/>
      <family val="1"/>
      <charset val="136"/>
    </font>
    <font>
      <sz val="12"/>
      <name val="新細明體"/>
      <family val="1"/>
      <charset val="136"/>
    </font>
    <font>
      <sz val="12"/>
      <name val="細明體"/>
      <family val="3"/>
      <charset val="136"/>
    </font>
    <font>
      <sz val="9"/>
      <name val="新細明體"/>
      <family val="1"/>
      <charset val="136"/>
    </font>
    <font>
      <sz val="12"/>
      <name val="Times New Roman"/>
      <family val="1"/>
    </font>
    <font>
      <sz val="12"/>
      <color indexed="10"/>
      <name val="細明體"/>
      <family val="3"/>
      <charset val="136"/>
    </font>
    <font>
      <sz val="12"/>
      <color indexed="10"/>
      <name val="新細明體"/>
      <family val="1"/>
      <charset val="136"/>
    </font>
    <font>
      <sz val="12"/>
      <color indexed="12"/>
      <name val="細明體"/>
      <family val="3"/>
      <charset val="136"/>
    </font>
    <font>
      <sz val="12"/>
      <color indexed="12"/>
      <name val="新細明體"/>
      <family val="1"/>
      <charset val="136"/>
    </font>
    <font>
      <sz val="12"/>
      <name val="新細明體"/>
      <family val="1"/>
      <charset val="136"/>
    </font>
    <font>
      <sz val="14"/>
      <name val="Times New Roman"/>
      <family val="1"/>
    </font>
    <font>
      <b/>
      <sz val="18"/>
      <name val="新細明體"/>
      <family val="1"/>
      <charset val="136"/>
    </font>
    <font>
      <b/>
      <sz val="18"/>
      <name val="Times New Roman"/>
      <family val="1"/>
    </font>
    <font>
      <b/>
      <sz val="20"/>
      <name val="Times New Roman"/>
      <family val="1"/>
    </font>
    <font>
      <sz val="24"/>
      <name val="Times New Roman"/>
      <family val="1"/>
    </font>
    <font>
      <sz val="20"/>
      <name val="Times New Roman"/>
      <family val="1"/>
    </font>
    <font>
      <sz val="12"/>
      <color indexed="8"/>
      <name val="Times New Roman"/>
      <family val="1"/>
    </font>
    <font>
      <sz val="12"/>
      <color indexed="12"/>
      <name val="Times New Roman"/>
      <family val="1"/>
    </font>
    <font>
      <sz val="12"/>
      <color indexed="8"/>
      <name val="細明體"/>
      <family val="3"/>
      <charset val="136"/>
    </font>
    <font>
      <b/>
      <sz val="20"/>
      <name val="標楷體"/>
      <family val="4"/>
      <charset val="136"/>
    </font>
    <font>
      <sz val="14"/>
      <name val="新細明體"/>
      <family val="1"/>
      <charset val="136"/>
    </font>
    <font>
      <sz val="9"/>
      <name val="細明體"/>
      <family val="3"/>
      <charset val="136"/>
    </font>
    <font>
      <sz val="18"/>
      <name val="Times New Roman"/>
      <family val="1"/>
    </font>
    <font>
      <sz val="16"/>
      <name val="新細明體"/>
      <family val="1"/>
      <charset val="136"/>
    </font>
    <font>
      <sz val="12"/>
      <color indexed="10"/>
      <name val="Times New Roman"/>
      <family val="1"/>
    </font>
    <font>
      <sz val="12"/>
      <name val="新細明體"/>
      <family val="1"/>
      <charset val="136"/>
    </font>
    <font>
      <sz val="12"/>
      <color indexed="14"/>
      <name val="Times New Roman"/>
      <family val="1"/>
    </font>
    <font>
      <sz val="11"/>
      <name val="Times New Roman"/>
      <family val="1"/>
    </font>
    <font>
      <sz val="11"/>
      <name val="新細明體"/>
      <family val="1"/>
      <charset val="136"/>
    </font>
    <font>
      <sz val="11"/>
      <color indexed="10"/>
      <name val="Times New Roman"/>
      <family val="1"/>
    </font>
    <font>
      <sz val="12"/>
      <color indexed="8"/>
      <name val="新細明體"/>
      <family val="1"/>
      <charset val="136"/>
    </font>
    <font>
      <sz val="12"/>
      <color indexed="17"/>
      <name val="Times New Roman"/>
      <family val="1"/>
    </font>
    <font>
      <sz val="12"/>
      <color indexed="17"/>
      <name val="新細明體"/>
      <family val="1"/>
      <charset val="136"/>
    </font>
    <font>
      <sz val="18"/>
      <name val="標楷體"/>
      <family val="4"/>
      <charset val="136"/>
    </font>
    <font>
      <sz val="18"/>
      <color indexed="10"/>
      <name val="Times New Roman"/>
      <family val="1"/>
    </font>
    <font>
      <sz val="16"/>
      <name val="Times New Roman"/>
      <family val="1"/>
    </font>
    <font>
      <sz val="14"/>
      <color indexed="8"/>
      <name val="Times New Roman"/>
      <family val="1"/>
    </font>
    <font>
      <sz val="24"/>
      <name val="新細明體"/>
      <family val="1"/>
      <charset val="136"/>
    </font>
    <font>
      <sz val="12"/>
      <color indexed="14"/>
      <name val="細明體"/>
      <family val="3"/>
      <charset val="136"/>
    </font>
    <font>
      <sz val="11"/>
      <color indexed="8"/>
      <name val="Times New Roman"/>
      <family val="1"/>
    </font>
    <font>
      <sz val="10"/>
      <name val="Times New Roman"/>
      <family val="1"/>
    </font>
    <font>
      <sz val="12"/>
      <name val="標楷體"/>
      <family val="4"/>
      <charset val="136"/>
    </font>
    <font>
      <sz val="14"/>
      <name val="標楷體"/>
      <family val="4"/>
      <charset val="136"/>
    </font>
    <font>
      <sz val="14"/>
      <color indexed="10"/>
      <name val="Times New Roman"/>
      <family val="1"/>
    </font>
    <font>
      <sz val="10"/>
      <color indexed="8"/>
      <name val="Times New Roman"/>
      <family val="1"/>
    </font>
    <font>
      <sz val="24"/>
      <color indexed="8"/>
      <name val="Times New Roman"/>
      <family val="1"/>
    </font>
    <font>
      <sz val="18"/>
      <color indexed="10"/>
      <name val="新細明體"/>
      <family val="1"/>
      <charset val="136"/>
    </font>
    <font>
      <b/>
      <sz val="14"/>
      <name val="標楷體"/>
      <family val="4"/>
      <charset val="136"/>
    </font>
    <font>
      <sz val="16"/>
      <name val="標楷體"/>
      <family val="4"/>
      <charset val="136"/>
    </font>
    <font>
      <sz val="10"/>
      <name val="標楷體"/>
      <family val="4"/>
      <charset val="136"/>
    </font>
    <font>
      <sz val="11"/>
      <name val="標楷體"/>
      <family val="4"/>
      <charset val="136"/>
    </font>
    <font>
      <b/>
      <sz val="14"/>
      <name val="Times New Roman"/>
      <family val="1"/>
    </font>
    <font>
      <sz val="14"/>
      <color indexed="8"/>
      <name val="細明體"/>
      <family val="3"/>
      <charset val="136"/>
    </font>
    <font>
      <sz val="10"/>
      <name val="新細明體"/>
      <family val="1"/>
      <charset val="136"/>
    </font>
    <font>
      <sz val="10"/>
      <color indexed="10"/>
      <name val="細明體"/>
      <family val="3"/>
      <charset val="136"/>
    </font>
    <font>
      <u/>
      <sz val="16"/>
      <color indexed="10"/>
      <name val="標楷體"/>
      <family val="4"/>
      <charset val="136"/>
    </font>
    <font>
      <u/>
      <sz val="16"/>
      <color indexed="10"/>
      <name val="Times New Roman"/>
      <family val="1"/>
    </font>
    <font>
      <sz val="16"/>
      <color indexed="10"/>
      <name val="標楷體"/>
      <family val="4"/>
      <charset val="136"/>
    </font>
    <font>
      <sz val="16"/>
      <color indexed="10"/>
      <name val="Times New Roman"/>
      <family val="1"/>
    </font>
    <font>
      <sz val="10"/>
      <color indexed="8"/>
      <name val="細明體"/>
      <family val="3"/>
      <charset val="136"/>
    </font>
    <font>
      <sz val="12"/>
      <color indexed="12"/>
      <name val="標楷體"/>
      <family val="4"/>
      <charset val="136"/>
    </font>
    <font>
      <sz val="12"/>
      <color indexed="16"/>
      <name val="標楷體"/>
      <family val="4"/>
      <charset val="136"/>
    </font>
    <font>
      <sz val="12"/>
      <color indexed="8"/>
      <name val="標楷體"/>
      <family val="4"/>
      <charset val="136"/>
    </font>
    <font>
      <sz val="16"/>
      <color indexed="10"/>
      <name val="細明體"/>
      <family val="3"/>
      <charset val="136"/>
    </font>
    <font>
      <sz val="24"/>
      <color indexed="8"/>
      <name val="標楷體"/>
      <family val="4"/>
      <charset val="136"/>
    </font>
    <font>
      <sz val="24"/>
      <name val="標楷體"/>
      <family val="4"/>
      <charset val="136"/>
    </font>
    <font>
      <sz val="24"/>
      <name val="細明體"/>
      <family val="3"/>
      <charset val="136"/>
    </font>
    <font>
      <sz val="12"/>
      <color indexed="16"/>
      <name val="Times New Roman"/>
      <family val="1"/>
    </font>
    <font>
      <sz val="11"/>
      <color indexed="8"/>
      <name val="細明體"/>
      <family val="3"/>
      <charset val="136"/>
    </font>
    <font>
      <sz val="14"/>
      <color indexed="10"/>
      <name val="細明體"/>
      <family val="3"/>
      <charset val="136"/>
    </font>
    <font>
      <sz val="12"/>
      <color indexed="17"/>
      <name val="細明體"/>
      <family val="3"/>
      <charset val="136"/>
    </font>
    <font>
      <sz val="11"/>
      <color indexed="8"/>
      <name val="新細明體"/>
      <family val="1"/>
      <charset val="136"/>
    </font>
    <font>
      <sz val="18"/>
      <color indexed="10"/>
      <name val="標楷體"/>
      <family val="4"/>
      <charset val="136"/>
    </font>
    <font>
      <sz val="24"/>
      <color indexed="10"/>
      <name val="Times New Roman"/>
      <family val="1"/>
    </font>
    <font>
      <sz val="24"/>
      <color indexed="10"/>
      <name val="新細明體"/>
      <family val="1"/>
      <charset val="136"/>
    </font>
    <font>
      <sz val="12"/>
      <color indexed="20"/>
      <name val="Times New Roman"/>
      <family val="1"/>
    </font>
    <font>
      <sz val="22"/>
      <name val="Times New Roman"/>
      <family val="1"/>
    </font>
    <font>
      <sz val="22"/>
      <name val="標楷體"/>
      <family val="4"/>
      <charset val="136"/>
    </font>
    <font>
      <sz val="20"/>
      <color indexed="8"/>
      <name val="細明體"/>
      <family val="3"/>
      <charset val="136"/>
    </font>
    <font>
      <sz val="20"/>
      <color indexed="8"/>
      <name val="Times New Roman"/>
      <family val="1"/>
    </font>
    <font>
      <sz val="12"/>
      <name val="Arial"/>
      <family val="2"/>
    </font>
    <font>
      <sz val="12"/>
      <name val="Courier New"/>
      <family val="3"/>
    </font>
    <font>
      <sz val="24"/>
      <color indexed="8"/>
      <name val="新細明體"/>
      <family val="1"/>
      <charset val="136"/>
    </font>
    <font>
      <sz val="10"/>
      <color indexed="10"/>
      <name val="Times New Roman"/>
      <family val="1"/>
    </font>
    <font>
      <sz val="12"/>
      <color indexed="60"/>
      <name val="Times New Roman"/>
      <family val="1"/>
    </font>
    <font>
      <sz val="12"/>
      <color indexed="60"/>
      <name val="標楷體"/>
      <family val="4"/>
      <charset val="136"/>
    </font>
    <font>
      <sz val="16"/>
      <color indexed="8"/>
      <name val="Times New Roman"/>
      <family val="1"/>
    </font>
    <font>
      <sz val="14"/>
      <color indexed="12"/>
      <name val="Times New Roman"/>
      <family val="1"/>
    </font>
    <font>
      <sz val="14"/>
      <color indexed="12"/>
      <name val="細明體"/>
      <family val="3"/>
      <charset val="136"/>
    </font>
    <font>
      <sz val="11"/>
      <color indexed="10"/>
      <name val="細明體"/>
      <family val="3"/>
      <charset val="136"/>
    </font>
    <font>
      <sz val="14"/>
      <color indexed="10"/>
      <name val="新細明體"/>
      <family val="1"/>
      <charset val="136"/>
    </font>
    <font>
      <sz val="15"/>
      <name val="標楷體"/>
      <family val="4"/>
      <charset val="136"/>
    </font>
    <font>
      <sz val="15"/>
      <name val="Times New Roman"/>
      <family val="1"/>
    </font>
    <font>
      <sz val="12"/>
      <color indexed="17"/>
      <name val="標楷體"/>
      <family val="4"/>
      <charset val="136"/>
    </font>
    <font>
      <sz val="12"/>
      <color rgb="FF008080"/>
      <name val="細明體"/>
      <family val="3"/>
      <charset val="136"/>
    </font>
    <font>
      <sz val="12"/>
      <color rgb="FFFF0000"/>
      <name val="Times New Roman"/>
      <family val="1"/>
    </font>
    <font>
      <sz val="12"/>
      <color rgb="FFFF0000"/>
      <name val="新細明體"/>
      <family val="1"/>
      <charset val="136"/>
    </font>
    <font>
      <sz val="12"/>
      <color rgb="FF0000FF"/>
      <name val="Times New Roman"/>
      <family val="1"/>
    </font>
    <font>
      <sz val="12"/>
      <color rgb="FF0000FF"/>
      <name val="新細明體"/>
      <family val="1"/>
      <charset val="136"/>
    </font>
    <font>
      <sz val="12"/>
      <color rgb="FF006600"/>
      <name val="Times New Roman"/>
      <family val="1"/>
    </font>
    <font>
      <sz val="12"/>
      <color rgb="FF006600"/>
      <name val="新細明體"/>
      <family val="1"/>
      <charset val="136"/>
    </font>
    <font>
      <sz val="12"/>
      <color rgb="FF000000"/>
      <name val="新細明體"/>
      <family val="1"/>
      <charset val="136"/>
    </font>
    <font>
      <sz val="12"/>
      <color rgb="FF0000FF"/>
      <name val="Times New Roman"/>
      <family val="1"/>
      <charset val="136"/>
    </font>
    <font>
      <sz val="12"/>
      <color rgb="FF0000FF"/>
      <name val="細明體"/>
      <family val="3"/>
      <charset val="136"/>
    </font>
    <font>
      <sz val="12"/>
      <color rgb="FF0000FF"/>
      <name val="細明體"/>
      <family val="1"/>
      <charset val="136"/>
    </font>
    <font>
      <sz val="12"/>
      <color rgb="FF006600"/>
      <name val="Times New Roman"/>
      <family val="1"/>
      <charset val="136"/>
    </font>
    <font>
      <sz val="12"/>
      <color rgb="FFFF0000"/>
      <name val="細明體"/>
      <family val="1"/>
      <charset val="136"/>
    </font>
    <font>
      <sz val="12"/>
      <name val="細明體"/>
      <family val="1"/>
      <charset val="136"/>
    </font>
    <font>
      <sz val="12"/>
      <name val="Times New Roman"/>
      <family val="1"/>
      <charset val="136"/>
    </font>
    <font>
      <sz val="12"/>
      <color rgb="FFFF0000"/>
      <name val="Times New Roman"/>
      <family val="1"/>
      <charset val="136"/>
    </font>
    <font>
      <sz val="12"/>
      <color rgb="FFFF0000"/>
      <name val="細明體"/>
      <family val="3"/>
      <charset val="136"/>
    </font>
    <font>
      <sz val="11"/>
      <color rgb="FFFF0000"/>
      <name val="Times New Roman"/>
      <family val="1"/>
    </font>
    <font>
      <sz val="12"/>
      <color rgb="FF7030A0"/>
      <name val="Times New Roman"/>
      <family val="1"/>
    </font>
    <font>
      <sz val="12"/>
      <color rgb="FF7030A0"/>
      <name val="細明體"/>
      <family val="1"/>
      <charset val="136"/>
    </font>
    <font>
      <sz val="12"/>
      <color rgb="FF7030A0"/>
      <name val="新細明體"/>
      <family val="1"/>
      <charset val="136"/>
    </font>
    <font>
      <sz val="12"/>
      <color rgb="FF7030A0"/>
      <name val="細明體"/>
      <family val="3"/>
      <charset val="136"/>
    </font>
    <font>
      <sz val="12"/>
      <color rgb="FF7030A0"/>
      <name val="Times New Roman"/>
      <family val="1"/>
      <charset val="136"/>
    </font>
    <font>
      <sz val="12"/>
      <color theme="1"/>
      <name val="細明體"/>
      <family val="1"/>
      <charset val="136"/>
    </font>
    <font>
      <sz val="12"/>
      <color rgb="FF000000"/>
      <name val="細明體"/>
      <family val="1"/>
      <charset val="136"/>
    </font>
    <font>
      <sz val="13"/>
      <name val="細明體"/>
      <family val="1"/>
      <charset val="136"/>
    </font>
    <font>
      <b/>
      <sz val="12"/>
      <color rgb="FFFF0000"/>
      <name val="細明體"/>
      <family val="1"/>
      <charset val="136"/>
    </font>
    <font>
      <b/>
      <sz val="12"/>
      <color rgb="FFFF0000"/>
      <name val="Times New Roman"/>
      <family val="1"/>
    </font>
    <font>
      <b/>
      <sz val="12"/>
      <name val="Times New Roman"/>
      <family val="1"/>
    </font>
    <font>
      <b/>
      <sz val="12"/>
      <name val="細明體"/>
      <family val="3"/>
      <charset val="136"/>
    </font>
    <font>
      <sz val="12"/>
      <color rgb="FF008000"/>
      <name val="細明體"/>
      <family val="1"/>
      <charset val="136"/>
    </font>
    <font>
      <sz val="12"/>
      <color theme="1"/>
      <name val="Times New Roman"/>
      <family val="1"/>
    </font>
    <font>
      <b/>
      <sz val="12"/>
      <color theme="1"/>
      <name val="Times New Roman"/>
      <family val="1"/>
    </font>
    <font>
      <sz val="12"/>
      <color theme="1"/>
      <name val="細明體"/>
      <family val="3"/>
      <charset val="136"/>
    </font>
    <font>
      <b/>
      <sz val="12"/>
      <color theme="1"/>
      <name val="細明體"/>
      <family val="3"/>
      <charset val="136"/>
    </font>
    <font>
      <sz val="12"/>
      <color rgb="FF006600"/>
      <name val="細明體"/>
      <family val="3"/>
      <charset val="136"/>
    </font>
    <font>
      <sz val="12"/>
      <color indexed="61"/>
      <name val="Times New Roman"/>
      <family val="1"/>
    </font>
    <font>
      <sz val="12"/>
      <color rgb="FFFF0000"/>
      <name val="標楷體"/>
      <family val="4"/>
      <charset val="136"/>
    </font>
    <font>
      <sz val="12"/>
      <color theme="1"/>
      <name val="標楷體"/>
      <family val="4"/>
      <charset val="136"/>
    </font>
    <font>
      <sz val="12"/>
      <color rgb="FF006666"/>
      <name val="Times New Roman"/>
      <family val="1"/>
    </font>
    <font>
      <sz val="12"/>
      <color rgb="FF008080"/>
      <name val="Times New Roman"/>
      <family val="1"/>
    </font>
    <font>
      <sz val="11"/>
      <color rgb="FFFF0000"/>
      <name val="Times New Roman"/>
      <family val="1"/>
      <charset val="136"/>
    </font>
    <font>
      <sz val="11"/>
      <color rgb="FFFF0000"/>
      <name val="新細明體"/>
      <family val="1"/>
      <charset val="136"/>
    </font>
    <font>
      <sz val="11"/>
      <color rgb="FF006600"/>
      <name val="Times New Roman"/>
      <family val="1"/>
    </font>
    <font>
      <sz val="12"/>
      <color rgb="FF006666"/>
      <name val="細明體"/>
      <family val="3"/>
      <charset val="136"/>
    </font>
    <font>
      <sz val="12"/>
      <color rgb="FFFF0000"/>
      <name val="Times New Roman"/>
      <family val="3"/>
      <charset val="136"/>
    </font>
    <font>
      <sz val="11"/>
      <color rgb="FF0000FF"/>
      <name val="Times New Roman"/>
      <family val="1"/>
      <charset val="136"/>
    </font>
    <font>
      <sz val="11"/>
      <color rgb="FF006600"/>
      <name val="細明體"/>
      <family val="3"/>
      <charset val="136"/>
    </font>
    <font>
      <sz val="12"/>
      <color rgb="FF006600"/>
      <name val="MS PGothic"/>
      <family val="2"/>
    </font>
    <font>
      <sz val="11"/>
      <color rgb="FFFF0000"/>
      <name val="細明體"/>
      <family val="1"/>
      <charset val="136"/>
    </font>
    <font>
      <sz val="14"/>
      <color rgb="FF7030A0"/>
      <name val="細明體"/>
      <family val="1"/>
      <charset val="136"/>
    </font>
    <font>
      <sz val="14"/>
      <color rgb="FFFF0000"/>
      <name val="Times New Roman"/>
      <family val="1"/>
      <charset val="136"/>
    </font>
    <font>
      <sz val="14"/>
      <color rgb="FFFF0000"/>
      <name val="新細明體"/>
      <family val="1"/>
      <charset val="136"/>
    </font>
    <font>
      <sz val="12"/>
      <name val="Microsoft JhengHei UI"/>
      <family val="1"/>
      <charset val="136"/>
    </font>
    <font>
      <sz val="20"/>
      <color theme="1"/>
      <name val="標楷體"/>
      <family val="4"/>
      <charset val="136"/>
    </font>
    <font>
      <sz val="12"/>
      <name val="新細明體"/>
      <family val="1"/>
      <charset val="136"/>
      <scheme val="minor"/>
    </font>
    <font>
      <sz val="9"/>
      <name val="新細明體"/>
      <family val="2"/>
      <charset val="136"/>
      <scheme val="minor"/>
    </font>
    <font>
      <sz val="16"/>
      <color theme="1"/>
      <name val="標楷體"/>
      <family val="4"/>
      <charset val="136"/>
    </font>
    <font>
      <sz val="14"/>
      <color theme="1"/>
      <name val="標楷體"/>
      <family val="4"/>
      <charset val="136"/>
    </font>
    <font>
      <sz val="14"/>
      <color theme="1"/>
      <name val="新細明體"/>
      <family val="2"/>
      <charset val="136"/>
      <scheme val="minor"/>
    </font>
    <font>
      <sz val="14"/>
      <color rgb="FF0000CC"/>
      <name val="新細明體"/>
      <family val="2"/>
      <charset val="136"/>
      <scheme val="minor"/>
    </font>
    <font>
      <b/>
      <sz val="18"/>
      <color theme="1"/>
      <name val="標楷體"/>
      <family val="4"/>
      <charset val="136"/>
    </font>
    <font>
      <sz val="8"/>
      <name val="Times New Roman"/>
      <family val="1"/>
    </font>
    <font>
      <b/>
      <sz val="9"/>
      <color indexed="81"/>
      <name val="Tahoma"/>
      <family val="2"/>
    </font>
    <font>
      <sz val="9"/>
      <color indexed="81"/>
      <name val="Tahoma"/>
      <family val="2"/>
    </font>
    <font>
      <sz val="11"/>
      <color rgb="FF0000FF"/>
      <name val="MS PGothic"/>
      <family val="2"/>
      <charset val="128"/>
    </font>
    <font>
      <sz val="10"/>
      <color rgb="FF0000FF"/>
      <name val="Times New Roman"/>
      <family val="1"/>
      <charset val="136"/>
    </font>
    <font>
      <sz val="10"/>
      <color rgb="FF0000FF"/>
      <name val="新細明體"/>
      <family val="1"/>
      <charset val="136"/>
    </font>
    <font>
      <sz val="10"/>
      <color rgb="FF0000FF"/>
      <name val="Times New Roman"/>
      <family val="1"/>
    </font>
    <font>
      <sz val="10"/>
      <color rgb="FF0000FF"/>
      <name val="細明體"/>
      <family val="1"/>
      <charset val="136"/>
    </font>
    <font>
      <sz val="14"/>
      <name val="新細明體"/>
      <family val="1"/>
      <charset val="136"/>
      <scheme val="minor"/>
    </font>
    <font>
      <sz val="20"/>
      <name val="新細明體"/>
      <family val="1"/>
      <charset val="136"/>
      <scheme val="minor"/>
    </font>
    <font>
      <b/>
      <i/>
      <sz val="20"/>
      <name val="新細明體"/>
      <family val="1"/>
      <charset val="136"/>
      <scheme val="minor"/>
    </font>
    <font>
      <sz val="14"/>
      <color theme="1"/>
      <name val="新細明體"/>
      <family val="1"/>
      <charset val="136"/>
      <scheme val="minor"/>
    </font>
    <font>
      <sz val="14"/>
      <color rgb="FFFF0000"/>
      <name val="新細明體"/>
      <family val="1"/>
      <charset val="136"/>
      <scheme val="minor"/>
    </font>
    <font>
      <b/>
      <sz val="14"/>
      <name val="新細明體"/>
      <family val="1"/>
      <charset val="136"/>
      <scheme val="minor"/>
    </font>
    <font>
      <b/>
      <sz val="14"/>
      <color theme="1"/>
      <name val="新細明體"/>
      <family val="1"/>
      <charset val="136"/>
      <scheme val="minor"/>
    </font>
    <font>
      <b/>
      <sz val="18"/>
      <name val="標楷體"/>
      <family val="4"/>
      <charset val="136"/>
    </font>
    <font>
      <b/>
      <sz val="12"/>
      <color rgb="FF0000FF"/>
      <name val="Times New Roman"/>
      <family val="1"/>
    </font>
    <font>
      <b/>
      <sz val="16"/>
      <name val="Times New Roman"/>
      <family val="1"/>
    </font>
    <font>
      <b/>
      <sz val="16"/>
      <name val="細明體"/>
      <family val="3"/>
      <charset val="136"/>
    </font>
    <font>
      <b/>
      <sz val="16"/>
      <color indexed="10"/>
      <name val="Times New Roman"/>
      <family val="1"/>
    </font>
    <font>
      <sz val="16"/>
      <name val="細明體"/>
      <family val="3"/>
      <charset val="136"/>
    </font>
    <font>
      <b/>
      <sz val="12"/>
      <name val="新細明體"/>
      <family val="1"/>
      <charset val="136"/>
    </font>
    <font>
      <u/>
      <sz val="18"/>
      <name val="標楷體"/>
      <family val="4"/>
      <charset val="136"/>
    </font>
    <font>
      <sz val="14"/>
      <name val="Arial Black"/>
      <family val="2"/>
    </font>
    <font>
      <sz val="12"/>
      <name val="Arial Black"/>
      <family val="2"/>
    </font>
    <font>
      <b/>
      <sz val="12"/>
      <color theme="1"/>
      <name val="新細明體"/>
      <family val="1"/>
      <charset val="136"/>
    </font>
    <font>
      <b/>
      <sz val="12"/>
      <color theme="1"/>
      <name val="Times New Roman"/>
      <family val="1"/>
      <charset val="136"/>
    </font>
    <font>
      <sz val="12"/>
      <color theme="1"/>
      <name val="新細明體"/>
      <family val="1"/>
      <charset val="136"/>
    </font>
    <font>
      <b/>
      <sz val="12"/>
      <color rgb="FFFFC000"/>
      <name val="細明體"/>
      <family val="3"/>
      <charset val="136"/>
    </font>
    <font>
      <sz val="14"/>
      <color rgb="FF0000CC"/>
      <name val="標楷體"/>
      <family val="4"/>
      <charset val="136"/>
    </font>
    <font>
      <u/>
      <sz val="12"/>
      <color theme="10"/>
      <name val="新細明體"/>
      <family val="1"/>
      <charset val="136"/>
    </font>
    <font>
      <sz val="10"/>
      <color theme="1"/>
      <name val="新細明體"/>
      <family val="1"/>
      <charset val="136"/>
    </font>
    <font>
      <sz val="12"/>
      <name val="新細明體"/>
      <family val="2"/>
      <charset val="136"/>
      <scheme val="minor"/>
    </font>
    <font>
      <sz val="20"/>
      <name val="標楷體"/>
      <family val="4"/>
      <charset val="136"/>
    </font>
    <font>
      <b/>
      <sz val="24"/>
      <name val="標楷體"/>
      <family val="4"/>
      <charset val="136"/>
    </font>
    <font>
      <b/>
      <sz val="20"/>
      <color theme="0"/>
      <name val="標楷體"/>
      <family val="4"/>
      <charset val="136"/>
    </font>
    <font>
      <sz val="18"/>
      <color theme="1"/>
      <name val="標楷體"/>
      <family val="4"/>
      <charset val="136"/>
    </font>
    <font>
      <sz val="18"/>
      <color rgb="FF000000"/>
      <name val="標楷體"/>
      <family val="4"/>
      <charset val="136"/>
    </font>
    <font>
      <sz val="26"/>
      <color theme="1"/>
      <name val="標楷體"/>
      <family val="4"/>
      <charset val="136"/>
    </font>
    <font>
      <sz val="26"/>
      <color theme="1"/>
      <name val="新細明體"/>
      <family val="2"/>
      <charset val="136"/>
      <scheme val="minor"/>
    </font>
    <font>
      <b/>
      <sz val="20"/>
      <color rgb="FFFFFFFF"/>
      <name val="標楷體"/>
      <family val="4"/>
      <charset val="136"/>
    </font>
    <font>
      <sz val="22"/>
      <color rgb="FF000000"/>
      <name val="標楷體"/>
      <family val="4"/>
      <charset val="136"/>
    </font>
    <font>
      <sz val="26"/>
      <color rgb="FFFF0000"/>
      <name val="Calibri"/>
      <family val="2"/>
    </font>
    <font>
      <sz val="20"/>
      <color theme="1"/>
      <name val="新細明體"/>
      <family val="1"/>
      <charset val="136"/>
      <scheme val="minor"/>
    </font>
    <font>
      <sz val="26"/>
      <color rgb="FFFF0000"/>
      <name val="Times New Roman"/>
      <family val="1"/>
    </font>
    <font>
      <sz val="28"/>
      <color rgb="FF000000"/>
      <name val="標楷體"/>
      <family val="4"/>
      <charset val="136"/>
    </font>
    <font>
      <sz val="28"/>
      <color rgb="FFFF0000"/>
      <name val="細明體"/>
      <family val="1"/>
      <charset val="136"/>
    </font>
    <font>
      <sz val="10"/>
      <name val="細明體"/>
      <family val="3"/>
      <charset val="136"/>
    </font>
    <font>
      <sz val="10"/>
      <color indexed="12"/>
      <name val="細明體"/>
      <family val="3"/>
      <charset val="136"/>
    </font>
    <font>
      <b/>
      <sz val="12"/>
      <color theme="1"/>
      <name val="細明體"/>
      <family val="1"/>
      <charset val="136"/>
    </font>
    <font>
      <b/>
      <sz val="10"/>
      <color theme="1"/>
      <name val="標楷體"/>
      <family val="4"/>
      <charset val="136"/>
    </font>
    <font>
      <b/>
      <sz val="10"/>
      <name val="標楷體"/>
      <family val="4"/>
      <charset val="136"/>
    </font>
    <font>
      <b/>
      <sz val="12"/>
      <name val="標楷體"/>
      <family val="4"/>
      <charset val="136"/>
    </font>
    <font>
      <b/>
      <sz val="12"/>
      <color theme="1"/>
      <name val="標楷體"/>
      <family val="4"/>
      <charset val="136"/>
    </font>
    <font>
      <b/>
      <sz val="9"/>
      <color indexed="81"/>
      <name val="細明體"/>
      <family val="3"/>
      <charset val="136"/>
    </font>
    <font>
      <sz val="11"/>
      <color theme="1"/>
      <name val="新細明體"/>
      <family val="2"/>
      <scheme val="minor"/>
    </font>
    <font>
      <sz val="8"/>
      <color theme="1"/>
      <name val="標楷體"/>
      <family val="4"/>
      <charset val="136"/>
    </font>
    <font>
      <sz val="6"/>
      <color theme="1"/>
      <name val="標楷體"/>
      <family val="4"/>
      <charset val="136"/>
    </font>
    <font>
      <sz val="9"/>
      <color rgb="FFFFFFFF"/>
      <name val="Arial"/>
      <family val="2"/>
    </font>
    <font>
      <sz val="8"/>
      <name val="標楷體"/>
      <family val="4"/>
      <charset val="136"/>
    </font>
    <font>
      <u/>
      <sz val="12"/>
      <color theme="10"/>
      <name val="標楷體"/>
      <family val="4"/>
      <charset val="136"/>
    </font>
    <font>
      <b/>
      <sz val="14"/>
      <color theme="4" tint="-0.249977111117893"/>
      <name val="新細明體"/>
      <family val="1"/>
      <charset val="136"/>
    </font>
    <font>
      <u/>
      <sz val="12"/>
      <color indexed="12"/>
      <name val="新細明體"/>
      <family val="1"/>
      <charset val="136"/>
    </font>
    <font>
      <sz val="16"/>
      <color indexed="12"/>
      <name val="新細明體"/>
      <family val="1"/>
      <charset val="136"/>
    </font>
    <font>
      <u/>
      <sz val="16"/>
      <color indexed="12"/>
      <name val="新細明體"/>
      <family val="1"/>
      <charset val="136"/>
    </font>
    <font>
      <u/>
      <sz val="10"/>
      <color theme="10"/>
      <name val="新細明體"/>
      <family val="1"/>
      <charset val="136"/>
    </font>
    <font>
      <sz val="14"/>
      <color rgb="FFFF0000"/>
      <name val="Times New Roman"/>
      <family val="1"/>
    </font>
    <font>
      <sz val="11"/>
      <color rgb="FFFF0000"/>
      <name val="細明體"/>
      <family val="3"/>
      <charset val="136"/>
    </font>
    <font>
      <b/>
      <sz val="12"/>
      <color theme="0"/>
      <name val="Times New Roman"/>
      <family val="1"/>
    </font>
    <font>
      <b/>
      <sz val="12"/>
      <color theme="0"/>
      <name val="Times New Roman"/>
      <family val="1"/>
      <charset val="136"/>
    </font>
    <font>
      <b/>
      <sz val="12"/>
      <color theme="0"/>
      <name val="細明體"/>
      <family val="1"/>
      <charset val="136"/>
    </font>
    <font>
      <b/>
      <sz val="12"/>
      <color theme="0"/>
      <name val="新細明體"/>
      <family val="1"/>
      <charset val="136"/>
    </font>
    <font>
      <b/>
      <sz val="13"/>
      <color theme="0"/>
      <name val="細明體"/>
      <family val="1"/>
      <charset val="136"/>
    </font>
    <font>
      <b/>
      <sz val="12"/>
      <color theme="0"/>
      <name val="細明體"/>
      <family val="3"/>
      <charset val="136"/>
    </font>
    <font>
      <b/>
      <sz val="11"/>
      <color theme="0"/>
      <name val="Times New Roman"/>
      <family val="1"/>
      <charset val="136"/>
    </font>
    <font>
      <b/>
      <sz val="8"/>
      <color theme="0"/>
      <name val="Times New Roman"/>
      <family val="1"/>
      <charset val="136"/>
    </font>
    <font>
      <b/>
      <sz val="12"/>
      <color rgb="FF000000"/>
      <name val="細明體"/>
      <family val="1"/>
      <charset val="136"/>
    </font>
    <font>
      <sz val="12"/>
      <color theme="1"/>
      <name val="Times New Roman"/>
      <family val="1"/>
      <charset val="136"/>
    </font>
    <font>
      <sz val="13"/>
      <color theme="1"/>
      <name val="細明體"/>
      <family val="1"/>
      <charset val="136"/>
    </font>
    <font>
      <sz val="8"/>
      <color theme="1"/>
      <name val="Times New Roman"/>
      <family val="1"/>
      <charset val="136"/>
    </font>
    <font>
      <sz val="6"/>
      <color theme="1"/>
      <name val="Times New Roman"/>
      <family val="1"/>
      <charset val="136"/>
    </font>
    <font>
      <sz val="6"/>
      <color theme="1"/>
      <name val="細明體"/>
      <family val="1"/>
      <charset val="136"/>
    </font>
    <font>
      <sz val="8"/>
      <color theme="1"/>
      <name val="新細明體"/>
      <family val="1"/>
      <charset val="136"/>
    </font>
    <font>
      <sz val="8"/>
      <color theme="1"/>
      <name val="細明體"/>
      <family val="1"/>
      <charset val="136"/>
    </font>
    <font>
      <sz val="6"/>
      <color theme="1"/>
      <name val="新細明體"/>
      <family val="1"/>
      <charset val="136"/>
    </font>
    <font>
      <sz val="8"/>
      <color theme="1"/>
      <name val="微軟正黑體"/>
      <family val="1"/>
      <charset val="136"/>
    </font>
    <font>
      <sz val="10"/>
      <color theme="1"/>
      <name val="Times New Roman"/>
      <family val="1"/>
    </font>
    <font>
      <b/>
      <sz val="9"/>
      <color theme="0"/>
      <name val="Times New Roman"/>
      <family val="1"/>
      <charset val="136"/>
    </font>
    <font>
      <b/>
      <sz val="8"/>
      <color theme="0"/>
      <name val="細明體"/>
      <family val="1"/>
      <charset val="136"/>
    </font>
    <font>
      <b/>
      <sz val="9"/>
      <color theme="0"/>
      <name val="細明體"/>
      <family val="1"/>
      <charset val="136"/>
    </font>
    <font>
      <b/>
      <sz val="9"/>
      <color theme="0"/>
      <name val="新細明體"/>
      <family val="1"/>
      <charset val="136"/>
    </font>
    <font>
      <sz val="10"/>
      <color theme="1"/>
      <name val="細明體"/>
      <family val="1"/>
      <charset val="136"/>
    </font>
    <font>
      <sz val="9"/>
      <name val="標楷體"/>
      <family val="4"/>
      <charset val="136"/>
    </font>
    <font>
      <sz val="9"/>
      <name val="Calibri"/>
      <family val="4"/>
      <charset val="161"/>
    </font>
    <font>
      <b/>
      <sz val="9"/>
      <color theme="1"/>
      <name val="細明體"/>
      <family val="1"/>
      <charset val="136"/>
    </font>
    <font>
      <b/>
      <sz val="20"/>
      <name val="新細明體"/>
      <family val="1"/>
      <charset val="136"/>
    </font>
    <font>
      <b/>
      <sz val="22"/>
      <color rgb="FF0000FF"/>
      <name val="標楷體"/>
      <family val="4"/>
      <charset val="136"/>
    </font>
    <font>
      <b/>
      <sz val="18"/>
      <color rgb="FF0000FF"/>
      <name val="標楷體"/>
      <family val="4"/>
      <charset val="136"/>
    </font>
    <font>
      <sz val="10"/>
      <color theme="1"/>
      <name val="細明體"/>
      <family val="3"/>
      <charset val="136"/>
    </font>
    <font>
      <b/>
      <sz val="12"/>
      <color rgb="FF006600"/>
      <name val="新細明體"/>
      <family val="1"/>
      <charset val="136"/>
    </font>
    <font>
      <b/>
      <sz val="16"/>
      <color theme="1"/>
      <name val="微軟正黑體"/>
      <family val="2"/>
      <charset val="136"/>
    </font>
    <font>
      <b/>
      <sz val="12"/>
      <color theme="1"/>
      <name val="微軟正黑體"/>
      <family val="2"/>
      <charset val="136"/>
    </font>
    <font>
      <b/>
      <sz val="14"/>
      <color theme="1"/>
      <name val="微軟正黑體"/>
      <family val="2"/>
      <charset val="136"/>
    </font>
    <font>
      <b/>
      <u/>
      <sz val="12"/>
      <color theme="1"/>
      <name val="微軟正黑體"/>
      <family val="2"/>
      <charset val="136"/>
    </font>
    <font>
      <b/>
      <sz val="13"/>
      <color theme="1"/>
      <name val="微軟正黑體"/>
      <family val="2"/>
      <charset val="136"/>
    </font>
    <font>
      <b/>
      <sz val="14"/>
      <color rgb="FFFFC000"/>
      <name val="新細明體"/>
      <family val="1"/>
      <charset val="136"/>
      <scheme val="minor"/>
    </font>
    <font>
      <sz val="6"/>
      <color theme="1"/>
      <name val="Times New Roman"/>
      <family val="1"/>
    </font>
    <font>
      <sz val="9"/>
      <color theme="1"/>
      <name val="標楷體"/>
      <family val="1"/>
      <charset val="136"/>
    </font>
    <font>
      <sz val="12"/>
      <name val="標楷體"/>
      <family val="1"/>
      <charset val="136"/>
    </font>
    <font>
      <sz val="9"/>
      <color indexed="81"/>
      <name val="細明體"/>
      <family val="3"/>
      <charset val="136"/>
    </font>
    <font>
      <sz val="8"/>
      <color rgb="FF000000"/>
      <name val="Arial"/>
      <family val="2"/>
    </font>
    <font>
      <sz val="11"/>
      <color indexed="8"/>
      <name val="Courier New"/>
      <family val="3"/>
    </font>
    <font>
      <b/>
      <sz val="14"/>
      <color rgb="FF000000"/>
      <name val="標楷體"/>
      <family val="4"/>
      <charset val="136"/>
    </font>
    <font>
      <b/>
      <sz val="14"/>
      <color rgb="FF000000"/>
      <name val="新細明體"/>
      <family val="1"/>
      <charset val="136"/>
    </font>
    <font>
      <sz val="12"/>
      <color rgb="FF000000"/>
      <name val="標楷體"/>
      <family val="4"/>
      <charset val="136"/>
    </font>
  </fonts>
  <fills count="43">
    <fill>
      <patternFill patternType="none"/>
    </fill>
    <fill>
      <patternFill patternType="gray125"/>
    </fill>
    <fill>
      <patternFill patternType="solid">
        <fgColor indexed="43"/>
        <bgColor indexed="64"/>
      </patternFill>
    </fill>
    <fill>
      <patternFill patternType="solid">
        <fgColor indexed="42"/>
        <bgColor indexed="64"/>
      </patternFill>
    </fill>
    <fill>
      <patternFill patternType="solid">
        <fgColor indexed="41"/>
        <bgColor indexed="64"/>
      </patternFill>
    </fill>
    <fill>
      <patternFill patternType="solid">
        <fgColor indexed="45"/>
        <bgColor indexed="64"/>
      </patternFill>
    </fill>
    <fill>
      <patternFill patternType="solid">
        <fgColor indexed="13"/>
        <bgColor indexed="64"/>
      </patternFill>
    </fill>
    <fill>
      <patternFill patternType="solid">
        <fgColor indexed="9"/>
        <bgColor indexed="64"/>
      </patternFill>
    </fill>
    <fill>
      <patternFill patternType="solid">
        <fgColor indexed="11"/>
        <bgColor indexed="64"/>
      </patternFill>
    </fill>
    <fill>
      <patternFill patternType="solid">
        <fgColor indexed="47"/>
        <bgColor indexed="64"/>
      </patternFill>
    </fill>
    <fill>
      <patternFill patternType="solid">
        <fgColor indexed="15"/>
        <bgColor indexed="64"/>
      </patternFill>
    </fill>
    <fill>
      <patternFill patternType="solid">
        <fgColor indexed="40"/>
        <bgColor indexed="64"/>
      </patternFill>
    </fill>
    <fill>
      <patternFill patternType="solid">
        <fgColor indexed="44"/>
        <bgColor indexed="64"/>
      </patternFill>
    </fill>
    <fill>
      <patternFill patternType="solid">
        <fgColor indexed="26"/>
        <bgColor indexed="64"/>
      </patternFill>
    </fill>
    <fill>
      <patternFill patternType="solid">
        <fgColor indexed="51"/>
        <bgColor indexed="64"/>
      </patternFill>
    </fill>
    <fill>
      <patternFill patternType="solid">
        <fgColor indexed="52"/>
        <bgColor indexed="64"/>
      </patternFill>
    </fill>
    <fill>
      <patternFill patternType="solid">
        <fgColor rgb="FFFFC000"/>
        <bgColor indexed="64"/>
      </patternFill>
    </fill>
    <fill>
      <patternFill patternType="solid">
        <fgColor rgb="FF92D050"/>
        <bgColor indexed="64"/>
      </patternFill>
    </fill>
    <fill>
      <patternFill patternType="solid">
        <fgColor rgb="FFFFFF00"/>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8"/>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9" tint="0.39997558519241921"/>
        <bgColor indexed="64"/>
      </patternFill>
    </fill>
    <fill>
      <patternFill patternType="solid">
        <fgColor theme="4" tint="0.79998168889431442"/>
        <bgColor theme="4" tint="0.79998168889431442"/>
      </patternFill>
    </fill>
    <fill>
      <patternFill patternType="solid">
        <fgColor theme="0"/>
        <bgColor indexed="64"/>
      </patternFill>
    </fill>
    <fill>
      <patternFill patternType="solid">
        <fgColor rgb="FF00B0F0"/>
        <bgColor indexed="64"/>
      </patternFill>
    </fill>
    <fill>
      <patternFill patternType="solid">
        <fgColor indexed="9"/>
        <bgColor indexed="9"/>
      </patternFill>
    </fill>
    <fill>
      <patternFill patternType="lightGray">
        <fgColor indexed="9"/>
        <bgColor indexed="9"/>
      </patternFill>
    </fill>
    <fill>
      <patternFill patternType="solid">
        <fgColor rgb="FF2D2D8A"/>
        <bgColor indexed="64"/>
      </patternFill>
    </fill>
    <fill>
      <patternFill patternType="solid">
        <fgColor theme="0" tint="-0.14999847407452621"/>
        <bgColor indexed="64"/>
      </patternFill>
    </fill>
    <fill>
      <patternFill patternType="solid">
        <fgColor rgb="FFFFDB69"/>
        <bgColor indexed="64"/>
      </patternFill>
    </fill>
    <fill>
      <patternFill patternType="solid">
        <fgColor rgb="FFCDCDDA"/>
        <bgColor indexed="64"/>
      </patternFill>
    </fill>
    <fill>
      <patternFill patternType="solid">
        <fgColor theme="5" tint="0.79998168889431442"/>
        <bgColor indexed="64"/>
      </patternFill>
    </fill>
    <fill>
      <patternFill patternType="solid">
        <fgColor theme="9" tint="-0.249977111117893"/>
        <bgColor indexed="64"/>
      </patternFill>
    </fill>
    <fill>
      <patternFill patternType="solid">
        <fgColor theme="4" tint="0.59999389629810485"/>
        <bgColor theme="4" tint="0.59999389629810485"/>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s>
  <borders count="23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style="thin">
        <color indexed="8"/>
      </left>
      <right style="thin">
        <color indexed="8"/>
      </right>
      <top style="thin">
        <color indexed="8"/>
      </top>
      <bottom style="thin">
        <color indexed="8"/>
      </bottom>
      <diagonal/>
    </border>
    <border>
      <left/>
      <right/>
      <top style="medium">
        <color indexed="64"/>
      </top>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auto="1"/>
      </left>
      <right style="thin">
        <color auto="1"/>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indexed="64"/>
      </bottom>
      <diagonal/>
    </border>
    <border>
      <left style="thin">
        <color indexed="64"/>
      </left>
      <right style="thin">
        <color auto="1"/>
      </right>
      <top style="thin">
        <color auto="1"/>
      </top>
      <bottom style="thin">
        <color auto="1"/>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auto="1"/>
      </top>
      <bottom style="thin">
        <color indexed="64"/>
      </bottom>
      <diagonal/>
    </border>
    <border>
      <left style="thin">
        <color auto="1"/>
      </left>
      <right/>
      <top style="thin">
        <color indexed="64"/>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auto="1"/>
      </top>
      <bottom style="thin">
        <color auto="1"/>
      </bottom>
      <diagonal/>
    </border>
    <border>
      <left style="thin">
        <color auto="1"/>
      </left>
      <right style="thin">
        <color indexed="64"/>
      </right>
      <top style="thin">
        <color indexed="64"/>
      </top>
      <bottom style="thin">
        <color auto="1"/>
      </bottom>
      <diagonal/>
    </border>
    <border>
      <left style="thin">
        <color auto="1"/>
      </left>
      <right style="thin">
        <color indexed="64"/>
      </right>
      <top style="thin">
        <color auto="1"/>
      </top>
      <bottom style="thin">
        <color auto="1"/>
      </bottom>
      <diagonal/>
    </border>
    <border>
      <left style="thin">
        <color auto="1"/>
      </left>
      <right style="thin">
        <color indexed="64"/>
      </right>
      <top style="thin">
        <color auto="1"/>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auto="1"/>
      </top>
      <bottom/>
      <diagonal/>
    </border>
    <border>
      <left style="thin">
        <color indexed="64"/>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top style="thin">
        <color indexed="64"/>
      </top>
      <bottom style="thin">
        <color auto="1"/>
      </bottom>
      <diagonal/>
    </border>
    <border>
      <left style="thin">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diagonalDown="1">
      <left style="medium">
        <color indexed="64"/>
      </left>
      <right style="thin">
        <color indexed="64"/>
      </right>
      <top style="medium">
        <color indexed="64"/>
      </top>
      <bottom/>
      <diagonal style="thin">
        <color indexed="64"/>
      </diagonal>
    </border>
    <border>
      <left style="thin">
        <color indexed="64"/>
      </left>
      <right/>
      <top style="medium">
        <color indexed="64"/>
      </top>
      <bottom/>
      <diagonal/>
    </border>
    <border>
      <left/>
      <right style="thin">
        <color indexed="64"/>
      </right>
      <top style="medium">
        <color indexed="64"/>
      </top>
      <bottom/>
      <diagonal/>
    </border>
    <border diagonalDown="1">
      <left style="medium">
        <color indexed="64"/>
      </left>
      <right style="thin">
        <color indexed="64"/>
      </right>
      <top/>
      <bottom/>
      <diagonal style="thin">
        <color indexed="64"/>
      </diagonal>
    </border>
    <border>
      <left/>
      <right style="medium">
        <color indexed="64"/>
      </right>
      <top/>
      <bottom style="thin">
        <color indexed="64"/>
      </bottom>
      <diagonal/>
    </border>
    <border diagonalDown="1">
      <left style="medium">
        <color indexed="64"/>
      </left>
      <right style="thin">
        <color indexed="64"/>
      </right>
      <top/>
      <bottom style="thin">
        <color indexed="64"/>
      </bottom>
      <diagonal style="thin">
        <color indexed="64"/>
      </diagonal>
    </border>
    <border>
      <left style="thin">
        <color indexed="64"/>
      </left>
      <right/>
      <top style="thin">
        <color indexed="64"/>
      </top>
      <bottom style="dotted">
        <color indexed="64"/>
      </bottom>
      <diagonal/>
    </border>
    <border>
      <left style="thin">
        <color indexed="64"/>
      </left>
      <right style="medium">
        <color indexed="64"/>
      </right>
      <top style="thin">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style="medium">
        <color indexed="64"/>
      </right>
      <top style="dotted">
        <color indexed="64"/>
      </top>
      <bottom style="thin">
        <color indexed="64"/>
      </bottom>
      <diagonal/>
    </border>
    <border>
      <left style="thin">
        <color indexed="64"/>
      </left>
      <right style="thin">
        <color indexed="64"/>
      </right>
      <top style="dotted">
        <color indexed="64"/>
      </top>
      <bottom style="medium">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
      <left style="double">
        <color indexed="64"/>
      </left>
      <right style="thin">
        <color indexed="64"/>
      </right>
      <top style="thin">
        <color indexed="64"/>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top style="double">
        <color indexed="64"/>
      </top>
      <bottom style="thin">
        <color indexed="64"/>
      </bottom>
      <diagonal/>
    </border>
    <border>
      <left style="double">
        <color indexed="64"/>
      </left>
      <right/>
      <top style="thin">
        <color indexed="64"/>
      </top>
      <bottom style="thin">
        <color indexed="64"/>
      </bottom>
      <diagonal/>
    </border>
    <border>
      <left/>
      <right style="double">
        <color indexed="64"/>
      </right>
      <top style="thin">
        <color indexed="64"/>
      </top>
      <bottom style="thin">
        <color indexed="64"/>
      </bottom>
      <diagonal/>
    </border>
    <border>
      <left style="double">
        <color indexed="64"/>
      </left>
      <right/>
      <top style="thin">
        <color indexed="64"/>
      </top>
      <bottom/>
      <diagonal/>
    </border>
    <border>
      <left style="double">
        <color indexed="64"/>
      </left>
      <right/>
      <top/>
      <bottom style="thin">
        <color indexed="64"/>
      </bottom>
      <diagonal/>
    </border>
    <border>
      <left/>
      <right style="double">
        <color indexed="64"/>
      </right>
      <top/>
      <bottom style="thin">
        <color indexed="64"/>
      </bottom>
      <diagonal/>
    </border>
    <border>
      <left style="double">
        <color indexed="64"/>
      </left>
      <right/>
      <top style="thin">
        <color indexed="64"/>
      </top>
      <bottom style="double">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double">
        <color indexed="64"/>
      </right>
      <top style="thin">
        <color indexed="64"/>
      </top>
      <bottom style="double">
        <color indexed="64"/>
      </bottom>
      <diagonal/>
    </border>
    <border>
      <left/>
      <right/>
      <top style="double">
        <color indexed="64"/>
      </top>
      <bottom style="double">
        <color indexed="64"/>
      </bottom>
      <diagonal/>
    </border>
    <border>
      <left/>
      <right style="double">
        <color indexed="64"/>
      </right>
      <top/>
      <bottom/>
      <diagonal/>
    </border>
    <border>
      <left/>
      <right/>
      <top/>
      <bottom style="double">
        <color indexed="64"/>
      </bottom>
      <diagonal/>
    </border>
    <border>
      <left/>
      <right style="double">
        <color indexed="64"/>
      </right>
      <top/>
      <bottom style="double">
        <color indexed="64"/>
      </bottom>
      <diagonal/>
    </border>
    <border>
      <left style="thin">
        <color indexed="64"/>
      </left>
      <right style="double">
        <color indexed="64"/>
      </right>
      <top style="thin">
        <color indexed="64"/>
      </top>
      <bottom/>
      <diagonal/>
    </border>
    <border>
      <left style="double">
        <color indexed="64"/>
      </left>
      <right style="thin">
        <color indexed="64"/>
      </right>
      <top/>
      <bottom/>
      <diagonal/>
    </border>
    <border>
      <left style="double">
        <color indexed="64"/>
      </left>
      <right/>
      <top/>
      <bottom style="double">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style="thin">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auto="1"/>
      </right>
      <top/>
      <bottom style="thin">
        <color auto="1"/>
      </bottom>
      <diagonal/>
    </border>
    <border>
      <left style="thin">
        <color auto="1"/>
      </left>
      <right style="thin">
        <color auto="1"/>
      </right>
      <top/>
      <bottom style="medium">
        <color indexed="64"/>
      </bottom>
      <diagonal/>
    </border>
    <border>
      <left style="medium">
        <color indexed="64"/>
      </left>
      <right style="thin">
        <color auto="1"/>
      </right>
      <top style="thin">
        <color indexed="64"/>
      </top>
      <bottom/>
      <diagonal/>
    </border>
    <border>
      <left style="medium">
        <color indexed="64"/>
      </left>
      <right style="thin">
        <color auto="1"/>
      </right>
      <top/>
      <bottom style="medium">
        <color indexed="64"/>
      </bottom>
      <diagonal/>
    </border>
    <border>
      <left style="thin">
        <color auto="1"/>
      </left>
      <right style="thin">
        <color auto="1"/>
      </right>
      <top style="medium">
        <color indexed="64"/>
      </top>
      <bottom/>
      <diagonal/>
    </border>
    <border diagonalDown="1">
      <left style="medium">
        <color indexed="64"/>
      </left>
      <right/>
      <top style="medium">
        <color indexed="64"/>
      </top>
      <bottom/>
      <diagonal style="medium">
        <color indexed="64"/>
      </diagonal>
    </border>
    <border diagonalDown="1">
      <left/>
      <right style="thin">
        <color auto="1"/>
      </right>
      <top style="medium">
        <color indexed="64"/>
      </top>
      <bottom/>
      <diagonal style="medium">
        <color indexed="64"/>
      </diagonal>
    </border>
    <border diagonalDown="1">
      <left style="medium">
        <color indexed="64"/>
      </left>
      <right/>
      <top/>
      <bottom style="thin">
        <color auto="1"/>
      </bottom>
      <diagonal style="medium">
        <color indexed="64"/>
      </diagonal>
    </border>
    <border diagonalDown="1">
      <left/>
      <right style="thin">
        <color auto="1"/>
      </right>
      <top/>
      <bottom style="thin">
        <color auto="1"/>
      </bottom>
      <diagonal style="medium">
        <color indexed="64"/>
      </diagonal>
    </border>
    <border diagonalDown="1">
      <left style="thin">
        <color auto="1"/>
      </left>
      <right style="thin">
        <color auto="1"/>
      </right>
      <top style="thin">
        <color auto="1"/>
      </top>
      <bottom style="thin">
        <color auto="1"/>
      </bottom>
      <diagonal style="medium">
        <color auto="1"/>
      </diagonal>
    </border>
    <border diagonalDown="1">
      <left style="thin">
        <color auto="1"/>
      </left>
      <right/>
      <top style="thin">
        <color auto="1"/>
      </top>
      <bottom style="thin">
        <color auto="1"/>
      </bottom>
      <diagonal style="medium">
        <color auto="1"/>
      </diagonal>
    </border>
    <border diagonalDown="1">
      <left/>
      <right style="thin">
        <color indexed="64"/>
      </right>
      <top style="thin">
        <color auto="1"/>
      </top>
      <bottom style="thin">
        <color auto="1"/>
      </bottom>
      <diagonal style="medium">
        <color auto="1"/>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thin">
        <color indexed="64"/>
      </top>
      <bottom/>
      <diagonal/>
    </border>
    <border>
      <left style="thin">
        <color auto="1"/>
      </left>
      <right style="thin">
        <color auto="1"/>
      </right>
      <top style="thin">
        <color auto="1"/>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indexed="64"/>
      </bottom>
      <diagonal/>
    </border>
    <border>
      <left style="thin">
        <color auto="1"/>
      </left>
      <right style="thin">
        <color auto="1"/>
      </right>
      <top style="thin">
        <color auto="1"/>
      </top>
      <bottom style="thin">
        <color auto="1"/>
      </bottom>
      <diagonal/>
    </border>
    <border>
      <left style="thin">
        <color auto="1"/>
      </left>
      <right style="thin">
        <color indexed="64"/>
      </right>
      <top style="thin">
        <color auto="1"/>
      </top>
      <bottom style="thin">
        <color auto="1"/>
      </bottom>
      <diagonal/>
    </border>
    <border>
      <left style="thin">
        <color indexed="64"/>
      </left>
      <right style="thin">
        <color indexed="64"/>
      </right>
      <top style="thin">
        <color indexed="64"/>
      </top>
      <bottom style="thin">
        <color auto="1"/>
      </bottom>
      <diagonal/>
    </border>
    <border>
      <left/>
      <right/>
      <top style="thin">
        <color theme="4" tint="0.39997558519241921"/>
      </top>
      <bottom/>
      <diagonal/>
    </border>
    <border>
      <left style="thin">
        <color auto="1"/>
      </left>
      <right/>
      <top/>
      <bottom/>
      <diagonal/>
    </border>
    <border>
      <left style="thin">
        <color auto="1"/>
      </left>
      <right/>
      <top style="thin">
        <color auto="1"/>
      </top>
      <bottom style="thin">
        <color auto="1"/>
      </bottom>
      <diagonal/>
    </border>
    <border>
      <left/>
      <right style="thin">
        <color theme="4" tint="0.39997558519241921"/>
      </right>
      <top style="thin">
        <color theme="4" tint="0.39997558519241921"/>
      </top>
      <bottom style="thin">
        <color indexed="64"/>
      </bottom>
      <diagonal/>
    </border>
    <border>
      <left style="thin">
        <color indexed="64"/>
      </left>
      <right/>
      <top style="thin">
        <color theme="4" tint="0.39997558519241921"/>
      </top>
      <bottom/>
      <diagonal/>
    </border>
    <border>
      <left/>
      <right style="thin">
        <color theme="4" tint="0.39997558519241921"/>
      </right>
      <top style="thin">
        <color theme="4" tint="0.39997558519241921"/>
      </top>
      <bottom/>
      <diagonal/>
    </border>
    <border>
      <left style="thin">
        <color auto="1"/>
      </left>
      <right/>
      <top style="thin">
        <color theme="1"/>
      </top>
      <bottom/>
      <diagonal/>
    </border>
    <border>
      <left style="thin">
        <color auto="1"/>
      </left>
      <right style="thin">
        <color theme="4" tint="0.39997558519241921"/>
      </right>
      <top style="thin">
        <color theme="4" tint="0.39997558519241921"/>
      </top>
      <bottom/>
      <diagonal/>
    </border>
    <border>
      <left style="thin">
        <color indexed="64"/>
      </left>
      <right/>
      <top style="thin">
        <color theme="4" tint="0.39997558519241921"/>
      </top>
      <bottom style="thin">
        <color indexed="64"/>
      </bottom>
      <diagonal/>
    </border>
    <border>
      <left style="thin">
        <color auto="1"/>
      </left>
      <right style="thin">
        <color indexed="64"/>
      </right>
      <top style="thin">
        <color auto="1"/>
      </top>
      <bottom style="thin">
        <color auto="1"/>
      </bottom>
      <diagonal/>
    </border>
    <border>
      <left style="thin">
        <color auto="1"/>
      </left>
      <right style="thin">
        <color indexed="64"/>
      </right>
      <top style="thin">
        <color auto="1"/>
      </top>
      <bottom style="thin">
        <color auto="1"/>
      </bottom>
      <diagonal/>
    </border>
    <border>
      <left style="thin">
        <color auto="1"/>
      </left>
      <right style="thin">
        <color indexed="64"/>
      </right>
      <top style="thin">
        <color auto="1"/>
      </top>
      <bottom style="thin">
        <color auto="1"/>
      </bottom>
      <diagonal/>
    </border>
    <border>
      <left style="thin">
        <color indexed="64"/>
      </left>
      <right style="thin">
        <color theme="4" tint="0.39997558519241921"/>
      </right>
      <top style="thin">
        <color auto="1"/>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style="thin">
        <color auto="1"/>
      </left>
      <right style="thin">
        <color theme="4" tint="0.39997558519241921"/>
      </right>
      <top style="thin">
        <color auto="1"/>
      </top>
      <bottom style="thin">
        <color auto="1"/>
      </bottom>
      <diagonal/>
    </border>
    <border>
      <left/>
      <right/>
      <top/>
      <bottom style="dashed">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medium">
        <color theme="0"/>
      </left>
      <right style="medium">
        <color theme="1"/>
      </right>
      <top style="medium">
        <color theme="0"/>
      </top>
      <bottom style="medium">
        <color theme="1"/>
      </bottom>
      <diagonal/>
    </border>
    <border>
      <left style="thin">
        <color auto="1"/>
      </left>
      <right style="thin">
        <color auto="1"/>
      </right>
      <top style="thin">
        <color theme="4" tint="0.39997558519241921"/>
      </top>
      <bottom style="thin">
        <color auto="1"/>
      </bottom>
      <diagonal/>
    </border>
    <border>
      <left style="thin">
        <color indexed="64"/>
      </left>
      <right style="thin">
        <color indexed="64"/>
      </right>
      <top style="thin">
        <color indexed="64"/>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auto="1"/>
      </right>
      <top style="thin">
        <color auto="1"/>
      </top>
      <bottom style="thin">
        <color auto="1"/>
      </bottom>
      <diagonal/>
    </border>
    <border>
      <left style="thin">
        <color indexed="64"/>
      </left>
      <right style="thin">
        <color auto="1"/>
      </right>
      <top style="thin">
        <color auto="1"/>
      </top>
      <bottom style="thin">
        <color auto="1"/>
      </bottom>
      <diagonal/>
    </border>
    <border>
      <left style="thin">
        <color indexed="64"/>
      </left>
      <right style="thin">
        <color auto="1"/>
      </right>
      <top style="thin">
        <color auto="1"/>
      </top>
      <bottom style="thin">
        <color auto="1"/>
      </bottom>
      <diagonal/>
    </border>
    <border>
      <left style="thin">
        <color auto="1"/>
      </left>
      <right style="thin">
        <color auto="1"/>
      </right>
      <top style="medium">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thin">
        <color auto="1"/>
      </right>
      <top style="medium">
        <color indexed="64"/>
      </top>
      <bottom style="thin">
        <color auto="1"/>
      </bottom>
      <diagonal/>
    </border>
    <border>
      <left style="thin">
        <color auto="1"/>
      </left>
      <right style="thin">
        <color auto="1"/>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thin">
        <color auto="1"/>
      </left>
      <right style="medium">
        <color indexed="64"/>
      </right>
      <top/>
      <bottom/>
      <diagonal/>
    </border>
    <border>
      <left style="medium">
        <color indexed="64"/>
      </left>
      <right style="medium">
        <color indexed="63"/>
      </right>
      <top style="medium">
        <color indexed="63"/>
      </top>
      <bottom style="medium">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23">
    <xf numFmtId="0" fontId="0" fillId="0" borderId="0"/>
    <xf numFmtId="0" fontId="4" fillId="0" borderId="0"/>
    <xf numFmtId="43" fontId="4" fillId="0" borderId="0" applyFont="0" applyFill="0" applyBorder="0" applyAlignment="0" applyProtection="0"/>
    <xf numFmtId="0" fontId="7" fillId="0" borderId="0"/>
    <xf numFmtId="43" fontId="7" fillId="0" borderId="0" applyFont="0" applyFill="0" applyBorder="0" applyAlignment="0" applyProtection="0">
      <alignment vertical="center"/>
    </xf>
    <xf numFmtId="0" fontId="3" fillId="0" borderId="0"/>
    <xf numFmtId="0" fontId="3" fillId="0" borderId="0"/>
    <xf numFmtId="43" fontId="3" fillId="0" borderId="0" applyFont="0" applyFill="0" applyBorder="0" applyAlignment="0" applyProtection="0"/>
    <xf numFmtId="0" fontId="2" fillId="0" borderId="0">
      <alignment vertical="center"/>
    </xf>
    <xf numFmtId="0" fontId="152" fillId="0" borderId="0">
      <alignment vertical="center"/>
    </xf>
    <xf numFmtId="43" fontId="3" fillId="0" borderId="0" applyFont="0" applyFill="0" applyBorder="0" applyAlignment="0" applyProtection="0">
      <alignment vertical="center"/>
    </xf>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0" fontId="189" fillId="0" borderId="0" applyNumberFormat="0" applyFill="0" applyBorder="0" applyAlignment="0" applyProtection="0"/>
    <xf numFmtId="0" fontId="1" fillId="0" borderId="0">
      <alignment vertical="center"/>
    </xf>
    <xf numFmtId="0" fontId="214" fillId="0" borderId="0"/>
    <xf numFmtId="43" fontId="214" fillId="0" borderId="0" applyFont="0" applyFill="0" applyBorder="0" applyAlignment="0" applyProtection="0">
      <alignment vertical="center"/>
    </xf>
    <xf numFmtId="0" fontId="3" fillId="0" borderId="0"/>
    <xf numFmtId="43" fontId="3" fillId="0" borderId="0" applyFont="0" applyFill="0" applyBorder="0" applyAlignment="0" applyProtection="0"/>
    <xf numFmtId="0" fontId="221" fillId="0" borderId="0" applyNumberFormat="0" applyFill="0" applyBorder="0" applyAlignment="0" applyProtection="0">
      <alignment vertical="top"/>
      <protection locked="0"/>
    </xf>
    <xf numFmtId="43" fontId="3" fillId="0" borderId="0" applyFont="0" applyFill="0" applyBorder="0" applyAlignment="0" applyProtection="0"/>
  </cellStyleXfs>
  <cellXfs count="2276">
    <xf numFmtId="0" fontId="0" fillId="0" borderId="0" xfId="0"/>
    <xf numFmtId="0" fontId="13" fillId="0" borderId="0" xfId="0" applyFont="1" applyAlignment="1">
      <alignment horizontal="left" vertical="center"/>
    </xf>
    <xf numFmtId="0" fontId="7" fillId="0" borderId="1" xfId="0" applyFont="1" applyBorder="1" applyAlignment="1">
      <alignment horizontal="center" vertical="center"/>
    </xf>
    <xf numFmtId="0" fontId="7" fillId="0" borderId="0" xfId="0" applyFont="1" applyAlignment="1">
      <alignment horizontal="left" vertical="center"/>
    </xf>
    <xf numFmtId="0" fontId="16" fillId="0" borderId="0" xfId="0" applyFont="1" applyAlignment="1">
      <alignment horizontal="left" vertical="center"/>
    </xf>
    <xf numFmtId="0" fontId="7" fillId="0" borderId="0" xfId="0" applyFont="1" applyAlignment="1">
      <alignment horizontal="center" vertical="center"/>
    </xf>
    <xf numFmtId="176" fontId="17" fillId="0" borderId="0" xfId="0" applyNumberFormat="1" applyFont="1" applyAlignment="1">
      <alignment horizontal="center" vertical="center"/>
    </xf>
    <xf numFmtId="177" fontId="17" fillId="0" borderId="0" xfId="0" applyNumberFormat="1" applyFont="1" applyAlignment="1">
      <alignment horizontal="center" vertical="center"/>
    </xf>
    <xf numFmtId="1" fontId="17" fillId="0" borderId="0" xfId="0" applyNumberFormat="1" applyFont="1" applyAlignment="1">
      <alignment horizontal="center" vertical="center"/>
    </xf>
    <xf numFmtId="0" fontId="17" fillId="0" borderId="0" xfId="0" applyFont="1" applyAlignment="1">
      <alignment horizontal="center" vertical="center"/>
    </xf>
    <xf numFmtId="0" fontId="17" fillId="0" borderId="0" xfId="0" applyFont="1" applyAlignment="1">
      <alignment horizontal="left" vertical="center"/>
    </xf>
    <xf numFmtId="0" fontId="18" fillId="0" borderId="0" xfId="0" applyFont="1" applyAlignment="1">
      <alignment horizontal="left" vertical="center"/>
    </xf>
    <xf numFmtId="0" fontId="7" fillId="0" borderId="0" xfId="0" applyFont="1" applyBorder="1" applyAlignment="1">
      <alignment horizontal="center" vertical="center"/>
    </xf>
    <xf numFmtId="176" fontId="7" fillId="0" borderId="0" xfId="0" applyNumberFormat="1" applyFont="1" applyAlignment="1">
      <alignment horizontal="center" vertical="center"/>
    </xf>
    <xf numFmtId="177" fontId="7" fillId="0" borderId="0" xfId="0" applyNumberFormat="1" applyFont="1" applyAlignment="1">
      <alignment horizontal="center" vertical="center"/>
    </xf>
    <xf numFmtId="1" fontId="7" fillId="0" borderId="0" xfId="0" applyNumberFormat="1" applyFont="1" applyAlignment="1">
      <alignment horizontal="center" vertical="center"/>
    </xf>
    <xf numFmtId="0" fontId="19" fillId="0" borderId="1" xfId="0" applyFont="1" applyBorder="1" applyAlignment="1">
      <alignment horizontal="center" vertical="center"/>
    </xf>
    <xf numFmtId="0" fontId="7" fillId="0" borderId="2" xfId="0" applyFont="1" applyBorder="1" applyAlignment="1">
      <alignment horizontal="center" vertical="center"/>
    </xf>
    <xf numFmtId="0" fontId="7" fillId="0" borderId="3" xfId="0" applyFont="1" applyBorder="1" applyAlignment="1">
      <alignment horizontal="left" vertical="center"/>
    </xf>
    <xf numFmtId="0" fontId="7" fillId="0" borderId="3" xfId="0" applyFont="1" applyBorder="1" applyAlignment="1">
      <alignment horizontal="center" vertical="center"/>
    </xf>
    <xf numFmtId="0" fontId="7" fillId="0" borderId="0" xfId="0" applyFont="1" applyAlignment="1">
      <alignment vertical="center"/>
    </xf>
    <xf numFmtId="0" fontId="7" fillId="0" borderId="1" xfId="0" applyFont="1" applyBorder="1" applyAlignment="1">
      <alignment vertical="center"/>
    </xf>
    <xf numFmtId="0" fontId="26" fillId="0" borderId="0" xfId="0" applyFont="1" applyAlignment="1">
      <alignment horizontal="left" vertical="center"/>
    </xf>
    <xf numFmtId="0" fontId="27" fillId="0" borderId="1" xfId="0" applyFont="1" applyBorder="1" applyAlignment="1">
      <alignment horizontal="center" vertical="center"/>
    </xf>
    <xf numFmtId="0" fontId="20" fillId="0" borderId="1" xfId="0" applyFont="1" applyBorder="1" applyAlignment="1">
      <alignment horizontal="center" vertical="center"/>
    </xf>
    <xf numFmtId="176" fontId="7" fillId="0" borderId="3" xfId="0" applyNumberFormat="1" applyFont="1" applyBorder="1" applyAlignment="1">
      <alignment horizontal="center"/>
    </xf>
    <xf numFmtId="0" fontId="28" fillId="0" borderId="2" xfId="0" applyFont="1" applyBorder="1" applyAlignment="1">
      <alignment horizontal="center" vertical="top"/>
    </xf>
    <xf numFmtId="177" fontId="20" fillId="0" borderId="1" xfId="0" applyNumberFormat="1" applyFont="1" applyBorder="1" applyAlignment="1">
      <alignment horizontal="center" vertical="center"/>
    </xf>
    <xf numFmtId="178" fontId="20" fillId="0" borderId="1" xfId="0" applyNumberFormat="1" applyFont="1" applyBorder="1" applyAlignment="1">
      <alignment horizontal="center" vertical="center"/>
    </xf>
    <xf numFmtId="1" fontId="20" fillId="0" borderId="1" xfId="0" applyNumberFormat="1" applyFont="1" applyBorder="1" applyAlignment="1">
      <alignment horizontal="center" vertical="center"/>
    </xf>
    <xf numFmtId="0" fontId="11" fillId="0" borderId="1" xfId="0" applyFont="1" applyBorder="1" applyAlignment="1">
      <alignment horizontal="left" vertical="center"/>
    </xf>
    <xf numFmtId="0" fontId="20" fillId="0" borderId="0" xfId="0" applyFont="1" applyAlignment="1">
      <alignment horizontal="center" vertical="center"/>
    </xf>
    <xf numFmtId="0" fontId="20" fillId="0" borderId="0" xfId="0" applyFont="1" applyBorder="1" applyAlignment="1">
      <alignment horizontal="center" vertical="center"/>
    </xf>
    <xf numFmtId="177" fontId="11" fillId="0" borderId="1" xfId="0" applyNumberFormat="1" applyFont="1" applyBorder="1" applyAlignment="1">
      <alignment horizontal="center" vertical="center"/>
    </xf>
    <xf numFmtId="0" fontId="28" fillId="0" borderId="3" xfId="0" applyFont="1" applyBorder="1" applyAlignment="1">
      <alignment horizontal="center" vertical="center"/>
    </xf>
    <xf numFmtId="0" fontId="30" fillId="0" borderId="0" xfId="0" applyFont="1" applyAlignment="1">
      <alignment horizontal="center" vertical="center"/>
    </xf>
    <xf numFmtId="0" fontId="30" fillId="0" borderId="3" xfId="0" applyFont="1" applyBorder="1" applyAlignment="1">
      <alignment horizontal="center" vertical="center"/>
    </xf>
    <xf numFmtId="0" fontId="7" fillId="0" borderId="0" xfId="0" applyFont="1" applyAlignment="1">
      <alignment horizontal="center"/>
    </xf>
    <xf numFmtId="0" fontId="15" fillId="0" borderId="0" xfId="0" applyFont="1" applyAlignment="1">
      <alignment horizontal="left" vertical="top"/>
    </xf>
    <xf numFmtId="0" fontId="15" fillId="0" borderId="0" xfId="0" applyFont="1" applyAlignment="1">
      <alignment horizontal="left"/>
    </xf>
    <xf numFmtId="0" fontId="7" fillId="0" borderId="0" xfId="0" applyFont="1" applyAlignment="1">
      <alignment horizontal="left" vertical="top"/>
    </xf>
    <xf numFmtId="0" fontId="27" fillId="0" borderId="0" xfId="0" applyFont="1" applyBorder="1" applyAlignment="1">
      <alignment horizontal="center" vertical="center"/>
    </xf>
    <xf numFmtId="0" fontId="35" fillId="0" borderId="1" xfId="0" applyFont="1" applyBorder="1" applyAlignment="1">
      <alignment horizontal="left" vertical="center"/>
    </xf>
    <xf numFmtId="0" fontId="34" fillId="0" borderId="1" xfId="0" applyFont="1" applyBorder="1" applyAlignment="1">
      <alignment horizontal="left" vertical="center"/>
    </xf>
    <xf numFmtId="0" fontId="34" fillId="0" borderId="0" xfId="0" applyFont="1" applyBorder="1" applyAlignment="1">
      <alignment horizontal="center" vertical="center"/>
    </xf>
    <xf numFmtId="0" fontId="7" fillId="0" borderId="1" xfId="0" applyFont="1" applyBorder="1" applyAlignment="1">
      <alignment horizontal="center" vertical="center" wrapText="1"/>
    </xf>
    <xf numFmtId="0" fontId="5" fillId="0" borderId="1" xfId="0" applyFont="1" applyBorder="1" applyAlignment="1">
      <alignment horizontal="center" vertical="center"/>
    </xf>
    <xf numFmtId="0" fontId="33" fillId="0" borderId="1" xfId="0" applyFont="1" applyBorder="1" applyAlignment="1">
      <alignment horizontal="center" vertical="center"/>
    </xf>
    <xf numFmtId="0" fontId="13" fillId="0" borderId="0" xfId="0" applyFont="1" applyAlignment="1">
      <alignment horizontal="center" vertical="center"/>
    </xf>
    <xf numFmtId="0" fontId="8" fillId="0" borderId="0" xfId="0" applyFont="1" applyBorder="1" applyAlignment="1">
      <alignment horizontal="center" vertical="center"/>
    </xf>
    <xf numFmtId="0" fontId="38" fillId="0" borderId="0" xfId="0" applyFont="1" applyAlignment="1">
      <alignment vertical="center"/>
    </xf>
    <xf numFmtId="0" fontId="20" fillId="0" borderId="0" xfId="0" applyFont="1" applyBorder="1" applyAlignment="1">
      <alignment horizontal="left" vertical="center"/>
    </xf>
    <xf numFmtId="0" fontId="27" fillId="0" borderId="0" xfId="0" applyFont="1" applyBorder="1" applyAlignment="1">
      <alignment horizontal="left" vertical="center"/>
    </xf>
    <xf numFmtId="0" fontId="3" fillId="0" borderId="3" xfId="0" applyFont="1" applyBorder="1" applyAlignment="1">
      <alignment horizontal="center" wrapText="1"/>
    </xf>
    <xf numFmtId="0" fontId="3" fillId="0" borderId="3" xfId="0" quotePrefix="1" applyFont="1" applyBorder="1" applyAlignment="1">
      <alignment horizontal="center" wrapText="1"/>
    </xf>
    <xf numFmtId="0" fontId="3" fillId="0" borderId="2" xfId="0" applyFont="1" applyBorder="1" applyAlignment="1">
      <alignment horizontal="center" vertical="top" wrapText="1"/>
    </xf>
    <xf numFmtId="0" fontId="3" fillId="0" borderId="2" xfId="0" quotePrefix="1" applyFont="1" applyBorder="1" applyAlignment="1">
      <alignment horizontal="center" vertical="top" wrapText="1"/>
    </xf>
    <xf numFmtId="0" fontId="7" fillId="0" borderId="6" xfId="0" applyFont="1" applyBorder="1" applyAlignment="1">
      <alignment horizontal="center" vertical="center" wrapText="1"/>
    </xf>
    <xf numFmtId="1" fontId="27" fillId="0" borderId="0" xfId="0" applyNumberFormat="1" applyFont="1" applyBorder="1" applyAlignment="1">
      <alignment horizontal="center" vertical="center"/>
    </xf>
    <xf numFmtId="0" fontId="9" fillId="0" borderId="0" xfId="0" applyFont="1" applyBorder="1" applyAlignment="1">
      <alignment horizontal="left" vertical="center"/>
    </xf>
    <xf numFmtId="0" fontId="7" fillId="0" borderId="0" xfId="0" applyFont="1" applyBorder="1" applyAlignment="1">
      <alignment vertical="center"/>
    </xf>
    <xf numFmtId="0" fontId="5" fillId="0" borderId="0" xfId="0" quotePrefix="1" applyFont="1" applyBorder="1" applyAlignment="1">
      <alignment horizontal="left" vertical="center"/>
    </xf>
    <xf numFmtId="0" fontId="19" fillId="0" borderId="1" xfId="0" applyFont="1" applyBorder="1" applyAlignment="1">
      <alignment horizontal="left" vertical="center"/>
    </xf>
    <xf numFmtId="0" fontId="33" fillId="0" borderId="1" xfId="0" applyFont="1" applyBorder="1" applyAlignment="1">
      <alignment horizontal="left" vertical="center"/>
    </xf>
    <xf numFmtId="0" fontId="20" fillId="0" borderId="11" xfId="0" applyFont="1" applyBorder="1" applyAlignment="1">
      <alignment horizontal="center" vertical="center"/>
    </xf>
    <xf numFmtId="0" fontId="7" fillId="0" borderId="0" xfId="0" quotePrefix="1" applyFont="1" applyBorder="1" applyAlignment="1">
      <alignment horizontal="left" vertical="center"/>
    </xf>
    <xf numFmtId="0" fontId="20" fillId="0" borderId="12" xfId="0" applyFont="1" applyBorder="1" applyAlignment="1">
      <alignment horizontal="center" vertical="center"/>
    </xf>
    <xf numFmtId="0" fontId="10" fillId="2" borderId="13" xfId="0" quotePrefix="1" applyFont="1" applyFill="1" applyBorder="1" applyAlignment="1">
      <alignment horizontal="left" vertical="center"/>
    </xf>
    <xf numFmtId="0" fontId="29" fillId="0" borderId="0" xfId="0" applyFont="1" applyBorder="1" applyAlignment="1">
      <alignment vertical="center"/>
    </xf>
    <xf numFmtId="0" fontId="5" fillId="0" borderId="0" xfId="0" applyFont="1" applyBorder="1" applyAlignment="1">
      <alignment vertical="center"/>
    </xf>
    <xf numFmtId="0" fontId="20" fillId="0" borderId="14" xfId="0" applyFont="1" applyBorder="1" applyAlignment="1">
      <alignment horizontal="center" vertical="center"/>
    </xf>
    <xf numFmtId="0" fontId="5" fillId="0" borderId="0" xfId="0" applyFont="1" applyAlignment="1">
      <alignment vertical="center"/>
    </xf>
    <xf numFmtId="0" fontId="29" fillId="0" borderId="0" xfId="0" applyFont="1" applyBorder="1" applyAlignment="1">
      <alignment horizontal="center" vertical="center"/>
    </xf>
    <xf numFmtId="0" fontId="5" fillId="0" borderId="0" xfId="0" applyFont="1" applyBorder="1" applyAlignment="1">
      <alignment horizontal="left" vertical="center"/>
    </xf>
    <xf numFmtId="0" fontId="10" fillId="0" borderId="1" xfId="0" applyFont="1" applyFill="1" applyBorder="1" applyAlignment="1">
      <alignment horizontal="left" vertical="center"/>
    </xf>
    <xf numFmtId="0" fontId="10" fillId="0" borderId="1" xfId="0" quotePrefix="1" applyFont="1" applyFill="1" applyBorder="1" applyAlignment="1">
      <alignment horizontal="left" vertical="center"/>
    </xf>
    <xf numFmtId="0" fontId="10" fillId="3" borderId="15" xfId="0" quotePrefix="1" applyFont="1" applyFill="1" applyBorder="1" applyAlignment="1">
      <alignment horizontal="left" vertical="center"/>
    </xf>
    <xf numFmtId="0" fontId="20" fillId="0" borderId="0" xfId="0" quotePrefix="1" applyFont="1" applyBorder="1" applyAlignment="1">
      <alignment horizontal="center" vertical="center"/>
    </xf>
    <xf numFmtId="0" fontId="11" fillId="4" borderId="15" xfId="0" applyFont="1" applyFill="1" applyBorder="1" applyAlignment="1">
      <alignment horizontal="left" vertical="center"/>
    </xf>
    <xf numFmtId="0" fontId="11" fillId="4" borderId="13" xfId="0" applyFont="1" applyFill="1" applyBorder="1" applyAlignment="1">
      <alignment horizontal="left" vertical="center"/>
    </xf>
    <xf numFmtId="0" fontId="10" fillId="4" borderId="13" xfId="0" applyFont="1" applyFill="1" applyBorder="1" applyAlignment="1">
      <alignment horizontal="left" vertical="center"/>
    </xf>
    <xf numFmtId="0" fontId="34" fillId="0" borderId="0" xfId="0" quotePrefix="1" applyFont="1" applyBorder="1" applyAlignment="1">
      <alignment horizontal="left" vertical="center"/>
    </xf>
    <xf numFmtId="0" fontId="19" fillId="0" borderId="0" xfId="0" applyFont="1" applyBorder="1" applyAlignment="1">
      <alignment horizontal="center" vertical="center"/>
    </xf>
    <xf numFmtId="0" fontId="19" fillId="0" borderId="11" xfId="0" applyFont="1" applyBorder="1" applyAlignment="1">
      <alignment horizontal="center" vertical="center"/>
    </xf>
    <xf numFmtId="0" fontId="21" fillId="2" borderId="15" xfId="0" quotePrefix="1" applyFont="1" applyFill="1" applyBorder="1" applyAlignment="1">
      <alignment horizontal="left" vertical="center"/>
    </xf>
    <xf numFmtId="0" fontId="19" fillId="0" borderId="12" xfId="0" applyFont="1" applyBorder="1" applyAlignment="1">
      <alignment horizontal="center" vertical="center"/>
    </xf>
    <xf numFmtId="0" fontId="21" fillId="2" borderId="13" xfId="0" quotePrefix="1" applyFont="1" applyFill="1" applyBorder="1" applyAlignment="1">
      <alignment horizontal="left" vertical="center"/>
    </xf>
    <xf numFmtId="0" fontId="19" fillId="0" borderId="14" xfId="0" applyFont="1" applyBorder="1" applyAlignment="1">
      <alignment horizontal="center" vertical="center"/>
    </xf>
    <xf numFmtId="0" fontId="21" fillId="0" borderId="0" xfId="0" applyFont="1" applyBorder="1" applyAlignment="1">
      <alignment horizontal="center" vertical="center"/>
    </xf>
    <xf numFmtId="0" fontId="10" fillId="4" borderId="13" xfId="0" quotePrefix="1" applyFont="1" applyFill="1" applyBorder="1" applyAlignment="1">
      <alignment horizontal="left" vertical="center"/>
    </xf>
    <xf numFmtId="177" fontId="19" fillId="0" borderId="1" xfId="0" applyNumberFormat="1" applyFont="1" applyBorder="1" applyAlignment="1">
      <alignment horizontal="center" vertical="center"/>
    </xf>
    <xf numFmtId="177" fontId="33" fillId="0" borderId="1" xfId="0" applyNumberFormat="1" applyFont="1" applyBorder="1" applyAlignment="1">
      <alignment horizontal="center" vertical="center"/>
    </xf>
    <xf numFmtId="1" fontId="19" fillId="0" borderId="1" xfId="0" applyNumberFormat="1" applyFont="1" applyBorder="1" applyAlignment="1">
      <alignment horizontal="center" vertical="center"/>
    </xf>
    <xf numFmtId="0" fontId="19" fillId="0" borderId="0" xfId="0" applyFont="1" applyAlignment="1">
      <alignment horizontal="center" vertical="center"/>
    </xf>
    <xf numFmtId="178" fontId="19" fillId="0" borderId="1" xfId="0" applyNumberFormat="1" applyFont="1" applyBorder="1" applyAlignment="1">
      <alignment horizontal="center" vertical="center"/>
    </xf>
    <xf numFmtId="0" fontId="10" fillId="4" borderId="13" xfId="0" applyFont="1" applyFill="1" applyBorder="1" applyAlignment="1">
      <alignment vertical="center"/>
    </xf>
    <xf numFmtId="0" fontId="33" fillId="0" borderId="2" xfId="0" applyFont="1" applyBorder="1" applyAlignment="1">
      <alignment horizontal="left" vertical="center"/>
    </xf>
    <xf numFmtId="20" fontId="19" fillId="0" borderId="1" xfId="0" applyNumberFormat="1" applyFont="1" applyBorder="1" applyAlignment="1">
      <alignment horizontal="center" vertical="center"/>
    </xf>
    <xf numFmtId="0" fontId="48" fillId="0" borderId="0" xfId="0" applyFont="1" applyAlignment="1">
      <alignment horizontal="left" vertical="center"/>
    </xf>
    <xf numFmtId="0" fontId="19" fillId="0" borderId="1" xfId="0" applyFont="1" applyFill="1" applyBorder="1" applyAlignment="1">
      <alignment horizontal="left" vertical="center"/>
    </xf>
    <xf numFmtId="0" fontId="7" fillId="0" borderId="11" xfId="0" applyFont="1" applyBorder="1" applyAlignment="1">
      <alignment horizontal="center" vertical="center"/>
    </xf>
    <xf numFmtId="0" fontId="7" fillId="0" borderId="0" xfId="0" applyFont="1" applyBorder="1" applyAlignment="1">
      <alignment horizontal="left" vertical="center"/>
    </xf>
    <xf numFmtId="0" fontId="0" fillId="0" borderId="0" xfId="0" applyBorder="1" applyAlignment="1">
      <alignment vertical="center"/>
    </xf>
    <xf numFmtId="0" fontId="19" fillId="0" borderId="1" xfId="0" applyFont="1" applyFill="1" applyBorder="1" applyAlignment="1">
      <alignment horizontal="center" vertical="center"/>
    </xf>
    <xf numFmtId="0" fontId="13" fillId="0" borderId="0" xfId="0" applyFont="1" applyAlignment="1">
      <alignment vertical="center"/>
    </xf>
    <xf numFmtId="0" fontId="7" fillId="0" borderId="1" xfId="0" applyFont="1" applyBorder="1" applyAlignment="1">
      <alignment horizontal="left" vertical="center"/>
    </xf>
    <xf numFmtId="0" fontId="20" fillId="0" borderId="1" xfId="0" applyFont="1" applyFill="1" applyBorder="1" applyAlignment="1">
      <alignment horizontal="left" vertical="center"/>
    </xf>
    <xf numFmtId="0" fontId="20" fillId="4" borderId="13" xfId="0" applyFont="1" applyFill="1" applyBorder="1" applyAlignment="1">
      <alignment horizontal="left" vertical="center"/>
    </xf>
    <xf numFmtId="0" fontId="20" fillId="0" borderId="1" xfId="0" applyFont="1" applyFill="1" applyBorder="1" applyAlignment="1">
      <alignment horizontal="center" vertical="center"/>
    </xf>
    <xf numFmtId="0" fontId="52" fillId="0" borderId="3" xfId="0" applyFont="1" applyBorder="1" applyAlignment="1">
      <alignment horizontal="center" vertical="center"/>
    </xf>
    <xf numFmtId="0" fontId="52" fillId="0" borderId="2" xfId="0" applyFont="1" applyBorder="1" applyAlignment="1">
      <alignment horizontal="center" vertical="center"/>
    </xf>
    <xf numFmtId="0" fontId="53" fillId="0" borderId="3" xfId="0" applyFont="1" applyBorder="1" applyAlignment="1">
      <alignment horizontal="center" vertical="center"/>
    </xf>
    <xf numFmtId="0" fontId="18" fillId="0" borderId="0" xfId="0" applyFont="1" applyBorder="1" applyAlignment="1">
      <alignment horizontal="left" vertical="center"/>
    </xf>
    <xf numFmtId="0" fontId="54" fillId="0" borderId="0" xfId="0" applyFont="1" applyBorder="1" applyAlignment="1">
      <alignment horizontal="left" vertical="center"/>
    </xf>
    <xf numFmtId="0" fontId="13" fillId="0" borderId="0" xfId="0" applyFont="1" applyBorder="1" applyAlignment="1">
      <alignment horizontal="centerContinuous" vertical="center"/>
    </xf>
    <xf numFmtId="0" fontId="30" fillId="0" borderId="1" xfId="0" applyFont="1" applyBorder="1" applyAlignment="1">
      <alignment horizontal="center" vertical="center"/>
    </xf>
    <xf numFmtId="177" fontId="30" fillId="0" borderId="1" xfId="0" applyNumberFormat="1" applyFont="1" applyBorder="1" applyAlignment="1">
      <alignment horizontal="center" vertical="center"/>
    </xf>
    <xf numFmtId="182" fontId="30" fillId="0" borderId="1" xfId="2" applyNumberFormat="1" applyFont="1" applyBorder="1" applyAlignment="1">
      <alignment horizontal="center" vertical="center"/>
    </xf>
    <xf numFmtId="182" fontId="31" fillId="0" borderId="1" xfId="2" applyNumberFormat="1" applyFont="1" applyBorder="1" applyAlignment="1">
      <alignment horizontal="center" vertical="center"/>
    </xf>
    <xf numFmtId="0" fontId="30" fillId="0" borderId="1" xfId="2" applyNumberFormat="1" applyFont="1" applyBorder="1" applyAlignment="1">
      <alignment horizontal="center" vertical="center"/>
    </xf>
    <xf numFmtId="0" fontId="53" fillId="0" borderId="2" xfId="0" applyFont="1" applyBorder="1" applyAlignment="1">
      <alignment horizontal="center" vertical="center"/>
    </xf>
    <xf numFmtId="0" fontId="53" fillId="0" borderId="18" xfId="0" applyFont="1" applyBorder="1" applyAlignment="1">
      <alignment horizontal="center" vertical="center"/>
    </xf>
    <xf numFmtId="0" fontId="30" fillId="0" borderId="1" xfId="0" applyNumberFormat="1" applyFont="1" applyBorder="1" applyAlignment="1">
      <alignment horizontal="center" vertical="center"/>
    </xf>
    <xf numFmtId="0" fontId="20" fillId="0" borderId="0" xfId="0" applyFont="1" applyBorder="1" applyAlignment="1">
      <alignment vertical="center"/>
    </xf>
    <xf numFmtId="0" fontId="19" fillId="0" borderId="0" xfId="0" applyFont="1" applyBorder="1" applyAlignment="1">
      <alignment vertical="center"/>
    </xf>
    <xf numFmtId="0" fontId="11" fillId="0" borderId="1" xfId="0" applyFont="1" applyFill="1" applyBorder="1" applyAlignment="1">
      <alignment horizontal="left" vertical="center"/>
    </xf>
    <xf numFmtId="0" fontId="52" fillId="0" borderId="19" xfId="0" applyFont="1" applyBorder="1" applyAlignment="1">
      <alignment horizontal="center" vertical="center"/>
    </xf>
    <xf numFmtId="1" fontId="20" fillId="0" borderId="1" xfId="0" applyNumberFormat="1" applyFont="1" applyFill="1" applyBorder="1" applyAlignment="1">
      <alignment horizontal="center" vertical="center"/>
    </xf>
    <xf numFmtId="0" fontId="7" fillId="0" borderId="0" xfId="0" applyFont="1" applyFill="1" applyAlignment="1">
      <alignment horizontal="center" vertical="center"/>
    </xf>
    <xf numFmtId="58" fontId="37" fillId="0" borderId="0" xfId="0" applyNumberFormat="1" applyFont="1" applyBorder="1" applyAlignment="1">
      <alignment horizontal="center" vertical="center"/>
    </xf>
    <xf numFmtId="58" fontId="37" fillId="0" borderId="0" xfId="0" applyNumberFormat="1" applyFont="1" applyAlignment="1">
      <alignment horizontal="left"/>
    </xf>
    <xf numFmtId="58" fontId="37" fillId="0" borderId="0" xfId="0" applyNumberFormat="1" applyFont="1" applyBorder="1" applyAlignment="1">
      <alignment horizontal="left" vertical="center"/>
    </xf>
    <xf numFmtId="177" fontId="27" fillId="0" borderId="1" xfId="0" applyNumberFormat="1" applyFont="1" applyBorder="1" applyAlignment="1">
      <alignment horizontal="center" vertical="center"/>
    </xf>
    <xf numFmtId="178" fontId="27" fillId="0" borderId="1" xfId="0" applyNumberFormat="1" applyFont="1" applyBorder="1" applyAlignment="1">
      <alignment horizontal="center" vertical="center"/>
    </xf>
    <xf numFmtId="1" fontId="27" fillId="0" borderId="1" xfId="0" applyNumberFormat="1" applyFont="1" applyBorder="1" applyAlignment="1">
      <alignment horizontal="center" vertical="center"/>
    </xf>
    <xf numFmtId="0" fontId="9" fillId="0" borderId="1" xfId="0" applyFont="1" applyBorder="1" applyAlignment="1">
      <alignment horizontal="center" vertical="center"/>
    </xf>
    <xf numFmtId="0" fontId="27" fillId="0" borderId="1" xfId="0" applyFont="1" applyFill="1" applyBorder="1" applyAlignment="1">
      <alignment horizontal="center" vertical="center"/>
    </xf>
    <xf numFmtId="0" fontId="27" fillId="0" borderId="0" xfId="0" applyFont="1" applyAlignment="1">
      <alignment horizontal="center" vertical="center"/>
    </xf>
    <xf numFmtId="0" fontId="9" fillId="0" borderId="1" xfId="0" applyFont="1" applyBorder="1" applyAlignment="1">
      <alignment horizontal="left" vertical="center"/>
    </xf>
    <xf numFmtId="177" fontId="9" fillId="0" borderId="1" xfId="0" applyNumberFormat="1" applyFont="1" applyBorder="1" applyAlignment="1">
      <alignment horizontal="center" vertical="center"/>
    </xf>
    <xf numFmtId="0" fontId="21" fillId="5" borderId="13" xfId="0" quotePrefix="1" applyFont="1" applyFill="1" applyBorder="1" applyAlignment="1">
      <alignment horizontal="left" vertical="center"/>
    </xf>
    <xf numFmtId="0" fontId="10" fillId="5" borderId="15" xfId="0" quotePrefix="1" applyFont="1" applyFill="1" applyBorder="1" applyAlignment="1">
      <alignment horizontal="left" vertical="center"/>
    </xf>
    <xf numFmtId="0" fontId="10" fillId="5" borderId="13" xfId="0" applyFont="1" applyFill="1" applyBorder="1" applyAlignment="1">
      <alignment horizontal="left" vertical="center"/>
    </xf>
    <xf numFmtId="0" fontId="10" fillId="5" borderId="13" xfId="0" quotePrefix="1" applyFont="1" applyFill="1" applyBorder="1" applyAlignment="1">
      <alignment horizontal="left" vertical="center"/>
    </xf>
    <xf numFmtId="49" fontId="18" fillId="0" borderId="0" xfId="0" applyNumberFormat="1" applyFont="1" applyBorder="1" applyAlignment="1">
      <alignment horizontal="left" vertical="center"/>
    </xf>
    <xf numFmtId="49" fontId="54" fillId="0" borderId="0" xfId="0" applyNumberFormat="1" applyFont="1" applyBorder="1" applyAlignment="1">
      <alignment horizontal="left" vertical="center"/>
    </xf>
    <xf numFmtId="49" fontId="13" fillId="0" borderId="0" xfId="0" applyNumberFormat="1" applyFont="1" applyAlignment="1">
      <alignment horizontal="left" vertical="center"/>
    </xf>
    <xf numFmtId="0" fontId="20" fillId="0" borderId="0" xfId="0" applyFont="1" applyFill="1" applyBorder="1" applyAlignment="1">
      <alignment horizontal="right" vertical="center"/>
    </xf>
    <xf numFmtId="0" fontId="20" fillId="0" borderId="0" xfId="0" applyFont="1" applyFill="1" applyBorder="1" applyAlignment="1">
      <alignment vertical="center"/>
    </xf>
    <xf numFmtId="0" fontId="38" fillId="0" borderId="0" xfId="0" applyFont="1" applyFill="1" applyBorder="1" applyAlignment="1">
      <alignment vertical="center"/>
    </xf>
    <xf numFmtId="0" fontId="7" fillId="0" borderId="0" xfId="0" applyFont="1" applyFill="1" applyBorder="1" applyAlignment="1">
      <alignment horizontal="center" vertical="center"/>
    </xf>
    <xf numFmtId="0" fontId="11" fillId="0" borderId="1" xfId="0" applyFont="1" applyFill="1" applyBorder="1" applyAlignment="1">
      <alignment horizontal="center" vertical="center"/>
    </xf>
    <xf numFmtId="0" fontId="4" fillId="0" borderId="0" xfId="0" applyFont="1" applyBorder="1" applyAlignment="1">
      <alignment horizontal="left" vertical="center"/>
    </xf>
    <xf numFmtId="0" fontId="31" fillId="0" borderId="1" xfId="0" applyFont="1" applyBorder="1" applyAlignment="1">
      <alignment horizontal="center" vertical="center"/>
    </xf>
    <xf numFmtId="182" fontId="30" fillId="0" borderId="1" xfId="2" applyNumberFormat="1" applyFont="1" applyBorder="1" applyAlignment="1">
      <alignment horizontal="left" vertical="center"/>
    </xf>
    <xf numFmtId="0" fontId="45" fillId="0" borderId="0" xfId="0" applyFont="1" applyAlignment="1">
      <alignment vertical="center"/>
    </xf>
    <xf numFmtId="0" fontId="45" fillId="0" borderId="0" xfId="0" applyFont="1" applyBorder="1" applyAlignment="1">
      <alignment vertical="center"/>
    </xf>
    <xf numFmtId="0" fontId="54" fillId="0" borderId="0" xfId="0" applyFont="1" applyBorder="1" applyAlignment="1">
      <alignment horizontal="center" vertical="center"/>
    </xf>
    <xf numFmtId="182" fontId="31" fillId="0" borderId="1" xfId="2" applyNumberFormat="1" applyFont="1" applyBorder="1" applyAlignment="1">
      <alignment horizontal="center" vertical="center" wrapText="1"/>
    </xf>
    <xf numFmtId="0" fontId="18" fillId="0" borderId="0" xfId="0" applyFont="1" applyFill="1" applyBorder="1" applyAlignment="1">
      <alignment horizontal="center" vertical="center"/>
    </xf>
    <xf numFmtId="0" fontId="13" fillId="0" borderId="0" xfId="0" applyFont="1" applyFill="1" applyAlignment="1">
      <alignment horizontal="center" vertical="center"/>
    </xf>
    <xf numFmtId="0" fontId="54" fillId="0" borderId="0" xfId="0" applyFont="1" applyFill="1" applyBorder="1" applyAlignment="1">
      <alignment horizontal="center" vertical="center"/>
    </xf>
    <xf numFmtId="0" fontId="54" fillId="0" borderId="0" xfId="0" applyFont="1" applyFill="1" applyBorder="1" applyAlignment="1">
      <alignment horizontal="center" vertical="top"/>
    </xf>
    <xf numFmtId="0" fontId="20" fillId="0" borderId="1" xfId="0" applyFont="1" applyFill="1" applyBorder="1" applyAlignment="1">
      <alignment horizontal="center" vertical="center" wrapText="1"/>
    </xf>
    <xf numFmtId="0" fontId="8" fillId="0" borderId="0" xfId="0" quotePrefix="1" applyFont="1" applyBorder="1" applyAlignment="1">
      <alignment horizontal="center" vertical="center"/>
    </xf>
    <xf numFmtId="0" fontId="9" fillId="0" borderId="0" xfId="0" applyFont="1" applyBorder="1" applyAlignment="1">
      <alignment horizontal="center" vertical="center"/>
    </xf>
    <xf numFmtId="0" fontId="27" fillId="0" borderId="0" xfId="0" applyFont="1" applyBorder="1" applyAlignment="1">
      <alignment vertical="center"/>
    </xf>
    <xf numFmtId="0" fontId="7" fillId="0" borderId="0" xfId="0" quotePrefix="1" applyFont="1" applyBorder="1" applyAlignment="1">
      <alignment horizontal="center" vertical="center"/>
    </xf>
    <xf numFmtId="0" fontId="7" fillId="0" borderId="0" xfId="0" applyNumberFormat="1" applyFont="1" applyBorder="1" applyAlignment="1">
      <alignment horizontal="center" vertical="center"/>
    </xf>
    <xf numFmtId="1" fontId="7" fillId="0" borderId="0" xfId="0" applyNumberFormat="1" applyFont="1" applyBorder="1" applyAlignment="1">
      <alignment horizontal="center" vertical="center"/>
    </xf>
    <xf numFmtId="49" fontId="7" fillId="0" borderId="0" xfId="0" applyNumberFormat="1" applyFont="1" applyBorder="1" applyAlignment="1">
      <alignment horizontal="center" vertical="center"/>
    </xf>
    <xf numFmtId="0" fontId="8" fillId="0" borderId="0" xfId="0" applyFont="1" applyBorder="1" applyAlignment="1">
      <alignment horizontal="left" vertical="center"/>
    </xf>
    <xf numFmtId="0" fontId="9" fillId="0" borderId="0" xfId="0" applyFont="1" applyBorder="1" applyAlignment="1">
      <alignment vertical="center"/>
    </xf>
    <xf numFmtId="0" fontId="27" fillId="0" borderId="0" xfId="0" quotePrefix="1" applyFont="1" applyBorder="1" applyAlignment="1">
      <alignment horizontal="center" vertical="center"/>
    </xf>
    <xf numFmtId="0" fontId="19" fillId="0" borderId="0" xfId="0" applyFont="1" applyBorder="1" applyAlignment="1">
      <alignment horizontal="left" vertical="center"/>
    </xf>
    <xf numFmtId="0" fontId="33" fillId="0" borderId="0" xfId="0" applyFont="1" applyBorder="1" applyAlignment="1">
      <alignment horizontal="left" vertical="center"/>
    </xf>
    <xf numFmtId="0" fontId="33" fillId="0" borderId="0" xfId="0" applyFont="1" applyBorder="1" applyAlignment="1">
      <alignment vertical="center"/>
    </xf>
    <xf numFmtId="0" fontId="32" fillId="0" borderId="0" xfId="0" applyFont="1" applyBorder="1" applyAlignment="1">
      <alignment horizontal="left" vertical="center"/>
    </xf>
    <xf numFmtId="0" fontId="0" fillId="0" borderId="0" xfId="0" applyBorder="1" applyAlignment="1">
      <alignment horizontal="left" vertical="center"/>
    </xf>
    <xf numFmtId="0" fontId="43" fillId="0" borderId="0" xfId="0" applyFont="1" applyBorder="1" applyAlignment="1">
      <alignment vertical="center"/>
    </xf>
    <xf numFmtId="0" fontId="57" fillId="0" borderId="20" xfId="0" applyFont="1" applyBorder="1" applyAlignment="1">
      <alignment horizontal="center" vertical="center" wrapText="1"/>
    </xf>
    <xf numFmtId="0" fontId="58" fillId="0" borderId="0" xfId="0" applyFont="1" applyBorder="1" applyAlignment="1">
      <alignment horizontal="left" vertical="center"/>
    </xf>
    <xf numFmtId="0" fontId="13" fillId="0" borderId="21" xfId="0" applyFont="1" applyBorder="1" applyAlignment="1">
      <alignment horizontal="center" vertical="center"/>
    </xf>
    <xf numFmtId="0" fontId="23" fillId="0" borderId="0" xfId="0" applyFont="1" applyAlignment="1">
      <alignment vertical="center"/>
    </xf>
    <xf numFmtId="0" fontId="21" fillId="2" borderId="13" xfId="0" applyFont="1" applyFill="1" applyBorder="1" applyAlignment="1">
      <alignment horizontal="left" vertical="center"/>
    </xf>
    <xf numFmtId="0" fontId="13" fillId="0" borderId="0" xfId="0" applyFont="1" applyBorder="1" applyAlignment="1">
      <alignment horizontal="left" vertical="center"/>
    </xf>
    <xf numFmtId="0" fontId="62" fillId="0" borderId="0" xfId="0" applyFont="1" applyBorder="1" applyAlignment="1">
      <alignment horizontal="center" vertical="center" wrapText="1"/>
    </xf>
    <xf numFmtId="177" fontId="27" fillId="0" borderId="0" xfId="0" applyNumberFormat="1" applyFont="1" applyAlignment="1">
      <alignment horizontal="center" vertical="center"/>
    </xf>
    <xf numFmtId="1" fontId="27" fillId="0" borderId="0" xfId="0" applyNumberFormat="1" applyFont="1" applyAlignment="1">
      <alignment horizontal="center" vertical="center"/>
    </xf>
    <xf numFmtId="0" fontId="27" fillId="0" borderId="0" xfId="0" applyFont="1" applyFill="1" applyAlignment="1">
      <alignment horizontal="center" vertical="center"/>
    </xf>
    <xf numFmtId="0" fontId="27" fillId="0" borderId="0" xfId="0" applyFont="1" applyAlignment="1">
      <alignment horizontal="left" vertical="center"/>
    </xf>
    <xf numFmtId="0" fontId="10" fillId="5" borderId="17" xfId="0" applyFont="1" applyFill="1" applyBorder="1" applyAlignment="1">
      <alignment horizontal="left" vertical="center"/>
    </xf>
    <xf numFmtId="0" fontId="44" fillId="0" borderId="1" xfId="0" applyFont="1" applyFill="1" applyBorder="1" applyAlignment="1">
      <alignment horizontal="center" vertical="center"/>
    </xf>
    <xf numFmtId="0" fontId="19" fillId="2" borderId="1" xfId="0" applyFont="1" applyFill="1" applyBorder="1" applyAlignment="1">
      <alignment horizontal="center" vertical="center"/>
    </xf>
    <xf numFmtId="0" fontId="63" fillId="0" borderId="1" xfId="0" quotePrefix="1" applyFont="1" applyFill="1" applyBorder="1" applyAlignment="1">
      <alignment horizontal="center" vertical="center"/>
    </xf>
    <xf numFmtId="0" fontId="63" fillId="0" borderId="1" xfId="0" applyFont="1" applyFill="1" applyBorder="1" applyAlignment="1">
      <alignment horizontal="center" vertical="center"/>
    </xf>
    <xf numFmtId="0" fontId="44" fillId="0" borderId="1" xfId="0" quotePrefix="1" applyFont="1" applyFill="1" applyBorder="1" applyAlignment="1">
      <alignment horizontal="center" vertical="center"/>
    </xf>
    <xf numFmtId="0" fontId="19" fillId="7" borderId="1" xfId="0" applyFont="1" applyFill="1" applyBorder="1" applyAlignment="1">
      <alignment horizontal="center" vertical="center"/>
    </xf>
    <xf numFmtId="0" fontId="5" fillId="0" borderId="1" xfId="0" applyFont="1" applyBorder="1" applyAlignment="1">
      <alignment vertical="center"/>
    </xf>
    <xf numFmtId="0" fontId="21" fillId="0" borderId="1" xfId="0" applyFont="1" applyFill="1" applyBorder="1" applyAlignment="1">
      <alignment horizontal="left" vertical="center"/>
    </xf>
    <xf numFmtId="0" fontId="37" fillId="0" borderId="0" xfId="0" applyFont="1" applyAlignment="1">
      <alignment horizontal="center" vertical="center"/>
    </xf>
    <xf numFmtId="0" fontId="4" fillId="0" borderId="2" xfId="0" applyFont="1" applyBorder="1" applyAlignment="1">
      <alignment horizontal="center" vertical="top"/>
    </xf>
    <xf numFmtId="0" fontId="7" fillId="0" borderId="0" xfId="0" applyFont="1" applyAlignment="1"/>
    <xf numFmtId="0" fontId="48" fillId="0" borderId="0" xfId="0" applyFont="1" applyBorder="1" applyAlignment="1">
      <alignment horizontal="left" vertical="center"/>
    </xf>
    <xf numFmtId="0" fontId="17" fillId="0" borderId="0" xfId="0" applyFont="1" applyAlignment="1">
      <alignment vertical="center"/>
    </xf>
    <xf numFmtId="0" fontId="51" fillId="0" borderId="0" xfId="0" applyFont="1" applyAlignment="1">
      <alignment horizontal="left" vertical="center"/>
    </xf>
    <xf numFmtId="0" fontId="68" fillId="0" borderId="0" xfId="0" applyFont="1" applyAlignment="1">
      <alignment vertical="center"/>
    </xf>
    <xf numFmtId="0" fontId="51" fillId="0" borderId="0" xfId="0" applyFont="1" applyAlignment="1">
      <alignment vertical="center"/>
    </xf>
    <xf numFmtId="0" fontId="7" fillId="0" borderId="0" xfId="0" applyFont="1" applyFill="1" applyAlignment="1"/>
    <xf numFmtId="0" fontId="7" fillId="0" borderId="0" xfId="0" applyFont="1" applyFill="1" applyAlignment="1">
      <alignment horizontal="left" vertical="center"/>
    </xf>
    <xf numFmtId="0" fontId="7" fillId="0" borderId="1" xfId="0" applyFont="1" applyFill="1" applyBorder="1" applyAlignment="1">
      <alignment vertical="center"/>
    </xf>
    <xf numFmtId="0" fontId="7" fillId="0" borderId="1" xfId="0" applyFont="1" applyFill="1" applyBorder="1" applyAlignment="1">
      <alignment horizontal="center" vertical="center" wrapText="1"/>
    </xf>
    <xf numFmtId="0" fontId="7" fillId="0" borderId="3" xfId="0" applyFont="1" applyFill="1" applyBorder="1" applyAlignment="1">
      <alignment horizontal="center" vertical="center"/>
    </xf>
    <xf numFmtId="0" fontId="7" fillId="0" borderId="6" xfId="0" applyFont="1" applyFill="1" applyBorder="1" applyAlignment="1">
      <alignment horizontal="left" vertical="center"/>
    </xf>
    <xf numFmtId="0" fontId="0" fillId="0" borderId="2" xfId="0" applyFont="1" applyFill="1" applyBorder="1" applyAlignment="1">
      <alignment horizontal="center" vertical="center" wrapText="1"/>
    </xf>
    <xf numFmtId="0" fontId="3" fillId="0" borderId="18" xfId="0" quotePrefix="1" applyFont="1" applyFill="1" applyBorder="1" applyAlignment="1">
      <alignment horizontal="center" vertical="top"/>
    </xf>
    <xf numFmtId="176" fontId="19" fillId="0" borderId="1" xfId="0" applyNumberFormat="1" applyFont="1" applyBorder="1" applyAlignment="1">
      <alignment horizontal="center" vertical="center"/>
    </xf>
    <xf numFmtId="176" fontId="20" fillId="0" borderId="1" xfId="0" applyNumberFormat="1" applyFont="1" applyBorder="1" applyAlignment="1">
      <alignment horizontal="center" vertical="center"/>
    </xf>
    <xf numFmtId="176" fontId="27" fillId="0" borderId="1" xfId="0" applyNumberFormat="1" applyFont="1" applyBorder="1" applyAlignment="1">
      <alignment horizontal="center" vertical="center"/>
    </xf>
    <xf numFmtId="176" fontId="27" fillId="0" borderId="0" xfId="0" applyNumberFormat="1" applyFont="1" applyAlignment="1">
      <alignment horizontal="center" vertical="center"/>
    </xf>
    <xf numFmtId="0" fontId="10" fillId="4" borderId="17" xfId="0" applyFont="1" applyFill="1" applyBorder="1" applyAlignment="1">
      <alignment vertical="center"/>
    </xf>
    <xf numFmtId="0" fontId="29" fillId="0" borderId="0" xfId="0" quotePrefix="1" applyFont="1" applyBorder="1" applyAlignment="1">
      <alignment horizontal="left" vertical="center"/>
    </xf>
    <xf numFmtId="0" fontId="29" fillId="0" borderId="0" xfId="0" applyFont="1" applyBorder="1" applyAlignment="1">
      <alignment horizontal="left" vertical="center"/>
    </xf>
    <xf numFmtId="0" fontId="20" fillId="0" borderId="0" xfId="0" quotePrefix="1" applyFont="1" applyBorder="1" applyAlignment="1">
      <alignment horizontal="left" vertical="center"/>
    </xf>
    <xf numFmtId="0" fontId="0" fillId="0" borderId="1" xfId="0" applyFont="1" applyBorder="1" applyAlignment="1">
      <alignment horizontal="left" vertical="center"/>
    </xf>
    <xf numFmtId="0" fontId="20" fillId="0" borderId="0" xfId="0" quotePrefix="1" applyFont="1" applyFill="1" applyBorder="1" applyAlignment="1">
      <alignment horizontal="left" vertical="center"/>
    </xf>
    <xf numFmtId="0" fontId="0" fillId="5" borderId="15" xfId="0" applyFont="1" applyFill="1" applyBorder="1" applyAlignment="1">
      <alignment vertical="center"/>
    </xf>
    <xf numFmtId="0" fontId="0" fillId="0" borderId="1" xfId="0" applyFont="1" applyBorder="1" applyAlignment="1">
      <alignment vertical="center"/>
    </xf>
    <xf numFmtId="0" fontId="70" fillId="0" borderId="1" xfId="0" applyFont="1" applyFill="1" applyBorder="1" applyAlignment="1">
      <alignment horizontal="center" vertical="center"/>
    </xf>
    <xf numFmtId="0" fontId="27" fillId="0" borderId="1" xfId="0" applyFont="1" applyFill="1" applyBorder="1" applyAlignment="1">
      <alignment horizontal="left" vertical="center"/>
    </xf>
    <xf numFmtId="0" fontId="25" fillId="0" borderId="1" xfId="0" applyFont="1" applyFill="1" applyBorder="1" applyAlignment="1">
      <alignment horizontal="center" vertical="center"/>
    </xf>
    <xf numFmtId="0" fontId="5" fillId="0" borderId="1" xfId="0" quotePrefix="1" applyFont="1" applyFill="1" applyBorder="1" applyAlignment="1">
      <alignment horizontal="center" vertical="center"/>
    </xf>
    <xf numFmtId="0" fontId="19" fillId="0" borderId="1" xfId="0" applyFont="1" applyFill="1" applyBorder="1" applyAlignment="1">
      <alignment horizontal="center" vertical="center" wrapText="1"/>
    </xf>
    <xf numFmtId="0" fontId="11" fillId="0" borderId="17" xfId="0" applyFont="1" applyFill="1" applyBorder="1" applyAlignment="1">
      <alignment horizontal="left" vertical="center"/>
    </xf>
    <xf numFmtId="0" fontId="19" fillId="0" borderId="1" xfId="0" quotePrefix="1" applyFont="1" applyFill="1" applyBorder="1" applyAlignment="1">
      <alignment horizontal="center" vertical="center"/>
    </xf>
    <xf numFmtId="20" fontId="27" fillId="0" borderId="1" xfId="0" applyNumberFormat="1" applyFont="1" applyBorder="1" applyAlignment="1">
      <alignment horizontal="center" vertical="center"/>
    </xf>
    <xf numFmtId="0" fontId="34" fillId="0" borderId="0" xfId="0" applyFont="1" applyBorder="1" applyAlignment="1">
      <alignment horizontal="left" vertical="center"/>
    </xf>
    <xf numFmtId="49" fontId="27" fillId="0" borderId="0" xfId="0" applyNumberFormat="1" applyFont="1" applyFill="1" applyBorder="1" applyAlignment="1">
      <alignment horizontal="right" vertical="center"/>
    </xf>
    <xf numFmtId="49" fontId="32" fillId="0" borderId="0" xfId="2" applyNumberFormat="1" applyFont="1" applyFill="1" applyBorder="1" applyAlignment="1">
      <alignment horizontal="center" vertical="center"/>
    </xf>
    <xf numFmtId="1" fontId="19" fillId="0" borderId="1" xfId="0" applyNumberFormat="1" applyFont="1" applyFill="1" applyBorder="1" applyAlignment="1">
      <alignment horizontal="center" vertical="center"/>
    </xf>
    <xf numFmtId="0" fontId="19" fillId="5" borderId="1" xfId="0" applyFont="1" applyFill="1" applyBorder="1" applyAlignment="1">
      <alignment horizontal="center" vertical="center"/>
    </xf>
    <xf numFmtId="0" fontId="10" fillId="3" borderId="17" xfId="0" applyFont="1" applyFill="1" applyBorder="1" applyAlignment="1">
      <alignment horizontal="left" vertical="center"/>
    </xf>
    <xf numFmtId="0" fontId="72" fillId="0" borderId="0" xfId="0" applyFont="1" applyAlignment="1">
      <alignment horizontal="left" vertical="center"/>
    </xf>
    <xf numFmtId="0" fontId="4" fillId="0" borderId="3" xfId="0" applyFont="1" applyBorder="1" applyAlignment="1">
      <alignment horizontal="center" wrapText="1"/>
    </xf>
    <xf numFmtId="0" fontId="4" fillId="0" borderId="3" xfId="0" quotePrefix="1" applyFont="1" applyBorder="1" applyAlignment="1">
      <alignment horizontal="center" wrapText="1"/>
    </xf>
    <xf numFmtId="177" fontId="4" fillId="0" borderId="3" xfId="0" quotePrefix="1" applyNumberFormat="1" applyFont="1" applyBorder="1" applyAlignment="1">
      <alignment horizontal="center" wrapText="1"/>
    </xf>
    <xf numFmtId="1" fontId="4" fillId="0" borderId="3" xfId="0" applyNumberFormat="1" applyFont="1" applyBorder="1" applyAlignment="1">
      <alignment horizontal="center" wrapText="1"/>
    </xf>
    <xf numFmtId="0" fontId="4" fillId="0" borderId="2" xfId="0" applyFont="1" applyBorder="1" applyAlignment="1">
      <alignment horizontal="center" vertical="top" wrapText="1"/>
    </xf>
    <xf numFmtId="0" fontId="4" fillId="0" borderId="2" xfId="0" quotePrefix="1" applyFont="1" applyBorder="1" applyAlignment="1">
      <alignment horizontal="center" vertical="top" wrapText="1"/>
    </xf>
    <xf numFmtId="177" fontId="4" fillId="0" borderId="2" xfId="0" quotePrefix="1" applyNumberFormat="1" applyFont="1" applyBorder="1" applyAlignment="1">
      <alignment horizontal="center" vertical="top" wrapText="1"/>
    </xf>
    <xf numFmtId="1" fontId="4" fillId="0" borderId="2" xfId="0" applyNumberFormat="1" applyFont="1" applyBorder="1" applyAlignment="1">
      <alignment horizontal="center" vertical="top" wrapText="1"/>
    </xf>
    <xf numFmtId="0" fontId="4" fillId="0" borderId="19" xfId="0" quotePrefix="1" applyFont="1" applyBorder="1" applyAlignment="1">
      <alignment horizontal="center" vertical="center" wrapText="1"/>
    </xf>
    <xf numFmtId="0" fontId="4" fillId="0" borderId="5" xfId="0" applyFont="1" applyBorder="1" applyAlignment="1">
      <alignment horizontal="center" vertical="top" wrapText="1"/>
    </xf>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wrapText="1"/>
    </xf>
    <xf numFmtId="0" fontId="10" fillId="3" borderId="13" xfId="0" applyFont="1" applyFill="1" applyBorder="1" applyAlignment="1">
      <alignment horizontal="left" vertical="center"/>
    </xf>
    <xf numFmtId="0" fontId="12" fillId="0" borderId="2" xfId="0" applyFont="1" applyBorder="1" applyAlignment="1">
      <alignment horizontal="center" vertical="top"/>
    </xf>
    <xf numFmtId="0" fontId="8" fillId="0" borderId="1" xfId="0" applyFont="1" applyFill="1" applyBorder="1" applyAlignment="1">
      <alignment horizontal="left" vertical="center"/>
    </xf>
    <xf numFmtId="0" fontId="19" fillId="0" borderId="0" xfId="0" applyFont="1" applyFill="1" applyBorder="1" applyAlignment="1">
      <alignment horizontal="center" vertical="center"/>
    </xf>
    <xf numFmtId="0" fontId="9" fillId="0" borderId="1" xfId="0" applyFont="1" applyFill="1" applyBorder="1" applyAlignment="1">
      <alignment horizontal="left" vertical="center"/>
    </xf>
    <xf numFmtId="0" fontId="20" fillId="6" borderId="1" xfId="0" applyFont="1" applyFill="1" applyBorder="1" applyAlignment="1">
      <alignment horizontal="center" vertical="center"/>
    </xf>
    <xf numFmtId="0" fontId="46" fillId="0" borderId="0" xfId="0" applyFont="1" applyAlignment="1">
      <alignment vertical="center"/>
    </xf>
    <xf numFmtId="1" fontId="27" fillId="0" borderId="1" xfId="0" applyNumberFormat="1" applyFont="1" applyFill="1" applyBorder="1" applyAlignment="1">
      <alignment horizontal="center" vertical="center"/>
    </xf>
    <xf numFmtId="0" fontId="33" fillId="0" borderId="1" xfId="0" applyFont="1" applyFill="1" applyBorder="1" applyAlignment="1">
      <alignment horizontal="left" vertical="center"/>
    </xf>
    <xf numFmtId="177" fontId="27" fillId="0" borderId="4" xfId="0" quotePrefix="1" applyNumberFormat="1" applyFont="1" applyFill="1" applyBorder="1" applyAlignment="1">
      <alignment horizontal="center" vertical="center"/>
    </xf>
    <xf numFmtId="0" fontId="9" fillId="6" borderId="0" xfId="0" applyFont="1" applyFill="1" applyBorder="1" applyAlignment="1">
      <alignment horizontal="left" vertical="center"/>
    </xf>
    <xf numFmtId="177" fontId="19" fillId="0" borderId="4" xfId="0" quotePrefix="1" applyNumberFormat="1" applyFont="1" applyFill="1" applyBorder="1" applyAlignment="1">
      <alignment horizontal="center" vertical="center"/>
    </xf>
    <xf numFmtId="177" fontId="19" fillId="0" borderId="4" xfId="0" applyNumberFormat="1" applyFont="1" applyFill="1" applyBorder="1" applyAlignment="1">
      <alignment horizontal="center" vertical="center"/>
    </xf>
    <xf numFmtId="177" fontId="20" fillId="0" borderId="4" xfId="0" quotePrefix="1" applyNumberFormat="1" applyFont="1" applyFill="1" applyBorder="1" applyAlignment="1">
      <alignment horizontal="center" vertical="center"/>
    </xf>
    <xf numFmtId="0" fontId="30" fillId="0" borderId="0" xfId="0" applyFont="1" applyBorder="1" applyAlignment="1">
      <alignment horizontal="center" vertical="center"/>
    </xf>
    <xf numFmtId="177" fontId="30" fillId="0" borderId="0" xfId="0" applyNumberFormat="1" applyFont="1" applyBorder="1" applyAlignment="1">
      <alignment horizontal="center" vertical="center"/>
    </xf>
    <xf numFmtId="182" fontId="30" fillId="0" borderId="0" xfId="2" applyNumberFormat="1" applyFont="1" applyBorder="1" applyAlignment="1">
      <alignment horizontal="center" vertical="center"/>
    </xf>
    <xf numFmtId="0" fontId="43" fillId="0" borderId="0" xfId="0" applyFont="1" applyBorder="1" applyAlignment="1">
      <alignment horizontal="center" vertical="center"/>
    </xf>
    <xf numFmtId="0" fontId="47" fillId="0" borderId="0" xfId="0" applyFont="1" applyFill="1" applyBorder="1" applyAlignment="1">
      <alignment horizontal="center" vertical="center"/>
    </xf>
    <xf numFmtId="0" fontId="47" fillId="0" borderId="0" xfId="0" applyFont="1" applyBorder="1" applyAlignment="1">
      <alignment horizontal="center" vertical="center"/>
    </xf>
    <xf numFmtId="182" fontId="31" fillId="0" borderId="0" xfId="2" applyNumberFormat="1" applyFont="1" applyBorder="1" applyAlignment="1">
      <alignment horizontal="center" vertical="center"/>
    </xf>
    <xf numFmtId="182" fontId="31" fillId="0" borderId="0" xfId="2" applyNumberFormat="1" applyFont="1" applyBorder="1" applyAlignment="1">
      <alignment horizontal="center" vertical="center" wrapText="1"/>
    </xf>
    <xf numFmtId="0" fontId="30" fillId="0" borderId="0" xfId="2" applyNumberFormat="1" applyFont="1" applyBorder="1" applyAlignment="1">
      <alignment horizontal="center" vertical="center"/>
    </xf>
    <xf numFmtId="0" fontId="30" fillId="0" borderId="0" xfId="0" applyNumberFormat="1" applyFont="1" applyBorder="1" applyAlignment="1">
      <alignment horizontal="center" vertical="center"/>
    </xf>
    <xf numFmtId="182" fontId="43" fillId="0" borderId="0" xfId="0" applyNumberFormat="1" applyFont="1" applyBorder="1" applyAlignment="1">
      <alignment horizontal="left" vertical="center" wrapText="1"/>
    </xf>
    <xf numFmtId="182" fontId="30" fillId="0" borderId="0" xfId="2" applyNumberFormat="1" applyFont="1" applyBorder="1" applyAlignment="1">
      <alignment horizontal="left" vertical="center"/>
    </xf>
    <xf numFmtId="0" fontId="31" fillId="0" borderId="0" xfId="0" applyFont="1" applyBorder="1" applyAlignment="1">
      <alignment horizontal="center" vertical="center"/>
    </xf>
    <xf numFmtId="177" fontId="27" fillId="0" borderId="4" xfId="0" applyNumberFormat="1" applyFont="1" applyFill="1" applyBorder="1" applyAlignment="1">
      <alignment horizontal="center" vertical="center"/>
    </xf>
    <xf numFmtId="0" fontId="9" fillId="0" borderId="1" xfId="0" applyFont="1" applyBorder="1" applyAlignment="1">
      <alignment vertical="center"/>
    </xf>
    <xf numFmtId="0" fontId="19" fillId="0" borderId="0" xfId="0" quotePrefix="1" applyFont="1" applyFill="1" applyBorder="1" applyAlignment="1">
      <alignment horizontal="center" vertical="center"/>
    </xf>
    <xf numFmtId="0" fontId="27" fillId="0" borderId="0" xfId="0" quotePrefix="1" applyFont="1" applyFill="1" applyBorder="1" applyAlignment="1">
      <alignment horizontal="center" vertical="center"/>
    </xf>
    <xf numFmtId="0" fontId="27" fillId="0" borderId="0" xfId="0" applyFont="1" applyFill="1" applyBorder="1" applyAlignment="1">
      <alignment horizontal="center" vertical="center"/>
    </xf>
    <xf numFmtId="49" fontId="19" fillId="0" borderId="0" xfId="0" applyNumberFormat="1" applyFont="1" applyFill="1" applyBorder="1" applyAlignment="1">
      <alignment horizontal="center" vertical="center"/>
    </xf>
    <xf numFmtId="0" fontId="10" fillId="0" borderId="1" xfId="0" applyFont="1" applyBorder="1" applyAlignment="1">
      <alignment vertical="center"/>
    </xf>
    <xf numFmtId="0" fontId="44" fillId="8" borderId="1" xfId="0" applyFont="1" applyFill="1" applyBorder="1" applyAlignment="1">
      <alignment horizontal="center" vertical="center"/>
    </xf>
    <xf numFmtId="0" fontId="63" fillId="8" borderId="1" xfId="0" applyFont="1" applyFill="1" applyBorder="1" applyAlignment="1">
      <alignment horizontal="center" vertical="center"/>
    </xf>
    <xf numFmtId="0" fontId="8" fillId="0" borderId="1" xfId="0" applyFont="1" applyBorder="1" applyAlignment="1">
      <alignment vertical="center"/>
    </xf>
    <xf numFmtId="0" fontId="19" fillId="9" borderId="1" xfId="0" applyFont="1" applyFill="1" applyBorder="1" applyAlignment="1">
      <alignment horizontal="center" vertical="center"/>
    </xf>
    <xf numFmtId="0" fontId="7" fillId="0" borderId="0" xfId="0" applyFont="1" applyFill="1" applyBorder="1" applyAlignment="1">
      <alignment vertical="center"/>
    </xf>
    <xf numFmtId="0" fontId="20" fillId="0" borderId="0" xfId="0" applyFont="1" applyFill="1" applyBorder="1" applyAlignment="1">
      <alignment horizontal="center" vertical="center"/>
    </xf>
    <xf numFmtId="0" fontId="20" fillId="10" borderId="1" xfId="0" applyFont="1" applyFill="1" applyBorder="1" applyAlignment="1">
      <alignment horizontal="center" vertical="center"/>
    </xf>
    <xf numFmtId="0" fontId="11" fillId="0" borderId="13" xfId="0" applyFont="1" applyFill="1" applyBorder="1" applyAlignment="1">
      <alignment horizontal="left" vertical="center"/>
    </xf>
    <xf numFmtId="0" fontId="34" fillId="0" borderId="1" xfId="0" applyFont="1" applyBorder="1" applyAlignment="1">
      <alignment horizontal="center" vertical="center"/>
    </xf>
    <xf numFmtId="176" fontId="34" fillId="0" borderId="1" xfId="0" applyNumberFormat="1" applyFont="1" applyBorder="1" applyAlignment="1">
      <alignment horizontal="center" vertical="center"/>
    </xf>
    <xf numFmtId="177" fontId="34" fillId="0" borderId="4" xfId="0" quotePrefix="1" applyNumberFormat="1" applyFont="1" applyFill="1" applyBorder="1" applyAlignment="1">
      <alignment horizontal="center" vertical="center"/>
    </xf>
    <xf numFmtId="178" fontId="34" fillId="0" borderId="1" xfId="0" applyNumberFormat="1" applyFont="1" applyBorder="1" applyAlignment="1">
      <alignment horizontal="center" vertical="center"/>
    </xf>
    <xf numFmtId="1" fontId="34" fillId="0" borderId="1" xfId="0" applyNumberFormat="1" applyFont="1" applyFill="1" applyBorder="1" applyAlignment="1">
      <alignment horizontal="center" vertical="center"/>
    </xf>
    <xf numFmtId="1" fontId="34" fillId="0" borderId="1" xfId="0" applyNumberFormat="1" applyFont="1" applyBorder="1" applyAlignment="1">
      <alignment horizontal="center" vertical="center"/>
    </xf>
    <xf numFmtId="0" fontId="35" fillId="0" borderId="1" xfId="0" applyFont="1" applyBorder="1" applyAlignment="1">
      <alignment horizontal="center" vertical="center"/>
    </xf>
    <xf numFmtId="0" fontId="34" fillId="0" borderId="1" xfId="0" applyFont="1" applyFill="1" applyBorder="1" applyAlignment="1">
      <alignment horizontal="center" vertical="center"/>
    </xf>
    <xf numFmtId="0" fontId="34" fillId="0" borderId="1" xfId="0" applyFont="1" applyFill="1" applyBorder="1" applyAlignment="1">
      <alignment horizontal="left" vertical="center"/>
    </xf>
    <xf numFmtId="0" fontId="34" fillId="0" borderId="0" xfId="0" applyFont="1" applyAlignment="1">
      <alignment horizontal="center" vertical="center"/>
    </xf>
    <xf numFmtId="177" fontId="34" fillId="0" borderId="4" xfId="0" applyNumberFormat="1" applyFont="1" applyFill="1" applyBorder="1" applyAlignment="1">
      <alignment horizontal="center" vertical="center"/>
    </xf>
    <xf numFmtId="177" fontId="34" fillId="0" borderId="1" xfId="0" applyNumberFormat="1" applyFont="1" applyBorder="1" applyAlignment="1">
      <alignment horizontal="center" vertical="center"/>
    </xf>
    <xf numFmtId="177" fontId="35" fillId="0" borderId="1" xfId="0" applyNumberFormat="1" applyFont="1" applyBorder="1" applyAlignment="1">
      <alignment horizontal="center" vertical="center"/>
    </xf>
    <xf numFmtId="177" fontId="29" fillId="0" borderId="1" xfId="0" applyNumberFormat="1" applyFont="1" applyBorder="1" applyAlignment="1">
      <alignment horizontal="center" vertical="center"/>
    </xf>
    <xf numFmtId="178" fontId="29" fillId="0" borderId="1" xfId="0" applyNumberFormat="1" applyFont="1" applyBorder="1" applyAlignment="1">
      <alignment horizontal="center" vertical="center"/>
    </xf>
    <xf numFmtId="0" fontId="29" fillId="0" borderId="0" xfId="0" applyFont="1" applyAlignment="1">
      <alignment horizontal="center" vertical="center"/>
    </xf>
    <xf numFmtId="0" fontId="29" fillId="0" borderId="0" xfId="0" applyFont="1" applyFill="1" applyAlignment="1">
      <alignment horizontal="center" vertical="center"/>
    </xf>
    <xf numFmtId="0" fontId="27" fillId="7" borderId="1" xfId="0" applyFont="1" applyFill="1" applyBorder="1" applyAlignment="1">
      <alignment horizontal="center" vertical="center"/>
    </xf>
    <xf numFmtId="177" fontId="27" fillId="0" borderId="1" xfId="0" applyNumberFormat="1" applyFont="1" applyFill="1" applyBorder="1" applyAlignment="1">
      <alignment horizontal="center" vertical="center"/>
    </xf>
    <xf numFmtId="0" fontId="35" fillId="0" borderId="1" xfId="0" applyFont="1" applyFill="1" applyBorder="1" applyAlignment="1">
      <alignment horizontal="left" vertical="center"/>
    </xf>
    <xf numFmtId="20" fontId="34" fillId="0" borderId="1" xfId="0" applyNumberFormat="1" applyFont="1" applyBorder="1" applyAlignment="1">
      <alignment horizontal="center" vertical="center"/>
    </xf>
    <xf numFmtId="177" fontId="34" fillId="0" borderId="1" xfId="0" applyNumberFormat="1" applyFont="1" applyBorder="1" applyAlignment="1">
      <alignment vertical="center"/>
    </xf>
    <xf numFmtId="177" fontId="34" fillId="0" borderId="1" xfId="0" applyNumberFormat="1" applyFont="1" applyFill="1" applyBorder="1" applyAlignment="1">
      <alignment horizontal="center" vertical="center"/>
    </xf>
    <xf numFmtId="0" fontId="73" fillId="0" borderId="1" xfId="0" applyFont="1" applyFill="1" applyBorder="1" applyAlignment="1">
      <alignment horizontal="left" vertical="center"/>
    </xf>
    <xf numFmtId="0" fontId="34" fillId="7" borderId="1" xfId="0" applyFont="1" applyFill="1" applyBorder="1" applyAlignment="1">
      <alignment horizontal="center" vertical="center"/>
    </xf>
    <xf numFmtId="176" fontId="27" fillId="7" borderId="1" xfId="0" applyNumberFormat="1" applyFont="1" applyFill="1" applyBorder="1" applyAlignment="1">
      <alignment horizontal="center" vertical="center"/>
    </xf>
    <xf numFmtId="0" fontId="73" fillId="0" borderId="1" xfId="0" applyFont="1" applyBorder="1" applyAlignment="1">
      <alignment vertical="center"/>
    </xf>
    <xf numFmtId="0" fontId="73" fillId="0" borderId="1" xfId="0" applyFont="1" applyFill="1" applyBorder="1" applyAlignment="1">
      <alignment vertical="center"/>
    </xf>
    <xf numFmtId="0" fontId="11" fillId="7" borderId="1" xfId="0" applyFont="1" applyFill="1" applyBorder="1" applyAlignment="1">
      <alignment horizontal="center" vertical="center"/>
    </xf>
    <xf numFmtId="1" fontId="34" fillId="7" borderId="1" xfId="0" applyNumberFormat="1" applyFont="1" applyFill="1" applyBorder="1" applyAlignment="1">
      <alignment horizontal="center" vertical="center"/>
    </xf>
    <xf numFmtId="0" fontId="35" fillId="7" borderId="1" xfId="0" applyFont="1" applyFill="1" applyBorder="1" applyAlignment="1">
      <alignment horizontal="center" vertical="center"/>
    </xf>
    <xf numFmtId="177" fontId="34" fillId="7" borderId="4" xfId="0" applyNumberFormat="1" applyFont="1" applyFill="1" applyBorder="1" applyAlignment="1">
      <alignment horizontal="center" vertical="center"/>
    </xf>
    <xf numFmtId="0" fontId="33" fillId="7" borderId="1" xfId="0" applyFont="1" applyFill="1" applyBorder="1" applyAlignment="1">
      <alignment horizontal="center" vertical="center"/>
    </xf>
    <xf numFmtId="0" fontId="9" fillId="7" borderId="1" xfId="0" applyFont="1" applyFill="1" applyBorder="1" applyAlignment="1">
      <alignment horizontal="center" vertical="center"/>
    </xf>
    <xf numFmtId="0" fontId="10" fillId="4" borderId="15" xfId="0" quotePrefix="1" applyFont="1" applyFill="1" applyBorder="1" applyAlignment="1">
      <alignment horizontal="left" vertical="center"/>
    </xf>
    <xf numFmtId="0" fontId="34" fillId="0" borderId="0" xfId="0" applyFont="1" applyFill="1" applyAlignment="1">
      <alignment horizontal="center" vertical="center"/>
    </xf>
    <xf numFmtId="177" fontId="19" fillId="0" borderId="1" xfId="0" applyNumberFormat="1" applyFont="1" applyBorder="1" applyAlignment="1">
      <alignment vertical="center"/>
    </xf>
    <xf numFmtId="49" fontId="9" fillId="7" borderId="1" xfId="0" applyNumberFormat="1" applyFont="1" applyFill="1" applyBorder="1" applyAlignment="1">
      <alignment horizontal="center" vertical="center"/>
    </xf>
    <xf numFmtId="177" fontId="20" fillId="0" borderId="1" xfId="0" applyNumberFormat="1" applyFont="1" applyBorder="1" applyAlignment="1">
      <alignment vertical="center"/>
    </xf>
    <xf numFmtId="0" fontId="34" fillId="0" borderId="1" xfId="0" applyFont="1" applyBorder="1" applyAlignment="1">
      <alignment vertical="center"/>
    </xf>
    <xf numFmtId="20" fontId="20" fillId="0" borderId="1" xfId="0" applyNumberFormat="1" applyFont="1" applyBorder="1" applyAlignment="1">
      <alignment horizontal="center" vertical="center"/>
    </xf>
    <xf numFmtId="176" fontId="34" fillId="7" borderId="1" xfId="0" applyNumberFormat="1" applyFont="1" applyFill="1" applyBorder="1" applyAlignment="1">
      <alignment horizontal="center" vertical="center"/>
    </xf>
    <xf numFmtId="177" fontId="20" fillId="0" borderId="1" xfId="0" applyNumberFormat="1" applyFont="1" applyFill="1" applyBorder="1" applyAlignment="1">
      <alignment horizontal="center" vertical="center"/>
    </xf>
    <xf numFmtId="176" fontId="19" fillId="7" borderId="1" xfId="0" applyNumberFormat="1" applyFont="1" applyFill="1" applyBorder="1" applyAlignment="1">
      <alignment horizontal="center" vertical="center"/>
    </xf>
    <xf numFmtId="176" fontId="20" fillId="7" borderId="1" xfId="0" applyNumberFormat="1" applyFont="1" applyFill="1" applyBorder="1" applyAlignment="1">
      <alignment horizontal="center" vertical="center"/>
    </xf>
    <xf numFmtId="177" fontId="19" fillId="7" borderId="4" xfId="0" applyNumberFormat="1" applyFont="1" applyFill="1" applyBorder="1" applyAlignment="1">
      <alignment horizontal="center" vertical="center"/>
    </xf>
    <xf numFmtId="178" fontId="27" fillId="0" borderId="1" xfId="0" applyNumberFormat="1" applyFont="1" applyFill="1" applyBorder="1" applyAlignment="1">
      <alignment horizontal="center" vertical="center"/>
    </xf>
    <xf numFmtId="180" fontId="27" fillId="0" borderId="0" xfId="0" applyNumberFormat="1" applyFont="1" applyAlignment="1">
      <alignment horizontal="left" vertical="center"/>
    </xf>
    <xf numFmtId="177" fontId="19" fillId="0" borderId="1" xfId="0" applyNumberFormat="1" applyFont="1" applyFill="1" applyBorder="1" applyAlignment="1">
      <alignment horizontal="center" vertical="center"/>
    </xf>
    <xf numFmtId="1" fontId="19" fillId="7" borderId="1" xfId="0" applyNumberFormat="1" applyFont="1" applyFill="1" applyBorder="1" applyAlignment="1">
      <alignment horizontal="center" vertical="center"/>
    </xf>
    <xf numFmtId="0" fontId="4" fillId="0" borderId="3" xfId="0" quotePrefix="1" applyFont="1" applyBorder="1" applyAlignment="1">
      <alignment horizontal="center" vertical="center" wrapText="1"/>
    </xf>
    <xf numFmtId="0" fontId="4" fillId="0" borderId="3" xfId="0" applyFont="1" applyBorder="1" applyAlignment="1">
      <alignment horizontal="center"/>
    </xf>
    <xf numFmtId="0" fontId="4" fillId="0" borderId="2" xfId="0" applyFont="1" applyBorder="1" applyAlignment="1">
      <alignment horizontal="center" vertical="center"/>
    </xf>
    <xf numFmtId="0" fontId="4" fillId="0" borderId="2" xfId="0" applyFont="1" applyBorder="1" applyAlignment="1">
      <alignment horizontal="distributed" vertical="distributed"/>
    </xf>
    <xf numFmtId="0" fontId="4" fillId="0" borderId="2" xfId="0" quotePrefix="1" applyFont="1" applyBorder="1" applyAlignment="1">
      <alignment horizontal="center" vertical="top"/>
    </xf>
    <xf numFmtId="1" fontId="25" fillId="0" borderId="0" xfId="0" applyNumberFormat="1" applyFont="1" applyAlignment="1">
      <alignment horizontal="right" vertical="center"/>
    </xf>
    <xf numFmtId="0" fontId="75" fillId="0" borderId="0" xfId="0" applyFont="1" applyAlignment="1">
      <alignment horizontal="left" vertical="center"/>
    </xf>
    <xf numFmtId="0" fontId="20" fillId="9" borderId="1" xfId="0" applyFont="1" applyFill="1" applyBorder="1" applyAlignment="1">
      <alignment horizontal="center" vertical="center"/>
    </xf>
    <xf numFmtId="0" fontId="76" fillId="0" borderId="0" xfId="0" applyFont="1" applyAlignment="1">
      <alignment vertical="center"/>
    </xf>
    <xf numFmtId="0" fontId="10" fillId="0" borderId="1" xfId="0" applyFont="1" applyFill="1" applyBorder="1" applyAlignment="1">
      <alignment vertical="center"/>
    </xf>
    <xf numFmtId="0" fontId="8" fillId="0" borderId="1" xfId="0" applyFont="1" applyFill="1" applyBorder="1" applyAlignment="1">
      <alignment vertical="center"/>
    </xf>
    <xf numFmtId="177" fontId="27" fillId="7" borderId="4" xfId="0" applyNumberFormat="1" applyFont="1" applyFill="1" applyBorder="1" applyAlignment="1">
      <alignment horizontal="center" vertical="center"/>
    </xf>
    <xf numFmtId="0" fontId="35" fillId="0" borderId="1" xfId="0" applyFont="1" applyBorder="1" applyAlignment="1">
      <alignment vertical="center"/>
    </xf>
    <xf numFmtId="1" fontId="27" fillId="7" borderId="1" xfId="0" applyNumberFormat="1" applyFont="1" applyFill="1" applyBorder="1" applyAlignment="1">
      <alignment horizontal="center" vertical="center"/>
    </xf>
    <xf numFmtId="178" fontId="19" fillId="0" borderId="1" xfId="0" applyNumberFormat="1" applyFont="1" applyFill="1" applyBorder="1" applyAlignment="1">
      <alignment horizontal="center" vertical="center"/>
    </xf>
    <xf numFmtId="0" fontId="11" fillId="0" borderId="1" xfId="0" applyFont="1" applyBorder="1" applyAlignment="1">
      <alignment vertical="center"/>
    </xf>
    <xf numFmtId="0" fontId="11" fillId="0" borderId="1" xfId="0" applyFont="1" applyFill="1" applyBorder="1" applyAlignment="1">
      <alignment vertical="center"/>
    </xf>
    <xf numFmtId="0" fontId="9" fillId="0" borderId="0" xfId="0" applyFont="1" applyAlignment="1">
      <alignment vertical="center"/>
    </xf>
    <xf numFmtId="0" fontId="4" fillId="0" borderId="0" xfId="0" applyFont="1" applyAlignment="1">
      <alignment vertical="center"/>
    </xf>
    <xf numFmtId="182" fontId="35" fillId="0" borderId="1" xfId="2" applyNumberFormat="1" applyFont="1" applyBorder="1" applyAlignment="1">
      <alignment vertical="center"/>
    </xf>
    <xf numFmtId="182" fontId="11" fillId="0" borderId="3" xfId="2" applyNumberFormat="1" applyFont="1" applyBorder="1" applyAlignment="1">
      <alignment vertical="center"/>
    </xf>
    <xf numFmtId="1" fontId="21" fillId="0" borderId="1" xfId="0" applyNumberFormat="1" applyFont="1" applyFill="1" applyBorder="1" applyAlignment="1">
      <alignment horizontal="left" vertical="center"/>
    </xf>
    <xf numFmtId="0" fontId="73" fillId="0" borderId="0" xfId="0" applyFont="1" applyFill="1" applyAlignment="1">
      <alignment horizontal="left" vertical="center"/>
    </xf>
    <xf numFmtId="0" fontId="33" fillId="0" borderId="4" xfId="0" applyFont="1" applyBorder="1" applyAlignment="1">
      <alignment vertical="center"/>
    </xf>
    <xf numFmtId="49" fontId="39" fillId="4" borderId="4" xfId="0" applyNumberFormat="1" applyFont="1" applyFill="1" applyBorder="1" applyAlignment="1">
      <alignment vertical="center"/>
    </xf>
    <xf numFmtId="49" fontId="19" fillId="4" borderId="26" xfId="0" applyNumberFormat="1" applyFont="1" applyFill="1" applyBorder="1" applyAlignment="1">
      <alignment horizontal="center" vertical="center"/>
    </xf>
    <xf numFmtId="49" fontId="19" fillId="4" borderId="20" xfId="0" applyNumberFormat="1" applyFont="1" applyFill="1" applyBorder="1" applyAlignment="1">
      <alignment horizontal="center" vertical="center"/>
    </xf>
    <xf numFmtId="0" fontId="33" fillId="0" borderId="1" xfId="0" applyNumberFormat="1" applyFont="1" applyFill="1" applyBorder="1" applyAlignment="1">
      <alignment vertical="center"/>
    </xf>
    <xf numFmtId="0" fontId="19" fillId="3" borderId="1" xfId="0" applyFont="1" applyFill="1" applyBorder="1" applyAlignment="1">
      <alignment horizontal="center" vertical="center"/>
    </xf>
    <xf numFmtId="0" fontId="20" fillId="3" borderId="1" xfId="0" applyFont="1" applyFill="1" applyBorder="1" applyAlignment="1">
      <alignment horizontal="center" vertical="center"/>
    </xf>
    <xf numFmtId="0" fontId="19" fillId="3" borderId="0" xfId="0" applyFont="1" applyFill="1" applyBorder="1" applyAlignment="1">
      <alignment horizontal="center" vertical="center"/>
    </xf>
    <xf numFmtId="0" fontId="19" fillId="3" borderId="0" xfId="0" quotePrefix="1" applyFont="1" applyFill="1" applyBorder="1" applyAlignment="1">
      <alignment horizontal="center" vertical="center"/>
    </xf>
    <xf numFmtId="0" fontId="41" fillId="0" borderId="1" xfId="0" applyFont="1" applyFill="1" applyBorder="1" applyAlignment="1">
      <alignment horizontal="left" vertical="center"/>
    </xf>
    <xf numFmtId="0" fontId="41" fillId="0" borderId="1" xfId="0" applyFont="1" applyBorder="1" applyAlignment="1">
      <alignment vertical="center"/>
    </xf>
    <xf numFmtId="0" fontId="79" fillId="0" borderId="0" xfId="0" applyFont="1" applyAlignment="1">
      <alignment horizontal="left" vertical="center"/>
    </xf>
    <xf numFmtId="0" fontId="81" fillId="0" borderId="0" xfId="0" applyFont="1" applyAlignment="1">
      <alignment horizontal="left" vertical="center"/>
    </xf>
    <xf numFmtId="0" fontId="5" fillId="0" borderId="0" xfId="0" applyFont="1" applyAlignment="1">
      <alignment horizontal="center" vertical="center"/>
    </xf>
    <xf numFmtId="0" fontId="69" fillId="0" borderId="0" xfId="0" applyFont="1" applyAlignment="1">
      <alignment vertical="center"/>
    </xf>
    <xf numFmtId="0" fontId="83" fillId="0" borderId="1" xfId="0" applyFont="1" applyBorder="1" applyAlignment="1">
      <alignment horizontal="center" wrapText="1"/>
    </xf>
    <xf numFmtId="33" fontId="83" fillId="0" borderId="1" xfId="0" applyNumberFormat="1" applyFont="1" applyBorder="1" applyAlignment="1">
      <alignment horizontal="center" wrapText="1"/>
    </xf>
    <xf numFmtId="0" fontId="33" fillId="2" borderId="13" xfId="0" applyFont="1" applyFill="1" applyBorder="1" applyAlignment="1">
      <alignment horizontal="left" vertical="center"/>
    </xf>
    <xf numFmtId="0" fontId="10" fillId="2" borderId="17" xfId="0" applyFont="1" applyFill="1" applyBorder="1" applyAlignment="1">
      <alignment horizontal="left" vertical="center"/>
    </xf>
    <xf numFmtId="0" fontId="34" fillId="7" borderId="1" xfId="0" applyFont="1" applyFill="1" applyBorder="1" applyAlignment="1">
      <alignment horizontal="center" vertical="center" wrapText="1"/>
    </xf>
    <xf numFmtId="0" fontId="74" fillId="0" borderId="1" xfId="0" applyFont="1" applyBorder="1" applyAlignment="1">
      <alignment horizontal="center" vertical="center" wrapText="1"/>
    </xf>
    <xf numFmtId="0" fontId="42" fillId="0" borderId="1" xfId="0" applyFont="1" applyBorder="1" applyAlignment="1">
      <alignment horizontal="center" vertical="center" wrapText="1"/>
    </xf>
    <xf numFmtId="0" fontId="74" fillId="0" borderId="1" xfId="0" applyFont="1" applyBorder="1" applyAlignment="1">
      <alignment vertical="center" wrapText="1"/>
    </xf>
    <xf numFmtId="0" fontId="42" fillId="0" borderId="1" xfId="0" applyFont="1" applyBorder="1" applyAlignment="1">
      <alignment vertical="center" wrapText="1"/>
    </xf>
    <xf numFmtId="0" fontId="35" fillId="0" borderId="0" xfId="0" applyFont="1" applyBorder="1" applyAlignment="1">
      <alignment horizontal="left" vertical="center"/>
    </xf>
    <xf numFmtId="0" fontId="11" fillId="0" borderId="0" xfId="0" applyFont="1" applyFill="1" applyBorder="1" applyAlignment="1">
      <alignment horizontal="left" vertical="center"/>
    </xf>
    <xf numFmtId="0" fontId="73" fillId="0" borderId="0" xfId="0" applyFont="1" applyBorder="1" applyAlignment="1">
      <alignment horizontal="left" vertical="center"/>
    </xf>
    <xf numFmtId="0" fontId="19" fillId="6" borderId="1" xfId="0" applyFont="1" applyFill="1" applyBorder="1" applyAlignment="1">
      <alignment horizontal="center" vertical="center"/>
    </xf>
    <xf numFmtId="0" fontId="73" fillId="0" borderId="0" xfId="0" applyFont="1" applyBorder="1" applyAlignment="1">
      <alignment horizontal="center" vertical="center"/>
    </xf>
    <xf numFmtId="0" fontId="42" fillId="0" borderId="1" xfId="0" applyFont="1" applyFill="1" applyBorder="1" applyAlignment="1">
      <alignment horizontal="center" vertical="center"/>
    </xf>
    <xf numFmtId="182" fontId="30" fillId="0" borderId="1" xfId="0" applyNumberFormat="1" applyFont="1" applyBorder="1" applyAlignment="1">
      <alignment horizontal="left" vertical="center"/>
    </xf>
    <xf numFmtId="0" fontId="30" fillId="0" borderId="1" xfId="0" quotePrefix="1" applyFont="1" applyBorder="1" applyAlignment="1">
      <alignment horizontal="center" vertical="center"/>
    </xf>
    <xf numFmtId="0" fontId="42" fillId="0" borderId="1" xfId="0" applyFont="1" applyBorder="1" applyAlignment="1">
      <alignment horizontal="center" vertical="center"/>
    </xf>
    <xf numFmtId="0" fontId="10" fillId="5" borderId="15" xfId="0" applyFont="1" applyFill="1" applyBorder="1" applyAlignment="1">
      <alignment horizontal="left" vertical="center"/>
    </xf>
    <xf numFmtId="183" fontId="7" fillId="4" borderId="0" xfId="0" applyNumberFormat="1" applyFont="1" applyFill="1" applyBorder="1" applyAlignment="1">
      <alignment horizontal="center" vertical="center"/>
    </xf>
    <xf numFmtId="0" fontId="73" fillId="0" borderId="0" xfId="0" applyFont="1" applyBorder="1" applyAlignment="1">
      <alignment vertical="center"/>
    </xf>
    <xf numFmtId="0" fontId="20" fillId="0" borderId="1" xfId="0" applyFont="1" applyBorder="1" applyAlignment="1">
      <alignment vertical="center"/>
    </xf>
    <xf numFmtId="49" fontId="19" fillId="0" borderId="0" xfId="2" applyNumberFormat="1" applyFont="1" applyFill="1" applyBorder="1" applyAlignment="1">
      <alignment horizontal="center" vertical="center"/>
    </xf>
    <xf numFmtId="0" fontId="7" fillId="0" borderId="23" xfId="0" applyFont="1" applyBorder="1" applyAlignment="1">
      <alignment horizontal="center" vertical="center"/>
    </xf>
    <xf numFmtId="0" fontId="5" fillId="0" borderId="0" xfId="0" applyFont="1" applyBorder="1" applyAlignment="1">
      <alignment horizontal="center" vertical="center"/>
    </xf>
    <xf numFmtId="0" fontId="35" fillId="0" borderId="2" xfId="0" applyFont="1" applyBorder="1" applyAlignment="1">
      <alignment horizontal="left" vertical="center"/>
    </xf>
    <xf numFmtId="0" fontId="44" fillId="13" borderId="4" xfId="0" applyFont="1" applyFill="1" applyBorder="1" applyAlignment="1">
      <alignment horizontal="right" vertical="center" wrapText="1"/>
    </xf>
    <xf numFmtId="0" fontId="44" fillId="13" borderId="20" xfId="0" applyFont="1" applyFill="1" applyBorder="1" applyAlignment="1">
      <alignment horizontal="center" vertical="center" wrapText="1"/>
    </xf>
    <xf numFmtId="0" fontId="83" fillId="0" borderId="27" xfId="0" applyFont="1" applyBorder="1" applyAlignment="1">
      <alignment horizontal="center" wrapText="1"/>
    </xf>
    <xf numFmtId="33" fontId="83" fillId="0" borderId="27" xfId="0" applyNumberFormat="1" applyFont="1" applyBorder="1" applyAlignment="1">
      <alignment horizontal="center" wrapText="1"/>
    </xf>
    <xf numFmtId="0" fontId="7" fillId="6" borderId="0" xfId="0" applyFont="1" applyFill="1" applyAlignment="1">
      <alignment horizontal="center" vertical="center"/>
    </xf>
    <xf numFmtId="0" fontId="83" fillId="4" borderId="27" xfId="0" applyFont="1" applyFill="1" applyBorder="1" applyAlignment="1">
      <alignment horizontal="center" wrapText="1"/>
    </xf>
    <xf numFmtId="0" fontId="48" fillId="0" borderId="0" xfId="0" applyFont="1" applyAlignment="1">
      <alignment vertical="center"/>
    </xf>
    <xf numFmtId="0" fontId="7" fillId="10" borderId="0" xfId="0" applyFont="1" applyFill="1" applyAlignment="1">
      <alignment horizontal="right" vertical="center"/>
    </xf>
    <xf numFmtId="0" fontId="5" fillId="10" borderId="0" xfId="0" applyFont="1" applyFill="1" applyAlignment="1">
      <alignment horizontal="center" vertical="center"/>
    </xf>
    <xf numFmtId="0" fontId="0" fillId="6" borderId="13" xfId="0" applyFont="1" applyFill="1" applyBorder="1" applyAlignment="1">
      <alignment vertical="center"/>
    </xf>
    <xf numFmtId="0" fontId="20" fillId="0" borderId="1" xfId="0" applyFont="1" applyBorder="1" applyAlignment="1">
      <alignment horizontal="left" vertical="center"/>
    </xf>
    <xf numFmtId="0" fontId="10" fillId="0" borderId="2" xfId="0" quotePrefix="1" applyFont="1" applyFill="1" applyBorder="1" applyAlignment="1">
      <alignment horizontal="left" vertical="center"/>
    </xf>
    <xf numFmtId="49" fontId="66" fillId="6" borderId="11" xfId="2" applyNumberFormat="1" applyFont="1" applyFill="1" applyBorder="1" applyAlignment="1">
      <alignment vertical="center"/>
    </xf>
    <xf numFmtId="49" fontId="32" fillId="6" borderId="28" xfId="2" applyNumberFormat="1" applyFont="1" applyFill="1" applyBorder="1" applyAlignment="1">
      <alignment horizontal="center" vertical="center"/>
    </xf>
    <xf numFmtId="49" fontId="32" fillId="6" borderId="15" xfId="2" applyNumberFormat="1" applyFont="1" applyFill="1" applyBorder="1" applyAlignment="1">
      <alignment horizontal="center" vertical="center"/>
    </xf>
    <xf numFmtId="49" fontId="66" fillId="6" borderId="14" xfId="2" applyNumberFormat="1" applyFont="1" applyFill="1" applyBorder="1" applyAlignment="1">
      <alignment vertical="center"/>
    </xf>
    <xf numFmtId="49" fontId="32" fillId="6" borderId="16" xfId="2" applyNumberFormat="1" applyFont="1" applyFill="1" applyBorder="1" applyAlignment="1">
      <alignment horizontal="center" vertical="center"/>
    </xf>
    <xf numFmtId="49" fontId="32" fillId="6" borderId="17" xfId="2" applyNumberFormat="1" applyFont="1" applyFill="1" applyBorder="1" applyAlignment="1">
      <alignment horizontal="center" vertical="center"/>
    </xf>
    <xf numFmtId="0" fontId="19" fillId="0" borderId="0" xfId="0" applyFont="1" applyFill="1" applyBorder="1" applyAlignment="1">
      <alignment vertical="center"/>
    </xf>
    <xf numFmtId="0" fontId="21" fillId="0" borderId="1" xfId="0" applyFont="1" applyFill="1" applyBorder="1" applyAlignment="1">
      <alignment horizontal="center" vertical="center" wrapText="1"/>
    </xf>
    <xf numFmtId="0" fontId="19" fillId="5" borderId="1" xfId="0" quotePrefix="1" applyFont="1" applyFill="1" applyBorder="1" applyAlignment="1">
      <alignment horizontal="center" vertical="center"/>
    </xf>
    <xf numFmtId="0" fontId="0" fillId="0" borderId="1" xfId="0" applyBorder="1" applyAlignment="1">
      <alignment horizontal="left" vertical="center"/>
    </xf>
    <xf numFmtId="49" fontId="19" fillId="5" borderId="0" xfId="2" applyNumberFormat="1" applyFont="1" applyFill="1" applyBorder="1" applyAlignment="1">
      <alignment horizontal="center" vertical="center"/>
    </xf>
    <xf numFmtId="49" fontId="19" fillId="0" borderId="0" xfId="0" applyNumberFormat="1" applyFont="1" applyFill="1" applyBorder="1" applyAlignment="1">
      <alignment horizontal="right" vertical="center"/>
    </xf>
    <xf numFmtId="49" fontId="19" fillId="0" borderId="0" xfId="0" applyNumberFormat="1" applyFont="1" applyFill="1" applyBorder="1" applyAlignment="1">
      <alignment vertical="center"/>
    </xf>
    <xf numFmtId="0" fontId="10" fillId="2" borderId="13" xfId="0" applyFont="1" applyFill="1" applyBorder="1" applyAlignment="1">
      <alignment horizontal="left" vertical="center"/>
    </xf>
    <xf numFmtId="20" fontId="35" fillId="0" borderId="1" xfId="0" applyNumberFormat="1" applyFont="1" applyBorder="1" applyAlignment="1">
      <alignment horizontal="left" vertical="center"/>
    </xf>
    <xf numFmtId="184" fontId="89" fillId="6" borderId="0" xfId="0" applyNumberFormat="1" applyFont="1" applyFill="1" applyBorder="1" applyAlignment="1">
      <alignment horizontal="center" vertical="center"/>
    </xf>
    <xf numFmtId="181" fontId="7" fillId="0" borderId="1" xfId="2" applyNumberFormat="1" applyFont="1" applyFill="1" applyBorder="1" applyAlignment="1">
      <alignment horizontal="center" vertical="center"/>
    </xf>
    <xf numFmtId="0" fontId="19" fillId="2" borderId="22" xfId="0" applyFont="1" applyFill="1" applyBorder="1" applyAlignment="1">
      <alignment horizontal="center" vertical="center"/>
    </xf>
    <xf numFmtId="0" fontId="19" fillId="3" borderId="22" xfId="0" applyFont="1" applyFill="1" applyBorder="1" applyAlignment="1">
      <alignment horizontal="center" vertical="center"/>
    </xf>
    <xf numFmtId="0" fontId="19" fillId="9" borderId="22" xfId="0" applyFont="1" applyFill="1" applyBorder="1" applyAlignment="1">
      <alignment horizontal="center" vertical="center"/>
    </xf>
    <xf numFmtId="181" fontId="7" fillId="0" borderId="4" xfId="2" applyNumberFormat="1" applyFont="1" applyFill="1" applyBorder="1" applyAlignment="1">
      <alignment horizontal="center" vertical="center"/>
    </xf>
    <xf numFmtId="0" fontId="7" fillId="5" borderId="23" xfId="0" applyFont="1" applyFill="1" applyBorder="1" applyAlignment="1">
      <alignment horizontal="center" vertical="center"/>
    </xf>
    <xf numFmtId="0" fontId="7" fillId="6" borderId="23" xfId="0" applyFont="1" applyFill="1" applyBorder="1" applyAlignment="1">
      <alignment horizontal="center" vertical="center"/>
    </xf>
    <xf numFmtId="0" fontId="7" fillId="5" borderId="2" xfId="0" applyFont="1" applyFill="1" applyBorder="1" applyAlignment="1">
      <alignment horizontal="center" vertical="center"/>
    </xf>
    <xf numFmtId="0" fontId="7" fillId="12" borderId="0" xfId="0" applyFont="1" applyFill="1" applyBorder="1" applyAlignment="1">
      <alignment horizontal="center" vertical="center"/>
    </xf>
    <xf numFmtId="0" fontId="7" fillId="12" borderId="0" xfId="0" applyFont="1" applyFill="1" applyBorder="1" applyAlignment="1">
      <alignment vertical="center"/>
    </xf>
    <xf numFmtId="177" fontId="11" fillId="0" borderId="1" xfId="0" applyNumberFormat="1" applyFont="1" applyFill="1" applyBorder="1" applyAlignment="1">
      <alignment vertical="center"/>
    </xf>
    <xf numFmtId="0" fontId="7" fillId="10" borderId="23" xfId="0" applyFont="1" applyFill="1" applyBorder="1" applyAlignment="1">
      <alignment horizontal="center" vertical="center"/>
    </xf>
    <xf numFmtId="49" fontId="19" fillId="10" borderId="0" xfId="2" applyNumberFormat="1" applyFont="1" applyFill="1" applyBorder="1" applyAlignment="1">
      <alignment horizontal="center" vertical="center"/>
    </xf>
    <xf numFmtId="0" fontId="90" fillId="9" borderId="5" xfId="0" applyFont="1" applyFill="1" applyBorder="1" applyAlignment="1">
      <alignment horizontal="center" vertical="center" wrapText="1"/>
    </xf>
    <xf numFmtId="49" fontId="32" fillId="6" borderId="0" xfId="2" applyNumberFormat="1" applyFont="1" applyFill="1" applyBorder="1" applyAlignment="1">
      <alignment horizontal="center" vertical="center"/>
    </xf>
    <xf numFmtId="49" fontId="32" fillId="6" borderId="13" xfId="2" applyNumberFormat="1" applyFont="1" applyFill="1" applyBorder="1" applyAlignment="1">
      <alignment horizontal="center" vertical="center"/>
    </xf>
    <xf numFmtId="49" fontId="21" fillId="0" borderId="0" xfId="0" applyNumberFormat="1" applyFont="1" applyFill="1" applyBorder="1" applyAlignment="1">
      <alignment horizontal="center" vertical="center"/>
    </xf>
    <xf numFmtId="49" fontId="27" fillId="0" borderId="0" xfId="2" applyNumberFormat="1" applyFont="1" applyFill="1" applyBorder="1" applyAlignment="1">
      <alignment vertical="center"/>
    </xf>
    <xf numFmtId="0" fontId="94" fillId="0" borderId="0" xfId="0" applyFont="1" applyAlignment="1">
      <alignment horizontal="left" vertical="center"/>
    </xf>
    <xf numFmtId="0" fontId="95" fillId="0" borderId="0" xfId="0" applyFont="1" applyAlignment="1">
      <alignment horizontal="center" vertical="center"/>
    </xf>
    <xf numFmtId="0" fontId="95" fillId="0" borderId="0" xfId="0" applyFont="1" applyAlignment="1">
      <alignment vertical="center"/>
    </xf>
    <xf numFmtId="0" fontId="35" fillId="0" borderId="13" xfId="0" applyFont="1" applyBorder="1" applyAlignment="1">
      <alignment horizontal="left" vertical="center"/>
    </xf>
    <xf numFmtId="0" fontId="11" fillId="0" borderId="13" xfId="0" applyFont="1" applyBorder="1" applyAlignment="1">
      <alignment horizontal="left" vertical="center"/>
    </xf>
    <xf numFmtId="0" fontId="34" fillId="0" borderId="12" xfId="0" applyFont="1" applyBorder="1" applyAlignment="1">
      <alignment horizontal="center" vertical="center"/>
    </xf>
    <xf numFmtId="0" fontId="34" fillId="0" borderId="14" xfId="0" applyFont="1" applyBorder="1" applyAlignment="1">
      <alignment horizontal="center" vertical="center"/>
    </xf>
    <xf numFmtId="0" fontId="11" fillId="0" borderId="10" xfId="0" applyFont="1" applyFill="1" applyBorder="1" applyAlignment="1">
      <alignment horizontal="left" vertical="center"/>
    </xf>
    <xf numFmtId="0" fontId="7" fillId="0" borderId="12" xfId="0" applyFont="1" applyBorder="1" applyAlignment="1">
      <alignment horizontal="center" vertical="center"/>
    </xf>
    <xf numFmtId="0" fontId="20" fillId="0" borderId="25" xfId="0" applyFont="1" applyFill="1" applyBorder="1" applyAlignment="1">
      <alignment horizontal="left" vertical="center"/>
    </xf>
    <xf numFmtId="0" fontId="11" fillId="0" borderId="25" xfId="0" applyFont="1" applyFill="1" applyBorder="1" applyAlignment="1">
      <alignment horizontal="left" vertical="center"/>
    </xf>
    <xf numFmtId="0" fontId="5" fillId="0" borderId="25" xfId="0" applyFont="1" applyBorder="1" applyAlignment="1">
      <alignment horizontal="left" vertical="center"/>
    </xf>
    <xf numFmtId="0" fontId="20" fillId="4" borderId="25" xfId="0" applyFont="1" applyFill="1" applyBorder="1" applyAlignment="1">
      <alignment horizontal="left" vertical="center"/>
    </xf>
    <xf numFmtId="0" fontId="7" fillId="0" borderId="14" xfId="0" applyFont="1" applyBorder="1" applyAlignment="1">
      <alignment horizontal="center" vertical="center"/>
    </xf>
    <xf numFmtId="0" fontId="7" fillId="0" borderId="29" xfId="0" applyFont="1" applyBorder="1" applyAlignment="1">
      <alignment vertical="center"/>
    </xf>
    <xf numFmtId="1" fontId="34" fillId="0" borderId="0" xfId="0" applyNumberFormat="1" applyFont="1" applyBorder="1" applyAlignment="1">
      <alignment horizontal="center" vertical="center"/>
    </xf>
    <xf numFmtId="0" fontId="34" fillId="0" borderId="0" xfId="0" applyFont="1" applyBorder="1" applyAlignment="1">
      <alignment vertical="center"/>
    </xf>
    <xf numFmtId="0" fontId="35" fillId="0" borderId="0" xfId="0" applyFont="1" applyBorder="1" applyAlignment="1">
      <alignment vertical="center"/>
    </xf>
    <xf numFmtId="0" fontId="47" fillId="0" borderId="0" xfId="0" applyFont="1" applyBorder="1" applyAlignment="1">
      <alignment horizontal="center" vertical="center" wrapText="1"/>
    </xf>
    <xf numFmtId="49" fontId="61" fillId="6" borderId="12" xfId="2" applyNumberFormat="1" applyFont="1" applyFill="1" applyBorder="1" applyAlignment="1">
      <alignment vertical="center"/>
    </xf>
    <xf numFmtId="0" fontId="0" fillId="5" borderId="13" xfId="0" applyFont="1" applyFill="1" applyBorder="1" applyAlignment="1">
      <alignment vertical="center"/>
    </xf>
    <xf numFmtId="0" fontId="20" fillId="0" borderId="0" xfId="0" applyFont="1" applyFill="1" applyBorder="1" applyAlignment="1">
      <alignment horizontal="left" vertical="center"/>
    </xf>
    <xf numFmtId="0" fontId="0" fillId="0" borderId="25" xfId="0" applyFont="1" applyBorder="1" applyAlignment="1">
      <alignment horizontal="left" vertical="center"/>
    </xf>
    <xf numFmtId="0" fontId="20" fillId="2" borderId="13" xfId="0" applyFont="1" applyFill="1" applyBorder="1" applyAlignment="1">
      <alignment horizontal="left" vertical="center"/>
    </xf>
    <xf numFmtId="0" fontId="0" fillId="0" borderId="25" xfId="0" applyBorder="1" applyAlignment="1">
      <alignment horizontal="left" vertical="center"/>
    </xf>
    <xf numFmtId="0" fontId="19" fillId="6" borderId="1" xfId="0" quotePrefix="1" applyFont="1" applyFill="1" applyBorder="1" applyAlignment="1">
      <alignment horizontal="center" vertical="center"/>
    </xf>
    <xf numFmtId="0" fontId="10" fillId="4" borderId="17" xfId="0" applyFont="1" applyFill="1" applyBorder="1" applyAlignment="1">
      <alignment horizontal="left" vertical="center"/>
    </xf>
    <xf numFmtId="0" fontId="7" fillId="0" borderId="31" xfId="0" applyFont="1" applyBorder="1" applyAlignment="1">
      <alignment vertical="center"/>
    </xf>
    <xf numFmtId="0" fontId="7" fillId="0" borderId="8" xfId="0" applyFont="1" applyBorder="1" applyAlignment="1">
      <alignment horizontal="center" vertical="center"/>
    </xf>
    <xf numFmtId="0" fontId="34" fillId="0" borderId="10" xfId="0" applyFont="1" applyBorder="1" applyAlignment="1">
      <alignment horizontal="left" vertical="center"/>
    </xf>
    <xf numFmtId="0" fontId="7" fillId="0" borderId="24" xfId="0" applyFont="1" applyBorder="1" applyAlignment="1">
      <alignment horizontal="center" vertical="center"/>
    </xf>
    <xf numFmtId="0" fontId="34" fillId="0" borderId="24" xfId="0" applyFont="1" applyBorder="1" applyAlignment="1">
      <alignment horizontal="center" vertical="center"/>
    </xf>
    <xf numFmtId="0" fontId="73" fillId="0" borderId="25" xfId="0" applyFont="1" applyBorder="1" applyAlignment="1">
      <alignment horizontal="left" vertical="center"/>
    </xf>
    <xf numFmtId="0" fontId="73" fillId="0" borderId="25" xfId="0" applyFont="1" applyBorder="1" applyAlignment="1">
      <alignment vertical="center"/>
    </xf>
    <xf numFmtId="0" fontId="7" fillId="0" borderId="25" xfId="0" applyFont="1" applyBorder="1" applyAlignment="1">
      <alignment vertical="center"/>
    </xf>
    <xf numFmtId="0" fontId="5" fillId="0" borderId="25" xfId="0" applyFont="1" applyBorder="1" applyAlignment="1">
      <alignment vertical="center"/>
    </xf>
    <xf numFmtId="0" fontId="7" fillId="0" borderId="32" xfId="0" applyFont="1" applyBorder="1" applyAlignment="1">
      <alignment horizontal="center" vertical="center"/>
    </xf>
    <xf numFmtId="0" fontId="35" fillId="0" borderId="29" xfId="0" applyFont="1" applyBorder="1" applyAlignment="1">
      <alignment horizontal="left" vertical="center"/>
    </xf>
    <xf numFmtId="0" fontId="20" fillId="16" borderId="1" xfId="0" applyFont="1" applyFill="1" applyBorder="1" applyAlignment="1">
      <alignment horizontal="center" vertical="center"/>
    </xf>
    <xf numFmtId="0" fontId="7" fillId="16" borderId="23" xfId="0" applyFont="1" applyFill="1" applyBorder="1" applyAlignment="1">
      <alignment horizontal="center" vertical="center"/>
    </xf>
    <xf numFmtId="0" fontId="19" fillId="20" borderId="1" xfId="0" applyFont="1" applyFill="1" applyBorder="1" applyAlignment="1">
      <alignment horizontal="center" vertical="center"/>
    </xf>
    <xf numFmtId="0" fontId="73" fillId="0" borderId="4" xfId="0" applyFont="1" applyBorder="1" applyAlignment="1">
      <alignment horizontal="center" vertical="center"/>
    </xf>
    <xf numFmtId="0" fontId="73" fillId="0" borderId="20" xfId="0" applyFont="1" applyBorder="1" applyAlignment="1">
      <alignment horizontal="center" vertical="center"/>
    </xf>
    <xf numFmtId="0" fontId="97" fillId="0" borderId="1" xfId="0" applyFont="1" applyFill="1" applyBorder="1" applyAlignment="1">
      <alignment horizontal="left" vertical="center"/>
    </xf>
    <xf numFmtId="0" fontId="11" fillId="4" borderId="17" xfId="0" applyFont="1" applyFill="1" applyBorder="1" applyAlignment="1">
      <alignment horizontal="left" vertical="center"/>
    </xf>
    <xf numFmtId="0" fontId="3" fillId="0" borderId="0" xfId="0" applyFont="1" applyBorder="1" applyAlignment="1">
      <alignment vertical="center"/>
    </xf>
    <xf numFmtId="0" fontId="3" fillId="0" borderId="0" xfId="0" applyFont="1" applyBorder="1" applyAlignment="1">
      <alignment horizontal="left" vertical="center"/>
    </xf>
    <xf numFmtId="0" fontId="21" fillId="5" borderId="15" xfId="0" quotePrefix="1" applyFont="1" applyFill="1" applyBorder="1" applyAlignment="1">
      <alignment horizontal="left" vertical="center"/>
    </xf>
    <xf numFmtId="0" fontId="98" fillId="0" borderId="0" xfId="0" applyFont="1" applyFill="1" applyAlignment="1">
      <alignment horizontal="center" vertical="center"/>
    </xf>
    <xf numFmtId="0" fontId="98" fillId="0" borderId="0" xfId="0" applyFont="1" applyFill="1" applyBorder="1" applyAlignment="1">
      <alignment horizontal="center" vertical="center"/>
    </xf>
    <xf numFmtId="0" fontId="98" fillId="0" borderId="0" xfId="0" applyFont="1" applyAlignment="1">
      <alignment horizontal="center" vertical="center"/>
    </xf>
    <xf numFmtId="0" fontId="20" fillId="20" borderId="1" xfId="0" applyFont="1" applyFill="1" applyBorder="1" applyAlignment="1">
      <alignment horizontal="center" vertical="center"/>
    </xf>
    <xf numFmtId="0" fontId="19" fillId="0" borderId="0" xfId="0" applyFont="1" applyAlignment="1">
      <alignment horizontal="left" vertical="center"/>
    </xf>
    <xf numFmtId="0" fontId="5" fillId="0" borderId="0" xfId="0" applyFont="1" applyAlignment="1">
      <alignment horizontal="left" vertical="center"/>
    </xf>
    <xf numFmtId="0" fontId="33" fillId="0" borderId="0" xfId="0" applyFont="1" applyAlignment="1">
      <alignment vertical="center"/>
    </xf>
    <xf numFmtId="0" fontId="19" fillId="0" borderId="0" xfId="0" applyFont="1" applyAlignment="1">
      <alignment vertical="center"/>
    </xf>
    <xf numFmtId="0" fontId="98" fillId="0" borderId="0" xfId="0" applyFont="1" applyBorder="1" applyAlignment="1">
      <alignment vertical="center"/>
    </xf>
    <xf numFmtId="0" fontId="19" fillId="0" borderId="3" xfId="0" applyFont="1" applyBorder="1" applyAlignment="1">
      <alignment horizontal="center" vertical="center"/>
    </xf>
    <xf numFmtId="0" fontId="7" fillId="0" borderId="20" xfId="0" applyFont="1" applyFill="1" applyBorder="1" applyAlignment="1">
      <alignment horizontal="center" vertical="center"/>
    </xf>
    <xf numFmtId="0" fontId="19" fillId="0" borderId="5" xfId="0" applyFont="1" applyFill="1" applyBorder="1" applyAlignment="1">
      <alignment horizontal="center" vertical="center" wrapText="1"/>
    </xf>
    <xf numFmtId="0" fontId="46" fillId="16" borderId="4" xfId="0" applyFont="1" applyFill="1" applyBorder="1" applyAlignment="1">
      <alignment horizontal="center" vertical="center"/>
    </xf>
    <xf numFmtId="0" fontId="39" fillId="0" borderId="4" xfId="0" applyFont="1" applyFill="1" applyBorder="1" applyAlignment="1">
      <alignment horizontal="center" vertical="center"/>
    </xf>
    <xf numFmtId="0" fontId="39" fillId="9" borderId="4" xfId="0" applyFont="1" applyFill="1" applyBorder="1" applyAlignment="1">
      <alignment horizontal="center" vertical="center"/>
    </xf>
    <xf numFmtId="0" fontId="39" fillId="8" borderId="4" xfId="0" applyFont="1" applyFill="1" applyBorder="1" applyAlignment="1">
      <alignment horizontal="center" vertical="center"/>
    </xf>
    <xf numFmtId="0" fontId="39" fillId="3" borderId="4" xfId="0" applyFont="1" applyFill="1" applyBorder="1" applyAlignment="1">
      <alignment horizontal="center" vertical="center"/>
    </xf>
    <xf numFmtId="0" fontId="39" fillId="6" borderId="4" xfId="0" applyFont="1" applyFill="1" applyBorder="1" applyAlignment="1">
      <alignment horizontal="center" vertical="center"/>
    </xf>
    <xf numFmtId="0" fontId="39" fillId="5" borderId="4" xfId="0" applyFont="1" applyFill="1" applyBorder="1" applyAlignment="1">
      <alignment horizontal="center" vertical="center"/>
    </xf>
    <xf numFmtId="0" fontId="19" fillId="0" borderId="4" xfId="0" quotePrefix="1" applyFont="1" applyFill="1" applyBorder="1" applyAlignment="1">
      <alignment horizontal="center" vertical="center"/>
    </xf>
    <xf numFmtId="0" fontId="90" fillId="9" borderId="22" xfId="0" applyFont="1" applyFill="1" applyBorder="1" applyAlignment="1">
      <alignment horizontal="center" vertical="center" wrapText="1"/>
    </xf>
    <xf numFmtId="49" fontId="39" fillId="4" borderId="19" xfId="0" applyNumberFormat="1" applyFont="1" applyFill="1" applyBorder="1" applyAlignment="1">
      <alignment vertical="center"/>
    </xf>
    <xf numFmtId="49" fontId="19" fillId="4" borderId="7" xfId="0" applyNumberFormat="1" applyFont="1" applyFill="1" applyBorder="1" applyAlignment="1">
      <alignment horizontal="center" vertical="center"/>
    </xf>
    <xf numFmtId="49" fontId="19" fillId="4" borderId="6" xfId="0" applyNumberFormat="1" applyFont="1" applyFill="1" applyBorder="1" applyAlignment="1">
      <alignment horizontal="center" vertical="center"/>
    </xf>
    <xf numFmtId="0" fontId="19" fillId="0" borderId="8" xfId="0" applyFont="1" applyFill="1" applyBorder="1" applyAlignment="1">
      <alignment horizontal="center" vertical="center" wrapText="1"/>
    </xf>
    <xf numFmtId="0" fontId="33" fillId="0" borderId="9" xfId="0" applyFont="1" applyBorder="1" applyAlignment="1">
      <alignment horizontal="center" vertical="center"/>
    </xf>
    <xf numFmtId="0" fontId="19" fillId="0" borderId="9" xfId="0" applyFont="1" applyFill="1" applyBorder="1" applyAlignment="1">
      <alignment horizontal="center" vertical="center" wrapText="1"/>
    </xf>
    <xf numFmtId="0" fontId="19" fillId="0" borderId="9" xfId="0" applyFont="1" applyBorder="1" applyAlignment="1">
      <alignment horizontal="center" vertical="center"/>
    </xf>
    <xf numFmtId="0" fontId="20" fillId="7" borderId="24" xfId="0" applyFont="1" applyFill="1" applyBorder="1" applyAlignment="1">
      <alignment horizontal="center" vertical="center"/>
    </xf>
    <xf numFmtId="49" fontId="7" fillId="0" borderId="12" xfId="2" applyNumberFormat="1" applyFont="1" applyFill="1" applyBorder="1" applyAlignment="1">
      <alignment horizontal="center" vertical="center"/>
    </xf>
    <xf numFmtId="0" fontId="5" fillId="0" borderId="20" xfId="0" applyFont="1" applyFill="1" applyBorder="1" applyAlignment="1">
      <alignment horizontal="center" vertical="center" wrapText="1"/>
    </xf>
    <xf numFmtId="0" fontId="20" fillId="0" borderId="20" xfId="0" quotePrefix="1" applyFont="1" applyFill="1" applyBorder="1" applyAlignment="1">
      <alignment horizontal="center" vertical="center"/>
    </xf>
    <xf numFmtId="0" fontId="7" fillId="0" borderId="20" xfId="0" quotePrefix="1" applyFont="1" applyFill="1" applyBorder="1" applyAlignment="1">
      <alignment horizontal="center" vertical="center"/>
    </xf>
    <xf numFmtId="0" fontId="44" fillId="0" borderId="33" xfId="0" applyFont="1" applyFill="1" applyBorder="1" applyAlignment="1">
      <alignment horizontal="center" vertical="center"/>
    </xf>
    <xf numFmtId="0" fontId="19" fillId="6" borderId="33" xfId="0" applyFont="1" applyFill="1" applyBorder="1" applyAlignment="1">
      <alignment horizontal="center" vertical="center"/>
    </xf>
    <xf numFmtId="0" fontId="19" fillId="0" borderId="33" xfId="0" applyFont="1" applyBorder="1" applyAlignment="1">
      <alignment horizontal="center" vertical="center"/>
    </xf>
    <xf numFmtId="0" fontId="20" fillId="0" borderId="33" xfId="0" applyFont="1" applyBorder="1" applyAlignment="1">
      <alignment horizontal="center" vertical="center"/>
    </xf>
    <xf numFmtId="0" fontId="20" fillId="0" borderId="33" xfId="0" applyFont="1" applyFill="1" applyBorder="1" applyAlignment="1">
      <alignment horizontal="center" vertical="center"/>
    </xf>
    <xf numFmtId="181" fontId="7" fillId="0" borderId="33" xfId="2" applyNumberFormat="1" applyFont="1" applyFill="1" applyBorder="1" applyAlignment="1">
      <alignment horizontal="center" vertical="center"/>
    </xf>
    <xf numFmtId="0" fontId="39" fillId="6" borderId="33" xfId="0" applyFont="1" applyFill="1" applyBorder="1" applyAlignment="1">
      <alignment horizontal="center" vertical="center"/>
    </xf>
    <xf numFmtId="0" fontId="44" fillId="0" borderId="34" xfId="0" applyFont="1" applyFill="1" applyBorder="1" applyAlignment="1">
      <alignment horizontal="center" vertical="center"/>
    </xf>
    <xf numFmtId="0" fontId="19" fillId="5" borderId="34" xfId="0" quotePrefix="1" applyFont="1" applyFill="1" applyBorder="1" applyAlignment="1">
      <alignment horizontal="center" vertical="center"/>
    </xf>
    <xf numFmtId="0" fontId="19" fillId="0" borderId="34" xfId="0" applyFont="1" applyBorder="1" applyAlignment="1">
      <alignment horizontal="center" vertical="center"/>
    </xf>
    <xf numFmtId="0" fontId="19" fillId="5" borderId="34" xfId="0" applyFont="1" applyFill="1" applyBorder="1" applyAlignment="1">
      <alignment horizontal="center" vertical="center"/>
    </xf>
    <xf numFmtId="0" fontId="20" fillId="0" borderId="34" xfId="0" applyFont="1" applyBorder="1" applyAlignment="1">
      <alignment horizontal="center" vertical="center"/>
    </xf>
    <xf numFmtId="0" fontId="20" fillId="0" borderId="34" xfId="0" applyFont="1" applyFill="1" applyBorder="1" applyAlignment="1">
      <alignment horizontal="center" vertical="center"/>
    </xf>
    <xf numFmtId="181" fontId="7" fillId="0" borderId="34" xfId="2" applyNumberFormat="1" applyFont="1" applyFill="1" applyBorder="1" applyAlignment="1">
      <alignment horizontal="center" vertical="center"/>
    </xf>
    <xf numFmtId="0" fontId="7" fillId="5" borderId="34" xfId="0" applyFont="1" applyFill="1" applyBorder="1" applyAlignment="1">
      <alignment horizontal="center" vertical="center"/>
    </xf>
    <xf numFmtId="49" fontId="19" fillId="5" borderId="34" xfId="2" applyNumberFormat="1" applyFont="1" applyFill="1" applyBorder="1" applyAlignment="1">
      <alignment horizontal="center" vertical="center"/>
    </xf>
    <xf numFmtId="0" fontId="39" fillId="5" borderId="34" xfId="0" applyFont="1" applyFill="1" applyBorder="1" applyAlignment="1">
      <alignment horizontal="center" vertical="center"/>
    </xf>
    <xf numFmtId="49" fontId="7" fillId="0" borderId="34" xfId="2" applyNumberFormat="1" applyFont="1" applyFill="1" applyBorder="1" applyAlignment="1">
      <alignment horizontal="center" vertical="center"/>
    </xf>
    <xf numFmtId="49" fontId="27" fillId="0" borderId="34" xfId="2" applyNumberFormat="1" applyFont="1" applyFill="1" applyBorder="1" applyAlignment="1">
      <alignment vertical="center"/>
    </xf>
    <xf numFmtId="0" fontId="34" fillId="0" borderId="34" xfId="0" quotePrefix="1" applyFont="1" applyBorder="1" applyAlignment="1">
      <alignment horizontal="left" vertical="center"/>
    </xf>
    <xf numFmtId="0" fontId="19" fillId="6" borderId="34" xfId="0" applyFont="1" applyFill="1" applyBorder="1" applyAlignment="1">
      <alignment horizontal="center" vertical="center"/>
    </xf>
    <xf numFmtId="0" fontId="7" fillId="6" borderId="34" xfId="0" applyFont="1" applyFill="1" applyBorder="1" applyAlignment="1">
      <alignment horizontal="center" vertical="center"/>
    </xf>
    <xf numFmtId="49" fontId="19" fillId="0" borderId="34" xfId="2" applyNumberFormat="1" applyFont="1" applyFill="1" applyBorder="1" applyAlignment="1">
      <alignment horizontal="center" vertical="center"/>
    </xf>
    <xf numFmtId="0" fontId="39" fillId="6" borderId="34" xfId="0" applyFont="1" applyFill="1" applyBorder="1" applyAlignment="1">
      <alignment horizontal="center" vertical="center"/>
    </xf>
    <xf numFmtId="0" fontId="44" fillId="0" borderId="34" xfId="0" quotePrefix="1" applyFont="1" applyFill="1" applyBorder="1" applyAlignment="1">
      <alignment horizontal="center" vertical="center"/>
    </xf>
    <xf numFmtId="0" fontId="19" fillId="10" borderId="34" xfId="0" applyFont="1" applyFill="1" applyBorder="1" applyAlignment="1">
      <alignment horizontal="center" vertical="center"/>
    </xf>
    <xf numFmtId="0" fontId="7" fillId="10" borderId="34" xfId="0" applyFont="1" applyFill="1" applyBorder="1" applyAlignment="1">
      <alignment horizontal="center" vertical="center"/>
    </xf>
    <xf numFmtId="49" fontId="19" fillId="10" borderId="34" xfId="2" applyNumberFormat="1" applyFont="1" applyFill="1" applyBorder="1" applyAlignment="1">
      <alignment horizontal="center" vertical="center"/>
    </xf>
    <xf numFmtId="0" fontId="39" fillId="10" borderId="34" xfId="0" applyFont="1" applyFill="1" applyBorder="1" applyAlignment="1">
      <alignment horizontal="center" vertical="center"/>
    </xf>
    <xf numFmtId="0" fontId="20" fillId="10" borderId="34" xfId="0" applyFont="1" applyFill="1" applyBorder="1" applyAlignment="1">
      <alignment horizontal="center" vertical="center"/>
    </xf>
    <xf numFmtId="0" fontId="64" fillId="8" borderId="34" xfId="0" applyFont="1" applyFill="1" applyBorder="1" applyAlignment="1">
      <alignment horizontal="center" vertical="center"/>
    </xf>
    <xf numFmtId="0" fontId="64" fillId="0" borderId="34" xfId="0" quotePrefix="1" applyFont="1" applyFill="1" applyBorder="1" applyAlignment="1">
      <alignment horizontal="center" vertical="center"/>
    </xf>
    <xf numFmtId="0" fontId="19" fillId="0" borderId="34" xfId="0" quotePrefix="1" applyFont="1" applyFill="1" applyBorder="1" applyAlignment="1">
      <alignment horizontal="center" vertical="center"/>
    </xf>
    <xf numFmtId="0" fontId="19" fillId="9" borderId="34" xfId="0" applyFont="1" applyFill="1" applyBorder="1" applyAlignment="1">
      <alignment horizontal="center" vertical="center"/>
    </xf>
    <xf numFmtId="0" fontId="20" fillId="3" borderId="34" xfId="0" applyFont="1" applyFill="1" applyBorder="1" applyAlignment="1">
      <alignment horizontal="center" vertical="center"/>
    </xf>
    <xf numFmtId="0" fontId="7" fillId="3" borderId="34" xfId="0" applyFont="1" applyFill="1" applyBorder="1" applyAlignment="1">
      <alignment horizontal="center" vertical="center"/>
    </xf>
    <xf numFmtId="0" fontId="39" fillId="9" borderId="34" xfId="0" applyFont="1" applyFill="1" applyBorder="1" applyAlignment="1">
      <alignment horizontal="center" vertical="center"/>
    </xf>
    <xf numFmtId="0" fontId="64" fillId="0" borderId="34" xfId="0" applyFont="1" applyFill="1" applyBorder="1" applyAlignment="1">
      <alignment horizontal="center" vertical="center"/>
    </xf>
    <xf numFmtId="0" fontId="19" fillId="10" borderId="34" xfId="0" quotePrefix="1" applyFont="1" applyFill="1" applyBorder="1" applyAlignment="1">
      <alignment horizontal="center" vertical="center"/>
    </xf>
    <xf numFmtId="0" fontId="7" fillId="0" borderId="34" xfId="0" applyFont="1" applyBorder="1" applyAlignment="1">
      <alignment horizontal="center" vertical="center"/>
    </xf>
    <xf numFmtId="0" fontId="7" fillId="12" borderId="34" xfId="0" applyFont="1" applyFill="1" applyBorder="1" applyAlignment="1">
      <alignment horizontal="center" vertical="center"/>
    </xf>
    <xf numFmtId="0" fontId="7" fillId="12" borderId="34" xfId="0" applyFont="1" applyFill="1" applyBorder="1" applyAlignment="1">
      <alignment vertical="center"/>
    </xf>
    <xf numFmtId="0" fontId="20" fillId="5" borderId="34" xfId="0" applyFont="1" applyFill="1" applyBorder="1" applyAlignment="1">
      <alignment horizontal="center" vertical="center"/>
    </xf>
    <xf numFmtId="0" fontId="20" fillId="6" borderId="34" xfId="0" applyFont="1" applyFill="1" applyBorder="1" applyAlignment="1">
      <alignment horizontal="center" vertical="center"/>
    </xf>
    <xf numFmtId="49" fontId="19" fillId="6" borderId="34" xfId="2" applyNumberFormat="1" applyFont="1" applyFill="1" applyBorder="1" applyAlignment="1">
      <alignment horizontal="center" vertical="center"/>
    </xf>
    <xf numFmtId="0" fontId="20" fillId="15" borderId="34" xfId="0" applyFont="1" applyFill="1" applyBorder="1" applyAlignment="1">
      <alignment horizontal="center" vertical="center"/>
    </xf>
    <xf numFmtId="0" fontId="19" fillId="15" borderId="34" xfId="0" applyFont="1" applyFill="1" applyBorder="1" applyAlignment="1">
      <alignment horizontal="center" vertical="center"/>
    </xf>
    <xf numFmtId="49" fontId="19" fillId="15" borderId="34" xfId="2" applyNumberFormat="1" applyFont="1" applyFill="1" applyBorder="1" applyAlignment="1">
      <alignment horizontal="center" vertical="center"/>
    </xf>
    <xf numFmtId="0" fontId="44" fillId="8" borderId="34" xfId="0" applyFont="1" applyFill="1" applyBorder="1" applyAlignment="1">
      <alignment horizontal="center" vertical="center"/>
    </xf>
    <xf numFmtId="0" fontId="19" fillId="0" borderId="34" xfId="0" applyFont="1" applyFill="1" applyBorder="1" applyAlignment="1">
      <alignment horizontal="center" vertical="center"/>
    </xf>
    <xf numFmtId="0" fontId="20" fillId="18" borderId="34" xfId="0" applyFont="1" applyFill="1" applyBorder="1" applyAlignment="1">
      <alignment horizontal="center" vertical="center"/>
    </xf>
    <xf numFmtId="0" fontId="7" fillId="18" borderId="34" xfId="0" applyFont="1" applyFill="1" applyBorder="1" applyAlignment="1">
      <alignment horizontal="center" vertical="center"/>
    </xf>
    <xf numFmtId="49" fontId="19" fillId="18" borderId="34" xfId="2" applyNumberFormat="1" applyFont="1" applyFill="1" applyBorder="1" applyAlignment="1">
      <alignment horizontal="center" vertical="center"/>
    </xf>
    <xf numFmtId="0" fontId="20" fillId="9" borderId="34" xfId="0" applyFont="1" applyFill="1" applyBorder="1" applyAlignment="1">
      <alignment horizontal="center" vertical="center"/>
    </xf>
    <xf numFmtId="0" fontId="19" fillId="12" borderId="34" xfId="0" quotePrefix="1" applyFont="1" applyFill="1" applyBorder="1" applyAlignment="1">
      <alignment horizontal="center" vertical="center"/>
    </xf>
    <xf numFmtId="0" fontId="19" fillId="12" borderId="34" xfId="0" applyFont="1" applyFill="1" applyBorder="1" applyAlignment="1">
      <alignment horizontal="center" vertical="center"/>
    </xf>
    <xf numFmtId="0" fontId="20" fillId="12" borderId="34" xfId="0" applyFont="1" applyFill="1" applyBorder="1" applyAlignment="1">
      <alignment horizontal="center" vertical="center"/>
    </xf>
    <xf numFmtId="49" fontId="19" fillId="12" borderId="34" xfId="2" applyNumberFormat="1" applyFont="1" applyFill="1" applyBorder="1" applyAlignment="1">
      <alignment horizontal="center" vertical="center"/>
    </xf>
    <xf numFmtId="0" fontId="39" fillId="12" borderId="34" xfId="0" applyFont="1" applyFill="1" applyBorder="1" applyAlignment="1">
      <alignment horizontal="center" vertical="center"/>
    </xf>
    <xf numFmtId="0" fontId="19" fillId="2" borderId="34" xfId="0" applyFont="1" applyFill="1" applyBorder="1" applyAlignment="1">
      <alignment horizontal="center" vertical="center"/>
    </xf>
    <xf numFmtId="0" fontId="19" fillId="7" borderId="34" xfId="0" applyFont="1" applyFill="1" applyBorder="1" applyAlignment="1">
      <alignment horizontal="center" vertical="center"/>
    </xf>
    <xf numFmtId="0" fontId="19" fillId="9" borderId="34" xfId="0" quotePrefix="1" applyFont="1" applyFill="1" applyBorder="1" applyAlignment="1">
      <alignment horizontal="center" vertical="center"/>
    </xf>
    <xf numFmtId="0" fontId="7" fillId="9" borderId="34" xfId="0" applyFont="1" applyFill="1" applyBorder="1" applyAlignment="1">
      <alignment horizontal="center" vertical="center"/>
    </xf>
    <xf numFmtId="0" fontId="7" fillId="0" borderId="34" xfId="0" applyFont="1" applyBorder="1" applyAlignment="1">
      <alignment vertical="center"/>
    </xf>
    <xf numFmtId="0" fontId="5" fillId="0" borderId="34" xfId="0" applyFont="1" applyBorder="1" applyAlignment="1">
      <alignment vertical="center"/>
    </xf>
    <xf numFmtId="0" fontId="20" fillId="7" borderId="34" xfId="0" applyFont="1" applyFill="1" applyBorder="1" applyAlignment="1">
      <alignment horizontal="center" vertical="center"/>
    </xf>
    <xf numFmtId="0" fontId="7" fillId="0" borderId="34" xfId="0" applyFont="1" applyFill="1" applyBorder="1" applyAlignment="1">
      <alignment horizontal="center" vertical="center"/>
    </xf>
    <xf numFmtId="0" fontId="88" fillId="8" borderId="34" xfId="0" applyFont="1" applyFill="1" applyBorder="1" applyAlignment="1">
      <alignment horizontal="center" vertical="center"/>
    </xf>
    <xf numFmtId="0" fontId="87" fillId="0" borderId="34" xfId="0" applyFont="1" applyFill="1" applyBorder="1" applyAlignment="1">
      <alignment horizontal="center" vertical="center"/>
    </xf>
    <xf numFmtId="0" fontId="19" fillId="2" borderId="34" xfId="0" quotePrefix="1" applyFont="1" applyFill="1" applyBorder="1" applyAlignment="1">
      <alignment horizontal="center" vertical="center"/>
    </xf>
    <xf numFmtId="49" fontId="19" fillId="2" borderId="34" xfId="2" applyNumberFormat="1" applyFont="1" applyFill="1" applyBorder="1" applyAlignment="1">
      <alignment horizontal="center" vertical="center"/>
    </xf>
    <xf numFmtId="0" fontId="88" fillId="0" borderId="34" xfId="0" applyFont="1" applyFill="1" applyBorder="1" applyAlignment="1">
      <alignment horizontal="center" vertical="center"/>
    </xf>
    <xf numFmtId="0" fontId="27" fillId="0" borderId="34" xfId="0" applyFont="1" applyBorder="1" applyAlignment="1">
      <alignment vertical="center"/>
    </xf>
    <xf numFmtId="0" fontId="63" fillId="8" borderId="34" xfId="0" applyFont="1" applyFill="1" applyBorder="1" applyAlignment="1">
      <alignment horizontal="center" vertical="center"/>
    </xf>
    <xf numFmtId="0" fontId="63" fillId="0" borderId="34" xfId="0" applyFont="1" applyFill="1" applyBorder="1" applyAlignment="1">
      <alignment horizontal="center" vertical="center"/>
    </xf>
    <xf numFmtId="181" fontId="20" fillId="0" borderId="34" xfId="2" applyNumberFormat="1" applyFont="1" applyFill="1" applyBorder="1" applyAlignment="1">
      <alignment horizontal="center" vertical="center"/>
    </xf>
    <xf numFmtId="49" fontId="19" fillId="9" borderId="34" xfId="2" applyNumberFormat="1" applyFont="1" applyFill="1" applyBorder="1" applyAlignment="1">
      <alignment horizontal="center" vertical="center"/>
    </xf>
    <xf numFmtId="0" fontId="19" fillId="18" borderId="34" xfId="0" applyFont="1" applyFill="1" applyBorder="1" applyAlignment="1">
      <alignment horizontal="center" vertical="center"/>
    </xf>
    <xf numFmtId="0" fontId="39" fillId="8" borderId="34" xfId="0" applyFont="1" applyFill="1" applyBorder="1" applyAlignment="1">
      <alignment horizontal="center" vertical="center"/>
    </xf>
    <xf numFmtId="0" fontId="63" fillId="0" borderId="34" xfId="0" quotePrefix="1" applyFont="1" applyFill="1" applyBorder="1" applyAlignment="1">
      <alignment horizontal="center" vertical="center"/>
    </xf>
    <xf numFmtId="0" fontId="19" fillId="18" borderId="34" xfId="0" quotePrefix="1" applyFont="1" applyFill="1" applyBorder="1" applyAlignment="1">
      <alignment horizontal="center" vertical="center"/>
    </xf>
    <xf numFmtId="0" fontId="20" fillId="8" borderId="34" xfId="0" applyFont="1" applyFill="1" applyBorder="1" applyAlignment="1">
      <alignment horizontal="center" vertical="center"/>
    </xf>
    <xf numFmtId="0" fontId="19" fillId="7" borderId="34" xfId="0" quotePrefix="1" applyFont="1" applyFill="1" applyBorder="1" applyAlignment="1">
      <alignment horizontal="center" vertical="center"/>
    </xf>
    <xf numFmtId="0" fontId="19" fillId="3" borderId="34" xfId="0" applyFont="1" applyFill="1" applyBorder="1" applyAlignment="1">
      <alignment horizontal="center" vertical="center"/>
    </xf>
    <xf numFmtId="0" fontId="20" fillId="2" borderId="34" xfId="0" applyFont="1" applyFill="1" applyBorder="1" applyAlignment="1">
      <alignment horizontal="center" vertical="center"/>
    </xf>
    <xf numFmtId="0" fontId="19" fillId="3" borderId="34" xfId="0" quotePrefix="1" applyFont="1" applyFill="1" applyBorder="1" applyAlignment="1">
      <alignment horizontal="center" vertical="center"/>
    </xf>
    <xf numFmtId="0" fontId="20" fillId="16" borderId="34" xfId="0" applyFont="1" applyFill="1" applyBorder="1" applyAlignment="1">
      <alignment horizontal="center" vertical="center"/>
    </xf>
    <xf numFmtId="0" fontId="7" fillId="16" borderId="34" xfId="0" applyFont="1" applyFill="1" applyBorder="1" applyAlignment="1">
      <alignment horizontal="center" vertical="center"/>
    </xf>
    <xf numFmtId="49" fontId="19" fillId="16" borderId="34" xfId="2" applyNumberFormat="1" applyFont="1" applyFill="1" applyBorder="1" applyAlignment="1">
      <alignment horizontal="center" vertical="center"/>
    </xf>
    <xf numFmtId="0" fontId="7" fillId="4" borderId="34" xfId="0" applyFont="1" applyFill="1" applyBorder="1" applyAlignment="1">
      <alignment horizontal="center" vertical="center"/>
    </xf>
    <xf numFmtId="0" fontId="39" fillId="18" borderId="34" xfId="0" applyFont="1" applyFill="1" applyBorder="1" applyAlignment="1">
      <alignment horizontal="center" vertical="center"/>
    </xf>
    <xf numFmtId="0" fontId="7" fillId="0" borderId="35" xfId="0" applyFont="1" applyBorder="1" applyAlignment="1">
      <alignment vertical="center"/>
    </xf>
    <xf numFmtId="0" fontId="20" fillId="17" borderId="34" xfId="0" applyFont="1" applyFill="1" applyBorder="1" applyAlignment="1">
      <alignment horizontal="center" vertical="center"/>
    </xf>
    <xf numFmtId="0" fontId="19" fillId="0" borderId="34" xfId="0" quotePrefix="1" applyFont="1" applyBorder="1" applyAlignment="1">
      <alignment horizontal="center" vertical="center"/>
    </xf>
    <xf numFmtId="0" fontId="20" fillId="0" borderId="34" xfId="0" quotePrefix="1" applyFont="1" applyFill="1" applyBorder="1" applyAlignment="1">
      <alignment horizontal="center" vertical="center"/>
    </xf>
    <xf numFmtId="181" fontId="5" fillId="5" borderId="34" xfId="2" applyNumberFormat="1" applyFont="1" applyFill="1" applyBorder="1" applyAlignment="1">
      <alignment horizontal="center" vertical="center"/>
    </xf>
    <xf numFmtId="0" fontId="7" fillId="20" borderId="34" xfId="0" applyFont="1" applyFill="1" applyBorder="1" applyAlignment="1">
      <alignment horizontal="center" vertical="center"/>
    </xf>
    <xf numFmtId="49" fontId="19" fillId="20" borderId="34" xfId="2" applyNumberFormat="1" applyFont="1" applyFill="1" applyBorder="1" applyAlignment="1">
      <alignment horizontal="center" vertical="center"/>
    </xf>
    <xf numFmtId="0" fontId="7" fillId="10" borderId="34" xfId="0" applyFont="1" applyFill="1" applyBorder="1" applyAlignment="1">
      <alignment vertical="center"/>
    </xf>
    <xf numFmtId="0" fontId="20" fillId="14" borderId="34" xfId="0" applyFont="1" applyFill="1" applyBorder="1" applyAlignment="1">
      <alignment horizontal="center" vertical="center"/>
    </xf>
    <xf numFmtId="0" fontId="7" fillId="14" borderId="34" xfId="0" applyFont="1" applyFill="1" applyBorder="1" applyAlignment="1">
      <alignment horizontal="center" vertical="center"/>
    </xf>
    <xf numFmtId="49" fontId="19" fillId="14" borderId="34" xfId="2" applyNumberFormat="1" applyFont="1" applyFill="1" applyBorder="1" applyAlignment="1">
      <alignment horizontal="center" vertical="center"/>
    </xf>
    <xf numFmtId="0" fontId="7" fillId="21" borderId="34" xfId="0" applyFont="1" applyFill="1" applyBorder="1" applyAlignment="1">
      <alignment horizontal="center" vertical="center"/>
    </xf>
    <xf numFmtId="49" fontId="19" fillId="22" borderId="34" xfId="2" applyNumberFormat="1" applyFont="1" applyFill="1" applyBorder="1" applyAlignment="1">
      <alignment horizontal="center" vertical="center"/>
    </xf>
    <xf numFmtId="0" fontId="20" fillId="0" borderId="34" xfId="1" applyFont="1" applyFill="1" applyBorder="1" applyAlignment="1">
      <alignment horizontal="center" vertical="center"/>
    </xf>
    <xf numFmtId="181" fontId="7" fillId="2" borderId="34" xfId="2" applyNumberFormat="1" applyFont="1" applyFill="1" applyBorder="1" applyAlignment="1">
      <alignment horizontal="center" vertical="center"/>
    </xf>
    <xf numFmtId="0" fontId="19" fillId="16" borderId="34" xfId="0" quotePrefix="1" applyFont="1" applyFill="1" applyBorder="1" applyAlignment="1">
      <alignment horizontal="center" vertical="center"/>
    </xf>
    <xf numFmtId="0" fontId="39" fillId="0" borderId="34" xfId="0" applyFont="1" applyFill="1" applyBorder="1" applyAlignment="1">
      <alignment horizontal="center" vertical="center"/>
    </xf>
    <xf numFmtId="0" fontId="19" fillId="4" borderId="34" xfId="0" applyFont="1" applyFill="1" applyBorder="1" applyAlignment="1">
      <alignment horizontal="center" vertical="center"/>
    </xf>
    <xf numFmtId="0" fontId="20" fillId="4" borderId="34" xfId="0" applyFont="1" applyFill="1" applyBorder="1" applyAlignment="1">
      <alignment horizontal="center" vertical="center"/>
    </xf>
    <xf numFmtId="0" fontId="20" fillId="9" borderId="34" xfId="0" quotePrefix="1" applyFont="1" applyFill="1" applyBorder="1" applyAlignment="1">
      <alignment horizontal="center" vertical="center"/>
    </xf>
    <xf numFmtId="0" fontId="7" fillId="5" borderId="34" xfId="0" applyFont="1" applyFill="1" applyBorder="1" applyAlignment="1">
      <alignment vertical="center"/>
    </xf>
    <xf numFmtId="0" fontId="19" fillId="19" borderId="34" xfId="0" applyFont="1" applyFill="1" applyBorder="1" applyAlignment="1">
      <alignment horizontal="center" vertical="center"/>
    </xf>
    <xf numFmtId="0" fontId="20" fillId="19" borderId="34" xfId="0" applyFont="1" applyFill="1" applyBorder="1" applyAlignment="1">
      <alignment horizontal="center" vertical="center"/>
    </xf>
    <xf numFmtId="0" fontId="39" fillId="19" borderId="34" xfId="0" applyFont="1" applyFill="1" applyBorder="1" applyAlignment="1">
      <alignment horizontal="center" vertical="center"/>
    </xf>
    <xf numFmtId="0" fontId="70" fillId="0" borderId="34" xfId="0" applyFont="1" applyFill="1" applyBorder="1" applyAlignment="1">
      <alignment horizontal="center" vertical="center"/>
    </xf>
    <xf numFmtId="0" fontId="7" fillId="25" borderId="34" xfId="0" applyFont="1" applyFill="1" applyBorder="1" applyAlignment="1">
      <alignment horizontal="center" vertical="center"/>
    </xf>
    <xf numFmtId="49" fontId="19" fillId="25" borderId="34" xfId="2" applyNumberFormat="1" applyFont="1" applyFill="1" applyBorder="1" applyAlignment="1">
      <alignment horizontal="center" vertical="center"/>
    </xf>
    <xf numFmtId="0" fontId="19" fillId="25" borderId="34" xfId="0" applyFont="1" applyFill="1" applyBorder="1" applyAlignment="1">
      <alignment horizontal="center" vertical="center"/>
    </xf>
    <xf numFmtId="0" fontId="19" fillId="17" borderId="34" xfId="0" applyFont="1" applyFill="1" applyBorder="1" applyAlignment="1">
      <alignment horizontal="center" vertical="center"/>
    </xf>
    <xf numFmtId="49" fontId="19" fillId="17" borderId="34" xfId="2" applyNumberFormat="1" applyFont="1" applyFill="1" applyBorder="1" applyAlignment="1">
      <alignment horizontal="center" vertical="center"/>
    </xf>
    <xf numFmtId="0" fontId="78" fillId="0" borderId="34" xfId="0" applyFont="1" applyFill="1" applyBorder="1" applyAlignment="1">
      <alignment horizontal="center" vertical="center"/>
    </xf>
    <xf numFmtId="0" fontId="20" fillId="25" borderId="34" xfId="0" quotePrefix="1" applyFont="1" applyFill="1" applyBorder="1" applyAlignment="1">
      <alignment horizontal="center" vertical="center"/>
    </xf>
    <xf numFmtId="0" fontId="27" fillId="0" borderId="34" xfId="0" applyFont="1" applyFill="1" applyBorder="1" applyAlignment="1">
      <alignment horizontal="center" vertical="center"/>
    </xf>
    <xf numFmtId="0" fontId="7" fillId="6" borderId="34" xfId="0" applyFont="1" applyFill="1" applyBorder="1" applyAlignment="1">
      <alignment vertical="center"/>
    </xf>
    <xf numFmtId="0" fontId="39" fillId="17" borderId="34" xfId="0" applyFont="1" applyFill="1" applyBorder="1" applyAlignment="1">
      <alignment horizontal="center" vertical="center"/>
    </xf>
    <xf numFmtId="0" fontId="7" fillId="3" borderId="34" xfId="0" applyFont="1" applyFill="1" applyBorder="1" applyAlignment="1">
      <alignment vertical="center"/>
    </xf>
    <xf numFmtId="49" fontId="19" fillId="3" borderId="34" xfId="2" applyNumberFormat="1" applyFont="1" applyFill="1" applyBorder="1" applyAlignment="1">
      <alignment horizontal="center" vertical="center"/>
    </xf>
    <xf numFmtId="0" fontId="39" fillId="3" borderId="34" xfId="0" applyFont="1" applyFill="1" applyBorder="1" applyAlignment="1">
      <alignment horizontal="center" vertical="center"/>
    </xf>
    <xf numFmtId="0" fontId="7" fillId="0" borderId="34" xfId="0" applyFont="1" applyFill="1" applyBorder="1" applyAlignment="1">
      <alignment vertical="center"/>
    </xf>
    <xf numFmtId="0" fontId="19" fillId="16" borderId="34" xfId="0" applyFont="1" applyFill="1" applyBorder="1" applyAlignment="1">
      <alignment horizontal="center" vertical="center"/>
    </xf>
    <xf numFmtId="0" fontId="39" fillId="16" borderId="34" xfId="0" applyFont="1" applyFill="1" applyBorder="1" applyAlignment="1">
      <alignment horizontal="center" vertical="center"/>
    </xf>
    <xf numFmtId="0" fontId="7" fillId="27" borderId="34" xfId="0" applyFont="1" applyFill="1" applyBorder="1" applyAlignment="1">
      <alignment horizontal="center" vertical="center"/>
    </xf>
    <xf numFmtId="49" fontId="19" fillId="27" borderId="34" xfId="2" applyNumberFormat="1" applyFont="1" applyFill="1" applyBorder="1" applyAlignment="1">
      <alignment horizontal="center" vertical="center"/>
    </xf>
    <xf numFmtId="0" fontId="19" fillId="8" borderId="34" xfId="0" applyFont="1" applyFill="1" applyBorder="1" applyAlignment="1">
      <alignment horizontal="center" vertical="center"/>
    </xf>
    <xf numFmtId="0" fontId="7" fillId="8" borderId="34" xfId="0" applyFont="1" applyFill="1" applyBorder="1" applyAlignment="1">
      <alignment horizontal="center" vertical="center"/>
    </xf>
    <xf numFmtId="181" fontId="7" fillId="4" borderId="34" xfId="2" applyNumberFormat="1" applyFont="1" applyFill="1" applyBorder="1" applyAlignment="1">
      <alignment horizontal="center" vertical="center"/>
    </xf>
    <xf numFmtId="49" fontId="19" fillId="0" borderId="34" xfId="0" applyNumberFormat="1" applyFont="1" applyFill="1" applyBorder="1" applyAlignment="1">
      <alignment horizontal="center" vertical="center"/>
    </xf>
    <xf numFmtId="0" fontId="46" fillId="16" borderId="34" xfId="0" applyFont="1" applyFill="1" applyBorder="1" applyAlignment="1">
      <alignment horizontal="center" vertical="center"/>
    </xf>
    <xf numFmtId="0" fontId="27" fillId="0" borderId="34" xfId="0" quotePrefix="1" applyFont="1" applyFill="1" applyBorder="1" applyAlignment="1">
      <alignment horizontal="center" vertical="center"/>
    </xf>
    <xf numFmtId="0" fontId="46" fillId="0" borderId="34" xfId="0" applyFont="1" applyFill="1" applyBorder="1" applyAlignment="1">
      <alignment horizontal="center" vertical="center"/>
    </xf>
    <xf numFmtId="0" fontId="98" fillId="23" borderId="34" xfId="0" applyFont="1" applyFill="1" applyBorder="1" applyAlignment="1">
      <alignment horizontal="center" vertical="center"/>
    </xf>
    <xf numFmtId="49" fontId="19" fillId="23" borderId="34" xfId="2" applyNumberFormat="1" applyFont="1" applyFill="1" applyBorder="1" applyAlignment="1">
      <alignment horizontal="center" vertical="center"/>
    </xf>
    <xf numFmtId="0" fontId="46" fillId="23" borderId="34" xfId="0" applyFont="1" applyFill="1" applyBorder="1" applyAlignment="1">
      <alignment horizontal="center" vertical="center"/>
    </xf>
    <xf numFmtId="0" fontId="20" fillId="23" borderId="34" xfId="0" applyFont="1" applyFill="1" applyBorder="1" applyAlignment="1">
      <alignment horizontal="center" vertical="center"/>
    </xf>
    <xf numFmtId="0" fontId="70" fillId="3" borderId="34" xfId="0" applyFont="1" applyFill="1" applyBorder="1" applyAlignment="1">
      <alignment horizontal="center" vertical="center"/>
    </xf>
    <xf numFmtId="0" fontId="19" fillId="23" borderId="34" xfId="0" applyFont="1" applyFill="1" applyBorder="1" applyAlignment="1">
      <alignment horizontal="center" vertical="center"/>
    </xf>
    <xf numFmtId="0" fontId="42" fillId="6" borderId="34" xfId="0" applyFont="1" applyFill="1" applyBorder="1" applyAlignment="1">
      <alignment horizontal="center" vertical="center"/>
    </xf>
    <xf numFmtId="0" fontId="46" fillId="0" borderId="34" xfId="0" quotePrefix="1" applyFont="1" applyFill="1" applyBorder="1" applyAlignment="1">
      <alignment horizontal="center" vertical="center"/>
    </xf>
    <xf numFmtId="0" fontId="19" fillId="0" borderId="34" xfId="1" quotePrefix="1" applyFont="1" applyFill="1" applyBorder="1" applyAlignment="1">
      <alignment horizontal="center" vertical="center"/>
    </xf>
    <xf numFmtId="0" fontId="65" fillId="8" borderId="34" xfId="0" applyFont="1" applyFill="1" applyBorder="1" applyAlignment="1">
      <alignment horizontal="center" vertical="center"/>
    </xf>
    <xf numFmtId="183" fontId="19" fillId="0" borderId="34" xfId="1" applyNumberFormat="1" applyFont="1" applyFill="1" applyBorder="1" applyAlignment="1">
      <alignment horizontal="center" vertical="center"/>
    </xf>
    <xf numFmtId="0" fontId="39" fillId="2" borderId="34" xfId="0" applyFont="1" applyFill="1" applyBorder="1" applyAlignment="1">
      <alignment horizontal="center" vertical="center"/>
    </xf>
    <xf numFmtId="0" fontId="65" fillId="0" borderId="34" xfId="0" applyFont="1" applyFill="1" applyBorder="1" applyAlignment="1">
      <alignment horizontal="center" vertical="center"/>
    </xf>
    <xf numFmtId="181" fontId="27" fillId="3" borderId="34" xfId="2" applyNumberFormat="1" applyFont="1" applyFill="1" applyBorder="1" applyAlignment="1">
      <alignment horizontal="center" vertical="center"/>
    </xf>
    <xf numFmtId="0" fontId="86" fillId="0" borderId="34" xfId="0" applyFont="1" applyFill="1" applyBorder="1" applyAlignment="1">
      <alignment horizontal="center" vertical="center"/>
    </xf>
    <xf numFmtId="49" fontId="32" fillId="0" borderId="34" xfId="2" applyNumberFormat="1" applyFont="1" applyFill="1" applyBorder="1" applyAlignment="1">
      <alignment horizontal="center" vertical="center"/>
    </xf>
    <xf numFmtId="0" fontId="27" fillId="2" borderId="34" xfId="0" applyFont="1" applyFill="1" applyBorder="1" applyAlignment="1">
      <alignment horizontal="center" vertical="center"/>
    </xf>
    <xf numFmtId="0" fontId="32" fillId="0" borderId="34" xfId="0" applyFont="1" applyFill="1" applyBorder="1" applyAlignment="1">
      <alignment horizontal="center" vertical="center"/>
    </xf>
    <xf numFmtId="181" fontId="19" fillId="0" borderId="34" xfId="2" applyNumberFormat="1" applyFont="1" applyFill="1" applyBorder="1" applyAlignment="1">
      <alignment horizontal="center" vertical="center"/>
    </xf>
    <xf numFmtId="0" fontId="43" fillId="0" borderId="34" xfId="0" applyFont="1" applyFill="1" applyBorder="1" applyAlignment="1">
      <alignment horizontal="center" vertical="center"/>
    </xf>
    <xf numFmtId="0" fontId="90" fillId="7" borderId="34" xfId="0" applyFont="1" applyFill="1" applyBorder="1" applyAlignment="1">
      <alignment horizontal="center" vertical="center"/>
    </xf>
    <xf numFmtId="0" fontId="43" fillId="4" borderId="34" xfId="0" applyFont="1" applyFill="1" applyBorder="1" applyAlignment="1">
      <alignment horizontal="center" vertical="center"/>
    </xf>
    <xf numFmtId="0" fontId="19" fillId="17" borderId="34" xfId="0" quotePrefix="1" applyFont="1" applyFill="1" applyBorder="1" applyAlignment="1">
      <alignment horizontal="center" vertical="center"/>
    </xf>
    <xf numFmtId="0" fontId="7" fillId="17" borderId="34" xfId="0" applyFont="1" applyFill="1" applyBorder="1" applyAlignment="1">
      <alignment horizontal="center" vertical="center"/>
    </xf>
    <xf numFmtId="0" fontId="90" fillId="17" borderId="34" xfId="0" applyFont="1" applyFill="1" applyBorder="1" applyAlignment="1">
      <alignment horizontal="center" vertical="center"/>
    </xf>
    <xf numFmtId="0" fontId="20" fillId="11" borderId="34" xfId="0" applyFont="1" applyFill="1" applyBorder="1" applyAlignment="1">
      <alignment horizontal="center" vertical="center"/>
    </xf>
    <xf numFmtId="0" fontId="7" fillId="24" borderId="34" xfId="0" applyFont="1" applyFill="1" applyBorder="1" applyAlignment="1">
      <alignment horizontal="center" vertical="center"/>
    </xf>
    <xf numFmtId="0" fontId="43" fillId="0" borderId="34" xfId="0" applyFont="1" applyBorder="1" applyAlignment="1">
      <alignment vertical="center"/>
    </xf>
    <xf numFmtId="0" fontId="5" fillId="0" borderId="34" xfId="0" applyFont="1" applyBorder="1" applyAlignment="1">
      <alignment horizontal="center" vertical="center"/>
    </xf>
    <xf numFmtId="0" fontId="19" fillId="20" borderId="34" xfId="0" applyFont="1" applyFill="1" applyBorder="1" applyAlignment="1">
      <alignment horizontal="center" vertical="center"/>
    </xf>
    <xf numFmtId="181" fontId="7" fillId="7" borderId="34" xfId="2" applyNumberFormat="1" applyFont="1" applyFill="1" applyBorder="1" applyAlignment="1">
      <alignment horizontal="center" vertical="center"/>
    </xf>
    <xf numFmtId="0" fontId="27" fillId="3" borderId="34" xfId="0" applyFont="1" applyFill="1" applyBorder="1" applyAlignment="1">
      <alignment horizontal="center" vertical="center"/>
    </xf>
    <xf numFmtId="0" fontId="27" fillId="6" borderId="34" xfId="0" applyFont="1" applyFill="1" applyBorder="1" applyAlignment="1">
      <alignment horizontal="center" vertical="center"/>
    </xf>
    <xf numFmtId="0" fontId="96" fillId="8" borderId="34" xfId="0" applyFont="1" applyFill="1" applyBorder="1" applyAlignment="1">
      <alignment horizontal="center" vertical="center"/>
    </xf>
    <xf numFmtId="0" fontId="34" fillId="0" borderId="34" xfId="0" applyFont="1" applyFill="1" applyBorder="1" applyAlignment="1">
      <alignment horizontal="center" vertical="center"/>
    </xf>
    <xf numFmtId="0" fontId="7" fillId="0" borderId="34" xfId="0" quotePrefix="1" applyFont="1" applyFill="1" applyBorder="1" applyAlignment="1">
      <alignment horizontal="center" vertical="center"/>
    </xf>
    <xf numFmtId="0" fontId="7" fillId="2" borderId="34" xfId="0" applyFont="1" applyFill="1" applyBorder="1" applyAlignment="1">
      <alignment horizontal="center" vertical="center"/>
    </xf>
    <xf numFmtId="0" fontId="13" fillId="9" borderId="34" xfId="0" applyFont="1" applyFill="1" applyBorder="1" applyAlignment="1">
      <alignment horizontal="center" vertical="center"/>
    </xf>
    <xf numFmtId="0" fontId="7" fillId="7" borderId="34" xfId="0" applyFont="1" applyFill="1" applyBorder="1" applyAlignment="1">
      <alignment horizontal="center" vertical="center"/>
    </xf>
    <xf numFmtId="0" fontId="96" fillId="0" borderId="34" xfId="0" applyFont="1" applyFill="1" applyBorder="1" applyAlignment="1">
      <alignment horizontal="center" vertical="center"/>
    </xf>
    <xf numFmtId="0" fontId="7" fillId="26" borderId="34" xfId="0" applyFont="1" applyFill="1" applyBorder="1" applyAlignment="1">
      <alignment horizontal="center" vertical="center"/>
    </xf>
    <xf numFmtId="0" fontId="107" fillId="0" borderId="34" xfId="0" applyFont="1" applyBorder="1" applyAlignment="1">
      <alignment horizontal="center" vertical="center"/>
    </xf>
    <xf numFmtId="0" fontId="100" fillId="0" borderId="34" xfId="0" applyFont="1" applyBorder="1" applyAlignment="1">
      <alignment horizontal="center" vertical="center"/>
    </xf>
    <xf numFmtId="0" fontId="27" fillId="0" borderId="34" xfId="0" quotePrefix="1" applyFont="1" applyBorder="1" applyAlignment="1">
      <alignment vertical="center"/>
    </xf>
    <xf numFmtId="0" fontId="7" fillId="0" borderId="34" xfId="0" quotePrefix="1" applyFont="1" applyBorder="1" applyAlignment="1">
      <alignment vertical="center"/>
    </xf>
    <xf numFmtId="0" fontId="7" fillId="0" borderId="36" xfId="0" quotePrefix="1" applyFont="1" applyFill="1" applyBorder="1" applyAlignment="1">
      <alignment horizontal="center" vertical="center"/>
    </xf>
    <xf numFmtId="0" fontId="7" fillId="0" borderId="36" xfId="0" applyFont="1" applyFill="1" applyBorder="1" applyAlignment="1">
      <alignment horizontal="center" vertical="center"/>
    </xf>
    <xf numFmtId="181" fontId="7" fillId="0" borderId="36" xfId="2" applyNumberFormat="1" applyFont="1" applyFill="1" applyBorder="1" applyAlignment="1">
      <alignment horizontal="center" vertical="center"/>
    </xf>
    <xf numFmtId="0" fontId="7" fillId="0" borderId="36" xfId="0" quotePrefix="1" applyFont="1" applyBorder="1" applyAlignment="1">
      <alignment vertical="center"/>
    </xf>
    <xf numFmtId="0" fontId="7" fillId="0" borderId="6" xfId="0" quotePrefix="1" applyFont="1" applyFill="1" applyBorder="1" applyAlignment="1">
      <alignment horizontal="center" vertical="center"/>
    </xf>
    <xf numFmtId="0" fontId="44" fillId="0" borderId="3" xfId="0" applyFont="1" applyFill="1" applyBorder="1" applyAlignment="1">
      <alignment horizontal="center" vertical="center"/>
    </xf>
    <xf numFmtId="0" fontId="19" fillId="10" borderId="3" xfId="0" quotePrefix="1" applyFont="1" applyFill="1" applyBorder="1" applyAlignment="1">
      <alignment horizontal="center" vertical="center"/>
    </xf>
    <xf numFmtId="0" fontId="19" fillId="10" borderId="3" xfId="0" applyFont="1" applyFill="1" applyBorder="1" applyAlignment="1">
      <alignment horizontal="center" vertical="center"/>
    </xf>
    <xf numFmtId="0" fontId="20" fillId="0" borderId="3" xfId="0" applyFont="1" applyBorder="1" applyAlignment="1">
      <alignment horizontal="center" vertical="center"/>
    </xf>
    <xf numFmtId="0" fontId="20" fillId="0" borderId="3" xfId="0" applyFont="1" applyFill="1" applyBorder="1" applyAlignment="1">
      <alignment horizontal="center" vertical="center"/>
    </xf>
    <xf numFmtId="181" fontId="7" fillId="0" borderId="19" xfId="2" applyNumberFormat="1" applyFont="1" applyFill="1" applyBorder="1" applyAlignment="1">
      <alignment horizontal="center" vertical="center"/>
    </xf>
    <xf numFmtId="0" fontId="39" fillId="10" borderId="19" xfId="0" applyFont="1" applyFill="1" applyBorder="1" applyAlignment="1">
      <alignment horizontal="center" vertical="center"/>
    </xf>
    <xf numFmtId="0" fontId="7" fillId="0" borderId="38" xfId="0" quotePrefix="1" applyFont="1" applyFill="1" applyBorder="1" applyAlignment="1">
      <alignment horizontal="center" vertical="center"/>
    </xf>
    <xf numFmtId="0" fontId="7" fillId="6" borderId="33" xfId="0" applyFont="1" applyFill="1" applyBorder="1" applyAlignment="1">
      <alignment horizontal="center" vertical="center"/>
    </xf>
    <xf numFmtId="49" fontId="19" fillId="0" borderId="33" xfId="2" applyNumberFormat="1" applyFont="1" applyFill="1" applyBorder="1" applyAlignment="1">
      <alignment horizontal="center" vertical="center"/>
    </xf>
    <xf numFmtId="49" fontId="7" fillId="0" borderId="33" xfId="2" applyNumberFormat="1" applyFont="1" applyFill="1" applyBorder="1" applyAlignment="1">
      <alignment horizontal="center" vertical="center"/>
    </xf>
    <xf numFmtId="49" fontId="27" fillId="0" borderId="33" xfId="2" applyNumberFormat="1" applyFont="1" applyFill="1" applyBorder="1" applyAlignment="1">
      <alignment vertical="center"/>
    </xf>
    <xf numFmtId="49" fontId="32" fillId="0" borderId="33" xfId="2" applyNumberFormat="1" applyFont="1" applyFill="1" applyBorder="1" applyAlignment="1">
      <alignment horizontal="center" vertical="center"/>
    </xf>
    <xf numFmtId="0" fontId="7" fillId="0" borderId="37" xfId="0" quotePrefix="1" applyFont="1" applyFill="1" applyBorder="1" applyAlignment="1">
      <alignment horizontal="center" vertical="center"/>
    </xf>
    <xf numFmtId="0" fontId="70" fillId="0" borderId="37" xfId="0" quotePrefix="1" applyFont="1" applyFill="1" applyBorder="1" applyAlignment="1">
      <alignment horizontal="center" vertical="center"/>
    </xf>
    <xf numFmtId="0" fontId="7" fillId="0" borderId="37" xfId="0" applyFont="1" applyFill="1" applyBorder="1" applyAlignment="1">
      <alignment horizontal="center" vertical="center"/>
    </xf>
    <xf numFmtId="0" fontId="87" fillId="0" borderId="37" xfId="0" applyFont="1" applyFill="1" applyBorder="1" applyAlignment="1">
      <alignment horizontal="center" vertical="center"/>
    </xf>
    <xf numFmtId="0" fontId="20" fillId="0" borderId="37" xfId="0" applyFont="1" applyFill="1" applyBorder="1" applyAlignment="1">
      <alignment horizontal="center" vertical="center"/>
    </xf>
    <xf numFmtId="0" fontId="20" fillId="0" borderId="37" xfId="0" quotePrefix="1" applyFont="1" applyFill="1" applyBorder="1" applyAlignment="1">
      <alignment horizontal="center" vertical="center"/>
    </xf>
    <xf numFmtId="0" fontId="70" fillId="0" borderId="37" xfId="0" applyFont="1" applyFill="1" applyBorder="1" applyAlignment="1">
      <alignment horizontal="center" vertical="center"/>
    </xf>
    <xf numFmtId="0" fontId="7" fillId="9" borderId="37" xfId="0" applyFont="1" applyFill="1" applyBorder="1" applyAlignment="1">
      <alignment horizontal="center" vertical="center"/>
    </xf>
    <xf numFmtId="0" fontId="70" fillId="0" borderId="37" xfId="0" applyFont="1" applyBorder="1" applyAlignment="1">
      <alignment horizontal="center" vertical="center"/>
    </xf>
    <xf numFmtId="0" fontId="19" fillId="0" borderId="37" xfId="0" applyFont="1" applyFill="1" applyBorder="1" applyAlignment="1">
      <alignment horizontal="center" vertical="center"/>
    </xf>
    <xf numFmtId="0" fontId="34" fillId="0" borderId="37" xfId="0" applyFont="1" applyFill="1" applyBorder="1" applyAlignment="1">
      <alignment horizontal="center" vertical="center"/>
    </xf>
    <xf numFmtId="0" fontId="100" fillId="0" borderId="37" xfId="0" applyFont="1" applyBorder="1" applyAlignment="1">
      <alignment horizontal="center" vertical="center"/>
    </xf>
    <xf numFmtId="0" fontId="100" fillId="0" borderId="39" xfId="0" applyFont="1" applyBorder="1" applyAlignment="1">
      <alignment horizontal="center" vertical="center"/>
    </xf>
    <xf numFmtId="0" fontId="107" fillId="0" borderId="36" xfId="0" applyFont="1" applyBorder="1" applyAlignment="1">
      <alignment horizontal="center" vertical="center"/>
    </xf>
    <xf numFmtId="0" fontId="100" fillId="0" borderId="36" xfId="0" applyFont="1" applyBorder="1" applyAlignment="1">
      <alignment horizontal="center" vertical="center"/>
    </xf>
    <xf numFmtId="49" fontId="7" fillId="0" borderId="36" xfId="2" applyNumberFormat="1" applyFont="1" applyFill="1" applyBorder="1" applyAlignment="1">
      <alignment horizontal="center" vertical="center"/>
    </xf>
    <xf numFmtId="0" fontId="7" fillId="9" borderId="36" xfId="0" applyFont="1" applyFill="1" applyBorder="1" applyAlignment="1">
      <alignment horizontal="center" vertical="center"/>
    </xf>
    <xf numFmtId="0" fontId="7" fillId="7" borderId="36" xfId="0" applyFont="1" applyFill="1" applyBorder="1" applyAlignment="1">
      <alignment horizontal="center" vertical="center"/>
    </xf>
    <xf numFmtId="0" fontId="7" fillId="0" borderId="36" xfId="0" applyFont="1" applyBorder="1" applyAlignment="1">
      <alignment horizontal="center" vertical="center"/>
    </xf>
    <xf numFmtId="0" fontId="7" fillId="0" borderId="36" xfId="0" applyFont="1" applyBorder="1" applyAlignment="1">
      <alignment vertical="center"/>
    </xf>
    <xf numFmtId="0" fontId="19" fillId="0" borderId="4" xfId="0" applyFont="1" applyFill="1" applyBorder="1" applyAlignment="1">
      <alignment horizontal="center" vertical="center"/>
    </xf>
    <xf numFmtId="49" fontId="32" fillId="0" borderId="40" xfId="2" applyNumberFormat="1" applyFont="1" applyFill="1" applyBorder="1" applyAlignment="1">
      <alignment horizontal="center" vertical="center"/>
    </xf>
    <xf numFmtId="0" fontId="20" fillId="0" borderId="35" xfId="0" applyFont="1" applyBorder="1" applyAlignment="1">
      <alignment horizontal="center" vertical="center"/>
    </xf>
    <xf numFmtId="0" fontId="7" fillId="12" borderId="35" xfId="0" applyFont="1" applyFill="1" applyBorder="1" applyAlignment="1">
      <alignment vertical="center"/>
    </xf>
    <xf numFmtId="0" fontId="7" fillId="0" borderId="20" xfId="0" applyFont="1" applyFill="1" applyBorder="1" applyAlignment="1">
      <alignment horizontal="center" vertical="center"/>
    </xf>
    <xf numFmtId="49" fontId="120" fillId="0" borderId="28" xfId="0" applyNumberFormat="1" applyFont="1" applyFill="1" applyBorder="1" applyAlignment="1">
      <alignment horizontal="center" vertical="center" wrapText="1"/>
    </xf>
    <xf numFmtId="0" fontId="104" fillId="0" borderId="0" xfId="0" applyFont="1" applyBorder="1" applyAlignment="1">
      <alignment horizontal="center" vertical="center"/>
    </xf>
    <xf numFmtId="49" fontId="32" fillId="0" borderId="43" xfId="2" applyNumberFormat="1" applyFont="1" applyFill="1" applyBorder="1" applyAlignment="1">
      <alignment horizontal="center" vertical="center"/>
    </xf>
    <xf numFmtId="0" fontId="7" fillId="0" borderId="43" xfId="0" applyFont="1" applyBorder="1" applyAlignment="1">
      <alignment horizontal="center" vertical="center"/>
    </xf>
    <xf numFmtId="0" fontId="110" fillId="0" borderId="43" xfId="0" applyFont="1" applyBorder="1" applyAlignment="1">
      <alignment horizontal="center" vertical="center"/>
    </xf>
    <xf numFmtId="0" fontId="7" fillId="0" borderId="43" xfId="0" applyFont="1" applyBorder="1" applyAlignment="1">
      <alignment vertical="center"/>
    </xf>
    <xf numFmtId="0" fontId="110" fillId="0" borderId="43" xfId="0" applyFont="1" applyBorder="1" applyAlignment="1">
      <alignment vertical="center"/>
    </xf>
    <xf numFmtId="0" fontId="19" fillId="0" borderId="43" xfId="0" applyFont="1" applyBorder="1" applyAlignment="1">
      <alignment horizontal="center" vertical="center"/>
    </xf>
    <xf numFmtId="0" fontId="121" fillId="0" borderId="43" xfId="0" applyFont="1" applyBorder="1" applyAlignment="1">
      <alignment horizontal="center" vertical="center"/>
    </xf>
    <xf numFmtId="0" fontId="19" fillId="0" borderId="44" xfId="0" quotePrefix="1" applyFont="1" applyFill="1" applyBorder="1" applyAlignment="1">
      <alignment horizontal="center" vertical="center"/>
    </xf>
    <xf numFmtId="0" fontId="19" fillId="0" borderId="45" xfId="0" applyFont="1" applyFill="1" applyBorder="1" applyAlignment="1">
      <alignment horizontal="center" vertical="center"/>
    </xf>
    <xf numFmtId="0" fontId="19" fillId="0" borderId="45" xfId="0" quotePrefix="1" applyFont="1" applyFill="1" applyBorder="1" applyAlignment="1">
      <alignment horizontal="center" vertical="center"/>
    </xf>
    <xf numFmtId="49" fontId="32" fillId="0" borderId="45" xfId="2" applyNumberFormat="1" applyFont="1" applyFill="1" applyBorder="1" applyAlignment="1">
      <alignment horizontal="center" vertical="center"/>
    </xf>
    <xf numFmtId="0" fontId="20" fillId="0" borderId="45" xfId="0" applyFont="1" applyBorder="1" applyAlignment="1">
      <alignment horizontal="center" vertical="center"/>
    </xf>
    <xf numFmtId="0" fontId="7" fillId="0" borderId="45" xfId="0" applyFont="1" applyBorder="1" applyAlignment="1">
      <alignment horizontal="center" vertical="center"/>
    </xf>
    <xf numFmtId="0" fontId="7" fillId="0" borderId="45" xfId="0" applyFont="1" applyBorder="1" applyAlignment="1">
      <alignment vertical="center"/>
    </xf>
    <xf numFmtId="183" fontId="7" fillId="4" borderId="45" xfId="0" applyNumberFormat="1" applyFont="1" applyFill="1" applyBorder="1" applyAlignment="1">
      <alignment horizontal="center" vertical="center"/>
    </xf>
    <xf numFmtId="0" fontId="19" fillId="3" borderId="45" xfId="0" applyFont="1" applyFill="1" applyBorder="1" applyAlignment="1">
      <alignment horizontal="center" vertical="center"/>
    </xf>
    <xf numFmtId="0" fontId="19" fillId="3" borderId="45" xfId="0" quotePrefix="1" applyFont="1" applyFill="1" applyBorder="1" applyAlignment="1">
      <alignment horizontal="center" vertical="center"/>
    </xf>
    <xf numFmtId="0" fontId="27" fillId="0" borderId="45" xfId="0" quotePrefix="1" applyFont="1" applyFill="1" applyBorder="1" applyAlignment="1">
      <alignment horizontal="center" vertical="center"/>
    </xf>
    <xf numFmtId="0" fontId="27" fillId="0" borderId="45" xfId="0" applyFont="1" applyFill="1" applyBorder="1" applyAlignment="1">
      <alignment horizontal="center" vertical="center"/>
    </xf>
    <xf numFmtId="0" fontId="19" fillId="0" borderId="45" xfId="0" applyFont="1" applyBorder="1" applyAlignment="1">
      <alignment horizontal="center" vertical="center"/>
    </xf>
    <xf numFmtId="0" fontId="19" fillId="0" borderId="46" xfId="0" applyFont="1" applyBorder="1" applyAlignment="1">
      <alignment horizontal="center" vertical="center"/>
    </xf>
    <xf numFmtId="0" fontId="110" fillId="0" borderId="43" xfId="0" applyFont="1" applyBorder="1" applyAlignment="1">
      <alignment vertical="center" wrapText="1"/>
    </xf>
    <xf numFmtId="0" fontId="110" fillId="0" borderId="0" xfId="0" applyFont="1" applyAlignment="1">
      <alignment horizontal="center" vertical="center" wrapText="1"/>
    </xf>
    <xf numFmtId="178" fontId="102" fillId="0" borderId="47" xfId="0" applyNumberFormat="1" applyFont="1" applyBorder="1" applyAlignment="1">
      <alignment horizontal="center" vertical="center"/>
    </xf>
    <xf numFmtId="0" fontId="7" fillId="0" borderId="42" xfId="0" quotePrefix="1" applyFont="1" applyBorder="1" applyAlignment="1">
      <alignment horizontal="center" vertical="center" wrapText="1"/>
    </xf>
    <xf numFmtId="0" fontId="7" fillId="0" borderId="48" xfId="0" quotePrefix="1" applyFont="1" applyBorder="1" applyAlignment="1">
      <alignment horizontal="center" vertical="center" wrapText="1"/>
    </xf>
    <xf numFmtId="177" fontId="111" fillId="0" borderId="48" xfId="0" quotePrefix="1" applyNumberFormat="1" applyFont="1" applyBorder="1" applyAlignment="1">
      <alignment horizontal="center" vertical="center" wrapText="1"/>
    </xf>
    <xf numFmtId="1" fontId="111" fillId="0" borderId="48" xfId="0" applyNumberFormat="1" applyFont="1" applyBorder="1" applyAlignment="1">
      <alignment horizontal="center" vertical="center" wrapText="1"/>
    </xf>
    <xf numFmtId="0" fontId="111" fillId="0" borderId="48" xfId="0" applyFont="1" applyBorder="1" applyAlignment="1">
      <alignment horizontal="center" vertical="center" wrapText="1"/>
    </xf>
    <xf numFmtId="0" fontId="7" fillId="0" borderId="48" xfId="0" applyFont="1" applyBorder="1" applyAlignment="1">
      <alignment horizontal="center" vertical="center"/>
    </xf>
    <xf numFmtId="0" fontId="122" fillId="0" borderId="48" xfId="0" applyFont="1" applyBorder="1" applyAlignment="1">
      <alignment horizontal="center" vertical="center"/>
    </xf>
    <xf numFmtId="0" fontId="126" fillId="0" borderId="44" xfId="0" applyFont="1" applyBorder="1" applyAlignment="1">
      <alignment horizontal="center" vertical="center" wrapText="1"/>
    </xf>
    <xf numFmtId="0" fontId="124" fillId="0" borderId="45" xfId="0" applyFont="1" applyBorder="1" applyAlignment="1">
      <alignment horizontal="center" vertical="center"/>
    </xf>
    <xf numFmtId="0" fontId="98" fillId="0" borderId="41" xfId="0" applyFont="1" applyBorder="1" applyAlignment="1">
      <alignment horizontal="center" vertical="center"/>
    </xf>
    <xf numFmtId="0" fontId="7" fillId="0" borderId="18" xfId="0" applyFont="1" applyBorder="1" applyAlignment="1">
      <alignment horizontal="center" vertical="center" wrapText="1"/>
    </xf>
    <xf numFmtId="0" fontId="7" fillId="0" borderId="49" xfId="0" applyFont="1" applyFill="1" applyBorder="1" applyAlignment="1">
      <alignment horizontal="center" vertical="center"/>
    </xf>
    <xf numFmtId="0" fontId="127" fillId="0" borderId="43" xfId="0" applyFont="1" applyBorder="1" applyAlignment="1">
      <alignment horizontal="center" vertical="center"/>
    </xf>
    <xf numFmtId="0" fontId="128" fillId="0" borderId="0" xfId="3" applyFont="1" applyAlignment="1">
      <alignment vertical="center"/>
    </xf>
    <xf numFmtId="0" fontId="98" fillId="0" borderId="0" xfId="3" applyFont="1"/>
    <xf numFmtId="185" fontId="128" fillId="0" borderId="48" xfId="3" applyNumberFormat="1" applyFont="1" applyBorder="1" applyAlignment="1">
      <alignment horizontal="center" vertical="center"/>
    </xf>
    <xf numFmtId="1" fontId="98" fillId="0" borderId="0" xfId="3" applyNumberFormat="1" applyFont="1"/>
    <xf numFmtId="1" fontId="98" fillId="0" borderId="0" xfId="3" applyNumberFormat="1" applyFont="1" applyAlignment="1">
      <alignment horizontal="center"/>
    </xf>
    <xf numFmtId="0" fontId="98" fillId="0" borderId="0" xfId="3" applyFont="1" applyAlignment="1">
      <alignment horizontal="center"/>
    </xf>
    <xf numFmtId="1" fontId="98" fillId="0" borderId="0" xfId="3" applyNumberFormat="1" applyFont="1" applyAlignment="1">
      <alignment horizontal="center" vertical="center"/>
    </xf>
    <xf numFmtId="0" fontId="98" fillId="0" borderId="0" xfId="3" applyFont="1" applyAlignment="1">
      <alignment horizontal="center" vertical="center"/>
    </xf>
    <xf numFmtId="0" fontId="98" fillId="0" borderId="0" xfId="3" applyFont="1" applyAlignment="1">
      <alignment vertical="center"/>
    </xf>
    <xf numFmtId="0" fontId="128" fillId="0" borderId="20" xfId="3" applyFont="1" applyBorder="1" applyAlignment="1">
      <alignment horizontal="center" vertical="center"/>
    </xf>
    <xf numFmtId="0" fontId="64" fillId="8" borderId="50" xfId="0" applyFont="1" applyFill="1" applyBorder="1" applyAlignment="1">
      <alignment horizontal="center" vertical="center"/>
    </xf>
    <xf numFmtId="0" fontId="64" fillId="0" borderId="51" xfId="0" applyFont="1" applyFill="1" applyBorder="1" applyAlignment="1">
      <alignment horizontal="center" vertical="center"/>
    </xf>
    <xf numFmtId="0" fontId="19" fillId="9" borderId="51" xfId="0" applyFont="1" applyFill="1" applyBorder="1" applyAlignment="1">
      <alignment horizontal="center" vertical="center"/>
    </xf>
    <xf numFmtId="0" fontId="19" fillId="0" borderId="51" xfId="0" applyFont="1" applyBorder="1" applyAlignment="1">
      <alignment horizontal="center" vertical="center"/>
    </xf>
    <xf numFmtId="0" fontId="20" fillId="0" borderId="51" xfId="0" applyFont="1" applyBorder="1" applyAlignment="1">
      <alignment horizontal="center" vertical="center"/>
    </xf>
    <xf numFmtId="0" fontId="20" fillId="0" borderId="51" xfId="0" applyFont="1" applyFill="1" applyBorder="1" applyAlignment="1">
      <alignment horizontal="center" vertical="center"/>
    </xf>
    <xf numFmtId="181" fontId="7" fillId="0" borderId="51" xfId="2" applyNumberFormat="1" applyFont="1" applyFill="1" applyBorder="1" applyAlignment="1">
      <alignment horizontal="center" vertical="center"/>
    </xf>
    <xf numFmtId="0" fontId="7" fillId="0" borderId="51" xfId="0" applyFont="1" applyFill="1" applyBorder="1" applyAlignment="1">
      <alignment horizontal="center" vertical="center"/>
    </xf>
    <xf numFmtId="49" fontId="19" fillId="0" borderId="51" xfId="2" applyNumberFormat="1" applyFont="1" applyFill="1" applyBorder="1" applyAlignment="1">
      <alignment horizontal="center" vertical="center"/>
    </xf>
    <xf numFmtId="0" fontId="39" fillId="3" borderId="51" xfId="0" applyFont="1" applyFill="1" applyBorder="1" applyAlignment="1">
      <alignment horizontal="center" vertical="center"/>
    </xf>
    <xf numFmtId="49" fontId="32" fillId="0" borderId="51" xfId="2" applyNumberFormat="1" applyFont="1" applyFill="1" applyBorder="1" applyAlignment="1">
      <alignment horizontal="center" vertical="center"/>
    </xf>
    <xf numFmtId="0" fontId="19" fillId="0" borderId="52" xfId="0" applyFont="1" applyBorder="1" applyAlignment="1">
      <alignment horizontal="center" vertical="center"/>
    </xf>
    <xf numFmtId="0" fontId="64" fillId="0" borderId="53" xfId="0" applyFont="1" applyFill="1" applyBorder="1" applyAlignment="1">
      <alignment horizontal="center" vertical="center"/>
    </xf>
    <xf numFmtId="0" fontId="64" fillId="10" borderId="54" xfId="0" applyFont="1" applyFill="1" applyBorder="1" applyAlignment="1">
      <alignment horizontal="center" vertical="center"/>
    </xf>
    <xf numFmtId="0" fontId="19" fillId="2" borderId="54" xfId="0" applyFont="1" applyFill="1" applyBorder="1" applyAlignment="1">
      <alignment horizontal="center" vertical="center"/>
    </xf>
    <xf numFmtId="0" fontId="19" fillId="0" borderId="54" xfId="0" applyFont="1" applyBorder="1" applyAlignment="1">
      <alignment horizontal="center" vertical="center"/>
    </xf>
    <xf numFmtId="0" fontId="20" fillId="0" borderId="54" xfId="0" applyFont="1" applyBorder="1" applyAlignment="1">
      <alignment horizontal="center" vertical="center"/>
    </xf>
    <xf numFmtId="0" fontId="20" fillId="2" borderId="54" xfId="0" applyFont="1" applyFill="1" applyBorder="1" applyAlignment="1">
      <alignment horizontal="center" vertical="center"/>
    </xf>
    <xf numFmtId="0" fontId="20" fillId="0" borderId="54" xfId="0" applyFont="1" applyFill="1" applyBorder="1" applyAlignment="1">
      <alignment horizontal="center" vertical="center"/>
    </xf>
    <xf numFmtId="181" fontId="5" fillId="5" borderId="54" xfId="2" applyNumberFormat="1" applyFont="1" applyFill="1" applyBorder="1" applyAlignment="1">
      <alignment horizontal="center" vertical="center"/>
    </xf>
    <xf numFmtId="0" fontId="7" fillId="0" borderId="54" xfId="0" quotePrefix="1" applyFont="1" applyFill="1" applyBorder="1" applyAlignment="1">
      <alignment horizontal="center" vertical="center"/>
    </xf>
    <xf numFmtId="49" fontId="19" fillId="0" borderId="54" xfId="2" applyNumberFormat="1" applyFont="1" applyFill="1" applyBorder="1" applyAlignment="1">
      <alignment horizontal="center" vertical="center"/>
    </xf>
    <xf numFmtId="0" fontId="39" fillId="3" borderId="54" xfId="0" applyFont="1" applyFill="1" applyBorder="1" applyAlignment="1">
      <alignment horizontal="center" vertical="center"/>
    </xf>
    <xf numFmtId="49" fontId="32" fillId="0" borderId="54" xfId="2" applyNumberFormat="1" applyFont="1" applyFill="1" applyBorder="1" applyAlignment="1">
      <alignment horizontal="center" vertical="center"/>
    </xf>
    <xf numFmtId="0" fontId="19" fillId="0" borderId="55" xfId="0" applyFont="1" applyBorder="1" applyAlignment="1">
      <alignment horizontal="center" vertical="center"/>
    </xf>
    <xf numFmtId="0" fontId="64" fillId="0" borderId="54" xfId="0" applyFont="1" applyFill="1" applyBorder="1" applyAlignment="1">
      <alignment horizontal="center" vertical="center"/>
    </xf>
    <xf numFmtId="0" fontId="19" fillId="9" borderId="54" xfId="0" applyFont="1" applyFill="1" applyBorder="1" applyAlignment="1">
      <alignment horizontal="center" vertical="center"/>
    </xf>
    <xf numFmtId="0" fontId="20" fillId="9" borderId="54" xfId="0" applyFont="1" applyFill="1" applyBorder="1" applyAlignment="1">
      <alignment horizontal="center" vertical="center"/>
    </xf>
    <xf numFmtId="181" fontId="7" fillId="0" borderId="54" xfId="2" applyNumberFormat="1" applyFont="1" applyFill="1" applyBorder="1" applyAlignment="1">
      <alignment horizontal="center" vertical="center"/>
    </xf>
    <xf numFmtId="0" fontId="7" fillId="0" borderId="54" xfId="0" applyFont="1" applyFill="1" applyBorder="1" applyAlignment="1">
      <alignment horizontal="center" vertical="center"/>
    </xf>
    <xf numFmtId="0" fontId="64" fillId="0" borderId="54" xfId="0" quotePrefix="1" applyFont="1" applyFill="1" applyBorder="1" applyAlignment="1">
      <alignment horizontal="center" vertical="center"/>
    </xf>
    <xf numFmtId="0" fontId="19" fillId="9" borderId="54" xfId="0" quotePrefix="1" applyFont="1" applyFill="1" applyBorder="1" applyAlignment="1">
      <alignment horizontal="center" vertical="center"/>
    </xf>
    <xf numFmtId="0" fontId="19" fillId="2" borderId="54" xfId="0" quotePrefix="1" applyFont="1" applyFill="1" applyBorder="1" applyAlignment="1">
      <alignment horizontal="center" vertical="center"/>
    </xf>
    <xf numFmtId="0" fontId="7" fillId="0" borderId="54" xfId="0" applyFont="1" applyBorder="1" applyAlignment="1">
      <alignment horizontal="center" vertical="center"/>
    </xf>
    <xf numFmtId="0" fontId="64" fillId="10" borderId="54" xfId="0" quotePrefix="1" applyFont="1" applyFill="1" applyBorder="1" applyAlignment="1">
      <alignment horizontal="center" vertical="center"/>
    </xf>
    <xf numFmtId="0" fontId="19" fillId="0" borderId="54" xfId="0" applyFont="1" applyFill="1" applyBorder="1" applyAlignment="1">
      <alignment horizontal="center" vertical="center"/>
    </xf>
    <xf numFmtId="0" fontId="70" fillId="0" borderId="54" xfId="0" applyFont="1" applyFill="1" applyBorder="1" applyAlignment="1">
      <alignment horizontal="center" vertical="center"/>
    </xf>
    <xf numFmtId="0" fontId="43" fillId="0" borderId="54" xfId="0" applyFont="1" applyFill="1" applyBorder="1" applyAlignment="1">
      <alignment horizontal="center" vertical="center"/>
    </xf>
    <xf numFmtId="0" fontId="70" fillId="10" borderId="54" xfId="0" applyFont="1" applyFill="1" applyBorder="1" applyAlignment="1">
      <alignment horizontal="center" vertical="center"/>
    </xf>
    <xf numFmtId="0" fontId="7" fillId="0" borderId="55" xfId="0" applyFont="1" applyBorder="1" applyAlignment="1">
      <alignment horizontal="center" vertical="center"/>
    </xf>
    <xf numFmtId="0" fontId="7" fillId="0" borderId="56" xfId="0" applyFont="1" applyFill="1" applyBorder="1" applyAlignment="1">
      <alignment horizontal="center" vertical="center"/>
    </xf>
    <xf numFmtId="0" fontId="7" fillId="0" borderId="57" xfId="0" applyFont="1" applyFill="1" applyBorder="1" applyAlignment="1">
      <alignment horizontal="center" vertical="center"/>
    </xf>
    <xf numFmtId="0" fontId="19" fillId="0" borderId="57" xfId="0" applyFont="1" applyFill="1" applyBorder="1" applyAlignment="1">
      <alignment vertical="center"/>
    </xf>
    <xf numFmtId="0" fontId="19" fillId="0" borderId="57" xfId="0" applyFont="1" applyBorder="1" applyAlignment="1">
      <alignment vertical="center"/>
    </xf>
    <xf numFmtId="0" fontId="20" fillId="0" borderId="57" xfId="0" applyFont="1" applyBorder="1" applyAlignment="1">
      <alignment vertical="center"/>
    </xf>
    <xf numFmtId="0" fontId="20" fillId="0" borderId="57" xfId="0" applyFont="1" applyFill="1" applyBorder="1" applyAlignment="1">
      <alignment vertical="center"/>
    </xf>
    <xf numFmtId="0" fontId="43" fillId="0" borderId="57" xfId="0" applyFont="1" applyBorder="1" applyAlignment="1">
      <alignment vertical="center"/>
    </xf>
    <xf numFmtId="49" fontId="19" fillId="0" borderId="57" xfId="0" applyNumberFormat="1" applyFont="1" applyFill="1" applyBorder="1" applyAlignment="1">
      <alignment vertical="center"/>
    </xf>
    <xf numFmtId="0" fontId="7" fillId="0" borderId="57" xfId="0" applyFont="1" applyBorder="1" applyAlignment="1">
      <alignment horizontal="center" vertical="center"/>
    </xf>
    <xf numFmtId="0" fontId="7" fillId="0" borderId="57" xfId="0" applyFont="1" applyBorder="1" applyAlignment="1">
      <alignment vertical="center"/>
    </xf>
    <xf numFmtId="0" fontId="7" fillId="0" borderId="58" xfId="0" applyFont="1" applyBorder="1" applyAlignment="1">
      <alignment horizontal="center" vertical="center"/>
    </xf>
    <xf numFmtId="0" fontId="110" fillId="0" borderId="45" xfId="0" applyFont="1" applyBorder="1" applyAlignment="1">
      <alignment vertical="center"/>
    </xf>
    <xf numFmtId="49" fontId="146" fillId="0" borderId="43" xfId="2" applyNumberFormat="1" applyFont="1" applyFill="1" applyBorder="1" applyAlignment="1">
      <alignment horizontal="center" vertical="center"/>
    </xf>
    <xf numFmtId="0" fontId="0" fillId="0" borderId="0" xfId="0" pivotButton="1"/>
    <xf numFmtId="0" fontId="0" fillId="0" borderId="0" xfId="0" applyNumberFormat="1"/>
    <xf numFmtId="0" fontId="98" fillId="0" borderId="48" xfId="0" applyFont="1" applyBorder="1" applyAlignment="1">
      <alignment horizontal="center" vertical="center"/>
    </xf>
    <xf numFmtId="0" fontId="98" fillId="0" borderId="48" xfId="0" applyFont="1" applyBorder="1" applyAlignment="1">
      <alignment horizontal="left" vertical="center"/>
    </xf>
    <xf numFmtId="177" fontId="100" fillId="0" borderId="48" xfId="0" applyNumberFormat="1" applyFont="1" applyBorder="1" applyAlignment="1">
      <alignment horizontal="center" vertical="center"/>
    </xf>
    <xf numFmtId="177" fontId="100" fillId="0" borderId="48" xfId="0" quotePrefix="1" applyNumberFormat="1" applyFont="1" applyBorder="1" applyAlignment="1">
      <alignment horizontal="center" vertical="center"/>
    </xf>
    <xf numFmtId="1" fontId="100" fillId="0" borderId="48" xfId="0" applyNumberFormat="1" applyFont="1" applyBorder="1" applyAlignment="1">
      <alignment horizontal="center" vertical="center"/>
    </xf>
    <xf numFmtId="0" fontId="100" fillId="0" borderId="48" xfId="0" applyFont="1" applyBorder="1" applyAlignment="1">
      <alignment horizontal="center" vertical="center"/>
    </xf>
    <xf numFmtId="0" fontId="150" fillId="0" borderId="43" xfId="0" applyFont="1" applyBorder="1" applyAlignment="1">
      <alignment vertical="center"/>
    </xf>
    <xf numFmtId="0" fontId="135" fillId="0" borderId="59" xfId="8" applyFont="1" applyBorder="1" applyAlignment="1">
      <alignment horizontal="center" vertical="center"/>
    </xf>
    <xf numFmtId="0" fontId="135" fillId="0" borderId="60" xfId="8" applyFont="1" applyBorder="1" applyAlignment="1">
      <alignment horizontal="center" vertical="center" wrapText="1"/>
    </xf>
    <xf numFmtId="0" fontId="156" fillId="0" borderId="9" xfId="8" applyFont="1" applyBorder="1" applyAlignment="1">
      <alignment horizontal="center" vertical="center" wrapText="1"/>
    </xf>
    <xf numFmtId="0" fontId="156" fillId="0" borderId="9" xfId="8" applyFont="1" applyBorder="1" applyAlignment="1">
      <alignment horizontal="center" vertical="center"/>
    </xf>
    <xf numFmtId="0" fontId="79" fillId="0" borderId="0" xfId="0" applyFont="1" applyAlignment="1">
      <alignment vertical="top"/>
    </xf>
    <xf numFmtId="0" fontId="7" fillId="0" borderId="0" xfId="0" applyFont="1" applyAlignment="1">
      <alignment vertical="top"/>
    </xf>
    <xf numFmtId="0" fontId="7" fillId="0" borderId="0" xfId="0" applyFont="1"/>
    <xf numFmtId="10" fontId="7" fillId="0" borderId="0" xfId="0" applyNumberFormat="1" applyFont="1"/>
    <xf numFmtId="0" fontId="43" fillId="0" borderId="0" xfId="0" applyFont="1"/>
    <xf numFmtId="0" fontId="25" fillId="0" borderId="0" xfId="0" applyFont="1"/>
    <xf numFmtId="49" fontId="146" fillId="0" borderId="45" xfId="2" applyNumberFormat="1" applyFont="1" applyFill="1" applyBorder="1" applyAlignment="1">
      <alignment horizontal="center" vertical="center"/>
    </xf>
    <xf numFmtId="0" fontId="120" fillId="28" borderId="25" xfId="0" applyFont="1" applyFill="1" applyBorder="1" applyAlignment="1">
      <alignment horizontal="center" vertical="center"/>
    </xf>
    <xf numFmtId="0" fontId="7" fillId="0" borderId="0" xfId="0" applyFont="1" applyAlignment="1">
      <alignment horizontal="center" vertical="center"/>
    </xf>
    <xf numFmtId="0" fontId="167" fillId="0" borderId="0" xfId="3" quotePrefix="1" applyFont="1" applyAlignment="1">
      <alignment horizontal="left"/>
    </xf>
    <xf numFmtId="0" fontId="167" fillId="0" borderId="0" xfId="3" applyFont="1"/>
    <xf numFmtId="0" fontId="167" fillId="0" borderId="0" xfId="3" applyFont="1" applyAlignment="1">
      <alignment horizontal="center"/>
    </xf>
    <xf numFmtId="0" fontId="168" fillId="0" borderId="0" xfId="3" applyFont="1" applyAlignment="1">
      <alignment horizontal="centerContinuous"/>
    </xf>
    <xf numFmtId="0" fontId="167" fillId="0" borderId="0" xfId="3" applyFont="1" applyAlignment="1">
      <alignment horizontal="centerContinuous"/>
    </xf>
    <xf numFmtId="0" fontId="167" fillId="0" borderId="0" xfId="3" quotePrefix="1" applyFont="1" applyAlignment="1">
      <alignment horizontal="centerContinuous"/>
    </xf>
    <xf numFmtId="0" fontId="167" fillId="0" borderId="76" xfId="3" applyFont="1" applyBorder="1" applyAlignment="1">
      <alignment horizontal="centerContinuous" vertical="center"/>
    </xf>
    <xf numFmtId="0" fontId="167" fillId="0" borderId="77" xfId="3" applyFont="1" applyBorder="1" applyAlignment="1">
      <alignment horizontal="centerContinuous" vertical="center"/>
    </xf>
    <xf numFmtId="0" fontId="167" fillId="0" borderId="78" xfId="3" applyFont="1" applyBorder="1" applyAlignment="1">
      <alignment horizontal="centerContinuous" vertical="center"/>
    </xf>
    <xf numFmtId="0" fontId="167" fillId="0" borderId="76" xfId="3" quotePrefix="1" applyFont="1" applyBorder="1" applyAlignment="1">
      <alignment horizontal="centerContinuous" vertical="center"/>
    </xf>
    <xf numFmtId="0" fontId="167" fillId="0" borderId="76" xfId="3" quotePrefix="1" applyFont="1" applyBorder="1" applyAlignment="1">
      <alignment vertical="center"/>
    </xf>
    <xf numFmtId="0" fontId="167" fillId="0" borderId="77" xfId="3" applyFont="1" applyBorder="1" applyAlignment="1">
      <alignment vertical="center"/>
    </xf>
    <xf numFmtId="0" fontId="167" fillId="0" borderId="78" xfId="3" applyFont="1" applyBorder="1" applyAlignment="1">
      <alignment vertical="center"/>
    </xf>
    <xf numFmtId="0" fontId="167" fillId="0" borderId="0" xfId="3" applyFont="1" applyAlignment="1">
      <alignment horizontal="centerContinuous" vertical="center"/>
    </xf>
    <xf numFmtId="0" fontId="167" fillId="0" borderId="79" xfId="3" applyFont="1" applyBorder="1"/>
    <xf numFmtId="0" fontId="167" fillId="0" borderId="54" xfId="3" applyFont="1" applyBorder="1"/>
    <xf numFmtId="0" fontId="167" fillId="0" borderId="80" xfId="3" applyFont="1" applyBorder="1"/>
    <xf numFmtId="0" fontId="167" fillId="0" borderId="81" xfId="3" applyFont="1" applyBorder="1" applyAlignment="1">
      <alignment horizontal="center" vertical="center"/>
    </xf>
    <xf numFmtId="0" fontId="170" fillId="0" borderId="81" xfId="3" applyFont="1" applyBorder="1" applyAlignment="1">
      <alignment horizontal="center" vertical="center"/>
    </xf>
    <xf numFmtId="0" fontId="167" fillId="0" borderId="81" xfId="3" quotePrefix="1" applyFont="1" applyBorder="1" applyAlignment="1">
      <alignment horizontal="center" vertical="center"/>
    </xf>
    <xf numFmtId="0" fontId="170" fillId="0" borderId="81" xfId="3" quotePrefix="1" applyFont="1" applyBorder="1" applyAlignment="1">
      <alignment horizontal="center" vertical="center"/>
    </xf>
    <xf numFmtId="0" fontId="167" fillId="0" borderId="81" xfId="3" applyFont="1" applyBorder="1"/>
    <xf numFmtId="0" fontId="167" fillId="0" borderId="81" xfId="3" quotePrefix="1" applyFont="1" applyBorder="1" applyAlignment="1">
      <alignment horizontal="left"/>
    </xf>
    <xf numFmtId="0" fontId="167" fillId="0" borderId="79" xfId="3" quotePrefix="1" applyFont="1" applyBorder="1" applyAlignment="1">
      <alignment horizontal="left"/>
    </xf>
    <xf numFmtId="0" fontId="170" fillId="0" borderId="81" xfId="3" applyFont="1" applyBorder="1"/>
    <xf numFmtId="0" fontId="167" fillId="0" borderId="82" xfId="3" applyFont="1" applyBorder="1" applyAlignment="1">
      <alignment horizontal="center"/>
    </xf>
    <xf numFmtId="0" fontId="167" fillId="0" borderId="83" xfId="3" applyFont="1" applyBorder="1"/>
    <xf numFmtId="0" fontId="167" fillId="0" borderId="84" xfId="3" applyFont="1" applyBorder="1"/>
    <xf numFmtId="0" fontId="170" fillId="0" borderId="82" xfId="3" applyFont="1" applyBorder="1" applyAlignment="1">
      <alignment horizontal="center"/>
    </xf>
    <xf numFmtId="0" fontId="170" fillId="0" borderId="0" xfId="3" applyFont="1"/>
    <xf numFmtId="0" fontId="167" fillId="0" borderId="0" xfId="3" quotePrefix="1" applyFont="1" applyAlignment="1">
      <alignment horizontal="center"/>
    </xf>
    <xf numFmtId="0" fontId="167" fillId="0" borderId="76" xfId="3" applyFont="1" applyBorder="1" applyAlignment="1">
      <alignment horizontal="centerContinuous"/>
    </xf>
    <xf numFmtId="0" fontId="167" fillId="0" borderId="77" xfId="3" applyFont="1" applyBorder="1" applyAlignment="1">
      <alignment horizontal="centerContinuous"/>
    </xf>
    <xf numFmtId="0" fontId="167" fillId="0" borderId="78" xfId="3" applyFont="1" applyBorder="1" applyAlignment="1">
      <alignment horizontal="centerContinuous"/>
    </xf>
    <xf numFmtId="0" fontId="167" fillId="0" borderId="76" xfId="3" quotePrefix="1" applyFont="1" applyBorder="1" applyAlignment="1">
      <alignment horizontal="left"/>
    </xf>
    <xf numFmtId="0" fontId="167" fillId="0" borderId="77" xfId="3" applyFont="1" applyBorder="1"/>
    <xf numFmtId="0" fontId="167" fillId="0" borderId="78" xfId="3" applyFont="1" applyBorder="1"/>
    <xf numFmtId="0" fontId="167" fillId="0" borderId="76" xfId="3" quotePrefix="1" applyFont="1" applyBorder="1" applyAlignment="1">
      <alignment horizontal="centerContinuous"/>
    </xf>
    <xf numFmtId="0" fontId="170" fillId="0" borderId="76" xfId="3" quotePrefix="1" applyFont="1" applyBorder="1" applyAlignment="1">
      <alignment horizontal="centerContinuous"/>
    </xf>
    <xf numFmtId="0" fontId="167" fillId="0" borderId="76" xfId="3" applyFont="1" applyBorder="1" applyAlignment="1">
      <alignment horizontal="left"/>
    </xf>
    <xf numFmtId="0" fontId="170" fillId="0" borderId="79" xfId="3" applyFont="1" applyBorder="1"/>
    <xf numFmtId="0" fontId="167" fillId="0" borderId="56" xfId="3" applyFont="1" applyBorder="1"/>
    <xf numFmtId="0" fontId="170" fillId="0" borderId="20" xfId="3" applyFont="1" applyBorder="1" applyAlignment="1">
      <alignment horizontal="center" vertical="center" wrapText="1"/>
    </xf>
    <xf numFmtId="0" fontId="167" fillId="0" borderId="20" xfId="3" applyFont="1" applyBorder="1"/>
    <xf numFmtId="0" fontId="170" fillId="0" borderId="81" xfId="3" quotePrefix="1" applyFont="1" applyBorder="1" applyAlignment="1">
      <alignment horizontal="left"/>
    </xf>
    <xf numFmtId="0" fontId="170" fillId="0" borderId="54" xfId="3" applyFont="1" applyBorder="1" applyAlignment="1">
      <alignment horizontal="center" vertical="center" wrapText="1"/>
    </xf>
    <xf numFmtId="0" fontId="170" fillId="0" borderId="54" xfId="3" applyFont="1" applyBorder="1"/>
    <xf numFmtId="0" fontId="170" fillId="0" borderId="80" xfId="3" applyFont="1" applyBorder="1"/>
    <xf numFmtId="0" fontId="167" fillId="0" borderId="85" xfId="3" applyFont="1" applyBorder="1"/>
    <xf numFmtId="0" fontId="167" fillId="0" borderId="86" xfId="3" quotePrefix="1" applyFont="1" applyBorder="1" applyAlignment="1">
      <alignment horizontal="left"/>
    </xf>
    <xf numFmtId="0" fontId="167" fillId="0" borderId="55" xfId="3" quotePrefix="1" applyFont="1" applyBorder="1" applyAlignment="1">
      <alignment horizontal="left"/>
    </xf>
    <xf numFmtId="0" fontId="167" fillId="0" borderId="26" xfId="3" quotePrefix="1" applyFont="1" applyBorder="1" applyAlignment="1">
      <alignment horizontal="left"/>
    </xf>
    <xf numFmtId="0" fontId="171" fillId="0" borderId="87" xfId="3" applyFont="1" applyBorder="1"/>
    <xf numFmtId="0" fontId="170" fillId="0" borderId="88" xfId="3" applyFont="1" applyBorder="1" applyAlignment="1">
      <alignment horizontal="center" vertical="center"/>
    </xf>
    <xf numFmtId="0" fontId="167" fillId="0" borderId="26" xfId="3" quotePrefix="1" applyFont="1" applyBorder="1" applyAlignment="1">
      <alignment horizontal="right"/>
    </xf>
    <xf numFmtId="0" fontId="170" fillId="0" borderId="88" xfId="3" quotePrefix="1" applyFont="1" applyBorder="1" applyAlignment="1">
      <alignment horizontal="center" vertical="center"/>
    </xf>
    <xf numFmtId="0" fontId="167" fillId="0" borderId="89" xfId="3" quotePrefix="1" applyFont="1" applyBorder="1" applyAlignment="1">
      <alignment horizontal="left"/>
    </xf>
    <xf numFmtId="0" fontId="167" fillId="0" borderId="21" xfId="3" quotePrefix="1" applyFont="1" applyBorder="1" applyAlignment="1">
      <alignment horizontal="left"/>
    </xf>
    <xf numFmtId="0" fontId="167" fillId="0" borderId="21" xfId="3" quotePrefix="1" applyFont="1" applyBorder="1" applyAlignment="1">
      <alignment horizontal="right"/>
    </xf>
    <xf numFmtId="0" fontId="167" fillId="0" borderId="90" xfId="3" applyFont="1" applyBorder="1"/>
    <xf numFmtId="0" fontId="167" fillId="0" borderId="91" xfId="3" quotePrefix="1" applyFont="1" applyBorder="1" applyAlignment="1">
      <alignment horizontal="left"/>
    </xf>
    <xf numFmtId="0" fontId="167" fillId="0" borderId="92" xfId="3" quotePrefix="1" applyFont="1" applyBorder="1" applyAlignment="1">
      <alignment horizontal="left"/>
    </xf>
    <xf numFmtId="0" fontId="167" fillId="0" borderId="93" xfId="3" quotePrefix="1" applyFont="1" applyBorder="1" applyAlignment="1">
      <alignment horizontal="left"/>
    </xf>
    <xf numFmtId="0" fontId="167" fillId="0" borderId="94" xfId="3" applyFont="1" applyBorder="1"/>
    <xf numFmtId="0" fontId="167" fillId="0" borderId="95" xfId="3" applyFont="1" applyBorder="1"/>
    <xf numFmtId="0" fontId="167" fillId="0" borderId="77" xfId="3" quotePrefix="1" applyFont="1" applyBorder="1" applyAlignment="1">
      <alignment horizontal="left"/>
    </xf>
    <xf numFmtId="0" fontId="167" fillId="0" borderId="26" xfId="3" applyFont="1" applyBorder="1"/>
    <xf numFmtId="0" fontId="167" fillId="0" borderId="96" xfId="3" applyFont="1" applyBorder="1"/>
    <xf numFmtId="0" fontId="167" fillId="0" borderId="21" xfId="3" applyFont="1" applyBorder="1"/>
    <xf numFmtId="0" fontId="171" fillId="0" borderId="90" xfId="3" applyFont="1" applyBorder="1"/>
    <xf numFmtId="0" fontId="167" fillId="0" borderId="97" xfId="3" applyFont="1" applyBorder="1"/>
    <xf numFmtId="0" fontId="167" fillId="0" borderId="98" xfId="3" applyFont="1" applyBorder="1"/>
    <xf numFmtId="0" fontId="170" fillId="0" borderId="89" xfId="3" applyFont="1" applyBorder="1" applyAlignment="1">
      <alignment horizontal="center" vertical="center"/>
    </xf>
    <xf numFmtId="0" fontId="167" fillId="0" borderId="88" xfId="3" quotePrefix="1" applyFont="1" applyBorder="1" applyAlignment="1">
      <alignment horizontal="left"/>
    </xf>
    <xf numFmtId="0" fontId="167" fillId="0" borderId="3" xfId="3" applyFont="1" applyBorder="1"/>
    <xf numFmtId="0" fontId="167" fillId="0" borderId="99" xfId="3" applyFont="1" applyBorder="1"/>
    <xf numFmtId="0" fontId="167" fillId="0" borderId="89" xfId="3" applyFont="1" applyBorder="1"/>
    <xf numFmtId="0" fontId="167" fillId="0" borderId="87" xfId="3" applyFont="1" applyBorder="1"/>
    <xf numFmtId="0" fontId="167" fillId="0" borderId="23" xfId="3" applyFont="1" applyBorder="1"/>
    <xf numFmtId="0" fontId="167" fillId="0" borderId="55" xfId="3" applyFont="1" applyBorder="1"/>
    <xf numFmtId="0" fontId="167" fillId="0" borderId="0" xfId="3" applyFont="1" applyAlignment="1">
      <alignment horizontal="center" vertical="center"/>
    </xf>
    <xf numFmtId="14" fontId="167" fillId="0" borderId="0" xfId="3" applyNumberFormat="1" applyFont="1"/>
    <xf numFmtId="0" fontId="0" fillId="0" borderId="0" xfId="0" applyAlignment="1">
      <alignment horizontal="left"/>
    </xf>
    <xf numFmtId="0" fontId="167" fillId="0" borderId="100" xfId="3" quotePrefix="1" applyFont="1" applyBorder="1" applyAlignment="1">
      <alignment horizontal="left"/>
    </xf>
    <xf numFmtId="0" fontId="167" fillId="0" borderId="101" xfId="3" quotePrefix="1" applyFont="1" applyBorder="1" applyAlignment="1">
      <alignment horizontal="left"/>
    </xf>
    <xf numFmtId="0" fontId="172" fillId="30" borderId="8" xfId="3" applyFont="1" applyFill="1" applyBorder="1" applyAlignment="1">
      <alignment horizontal="center" vertical="center"/>
    </xf>
    <xf numFmtId="14" fontId="172" fillId="17" borderId="9" xfId="3" applyNumberFormat="1" applyFont="1" applyFill="1" applyBorder="1" applyAlignment="1">
      <alignment vertical="center"/>
    </xf>
    <xf numFmtId="14" fontId="172" fillId="27" borderId="10" xfId="3" applyNumberFormat="1" applyFont="1" applyFill="1" applyBorder="1" applyAlignment="1">
      <alignment horizontal="center" vertical="center"/>
    </xf>
    <xf numFmtId="0" fontId="173" fillId="30" borderId="32" xfId="3" applyFont="1" applyFill="1" applyBorder="1" applyAlignment="1">
      <alignment horizontal="center" vertical="center"/>
    </xf>
    <xf numFmtId="0" fontId="172" fillId="17" borderId="62" xfId="3" applyFont="1" applyFill="1" applyBorder="1" applyAlignment="1">
      <alignment horizontal="center" vertical="center"/>
    </xf>
    <xf numFmtId="14" fontId="172" fillId="27" borderId="29" xfId="3" applyNumberFormat="1" applyFont="1" applyFill="1" applyBorder="1" applyAlignment="1">
      <alignment horizontal="center" vertical="center"/>
    </xf>
    <xf numFmtId="0" fontId="13" fillId="0" borderId="0" xfId="0" applyFont="1" applyAlignment="1">
      <alignment horizontal="left" vertical="top"/>
    </xf>
    <xf numFmtId="0" fontId="18" fillId="0" borderId="0" xfId="0" applyFont="1" applyAlignment="1">
      <alignment horizontal="center" vertical="top"/>
    </xf>
    <xf numFmtId="0" fontId="7" fillId="7" borderId="0" xfId="0" applyFont="1" applyFill="1"/>
    <xf numFmtId="0" fontId="7" fillId="7" borderId="0" xfId="0" applyFont="1" applyFill="1" applyAlignment="1">
      <alignment horizontal="center" vertical="center"/>
    </xf>
    <xf numFmtId="0" fontId="7" fillId="7" borderId="102" xfId="0" applyFont="1" applyFill="1" applyBorder="1" applyAlignment="1">
      <alignment horizontal="center" wrapText="1"/>
    </xf>
    <xf numFmtId="187" fontId="7" fillId="7" borderId="102" xfId="0" applyNumberFormat="1" applyFont="1" applyFill="1" applyBorder="1" applyAlignment="1">
      <alignment horizontal="center" wrapText="1"/>
    </xf>
    <xf numFmtId="187" fontId="7" fillId="7" borderId="72" xfId="0" applyNumberFormat="1" applyFont="1" applyFill="1" applyBorder="1" applyAlignment="1">
      <alignment horizontal="center" wrapText="1"/>
    </xf>
    <xf numFmtId="0" fontId="7" fillId="0" borderId="73" xfId="0" applyFont="1" applyBorder="1" applyAlignment="1">
      <alignment horizontal="center" wrapText="1"/>
    </xf>
    <xf numFmtId="187" fontId="7" fillId="7" borderId="73" xfId="0" applyNumberFormat="1" applyFont="1" applyFill="1" applyBorder="1" applyAlignment="1">
      <alignment horizontal="center" wrapText="1"/>
    </xf>
    <xf numFmtId="187" fontId="7" fillId="0" borderId="73" xfId="0" applyNumberFormat="1" applyFont="1" applyBorder="1" applyAlignment="1">
      <alignment horizontal="center" wrapText="1"/>
    </xf>
    <xf numFmtId="187" fontId="7" fillId="7" borderId="74" xfId="0" applyNumberFormat="1" applyFont="1" applyFill="1" applyBorder="1" applyAlignment="1">
      <alignment horizontal="center" wrapText="1"/>
    </xf>
    <xf numFmtId="187" fontId="7" fillId="7" borderId="71" xfId="0" applyNumberFormat="1" applyFont="1" applyFill="1" applyBorder="1" applyAlignment="1">
      <alignment horizontal="center" wrapText="1"/>
    </xf>
    <xf numFmtId="187" fontId="125" fillId="7" borderId="102" xfId="0" applyNumberFormat="1" applyFont="1" applyFill="1" applyBorder="1" applyAlignment="1">
      <alignment horizontal="center" wrapText="1"/>
    </xf>
    <xf numFmtId="10" fontId="7" fillId="7" borderId="0" xfId="0" applyNumberFormat="1" applyFont="1" applyFill="1"/>
    <xf numFmtId="187" fontId="175" fillId="7" borderId="102" xfId="0" applyNumberFormat="1" applyFont="1" applyFill="1" applyBorder="1" applyAlignment="1">
      <alignment horizontal="center" wrapText="1"/>
    </xf>
    <xf numFmtId="0" fontId="7" fillId="7" borderId="73" xfId="0" applyFont="1" applyFill="1" applyBorder="1" applyAlignment="1">
      <alignment horizontal="center" wrapText="1"/>
    </xf>
    <xf numFmtId="0" fontId="125" fillId="7" borderId="102" xfId="0" applyFont="1" applyFill="1" applyBorder="1" applyAlignment="1">
      <alignment horizontal="center" wrapText="1"/>
    </xf>
    <xf numFmtId="0" fontId="7" fillId="0" borderId="102" xfId="0" applyFont="1" applyBorder="1" applyAlignment="1">
      <alignment horizontal="center" wrapText="1"/>
    </xf>
    <xf numFmtId="187" fontId="7" fillId="0" borderId="102" xfId="0" applyNumberFormat="1" applyFont="1" applyBorder="1" applyAlignment="1">
      <alignment horizontal="center" wrapText="1"/>
    </xf>
    <xf numFmtId="0" fontId="7" fillId="0" borderId="75" xfId="0" applyFont="1" applyBorder="1" applyAlignment="1">
      <alignment horizontal="center" wrapText="1"/>
    </xf>
    <xf numFmtId="187" fontId="7" fillId="7" borderId="75" xfId="0" applyNumberFormat="1" applyFont="1" applyFill="1" applyBorder="1" applyAlignment="1">
      <alignment horizontal="center" wrapText="1"/>
    </xf>
    <xf numFmtId="0" fontId="5" fillId="0" borderId="0" xfId="0" applyFont="1"/>
    <xf numFmtId="0" fontId="38" fillId="0" borderId="0" xfId="0" applyFont="1"/>
    <xf numFmtId="0" fontId="179" fillId="18" borderId="0" xfId="0" applyFont="1" applyFill="1"/>
    <xf numFmtId="187" fontId="38" fillId="18" borderId="0" xfId="0" applyNumberFormat="1" applyFont="1" applyFill="1"/>
    <xf numFmtId="0" fontId="38" fillId="18" borderId="0" xfId="0" applyFont="1" applyFill="1"/>
    <xf numFmtId="0" fontId="18" fillId="7" borderId="0" xfId="0" applyFont="1" applyFill="1" applyAlignment="1">
      <alignment vertical="top"/>
    </xf>
    <xf numFmtId="0" fontId="79" fillId="7" borderId="0" xfId="0" applyFont="1" applyFill="1" applyAlignment="1">
      <alignment vertical="top"/>
    </xf>
    <xf numFmtId="187" fontId="100" fillId="7" borderId="102" xfId="0" applyNumberFormat="1" applyFont="1" applyFill="1" applyBorder="1" applyAlignment="1">
      <alignment horizontal="center" wrapText="1"/>
    </xf>
    <xf numFmtId="0" fontId="7" fillId="0" borderId="0" xfId="0" applyNumberFormat="1" applyFont="1" applyAlignment="1">
      <alignment horizontal="center" vertical="center"/>
    </xf>
    <xf numFmtId="0" fontId="7" fillId="0" borderId="0" xfId="0" applyNumberFormat="1" applyFont="1" applyAlignment="1">
      <alignment horizontal="left" vertical="center"/>
    </xf>
    <xf numFmtId="0" fontId="98" fillId="0" borderId="0" xfId="0" applyNumberFormat="1" applyFont="1" applyFill="1" applyBorder="1" applyAlignment="1">
      <alignment horizontal="center" vertical="center"/>
    </xf>
    <xf numFmtId="0" fontId="7" fillId="0" borderId="0" xfId="0" applyFont="1" applyAlignment="1">
      <alignment horizontal="center" vertical="center"/>
    </xf>
    <xf numFmtId="1" fontId="7" fillId="0" borderId="0" xfId="0" applyNumberFormat="1" applyFont="1" applyAlignment="1">
      <alignment horizontal="center" vertical="center"/>
    </xf>
    <xf numFmtId="0" fontId="7" fillId="0" borderId="0" xfId="0" applyFont="1" applyFill="1" applyAlignment="1">
      <alignment horizontal="center" vertical="center"/>
    </xf>
    <xf numFmtId="0" fontId="7" fillId="0" borderId="0" xfId="0" applyFont="1" applyFill="1" applyBorder="1" applyAlignment="1">
      <alignment horizontal="center" vertical="center"/>
    </xf>
    <xf numFmtId="0" fontId="98" fillId="0" borderId="0" xfId="0" applyFont="1" applyFill="1" applyAlignment="1">
      <alignment horizontal="center" vertical="center"/>
    </xf>
    <xf numFmtId="0" fontId="98" fillId="0" borderId="0" xfId="0" applyFont="1" applyFill="1" applyBorder="1" applyAlignment="1">
      <alignment horizontal="center" vertical="center"/>
    </xf>
    <xf numFmtId="0" fontId="100" fillId="0" borderId="0" xfId="0" applyFont="1" applyFill="1" applyBorder="1" applyAlignment="1">
      <alignment horizontal="center" vertical="center"/>
    </xf>
    <xf numFmtId="0" fontId="100" fillId="0" borderId="0" xfId="0" applyFont="1" applyBorder="1" applyAlignment="1">
      <alignment horizontal="center" vertical="center"/>
    </xf>
    <xf numFmtId="185" fontId="7" fillId="0" borderId="0" xfId="0" applyNumberFormat="1" applyFont="1" applyFill="1" applyBorder="1" applyAlignment="1">
      <alignment horizontal="center" vertical="center"/>
    </xf>
    <xf numFmtId="20" fontId="100" fillId="0" borderId="0" xfId="0" applyNumberFormat="1" applyFont="1" applyFill="1" applyBorder="1" applyAlignment="1">
      <alignment horizontal="center" vertical="center"/>
    </xf>
    <xf numFmtId="0" fontId="105" fillId="0" borderId="0" xfId="0" applyFont="1" applyBorder="1" applyAlignment="1">
      <alignment horizontal="left" vertical="center" wrapText="1"/>
    </xf>
    <xf numFmtId="0" fontId="7" fillId="0" borderId="0" xfId="0" applyFont="1" applyFill="1" applyAlignment="1">
      <alignment horizontal="center" vertical="center"/>
    </xf>
    <xf numFmtId="177" fontId="7" fillId="0" borderId="107" xfId="0" applyNumberFormat="1" applyFont="1" applyFill="1" applyBorder="1" applyAlignment="1">
      <alignment horizontal="center" vertical="center"/>
    </xf>
    <xf numFmtId="0" fontId="7" fillId="0" borderId="116" xfId="0" applyFont="1" applyFill="1" applyBorder="1" applyAlignment="1">
      <alignment horizontal="center" vertical="center"/>
    </xf>
    <xf numFmtId="0" fontId="0" fillId="0" borderId="0" xfId="0"/>
    <xf numFmtId="0" fontId="45" fillId="0" borderId="0" xfId="0" applyFont="1"/>
    <xf numFmtId="0" fontId="182" fillId="0" borderId="111" xfId="0" applyFont="1" applyBorder="1" applyAlignment="1">
      <alignment horizontal="center" vertical="center" wrapText="1"/>
    </xf>
    <xf numFmtId="0" fontId="0" fillId="0" borderId="115" xfId="0" applyBorder="1"/>
    <xf numFmtId="0" fontId="0" fillId="0" borderId="117" xfId="0" applyBorder="1"/>
    <xf numFmtId="0" fontId="182" fillId="0" borderId="119" xfId="0" applyFont="1" applyBorder="1" applyAlignment="1">
      <alignment horizontal="center" vertical="center" wrapText="1"/>
    </xf>
    <xf numFmtId="0" fontId="45" fillId="0" borderId="118" xfId="0" applyFont="1" applyBorder="1" applyAlignment="1">
      <alignment vertical="top" textRotation="255" wrapText="1"/>
    </xf>
    <xf numFmtId="0" fontId="44" fillId="0" borderId="0" xfId="0" applyFont="1" applyAlignment="1">
      <alignment horizontal="left" vertical="center" indent="2"/>
    </xf>
    <xf numFmtId="0" fontId="13" fillId="0" borderId="0" xfId="0" applyFont="1" applyAlignment="1">
      <alignment horizontal="left" vertical="center" indent="2"/>
    </xf>
    <xf numFmtId="0" fontId="44" fillId="0" borderId="119" xfId="0" applyFont="1" applyBorder="1" applyAlignment="1">
      <alignment horizontal="center" vertical="center" wrapText="1"/>
    </xf>
    <xf numFmtId="0" fontId="45" fillId="0" borderId="117" xfId="0" applyFont="1" applyBorder="1" applyAlignment="1">
      <alignment vertical="top" textRotation="255" wrapText="1"/>
    </xf>
    <xf numFmtId="0" fontId="44" fillId="0" borderId="118" xfId="0" applyFont="1" applyBorder="1" applyAlignment="1">
      <alignment horizontal="center" vertical="center" wrapText="1"/>
    </xf>
    <xf numFmtId="0" fontId="44" fillId="0" borderId="117" xfId="0" applyFont="1" applyBorder="1" applyAlignment="1">
      <alignment horizontal="center" vertical="center" wrapText="1"/>
    </xf>
    <xf numFmtId="0" fontId="183" fillId="0" borderId="117" xfId="0" applyFont="1" applyBorder="1" applyAlignment="1">
      <alignment horizontal="center" vertical="center"/>
    </xf>
    <xf numFmtId="0" fontId="182" fillId="0" borderId="112" xfId="0" applyFont="1" applyBorder="1" applyAlignment="1">
      <alignment horizontal="center" vertical="center" wrapText="1"/>
    </xf>
    <xf numFmtId="0" fontId="0" fillId="0" borderId="0" xfId="0" applyBorder="1"/>
    <xf numFmtId="0" fontId="0" fillId="0" borderId="128" xfId="0" applyBorder="1"/>
    <xf numFmtId="0" fontId="0" fillId="0" borderId="127" xfId="0" applyBorder="1"/>
    <xf numFmtId="0" fontId="0" fillId="0" borderId="129" xfId="0" applyBorder="1"/>
    <xf numFmtId="0" fontId="182" fillId="0" borderId="117" xfId="0" applyFont="1" applyBorder="1" applyAlignment="1">
      <alignment horizontal="center" vertical="center" wrapText="1"/>
    </xf>
    <xf numFmtId="0" fontId="100" fillId="0" borderId="130" xfId="0" applyFont="1" applyBorder="1" applyAlignment="1">
      <alignment horizontal="center" vertical="center"/>
    </xf>
    <xf numFmtId="177" fontId="100" fillId="0" borderId="130" xfId="0" applyNumberFormat="1" applyFont="1" applyBorder="1" applyAlignment="1">
      <alignment horizontal="center" vertical="center"/>
    </xf>
    <xf numFmtId="0" fontId="98" fillId="0" borderId="130" xfId="0" applyFont="1" applyBorder="1" applyAlignment="1">
      <alignment horizontal="center" vertical="center"/>
    </xf>
    <xf numFmtId="0" fontId="135" fillId="0" borderId="122" xfId="8" applyFont="1" applyBorder="1" applyAlignment="1">
      <alignment horizontal="center" vertical="center" wrapText="1"/>
    </xf>
    <xf numFmtId="49" fontId="135" fillId="0" borderId="122" xfId="8" applyNumberFormat="1" applyFont="1" applyBorder="1" applyAlignment="1">
      <alignment horizontal="center" vertical="center" wrapText="1"/>
    </xf>
    <xf numFmtId="0" fontId="135" fillId="0" borderId="122" xfId="8" applyFont="1" applyBorder="1" applyAlignment="1">
      <alignment horizontal="center" vertical="center"/>
    </xf>
    <xf numFmtId="0" fontId="156" fillId="0" borderId="130" xfId="8" applyFont="1" applyBorder="1" applyAlignment="1">
      <alignment horizontal="center" vertical="center"/>
    </xf>
    <xf numFmtId="0" fontId="156" fillId="0" borderId="111" xfId="8" applyFont="1" applyBorder="1" applyAlignment="1">
      <alignment horizontal="center" vertical="center"/>
    </xf>
    <xf numFmtId="0" fontId="156" fillId="0" borderId="130" xfId="8" applyFont="1" applyBorder="1" applyAlignment="1">
      <alignment horizontal="center" vertical="center" wrapText="1"/>
    </xf>
    <xf numFmtId="0" fontId="156" fillId="0" borderId="111" xfId="8" applyFont="1" applyBorder="1" applyAlignment="1">
      <alignment horizontal="center" vertical="center" wrapText="1"/>
    </xf>
    <xf numFmtId="0" fontId="157" fillId="0" borderId="130" xfId="8" applyFont="1" applyBorder="1" applyAlignment="1">
      <alignment horizontal="center" vertical="center"/>
    </xf>
    <xf numFmtId="1" fontId="100" fillId="0" borderId="130" xfId="0" applyNumberFormat="1" applyFont="1" applyFill="1" applyBorder="1" applyAlignment="1">
      <alignment horizontal="center" vertical="center"/>
    </xf>
    <xf numFmtId="0" fontId="7" fillId="0" borderId="130" xfId="0" applyNumberFormat="1" applyFont="1" applyFill="1" applyBorder="1" applyAlignment="1">
      <alignment horizontal="center" vertical="center"/>
    </xf>
    <xf numFmtId="0" fontId="7" fillId="0" borderId="130" xfId="0" applyFont="1" applyFill="1" applyBorder="1" applyAlignment="1">
      <alignment horizontal="center" vertical="center"/>
    </xf>
    <xf numFmtId="0" fontId="98" fillId="0" borderId="130" xfId="0" applyNumberFormat="1" applyFont="1" applyBorder="1" applyAlignment="1">
      <alignment horizontal="left" vertical="center"/>
    </xf>
    <xf numFmtId="0" fontId="7" fillId="0" borderId="106" xfId="0" applyFont="1" applyFill="1" applyBorder="1" applyAlignment="1">
      <alignment horizontal="center" vertical="center"/>
    </xf>
    <xf numFmtId="185" fontId="7" fillId="0" borderId="130" xfId="0" applyNumberFormat="1" applyFont="1" applyFill="1" applyBorder="1" applyAlignment="1">
      <alignment horizontal="center" vertical="center"/>
    </xf>
    <xf numFmtId="0" fontId="187" fillId="30" borderId="0" xfId="3" applyFont="1" applyFill="1" applyAlignment="1">
      <alignment horizontal="center" vertical="center"/>
    </xf>
    <xf numFmtId="0" fontId="44" fillId="0" borderId="8" xfId="0" applyFont="1" applyBorder="1"/>
    <xf numFmtId="0" fontId="44" fillId="0" borderId="108" xfId="0" applyFont="1" applyBorder="1"/>
    <xf numFmtId="0" fontId="44" fillId="0" borderId="109" xfId="0" applyFont="1" applyBorder="1"/>
    <xf numFmtId="0" fontId="44" fillId="0" borderId="113" xfId="0" applyFont="1" applyBorder="1"/>
    <xf numFmtId="0" fontId="44" fillId="0" borderId="110" xfId="0" applyFont="1" applyBorder="1"/>
    <xf numFmtId="0" fontId="44" fillId="0" borderId="112" xfId="0" applyFont="1" applyBorder="1"/>
    <xf numFmtId="0" fontId="191" fillId="0" borderId="0" xfId="16" applyFont="1">
      <alignment vertical="center"/>
    </xf>
    <xf numFmtId="187" fontId="191" fillId="0" borderId="0" xfId="16" applyNumberFormat="1" applyFont="1">
      <alignment vertical="center"/>
    </xf>
    <xf numFmtId="0" fontId="191" fillId="0" borderId="0" xfId="16" applyFont="1" applyAlignment="1">
      <alignment horizontal="center" vertical="center"/>
    </xf>
    <xf numFmtId="0" fontId="191" fillId="0" borderId="0" xfId="16" applyFont="1" applyAlignment="1">
      <alignment vertical="center" shrinkToFit="1"/>
    </xf>
    <xf numFmtId="49" fontId="191" fillId="0" borderId="0" xfId="16" applyNumberFormat="1" applyFont="1">
      <alignment vertical="center"/>
    </xf>
    <xf numFmtId="0" fontId="192" fillId="0" borderId="0" xfId="16" applyFont="1" applyAlignment="1">
      <alignment horizontal="center" vertical="center" wrapText="1" readingOrder="1"/>
    </xf>
    <xf numFmtId="22" fontId="192" fillId="0" borderId="0" xfId="16" applyNumberFormat="1" applyFont="1" applyAlignment="1">
      <alignment horizontal="center" vertical="center" wrapText="1" readingOrder="1"/>
    </xf>
    <xf numFmtId="187" fontId="192" fillId="0" borderId="0" xfId="16" applyNumberFormat="1" applyFont="1" applyAlignment="1">
      <alignment horizontal="center" vertical="center" wrapText="1" readingOrder="1"/>
    </xf>
    <xf numFmtId="0" fontId="192" fillId="0" borderId="0" xfId="16" applyFont="1" applyAlignment="1">
      <alignment horizontal="center" vertical="center" shrinkToFit="1" readingOrder="1"/>
    </xf>
    <xf numFmtId="49" fontId="192" fillId="0" borderId="0" xfId="16" applyNumberFormat="1" applyFont="1" applyAlignment="1">
      <alignment horizontal="center" vertical="center" wrapText="1" readingOrder="1"/>
    </xf>
    <xf numFmtId="0" fontId="68" fillId="0" borderId="0" xfId="16" applyFont="1" applyAlignment="1">
      <alignment horizontal="left" vertical="center" readingOrder="1"/>
    </xf>
    <xf numFmtId="0" fontId="44" fillId="0" borderId="0" xfId="16" applyFont="1">
      <alignment vertical="center"/>
    </xf>
    <xf numFmtId="187" fontId="194" fillId="33" borderId="132" xfId="16" applyNumberFormat="1" applyFont="1" applyFill="1" applyBorder="1" applyAlignment="1">
      <alignment horizontal="center" vertical="center" wrapText="1" readingOrder="1"/>
    </xf>
    <xf numFmtId="0" fontId="194" fillId="33" borderId="132" xfId="16" applyFont="1" applyFill="1" applyBorder="1" applyAlignment="1">
      <alignment horizontal="center" vertical="center" wrapText="1" readingOrder="1"/>
    </xf>
    <xf numFmtId="0" fontId="195" fillId="0" borderId="132" xfId="16" applyFont="1" applyBorder="1" applyAlignment="1">
      <alignment horizontal="center" vertical="center" wrapText="1" readingOrder="1"/>
    </xf>
    <xf numFmtId="49" fontId="195" fillId="0" borderId="132" xfId="16" applyNumberFormat="1" applyFont="1" applyBorder="1" applyAlignment="1">
      <alignment horizontal="center" vertical="center"/>
    </xf>
    <xf numFmtId="3" fontId="195" fillId="0" borderId="132" xfId="16" applyNumberFormat="1" applyFont="1" applyBorder="1" applyAlignment="1">
      <alignment horizontal="center" vertical="center"/>
    </xf>
    <xf numFmtId="0" fontId="195" fillId="0" borderId="132" xfId="16" applyFont="1" applyBorder="1" applyAlignment="1">
      <alignment horizontal="center" vertical="center"/>
    </xf>
    <xf numFmtId="0" fontId="195" fillId="0" borderId="132" xfId="16" applyFont="1" applyBorder="1" applyAlignment="1">
      <alignment horizontal="center" vertical="center" shrinkToFit="1"/>
    </xf>
    <xf numFmtId="49" fontId="195" fillId="0" borderId="132" xfId="16" applyNumberFormat="1" applyFont="1" applyBorder="1" applyAlignment="1">
      <alignment horizontal="center" vertical="center" wrapText="1" readingOrder="1"/>
    </xf>
    <xf numFmtId="49" fontId="195" fillId="0" borderId="0" xfId="16" applyNumberFormat="1" applyFont="1" applyAlignment="1">
      <alignment horizontal="center" vertical="center" wrapText="1" readingOrder="1"/>
    </xf>
    <xf numFmtId="0" fontId="196" fillId="0" borderId="0" xfId="16" applyFont="1" applyAlignment="1">
      <alignment horizontal="center" vertical="center" wrapText="1" readingOrder="1"/>
    </xf>
    <xf numFmtId="49" fontId="36" fillId="0" borderId="0" xfId="9" applyNumberFormat="1" applyFont="1" applyAlignment="1">
      <alignment horizontal="center" vertical="center"/>
    </xf>
    <xf numFmtId="3" fontId="36" fillId="0" borderId="0" xfId="16" applyNumberFormat="1" applyFont="1" applyAlignment="1">
      <alignment horizontal="center" vertical="center"/>
    </xf>
    <xf numFmtId="0" fontId="36" fillId="0" borderId="0" xfId="16" applyFont="1" applyAlignment="1">
      <alignment horizontal="center" vertical="center"/>
    </xf>
    <xf numFmtId="0" fontId="36" fillId="0" borderId="0" xfId="9" applyFont="1" applyAlignment="1">
      <alignment horizontal="center" vertical="center"/>
    </xf>
    <xf numFmtId="0" fontId="36" fillId="0" borderId="0" xfId="16" applyFont="1" applyAlignment="1">
      <alignment horizontal="center" vertical="center" wrapText="1"/>
    </xf>
    <xf numFmtId="0" fontId="1" fillId="0" borderId="0" xfId="16">
      <alignment vertical="center"/>
    </xf>
    <xf numFmtId="0" fontId="202" fillId="0" borderId="0" xfId="16" applyFont="1">
      <alignment vertical="center"/>
    </xf>
    <xf numFmtId="0" fontId="192" fillId="35" borderId="132" xfId="16" applyFont="1" applyFill="1" applyBorder="1" applyAlignment="1">
      <alignment horizontal="justify" vertical="center" wrapText="1" readingOrder="1"/>
    </xf>
    <xf numFmtId="0" fontId="151" fillId="35" borderId="138" xfId="16" applyFont="1" applyFill="1" applyBorder="1" applyAlignment="1">
      <alignment vertical="center" wrapText="1" readingOrder="1"/>
    </xf>
    <xf numFmtId="0" fontId="120" fillId="28" borderId="113" xfId="0" applyFont="1" applyFill="1" applyBorder="1" applyAlignment="1">
      <alignment vertical="center"/>
    </xf>
    <xf numFmtId="189" fontId="0" fillId="0" borderId="139" xfId="0" applyNumberFormat="1" applyBorder="1" applyAlignment="1">
      <alignment horizontal="center"/>
    </xf>
    <xf numFmtId="189" fontId="0" fillId="0" borderId="143" xfId="0" applyNumberFormat="1" applyBorder="1" applyAlignment="1">
      <alignment horizontal="center"/>
    </xf>
    <xf numFmtId="0" fontId="206" fillId="0" borderId="109" xfId="0" applyFont="1" applyBorder="1" applyAlignment="1">
      <alignment horizontal="center" vertical="center"/>
    </xf>
    <xf numFmtId="0" fontId="5" fillId="0" borderId="109" xfId="0" applyFont="1" applyBorder="1" applyAlignment="1">
      <alignment horizontal="center" vertical="center"/>
    </xf>
    <xf numFmtId="0" fontId="207" fillId="0" borderId="14" xfId="0" applyFont="1" applyBorder="1" applyAlignment="1">
      <alignment horizontal="center" vertical="center"/>
    </xf>
    <xf numFmtId="0" fontId="124" fillId="0" borderId="0" xfId="3" applyFont="1"/>
    <xf numFmtId="0" fontId="129" fillId="0" borderId="0" xfId="3" applyFont="1" applyAlignment="1">
      <alignment vertical="center"/>
    </xf>
    <xf numFmtId="0" fontId="124" fillId="0" borderId="0" xfId="3" applyFont="1" applyFill="1" applyBorder="1" applyAlignment="1">
      <alignment horizontal="center" vertical="center"/>
    </xf>
    <xf numFmtId="14" fontId="208" fillId="0" borderId="0" xfId="3" applyNumberFormat="1" applyFont="1" applyFill="1" applyBorder="1" applyAlignment="1">
      <alignment horizontal="center" vertical="center"/>
    </xf>
    <xf numFmtId="0" fontId="123" fillId="37" borderId="140" xfId="3" applyFont="1" applyFill="1" applyBorder="1" applyAlignment="1">
      <alignment horizontal="center" vertical="center"/>
    </xf>
    <xf numFmtId="0" fontId="208" fillId="0" borderId="111" xfId="3" applyFont="1" applyBorder="1" applyAlignment="1">
      <alignment horizontal="center" vertical="center"/>
    </xf>
    <xf numFmtId="14" fontId="208" fillId="0" borderId="112" xfId="3" applyNumberFormat="1" applyFont="1" applyBorder="1" applyAlignment="1">
      <alignment horizontal="center" vertical="center"/>
    </xf>
    <xf numFmtId="0" fontId="208" fillId="0" borderId="14" xfId="3" applyFont="1" applyBorder="1" applyAlignment="1">
      <alignment vertical="center"/>
    </xf>
    <xf numFmtId="189" fontId="0" fillId="0" borderId="0" xfId="0" applyNumberFormat="1"/>
    <xf numFmtId="177" fontId="100" fillId="0" borderId="149" xfId="0" applyNumberFormat="1" applyFont="1" applyBorder="1" applyAlignment="1">
      <alignment horizontal="center" vertical="center"/>
    </xf>
    <xf numFmtId="0" fontId="98" fillId="0" borderId="149" xfId="0" applyFont="1" applyBorder="1" applyAlignment="1">
      <alignment horizontal="center" vertical="center"/>
    </xf>
    <xf numFmtId="0" fontId="100" fillId="0" borderId="149" xfId="0" applyFont="1" applyBorder="1" applyAlignment="1">
      <alignment horizontal="center" vertical="center"/>
    </xf>
    <xf numFmtId="1" fontId="100" fillId="0" borderId="149" xfId="0" applyNumberFormat="1" applyFont="1" applyFill="1" applyBorder="1" applyAlignment="1">
      <alignment horizontal="center" vertical="center"/>
    </xf>
    <xf numFmtId="0" fontId="100" fillId="0" borderId="148" xfId="0" applyFont="1" applyFill="1" applyBorder="1" applyAlignment="1">
      <alignment horizontal="center" vertical="center"/>
    </xf>
    <xf numFmtId="20" fontId="98" fillId="0" borderId="149" xfId="3" applyNumberFormat="1" applyFont="1" applyFill="1" applyBorder="1" applyAlignment="1">
      <alignment horizontal="center" vertical="center"/>
    </xf>
    <xf numFmtId="20" fontId="100" fillId="0" borderId="149" xfId="0" quotePrefix="1" applyNumberFormat="1" applyFont="1" applyFill="1" applyBorder="1" applyAlignment="1">
      <alignment horizontal="center" vertical="center"/>
    </xf>
    <xf numFmtId="0" fontId="7" fillId="0" borderId="149" xfId="0" applyNumberFormat="1" applyFont="1" applyFill="1" applyBorder="1" applyAlignment="1">
      <alignment horizontal="center" vertical="center"/>
    </xf>
    <xf numFmtId="0" fontId="105" fillId="0" borderId="149" xfId="0" applyFont="1" applyFill="1" applyBorder="1" applyAlignment="1">
      <alignment horizontal="left" vertical="center" wrapText="1"/>
    </xf>
    <xf numFmtId="0" fontId="98" fillId="0" borderId="149" xfId="0" applyNumberFormat="1" applyFont="1" applyBorder="1" applyAlignment="1">
      <alignment horizontal="left" vertical="center"/>
    </xf>
    <xf numFmtId="177" fontId="98" fillId="0" borderId="150" xfId="0" applyNumberFormat="1" applyFont="1" applyFill="1" applyBorder="1" applyAlignment="1">
      <alignment horizontal="center" vertical="center"/>
    </xf>
    <xf numFmtId="0" fontId="98" fillId="0" borderId="148" xfId="0" applyFont="1" applyFill="1" applyBorder="1" applyAlignment="1">
      <alignment horizontal="center" vertical="center"/>
    </xf>
    <xf numFmtId="20" fontId="98" fillId="0" borderId="149" xfId="0" applyNumberFormat="1" applyFont="1" applyFill="1" applyBorder="1" applyAlignment="1">
      <alignment horizontal="center" vertical="center"/>
    </xf>
    <xf numFmtId="0" fontId="7" fillId="0" borderId="55" xfId="0" applyFont="1" applyFill="1" applyBorder="1" applyAlignment="1">
      <alignment horizontal="center" vertical="center"/>
    </xf>
    <xf numFmtId="0" fontId="125" fillId="0" borderId="106" xfId="0" applyNumberFormat="1" applyFont="1" applyBorder="1" applyAlignment="1">
      <alignment horizontal="center" vertical="center"/>
    </xf>
    <xf numFmtId="185" fontId="189" fillId="0" borderId="149" xfId="15" applyNumberFormat="1" applyFill="1" applyBorder="1" applyAlignment="1">
      <alignment horizontal="center" vertical="center"/>
    </xf>
    <xf numFmtId="0" fontId="110" fillId="0" borderId="45" xfId="0" applyFont="1" applyBorder="1" applyAlignment="1">
      <alignment horizontal="center" vertical="center"/>
    </xf>
    <xf numFmtId="0" fontId="44" fillId="0" borderId="151" xfId="0" applyFont="1" applyBorder="1" applyAlignment="1">
      <alignment vertical="center"/>
    </xf>
    <xf numFmtId="0" fontId="44" fillId="0" borderId="151" xfId="0" applyFont="1" applyBorder="1" applyAlignment="1">
      <alignment vertical="center" wrapText="1"/>
    </xf>
    <xf numFmtId="0" fontId="44" fillId="0" borderId="151" xfId="0" applyFont="1" applyBorder="1"/>
    <xf numFmtId="0" fontId="44" fillId="0" borderId="151" xfId="0" applyFont="1" applyBorder="1" applyAlignment="1">
      <alignment wrapText="1"/>
    </xf>
    <xf numFmtId="0" fontId="44" fillId="0" borderId="118" xfId="0" applyFont="1" applyBorder="1" applyAlignment="1">
      <alignment vertical="center"/>
    </xf>
    <xf numFmtId="0" fontId="44" fillId="0" borderId="118" xfId="0" applyFont="1" applyBorder="1" applyAlignment="1">
      <alignment vertical="center" wrapText="1"/>
    </xf>
    <xf numFmtId="0" fontId="211" fillId="0" borderId="136" xfId="0" applyFont="1" applyBorder="1" applyAlignment="1">
      <alignment horizontal="center" vertical="center" wrapText="1"/>
    </xf>
    <xf numFmtId="0" fontId="211" fillId="0" borderId="137" xfId="0" applyFont="1" applyBorder="1" applyAlignment="1">
      <alignment horizontal="center" vertical="center" wrapText="1"/>
    </xf>
    <xf numFmtId="0" fontId="0" fillId="0" borderId="0" xfId="0" applyAlignment="1">
      <alignment horizontal="left" vertical="center"/>
    </xf>
    <xf numFmtId="0" fontId="211" fillId="0" borderId="136" xfId="0" applyFont="1" applyBorder="1" applyAlignment="1">
      <alignment horizontal="left" vertical="center" wrapText="1"/>
    </xf>
    <xf numFmtId="0" fontId="44" fillId="0" borderId="118" xfId="0" applyFont="1" applyBorder="1" applyAlignment="1">
      <alignment horizontal="left" vertical="center" wrapText="1"/>
    </xf>
    <xf numFmtId="0" fontId="44" fillId="0" borderId="151" xfId="0" applyFont="1" applyBorder="1" applyAlignment="1">
      <alignment horizontal="left" vertical="center" wrapText="1"/>
    </xf>
    <xf numFmtId="0" fontId="44" fillId="0" borderId="151" xfId="0" applyFont="1" applyBorder="1" applyAlignment="1">
      <alignment horizontal="left" vertical="center"/>
    </xf>
    <xf numFmtId="0" fontId="0" fillId="0" borderId="0" xfId="0" applyAlignment="1">
      <alignment horizontal="center" vertical="center" wrapText="1"/>
    </xf>
    <xf numFmtId="0" fontId="44" fillId="0" borderId="151" xfId="0" applyFont="1" applyBorder="1" applyAlignment="1">
      <alignment horizontal="center" vertical="center" wrapText="1"/>
    </xf>
    <xf numFmtId="0" fontId="135" fillId="28" borderId="58" xfId="0" applyFont="1" applyFill="1" applyBorder="1" applyAlignment="1">
      <alignment horizontal="center" vertical="center" wrapText="1"/>
    </xf>
    <xf numFmtId="191" fontId="44" fillId="0" borderId="118" xfId="0" applyNumberFormat="1" applyFont="1" applyBorder="1" applyAlignment="1">
      <alignment horizontal="center" vertical="center" wrapText="1"/>
    </xf>
    <xf numFmtId="191" fontId="44" fillId="0" borderId="151" xfId="0" applyNumberFormat="1" applyFont="1" applyBorder="1" applyAlignment="1">
      <alignment horizontal="center" vertical="center" wrapText="1"/>
    </xf>
    <xf numFmtId="0" fontId="189" fillId="0" borderId="151" xfId="15" applyBorder="1" applyAlignment="1">
      <alignment horizontal="center" vertical="center" wrapText="1"/>
    </xf>
    <xf numFmtId="0" fontId="44" fillId="0" borderId="152" xfId="0" applyFont="1" applyBorder="1" applyAlignment="1">
      <alignment horizontal="center" vertical="center" wrapText="1"/>
    </xf>
    <xf numFmtId="191" fontId="44" fillId="0" borderId="152" xfId="0" applyNumberFormat="1" applyFont="1" applyBorder="1" applyAlignment="1">
      <alignment horizontal="center" vertical="center" wrapText="1"/>
    </xf>
    <xf numFmtId="0" fontId="44" fillId="0" borderId="152" xfId="0" applyFont="1" applyBorder="1"/>
    <xf numFmtId="0" fontId="44" fillId="0" borderId="152" xfId="0" applyFont="1" applyBorder="1" applyAlignment="1">
      <alignment horizontal="left" vertical="center"/>
    </xf>
    <xf numFmtId="0" fontId="44" fillId="0" borderId="152" xfId="0" applyFont="1" applyBorder="1" applyAlignment="1">
      <alignment wrapText="1"/>
    </xf>
    <xf numFmtId="0" fontId="189" fillId="0" borderId="152" xfId="15" applyBorder="1" applyAlignment="1">
      <alignment horizontal="center" vertical="center" wrapText="1"/>
    </xf>
    <xf numFmtId="0" fontId="44" fillId="0" borderId="152" xfId="0" applyFont="1" applyBorder="1" applyAlignment="1">
      <alignment horizontal="left" vertical="center" wrapText="1"/>
    </xf>
    <xf numFmtId="0" fontId="98" fillId="0" borderId="153" xfId="0" applyFont="1" applyBorder="1" applyAlignment="1">
      <alignment horizontal="center" vertical="center"/>
    </xf>
    <xf numFmtId="0" fontId="0" fillId="0" borderId="153" xfId="0" applyFont="1" applyBorder="1" applyAlignment="1">
      <alignment horizontal="center" vertical="center"/>
    </xf>
    <xf numFmtId="0" fontId="7" fillId="0" borderId="153" xfId="0" applyFont="1" applyFill="1" applyBorder="1" applyAlignment="1">
      <alignment horizontal="center" vertical="center"/>
    </xf>
    <xf numFmtId="0" fontId="7" fillId="0" borderId="154" xfId="0" applyFont="1" applyFill="1" applyBorder="1" applyAlignment="1">
      <alignment horizontal="center" vertical="center"/>
    </xf>
    <xf numFmtId="0" fontId="98" fillId="0" borderId="154" xfId="0" applyFont="1" applyBorder="1" applyAlignment="1">
      <alignment horizontal="center" vertical="center" wrapText="1"/>
    </xf>
    <xf numFmtId="49" fontId="98" fillId="0" borderId="40" xfId="0" applyNumberFormat="1" applyFont="1" applyBorder="1" applyAlignment="1">
      <alignment horizontal="center" vertical="center" wrapText="1"/>
    </xf>
    <xf numFmtId="0" fontId="7" fillId="0" borderId="130" xfId="0" applyFont="1" applyFill="1" applyBorder="1" applyAlignment="1">
      <alignment horizontal="center" vertical="center" wrapText="1"/>
    </xf>
    <xf numFmtId="0" fontId="216" fillId="7" borderId="152" xfId="0" applyFont="1" applyFill="1" applyBorder="1" applyAlignment="1">
      <alignment horizontal="left" vertical="center" wrapText="1"/>
    </xf>
    <xf numFmtId="0" fontId="43" fillId="0" borderId="154" xfId="0" applyFont="1" applyFill="1" applyBorder="1" applyAlignment="1">
      <alignment horizontal="center" vertical="center" wrapText="1"/>
    </xf>
    <xf numFmtId="191" fontId="189" fillId="0" borderId="152" xfId="15" applyNumberFormat="1" applyBorder="1" applyAlignment="1">
      <alignment horizontal="center" vertical="center" wrapText="1"/>
    </xf>
    <xf numFmtId="0" fontId="44" fillId="0" borderId="155" xfId="0" applyFont="1" applyBorder="1" applyAlignment="1">
      <alignment horizontal="center" vertical="center" wrapText="1"/>
    </xf>
    <xf numFmtId="191" fontId="44" fillId="0" borderId="155" xfId="0" applyNumberFormat="1" applyFont="1" applyBorder="1" applyAlignment="1">
      <alignment horizontal="center" vertical="center" wrapText="1"/>
    </xf>
    <xf numFmtId="0" fontId="44" fillId="0" borderId="155" xfId="0" applyFont="1" applyBorder="1"/>
    <xf numFmtId="0" fontId="44" fillId="0" borderId="155" xfId="0" applyFont="1" applyBorder="1" applyAlignment="1">
      <alignment horizontal="left" vertical="center" wrapText="1"/>
    </xf>
    <xf numFmtId="0" fontId="52" fillId="0" borderId="152" xfId="0" applyFont="1" applyBorder="1" applyAlignment="1">
      <alignment wrapText="1"/>
    </xf>
    <xf numFmtId="0" fontId="52" fillId="0" borderId="151" xfId="0" applyFont="1" applyBorder="1" applyAlignment="1">
      <alignment wrapText="1"/>
    </xf>
    <xf numFmtId="0" fontId="52" fillId="0" borderId="155" xfId="0" applyFont="1" applyBorder="1" applyAlignment="1">
      <alignment wrapText="1"/>
    </xf>
    <xf numFmtId="0" fontId="52" fillId="0" borderId="151" xfId="0" applyFont="1" applyBorder="1"/>
    <xf numFmtId="0" fontId="107" fillId="0" borderId="2" xfId="0" applyFont="1" applyBorder="1" applyAlignment="1">
      <alignment horizontal="left" vertical="center" wrapText="1"/>
    </xf>
    <xf numFmtId="0" fontId="218" fillId="0" borderId="152" xfId="0" applyFont="1" applyBorder="1" applyAlignment="1">
      <alignment wrapText="1"/>
    </xf>
    <xf numFmtId="0" fontId="105" fillId="0" borderId="155" xfId="0" applyFont="1" applyFill="1" applyBorder="1" applyAlignment="1">
      <alignment horizontal="left" vertical="center" wrapText="1"/>
    </xf>
    <xf numFmtId="0" fontId="98" fillId="0" borderId="155" xfId="0" applyNumberFormat="1" applyFont="1" applyBorder="1" applyAlignment="1">
      <alignment horizontal="left" vertical="center"/>
    </xf>
    <xf numFmtId="0" fontId="100" fillId="0" borderId="155" xfId="0" applyFont="1" applyBorder="1" applyAlignment="1">
      <alignment horizontal="center" vertical="center"/>
    </xf>
    <xf numFmtId="177" fontId="98" fillId="0" borderId="155" xfId="0" applyNumberFormat="1" applyFont="1" applyFill="1" applyBorder="1" applyAlignment="1">
      <alignment horizontal="center" vertical="center"/>
    </xf>
    <xf numFmtId="0" fontId="216" fillId="7" borderId="155" xfId="0" applyFont="1" applyFill="1" applyBorder="1" applyAlignment="1">
      <alignment horizontal="left" vertical="center" wrapText="1"/>
    </xf>
    <xf numFmtId="0" fontId="7" fillId="0" borderId="155" xfId="0" applyFont="1" applyFill="1" applyBorder="1" applyAlignment="1">
      <alignment horizontal="center" vertical="center"/>
    </xf>
    <xf numFmtId="0" fontId="0" fillId="0" borderId="155" xfId="0" applyFont="1" applyBorder="1" applyAlignment="1">
      <alignment horizontal="center" vertical="center"/>
    </xf>
    <xf numFmtId="0" fontId="107" fillId="0" borderId="130" xfId="0" applyFont="1" applyBorder="1" applyAlignment="1">
      <alignment vertical="center" wrapText="1"/>
    </xf>
    <xf numFmtId="0" fontId="189" fillId="0" borderId="155" xfId="15" applyBorder="1" applyAlignment="1">
      <alignment horizontal="center" vertical="center" wrapText="1"/>
    </xf>
    <xf numFmtId="191" fontId="189" fillId="0" borderId="151" xfId="15" applyNumberFormat="1" applyBorder="1" applyAlignment="1">
      <alignment horizontal="center" vertical="center" wrapText="1"/>
    </xf>
    <xf numFmtId="191" fontId="189" fillId="0" borderId="155" xfId="15" applyNumberFormat="1" applyBorder="1" applyAlignment="1">
      <alignment horizontal="center" vertical="center" wrapText="1"/>
    </xf>
    <xf numFmtId="0" fontId="219" fillId="0" borderId="155" xfId="15" applyFont="1" applyBorder="1" applyAlignment="1">
      <alignment horizontal="center" vertical="center" wrapText="1"/>
    </xf>
    <xf numFmtId="191" fontId="219" fillId="0" borderId="155" xfId="15" applyNumberFormat="1" applyFont="1" applyBorder="1" applyAlignment="1">
      <alignment horizontal="center" vertical="center" wrapText="1"/>
    </xf>
    <xf numFmtId="0" fontId="44" fillId="0" borderId="155" xfId="0" applyFont="1" applyBorder="1" applyAlignment="1">
      <alignment wrapText="1"/>
    </xf>
    <xf numFmtId="0" fontId="220" fillId="0" borderId="0" xfId="0" applyFont="1" applyAlignment="1">
      <alignment vertical="center"/>
    </xf>
    <xf numFmtId="0" fontId="221" fillId="0" borderId="0" xfId="21" applyAlignment="1" applyProtection="1"/>
    <xf numFmtId="0" fontId="180" fillId="0" borderId="0" xfId="0" applyFont="1" applyAlignment="1">
      <alignment horizontal="center" vertical="center"/>
    </xf>
    <xf numFmtId="0" fontId="0" fillId="0" borderId="0" xfId="0" applyAlignment="1">
      <alignment horizontal="center"/>
    </xf>
    <xf numFmtId="0" fontId="51" fillId="17" borderId="155" xfId="0" applyFont="1" applyFill="1" applyBorder="1" applyAlignment="1">
      <alignment horizontal="left"/>
    </xf>
    <xf numFmtId="0" fontId="51" fillId="0" borderId="0" xfId="0" applyFont="1" applyAlignment="1">
      <alignment horizontal="left"/>
    </xf>
    <xf numFmtId="0" fontId="51" fillId="17" borderId="155" xfId="0" applyFont="1" applyFill="1" applyBorder="1" applyAlignment="1">
      <alignment horizontal="center"/>
    </xf>
    <xf numFmtId="0" fontId="0" fillId="0" borderId="155" xfId="0" applyBorder="1"/>
    <xf numFmtId="0" fontId="221" fillId="0" borderId="155" xfId="21" applyBorder="1" applyAlignment="1" applyProtection="1"/>
    <xf numFmtId="0" fontId="222" fillId="0" borderId="155" xfId="21" applyFont="1" applyBorder="1" applyAlignment="1" applyProtection="1"/>
    <xf numFmtId="0" fontId="223" fillId="0" borderId="155" xfId="21" applyFont="1" applyBorder="1" applyAlignment="1" applyProtection="1"/>
    <xf numFmtId="0" fontId="26" fillId="0" borderId="155" xfId="0" applyFont="1" applyBorder="1"/>
    <xf numFmtId="0" fontId="26" fillId="0" borderId="155" xfId="0" applyFont="1" applyBorder="1" applyAlignment="1">
      <alignment horizontal="center"/>
    </xf>
    <xf numFmtId="0" fontId="26" fillId="0" borderId="0" xfId="0" applyFont="1"/>
    <xf numFmtId="0" fontId="44" fillId="0" borderId="0" xfId="0" applyFont="1"/>
    <xf numFmtId="192" fontId="51" fillId="38" borderId="144" xfId="0" applyNumberFormat="1" applyFont="1" applyFill="1" applyBorder="1" applyAlignment="1">
      <alignment horizontal="center" vertical="center"/>
    </xf>
    <xf numFmtId="192" fontId="51" fillId="38" borderId="145" xfId="0" applyNumberFormat="1" applyFont="1" applyFill="1" applyBorder="1" applyAlignment="1">
      <alignment horizontal="center" vertical="center"/>
    </xf>
    <xf numFmtId="0" fontId="51" fillId="0" borderId="0" xfId="0" applyFont="1"/>
    <xf numFmtId="192" fontId="51" fillId="17" borderId="146" xfId="0" applyNumberFormat="1" applyFont="1" applyFill="1" applyBorder="1" applyAlignment="1">
      <alignment horizontal="center" vertical="center"/>
    </xf>
    <xf numFmtId="192" fontId="51" fillId="20" borderId="147" xfId="0" applyNumberFormat="1" applyFont="1" applyFill="1" applyBorder="1" applyAlignment="1">
      <alignment horizontal="center" vertical="center"/>
    </xf>
    <xf numFmtId="192" fontId="51" fillId="20" borderId="155" xfId="0" applyNumberFormat="1" applyFont="1" applyFill="1" applyBorder="1" applyAlignment="1">
      <alignment horizontal="center" vertical="center"/>
    </xf>
    <xf numFmtId="0" fontId="51" fillId="20" borderId="155" xfId="0" applyFont="1" applyFill="1" applyBorder="1" applyAlignment="1">
      <alignment horizontal="center"/>
    </xf>
    <xf numFmtId="0" fontId="51" fillId="0" borderId="155" xfId="0" applyFont="1" applyBorder="1" applyAlignment="1">
      <alignment horizontal="center"/>
    </xf>
    <xf numFmtId="0" fontId="51" fillId="0" borderId="0" xfId="0" applyFont="1" applyAlignment="1">
      <alignment horizontal="center"/>
    </xf>
    <xf numFmtId="0" fontId="189" fillId="0" borderId="0" xfId="15" applyAlignment="1">
      <alignment horizontal="center" vertical="center" wrapText="1"/>
    </xf>
    <xf numFmtId="0" fontId="189" fillId="0" borderId="136" xfId="15" applyBorder="1" applyAlignment="1">
      <alignment horizontal="center" vertical="center" wrapText="1"/>
    </xf>
    <xf numFmtId="0" fontId="189" fillId="0" borderId="0" xfId="15" applyBorder="1" applyAlignment="1">
      <alignment vertical="center"/>
    </xf>
    <xf numFmtId="0" fontId="218" fillId="0" borderId="151" xfId="0" applyFont="1" applyBorder="1" applyAlignment="1">
      <alignment vertical="center" wrapText="1"/>
    </xf>
    <xf numFmtId="0" fontId="224" fillId="30" borderId="0" xfId="15" applyFont="1" applyFill="1" applyAlignment="1">
      <alignment horizontal="center" vertical="center" wrapText="1"/>
    </xf>
    <xf numFmtId="0" fontId="0" fillId="0" borderId="155" xfId="0" applyFont="1" applyBorder="1" applyAlignment="1">
      <alignment horizontal="left" vertical="center" wrapText="1"/>
    </xf>
    <xf numFmtId="0" fontId="44" fillId="0" borderId="0" xfId="0" applyFont="1" applyFill="1" applyAlignment="1">
      <alignment horizontal="center" vertical="center"/>
    </xf>
    <xf numFmtId="0" fontId="44" fillId="39" borderId="155" xfId="0" applyFont="1" applyFill="1" applyBorder="1" applyAlignment="1">
      <alignment horizontal="left" vertical="center" wrapText="1"/>
    </xf>
    <xf numFmtId="0" fontId="211" fillId="0" borderId="155" xfId="0" applyFont="1" applyBorder="1" applyAlignment="1">
      <alignment horizontal="center" vertical="center" wrapText="1"/>
    </xf>
    <xf numFmtId="0" fontId="109" fillId="0" borderId="155" xfId="0" applyFont="1" applyBorder="1" applyAlignment="1">
      <alignment vertical="center"/>
    </xf>
    <xf numFmtId="185" fontId="100" fillId="0" borderId="155" xfId="0" applyNumberFormat="1" applyFont="1" applyBorder="1" applyAlignment="1">
      <alignment horizontal="center" vertical="center"/>
    </xf>
    <xf numFmtId="177" fontId="100" fillId="0" borderId="155" xfId="0" applyNumberFormat="1" applyFont="1" applyBorder="1" applyAlignment="1">
      <alignment horizontal="center" vertical="center"/>
    </xf>
    <xf numFmtId="0" fontId="102" fillId="0" borderId="155" xfId="0" applyFont="1" applyBorder="1" applyAlignment="1">
      <alignment horizontal="center" vertical="center"/>
    </xf>
    <xf numFmtId="185" fontId="102" fillId="0" borderId="155" xfId="0" applyNumberFormat="1" applyFont="1" applyBorder="1" applyAlignment="1">
      <alignment horizontal="center" vertical="center"/>
    </xf>
    <xf numFmtId="177" fontId="102" fillId="0" borderId="155" xfId="0" applyNumberFormat="1" applyFont="1" applyBorder="1" applyAlignment="1">
      <alignment horizontal="center" vertical="center"/>
    </xf>
    <xf numFmtId="0" fontId="7" fillId="0" borderId="155" xfId="0" applyFont="1" applyBorder="1" applyAlignment="1">
      <alignment horizontal="center" vertical="center"/>
    </xf>
    <xf numFmtId="185" fontId="7" fillId="0" borderId="155" xfId="0" applyNumberFormat="1" applyFont="1" applyBorder="1" applyAlignment="1">
      <alignment horizontal="center" vertical="center"/>
    </xf>
    <xf numFmtId="177" fontId="7" fillId="0" borderId="155" xfId="0" applyNumberFormat="1" applyFont="1" applyBorder="1" applyAlignment="1">
      <alignment horizontal="center" vertical="center"/>
    </xf>
    <xf numFmtId="0" fontId="98" fillId="0" borderId="155" xfId="0" applyFont="1" applyBorder="1" applyAlignment="1">
      <alignment horizontal="center" vertical="center"/>
    </xf>
    <xf numFmtId="185" fontId="98" fillId="0" borderId="155" xfId="0" applyNumberFormat="1" applyFont="1" applyBorder="1" applyAlignment="1">
      <alignment horizontal="center" vertical="center"/>
    </xf>
    <xf numFmtId="177" fontId="98" fillId="0" borderId="155" xfId="0" applyNumberFormat="1" applyFont="1" applyBorder="1" applyAlignment="1">
      <alignment horizontal="center" vertical="center"/>
    </xf>
    <xf numFmtId="0" fontId="113" fillId="0" borderId="155" xfId="0" applyFont="1" applyBorder="1" applyAlignment="1">
      <alignment horizontal="center" vertical="center"/>
    </xf>
    <xf numFmtId="20" fontId="102" fillId="0" borderId="155" xfId="0" applyNumberFormat="1" applyFont="1" applyBorder="1" applyAlignment="1">
      <alignment horizontal="center" vertical="center"/>
    </xf>
    <xf numFmtId="177" fontId="102" fillId="0" borderId="155" xfId="0" quotePrefix="1" applyNumberFormat="1" applyFont="1" applyBorder="1" applyAlignment="1">
      <alignment horizontal="center" vertical="center"/>
    </xf>
    <xf numFmtId="177" fontId="7" fillId="0" borderId="155" xfId="0" quotePrefix="1" applyNumberFormat="1" applyFont="1" applyBorder="1" applyAlignment="1">
      <alignment horizontal="center" vertical="center"/>
    </xf>
    <xf numFmtId="20" fontId="100" fillId="0" borderId="155" xfId="0" applyNumberFormat="1" applyFont="1" applyBorder="1" applyAlignment="1">
      <alignment horizontal="center" vertical="center"/>
    </xf>
    <xf numFmtId="177" fontId="100" fillId="0" borderId="155" xfId="0" quotePrefix="1" applyNumberFormat="1" applyFont="1" applyBorder="1" applyAlignment="1">
      <alignment horizontal="center" vertical="center"/>
    </xf>
    <xf numFmtId="20" fontId="7" fillId="0" borderId="155" xfId="0" applyNumberFormat="1" applyFont="1" applyBorder="1" applyAlignment="1">
      <alignment horizontal="center" vertical="center"/>
    </xf>
    <xf numFmtId="191" fontId="7" fillId="0" borderId="55" xfId="0" quotePrefix="1" applyNumberFormat="1" applyFont="1" applyBorder="1" applyAlignment="1">
      <alignment horizontal="center" vertical="center"/>
    </xf>
    <xf numFmtId="20" fontId="98" fillId="0" borderId="155" xfId="0" applyNumberFormat="1" applyFont="1" applyBorder="1" applyAlignment="1">
      <alignment horizontal="center" vertical="center"/>
    </xf>
    <xf numFmtId="0" fontId="113" fillId="0" borderId="155" xfId="0" applyFont="1" applyBorder="1" applyAlignment="1">
      <alignment vertical="center" wrapText="1"/>
    </xf>
    <xf numFmtId="0" fontId="113" fillId="0" borderId="155" xfId="0" applyFont="1" applyBorder="1" applyAlignment="1">
      <alignment vertical="center"/>
    </xf>
    <xf numFmtId="0" fontId="113" fillId="0" borderId="55" xfId="0" applyFont="1" applyBorder="1" applyAlignment="1">
      <alignment vertical="center" wrapText="1"/>
    </xf>
    <xf numFmtId="0" fontId="106" fillId="0" borderId="155" xfId="0" applyFont="1" applyBorder="1" applyAlignment="1">
      <alignment vertical="center"/>
    </xf>
    <xf numFmtId="0" fontId="132" fillId="0" borderId="155" xfId="0" applyFont="1" applyBorder="1" applyAlignment="1">
      <alignment vertical="center"/>
    </xf>
    <xf numFmtId="0" fontId="102" fillId="0" borderId="155" xfId="0" applyFont="1" applyBorder="1" applyAlignment="1">
      <alignment vertical="center"/>
    </xf>
    <xf numFmtId="0" fontId="113" fillId="0" borderId="131" xfId="2" applyNumberFormat="1" applyFont="1" applyFill="1" applyBorder="1" applyAlignment="1">
      <alignment vertical="center"/>
    </xf>
    <xf numFmtId="0" fontId="73" fillId="0" borderId="155" xfId="0" applyFont="1" applyBorder="1" applyAlignment="1">
      <alignment vertical="center"/>
    </xf>
    <xf numFmtId="0" fontId="98" fillId="0" borderId="155" xfId="0" applyFont="1" applyBorder="1" applyAlignment="1">
      <alignment horizontal="left" vertical="center"/>
    </xf>
    <xf numFmtId="0" fontId="100" fillId="0" borderId="155" xfId="0" applyFont="1" applyBorder="1" applyAlignment="1">
      <alignment horizontal="left" vertical="center"/>
    </xf>
    <xf numFmtId="0" fontId="102" fillId="0" borderId="155" xfId="0" applyFont="1" applyBorder="1" applyAlignment="1">
      <alignment horizontal="left" vertical="center"/>
    </xf>
    <xf numFmtId="177" fontId="98" fillId="0" borderId="155" xfId="0" quotePrefix="1" applyNumberFormat="1" applyFont="1" applyBorder="1" applyAlignment="1">
      <alignment horizontal="center" vertical="center"/>
    </xf>
    <xf numFmtId="0" fontId="225" fillId="0" borderId="155" xfId="0" applyFont="1" applyBorder="1" applyAlignment="1">
      <alignment horizontal="center" vertical="center"/>
    </xf>
    <xf numFmtId="20" fontId="98" fillId="0" borderId="155" xfId="0" quotePrefix="1" applyNumberFormat="1" applyFont="1" applyBorder="1" applyAlignment="1">
      <alignment horizontal="center" vertical="center"/>
    </xf>
    <xf numFmtId="0" fontId="128" fillId="0" borderId="155" xfId="0" applyFont="1" applyBorder="1" applyAlignment="1">
      <alignment horizontal="center" vertical="center"/>
    </xf>
    <xf numFmtId="185" fontId="128" fillId="0" borderId="155" xfId="0" applyNumberFormat="1" applyFont="1" applyBorder="1" applyAlignment="1">
      <alignment horizontal="center" vertical="center"/>
    </xf>
    <xf numFmtId="20" fontId="128" fillId="0" borderId="155" xfId="0" quotePrefix="1" applyNumberFormat="1" applyFont="1" applyBorder="1" applyAlignment="1">
      <alignment horizontal="center" vertical="center"/>
    </xf>
    <xf numFmtId="20" fontId="102" fillId="0" borderId="155" xfId="0" quotePrefix="1" applyNumberFormat="1" applyFont="1" applyBorder="1" applyAlignment="1">
      <alignment horizontal="center" vertical="center"/>
    </xf>
    <xf numFmtId="20" fontId="128" fillId="0" borderId="155" xfId="0" applyNumberFormat="1" applyFont="1" applyBorder="1" applyAlignment="1">
      <alignment horizontal="center" vertical="center"/>
    </xf>
    <xf numFmtId="20" fontId="7" fillId="0" borderId="155" xfId="0" quotePrefix="1" applyNumberFormat="1" applyFont="1" applyBorder="1" applyAlignment="1">
      <alignment horizontal="center" vertical="center"/>
    </xf>
    <xf numFmtId="191" fontId="100" fillId="0" borderId="55" xfId="0" quotePrefix="1" applyNumberFormat="1" applyFont="1" applyBorder="1" applyAlignment="1">
      <alignment horizontal="center" vertical="center"/>
    </xf>
    <xf numFmtId="191" fontId="102" fillId="0" borderId="55" xfId="0" quotePrefix="1" applyNumberFormat="1" applyFont="1" applyBorder="1" applyAlignment="1">
      <alignment horizontal="center" vertical="center"/>
    </xf>
    <xf numFmtId="0" fontId="109" fillId="0" borderId="155" xfId="0" applyFont="1" applyBorder="1" applyAlignment="1">
      <alignment horizontal="center" vertical="center"/>
    </xf>
    <xf numFmtId="191" fontId="98" fillId="0" borderId="55" xfId="0" quotePrefix="1" applyNumberFormat="1" applyFont="1" applyBorder="1" applyAlignment="1">
      <alignment horizontal="center" vertical="center"/>
    </xf>
    <xf numFmtId="0" fontId="101" fillId="0" borderId="155" xfId="0" applyFont="1" applyBorder="1" applyAlignment="1">
      <alignment horizontal="center" vertical="center"/>
    </xf>
    <xf numFmtId="20" fontId="0" fillId="0" borderId="155" xfId="0" applyNumberFormat="1" applyBorder="1" applyAlignment="1">
      <alignment horizontal="center" vertical="center"/>
    </xf>
    <xf numFmtId="0" fontId="136" fillId="0" borderId="155" xfId="0" applyFont="1" applyBorder="1" applyAlignment="1">
      <alignment horizontal="center" vertical="center"/>
    </xf>
    <xf numFmtId="177" fontId="136" fillId="0" borderId="155" xfId="0" applyNumberFormat="1" applyFont="1" applyBorder="1" applyAlignment="1">
      <alignment horizontal="center" vertical="center"/>
    </xf>
    <xf numFmtId="0" fontId="113" fillId="0" borderId="55" xfId="0" applyFont="1" applyBorder="1" applyAlignment="1">
      <alignment vertical="center"/>
    </xf>
    <xf numFmtId="0" fontId="226" fillId="0" borderId="155" xfId="0" applyFont="1" applyBorder="1" applyAlignment="1">
      <alignment vertical="center"/>
    </xf>
    <xf numFmtId="0" fontId="130" fillId="0" borderId="155" xfId="0" applyFont="1" applyBorder="1" applyAlignment="1">
      <alignment vertical="center"/>
    </xf>
    <xf numFmtId="0" fontId="130" fillId="0" borderId="55" xfId="0" applyFont="1" applyBorder="1" applyAlignment="1">
      <alignment vertical="center" wrapText="1"/>
    </xf>
    <xf numFmtId="0" fontId="99" fillId="0" borderId="131" xfId="7" applyNumberFormat="1" applyFont="1" applyFill="1" applyBorder="1" applyAlignment="1">
      <alignment vertical="center"/>
    </xf>
    <xf numFmtId="0" fontId="99" fillId="0" borderId="155" xfId="0" applyFont="1" applyBorder="1" applyAlignment="1">
      <alignment vertical="center" wrapText="1"/>
    </xf>
    <xf numFmtId="0" fontId="99" fillId="0" borderId="155" xfId="0" applyFont="1" applyBorder="1" applyAlignment="1">
      <alignment vertical="center"/>
    </xf>
    <xf numFmtId="0" fontId="103" fillId="0" borderId="155" xfId="0" applyFont="1" applyBorder="1" applyAlignment="1">
      <alignment vertical="center"/>
    </xf>
    <xf numFmtId="0" fontId="112" fillId="0" borderId="155" xfId="0" applyFont="1" applyBorder="1" applyAlignment="1">
      <alignment vertical="center"/>
    </xf>
    <xf numFmtId="0" fontId="99" fillId="0" borderId="55" xfId="0" applyFont="1" applyBorder="1" applyAlignment="1">
      <alignment vertical="center" wrapText="1"/>
    </xf>
    <xf numFmtId="0" fontId="99" fillId="0" borderId="55" xfId="0" applyFont="1" applyBorder="1" applyAlignment="1">
      <alignment vertical="center"/>
    </xf>
    <xf numFmtId="0" fontId="130" fillId="29" borderId="155" xfId="0" applyFont="1" applyFill="1" applyBorder="1" applyAlignment="1">
      <alignment vertical="center"/>
    </xf>
    <xf numFmtId="0" fontId="139" fillId="0" borderId="155" xfId="0" applyFont="1" applyBorder="1" applyAlignment="1">
      <alignment vertical="center" wrapText="1"/>
    </xf>
    <xf numFmtId="0" fontId="98" fillId="0" borderId="155" xfId="0" applyFont="1" applyBorder="1" applyAlignment="1">
      <alignment vertical="center"/>
    </xf>
    <xf numFmtId="0" fontId="139" fillId="0" borderId="155" xfId="0" applyFont="1" applyBorder="1" applyAlignment="1">
      <alignment vertical="center"/>
    </xf>
    <xf numFmtId="0" fontId="112" fillId="0" borderId="155" xfId="0" applyFont="1" applyBorder="1" applyAlignment="1">
      <alignment vertical="center" wrapText="1"/>
    </xf>
    <xf numFmtId="0" fontId="101" fillId="0" borderId="155" xfId="0" applyFont="1" applyBorder="1" applyAlignment="1">
      <alignment vertical="center"/>
    </xf>
    <xf numFmtId="0" fontId="0" fillId="0" borderId="155" xfId="0" applyBorder="1" applyAlignment="1">
      <alignment vertical="center"/>
    </xf>
    <xf numFmtId="0" fontId="99" fillId="0" borderId="155" xfId="7" applyNumberFormat="1" applyFont="1" applyFill="1" applyBorder="1" applyAlignment="1">
      <alignment vertical="center"/>
    </xf>
    <xf numFmtId="0" fontId="111" fillId="0" borderId="155" xfId="7" applyNumberFormat="1" applyFont="1" applyFill="1" applyBorder="1" applyAlignment="1">
      <alignment vertical="center"/>
    </xf>
    <xf numFmtId="0" fontId="114" fillId="0" borderId="155" xfId="0" applyFont="1" applyBorder="1" applyAlignment="1">
      <alignment vertical="center"/>
    </xf>
    <xf numFmtId="0" fontId="111" fillId="0" borderId="155" xfId="0" applyFont="1" applyBorder="1" applyAlignment="1">
      <alignment vertical="center"/>
    </xf>
    <xf numFmtId="0" fontId="132" fillId="0" borderId="155" xfId="2" applyNumberFormat="1" applyFont="1" applyFill="1" applyBorder="1" applyAlignment="1">
      <alignment vertical="center"/>
    </xf>
    <xf numFmtId="0" fontId="132" fillId="0" borderId="155" xfId="2" applyNumberFormat="1" applyFont="1" applyFill="1" applyBorder="1" applyAlignment="1">
      <alignment vertical="center" wrapText="1"/>
    </xf>
    <xf numFmtId="0" fontId="132" fillId="0" borderId="131" xfId="2" applyNumberFormat="1" applyFont="1" applyFill="1" applyBorder="1" applyAlignment="1">
      <alignment vertical="center"/>
    </xf>
    <xf numFmtId="0" fontId="35" fillId="0" borderId="155" xfId="0" applyFont="1" applyBorder="1" applyAlignment="1">
      <alignment vertical="center"/>
    </xf>
    <xf numFmtId="0" fontId="132" fillId="0" borderId="55" xfId="0" applyFont="1" applyBorder="1" applyAlignment="1">
      <alignment vertical="center" wrapText="1"/>
    </xf>
    <xf numFmtId="0" fontId="132" fillId="0" borderId="155" xfId="0" applyFont="1" applyBorder="1" applyAlignment="1">
      <alignment vertical="center" wrapText="1"/>
    </xf>
    <xf numFmtId="177" fontId="128" fillId="0" borderId="155" xfId="0" applyNumberFormat="1" applyFont="1" applyBorder="1" applyAlignment="1">
      <alignment horizontal="center" vertical="center"/>
    </xf>
    <xf numFmtId="0" fontId="120" fillId="0" borderId="131" xfId="7" applyNumberFormat="1" applyFont="1" applyFill="1" applyBorder="1" applyAlignment="1">
      <alignment vertical="center"/>
    </xf>
    <xf numFmtId="0" fontId="7" fillId="0" borderId="155" xfId="0" applyFont="1" applyBorder="1" applyAlignment="1">
      <alignment vertical="center"/>
    </xf>
    <xf numFmtId="0" fontId="112" fillId="0" borderId="55" xfId="0" applyFont="1" applyBorder="1" applyAlignment="1">
      <alignment vertical="center" wrapText="1"/>
    </xf>
    <xf numFmtId="0" fontId="100" fillId="0" borderId="155" xfId="0" applyFont="1" applyBorder="1" applyAlignment="1">
      <alignment vertical="center" wrapText="1"/>
    </xf>
    <xf numFmtId="0" fontId="102" fillId="0" borderId="155" xfId="0" applyFont="1" applyBorder="1" applyAlignment="1">
      <alignment vertical="center" wrapText="1"/>
    </xf>
    <xf numFmtId="0" fontId="98" fillId="0" borderId="155" xfId="0" applyFont="1" applyBorder="1" applyAlignment="1">
      <alignment vertical="center" wrapText="1"/>
    </xf>
    <xf numFmtId="0" fontId="128" fillId="0" borderId="155" xfId="0" applyFont="1" applyBorder="1" applyAlignment="1">
      <alignment vertical="center"/>
    </xf>
    <xf numFmtId="0" fontId="102" fillId="0" borderId="55" xfId="0" applyFont="1" applyBorder="1" applyAlignment="1">
      <alignment vertical="center"/>
    </xf>
    <xf numFmtId="0" fontId="128" fillId="29" borderId="155" xfId="0" applyFont="1" applyFill="1" applyBorder="1" applyAlignment="1">
      <alignment horizontal="left" vertical="center"/>
    </xf>
    <xf numFmtId="0" fontId="7" fillId="0" borderId="155" xfId="0" applyFont="1" applyBorder="1" applyAlignment="1">
      <alignment horizontal="left" vertical="center"/>
    </xf>
    <xf numFmtId="0" fontId="210" fillId="0" borderId="155" xfId="0" applyFont="1" applyBorder="1" applyAlignment="1">
      <alignment horizontal="center" vertical="center" wrapText="1"/>
    </xf>
    <xf numFmtId="0" fontId="52" fillId="0" borderId="151" xfId="0" applyFont="1" applyBorder="1" applyAlignment="1">
      <alignment vertical="center"/>
    </xf>
    <xf numFmtId="0" fontId="107" fillId="0" borderId="155" xfId="0" applyFont="1" applyFill="1" applyBorder="1" applyAlignment="1">
      <alignment vertical="center"/>
    </xf>
    <xf numFmtId="0" fontId="0" fillId="0" borderId="0" xfId="0"/>
    <xf numFmtId="0" fontId="44" fillId="0" borderId="155" xfId="0" applyFont="1" applyFill="1" applyBorder="1" applyAlignment="1">
      <alignment horizontal="center" vertical="center"/>
    </xf>
    <xf numFmtId="0" fontId="7" fillId="0" borderId="155" xfId="0" applyFont="1" applyFill="1" applyBorder="1" applyAlignment="1">
      <alignment horizontal="left" vertical="center"/>
    </xf>
    <xf numFmtId="0" fontId="100" fillId="0" borderId="155" xfId="0" applyFont="1" applyFill="1" applyBorder="1" applyAlignment="1">
      <alignment horizontal="left" vertical="center"/>
    </xf>
    <xf numFmtId="0" fontId="98" fillId="0" borderId="155" xfId="0" applyFont="1" applyFill="1" applyBorder="1" applyAlignment="1">
      <alignment horizontal="left" vertical="center"/>
    </xf>
    <xf numFmtId="0" fontId="44" fillId="0" borderId="0" xfId="0" applyFont="1" applyFill="1" applyAlignment="1">
      <alignment horizontal="center" vertical="center"/>
    </xf>
    <xf numFmtId="0" fontId="227" fillId="40" borderId="58" xfId="0" applyFont="1" applyFill="1" applyBorder="1" applyAlignment="1">
      <alignment horizontal="center" vertical="center" wrapText="1"/>
    </xf>
    <xf numFmtId="177" fontId="228" fillId="40" borderId="58" xfId="0" applyNumberFormat="1" applyFont="1" applyFill="1" applyBorder="1" applyAlignment="1">
      <alignment horizontal="center" vertical="center" wrapText="1"/>
    </xf>
    <xf numFmtId="1" fontId="228" fillId="40" borderId="58" xfId="0" applyNumberFormat="1" applyFont="1" applyFill="1" applyBorder="1" applyAlignment="1">
      <alignment horizontal="center" vertical="center" wrapText="1"/>
    </xf>
    <xf numFmtId="0" fontId="228" fillId="40" borderId="58" xfId="0" applyFont="1" applyFill="1" applyBorder="1" applyAlignment="1">
      <alignment horizontal="center" vertical="center" wrapText="1"/>
    </xf>
    <xf numFmtId="0" fontId="234" fillId="40" borderId="58" xfId="0" applyFont="1" applyFill="1" applyBorder="1" applyAlignment="1">
      <alignment horizontal="center" vertical="center" wrapText="1"/>
    </xf>
    <xf numFmtId="0" fontId="246" fillId="40" borderId="58" xfId="0" applyFont="1" applyFill="1" applyBorder="1" applyAlignment="1">
      <alignment horizontal="center" vertical="center" wrapText="1"/>
    </xf>
    <xf numFmtId="0" fontId="227" fillId="40" borderId="58" xfId="0" applyFont="1" applyFill="1" applyBorder="1" applyAlignment="1">
      <alignment horizontal="distributed" vertical="center"/>
    </xf>
    <xf numFmtId="0" fontId="227" fillId="40" borderId="58" xfId="0" applyFont="1" applyFill="1" applyBorder="1" applyAlignment="1">
      <alignment horizontal="center" vertical="center"/>
    </xf>
    <xf numFmtId="0" fontId="235" fillId="40" borderId="58" xfId="0" applyFont="1" applyFill="1" applyBorder="1" applyAlignment="1">
      <alignment horizontal="center" vertical="center"/>
    </xf>
    <xf numFmtId="0" fontId="231" fillId="40" borderId="58" xfId="0" applyFont="1" applyFill="1" applyBorder="1" applyAlignment="1">
      <alignment horizontal="center" vertical="center"/>
    </xf>
    <xf numFmtId="0" fontId="232" fillId="40" borderId="58" xfId="0" applyFont="1" applyFill="1" applyBorder="1" applyAlignment="1">
      <alignment horizontal="center" vertical="center" wrapText="1"/>
    </xf>
    <xf numFmtId="0" fontId="229" fillId="40" borderId="160" xfId="0" applyFont="1" applyFill="1" applyBorder="1" applyAlignment="1">
      <alignment horizontal="center" vertical="center" wrapText="1"/>
    </xf>
    <xf numFmtId="0" fontId="229" fillId="40" borderId="156" xfId="0" applyFont="1" applyFill="1" applyBorder="1" applyAlignment="1">
      <alignment horizontal="center" vertical="center" wrapText="1"/>
    </xf>
    <xf numFmtId="0" fontId="227" fillId="40" borderId="156" xfId="0" applyFont="1" applyFill="1" applyBorder="1" applyAlignment="1">
      <alignment horizontal="center" vertical="center"/>
    </xf>
    <xf numFmtId="185" fontId="115" fillId="28" borderId="58" xfId="3" applyNumberFormat="1" applyFont="1" applyFill="1" applyBorder="1" applyAlignment="1">
      <alignment horizontal="center" vertical="center"/>
    </xf>
    <xf numFmtId="20" fontId="115" fillId="28" borderId="58" xfId="3" applyNumberFormat="1" applyFont="1" applyFill="1" applyBorder="1" applyAlignment="1">
      <alignment horizontal="center" vertical="center"/>
    </xf>
    <xf numFmtId="0" fontId="98" fillId="28" borderId="58" xfId="3" applyNumberFormat="1" applyFont="1" applyFill="1" applyBorder="1" applyAlignment="1">
      <alignment horizontal="center" vertical="center"/>
    </xf>
    <xf numFmtId="1" fontId="115" fillId="28" borderId="58" xfId="0" applyNumberFormat="1" applyFont="1" applyFill="1" applyBorder="1" applyAlignment="1">
      <alignment horizontal="center" vertical="center"/>
    </xf>
    <xf numFmtId="0" fontId="236" fillId="28" borderId="58" xfId="0" applyNumberFormat="1" applyFont="1" applyFill="1" applyBorder="1" applyAlignment="1">
      <alignment horizontal="center" vertical="center" wrapText="1"/>
    </xf>
    <xf numFmtId="0" fontId="128" fillId="28" borderId="58" xfId="0" applyFont="1" applyFill="1" applyBorder="1" applyAlignment="1">
      <alignment horizontal="center" vertical="center" wrapText="1"/>
    </xf>
    <xf numFmtId="0" fontId="115" fillId="28" borderId="58" xfId="0" applyFont="1" applyFill="1" applyBorder="1" applyAlignment="1">
      <alignment horizontal="center" vertical="center"/>
    </xf>
    <xf numFmtId="0" fontId="128" fillId="28" borderId="58" xfId="0" applyFont="1" applyFill="1" applyBorder="1" applyAlignment="1">
      <alignment horizontal="center" vertical="center"/>
    </xf>
    <xf numFmtId="0" fontId="116" fillId="28" borderId="58" xfId="0" applyFont="1" applyFill="1" applyBorder="1" applyAlignment="1">
      <alignment vertical="center" wrapText="1"/>
    </xf>
    <xf numFmtId="0" fontId="237" fillId="28" borderId="58" xfId="0" applyNumberFormat="1" applyFont="1" applyFill="1" applyBorder="1" applyAlignment="1">
      <alignment horizontal="center" vertical="center"/>
    </xf>
    <xf numFmtId="1" fontId="236" fillId="28" borderId="58" xfId="0" applyNumberFormat="1" applyFont="1" applyFill="1" applyBorder="1" applyAlignment="1">
      <alignment horizontal="center" vertical="center" wrapText="1"/>
    </xf>
    <xf numFmtId="0" fontId="131" fillId="28" borderId="58" xfId="0" applyNumberFormat="1" applyFont="1" applyFill="1" applyBorder="1" applyAlignment="1">
      <alignment horizontal="center" vertical="center" wrapText="1"/>
    </xf>
    <xf numFmtId="0" fontId="120" fillId="28" borderId="58" xfId="0" applyFont="1" applyFill="1" applyBorder="1" applyAlignment="1">
      <alignment horizontal="center" vertical="center"/>
    </xf>
    <xf numFmtId="0" fontId="120" fillId="28" borderId="58" xfId="0" applyFont="1" applyFill="1" applyBorder="1" applyAlignment="1">
      <alignment horizontal="center" vertical="center" wrapText="1"/>
    </xf>
    <xf numFmtId="0" fontId="128" fillId="28" borderId="160" xfId="0" applyFont="1" applyFill="1" applyBorder="1" applyAlignment="1">
      <alignment horizontal="center" vertical="center"/>
    </xf>
    <xf numFmtId="0" fontId="128" fillId="28" borderId="161" xfId="0" applyFont="1" applyFill="1" applyBorder="1" applyAlignment="1">
      <alignment horizontal="center" vertical="center"/>
    </xf>
    <xf numFmtId="20" fontId="102" fillId="0" borderId="58" xfId="3" applyNumberFormat="1" applyFont="1" applyBorder="1" applyAlignment="1">
      <alignment horizontal="center" vertical="center"/>
    </xf>
    <xf numFmtId="0" fontId="98" fillId="0" borderId="58" xfId="3" applyNumberFormat="1" applyFont="1" applyBorder="1" applyAlignment="1">
      <alignment horizontal="center" vertical="center"/>
    </xf>
    <xf numFmtId="1" fontId="102" fillId="0" borderId="58" xfId="0" applyNumberFormat="1" applyFont="1" applyBorder="1" applyAlignment="1">
      <alignment horizontal="center" vertical="center"/>
    </xf>
    <xf numFmtId="0" fontId="236" fillId="0" borderId="58" xfId="0" applyNumberFormat="1" applyFont="1" applyBorder="1" applyAlignment="1">
      <alignment horizontal="center" vertical="center" wrapText="1"/>
    </xf>
    <xf numFmtId="0" fontId="128" fillId="0" borderId="58" xfId="0" applyFont="1" applyBorder="1" applyAlignment="1">
      <alignment horizontal="center" vertical="center" wrapText="1"/>
    </xf>
    <xf numFmtId="0" fontId="102" fillId="0" borderId="58" xfId="0" applyFont="1" applyBorder="1" applyAlignment="1">
      <alignment horizontal="center" vertical="center"/>
    </xf>
    <xf numFmtId="0" fontId="128" fillId="0" borderId="58" xfId="0" applyFont="1" applyBorder="1" applyAlignment="1">
      <alignment horizontal="center" vertical="center"/>
    </xf>
    <xf numFmtId="0" fontId="144" fillId="0" borderId="58" xfId="0" applyFont="1" applyBorder="1" applyAlignment="1">
      <alignment vertical="center" wrapText="1"/>
    </xf>
    <xf numFmtId="0" fontId="237" fillId="0" borderId="58" xfId="0" applyNumberFormat="1" applyFont="1" applyBorder="1" applyAlignment="1">
      <alignment horizontal="center" vertical="center"/>
    </xf>
    <xf numFmtId="1" fontId="236" fillId="0" borderId="58" xfId="0" applyNumberFormat="1" applyFont="1" applyBorder="1" applyAlignment="1">
      <alignment horizontal="center" vertical="center" wrapText="1"/>
    </xf>
    <xf numFmtId="0" fontId="131" fillId="0" borderId="58" xfId="0" applyNumberFormat="1" applyFont="1" applyBorder="1" applyAlignment="1">
      <alignment horizontal="center" vertical="center" wrapText="1"/>
    </xf>
    <xf numFmtId="0" fontId="120" fillId="0" borderId="58" xfId="0" applyFont="1" applyBorder="1" applyAlignment="1">
      <alignment horizontal="center" vertical="center"/>
    </xf>
    <xf numFmtId="0" fontId="120" fillId="0" borderId="58" xfId="0" applyFont="1" applyBorder="1" applyAlignment="1">
      <alignment horizontal="center" vertical="center" wrapText="1"/>
    </xf>
    <xf numFmtId="0" fontId="128" fillId="0" borderId="160" xfId="0" applyFont="1" applyBorder="1" applyAlignment="1">
      <alignment horizontal="center" vertical="center"/>
    </xf>
    <xf numFmtId="0" fontId="128" fillId="0" borderId="161" xfId="0" applyFont="1" applyBorder="1" applyAlignment="1">
      <alignment horizontal="center" vertical="center"/>
    </xf>
    <xf numFmtId="20" fontId="100" fillId="28" borderId="58" xfId="3" applyNumberFormat="1" applyFont="1" applyFill="1" applyBorder="1" applyAlignment="1">
      <alignment horizontal="center" vertical="center"/>
    </xf>
    <xf numFmtId="1" fontId="100" fillId="28" borderId="58" xfId="0" applyNumberFormat="1" applyFont="1" applyFill="1" applyBorder="1" applyAlignment="1">
      <alignment horizontal="center" vertical="center"/>
    </xf>
    <xf numFmtId="0" fontId="100" fillId="28" borderId="58" xfId="0" applyFont="1" applyFill="1" applyBorder="1" applyAlignment="1">
      <alignment horizontal="center" vertical="center"/>
    </xf>
    <xf numFmtId="0" fontId="106" fillId="28" borderId="58" xfId="0" applyFont="1" applyFill="1" applyBorder="1" applyAlignment="1">
      <alignment horizontal="left" vertical="center" wrapText="1"/>
    </xf>
    <xf numFmtId="20" fontId="115" fillId="0" borderId="58" xfId="3" applyNumberFormat="1" applyFont="1" applyBorder="1" applyAlignment="1">
      <alignment horizontal="center" vertical="center"/>
    </xf>
    <xf numFmtId="1" fontId="115" fillId="0" borderId="58" xfId="0" applyNumberFormat="1" applyFont="1" applyBorder="1" applyAlignment="1">
      <alignment horizontal="center" vertical="center"/>
    </xf>
    <xf numFmtId="190" fontId="115" fillId="0" borderId="58" xfId="0" applyNumberFormat="1" applyFont="1" applyBorder="1" applyAlignment="1">
      <alignment horizontal="center" vertical="center"/>
    </xf>
    <xf numFmtId="0" fontId="115" fillId="0" borderId="58" xfId="0" applyFont="1" applyBorder="1" applyAlignment="1">
      <alignment horizontal="center" vertical="center"/>
    </xf>
    <xf numFmtId="0" fontId="118" fillId="0" borderId="58" xfId="0" applyFont="1" applyBorder="1" applyAlignment="1">
      <alignment vertical="center" wrapText="1"/>
    </xf>
    <xf numFmtId="20" fontId="102" fillId="28" borderId="58" xfId="3" applyNumberFormat="1" applyFont="1" applyFill="1" applyBorder="1" applyAlignment="1">
      <alignment horizontal="center" vertical="center"/>
    </xf>
    <xf numFmtId="1" fontId="102" fillId="28" borderId="58" xfId="0" applyNumberFormat="1" applyFont="1" applyFill="1" applyBorder="1" applyAlignment="1">
      <alignment horizontal="center" vertical="center"/>
    </xf>
    <xf numFmtId="0" fontId="102" fillId="28" borderId="58" xfId="0" applyFont="1" applyFill="1" applyBorder="1" applyAlignment="1">
      <alignment horizontal="center" vertical="center"/>
    </xf>
    <xf numFmtId="0" fontId="145" fillId="28" borderId="162" xfId="0" applyFont="1" applyFill="1" applyBorder="1" applyAlignment="1">
      <alignment vertical="center" wrapText="1"/>
    </xf>
    <xf numFmtId="0" fontId="118" fillId="0" borderId="162" xfId="0" applyFont="1" applyBorder="1" applyAlignment="1">
      <alignment horizontal="left" vertical="center" wrapText="1"/>
    </xf>
    <xf numFmtId="0" fontId="116" fillId="28" borderId="58" xfId="7" applyNumberFormat="1" applyFont="1" applyFill="1" applyBorder="1" applyAlignment="1">
      <alignment vertical="center" wrapText="1"/>
    </xf>
    <xf numFmtId="0" fontId="115" fillId="0" borderId="58" xfId="0" applyFont="1" applyBorder="1" applyAlignment="1">
      <alignment vertical="center" wrapText="1"/>
    </xf>
    <xf numFmtId="20" fontId="98" fillId="28" borderId="58" xfId="3" applyNumberFormat="1" applyFont="1" applyFill="1" applyBorder="1" applyAlignment="1">
      <alignment horizontal="center" vertical="center"/>
    </xf>
    <xf numFmtId="1" fontId="98" fillId="28" borderId="58" xfId="0" applyNumberFormat="1" applyFont="1" applyFill="1" applyBorder="1" applyAlignment="1">
      <alignment horizontal="center" vertical="center"/>
    </xf>
    <xf numFmtId="0" fontId="98" fillId="28" borderId="58" xfId="0" applyFont="1" applyFill="1" applyBorder="1" applyAlignment="1">
      <alignment horizontal="center" vertical="center"/>
    </xf>
    <xf numFmtId="0" fontId="109" fillId="28" borderId="58" xfId="0" applyFont="1" applyFill="1" applyBorder="1" applyAlignment="1">
      <alignment vertical="center" wrapText="1"/>
    </xf>
    <xf numFmtId="0" fontId="109" fillId="28" borderId="58" xfId="0" applyFont="1" applyFill="1" applyBorder="1" applyAlignment="1">
      <alignment horizontal="center" vertical="center"/>
    </xf>
    <xf numFmtId="0" fontId="98" fillId="0" borderId="58" xfId="0" applyFont="1" applyBorder="1" applyAlignment="1">
      <alignment horizontal="center" vertical="center"/>
    </xf>
    <xf numFmtId="177" fontId="98" fillId="0" borderId="58" xfId="0" applyNumberFormat="1" applyFont="1" applyBorder="1" applyAlignment="1">
      <alignment horizontal="center" vertical="center"/>
    </xf>
    <xf numFmtId="1" fontId="98" fillId="0" borderId="58" xfId="0" applyNumberFormat="1" applyFont="1" applyBorder="1" applyAlignment="1">
      <alignment horizontal="center" vertical="center"/>
    </xf>
    <xf numFmtId="0" fontId="112" fillId="0" borderId="58" xfId="0" applyFont="1" applyBorder="1" applyAlignment="1">
      <alignment vertical="center" wrapText="1"/>
    </xf>
    <xf numFmtId="177" fontId="100" fillId="28" borderId="58" xfId="0" applyNumberFormat="1" applyFont="1" applyFill="1" applyBorder="1" applyAlignment="1">
      <alignment horizontal="center" vertical="center"/>
    </xf>
    <xf numFmtId="20" fontId="100" fillId="28" borderId="58" xfId="0" applyNumberFormat="1" applyFont="1" applyFill="1" applyBorder="1" applyAlignment="1">
      <alignment horizontal="center" vertical="center"/>
    </xf>
    <xf numFmtId="0" fontId="162" fillId="28" borderId="58" xfId="0" applyFont="1" applyFill="1" applyBorder="1" applyAlignment="1">
      <alignment wrapText="1"/>
    </xf>
    <xf numFmtId="177" fontId="115" fillId="0" borderId="58" xfId="0" applyNumberFormat="1" applyFont="1" applyBorder="1" applyAlignment="1">
      <alignment horizontal="center" vertical="center"/>
    </xf>
    <xf numFmtId="177" fontId="98" fillId="28" borderId="58" xfId="0" applyNumberFormat="1" applyFont="1" applyFill="1" applyBorder="1" applyAlignment="1">
      <alignment horizontal="center" vertical="center"/>
    </xf>
    <xf numFmtId="0" fontId="98" fillId="0" borderId="58" xfId="0" applyFont="1" applyBorder="1" applyAlignment="1">
      <alignment horizontal="left" vertical="center" wrapText="1"/>
    </xf>
    <xf numFmtId="177" fontId="115" fillId="28" borderId="58" xfId="0" applyNumberFormat="1" applyFont="1" applyFill="1" applyBorder="1" applyAlignment="1">
      <alignment horizontal="center" vertical="center"/>
    </xf>
    <xf numFmtId="0" fontId="115" fillId="28" borderId="58" xfId="0" applyFont="1" applyFill="1" applyBorder="1" applyAlignment="1">
      <alignment vertical="center" wrapText="1"/>
    </xf>
    <xf numFmtId="0" fontId="100" fillId="0" borderId="58" xfId="0" applyFont="1" applyBorder="1" applyAlignment="1">
      <alignment horizontal="center" vertical="center"/>
    </xf>
    <xf numFmtId="177" fontId="100" fillId="0" borderId="58" xfId="0" applyNumberFormat="1" applyFont="1" applyBorder="1" applyAlignment="1">
      <alignment horizontal="center" vertical="center"/>
    </xf>
    <xf numFmtId="1" fontId="100" fillId="0" borderId="58" xfId="0" applyNumberFormat="1" applyFont="1" applyBorder="1" applyAlignment="1">
      <alignment horizontal="center" vertical="center"/>
    </xf>
    <xf numFmtId="0" fontId="105" fillId="0" borderId="58" xfId="0" applyFont="1" applyBorder="1" applyAlignment="1">
      <alignment vertical="center" wrapText="1"/>
    </xf>
    <xf numFmtId="0" fontId="163" fillId="28" borderId="58" xfId="0" applyFont="1" applyFill="1" applyBorder="1" applyAlignment="1">
      <alignment vertical="center" wrapText="1"/>
    </xf>
    <xf numFmtId="177" fontId="102" fillId="0" borderId="58" xfId="0" applyNumberFormat="1" applyFont="1" applyBorder="1" applyAlignment="1">
      <alignment horizontal="center" vertical="center"/>
    </xf>
    <xf numFmtId="0" fontId="108" fillId="0" borderId="58" xfId="0" applyFont="1" applyBorder="1" applyAlignment="1">
      <alignment vertical="center" wrapText="1"/>
    </xf>
    <xf numFmtId="0" fontId="98" fillId="28" borderId="135" xfId="0" applyFont="1" applyFill="1" applyBorder="1" applyAlignment="1">
      <alignment horizontal="center" vertical="center"/>
    </xf>
    <xf numFmtId="20" fontId="98" fillId="28" borderId="58" xfId="0" applyNumberFormat="1" applyFont="1" applyFill="1" applyBorder="1" applyAlignment="1">
      <alignment horizontal="center" vertical="center"/>
    </xf>
    <xf numFmtId="0" fontId="113" fillId="28" borderId="58" xfId="0" applyFont="1" applyFill="1" applyBorder="1" applyAlignment="1">
      <alignment vertical="center" wrapText="1"/>
    </xf>
    <xf numFmtId="0" fontId="98" fillId="28" borderId="58" xfId="0" applyFont="1" applyFill="1" applyBorder="1" applyAlignment="1">
      <alignment horizontal="left" vertical="center"/>
    </xf>
    <xf numFmtId="178" fontId="102" fillId="28" borderId="58" xfId="0" applyNumberFormat="1" applyFont="1" applyFill="1" applyBorder="1" applyAlignment="1">
      <alignment horizontal="center" vertical="center"/>
    </xf>
    <xf numFmtId="0" fontId="123" fillId="28" borderId="58" xfId="0" applyFont="1" applyFill="1" applyBorder="1" applyAlignment="1">
      <alignment horizontal="center" vertical="center" wrapText="1"/>
    </xf>
    <xf numFmtId="0" fontId="109" fillId="28" borderId="58" xfId="0" applyFont="1" applyFill="1" applyBorder="1" applyAlignment="1">
      <alignment horizontal="center" vertical="center" wrapText="1"/>
    </xf>
    <xf numFmtId="0" fontId="98" fillId="28" borderId="58" xfId="0" applyFont="1" applyFill="1" applyBorder="1" applyAlignment="1">
      <alignment horizontal="center" vertical="center" wrapText="1"/>
    </xf>
    <xf numFmtId="0" fontId="98" fillId="28" borderId="160" xfId="0" applyFont="1" applyFill="1" applyBorder="1" applyAlignment="1">
      <alignment horizontal="center" vertical="center"/>
    </xf>
    <xf numFmtId="0" fontId="98" fillId="28" borderId="161" xfId="0" applyFont="1" applyFill="1" applyBorder="1" applyAlignment="1">
      <alignment horizontal="center" vertical="center"/>
    </xf>
    <xf numFmtId="0" fontId="100" fillId="0" borderId="162" xfId="0" applyFont="1" applyBorder="1" applyAlignment="1">
      <alignment horizontal="left" vertical="center" wrapText="1"/>
    </xf>
    <xf numFmtId="0" fontId="98" fillId="0" borderId="58" xfId="0" applyFont="1" applyBorder="1" applyAlignment="1">
      <alignment horizontal="left" vertical="center"/>
    </xf>
    <xf numFmtId="178" fontId="102" fillId="0" borderId="58" xfId="0" applyNumberFormat="1" applyFont="1" applyBorder="1" applyAlignment="1">
      <alignment horizontal="center" vertical="center"/>
    </xf>
    <xf numFmtId="0" fontId="124" fillId="0" borderId="58" xfId="0" applyFont="1" applyBorder="1" applyAlignment="1">
      <alignment horizontal="center" vertical="center"/>
    </xf>
    <xf numFmtId="49" fontId="98" fillId="0" borderId="58" xfId="0" applyNumberFormat="1" applyFont="1" applyBorder="1" applyAlignment="1">
      <alignment horizontal="center" vertical="center" wrapText="1"/>
    </xf>
    <xf numFmtId="0" fontId="98" fillId="0" borderId="58" xfId="0" applyFont="1" applyBorder="1" applyAlignment="1">
      <alignment horizontal="center" vertical="center" wrapText="1"/>
    </xf>
    <xf numFmtId="0" fontId="98" fillId="0" borderId="160" xfId="0" applyFont="1" applyBorder="1" applyAlignment="1">
      <alignment horizontal="center" vertical="center"/>
    </xf>
    <xf numFmtId="0" fontId="98" fillId="0" borderId="161" xfId="0" applyFont="1" applyBorder="1" applyAlignment="1">
      <alignment horizontal="center" vertical="center"/>
    </xf>
    <xf numFmtId="0" fontId="147" fillId="28" borderId="58" xfId="7" applyNumberFormat="1" applyFont="1" applyFill="1" applyBorder="1" applyAlignment="1">
      <alignment vertical="center" wrapText="1"/>
    </xf>
    <xf numFmtId="178" fontId="128" fillId="28" borderId="58" xfId="0" applyNumberFormat="1" applyFont="1" applyFill="1" applyBorder="1" applyAlignment="1">
      <alignment horizontal="center" vertical="center"/>
    </xf>
    <xf numFmtId="0" fontId="124" fillId="28" borderId="58" xfId="0" applyFont="1" applyFill="1" applyBorder="1" applyAlignment="1">
      <alignment horizontal="center" vertical="center"/>
    </xf>
    <xf numFmtId="0" fontId="148" fillId="0" borderId="58" xfId="0" applyFont="1" applyBorder="1" applyAlignment="1">
      <alignment vertical="center" wrapText="1"/>
    </xf>
    <xf numFmtId="0" fontId="109" fillId="0" borderId="58" xfId="0" applyFont="1" applyBorder="1" applyAlignment="1">
      <alignment horizontal="center" vertical="center"/>
    </xf>
    <xf numFmtId="185" fontId="128" fillId="28" borderId="58" xfId="3" applyNumberFormat="1" applyFont="1" applyFill="1" applyBorder="1" applyAlignment="1">
      <alignment horizontal="center" vertical="center"/>
    </xf>
    <xf numFmtId="177" fontId="99" fillId="28" borderId="58" xfId="0" applyNumberFormat="1" applyFont="1" applyFill="1" applyBorder="1" applyAlignment="1">
      <alignment horizontal="center" vertical="center"/>
    </xf>
    <xf numFmtId="0" fontId="129" fillId="28" borderId="58" xfId="0" applyFont="1" applyFill="1" applyBorder="1" applyAlignment="1">
      <alignment horizontal="center" vertical="center"/>
    </xf>
    <xf numFmtId="0" fontId="129" fillId="0" borderId="58" xfId="0" applyFont="1" applyBorder="1" applyAlignment="1">
      <alignment horizontal="center" vertical="center"/>
    </xf>
    <xf numFmtId="0" fontId="105" fillId="28" borderId="58" xfId="0" applyFont="1" applyFill="1" applyBorder="1" applyAlignment="1">
      <alignment vertical="center" wrapText="1"/>
    </xf>
    <xf numFmtId="0" fontId="129" fillId="28" borderId="58" xfId="0" applyNumberFormat="1" applyFont="1" applyFill="1" applyBorder="1" applyAlignment="1">
      <alignment horizontal="center" vertical="center"/>
    </xf>
    <xf numFmtId="20" fontId="98" fillId="0" borderId="58" xfId="3" applyNumberFormat="1" applyFont="1" applyBorder="1" applyAlignment="1">
      <alignment horizontal="center" vertical="center"/>
    </xf>
    <xf numFmtId="20" fontId="100" fillId="0" borderId="58" xfId="0" applyNumberFormat="1" applyFont="1" applyBorder="1" applyAlignment="1">
      <alignment horizontal="center" vertical="center"/>
    </xf>
    <xf numFmtId="0" fontId="105" fillId="0" borderId="58" xfId="0" applyFont="1" applyBorder="1" applyAlignment="1">
      <alignment horizontal="left" vertical="center" wrapText="1"/>
    </xf>
    <xf numFmtId="0" fontId="129" fillId="0" borderId="58" xfId="0" applyNumberFormat="1" applyFont="1" applyBorder="1" applyAlignment="1">
      <alignment horizontal="center" vertical="center"/>
    </xf>
    <xf numFmtId="0" fontId="215" fillId="7" borderId="58" xfId="0" applyFont="1" applyFill="1" applyBorder="1" applyAlignment="1">
      <alignment horizontal="left" vertical="center" wrapText="1"/>
    </xf>
    <xf numFmtId="0" fontId="128" fillId="28" borderId="58" xfId="0" applyNumberFormat="1" applyFont="1" applyFill="1" applyBorder="1" applyAlignment="1">
      <alignment horizontal="center" vertical="center"/>
    </xf>
    <xf numFmtId="0" fontId="100" fillId="28" borderId="58" xfId="0" applyNumberFormat="1" applyFont="1" applyFill="1" applyBorder="1" applyAlignment="1">
      <alignment horizontal="center" vertical="center"/>
    </xf>
    <xf numFmtId="0" fontId="105" fillId="28" borderId="58" xfId="0" applyFont="1" applyFill="1" applyBorder="1" applyAlignment="1">
      <alignment horizontal="left" vertical="center" wrapText="1"/>
    </xf>
    <xf numFmtId="0" fontId="98" fillId="28" borderId="58" xfId="0" applyNumberFormat="1" applyFont="1" applyFill="1" applyBorder="1" applyAlignment="1">
      <alignment horizontal="left" vertical="center"/>
    </xf>
    <xf numFmtId="0" fontId="216" fillId="7" borderId="58" xfId="0" applyFont="1" applyFill="1" applyBorder="1" applyAlignment="1">
      <alignment horizontal="left" vertical="center" wrapText="1"/>
    </xf>
    <xf numFmtId="0" fontId="186" fillId="28" borderId="58" xfId="0" applyFont="1" applyFill="1" applyBorder="1" applyAlignment="1">
      <alignment horizontal="center" vertical="center"/>
    </xf>
    <xf numFmtId="20" fontId="98" fillId="0" borderId="58" xfId="0" applyNumberFormat="1" applyFont="1" applyBorder="1" applyAlignment="1">
      <alignment horizontal="center" vertical="center"/>
    </xf>
    <xf numFmtId="0" fontId="128" fillId="0" borderId="58" xfId="0" applyNumberFormat="1" applyFont="1" applyBorder="1" applyAlignment="1">
      <alignment horizontal="center" vertical="center"/>
    </xf>
    <xf numFmtId="0" fontId="100" fillId="0" borderId="58" xfId="0" applyNumberFormat="1" applyFont="1" applyBorder="1" applyAlignment="1">
      <alignment horizontal="center" vertical="center"/>
    </xf>
    <xf numFmtId="0" fontId="112" fillId="0" borderId="58" xfId="0" applyNumberFormat="1" applyFont="1" applyBorder="1" applyAlignment="1">
      <alignment vertical="center" wrapText="1"/>
    </xf>
    <xf numFmtId="0" fontId="98" fillId="0" borderId="58" xfId="0" applyNumberFormat="1" applyFont="1" applyBorder="1" applyAlignment="1">
      <alignment horizontal="left" vertical="center"/>
    </xf>
    <xf numFmtId="177" fontId="128" fillId="0" borderId="58" xfId="0" applyNumberFormat="1" applyFont="1" applyBorder="1" applyAlignment="1">
      <alignment horizontal="center" vertical="center"/>
    </xf>
    <xf numFmtId="0" fontId="236" fillId="0" borderId="58" xfId="0" applyFont="1" applyBorder="1" applyAlignment="1">
      <alignment horizontal="center" vertical="center" wrapText="1"/>
    </xf>
    <xf numFmtId="0" fontId="112" fillId="28" borderId="58" xfId="0" applyNumberFormat="1" applyFont="1" applyFill="1" applyBorder="1" applyAlignment="1">
      <alignment vertical="center" wrapText="1"/>
    </xf>
    <xf numFmtId="177" fontId="128" fillId="28" borderId="58" xfId="0" applyNumberFormat="1" applyFont="1" applyFill="1" applyBorder="1" applyAlignment="1">
      <alignment horizontal="center" vertical="center"/>
    </xf>
    <xf numFmtId="0" fontId="236" fillId="28" borderId="58" xfId="0" applyFont="1" applyFill="1" applyBorder="1" applyAlignment="1">
      <alignment horizontal="center" vertical="center" wrapText="1"/>
    </xf>
    <xf numFmtId="0" fontId="106" fillId="28" borderId="58" xfId="0" applyFont="1" applyFill="1" applyBorder="1" applyAlignment="1">
      <alignment vertical="center"/>
    </xf>
    <xf numFmtId="0" fontId="119" fillId="0" borderId="58" xfId="0" applyFont="1" applyBorder="1" applyAlignment="1">
      <alignment vertical="center" wrapText="1"/>
    </xf>
    <xf numFmtId="0" fontId="184" fillId="0" borderId="58" xfId="0" applyNumberFormat="1" applyFont="1" applyBorder="1" applyAlignment="1">
      <alignment horizontal="center" vertical="center"/>
    </xf>
    <xf numFmtId="0" fontId="186" fillId="0" borderId="58" xfId="0" applyFont="1" applyBorder="1" applyAlignment="1">
      <alignment horizontal="center" vertical="center"/>
    </xf>
    <xf numFmtId="0" fontId="113" fillId="28" borderId="58" xfId="3" applyNumberFormat="1" applyFont="1" applyFill="1" applyBorder="1" applyAlignment="1">
      <alignment horizontal="center" vertical="center" wrapText="1"/>
    </xf>
    <xf numFmtId="0" fontId="113" fillId="0" borderId="58" xfId="3" applyNumberFormat="1" applyFont="1" applyBorder="1" applyAlignment="1">
      <alignment horizontal="left" vertical="center" wrapText="1"/>
    </xf>
    <xf numFmtId="0" fontId="107" fillId="28" borderId="58" xfId="0" applyFont="1" applyFill="1" applyBorder="1" applyAlignment="1">
      <alignment vertical="center"/>
    </xf>
    <xf numFmtId="0" fontId="238" fillId="28" borderId="58" xfId="0" applyFont="1" applyFill="1" applyBorder="1" applyAlignment="1">
      <alignment horizontal="center" vertical="center" wrapText="1"/>
    </xf>
    <xf numFmtId="0" fontId="107" fillId="0" borderId="58" xfId="0" applyFont="1" applyBorder="1" applyAlignment="1">
      <alignment vertical="center"/>
    </xf>
    <xf numFmtId="0" fontId="239" fillId="0" borderId="58" xfId="0" applyFont="1" applyBorder="1" applyAlignment="1">
      <alignment horizontal="center" vertical="center" wrapText="1"/>
    </xf>
    <xf numFmtId="0" fontId="208" fillId="28" borderId="58" xfId="0" applyNumberFormat="1" applyFont="1" applyFill="1" applyBorder="1" applyAlignment="1">
      <alignment horizontal="center" vertical="center"/>
    </xf>
    <xf numFmtId="0" fontId="239" fillId="28" borderId="58" xfId="0" applyFont="1" applyFill="1" applyBorder="1" applyAlignment="1">
      <alignment horizontal="center" vertical="center" wrapText="1"/>
    </xf>
    <xf numFmtId="0" fontId="217" fillId="28" borderId="160" xfId="0" applyFont="1" applyFill="1" applyBorder="1"/>
    <xf numFmtId="0" fontId="120" fillId="28" borderId="161" xfId="0" applyFont="1" applyFill="1" applyBorder="1" applyAlignment="1">
      <alignment horizontal="center" vertical="center"/>
    </xf>
    <xf numFmtId="0" fontId="128" fillId="28" borderId="163" xfId="0" applyFont="1" applyFill="1" applyBorder="1" applyAlignment="1">
      <alignment horizontal="center" vertical="center"/>
    </xf>
    <xf numFmtId="0" fontId="238" fillId="0" borderId="58" xfId="0" applyFont="1" applyBorder="1" applyAlignment="1">
      <alignment horizontal="center" vertical="center" wrapText="1"/>
    </xf>
    <xf numFmtId="0" fontId="120" fillId="28" borderId="160" xfId="0" applyFont="1" applyFill="1" applyBorder="1" applyAlignment="1">
      <alignment horizontal="center" vertical="center"/>
    </xf>
    <xf numFmtId="0" fontId="120" fillId="0" borderId="160" xfId="0" applyFont="1" applyBorder="1" applyAlignment="1">
      <alignment horizontal="center" vertical="center"/>
    </xf>
    <xf numFmtId="185" fontId="128" fillId="0" borderId="58" xfId="0" applyNumberFormat="1" applyFont="1" applyBorder="1" applyAlignment="1">
      <alignment horizontal="center" vertical="center"/>
    </xf>
    <xf numFmtId="185" fontId="128" fillId="28" borderId="58" xfId="0" applyNumberFormat="1" applyFont="1" applyFill="1" applyBorder="1" applyAlignment="1">
      <alignment horizontal="center" vertical="center"/>
    </xf>
    <xf numFmtId="1" fontId="128" fillId="28" borderId="58" xfId="0" applyNumberFormat="1" applyFont="1" applyFill="1" applyBorder="1" applyAlignment="1">
      <alignment horizontal="center" vertical="center"/>
    </xf>
    <xf numFmtId="179" fontId="128" fillId="28" borderId="58" xfId="0" applyNumberFormat="1" applyFont="1" applyFill="1" applyBorder="1" applyAlignment="1">
      <alignment horizontal="center" vertical="center"/>
    </xf>
    <xf numFmtId="1" fontId="128" fillId="0" borderId="58" xfId="0" applyNumberFormat="1" applyFont="1" applyBorder="1" applyAlignment="1">
      <alignment horizontal="center" vertical="center"/>
    </xf>
    <xf numFmtId="179" fontId="128" fillId="0" borderId="58" xfId="0" applyNumberFormat="1" applyFont="1" applyBorder="1" applyAlignment="1">
      <alignment horizontal="center" vertical="center"/>
    </xf>
    <xf numFmtId="0" fontId="98" fillId="28" borderId="58" xfId="0" applyNumberFormat="1" applyFont="1" applyFill="1" applyBorder="1" applyAlignment="1">
      <alignment horizontal="center" vertical="center"/>
    </xf>
    <xf numFmtId="0" fontId="100" fillId="0" borderId="158" xfId="0" applyFont="1" applyBorder="1" applyAlignment="1">
      <alignment horizontal="center" vertical="center"/>
    </xf>
    <xf numFmtId="185" fontId="128" fillId="0" borderId="158" xfId="0" applyNumberFormat="1" applyFont="1" applyBorder="1" applyAlignment="1">
      <alignment horizontal="center" vertical="center"/>
    </xf>
    <xf numFmtId="177" fontId="128" fillId="0" borderId="158" xfId="0" applyNumberFormat="1" applyFont="1" applyBorder="1" applyAlignment="1">
      <alignment horizontal="center" vertical="center"/>
    </xf>
    <xf numFmtId="0" fontId="128" fillId="0" borderId="158" xfId="0" applyNumberFormat="1" applyFont="1" applyBorder="1" applyAlignment="1">
      <alignment horizontal="center" vertical="center"/>
    </xf>
    <xf numFmtId="0" fontId="128" fillId="0" borderId="158" xfId="0" applyFont="1" applyBorder="1" applyAlignment="1">
      <alignment horizontal="center" vertical="center"/>
    </xf>
    <xf numFmtId="0" fontId="98" fillId="0" borderId="158" xfId="0" applyNumberFormat="1" applyFont="1" applyBorder="1" applyAlignment="1">
      <alignment horizontal="left" vertical="center"/>
    </xf>
    <xf numFmtId="0" fontId="98" fillId="0" borderId="158" xfId="0" applyFont="1" applyBorder="1" applyAlignment="1">
      <alignment horizontal="center" vertical="center"/>
    </xf>
    <xf numFmtId="0" fontId="98" fillId="0" borderId="164" xfId="0" applyFont="1" applyBorder="1" applyAlignment="1">
      <alignment horizontal="center" vertical="center"/>
    </xf>
    <xf numFmtId="0" fontId="98" fillId="0" borderId="159" xfId="0" applyFont="1" applyBorder="1" applyAlignment="1">
      <alignment horizontal="center" vertical="center"/>
    </xf>
    <xf numFmtId="0" fontId="98" fillId="0" borderId="135" xfId="0" applyFont="1" applyBorder="1" applyAlignment="1">
      <alignment horizontal="center" vertical="center"/>
    </xf>
    <xf numFmtId="0" fontId="100" fillId="28" borderId="135" xfId="0" applyFont="1" applyFill="1" applyBorder="1" applyAlignment="1">
      <alignment horizontal="center" vertical="center"/>
    </xf>
    <xf numFmtId="0" fontId="115" fillId="0" borderId="135" xfId="0" applyFont="1" applyBorder="1" applyAlignment="1">
      <alignment horizontal="center" vertical="center"/>
    </xf>
    <xf numFmtId="0" fontId="115" fillId="28" borderId="135" xfId="0" applyFont="1" applyFill="1" applyBorder="1" applyAlignment="1">
      <alignment horizontal="center" vertical="center"/>
    </xf>
    <xf numFmtId="0" fontId="100" fillId="0" borderId="135" xfId="0" applyFont="1" applyBorder="1" applyAlignment="1">
      <alignment horizontal="center" vertical="center"/>
    </xf>
    <xf numFmtId="0" fontId="102" fillId="0" borderId="135" xfId="0" applyFont="1" applyBorder="1" applyAlignment="1">
      <alignment horizontal="center" vertical="center"/>
    </xf>
    <xf numFmtId="0" fontId="100" fillId="28" borderId="157" xfId="0" applyFont="1" applyFill="1" applyBorder="1" applyAlignment="1">
      <alignment horizontal="center" vertical="center"/>
    </xf>
    <xf numFmtId="185" fontId="128" fillId="28" borderId="157" xfId="0" applyNumberFormat="1" applyFont="1" applyFill="1" applyBorder="1" applyAlignment="1">
      <alignment horizontal="center" vertical="center"/>
    </xf>
    <xf numFmtId="177" fontId="100" fillId="28" borderId="157" xfId="0" applyNumberFormat="1" applyFont="1" applyFill="1" applyBorder="1" applyAlignment="1">
      <alignment horizontal="center" vertical="center"/>
    </xf>
    <xf numFmtId="1" fontId="100" fillId="28" borderId="157" xfId="0" applyNumberFormat="1" applyFont="1" applyFill="1" applyBorder="1" applyAlignment="1">
      <alignment horizontal="center" vertical="center"/>
    </xf>
    <xf numFmtId="0" fontId="128" fillId="28" borderId="157" xfId="0" applyNumberFormat="1" applyFont="1" applyFill="1" applyBorder="1" applyAlignment="1">
      <alignment horizontal="center" vertical="center"/>
    </xf>
    <xf numFmtId="0" fontId="98" fillId="28" borderId="157" xfId="0" applyFont="1" applyFill="1" applyBorder="1" applyAlignment="1">
      <alignment horizontal="center" vertical="center"/>
    </xf>
    <xf numFmtId="0" fontId="100" fillId="28" borderId="157" xfId="0" applyNumberFormat="1" applyFont="1" applyFill="1" applyBorder="1" applyAlignment="1">
      <alignment horizontal="center" vertical="center"/>
    </xf>
    <xf numFmtId="0" fontId="128" fillId="28" borderId="157" xfId="0" applyFont="1" applyFill="1" applyBorder="1" applyAlignment="1">
      <alignment horizontal="center" vertical="center"/>
    </xf>
    <xf numFmtId="0" fontId="107" fillId="28" borderId="157" xfId="0" applyFont="1" applyFill="1" applyBorder="1" applyAlignment="1">
      <alignment vertical="center"/>
    </xf>
    <xf numFmtId="0" fontId="98" fillId="28" borderId="157" xfId="0" applyNumberFormat="1" applyFont="1" applyFill="1" applyBorder="1" applyAlignment="1">
      <alignment horizontal="left" vertical="center"/>
    </xf>
    <xf numFmtId="177" fontId="128" fillId="28" borderId="157" xfId="0" applyNumberFormat="1" applyFont="1" applyFill="1" applyBorder="1" applyAlignment="1">
      <alignment horizontal="center" vertical="center"/>
    </xf>
    <xf numFmtId="0" fontId="129" fillId="28" borderId="157" xfId="0" applyNumberFormat="1" applyFont="1" applyFill="1" applyBorder="1" applyAlignment="1">
      <alignment horizontal="center" vertical="center"/>
    </xf>
    <xf numFmtId="0" fontId="128" fillId="28" borderId="157" xfId="0" applyFont="1" applyFill="1" applyBorder="1" applyAlignment="1">
      <alignment horizontal="center" vertical="center" wrapText="1"/>
    </xf>
    <xf numFmtId="0" fontId="251" fillId="0" borderId="152" xfId="0" applyFont="1" applyBorder="1" applyAlignment="1">
      <alignment wrapText="1"/>
    </xf>
    <xf numFmtId="0" fontId="44" fillId="0" borderId="23" xfId="0" applyFont="1" applyFill="1" applyBorder="1" applyAlignment="1">
      <alignment horizontal="center" vertical="center"/>
    </xf>
    <xf numFmtId="0" fontId="44" fillId="0" borderId="165" xfId="0" applyFont="1" applyBorder="1" applyAlignment="1">
      <alignment horizontal="center" vertical="center" wrapText="1"/>
    </xf>
    <xf numFmtId="0" fontId="44" fillId="0" borderId="166" xfId="0" applyFont="1" applyBorder="1" applyAlignment="1">
      <alignment horizontal="center" vertical="center" wrapText="1"/>
    </xf>
    <xf numFmtId="0" fontId="44" fillId="0" borderId="166" xfId="0" applyFont="1" applyFill="1" applyBorder="1" applyAlignment="1">
      <alignment horizontal="center" vertical="center"/>
    </xf>
    <xf numFmtId="0" fontId="44" fillId="0" borderId="167" xfId="0" applyFont="1" applyBorder="1" applyAlignment="1">
      <alignment horizontal="center" vertical="center" wrapText="1"/>
    </xf>
    <xf numFmtId="0" fontId="251" fillId="0" borderId="155" xfId="0" applyFont="1" applyBorder="1" applyAlignment="1">
      <alignment wrapText="1"/>
    </xf>
    <xf numFmtId="0" fontId="44" fillId="28" borderId="155" xfId="0" applyFont="1" applyFill="1" applyBorder="1" applyAlignment="1">
      <alignment horizontal="left" vertical="center" wrapText="1"/>
    </xf>
    <xf numFmtId="0" fontId="52" fillId="0" borderId="155" xfId="0" applyFont="1" applyBorder="1" applyAlignment="1">
      <alignment vertical="center"/>
    </xf>
    <xf numFmtId="185" fontId="189" fillId="0" borderId="155" xfId="15" applyNumberFormat="1" applyBorder="1" applyAlignment="1">
      <alignment horizontal="center" vertical="center"/>
    </xf>
    <xf numFmtId="176" fontId="189" fillId="0" borderId="155" xfId="15" applyNumberFormat="1" applyBorder="1" applyAlignment="1">
      <alignment horizontal="center" vertical="center"/>
    </xf>
    <xf numFmtId="0" fontId="189" fillId="0" borderId="118" xfId="15" applyBorder="1" applyAlignment="1">
      <alignment horizontal="center" vertical="center" wrapText="1"/>
    </xf>
    <xf numFmtId="0" fontId="100" fillId="28" borderId="58" xfId="3" applyNumberFormat="1" applyFont="1" applyFill="1" applyBorder="1" applyAlignment="1">
      <alignment horizontal="center" vertical="center"/>
    </xf>
    <xf numFmtId="0" fontId="128" fillId="0" borderId="58" xfId="3" applyNumberFormat="1" applyFont="1" applyBorder="1" applyAlignment="1">
      <alignment horizontal="center" vertical="center"/>
    </xf>
    <xf numFmtId="0" fontId="102" fillId="0" borderId="58" xfId="3" applyNumberFormat="1" applyFont="1" applyBorder="1" applyAlignment="1">
      <alignment horizontal="center" vertical="center"/>
    </xf>
    <xf numFmtId="0" fontId="102" fillId="28" borderId="58" xfId="3" applyNumberFormat="1" applyFont="1" applyFill="1" applyBorder="1" applyAlignment="1">
      <alignment horizontal="center" vertical="center"/>
    </xf>
    <xf numFmtId="20" fontId="128" fillId="28" borderId="58" xfId="3" applyNumberFormat="1" applyFont="1" applyFill="1" applyBorder="1" applyAlignment="1">
      <alignment horizontal="center" vertical="center"/>
    </xf>
    <xf numFmtId="0" fontId="115" fillId="0" borderId="58" xfId="3" applyNumberFormat="1" applyFont="1" applyBorder="1" applyAlignment="1">
      <alignment horizontal="center" vertical="center"/>
    </xf>
    <xf numFmtId="0" fontId="115" fillId="28" borderId="58" xfId="3" applyNumberFormat="1" applyFont="1" applyFill="1" applyBorder="1" applyAlignment="1">
      <alignment horizontal="center" vertical="center"/>
    </xf>
    <xf numFmtId="0" fontId="131" fillId="40" borderId="169" xfId="3" applyNumberFormat="1" applyFont="1" applyFill="1" applyBorder="1" applyAlignment="1">
      <alignment horizontal="distributed" vertical="center"/>
    </xf>
    <xf numFmtId="0" fontId="129" fillId="40" borderId="170" xfId="3" applyNumberFormat="1" applyFont="1" applyFill="1" applyBorder="1" applyAlignment="1">
      <alignment horizontal="center" vertical="center"/>
    </xf>
    <xf numFmtId="1" fontId="129" fillId="40" borderId="170" xfId="3" applyNumberFormat="1" applyFont="1" applyFill="1" applyBorder="1" applyAlignment="1">
      <alignment horizontal="center" vertical="center"/>
    </xf>
    <xf numFmtId="1" fontId="131" fillId="40" borderId="170" xfId="3" applyNumberFormat="1" applyFont="1" applyFill="1" applyBorder="1" applyAlignment="1">
      <alignment horizontal="center" vertical="center"/>
    </xf>
    <xf numFmtId="1" fontId="185" fillId="40" borderId="170" xfId="3" applyNumberFormat="1" applyFont="1" applyFill="1" applyBorder="1" applyAlignment="1">
      <alignment horizontal="center" vertical="center"/>
    </xf>
    <xf numFmtId="1" fontId="131" fillId="40" borderId="170" xfId="3" applyNumberFormat="1" applyFont="1" applyFill="1" applyBorder="1" applyAlignment="1">
      <alignment horizontal="distributed" vertical="center" wrapText="1"/>
    </xf>
    <xf numFmtId="1" fontId="131" fillId="40" borderId="170" xfId="3" applyNumberFormat="1" applyFont="1" applyFill="1" applyBorder="1" applyAlignment="1">
      <alignment horizontal="distributed" vertical="center"/>
    </xf>
    <xf numFmtId="1" fontId="184" fillId="40" borderId="170" xfId="3" applyNumberFormat="1" applyFont="1" applyFill="1" applyBorder="1" applyAlignment="1">
      <alignment horizontal="center" vertical="center"/>
    </xf>
    <xf numFmtId="1" fontId="131" fillId="40" borderId="170" xfId="3" applyNumberFormat="1" applyFont="1" applyFill="1" applyBorder="1" applyAlignment="1">
      <alignment horizontal="left" vertical="center"/>
    </xf>
    <xf numFmtId="186" fontId="131" fillId="40" borderId="170" xfId="3" applyNumberFormat="1" applyFont="1" applyFill="1" applyBorder="1" applyAlignment="1">
      <alignment horizontal="distributed" vertical="center"/>
    </xf>
    <xf numFmtId="1" fontId="129" fillId="40" borderId="170" xfId="3" applyNumberFormat="1" applyFont="1" applyFill="1" applyBorder="1" applyAlignment="1">
      <alignment horizontal="distributed" vertical="center"/>
    </xf>
    <xf numFmtId="0" fontId="129" fillId="40" borderId="170" xfId="3" applyNumberFormat="1" applyFont="1" applyFill="1" applyBorder="1" applyAlignment="1">
      <alignment horizontal="center" vertical="distributed"/>
    </xf>
    <xf numFmtId="0" fontId="129" fillId="40" borderId="170" xfId="3" applyNumberFormat="1" applyFont="1" applyFill="1" applyBorder="1" applyAlignment="1">
      <alignment vertical="center"/>
    </xf>
    <xf numFmtId="0" fontId="129" fillId="40" borderId="170" xfId="3" applyNumberFormat="1" applyFont="1" applyFill="1" applyBorder="1" applyAlignment="1">
      <alignment horizontal="distributed" vertical="distributed"/>
    </xf>
    <xf numFmtId="0" fontId="131" fillId="40" borderId="170" xfId="3" applyNumberFormat="1" applyFont="1" applyFill="1" applyBorder="1" applyAlignment="1">
      <alignment horizontal="center" vertical="center"/>
    </xf>
    <xf numFmtId="0" fontId="131" fillId="40" borderId="170" xfId="3" applyNumberFormat="1" applyFont="1" applyFill="1" applyBorder="1" applyAlignment="1">
      <alignment horizontal="center" vertical="center" shrinkToFit="1"/>
    </xf>
    <xf numFmtId="0" fontId="131" fillId="40" borderId="170" xfId="3" applyNumberFormat="1" applyFont="1" applyFill="1" applyBorder="1" applyAlignment="1">
      <alignment vertical="center"/>
    </xf>
    <xf numFmtId="0" fontId="131" fillId="40" borderId="171" xfId="3" applyNumberFormat="1" applyFont="1" applyFill="1" applyBorder="1" applyAlignment="1">
      <alignment vertical="center"/>
    </xf>
    <xf numFmtId="0" fontId="98" fillId="28" borderId="172" xfId="3" applyNumberFormat="1" applyFont="1" applyFill="1" applyBorder="1" applyAlignment="1">
      <alignment horizontal="center" vertical="center"/>
    </xf>
    <xf numFmtId="185" fontId="98" fillId="28" borderId="173" xfId="3" applyNumberFormat="1" applyFont="1" applyFill="1" applyBorder="1" applyAlignment="1">
      <alignment horizontal="center" vertical="center"/>
    </xf>
    <xf numFmtId="177" fontId="98" fillId="28" borderId="173" xfId="3" applyNumberFormat="1" applyFont="1" applyFill="1" applyBorder="1" applyAlignment="1">
      <alignment horizontal="center" vertical="center"/>
    </xf>
    <xf numFmtId="0" fontId="98" fillId="28" borderId="173" xfId="3" applyNumberFormat="1" applyFont="1" applyFill="1" applyBorder="1" applyAlignment="1">
      <alignment horizontal="center" vertical="center"/>
    </xf>
    <xf numFmtId="186" fontId="128" fillId="28" borderId="173" xfId="3" applyNumberFormat="1" applyFont="1" applyFill="1" applyBorder="1" applyAlignment="1">
      <alignment horizontal="center" vertical="center"/>
    </xf>
    <xf numFmtId="1" fontId="98" fillId="28" borderId="173" xfId="3" applyNumberFormat="1" applyFont="1" applyFill="1" applyBorder="1" applyAlignment="1">
      <alignment horizontal="center" vertical="center"/>
    </xf>
    <xf numFmtId="186" fontId="128" fillId="28" borderId="173" xfId="3" applyNumberFormat="1" applyFont="1" applyFill="1" applyBorder="1" applyAlignment="1">
      <alignment horizontal="right" vertical="center"/>
    </xf>
    <xf numFmtId="1" fontId="128" fillId="28" borderId="173" xfId="3" applyNumberFormat="1" applyFont="1" applyFill="1" applyBorder="1" applyAlignment="1">
      <alignment horizontal="right" vertical="center"/>
    </xf>
    <xf numFmtId="1" fontId="98" fillId="28" borderId="173" xfId="3" applyNumberFormat="1" applyFont="1" applyFill="1" applyBorder="1" applyAlignment="1">
      <alignment vertical="center"/>
    </xf>
    <xf numFmtId="0" fontId="100" fillId="28" borderId="173" xfId="3" applyNumberFormat="1" applyFont="1" applyFill="1" applyBorder="1" applyAlignment="1">
      <alignment horizontal="center" vertical="center"/>
    </xf>
    <xf numFmtId="0" fontId="128" fillId="28" borderId="173" xfId="3" applyNumberFormat="1" applyFont="1" applyFill="1" applyBorder="1" applyAlignment="1">
      <alignment horizontal="center" vertical="center"/>
    </xf>
    <xf numFmtId="0" fontId="132" fillId="28" borderId="173" xfId="3" applyNumberFormat="1" applyFont="1" applyFill="1" applyBorder="1" applyAlignment="1">
      <alignment horizontal="center" vertical="center" wrapText="1"/>
    </xf>
    <xf numFmtId="0" fontId="100" fillId="28" borderId="173" xfId="3" applyNumberFormat="1" applyFont="1" applyFill="1" applyBorder="1" applyAlignment="1">
      <alignment horizontal="left" vertical="center"/>
    </xf>
    <xf numFmtId="0" fontId="133" fillId="28" borderId="173" xfId="3" applyNumberFormat="1" applyFont="1" applyFill="1" applyBorder="1" applyAlignment="1">
      <alignment horizontal="center"/>
    </xf>
    <xf numFmtId="0" fontId="130" fillId="28" borderId="173" xfId="3" applyNumberFormat="1" applyFont="1" applyFill="1" applyBorder="1" applyAlignment="1">
      <alignment horizontal="center" vertical="center"/>
    </xf>
    <xf numFmtId="0" fontId="209" fillId="28" borderId="173" xfId="3" applyNumberFormat="1" applyFont="1" applyFill="1" applyBorder="1" applyAlignment="1">
      <alignment horizontal="center" vertical="center" shrinkToFit="1"/>
    </xf>
    <xf numFmtId="186" fontId="98" fillId="28" borderId="173" xfId="3" applyNumberFormat="1" applyFont="1" applyFill="1" applyBorder="1" applyAlignment="1">
      <alignment horizontal="center"/>
    </xf>
    <xf numFmtId="186" fontId="98" fillId="28" borderId="174" xfId="3" applyNumberFormat="1" applyFont="1" applyFill="1" applyBorder="1" applyAlignment="1">
      <alignment horizontal="center"/>
    </xf>
    <xf numFmtId="0" fontId="128" fillId="0" borderId="172" xfId="3" applyNumberFormat="1" applyFont="1" applyBorder="1" applyAlignment="1">
      <alignment horizontal="center" vertical="center"/>
    </xf>
    <xf numFmtId="185" fontId="128" fillId="0" borderId="173" xfId="3" applyNumberFormat="1" applyFont="1" applyBorder="1" applyAlignment="1">
      <alignment horizontal="center" vertical="center"/>
    </xf>
    <xf numFmtId="177" fontId="98" fillId="0" borderId="173" xfId="3" applyNumberFormat="1" applyFont="1" applyBorder="1" applyAlignment="1">
      <alignment horizontal="center" vertical="center"/>
    </xf>
    <xf numFmtId="0" fontId="98" fillId="0" borderId="173" xfId="3" applyNumberFormat="1" applyFont="1" applyBorder="1" applyAlignment="1">
      <alignment horizontal="center" vertical="center"/>
    </xf>
    <xf numFmtId="186" fontId="128" fillId="0" borderId="173" xfId="3" applyNumberFormat="1" applyFont="1" applyBorder="1" applyAlignment="1">
      <alignment horizontal="center" vertical="center"/>
    </xf>
    <xf numFmtId="1" fontId="98" fillId="0" borderId="173" xfId="3" applyNumberFormat="1" applyFont="1" applyBorder="1" applyAlignment="1">
      <alignment horizontal="center" vertical="center"/>
    </xf>
    <xf numFmtId="186" fontId="128" fillId="0" borderId="173" xfId="3" applyNumberFormat="1" applyFont="1" applyBorder="1" applyAlignment="1">
      <alignment horizontal="right" vertical="center"/>
    </xf>
    <xf numFmtId="1" fontId="128" fillId="0" borderId="173" xfId="3" applyNumberFormat="1" applyFont="1" applyBorder="1" applyAlignment="1">
      <alignment horizontal="right" vertical="center"/>
    </xf>
    <xf numFmtId="1" fontId="98" fillId="0" borderId="173" xfId="3" applyNumberFormat="1" applyFont="1" applyBorder="1" applyAlignment="1">
      <alignment vertical="center"/>
    </xf>
    <xf numFmtId="0" fontId="100" fillId="0" borderId="173" xfId="3" applyNumberFormat="1" applyFont="1" applyBorder="1" applyAlignment="1">
      <alignment horizontal="center" vertical="center"/>
    </xf>
    <xf numFmtId="0" fontId="128" fillId="0" borderId="173" xfId="3" applyNumberFormat="1" applyFont="1" applyBorder="1" applyAlignment="1">
      <alignment horizontal="center" vertical="center"/>
    </xf>
    <xf numFmtId="0" fontId="113" fillId="0" borderId="173" xfId="3" applyNumberFormat="1" applyFont="1" applyBorder="1" applyAlignment="1">
      <alignment horizontal="center" vertical="center" wrapText="1"/>
    </xf>
    <xf numFmtId="0" fontId="100" fillId="0" borderId="173" xfId="3" applyNumberFormat="1" applyFont="1" applyBorder="1" applyAlignment="1">
      <alignment horizontal="left" vertical="center"/>
    </xf>
    <xf numFmtId="0" fontId="133" fillId="0" borderId="173" xfId="3" applyNumberFormat="1" applyFont="1" applyBorder="1" applyAlignment="1">
      <alignment horizontal="center"/>
    </xf>
    <xf numFmtId="0" fontId="102" fillId="0" borderId="173" xfId="3" applyNumberFormat="1" applyFont="1" applyBorder="1" applyAlignment="1">
      <alignment horizontal="center" vertical="center"/>
    </xf>
    <xf numFmtId="0" fontId="130" fillId="0" borderId="173" xfId="3" applyNumberFormat="1" applyFont="1" applyBorder="1" applyAlignment="1">
      <alignment horizontal="center" vertical="center"/>
    </xf>
    <xf numFmtId="0" fontId="209" fillId="0" borderId="173" xfId="3" applyNumberFormat="1" applyFont="1" applyBorder="1" applyAlignment="1">
      <alignment horizontal="center" vertical="center" shrinkToFit="1"/>
    </xf>
    <xf numFmtId="186" fontId="98" fillId="0" borderId="173" xfId="3" applyNumberFormat="1" applyFont="1" applyBorder="1" applyAlignment="1">
      <alignment horizontal="center"/>
    </xf>
    <xf numFmtId="186" fontId="98" fillId="0" borderId="174" xfId="3" applyNumberFormat="1" applyFont="1" applyBorder="1" applyAlignment="1">
      <alignment horizontal="center"/>
    </xf>
    <xf numFmtId="0" fontId="100" fillId="28" borderId="172" xfId="3" applyNumberFormat="1" applyFont="1" applyFill="1" applyBorder="1" applyAlignment="1">
      <alignment horizontal="center" vertical="center"/>
    </xf>
    <xf numFmtId="185" fontId="100" fillId="28" borderId="173" xfId="3" applyNumberFormat="1" applyFont="1" applyFill="1" applyBorder="1" applyAlignment="1">
      <alignment horizontal="center" vertical="center"/>
    </xf>
    <xf numFmtId="0" fontId="113" fillId="28" borderId="173" xfId="3" applyNumberFormat="1" applyFont="1" applyFill="1" applyBorder="1" applyAlignment="1">
      <alignment horizontal="center" vertical="center" wrapText="1"/>
    </xf>
    <xf numFmtId="0" fontId="100" fillId="0" borderId="172" xfId="3" applyNumberFormat="1" applyFont="1" applyBorder="1" applyAlignment="1">
      <alignment horizontal="center" vertical="center"/>
    </xf>
    <xf numFmtId="185" fontId="100" fillId="0" borderId="173" xfId="3" applyNumberFormat="1" applyFont="1" applyBorder="1" applyAlignment="1">
      <alignment horizontal="center" vertical="center"/>
    </xf>
    <xf numFmtId="0" fontId="128" fillId="28" borderId="172" xfId="3" applyNumberFormat="1" applyFont="1" applyFill="1" applyBorder="1" applyAlignment="1">
      <alignment horizontal="center" vertical="center"/>
    </xf>
    <xf numFmtId="185" fontId="128" fillId="28" borderId="173" xfId="3" applyNumberFormat="1" applyFont="1" applyFill="1" applyBorder="1" applyAlignment="1">
      <alignment horizontal="center" vertical="center"/>
    </xf>
    <xf numFmtId="0" fontId="130" fillId="28" borderId="173" xfId="3" applyNumberFormat="1" applyFont="1" applyFill="1" applyBorder="1" applyAlignment="1">
      <alignment horizontal="center" vertical="center" wrapText="1"/>
    </xf>
    <xf numFmtId="0" fontId="128" fillId="28" borderId="173" xfId="3" applyNumberFormat="1" applyFont="1" applyFill="1" applyBorder="1" applyAlignment="1">
      <alignment horizontal="center"/>
    </xf>
    <xf numFmtId="0" fontId="209" fillId="28" borderId="173" xfId="0" applyFont="1" applyFill="1" applyBorder="1" applyAlignment="1">
      <alignment horizontal="center" vertical="center"/>
    </xf>
    <xf numFmtId="0" fontId="98" fillId="0" borderId="172" xfId="3" applyNumberFormat="1" applyFont="1" applyBorder="1" applyAlignment="1">
      <alignment horizontal="center" vertical="center"/>
    </xf>
    <xf numFmtId="185" fontId="98" fillId="0" borderId="173" xfId="3" applyNumberFormat="1" applyFont="1" applyBorder="1" applyAlignment="1">
      <alignment horizontal="center" vertical="center"/>
    </xf>
    <xf numFmtId="0" fontId="113" fillId="0" borderId="173" xfId="3" applyNumberFormat="1" applyFont="1" applyBorder="1" applyAlignment="1">
      <alignment horizontal="center" vertical="center"/>
    </xf>
    <xf numFmtId="0" fontId="128" fillId="0" borderId="173" xfId="3" applyNumberFormat="1" applyFont="1" applyBorder="1" applyAlignment="1">
      <alignment horizontal="center"/>
    </xf>
    <xf numFmtId="0" fontId="106" fillId="28" borderId="173" xfId="3" applyNumberFormat="1" applyFont="1" applyFill="1" applyBorder="1" applyAlignment="1">
      <alignment horizontal="center" vertical="center"/>
    </xf>
    <xf numFmtId="0" fontId="102" fillId="28" borderId="173" xfId="3" applyNumberFormat="1" applyFont="1" applyFill="1" applyBorder="1" applyAlignment="1">
      <alignment horizontal="center" vertical="center"/>
    </xf>
    <xf numFmtId="177" fontId="128" fillId="28" borderId="173" xfId="3" applyNumberFormat="1" applyFont="1" applyFill="1" applyBorder="1" applyAlignment="1">
      <alignment horizontal="center" vertical="center"/>
    </xf>
    <xf numFmtId="0" fontId="98" fillId="28" borderId="173" xfId="3" applyNumberFormat="1" applyFont="1" applyFill="1" applyBorder="1" applyAlignment="1">
      <alignment vertical="center"/>
    </xf>
    <xf numFmtId="0" fontId="106" fillId="28" borderId="173" xfId="3" applyNumberFormat="1" applyFont="1" applyFill="1" applyBorder="1" applyAlignment="1">
      <alignment horizontal="center" vertical="center" wrapText="1"/>
    </xf>
    <xf numFmtId="0" fontId="128" fillId="28" borderId="173" xfId="3" applyNumberFormat="1" applyFont="1" applyFill="1" applyBorder="1" applyAlignment="1">
      <alignment horizontal="left" vertical="center"/>
    </xf>
    <xf numFmtId="0" fontId="134" fillId="0" borderId="173" xfId="3" applyNumberFormat="1" applyFont="1" applyBorder="1" applyAlignment="1">
      <alignment horizontal="center" vertical="center" wrapText="1"/>
    </xf>
    <xf numFmtId="0" fontId="128" fillId="0" borderId="173" xfId="3" applyNumberFormat="1" applyFont="1" applyBorder="1" applyAlignment="1"/>
    <xf numFmtId="0" fontId="98" fillId="0" borderId="173" xfId="3" applyNumberFormat="1" applyFont="1" applyBorder="1" applyAlignment="1">
      <alignment horizontal="center"/>
    </xf>
    <xf numFmtId="0" fontId="212" fillId="0" borderId="173" xfId="3" applyNumberFormat="1" applyFont="1" applyBorder="1" applyAlignment="1">
      <alignment horizontal="center" vertical="center"/>
    </xf>
    <xf numFmtId="177" fontId="100" fillId="28" borderId="173" xfId="3" applyNumberFormat="1" applyFont="1" applyFill="1" applyBorder="1" applyAlignment="1">
      <alignment horizontal="center" vertical="center"/>
    </xf>
    <xf numFmtId="0" fontId="134" fillId="28" borderId="173" xfId="3" applyNumberFormat="1" applyFont="1" applyFill="1" applyBorder="1" applyAlignment="1">
      <alignment horizontal="center" vertical="center" wrapText="1"/>
    </xf>
    <xf numFmtId="0" fontId="120" fillId="28" borderId="173" xfId="3" applyNumberFormat="1" applyFont="1" applyFill="1" applyBorder="1" applyAlignment="1"/>
    <xf numFmtId="0" fontId="98" fillId="28" borderId="173" xfId="3" applyNumberFormat="1" applyFont="1" applyFill="1" applyBorder="1" applyAlignment="1">
      <alignment horizontal="center"/>
    </xf>
    <xf numFmtId="177" fontId="100" fillId="0" borderId="173" xfId="3" applyNumberFormat="1" applyFont="1" applyBorder="1" applyAlignment="1">
      <alignment horizontal="center" vertical="center"/>
    </xf>
    <xf numFmtId="0" fontId="128" fillId="28" borderId="173" xfId="3" applyNumberFormat="1" applyFont="1" applyFill="1" applyBorder="1" applyAlignment="1"/>
    <xf numFmtId="0" fontId="212" fillId="28" borderId="173" xfId="3" applyNumberFormat="1" applyFont="1" applyFill="1" applyBorder="1" applyAlignment="1">
      <alignment horizontal="center" vertical="center"/>
    </xf>
    <xf numFmtId="0" fontId="98" fillId="0" borderId="173" xfId="3" applyNumberFormat="1" applyFont="1" applyBorder="1" applyAlignment="1">
      <alignment vertical="center"/>
    </xf>
    <xf numFmtId="0" fontId="120" fillId="0" borderId="173" xfId="3" applyNumberFormat="1" applyFont="1" applyBorder="1" applyAlignment="1"/>
    <xf numFmtId="0" fontId="135" fillId="28" borderId="173" xfId="3" applyNumberFormat="1" applyFont="1" applyFill="1" applyBorder="1" applyAlignment="1">
      <alignment horizontal="center" vertical="center" wrapText="1"/>
    </xf>
    <xf numFmtId="177" fontId="128" fillId="28" borderId="173" xfId="3" applyNumberFormat="1" applyFont="1" applyFill="1" applyBorder="1" applyAlignment="1"/>
    <xf numFmtId="0" fontId="135" fillId="28" borderId="173" xfId="3" applyNumberFormat="1" applyFont="1" applyFill="1" applyBorder="1" applyAlignment="1">
      <alignment horizontal="center" vertical="center"/>
    </xf>
    <xf numFmtId="0" fontId="134" fillId="0" borderId="173" xfId="3" applyNumberFormat="1" applyFont="1" applyBorder="1" applyAlignment="1">
      <alignment horizontal="center" vertical="center"/>
    </xf>
    <xf numFmtId="49" fontId="134" fillId="0" borderId="173" xfId="3" applyNumberFormat="1" applyFont="1" applyBorder="1" applyAlignment="1">
      <alignment horizontal="center" vertical="center"/>
    </xf>
    <xf numFmtId="0" fontId="135" fillId="0" borderId="173" xfId="3" applyNumberFormat="1" applyFont="1" applyBorder="1" applyAlignment="1">
      <alignment horizontal="center" vertical="center" wrapText="1"/>
    </xf>
    <xf numFmtId="0" fontId="98" fillId="0" borderId="173" xfId="3" applyNumberFormat="1" applyFont="1" applyBorder="1" applyAlignment="1">
      <alignment horizontal="left" vertical="center"/>
    </xf>
    <xf numFmtId="1" fontId="98" fillId="28" borderId="173" xfId="3" applyNumberFormat="1" applyFont="1" applyFill="1" applyBorder="1" applyAlignment="1">
      <alignment horizontal="right" vertical="center"/>
    </xf>
    <xf numFmtId="0" fontId="98" fillId="28" borderId="173" xfId="3" applyNumberFormat="1" applyFont="1" applyFill="1" applyBorder="1" applyAlignment="1">
      <alignment horizontal="left" vertical="center"/>
    </xf>
    <xf numFmtId="0" fontId="102" fillId="0" borderId="172" xfId="3" applyNumberFormat="1" applyFont="1" applyBorder="1" applyAlignment="1">
      <alignment horizontal="center" vertical="center"/>
    </xf>
    <xf numFmtId="185" fontId="102" fillId="0" borderId="173" xfId="3" applyNumberFormat="1" applyFont="1" applyBorder="1" applyAlignment="1">
      <alignment horizontal="center" vertical="center"/>
    </xf>
    <xf numFmtId="177" fontId="113" fillId="0" borderId="173" xfId="3" applyNumberFormat="1" applyFont="1" applyBorder="1" applyAlignment="1">
      <alignment horizontal="center" vertical="center"/>
    </xf>
    <xf numFmtId="49" fontId="98" fillId="0" borderId="173" xfId="3" applyNumberFormat="1" applyFont="1" applyBorder="1" applyAlignment="1">
      <alignment horizontal="center" vertical="center"/>
    </xf>
    <xf numFmtId="49" fontId="98" fillId="28" borderId="173" xfId="3" applyNumberFormat="1" applyFont="1" applyFill="1" applyBorder="1" applyAlignment="1">
      <alignment horizontal="center" vertical="center"/>
    </xf>
    <xf numFmtId="0" fontId="135" fillId="0" borderId="173" xfId="3" applyNumberFormat="1" applyFont="1" applyBorder="1" applyAlignment="1">
      <alignment horizontal="center" vertical="center"/>
    </xf>
    <xf numFmtId="177" fontId="128" fillId="0" borderId="173" xfId="3" applyNumberFormat="1" applyFont="1" applyBorder="1" applyAlignment="1">
      <alignment horizontal="center" vertical="center"/>
    </xf>
    <xf numFmtId="0" fontId="132" fillId="0" borderId="173" xfId="3" applyNumberFormat="1" applyFont="1" applyBorder="1" applyAlignment="1">
      <alignment horizontal="left" vertical="center" wrapText="1"/>
    </xf>
    <xf numFmtId="0" fontId="102" fillId="0" borderId="173" xfId="3" applyNumberFormat="1" applyFont="1" applyBorder="1" applyAlignment="1">
      <alignment horizontal="left" vertical="center"/>
    </xf>
    <xf numFmtId="0" fontId="100" fillId="28" borderId="173" xfId="3" applyNumberFormat="1" applyFont="1" applyFill="1" applyBorder="1" applyAlignment="1">
      <alignment horizontal="left" vertical="center" wrapText="1"/>
    </xf>
    <xf numFmtId="0" fontId="107" fillId="28" borderId="173" xfId="3" applyNumberFormat="1" applyFont="1" applyFill="1" applyBorder="1" applyAlignment="1">
      <alignment horizontal="center" vertical="center"/>
    </xf>
    <xf numFmtId="0" fontId="100" fillId="0" borderId="173" xfId="3" applyNumberFormat="1" applyFont="1" applyBorder="1" applyAlignment="1">
      <alignment vertical="center" wrapText="1"/>
    </xf>
    <xf numFmtId="0" fontId="128" fillId="0" borderId="173" xfId="3" applyNumberFormat="1" applyFont="1" applyBorder="1" applyAlignment="1">
      <alignment horizontal="left" vertical="center"/>
    </xf>
    <xf numFmtId="0" fontId="102" fillId="28" borderId="173" xfId="3" applyNumberFormat="1" applyFont="1" applyFill="1" applyBorder="1" applyAlignment="1">
      <alignment vertical="center" wrapText="1"/>
    </xf>
    <xf numFmtId="0" fontId="136" fillId="0" borderId="172" xfId="3" applyNumberFormat="1" applyFont="1" applyBorder="1" applyAlignment="1">
      <alignment horizontal="center" vertical="center"/>
    </xf>
    <xf numFmtId="1" fontId="98" fillId="0" borderId="173" xfId="3" applyNumberFormat="1" applyFont="1" applyBorder="1" applyAlignment="1">
      <alignment horizontal="center"/>
    </xf>
    <xf numFmtId="1" fontId="98" fillId="0" borderId="173" xfId="3" applyNumberFormat="1" applyFont="1" applyBorder="1" applyAlignment="1"/>
    <xf numFmtId="0" fontId="136" fillId="0" borderId="173" xfId="3" applyNumberFormat="1" applyFont="1" applyBorder="1" applyAlignment="1">
      <alignment horizontal="center" vertical="center"/>
    </xf>
    <xf numFmtId="0" fontId="136" fillId="28" borderId="172" xfId="3" applyNumberFormat="1" applyFont="1" applyFill="1" applyBorder="1" applyAlignment="1">
      <alignment horizontal="center" vertical="center"/>
    </xf>
    <xf numFmtId="185" fontId="136" fillId="28" borderId="173" xfId="3" applyNumberFormat="1" applyFont="1" applyFill="1" applyBorder="1" applyAlignment="1">
      <alignment horizontal="center" vertical="center"/>
    </xf>
    <xf numFmtId="20" fontId="136" fillId="28" borderId="173" xfId="3" applyNumberFormat="1" applyFont="1" applyFill="1" applyBorder="1" applyAlignment="1">
      <alignment horizontal="center" vertical="center"/>
    </xf>
    <xf numFmtId="1" fontId="98" fillId="28" borderId="173" xfId="3" applyNumberFormat="1" applyFont="1" applyFill="1" applyBorder="1" applyAlignment="1">
      <alignment horizontal="center"/>
    </xf>
    <xf numFmtId="1" fontId="98" fillId="28" borderId="173" xfId="3" applyNumberFormat="1" applyFont="1" applyFill="1" applyBorder="1" applyAlignment="1"/>
    <xf numFmtId="0" fontId="136" fillId="28" borderId="173" xfId="3" applyNumberFormat="1" applyFont="1" applyFill="1" applyBorder="1" applyAlignment="1">
      <alignment horizontal="center" vertical="center"/>
    </xf>
    <xf numFmtId="0" fontId="29" fillId="28" borderId="172" xfId="3" applyNumberFormat="1" applyFont="1" applyFill="1" applyBorder="1" applyAlignment="1">
      <alignment horizontal="center" vertical="center"/>
    </xf>
    <xf numFmtId="185" fontId="29" fillId="28" borderId="173" xfId="3" applyNumberFormat="1" applyFont="1" applyFill="1" applyBorder="1" applyAlignment="1">
      <alignment horizontal="center" vertical="center"/>
    </xf>
    <xf numFmtId="177" fontId="29" fillId="28" borderId="173" xfId="3" applyNumberFormat="1" applyFont="1" applyFill="1" applyBorder="1" applyAlignment="1">
      <alignment horizontal="center" vertical="center"/>
    </xf>
    <xf numFmtId="0" fontId="29" fillId="28" borderId="173" xfId="3" applyNumberFormat="1" applyFont="1" applyFill="1" applyBorder="1" applyAlignment="1">
      <alignment horizontal="center" vertical="center"/>
    </xf>
    <xf numFmtId="0" fontId="29" fillId="0" borderId="172" xfId="3" applyNumberFormat="1" applyFont="1" applyBorder="1" applyAlignment="1">
      <alignment horizontal="center" vertical="center"/>
    </xf>
    <xf numFmtId="185" fontId="29" fillId="0" borderId="173" xfId="3" applyNumberFormat="1" applyFont="1" applyBorder="1" applyAlignment="1">
      <alignment horizontal="center" vertical="center"/>
    </xf>
    <xf numFmtId="177" fontId="29" fillId="0" borderId="173" xfId="3" applyNumberFormat="1" applyFont="1" applyBorder="1" applyAlignment="1">
      <alignment horizontal="center" vertical="center"/>
    </xf>
    <xf numFmtId="0" fontId="29" fillId="0" borderId="173" xfId="3" applyNumberFormat="1" applyFont="1" applyBorder="1" applyAlignment="1">
      <alignment horizontal="center" vertical="center"/>
    </xf>
    <xf numFmtId="0" fontId="114" fillId="28" borderId="173" xfId="3" applyNumberFormat="1" applyFont="1" applyFill="1" applyBorder="1" applyAlignment="1">
      <alignment horizontal="left" vertical="center" wrapText="1"/>
    </xf>
    <xf numFmtId="0" fontId="99" fillId="0" borderId="173" xfId="3" applyNumberFormat="1" applyFont="1" applyBorder="1" applyAlignment="1">
      <alignment vertical="center" wrapText="1"/>
    </xf>
    <xf numFmtId="0" fontId="99" fillId="28" borderId="173" xfId="3" applyNumberFormat="1" applyFont="1" applyFill="1" applyBorder="1" applyAlignment="1">
      <alignment vertical="center"/>
    </xf>
    <xf numFmtId="0" fontId="137" fillId="28" borderId="173" xfId="3" applyNumberFormat="1" applyFont="1" applyFill="1" applyBorder="1" applyAlignment="1">
      <alignment horizontal="center" vertical="center"/>
    </xf>
    <xf numFmtId="20" fontId="136" fillId="0" borderId="173" xfId="3" applyNumberFormat="1" applyFont="1" applyBorder="1" applyAlignment="1">
      <alignment horizontal="center" vertical="center"/>
    </xf>
    <xf numFmtId="0" fontId="112" fillId="0" borderId="173" xfId="3" applyNumberFormat="1" applyFont="1" applyBorder="1" applyAlignment="1">
      <alignment vertical="center"/>
    </xf>
    <xf numFmtId="0" fontId="102" fillId="28" borderId="172" xfId="3" applyNumberFormat="1" applyFont="1" applyFill="1" applyBorder="1" applyAlignment="1">
      <alignment horizontal="center" vertical="center"/>
    </xf>
    <xf numFmtId="185" fontId="102" fillId="28" borderId="173" xfId="3" applyNumberFormat="1" applyFont="1" applyFill="1" applyBorder="1" applyAlignment="1">
      <alignment horizontal="center" vertical="center"/>
    </xf>
    <xf numFmtId="0" fontId="99" fillId="28" borderId="173" xfId="3" applyNumberFormat="1" applyFont="1" applyFill="1" applyBorder="1" applyAlignment="1">
      <alignment vertical="center" wrapText="1"/>
    </xf>
    <xf numFmtId="0" fontId="99" fillId="0" borderId="173" xfId="3" applyNumberFormat="1" applyFont="1" applyBorder="1" applyAlignment="1">
      <alignment vertical="center"/>
    </xf>
    <xf numFmtId="0" fontId="114" fillId="28" borderId="173" xfId="3" applyNumberFormat="1" applyFont="1" applyFill="1" applyBorder="1" applyAlignment="1">
      <alignment vertical="center" wrapText="1"/>
    </xf>
    <xf numFmtId="0" fontId="212" fillId="28" borderId="173" xfId="3" applyNumberFormat="1" applyFont="1" applyFill="1" applyBorder="1" applyAlignment="1">
      <alignment horizontal="center" vertical="center" shrinkToFit="1"/>
    </xf>
    <xf numFmtId="0" fontId="138" fillId="28" borderId="173" xfId="3" applyNumberFormat="1" applyFont="1" applyFill="1" applyBorder="1" applyAlignment="1">
      <alignment horizontal="left" vertical="center"/>
    </xf>
    <xf numFmtId="0" fontId="139" fillId="28" borderId="173" xfId="3" applyNumberFormat="1" applyFont="1" applyFill="1" applyBorder="1" applyAlignment="1">
      <alignment vertical="center"/>
    </xf>
    <xf numFmtId="0" fontId="99" fillId="0" borderId="173" xfId="4" applyNumberFormat="1" applyFont="1" applyBorder="1" applyAlignment="1">
      <alignment vertical="center" wrapText="1"/>
    </xf>
    <xf numFmtId="0" fontId="212" fillId="0" borderId="173" xfId="3" applyNumberFormat="1" applyFont="1" applyBorder="1" applyAlignment="1">
      <alignment horizontal="center" vertical="center" shrinkToFit="1"/>
    </xf>
    <xf numFmtId="0" fontId="100" fillId="0" borderId="172" xfId="5" applyNumberFormat="1" applyFont="1" applyBorder="1" applyAlignment="1">
      <alignment horizontal="center" vertical="center"/>
    </xf>
    <xf numFmtId="185" fontId="100" fillId="0" borderId="173" xfId="5" applyNumberFormat="1" applyFont="1" applyBorder="1" applyAlignment="1">
      <alignment horizontal="center" vertical="center"/>
    </xf>
    <xf numFmtId="187" fontId="98" fillId="0" borderId="173" xfId="6" applyNumberFormat="1" applyFont="1" applyBorder="1" applyAlignment="1">
      <alignment horizontal="center" vertical="center"/>
    </xf>
    <xf numFmtId="187" fontId="98" fillId="0" borderId="173" xfId="3" applyNumberFormat="1" applyFont="1" applyBorder="1" applyAlignment="1">
      <alignment horizontal="center" vertical="center"/>
    </xf>
    <xf numFmtId="0" fontId="114" fillId="0" borderId="173" xfId="3" applyNumberFormat="1" applyFont="1" applyBorder="1" applyAlignment="1">
      <alignment horizontal="left" vertical="center" wrapText="1"/>
    </xf>
    <xf numFmtId="0" fontId="100" fillId="28" borderId="172" xfId="5" applyNumberFormat="1" applyFont="1" applyFill="1" applyBorder="1" applyAlignment="1">
      <alignment horizontal="center" vertical="center"/>
    </xf>
    <xf numFmtId="185" fontId="100" fillId="28" borderId="173" xfId="5" applyNumberFormat="1" applyFont="1" applyFill="1" applyBorder="1" applyAlignment="1">
      <alignment horizontal="center" vertical="center"/>
    </xf>
    <xf numFmtId="187" fontId="98" fillId="28" borderId="173" xfId="6" applyNumberFormat="1" applyFont="1" applyFill="1" applyBorder="1" applyAlignment="1">
      <alignment horizontal="center" vertical="center"/>
    </xf>
    <xf numFmtId="187" fontId="98" fillId="28" borderId="173" xfId="3" applyNumberFormat="1" applyFont="1" applyFill="1" applyBorder="1" applyAlignment="1">
      <alignment horizontal="center" vertical="center"/>
    </xf>
    <xf numFmtId="0" fontId="112" fillId="28" borderId="173" xfId="3" applyNumberFormat="1" applyFont="1" applyFill="1" applyBorder="1" applyAlignment="1">
      <alignment vertical="center"/>
    </xf>
    <xf numFmtId="3" fontId="98" fillId="0" borderId="173" xfId="3" applyNumberFormat="1" applyFont="1" applyBorder="1" applyAlignment="1">
      <alignment horizontal="center" vertical="center"/>
    </xf>
    <xf numFmtId="3" fontId="98" fillId="28" borderId="173" xfId="3" applyNumberFormat="1" applyFont="1" applyFill="1" applyBorder="1" applyAlignment="1">
      <alignment horizontal="center" vertical="center"/>
    </xf>
    <xf numFmtId="177" fontId="128" fillId="28" borderId="173" xfId="3" applyNumberFormat="1" applyFont="1" applyFill="1" applyBorder="1" applyAlignment="1">
      <alignment horizontal="center"/>
    </xf>
    <xf numFmtId="0" fontId="114" fillId="0" borderId="173" xfId="3" applyNumberFormat="1" applyFont="1" applyBorder="1" applyAlignment="1">
      <alignment vertical="center" wrapText="1"/>
    </xf>
    <xf numFmtId="177" fontId="128" fillId="0" borderId="173" xfId="3" applyNumberFormat="1" applyFont="1" applyBorder="1" applyAlignment="1"/>
    <xf numFmtId="177" fontId="128" fillId="0" borderId="173" xfId="3" applyNumberFormat="1" applyFont="1" applyBorder="1" applyAlignment="1">
      <alignment horizontal="center"/>
    </xf>
    <xf numFmtId="177" fontId="212" fillId="28" borderId="173" xfId="3" applyNumberFormat="1" applyFont="1" applyFill="1" applyBorder="1" applyAlignment="1">
      <alignment horizontal="center" vertical="center"/>
    </xf>
    <xf numFmtId="0" fontId="138" fillId="0" borderId="173" xfId="3" applyNumberFormat="1" applyFont="1" applyBorder="1" applyAlignment="1">
      <alignment horizontal="left" vertical="center"/>
    </xf>
    <xf numFmtId="0" fontId="140" fillId="0" borderId="173" xfId="3" applyNumberFormat="1" applyFont="1" applyBorder="1" applyAlignment="1">
      <alignment horizontal="center" vertical="center" wrapText="1"/>
    </xf>
    <xf numFmtId="0" fontId="100" fillId="0" borderId="173" xfId="3" applyNumberFormat="1" applyFont="1" applyBorder="1" applyAlignment="1">
      <alignment horizontal="center" vertical="center" wrapText="1"/>
    </xf>
    <xf numFmtId="20" fontId="128" fillId="28" borderId="172" xfId="3" applyNumberFormat="1" applyFont="1" applyFill="1" applyBorder="1" applyAlignment="1">
      <alignment horizontal="center" vertical="center"/>
    </xf>
    <xf numFmtId="0" fontId="73" fillId="28" borderId="173" xfId="3" applyNumberFormat="1" applyFont="1" applyFill="1" applyBorder="1" applyAlignment="1">
      <alignment horizontal="center" vertical="center"/>
    </xf>
    <xf numFmtId="0" fontId="130" fillId="0" borderId="173" xfId="3" applyNumberFormat="1" applyFont="1" applyBorder="1" applyAlignment="1">
      <alignment horizontal="center" vertical="center" wrapText="1"/>
    </xf>
    <xf numFmtId="0" fontId="20" fillId="28" borderId="172" xfId="3" applyNumberFormat="1" applyFont="1" applyFill="1" applyBorder="1" applyAlignment="1">
      <alignment horizontal="center" vertical="center"/>
    </xf>
    <xf numFmtId="0" fontId="20" fillId="28" borderId="173" xfId="3" applyNumberFormat="1" applyFont="1" applyFill="1" applyBorder="1" applyAlignment="1">
      <alignment horizontal="center" vertical="center"/>
    </xf>
    <xf numFmtId="0" fontId="132" fillId="0" borderId="173" xfId="3" applyNumberFormat="1" applyFont="1" applyBorder="1" applyAlignment="1">
      <alignment horizontal="center" vertical="center" wrapText="1"/>
    </xf>
    <xf numFmtId="0" fontId="137" fillId="0" borderId="173" xfId="3" applyNumberFormat="1" applyFont="1" applyBorder="1" applyAlignment="1">
      <alignment horizontal="center" vertical="center"/>
    </xf>
    <xf numFmtId="0" fontId="141" fillId="28" borderId="173" xfId="3" applyNumberFormat="1" applyFont="1" applyFill="1" applyBorder="1" applyAlignment="1">
      <alignment horizontal="center" vertical="center" wrapText="1"/>
    </xf>
    <xf numFmtId="182" fontId="99" fillId="0" borderId="173" xfId="4" applyNumberFormat="1" applyFont="1" applyBorder="1" applyAlignment="1">
      <alignment horizontal="center" vertical="center"/>
    </xf>
    <xf numFmtId="0" fontId="20" fillId="0" borderId="173" xfId="3" applyNumberFormat="1" applyFont="1" applyBorder="1" applyAlignment="1">
      <alignment horizontal="center" vertical="center"/>
    </xf>
    <xf numFmtId="0" fontId="132" fillId="0" borderId="173" xfId="3" applyNumberFormat="1" applyFont="1" applyBorder="1" applyAlignment="1">
      <alignment horizontal="center" vertical="center"/>
    </xf>
    <xf numFmtId="0" fontId="132" fillId="28" borderId="173" xfId="3" applyNumberFormat="1" applyFont="1" applyFill="1" applyBorder="1" applyAlignment="1">
      <alignment horizontal="center" vertical="center"/>
    </xf>
    <xf numFmtId="177" fontId="102" fillId="0" borderId="173" xfId="3" applyNumberFormat="1" applyFont="1" applyBorder="1" applyAlignment="1">
      <alignment horizontal="center" vertical="center"/>
    </xf>
    <xf numFmtId="0" fontId="113" fillId="28" borderId="173" xfId="3" applyNumberFormat="1" applyFont="1" applyFill="1" applyBorder="1" applyAlignment="1">
      <alignment horizontal="center" vertical="center"/>
    </xf>
    <xf numFmtId="20" fontId="100" fillId="0" borderId="173" xfId="3" applyNumberFormat="1" applyFont="1" applyBorder="1" applyAlignment="1">
      <alignment horizontal="center" vertical="center"/>
    </xf>
    <xf numFmtId="177" fontId="102" fillId="28" borderId="173" xfId="3" applyNumberFormat="1" applyFont="1" applyFill="1" applyBorder="1" applyAlignment="1">
      <alignment horizontal="center" vertical="center"/>
    </xf>
    <xf numFmtId="0" fontId="102" fillId="28" borderId="173" xfId="3" applyNumberFormat="1" applyFont="1" applyFill="1" applyBorder="1" applyAlignment="1">
      <alignment horizontal="center" vertical="center" wrapText="1"/>
    </xf>
    <xf numFmtId="20" fontId="132" fillId="28" borderId="173" xfId="4" applyNumberFormat="1" applyFont="1" applyFill="1" applyBorder="1" applyAlignment="1">
      <alignment horizontal="center" vertical="center" wrapText="1"/>
    </xf>
    <xf numFmtId="0" fontId="102" fillId="0" borderId="173" xfId="3" applyNumberFormat="1" applyFont="1" applyBorder="1" applyAlignment="1">
      <alignment horizontal="center" vertical="center" wrapText="1"/>
    </xf>
    <xf numFmtId="0" fontId="103" fillId="0" borderId="173" xfId="3" applyNumberFormat="1" applyFont="1" applyBorder="1" applyAlignment="1">
      <alignment horizontal="center" vertical="center" wrapText="1"/>
    </xf>
    <xf numFmtId="0" fontId="142" fillId="28" borderId="173" xfId="3" applyNumberFormat="1" applyFont="1" applyFill="1" applyBorder="1" applyAlignment="1">
      <alignment horizontal="center" vertical="center" wrapText="1"/>
    </xf>
    <xf numFmtId="20" fontId="98" fillId="0" borderId="173" xfId="3" applyNumberFormat="1" applyFont="1" applyBorder="1" applyAlignment="1">
      <alignment horizontal="center" vertical="center"/>
    </xf>
    <xf numFmtId="0" fontId="138" fillId="0" borderId="173" xfId="3" applyNumberFormat="1" applyFont="1" applyBorder="1" applyAlignment="1">
      <alignment horizontal="center" vertical="center" wrapText="1"/>
    </xf>
    <xf numFmtId="0" fontId="114" fillId="28" borderId="173" xfId="3" applyNumberFormat="1" applyFont="1" applyFill="1" applyBorder="1" applyAlignment="1">
      <alignment horizontal="center" vertical="center" wrapText="1"/>
    </xf>
    <xf numFmtId="0" fontId="143" fillId="0" borderId="173" xfId="3" applyNumberFormat="1" applyFont="1" applyBorder="1" applyAlignment="1">
      <alignment horizontal="center" vertical="center"/>
    </xf>
    <xf numFmtId="0" fontId="109" fillId="28" borderId="173" xfId="3" applyNumberFormat="1" applyFont="1" applyFill="1" applyBorder="1" applyAlignment="1">
      <alignment horizontal="center" vertical="center"/>
    </xf>
    <xf numFmtId="0" fontId="129" fillId="0" borderId="173" xfId="3" applyNumberFormat="1" applyFont="1" applyBorder="1" applyAlignment="1">
      <alignment horizontal="left" vertical="center"/>
    </xf>
    <xf numFmtId="0" fontId="129" fillId="28" borderId="173" xfId="3" applyNumberFormat="1" applyFont="1" applyFill="1" applyBorder="1" applyAlignment="1">
      <alignment horizontal="left" vertical="center"/>
    </xf>
    <xf numFmtId="0" fontId="115" fillId="0" borderId="172" xfId="3" applyNumberFormat="1" applyFont="1" applyBorder="1" applyAlignment="1">
      <alignment horizontal="center" vertical="center"/>
    </xf>
    <xf numFmtId="185" fontId="115" fillId="0" borderId="173" xfId="3" applyNumberFormat="1" applyFont="1" applyBorder="1" applyAlignment="1">
      <alignment horizontal="center" vertical="center"/>
    </xf>
    <xf numFmtId="20" fontId="115" fillId="0" borderId="173" xfId="3" applyNumberFormat="1" applyFont="1" applyBorder="1" applyAlignment="1">
      <alignment horizontal="center" vertical="center"/>
    </xf>
    <xf numFmtId="0" fontId="116" fillId="0" borderId="173" xfId="3" applyNumberFormat="1" applyFont="1" applyBorder="1" applyAlignment="1">
      <alignment vertical="center" wrapText="1"/>
    </xf>
    <xf numFmtId="0" fontId="115" fillId="0" borderId="173" xfId="3" applyNumberFormat="1" applyFont="1" applyBorder="1" applyAlignment="1">
      <alignment horizontal="left" vertical="center"/>
    </xf>
    <xf numFmtId="0" fontId="115" fillId="0" borderId="173" xfId="3" applyNumberFormat="1" applyFont="1" applyBorder="1" applyAlignment="1">
      <alignment horizontal="center" vertical="center"/>
    </xf>
    <xf numFmtId="20" fontId="102" fillId="28" borderId="173" xfId="3" applyNumberFormat="1" applyFont="1" applyFill="1" applyBorder="1" applyAlignment="1">
      <alignment horizontal="center" vertical="center"/>
    </xf>
    <xf numFmtId="0" fontId="144" fillId="28" borderId="173" xfId="3" applyNumberFormat="1" applyFont="1" applyFill="1" applyBorder="1" applyAlignment="1">
      <alignment vertical="center" wrapText="1"/>
    </xf>
    <xf numFmtId="0" fontId="102" fillId="28" borderId="173" xfId="3" applyNumberFormat="1" applyFont="1" applyFill="1" applyBorder="1" applyAlignment="1">
      <alignment horizontal="left" vertical="center"/>
    </xf>
    <xf numFmtId="0" fontId="106" fillId="0" borderId="173" xfId="3" applyNumberFormat="1" applyFont="1" applyBorder="1" applyAlignment="1">
      <alignment horizontal="left" vertical="center" wrapText="1"/>
    </xf>
    <xf numFmtId="0" fontId="115" fillId="28" borderId="172" xfId="3" applyNumberFormat="1" applyFont="1" applyFill="1" applyBorder="1" applyAlignment="1">
      <alignment horizontal="center" vertical="center"/>
    </xf>
    <xf numFmtId="185" fontId="115" fillId="28" borderId="173" xfId="3" applyNumberFormat="1" applyFont="1" applyFill="1" applyBorder="1" applyAlignment="1">
      <alignment horizontal="center" vertical="center"/>
    </xf>
    <xf numFmtId="20" fontId="115" fillId="28" borderId="173" xfId="3" applyNumberFormat="1" applyFont="1" applyFill="1" applyBorder="1" applyAlignment="1">
      <alignment horizontal="center" vertical="center"/>
    </xf>
    <xf numFmtId="0" fontId="118" fillId="28" borderId="173" xfId="3" applyNumberFormat="1" applyFont="1" applyFill="1" applyBorder="1" applyAlignment="1">
      <alignment vertical="center" wrapText="1"/>
    </xf>
    <xf numFmtId="0" fontId="115" fillId="28" borderId="173" xfId="3" applyNumberFormat="1" applyFont="1" applyFill="1" applyBorder="1" applyAlignment="1">
      <alignment horizontal="left" vertical="center"/>
    </xf>
    <xf numFmtId="20" fontId="102" fillId="0" borderId="173" xfId="3" applyNumberFormat="1" applyFont="1" applyBorder="1" applyAlignment="1">
      <alignment horizontal="center" vertical="center"/>
    </xf>
    <xf numFmtId="0" fontId="145" fillId="0" borderId="173" xfId="3" applyNumberFormat="1" applyFont="1" applyBorder="1" applyAlignment="1">
      <alignment vertical="center" wrapText="1"/>
    </xf>
    <xf numFmtId="0" fontId="118" fillId="28" borderId="173" xfId="3" applyNumberFormat="1" applyFont="1" applyFill="1" applyBorder="1" applyAlignment="1">
      <alignment horizontal="left" vertical="center" wrapText="1"/>
    </xf>
    <xf numFmtId="0" fontId="115" fillId="28" borderId="173" xfId="3" applyNumberFormat="1" applyFont="1" applyFill="1" applyBorder="1" applyAlignment="1">
      <alignment horizontal="center" vertical="center"/>
    </xf>
    <xf numFmtId="0" fontId="116" fillId="0" borderId="173" xfId="7" applyNumberFormat="1" applyFont="1" applyBorder="1" applyAlignment="1">
      <alignment vertical="center" wrapText="1"/>
    </xf>
    <xf numFmtId="0" fontId="115" fillId="0" borderId="173" xfId="3" applyNumberFormat="1" applyFont="1" applyBorder="1" applyAlignment="1">
      <alignment horizontal="left" vertical="center" wrapText="1"/>
    </xf>
    <xf numFmtId="0" fontId="209" fillId="0" borderId="173" xfId="0" applyFont="1" applyBorder="1" applyAlignment="1">
      <alignment horizontal="center" vertical="center"/>
    </xf>
    <xf numFmtId="0" fontId="119" fillId="28" borderId="173" xfId="3" applyNumberFormat="1" applyFont="1" applyFill="1" applyBorder="1" applyAlignment="1">
      <alignment vertical="center" wrapText="1"/>
    </xf>
    <xf numFmtId="0" fontId="109" fillId="0" borderId="173" xfId="3" applyNumberFormat="1" applyFont="1" applyBorder="1" applyAlignment="1">
      <alignment vertical="center" wrapText="1"/>
    </xf>
    <xf numFmtId="0" fontId="109" fillId="0" borderId="173" xfId="3" applyNumberFormat="1" applyFont="1" applyBorder="1" applyAlignment="1">
      <alignment horizontal="center" vertical="center"/>
    </xf>
    <xf numFmtId="20" fontId="98" fillId="28" borderId="173" xfId="3" applyNumberFormat="1" applyFont="1" applyFill="1" applyBorder="1" applyAlignment="1">
      <alignment horizontal="center" vertical="center"/>
    </xf>
    <xf numFmtId="0" fontId="112" fillId="28" borderId="173" xfId="3" applyNumberFormat="1" applyFont="1" applyFill="1" applyBorder="1" applyAlignment="1">
      <alignment vertical="center" wrapText="1"/>
    </xf>
    <xf numFmtId="0" fontId="130" fillId="0" borderId="173" xfId="4" applyNumberFormat="1" applyFont="1" applyBorder="1" applyAlignment="1">
      <alignment horizontal="center" vertical="center" wrapText="1"/>
    </xf>
    <xf numFmtId="0" fontId="106" fillId="0" borderId="173" xfId="3" applyNumberFormat="1" applyFont="1" applyBorder="1" applyAlignment="1">
      <alignment horizontal="center" vertical="center"/>
    </xf>
    <xf numFmtId="0" fontId="100" fillId="28" borderId="172" xfId="0" applyFont="1" applyFill="1" applyBorder="1" applyAlignment="1">
      <alignment horizontal="center" vertical="center"/>
    </xf>
    <xf numFmtId="185" fontId="100" fillId="28" borderId="173" xfId="0" applyNumberFormat="1" applyFont="1" applyFill="1" applyBorder="1" applyAlignment="1">
      <alignment horizontal="center" vertical="center"/>
    </xf>
    <xf numFmtId="177" fontId="100" fillId="28" borderId="173" xfId="0" applyNumberFormat="1" applyFont="1" applyFill="1" applyBorder="1" applyAlignment="1">
      <alignment horizontal="center" vertical="center"/>
    </xf>
    <xf numFmtId="0" fontId="129" fillId="28" borderId="173" xfId="3" applyNumberFormat="1" applyFont="1" applyFill="1" applyBorder="1" applyAlignment="1">
      <alignment horizontal="center"/>
    </xf>
    <xf numFmtId="0" fontId="100" fillId="28" borderId="173" xfId="0" applyFont="1" applyFill="1" applyBorder="1" applyAlignment="1">
      <alignment horizontal="center" vertical="center"/>
    </xf>
    <xf numFmtId="0" fontId="128" fillId="28" borderId="173" xfId="0" applyFont="1" applyFill="1" applyBorder="1" applyAlignment="1">
      <alignment horizontal="center" vertical="center"/>
    </xf>
    <xf numFmtId="0" fontId="100" fillId="0" borderId="172" xfId="0" applyFont="1" applyBorder="1" applyAlignment="1">
      <alignment horizontal="center" vertical="center"/>
    </xf>
    <xf numFmtId="185" fontId="100" fillId="0" borderId="173" xfId="0" applyNumberFormat="1" applyFont="1" applyBorder="1" applyAlignment="1">
      <alignment horizontal="center" vertical="center"/>
    </xf>
    <xf numFmtId="20" fontId="100" fillId="0" borderId="173" xfId="0" applyNumberFormat="1" applyFont="1" applyBorder="1" applyAlignment="1">
      <alignment horizontal="center" vertical="center"/>
    </xf>
    <xf numFmtId="0" fontId="129" fillId="0" borderId="173" xfId="3" applyNumberFormat="1" applyFont="1" applyBorder="1" applyAlignment="1">
      <alignment horizontal="center"/>
    </xf>
    <xf numFmtId="0" fontId="100" fillId="0" borderId="173" xfId="0" applyFont="1" applyBorder="1" applyAlignment="1">
      <alignment horizontal="center" vertical="center"/>
    </xf>
    <xf numFmtId="0" fontId="128" fillId="0" borderId="173" xfId="0" applyFont="1" applyBorder="1" applyAlignment="1">
      <alignment horizontal="center" vertical="center"/>
    </xf>
    <xf numFmtId="0" fontId="102" fillId="28" borderId="172" xfId="0" applyFont="1" applyFill="1" applyBorder="1" applyAlignment="1">
      <alignment horizontal="center" vertical="center"/>
    </xf>
    <xf numFmtId="185" fontId="102" fillId="28" borderId="173" xfId="0" applyNumberFormat="1" applyFont="1" applyFill="1" applyBorder="1" applyAlignment="1">
      <alignment horizontal="center" vertical="center"/>
    </xf>
    <xf numFmtId="177" fontId="102" fillId="28" borderId="173" xfId="0" applyNumberFormat="1" applyFont="1" applyFill="1" applyBorder="1" applyAlignment="1">
      <alignment horizontal="center" vertical="center"/>
    </xf>
    <xf numFmtId="0" fontId="102" fillId="28" borderId="173" xfId="0" applyFont="1" applyFill="1" applyBorder="1" applyAlignment="1">
      <alignment horizontal="center" vertical="center"/>
    </xf>
    <xf numFmtId="0" fontId="142" fillId="0" borderId="173" xfId="3" applyNumberFormat="1" applyFont="1" applyBorder="1" applyAlignment="1">
      <alignment horizontal="center" vertical="center"/>
    </xf>
    <xf numFmtId="20" fontId="128" fillId="0" borderId="172" xfId="3" applyNumberFormat="1" applyFont="1" applyBorder="1" applyAlignment="1">
      <alignment horizontal="center" vertical="center"/>
    </xf>
    <xf numFmtId="0" fontId="112" fillId="28" borderId="173" xfId="3" applyNumberFormat="1" applyFont="1" applyFill="1" applyBorder="1" applyAlignment="1">
      <alignment horizontal="center" vertical="center"/>
    </xf>
    <xf numFmtId="0" fontId="189" fillId="28" borderId="172" xfId="15" applyFont="1" applyFill="1" applyBorder="1" applyAlignment="1">
      <alignment horizontal="center" vertical="center"/>
    </xf>
    <xf numFmtId="0" fontId="105" fillId="28" borderId="173" xfId="0" applyFont="1" applyFill="1" applyBorder="1" applyAlignment="1">
      <alignment horizontal="left" vertical="center" wrapText="1"/>
    </xf>
    <xf numFmtId="0" fontId="98" fillId="28" borderId="173" xfId="0" applyFont="1" applyFill="1" applyBorder="1" applyAlignment="1">
      <alignment horizontal="left" vertical="center"/>
    </xf>
    <xf numFmtId="0" fontId="189" fillId="0" borderId="172" xfId="15" applyFont="1" applyBorder="1" applyAlignment="1">
      <alignment horizontal="center" vertical="center"/>
    </xf>
    <xf numFmtId="0" fontId="105" fillId="0" borderId="173" xfId="0" applyFont="1" applyBorder="1" applyAlignment="1">
      <alignment horizontal="left" vertical="center" wrapText="1"/>
    </xf>
    <xf numFmtId="0" fontId="98" fillId="0" borderId="173" xfId="0" applyNumberFormat="1" applyFont="1" applyBorder="1" applyAlignment="1">
      <alignment horizontal="left" vertical="center"/>
    </xf>
    <xf numFmtId="0" fontId="186" fillId="28" borderId="172" xfId="0" applyFont="1" applyFill="1" applyBorder="1" applyAlignment="1">
      <alignment horizontal="center"/>
    </xf>
    <xf numFmtId="0" fontId="112" fillId="28" borderId="173" xfId="0" applyNumberFormat="1" applyFont="1" applyFill="1" applyBorder="1" applyAlignment="1">
      <alignment vertical="center" wrapText="1"/>
    </xf>
    <xf numFmtId="0" fontId="98" fillId="28" borderId="173" xfId="0" applyNumberFormat="1" applyFont="1" applyFill="1" applyBorder="1" applyAlignment="1">
      <alignment horizontal="left" vertical="center"/>
    </xf>
    <xf numFmtId="0" fontId="98" fillId="28" borderId="173" xfId="0" applyFont="1" applyFill="1" applyBorder="1" applyAlignment="1">
      <alignment horizontal="center" vertical="center"/>
    </xf>
    <xf numFmtId="0" fontId="186" fillId="0" borderId="172" xfId="0" applyFont="1" applyBorder="1" applyAlignment="1">
      <alignment horizontal="center"/>
    </xf>
    <xf numFmtId="0" fontId="112" fillId="0" borderId="173" xfId="0" applyNumberFormat="1" applyFont="1" applyBorder="1" applyAlignment="1">
      <alignment vertical="center" wrapText="1"/>
    </xf>
    <xf numFmtId="0" fontId="98" fillId="0" borderId="173" xfId="0" applyFont="1" applyBorder="1" applyAlignment="1">
      <alignment horizontal="center" vertical="center"/>
    </xf>
    <xf numFmtId="0" fontId="112" fillId="28" borderId="173" xfId="0" applyFont="1" applyFill="1" applyBorder="1" applyAlignment="1">
      <alignment vertical="center" wrapText="1"/>
    </xf>
    <xf numFmtId="0" fontId="106" fillId="0" borderId="173" xfId="0" applyFont="1" applyBorder="1" applyAlignment="1">
      <alignment vertical="center"/>
    </xf>
    <xf numFmtId="177" fontId="115" fillId="28" borderId="173" xfId="0" applyNumberFormat="1" applyFont="1" applyFill="1" applyBorder="1" applyAlignment="1">
      <alignment horizontal="center" vertical="center"/>
    </xf>
    <xf numFmtId="0" fontId="119" fillId="28" borderId="173" xfId="0" applyFont="1" applyFill="1" applyBorder="1" applyAlignment="1">
      <alignment vertical="center" wrapText="1"/>
    </xf>
    <xf numFmtId="0" fontId="115" fillId="28" borderId="173" xfId="0" applyFont="1" applyFill="1" applyBorder="1" applyAlignment="1">
      <alignment horizontal="center" vertical="center"/>
    </xf>
    <xf numFmtId="177" fontId="100" fillId="0" borderId="173" xfId="0" applyNumberFormat="1" applyFont="1" applyBorder="1" applyAlignment="1">
      <alignment horizontal="center" vertical="center"/>
    </xf>
    <xf numFmtId="186" fontId="112" fillId="28" borderId="173" xfId="3" applyNumberFormat="1" applyFont="1" applyFill="1" applyBorder="1" applyAlignment="1">
      <alignment horizontal="center" wrapText="1"/>
    </xf>
    <xf numFmtId="186" fontId="112" fillId="28" borderId="174" xfId="3" applyNumberFormat="1" applyFont="1" applyFill="1" applyBorder="1" applyAlignment="1">
      <alignment horizontal="center" wrapText="1"/>
    </xf>
    <xf numFmtId="0" fontId="190" fillId="28" borderId="173" xfId="3" applyNumberFormat="1" applyFont="1" applyFill="1" applyBorder="1" applyAlignment="1">
      <alignment horizontal="center" vertical="center" shrinkToFit="1"/>
    </xf>
    <xf numFmtId="0" fontId="190" fillId="0" borderId="173" xfId="3" applyNumberFormat="1" applyFont="1" applyBorder="1" applyAlignment="1">
      <alignment horizontal="center" vertical="center" shrinkToFit="1"/>
    </xf>
    <xf numFmtId="186" fontId="109" fillId="28" borderId="173" xfId="3" applyNumberFormat="1" applyFont="1" applyFill="1" applyBorder="1" applyAlignment="1">
      <alignment horizontal="center"/>
    </xf>
    <xf numFmtId="0" fontId="115" fillId="0" borderId="172" xfId="0" applyFont="1" applyBorder="1" applyAlignment="1">
      <alignment horizontal="center" vertical="center"/>
    </xf>
    <xf numFmtId="185" fontId="115" fillId="0" borderId="173" xfId="0" applyNumberFormat="1" applyFont="1" applyBorder="1" applyAlignment="1">
      <alignment horizontal="center" vertical="center"/>
    </xf>
    <xf numFmtId="0" fontId="115" fillId="28" borderId="172" xfId="0" applyFont="1" applyFill="1" applyBorder="1" applyAlignment="1">
      <alignment horizontal="center" vertical="center"/>
    </xf>
    <xf numFmtId="185" fontId="115" fillId="28" borderId="173" xfId="0" applyNumberFormat="1" applyFont="1" applyFill="1" applyBorder="1" applyAlignment="1">
      <alignment horizontal="center" vertical="center"/>
    </xf>
    <xf numFmtId="0" fontId="115" fillId="0" borderId="175" xfId="0" applyFont="1" applyBorder="1" applyAlignment="1">
      <alignment horizontal="center" vertical="center"/>
    </xf>
    <xf numFmtId="185" fontId="100" fillId="0" borderId="176" xfId="0" applyNumberFormat="1" applyFont="1" applyBorder="1" applyAlignment="1">
      <alignment horizontal="center" vertical="center"/>
    </xf>
    <xf numFmtId="20" fontId="98" fillId="0" borderId="176" xfId="3" applyNumberFormat="1" applyFont="1" applyBorder="1" applyAlignment="1">
      <alignment horizontal="center" vertical="center"/>
    </xf>
    <xf numFmtId="0" fontId="98" fillId="0" borderId="176" xfId="3" applyNumberFormat="1" applyFont="1" applyBorder="1" applyAlignment="1">
      <alignment horizontal="center" vertical="center"/>
    </xf>
    <xf numFmtId="186" fontId="128" fillId="0" borderId="176" xfId="3" applyNumberFormat="1" applyFont="1" applyBorder="1" applyAlignment="1">
      <alignment horizontal="center" vertical="center"/>
    </xf>
    <xf numFmtId="1" fontId="98" fillId="0" borderId="176" xfId="3" applyNumberFormat="1" applyFont="1" applyBorder="1" applyAlignment="1">
      <alignment horizontal="center"/>
    </xf>
    <xf numFmtId="186" fontId="128" fillId="0" borderId="176" xfId="3" applyNumberFormat="1" applyFont="1" applyBorder="1" applyAlignment="1">
      <alignment horizontal="right" vertical="center"/>
    </xf>
    <xf numFmtId="1" fontId="128" fillId="0" borderId="176" xfId="3" applyNumberFormat="1" applyFont="1" applyBorder="1" applyAlignment="1">
      <alignment horizontal="right" vertical="center"/>
    </xf>
    <xf numFmtId="1" fontId="98" fillId="0" borderId="176" xfId="3" applyNumberFormat="1" applyFont="1" applyBorder="1" applyAlignment="1"/>
    <xf numFmtId="0" fontId="128" fillId="0" borderId="176" xfId="3" applyNumberFormat="1" applyFont="1" applyBorder="1" applyAlignment="1">
      <alignment horizontal="center" vertical="center"/>
    </xf>
    <xf numFmtId="0" fontId="113" fillId="0" borderId="176" xfId="3" applyNumberFormat="1" applyFont="1" applyBorder="1" applyAlignment="1">
      <alignment horizontal="center" vertical="center" wrapText="1"/>
    </xf>
    <xf numFmtId="0" fontId="98" fillId="0" borderId="176" xfId="0" applyNumberFormat="1" applyFont="1" applyBorder="1" applyAlignment="1">
      <alignment horizontal="left" vertical="center"/>
    </xf>
    <xf numFmtId="0" fontId="129" fillId="0" borderId="176" xfId="3" applyNumberFormat="1" applyFont="1" applyBorder="1" applyAlignment="1">
      <alignment horizontal="center"/>
    </xf>
    <xf numFmtId="0" fontId="128" fillId="0" borderId="176" xfId="3" applyNumberFormat="1" applyFont="1" applyBorder="1" applyAlignment="1">
      <alignment horizontal="center"/>
    </xf>
    <xf numFmtId="0" fontId="130" fillId="0" borderId="176" xfId="3" applyNumberFormat="1" applyFont="1" applyBorder="1" applyAlignment="1">
      <alignment horizontal="center" vertical="center"/>
    </xf>
    <xf numFmtId="0" fontId="190" fillId="0" borderId="176" xfId="3" applyNumberFormat="1" applyFont="1" applyBorder="1" applyAlignment="1">
      <alignment horizontal="center" vertical="center" shrinkToFit="1"/>
    </xf>
    <xf numFmtId="186" fontId="98" fillId="0" borderId="176" xfId="3" applyNumberFormat="1" applyFont="1" applyBorder="1" applyAlignment="1">
      <alignment horizontal="center"/>
    </xf>
    <xf numFmtId="186" fontId="98" fillId="0" borderId="177" xfId="3" applyNumberFormat="1" applyFont="1" applyBorder="1" applyAlignment="1">
      <alignment horizontal="center"/>
    </xf>
    <xf numFmtId="0" fontId="229" fillId="40" borderId="161" xfId="0" applyFont="1" applyFill="1" applyBorder="1" applyAlignment="1">
      <alignment horizontal="center" vertical="center" wrapText="1"/>
    </xf>
    <xf numFmtId="0" fontId="128" fillId="28" borderId="168" xfId="0" applyFont="1" applyFill="1" applyBorder="1" applyAlignment="1">
      <alignment horizontal="center" vertical="center" wrapText="1"/>
    </xf>
    <xf numFmtId="0" fontId="128" fillId="0" borderId="168" xfId="0" applyFont="1" applyBorder="1" applyAlignment="1">
      <alignment horizontal="center" vertical="center" wrapText="1"/>
    </xf>
    <xf numFmtId="0" fontId="98" fillId="28" borderId="168" xfId="0" applyFont="1" applyFill="1" applyBorder="1" applyAlignment="1">
      <alignment horizontal="center" vertical="center" wrapText="1"/>
    </xf>
    <xf numFmtId="0" fontId="98" fillId="0" borderId="168" xfId="0" applyFont="1" applyBorder="1" applyAlignment="1">
      <alignment horizontal="center" vertical="center" wrapText="1"/>
    </xf>
    <xf numFmtId="0" fontId="250" fillId="0" borderId="168" xfId="0" applyFont="1" applyBorder="1" applyAlignment="1">
      <alignment horizontal="center" vertical="center" wrapText="1"/>
    </xf>
    <xf numFmtId="0" fontId="245" fillId="28" borderId="168" xfId="0" applyFont="1" applyFill="1" applyBorder="1" applyAlignment="1">
      <alignment horizontal="center" vertical="center" wrapText="1"/>
    </xf>
    <xf numFmtId="0" fontId="236" fillId="0" borderId="168" xfId="0" applyFont="1" applyBorder="1" applyAlignment="1">
      <alignment horizontal="center" vertical="center" wrapText="1"/>
    </xf>
    <xf numFmtId="0" fontId="128" fillId="28" borderId="168" xfId="0" applyFont="1" applyFill="1" applyBorder="1" applyAlignment="1">
      <alignment horizontal="center" vertical="center"/>
    </xf>
    <xf numFmtId="0" fontId="236" fillId="28" borderId="168" xfId="0" applyFont="1" applyFill="1" applyBorder="1" applyAlignment="1">
      <alignment horizontal="center" vertical="center" wrapText="1"/>
    </xf>
    <xf numFmtId="0" fontId="130" fillId="28" borderId="168" xfId="0" applyFont="1" applyFill="1" applyBorder="1" applyAlignment="1">
      <alignment horizontal="center" vertical="center" wrapText="1"/>
    </xf>
    <xf numFmtId="0" fontId="120" fillId="0" borderId="168" xfId="0" applyFont="1" applyBorder="1" applyAlignment="1">
      <alignment horizontal="center" vertical="center" wrapText="1"/>
    </xf>
    <xf numFmtId="0" fontId="240" fillId="28" borderId="168" xfId="0" applyFont="1" applyFill="1" applyBorder="1" applyAlignment="1">
      <alignment horizontal="center" vertical="center" wrapText="1"/>
    </xf>
    <xf numFmtId="0" fontId="240" fillId="0" borderId="168" xfId="0" applyFont="1" applyBorder="1" applyAlignment="1">
      <alignment horizontal="center" vertical="center" wrapText="1"/>
    </xf>
    <xf numFmtId="0" fontId="238" fillId="28" borderId="168" xfId="0" applyFont="1" applyFill="1" applyBorder="1" applyAlignment="1">
      <alignment horizontal="center" vertical="center" wrapText="1"/>
    </xf>
    <xf numFmtId="0" fontId="128" fillId="0" borderId="168" xfId="0" applyFont="1" applyBorder="1" applyAlignment="1">
      <alignment horizontal="center" vertical="center"/>
    </xf>
    <xf numFmtId="177" fontId="100" fillId="0" borderId="158" xfId="0" applyNumberFormat="1" applyFont="1" applyBorder="1" applyAlignment="1">
      <alignment horizontal="center" vertical="center"/>
    </xf>
    <xf numFmtId="1" fontId="100" fillId="0" borderId="158" xfId="0" applyNumberFormat="1" applyFont="1" applyBorder="1" applyAlignment="1">
      <alignment horizontal="center" vertical="center"/>
    </xf>
    <xf numFmtId="0" fontId="100" fillId="0" borderId="158" xfId="0" applyNumberFormat="1" applyFont="1" applyBorder="1" applyAlignment="1">
      <alignment horizontal="center" vertical="center"/>
    </xf>
    <xf numFmtId="0" fontId="107" fillId="0" borderId="158" xfId="0" applyFont="1" applyBorder="1" applyAlignment="1">
      <alignment vertical="center"/>
    </xf>
    <xf numFmtId="0" fontId="129" fillId="0" borderId="158" xfId="0" applyNumberFormat="1" applyFont="1" applyBorder="1" applyAlignment="1">
      <alignment horizontal="center" vertical="center"/>
    </xf>
    <xf numFmtId="0" fontId="128" fillId="0" borderId="158" xfId="0" applyFont="1" applyBorder="1" applyAlignment="1">
      <alignment horizontal="center" vertical="center" wrapText="1"/>
    </xf>
    <xf numFmtId="0" fontId="128" fillId="0" borderId="178" xfId="0" applyFont="1" applyBorder="1" applyAlignment="1">
      <alignment horizontal="center" vertical="center"/>
    </xf>
    <xf numFmtId="0" fontId="227" fillId="40" borderId="156" xfId="0" applyFont="1" applyFill="1" applyBorder="1" applyAlignment="1">
      <alignment horizontal="center" vertical="center" wrapText="1"/>
    </xf>
    <xf numFmtId="0" fontId="128" fillId="28" borderId="135" xfId="0" applyFont="1" applyFill="1" applyBorder="1" applyAlignment="1">
      <alignment horizontal="center" vertical="center"/>
    </xf>
    <xf numFmtId="0" fontId="128" fillId="0" borderId="135" xfId="0" applyFont="1" applyBorder="1" applyAlignment="1">
      <alignment horizontal="center" vertical="center"/>
    </xf>
    <xf numFmtId="0" fontId="98" fillId="0" borderId="58" xfId="0" applyNumberFormat="1" applyFont="1" applyBorder="1" applyAlignment="1">
      <alignment horizontal="center" vertical="center"/>
    </xf>
    <xf numFmtId="0" fontId="0" fillId="0" borderId="0" xfId="0" applyFill="1" applyBorder="1"/>
    <xf numFmtId="186" fontId="112" fillId="0" borderId="173" xfId="3" applyNumberFormat="1" applyFont="1" applyBorder="1" applyAlignment="1">
      <alignment horizontal="center"/>
    </xf>
    <xf numFmtId="0" fontId="208" fillId="0" borderId="167" xfId="3" applyFont="1" applyBorder="1" applyAlignment="1">
      <alignment horizontal="center" vertical="center"/>
    </xf>
    <xf numFmtId="14" fontId="208" fillId="0" borderId="167" xfId="3" applyNumberFormat="1" applyFont="1" applyBorder="1" applyAlignment="1">
      <alignment horizontal="center" vertical="center"/>
    </xf>
    <xf numFmtId="0" fontId="206" fillId="0" borderId="167" xfId="0" applyFont="1" applyBorder="1" applyAlignment="1">
      <alignment horizontal="center" vertical="center"/>
    </xf>
    <xf numFmtId="189" fontId="0" fillId="0" borderId="167" xfId="0" applyNumberFormat="1" applyBorder="1" applyAlignment="1">
      <alignment horizontal="center"/>
    </xf>
    <xf numFmtId="0" fontId="5" fillId="0" borderId="167" xfId="0" applyFont="1" applyBorder="1" applyAlignment="1">
      <alignment horizontal="center" vertical="center"/>
    </xf>
    <xf numFmtId="0" fontId="207" fillId="0" borderId="167" xfId="0" applyFont="1" applyBorder="1" applyAlignment="1">
      <alignment horizontal="center" vertical="center"/>
    </xf>
    <xf numFmtId="0" fontId="0" fillId="0" borderId="167" xfId="0" applyBorder="1"/>
    <xf numFmtId="0" fontId="212" fillId="0" borderId="167" xfId="3" applyNumberFormat="1" applyFont="1" applyBorder="1" applyAlignment="1">
      <alignment horizontal="center" vertical="center"/>
    </xf>
    <xf numFmtId="0" fontId="212" fillId="28" borderId="167" xfId="3" applyNumberFormat="1" applyFont="1" applyFill="1" applyBorder="1" applyAlignment="1">
      <alignment horizontal="center" vertical="center"/>
    </xf>
    <xf numFmtId="0" fontId="0" fillId="0" borderId="167" xfId="0" applyFill="1" applyBorder="1"/>
    <xf numFmtId="189" fontId="0" fillId="0" borderId="167" xfId="0" applyNumberFormat="1" applyFill="1" applyBorder="1" applyAlignment="1">
      <alignment horizontal="center"/>
    </xf>
    <xf numFmtId="186" fontId="128" fillId="0" borderId="173" xfId="3" applyNumberFormat="1" applyFont="1" applyFill="1" applyBorder="1" applyAlignment="1">
      <alignment horizontal="right" vertical="center"/>
    </xf>
    <xf numFmtId="1" fontId="98" fillId="0" borderId="173" xfId="3" applyNumberFormat="1" applyFont="1" applyFill="1" applyBorder="1" applyAlignment="1"/>
    <xf numFmtId="0" fontId="128" fillId="0" borderId="173" xfId="3" applyNumberFormat="1" applyFont="1" applyFill="1" applyBorder="1" applyAlignment="1">
      <alignment horizontal="center" vertical="center"/>
    </xf>
    <xf numFmtId="0" fontId="129" fillId="0" borderId="173" xfId="3" applyNumberFormat="1" applyFont="1" applyFill="1" applyBorder="1" applyAlignment="1">
      <alignment horizontal="center"/>
    </xf>
    <xf numFmtId="0" fontId="128" fillId="0" borderId="173" xfId="3" applyNumberFormat="1" applyFont="1" applyFill="1" applyBorder="1" applyAlignment="1">
      <alignment horizontal="center"/>
    </xf>
    <xf numFmtId="0" fontId="130" fillId="0" borderId="173" xfId="3" applyNumberFormat="1" applyFont="1" applyFill="1" applyBorder="1" applyAlignment="1">
      <alignment horizontal="center" vertical="center"/>
    </xf>
    <xf numFmtId="0" fontId="190" fillId="0" borderId="173" xfId="3" applyNumberFormat="1" applyFont="1" applyFill="1" applyBorder="1" applyAlignment="1">
      <alignment horizontal="center" vertical="center" shrinkToFit="1"/>
    </xf>
    <xf numFmtId="186" fontId="98" fillId="0" borderId="173" xfId="3" applyNumberFormat="1" applyFont="1" applyFill="1" applyBorder="1" applyAlignment="1">
      <alignment horizontal="center"/>
    </xf>
    <xf numFmtId="186" fontId="98" fillId="0" borderId="174" xfId="3" applyNumberFormat="1" applyFont="1" applyFill="1" applyBorder="1" applyAlignment="1">
      <alignment horizontal="center"/>
    </xf>
    <xf numFmtId="0" fontId="132" fillId="0" borderId="173" xfId="3" applyFont="1" applyBorder="1" applyAlignment="1">
      <alignment horizontal="center" vertical="center" wrapText="1"/>
    </xf>
    <xf numFmtId="0" fontId="100" fillId="0" borderId="173" xfId="3" applyFont="1" applyBorder="1" applyAlignment="1">
      <alignment horizontal="left" vertical="center"/>
    </xf>
    <xf numFmtId="0" fontId="113" fillId="0" borderId="173" xfId="3" applyFont="1" applyBorder="1" applyAlignment="1">
      <alignment horizontal="center" vertical="center" wrapText="1"/>
    </xf>
    <xf numFmtId="0" fontId="98" fillId="0" borderId="173" xfId="3" applyFont="1" applyBorder="1" applyAlignment="1">
      <alignment horizontal="center" vertical="center" wrapText="1"/>
    </xf>
    <xf numFmtId="0" fontId="5" fillId="0" borderId="173" xfId="3" applyFont="1" applyBorder="1" applyAlignment="1">
      <alignment horizontal="center" vertical="center" wrapText="1"/>
    </xf>
    <xf numFmtId="0" fontId="113" fillId="0" borderId="173" xfId="3" applyFont="1" applyBorder="1" applyAlignment="1">
      <alignment horizontal="center" vertical="center"/>
    </xf>
    <xf numFmtId="0" fontId="106" fillId="0" borderId="173" xfId="3" applyFont="1" applyBorder="1" applyAlignment="1">
      <alignment horizontal="center" vertical="center"/>
    </xf>
    <xf numFmtId="0" fontId="5" fillId="0" borderId="173" xfId="3" applyFont="1" applyBorder="1" applyAlignment="1">
      <alignment horizontal="center" vertical="center"/>
    </xf>
    <xf numFmtId="0" fontId="106" fillId="0" borderId="173" xfId="3" applyFont="1" applyBorder="1" applyAlignment="1">
      <alignment horizontal="center" vertical="center" wrapText="1"/>
    </xf>
    <xf numFmtId="0" fontId="128" fillId="0" borderId="173" xfId="3" applyFont="1" applyBorder="1" applyAlignment="1">
      <alignment horizontal="left" vertical="center"/>
    </xf>
    <xf numFmtId="0" fontId="134" fillId="0" borderId="173" xfId="3" applyFont="1" applyBorder="1" applyAlignment="1">
      <alignment horizontal="center" vertical="center" wrapText="1"/>
    </xf>
    <xf numFmtId="0" fontId="7" fillId="0" borderId="173" xfId="3" applyBorder="1"/>
    <xf numFmtId="0" fontId="110" fillId="0" borderId="173" xfId="3" applyFont="1" applyBorder="1"/>
    <xf numFmtId="0" fontId="135" fillId="0" borderId="173" xfId="3" applyFont="1" applyBorder="1" applyAlignment="1">
      <alignment horizontal="center" vertical="center" wrapText="1"/>
    </xf>
    <xf numFmtId="177" fontId="7" fillId="0" borderId="173" xfId="3" applyNumberFormat="1" applyBorder="1"/>
    <xf numFmtId="0" fontId="98" fillId="0" borderId="173" xfId="3" applyFont="1" applyBorder="1" applyAlignment="1">
      <alignment horizontal="left" vertical="center"/>
    </xf>
    <xf numFmtId="0" fontId="135" fillId="0" borderId="173" xfId="3" applyFont="1" applyBorder="1" applyAlignment="1">
      <alignment horizontal="center" vertical="center"/>
    </xf>
    <xf numFmtId="0" fontId="44" fillId="0" borderId="173" xfId="3" applyFont="1" applyBorder="1" applyAlignment="1">
      <alignment horizontal="center" vertical="center" wrapText="1"/>
    </xf>
    <xf numFmtId="0" fontId="98" fillId="0" borderId="172" xfId="3" applyFont="1" applyBorder="1" applyAlignment="1">
      <alignment horizontal="center" vertical="center"/>
    </xf>
    <xf numFmtId="0" fontId="98" fillId="0" borderId="173" xfId="3" applyFont="1" applyBorder="1" applyAlignment="1">
      <alignment horizontal="center" vertical="center"/>
    </xf>
    <xf numFmtId="0" fontId="128" fillId="0" borderId="172" xfId="3" applyFont="1" applyBorder="1" applyAlignment="1">
      <alignment horizontal="center" vertical="center"/>
    </xf>
    <xf numFmtId="0" fontId="100" fillId="0" borderId="172" xfId="3" applyFont="1" applyBorder="1" applyAlignment="1">
      <alignment horizontal="center" vertical="center"/>
    </xf>
    <xf numFmtId="0" fontId="98" fillId="0" borderId="179" xfId="3" applyFont="1" applyBorder="1" applyAlignment="1">
      <alignment horizontal="center" vertical="center"/>
    </xf>
    <xf numFmtId="0" fontId="7" fillId="0" borderId="172" xfId="3" applyBorder="1" applyAlignment="1">
      <alignment horizontal="center" vertical="center"/>
    </xf>
    <xf numFmtId="185" fontId="7" fillId="0" borderId="173" xfId="3" applyNumberFormat="1" applyBorder="1" applyAlignment="1">
      <alignment horizontal="center" vertical="center"/>
    </xf>
    <xf numFmtId="20" fontId="7" fillId="0" borderId="173" xfId="3" applyNumberFormat="1" applyBorder="1" applyAlignment="1">
      <alignment horizontal="center" vertical="center"/>
    </xf>
    <xf numFmtId="0" fontId="134" fillId="0" borderId="173" xfId="3" applyFont="1" applyBorder="1" applyAlignment="1">
      <alignment horizontal="center" vertical="center"/>
    </xf>
    <xf numFmtId="0" fontId="102" fillId="0" borderId="172" xfId="3" applyFont="1" applyBorder="1" applyAlignment="1">
      <alignment horizontal="center" vertical="center"/>
    </xf>
    <xf numFmtId="0" fontId="44" fillId="0" borderId="172" xfId="3" applyFont="1" applyBorder="1" applyAlignment="1">
      <alignment horizontal="center" vertical="center"/>
    </xf>
    <xf numFmtId="14" fontId="208" fillId="0" borderId="173" xfId="3" applyNumberFormat="1" applyFont="1" applyBorder="1" applyAlignment="1">
      <alignment horizontal="center" vertical="center"/>
    </xf>
    <xf numFmtId="0" fontId="194" fillId="33" borderId="132" xfId="16" applyFont="1" applyFill="1" applyBorder="1" applyAlignment="1">
      <alignment horizontal="center" vertical="center" wrapText="1" readingOrder="1"/>
    </xf>
    <xf numFmtId="187" fontId="194" fillId="33" borderId="132" xfId="16" applyNumberFormat="1" applyFont="1" applyFill="1" applyBorder="1" applyAlignment="1">
      <alignment horizontal="center" vertical="center" wrapText="1" readingOrder="1"/>
    </xf>
    <xf numFmtId="0" fontId="186" fillId="0" borderId="173" xfId="3" applyNumberFormat="1" applyFont="1" applyBorder="1" applyAlignment="1"/>
    <xf numFmtId="0" fontId="206" fillId="0" borderId="0" xfId="0" applyFont="1" applyBorder="1" applyAlignment="1">
      <alignment horizontal="center" vertical="center"/>
    </xf>
    <xf numFmtId="189" fontId="0" fillId="0" borderId="0" xfId="0" applyNumberFormat="1" applyBorder="1" applyAlignment="1">
      <alignment horizontal="center"/>
    </xf>
    <xf numFmtId="0" fontId="207" fillId="0" borderId="0" xfId="0" applyFont="1" applyBorder="1" applyAlignment="1">
      <alignment horizontal="center" vertical="center"/>
    </xf>
    <xf numFmtId="0" fontId="212" fillId="0" borderId="0" xfId="3" applyNumberFormat="1" applyFont="1" applyBorder="1" applyAlignment="1">
      <alignment horizontal="center" vertical="center"/>
    </xf>
    <xf numFmtId="0" fontId="212" fillId="28" borderId="0" xfId="3" applyNumberFormat="1" applyFont="1" applyFill="1" applyBorder="1" applyAlignment="1">
      <alignment horizontal="center" vertical="center"/>
    </xf>
    <xf numFmtId="189" fontId="0" fillId="0" borderId="0" xfId="0" applyNumberFormat="1" applyFill="1" applyBorder="1" applyAlignment="1">
      <alignment horizontal="center"/>
    </xf>
    <xf numFmtId="0" fontId="206" fillId="0" borderId="173" xfId="0" applyFont="1" applyBorder="1" applyAlignment="1">
      <alignment horizontal="center" vertical="center"/>
    </xf>
    <xf numFmtId="0" fontId="5" fillId="0" borderId="173" xfId="0" applyFont="1" applyBorder="1" applyAlignment="1">
      <alignment horizontal="center" vertical="center"/>
    </xf>
    <xf numFmtId="179" fontId="0" fillId="0" borderId="174" xfId="0" applyNumberFormat="1" applyBorder="1" applyAlignment="1">
      <alignment horizontal="center"/>
    </xf>
    <xf numFmtId="0" fontId="0" fillId="0" borderId="172" xfId="0" applyBorder="1" applyAlignment="1">
      <alignment horizontal="center"/>
    </xf>
    <xf numFmtId="0" fontId="253" fillId="0" borderId="167" xfId="3" applyFont="1" applyBorder="1" applyAlignment="1">
      <alignment horizontal="center" vertical="center"/>
    </xf>
    <xf numFmtId="0" fontId="195" fillId="0" borderId="0" xfId="16" applyFont="1" applyBorder="1" applyAlignment="1">
      <alignment horizontal="center" vertical="center" wrapText="1" readingOrder="1"/>
    </xf>
    <xf numFmtId="49" fontId="195" fillId="0" borderId="0" xfId="16" applyNumberFormat="1" applyFont="1" applyBorder="1" applyAlignment="1">
      <alignment horizontal="center" vertical="center"/>
    </xf>
    <xf numFmtId="3" fontId="195" fillId="0" borderId="0" xfId="16" applyNumberFormat="1" applyFont="1" applyBorder="1" applyAlignment="1">
      <alignment horizontal="center" vertical="center"/>
    </xf>
    <xf numFmtId="0" fontId="195" fillId="0" borderId="0" xfId="16" applyFont="1" applyBorder="1" applyAlignment="1">
      <alignment horizontal="center" vertical="center"/>
    </xf>
    <xf numFmtId="0" fontId="195" fillId="0" borderId="0" xfId="16" applyFont="1" applyBorder="1" applyAlignment="1">
      <alignment horizontal="center" vertical="center" shrinkToFit="1"/>
    </xf>
    <xf numFmtId="49" fontId="195" fillId="0" borderId="0" xfId="16" applyNumberFormat="1" applyFont="1" applyBorder="1" applyAlignment="1">
      <alignment horizontal="center" vertical="center" wrapText="1" readingOrder="1"/>
    </xf>
    <xf numFmtId="187" fontId="194" fillId="33" borderId="176" xfId="16" applyNumberFormat="1" applyFont="1" applyFill="1" applyBorder="1" applyAlignment="1">
      <alignment horizontal="center" vertical="center" wrapText="1" readingOrder="1"/>
    </xf>
    <xf numFmtId="0" fontId="194" fillId="33" borderId="176" xfId="16" applyFont="1" applyFill="1" applyBorder="1" applyAlignment="1">
      <alignment horizontal="center" vertical="center" wrapText="1" readingOrder="1"/>
    </xf>
    <xf numFmtId="0" fontId="195" fillId="0" borderId="180" xfId="16" applyFont="1" applyBorder="1" applyAlignment="1">
      <alignment horizontal="center" vertical="center" wrapText="1" readingOrder="1"/>
    </xf>
    <xf numFmtId="49" fontId="195" fillId="0" borderId="181" xfId="16" applyNumberFormat="1" applyFont="1" applyBorder="1" applyAlignment="1">
      <alignment horizontal="center" vertical="center"/>
    </xf>
    <xf numFmtId="3" fontId="195" fillId="0" borderId="181" xfId="16" applyNumberFormat="1" applyFont="1" applyBorder="1" applyAlignment="1">
      <alignment horizontal="center" vertical="center"/>
    </xf>
    <xf numFmtId="0" fontId="195" fillId="0" borderId="181" xfId="16" applyFont="1" applyBorder="1" applyAlignment="1">
      <alignment horizontal="center" vertical="center"/>
    </xf>
    <xf numFmtId="0" fontId="195" fillId="0" borderId="181" xfId="16" applyFont="1" applyBorder="1" applyAlignment="1">
      <alignment horizontal="center" vertical="center" shrinkToFit="1"/>
    </xf>
    <xf numFmtId="0" fontId="195" fillId="0" borderId="173" xfId="16" applyFont="1" applyBorder="1" applyAlignment="1">
      <alignment horizontal="center" vertical="center" wrapText="1" readingOrder="1"/>
    </xf>
    <xf numFmtId="49" fontId="195" fillId="0" borderId="173" xfId="16" applyNumberFormat="1" applyFont="1" applyBorder="1" applyAlignment="1">
      <alignment horizontal="center" vertical="center"/>
    </xf>
    <xf numFmtId="3" fontId="195" fillId="0" borderId="173" xfId="16" applyNumberFormat="1" applyFont="1" applyBorder="1" applyAlignment="1">
      <alignment horizontal="center" vertical="center"/>
    </xf>
    <xf numFmtId="0" fontId="195" fillId="0" borderId="173" xfId="16" applyFont="1" applyBorder="1" applyAlignment="1">
      <alignment horizontal="center" vertical="center"/>
    </xf>
    <xf numFmtId="0" fontId="195" fillId="0" borderId="173" xfId="16" applyFont="1" applyBorder="1" applyAlignment="1">
      <alignment horizontal="center" vertical="center" shrinkToFit="1"/>
    </xf>
    <xf numFmtId="185" fontId="189" fillId="28" borderId="58" xfId="15" applyNumberFormat="1" applyFill="1" applyBorder="1" applyAlignment="1">
      <alignment horizontal="center" vertical="center"/>
    </xf>
    <xf numFmtId="185" fontId="189" fillId="0" borderId="58" xfId="15" applyNumberFormat="1" applyBorder="1" applyAlignment="1">
      <alignment horizontal="center" vertical="center"/>
    </xf>
    <xf numFmtId="185" fontId="189" fillId="28" borderId="173" xfId="15" applyNumberFormat="1" applyFill="1" applyBorder="1" applyAlignment="1">
      <alignment horizontal="center" vertical="center"/>
    </xf>
    <xf numFmtId="185" fontId="189" fillId="0" borderId="173" xfId="15" applyNumberFormat="1" applyBorder="1" applyAlignment="1">
      <alignment horizontal="center" vertical="center"/>
    </xf>
    <xf numFmtId="0" fontId="52" fillId="0" borderId="188" xfId="0" applyFont="1" applyBorder="1" applyAlignment="1">
      <alignment wrapText="1"/>
    </xf>
    <xf numFmtId="0" fontId="44" fillId="0" borderId="189" xfId="0" applyFont="1" applyBorder="1" applyAlignment="1">
      <alignment horizontal="center" vertical="center" wrapText="1"/>
    </xf>
    <xf numFmtId="0" fontId="52" fillId="0" borderId="190" xfId="0" applyFont="1" applyBorder="1" applyAlignment="1">
      <alignment wrapText="1"/>
    </xf>
    <xf numFmtId="0" fontId="44" fillId="0" borderId="191" xfId="0" applyFont="1" applyFill="1" applyBorder="1" applyAlignment="1">
      <alignment horizontal="center" vertical="center"/>
    </xf>
    <xf numFmtId="0" fontId="44" fillId="0" borderId="190" xfId="0" applyFont="1" applyBorder="1" applyAlignment="1">
      <alignment wrapText="1"/>
    </xf>
    <xf numFmtId="0" fontId="44" fillId="0" borderId="190" xfId="0" applyFont="1" applyBorder="1" applyAlignment="1">
      <alignment horizontal="left" vertical="center" wrapText="1"/>
    </xf>
    <xf numFmtId="0" fontId="44" fillId="0" borderId="191" xfId="0" applyFont="1" applyBorder="1" applyAlignment="1">
      <alignment horizontal="center" vertical="center" wrapText="1"/>
    </xf>
    <xf numFmtId="0" fontId="44" fillId="0" borderId="192" xfId="0" applyFont="1" applyBorder="1" applyAlignment="1">
      <alignment wrapText="1"/>
    </xf>
    <xf numFmtId="0" fontId="44" fillId="0" borderId="193" xfId="0" applyFont="1" applyBorder="1" applyAlignment="1">
      <alignment horizontal="center" vertical="center" wrapText="1"/>
    </xf>
    <xf numFmtId="0" fontId="44" fillId="0" borderId="190" xfId="0" applyFont="1" applyBorder="1" applyAlignment="1">
      <alignment vertical="center" wrapText="1"/>
    </xf>
    <xf numFmtId="0" fontId="53" fillId="0" borderId="190" xfId="0" applyFont="1" applyBorder="1" applyAlignment="1">
      <alignment vertical="center" wrapText="1"/>
    </xf>
    <xf numFmtId="0" fontId="0" fillId="34" borderId="0" xfId="0" applyFill="1"/>
    <xf numFmtId="0" fontId="254" fillId="34" borderId="0" xfId="0" applyFont="1" applyFill="1" applyAlignment="1">
      <alignment horizontal="center"/>
    </xf>
    <xf numFmtId="0" fontId="256" fillId="34" borderId="0" xfId="0" applyFont="1" applyFill="1" applyAlignment="1">
      <alignment horizontal="center"/>
    </xf>
    <xf numFmtId="0" fontId="255" fillId="34" borderId="0" xfId="0" applyFont="1" applyFill="1" applyAlignment="1">
      <alignment horizontal="center"/>
    </xf>
    <xf numFmtId="0" fontId="101" fillId="34" borderId="0" xfId="0" applyFont="1" applyFill="1"/>
    <xf numFmtId="0" fontId="257" fillId="28" borderId="193" xfId="0" applyFont="1" applyFill="1" applyBorder="1" applyAlignment="1">
      <alignment horizontal="center" vertical="center"/>
    </xf>
    <xf numFmtId="0" fontId="257" fillId="0" borderId="193" xfId="0" applyFont="1" applyBorder="1" applyAlignment="1">
      <alignment horizontal="center" vertical="center"/>
    </xf>
    <xf numFmtId="0" fontId="130" fillId="0" borderId="193" xfId="0" applyFont="1" applyBorder="1" applyAlignment="1">
      <alignment horizontal="center" vertical="center"/>
    </xf>
    <xf numFmtId="0" fontId="207" fillId="0" borderId="193" xfId="0" applyFont="1" applyBorder="1" applyAlignment="1">
      <alignment horizontal="center" vertical="center"/>
    </xf>
    <xf numFmtId="0" fontId="212" fillId="28" borderId="193" xfId="3" applyNumberFormat="1" applyFont="1" applyFill="1" applyBorder="1" applyAlignment="1">
      <alignment horizontal="center" vertical="center"/>
    </xf>
    <xf numFmtId="0" fontId="186" fillId="28" borderId="193" xfId="0" applyFont="1" applyFill="1" applyBorder="1" applyAlignment="1">
      <alignment horizontal="center"/>
    </xf>
    <xf numFmtId="0" fontId="186" fillId="0" borderId="193" xfId="0" applyFont="1" applyBorder="1" applyAlignment="1">
      <alignment horizontal="center"/>
    </xf>
    <xf numFmtId="0" fontId="208" fillId="40" borderId="176" xfId="3" applyNumberFormat="1" applyFont="1" applyFill="1" applyBorder="1" applyAlignment="1">
      <alignment horizontal="center" vertical="center"/>
    </xf>
    <xf numFmtId="0" fontId="257" fillId="28" borderId="176" xfId="0" applyFont="1" applyFill="1" applyBorder="1" applyAlignment="1">
      <alignment horizontal="center" vertical="center"/>
    </xf>
    <xf numFmtId="0" fontId="257" fillId="0" borderId="176" xfId="0" applyFont="1" applyBorder="1" applyAlignment="1">
      <alignment horizontal="center" vertical="center"/>
    </xf>
    <xf numFmtId="0" fontId="130" fillId="0" borderId="176" xfId="0" applyFont="1" applyBorder="1" applyAlignment="1">
      <alignment horizontal="center" vertical="center"/>
    </xf>
    <xf numFmtId="0" fontId="207" fillId="0" borderId="176" xfId="0" applyFont="1" applyBorder="1" applyAlignment="1">
      <alignment horizontal="center" vertical="center"/>
    </xf>
    <xf numFmtId="0" fontId="186" fillId="28" borderId="176" xfId="0" applyFont="1" applyFill="1" applyBorder="1"/>
    <xf numFmtId="0" fontId="186" fillId="0" borderId="176" xfId="0" applyFont="1" applyBorder="1"/>
    <xf numFmtId="0" fontId="212" fillId="28" borderId="176" xfId="3" applyNumberFormat="1" applyFont="1" applyFill="1" applyBorder="1" applyAlignment="1">
      <alignment horizontal="center" vertical="center"/>
    </xf>
    <xf numFmtId="0" fontId="186" fillId="28" borderId="176" xfId="0" applyFont="1" applyFill="1" applyBorder="1" applyAlignment="1">
      <alignment horizontal="center"/>
    </xf>
    <xf numFmtId="0" fontId="186" fillId="0" borderId="176" xfId="0" applyFont="1" applyBorder="1" applyAlignment="1">
      <alignment horizontal="center"/>
    </xf>
    <xf numFmtId="0" fontId="186" fillId="0" borderId="195" xfId="0" applyFont="1" applyBorder="1"/>
    <xf numFmtId="0" fontId="120" fillId="0" borderId="0" xfId="3" applyFont="1" applyAlignment="1">
      <alignment horizontal="center" vertical="center"/>
    </xf>
    <xf numFmtId="0" fontId="44" fillId="0" borderId="196" xfId="0" applyFont="1" applyBorder="1" applyAlignment="1">
      <alignment horizontal="center" vertical="center" wrapText="1"/>
    </xf>
    <xf numFmtId="0" fontId="44" fillId="0" borderId="197" xfId="0" applyFont="1" applyBorder="1" applyAlignment="1">
      <alignment horizontal="center" vertical="center" wrapText="1"/>
    </xf>
    <xf numFmtId="0" fontId="44" fillId="0" borderId="197" xfId="0" applyFont="1" applyFill="1" applyBorder="1" applyAlignment="1">
      <alignment horizontal="center" vertical="center"/>
    </xf>
    <xf numFmtId="0" fontId="44" fillId="0" borderId="198" xfId="0" applyFont="1" applyFill="1" applyBorder="1" applyAlignment="1">
      <alignment horizontal="center" vertical="center"/>
    </xf>
    <xf numFmtId="0" fontId="230" fillId="40" borderId="161" xfId="0" applyFont="1" applyFill="1" applyBorder="1" applyAlignment="1">
      <alignment horizontal="center" vertical="center"/>
    </xf>
    <xf numFmtId="0" fontId="186" fillId="28" borderId="161" xfId="0" applyFont="1" applyFill="1" applyBorder="1" applyAlignment="1">
      <alignment horizontal="center" vertical="center" wrapText="1"/>
    </xf>
    <xf numFmtId="0" fontId="258" fillId="34" borderId="0" xfId="0" applyFont="1" applyFill="1"/>
    <xf numFmtId="0" fontId="259" fillId="34" borderId="194" xfId="0" applyFont="1" applyFill="1" applyBorder="1" applyAlignment="1">
      <alignment horizontal="center" vertical="center"/>
    </xf>
    <xf numFmtId="0" fontId="260" fillId="34" borderId="0" xfId="0" applyFont="1" applyFill="1"/>
    <xf numFmtId="0" fontId="261" fillId="34" borderId="194" xfId="0" applyFont="1" applyFill="1" applyBorder="1" applyAlignment="1">
      <alignment horizontal="center" vertical="center"/>
    </xf>
    <xf numFmtId="0" fontId="262" fillId="34" borderId="0" xfId="15" applyFont="1" applyFill="1"/>
    <xf numFmtId="0" fontId="262" fillId="34" borderId="0" xfId="15" applyFont="1" applyFill="1" applyAlignment="1">
      <alignment horizontal="center"/>
    </xf>
    <xf numFmtId="0" fontId="259" fillId="34" borderId="194" xfId="0" applyFont="1" applyFill="1" applyBorder="1" applyAlignment="1">
      <alignment horizontal="center"/>
    </xf>
    <xf numFmtId="0" fontId="263" fillId="34" borderId="194" xfId="0" applyFont="1" applyFill="1" applyBorder="1" applyAlignment="1">
      <alignment horizontal="center" vertical="center"/>
    </xf>
    <xf numFmtId="0" fontId="260" fillId="34" borderId="194" xfId="0" applyFont="1" applyFill="1" applyBorder="1" applyAlignment="1">
      <alignment horizontal="center" vertical="center"/>
    </xf>
    <xf numFmtId="0" fontId="208" fillId="0" borderId="58" xfId="0" applyNumberFormat="1" applyFont="1" applyBorder="1" applyAlignment="1">
      <alignment horizontal="center" vertical="center"/>
    </xf>
    <xf numFmtId="0" fontId="53" fillId="0" borderId="155" xfId="0" applyFont="1" applyBorder="1" applyAlignment="1">
      <alignment wrapText="1"/>
    </xf>
    <xf numFmtId="0" fontId="44" fillId="0" borderId="199" xfId="0" applyFont="1" applyBorder="1" applyAlignment="1">
      <alignment horizontal="center" vertical="center" wrapText="1"/>
    </xf>
    <xf numFmtId="0" fontId="44" fillId="0" borderId="200" xfId="0" applyFont="1" applyFill="1" applyBorder="1" applyAlignment="1">
      <alignment horizontal="center" vertical="center"/>
    </xf>
    <xf numFmtId="0" fontId="44" fillId="0" borderId="201" xfId="0" applyFont="1" applyFill="1" applyBorder="1" applyAlignment="1">
      <alignment horizontal="center" vertical="center"/>
    </xf>
    <xf numFmtId="0" fontId="44" fillId="0" borderId="201" xfId="0" applyFont="1" applyBorder="1" applyAlignment="1">
      <alignment horizontal="center" vertical="center" wrapText="1"/>
    </xf>
    <xf numFmtId="0" fontId="44" fillId="0" borderId="199" xfId="0" applyFont="1" applyFill="1" applyBorder="1" applyAlignment="1">
      <alignment horizontal="center" vertical="center"/>
    </xf>
    <xf numFmtId="0" fontId="156" fillId="0" borderId="181" xfId="8" applyFont="1" applyBorder="1" applyAlignment="1">
      <alignment horizontal="center" vertical="center"/>
    </xf>
    <xf numFmtId="0" fontId="156" fillId="0" borderId="198" xfId="8" applyFont="1" applyBorder="1" applyAlignment="1">
      <alignment horizontal="center" vertical="center"/>
    </xf>
    <xf numFmtId="0" fontId="156" fillId="0" borderId="186" xfId="8" applyFont="1" applyBorder="1" applyAlignment="1">
      <alignment horizontal="center" vertical="center"/>
    </xf>
    <xf numFmtId="0" fontId="156" fillId="0" borderId="170" xfId="8" applyFont="1" applyBorder="1" applyAlignment="1">
      <alignment horizontal="center" vertical="center" wrapText="1"/>
    </xf>
    <xf numFmtId="0" fontId="156" fillId="0" borderId="205" xfId="8" applyFont="1" applyBorder="1" applyAlignment="1">
      <alignment horizontal="center" vertical="center"/>
    </xf>
    <xf numFmtId="0" fontId="156" fillId="0" borderId="200" xfId="8" applyFont="1" applyBorder="1" applyAlignment="1">
      <alignment horizontal="center" vertical="center"/>
    </xf>
    <xf numFmtId="0" fontId="156" fillId="0" borderId="206" xfId="8" applyFont="1" applyBorder="1" applyAlignment="1">
      <alignment horizontal="center" vertical="center"/>
    </xf>
    <xf numFmtId="0" fontId="156" fillId="0" borderId="202" xfId="8" applyFont="1" applyBorder="1" applyAlignment="1">
      <alignment horizontal="center" vertical="center"/>
    </xf>
    <xf numFmtId="0" fontId="156" fillId="0" borderId="203" xfId="8" applyFont="1" applyBorder="1" applyAlignment="1">
      <alignment horizontal="center" vertical="center"/>
    </xf>
    <xf numFmtId="0" fontId="156" fillId="0" borderId="204" xfId="8" applyFont="1" applyBorder="1" applyAlignment="1">
      <alignment horizontal="center" vertical="center"/>
    </xf>
    <xf numFmtId="0" fontId="44" fillId="0" borderId="203" xfId="0" applyFont="1" applyBorder="1" applyAlignment="1">
      <alignment horizontal="left" vertical="center"/>
    </xf>
    <xf numFmtId="0" fontId="44" fillId="39" borderId="203" xfId="0" applyFont="1" applyFill="1" applyBorder="1" applyAlignment="1">
      <alignment horizontal="left" vertical="center" wrapText="1"/>
    </xf>
    <xf numFmtId="186" fontId="109" fillId="0" borderId="173" xfId="3" applyNumberFormat="1" applyFont="1" applyBorder="1" applyAlignment="1">
      <alignment horizontal="center"/>
    </xf>
    <xf numFmtId="186" fontId="113" fillId="28" borderId="173" xfId="3" applyNumberFormat="1" applyFont="1" applyFill="1" applyBorder="1" applyAlignment="1">
      <alignment horizontal="center"/>
    </xf>
    <xf numFmtId="0" fontId="120" fillId="0" borderId="168" xfId="0" applyFont="1" applyBorder="1" applyAlignment="1">
      <alignment horizontal="center" vertical="center" shrinkToFit="1"/>
    </xf>
    <xf numFmtId="0" fontId="166" fillId="28" borderId="58" xfId="0" applyFont="1" applyFill="1" applyBorder="1" applyAlignment="1">
      <alignment vertical="center"/>
    </xf>
    <xf numFmtId="0" fontId="200" fillId="34" borderId="214" xfId="16" applyFont="1" applyFill="1" applyBorder="1" applyAlignment="1">
      <alignment horizontal="center" vertical="center" wrapText="1" readingOrder="1"/>
    </xf>
    <xf numFmtId="0" fontId="203" fillId="34" borderId="215" xfId="16" applyFont="1" applyFill="1" applyBorder="1" applyAlignment="1">
      <alignment horizontal="center" vertical="center" wrapText="1" readingOrder="1"/>
    </xf>
    <xf numFmtId="0" fontId="204" fillId="36" borderId="216" xfId="16" applyFont="1" applyFill="1" applyBorder="1" applyAlignment="1">
      <alignment horizontal="center" vertical="center" wrapText="1" readingOrder="1"/>
    </xf>
    <xf numFmtId="0" fontId="203" fillId="36" borderId="217" xfId="16" applyFont="1" applyFill="1" applyBorder="1" applyAlignment="1">
      <alignment horizontal="center" vertical="center" wrapText="1" readingOrder="1"/>
    </xf>
    <xf numFmtId="0" fontId="205" fillId="36" borderId="218" xfId="16" applyFont="1" applyFill="1" applyBorder="1" applyAlignment="1">
      <alignment horizontal="left" vertical="center" wrapText="1" readingOrder="1"/>
    </xf>
    <xf numFmtId="0" fontId="200" fillId="34" borderId="219" xfId="16" applyFont="1" applyFill="1" applyBorder="1" applyAlignment="1">
      <alignment horizontal="center" vertical="center" wrapText="1" readingOrder="1"/>
    </xf>
    <xf numFmtId="0" fontId="201" fillId="34" borderId="220" xfId="16" applyFont="1" applyFill="1" applyBorder="1" applyAlignment="1">
      <alignment horizontal="center" vertical="center" wrapText="1" readingOrder="1"/>
    </xf>
    <xf numFmtId="0" fontId="199" fillId="33" borderId="222" xfId="16" applyFont="1" applyFill="1" applyBorder="1" applyAlignment="1">
      <alignment horizontal="center" vertical="center" wrapText="1" readingOrder="1"/>
    </xf>
    <xf numFmtId="0" fontId="199" fillId="33" borderId="223" xfId="16" applyFont="1" applyFill="1" applyBorder="1" applyAlignment="1">
      <alignment horizontal="center" vertical="center" wrapText="1" readingOrder="1"/>
    </xf>
    <xf numFmtId="0" fontId="199" fillId="33" borderId="224" xfId="16" applyFont="1" applyFill="1" applyBorder="1" applyAlignment="1">
      <alignment horizontal="center" vertical="center" wrapText="1" readingOrder="1"/>
    </xf>
    <xf numFmtId="0" fontId="203" fillId="34" borderId="225" xfId="16" applyFont="1" applyFill="1" applyBorder="1" applyAlignment="1">
      <alignment horizontal="center" vertical="center" wrapText="1" readingOrder="1"/>
    </xf>
    <xf numFmtId="0" fontId="192" fillId="35" borderId="226" xfId="16" applyFont="1" applyFill="1" applyBorder="1" applyAlignment="1">
      <alignment horizontal="justify" vertical="center" wrapText="1" readingOrder="1"/>
    </xf>
    <xf numFmtId="0" fontId="151" fillId="35" borderId="221" xfId="16" applyFont="1" applyFill="1" applyBorder="1" applyAlignment="1">
      <alignment vertical="center" wrapText="1" readingOrder="1"/>
    </xf>
    <xf numFmtId="0" fontId="151" fillId="35" borderId="213" xfId="16" applyFont="1" applyFill="1" applyBorder="1" applyAlignment="1">
      <alignment vertical="center" wrapText="1" readingOrder="1"/>
    </xf>
    <xf numFmtId="0" fontId="172" fillId="27" borderId="10" xfId="3" applyNumberFormat="1" applyFont="1" applyFill="1" applyBorder="1" applyAlignment="1">
      <alignment horizontal="center" vertical="center"/>
    </xf>
    <xf numFmtId="14" fontId="264" fillId="41" borderId="9" xfId="3" applyNumberFormat="1" applyFont="1" applyFill="1" applyBorder="1" applyAlignment="1">
      <alignment vertical="center"/>
    </xf>
    <xf numFmtId="0" fontId="266" fillId="28" borderId="58" xfId="0" applyFont="1" applyFill="1" applyBorder="1" applyAlignment="1">
      <alignment horizontal="center" vertical="center" wrapText="1"/>
    </xf>
    <xf numFmtId="0" fontId="111" fillId="0" borderId="43" xfId="0" applyFont="1" applyBorder="1" applyAlignment="1">
      <alignment horizontal="center" vertical="center"/>
    </xf>
    <xf numFmtId="0" fontId="44" fillId="39" borderId="215" xfId="0" applyFont="1" applyFill="1" applyBorder="1" applyAlignment="1">
      <alignment horizontal="left" vertical="center" wrapText="1"/>
    </xf>
    <xf numFmtId="0" fontId="0" fillId="0" borderId="134" xfId="0" applyBorder="1" applyAlignment="1">
      <alignment horizontal="center"/>
    </xf>
    <xf numFmtId="0" fontId="0" fillId="2" borderId="215" xfId="0" applyFill="1" applyBorder="1" applyAlignment="1">
      <alignment horizontal="center"/>
    </xf>
    <xf numFmtId="0" fontId="269" fillId="0" borderId="0" xfId="0" applyFont="1"/>
    <xf numFmtId="0" fontId="0" fillId="0" borderId="11" xfId="0" applyBorder="1" applyAlignment="1">
      <alignment horizontal="center"/>
    </xf>
    <xf numFmtId="0" fontId="0" fillId="0" borderId="13" xfId="0" applyBorder="1" applyAlignment="1">
      <alignment horizontal="center"/>
    </xf>
    <xf numFmtId="0" fontId="0" fillId="0" borderId="28" xfId="0" applyBorder="1" applyAlignment="1">
      <alignment horizontal="center"/>
    </xf>
    <xf numFmtId="0" fontId="0" fillId="0" borderId="15" xfId="0" applyBorder="1" applyAlignment="1">
      <alignment horizontal="center"/>
    </xf>
    <xf numFmtId="0" fontId="0" fillId="0" borderId="11" xfId="0" applyBorder="1"/>
    <xf numFmtId="0" fontId="0" fillId="0" borderId="12" xfId="0" applyBorder="1" applyAlignment="1">
      <alignment horizontal="center"/>
    </xf>
    <xf numFmtId="0" fontId="0" fillId="0" borderId="13" xfId="0" applyBorder="1"/>
    <xf numFmtId="0" fontId="0" fillId="0" borderId="15" xfId="0" applyBorder="1"/>
    <xf numFmtId="0" fontId="0" fillId="0" borderId="12" xfId="0" applyBorder="1"/>
    <xf numFmtId="193" fontId="0" fillId="0" borderId="13" xfId="0" applyNumberFormat="1" applyBorder="1"/>
    <xf numFmtId="0" fontId="0" fillId="0" borderId="14" xfId="0" applyBorder="1" applyAlignment="1">
      <alignment horizontal="center"/>
    </xf>
    <xf numFmtId="0" fontId="0" fillId="0" borderId="16" xfId="0" applyBorder="1"/>
    <xf numFmtId="0" fontId="0" fillId="0" borderId="17" xfId="0" applyBorder="1"/>
    <xf numFmtId="0" fontId="0" fillId="0" borderId="133" xfId="0" applyBorder="1"/>
    <xf numFmtId="0" fontId="0" fillId="0" borderId="28" xfId="0" applyBorder="1"/>
    <xf numFmtId="0" fontId="0" fillId="0" borderId="17" xfId="0" applyBorder="1" applyAlignment="1">
      <alignment horizontal="center"/>
    </xf>
    <xf numFmtId="0" fontId="0" fillId="0" borderId="14" xfId="0" applyBorder="1"/>
    <xf numFmtId="0" fontId="0" fillId="0" borderId="16" xfId="0" applyBorder="1" applyAlignment="1">
      <alignment horizontal="center"/>
    </xf>
    <xf numFmtId="0" fontId="0" fillId="0" borderId="0" xfId="0" quotePrefix="1"/>
    <xf numFmtId="0" fontId="270" fillId="0" borderId="227" xfId="0" applyFont="1" applyBorder="1" applyAlignment="1">
      <alignment horizontal="left" indent="1"/>
    </xf>
    <xf numFmtId="194" fontId="0" fillId="0" borderId="0" xfId="0" applyNumberFormat="1"/>
    <xf numFmtId="0" fontId="189" fillId="0" borderId="155" xfId="15" applyBorder="1" applyAlignment="1" applyProtection="1"/>
    <xf numFmtId="0" fontId="51" fillId="17" borderId="176" xfId="0" applyFont="1" applyFill="1" applyBorder="1" applyAlignment="1">
      <alignment horizontal="center"/>
    </xf>
    <xf numFmtId="0" fontId="189" fillId="42" borderId="229" xfId="15" applyFill="1" applyBorder="1" applyAlignment="1">
      <alignment horizontal="center"/>
    </xf>
    <xf numFmtId="0" fontId="189" fillId="42" borderId="232" xfId="15" applyFill="1" applyBorder="1" applyAlignment="1">
      <alignment horizontal="center"/>
    </xf>
    <xf numFmtId="0" fontId="44" fillId="42" borderId="230" xfId="0" applyFont="1" applyFill="1" applyBorder="1" applyAlignment="1">
      <alignment horizontal="center"/>
    </xf>
    <xf numFmtId="0" fontId="44" fillId="42" borderId="233" xfId="0" applyFont="1" applyFill="1" applyBorder="1" applyAlignment="1">
      <alignment horizontal="center"/>
    </xf>
    <xf numFmtId="0" fontId="44" fillId="42" borderId="232" xfId="0" applyFont="1" applyFill="1" applyBorder="1" applyAlignment="1">
      <alignment horizontal="center"/>
    </xf>
    <xf numFmtId="0" fontId="44" fillId="42" borderId="235" xfId="0" applyFont="1" applyFill="1" applyBorder="1" applyAlignment="1">
      <alignment horizontal="center"/>
    </xf>
    <xf numFmtId="0" fontId="44" fillId="42" borderId="236" xfId="0" applyFont="1" applyFill="1" applyBorder="1" applyAlignment="1">
      <alignment horizontal="center"/>
    </xf>
    <xf numFmtId="0" fontId="189" fillId="0" borderId="0" xfId="15"/>
    <xf numFmtId="0" fontId="51" fillId="42" borderId="228" xfId="0" applyFont="1" applyFill="1" applyBorder="1" applyAlignment="1">
      <alignment horizontal="center"/>
    </xf>
    <xf numFmtId="0" fontId="51" fillId="42" borderId="231" xfId="0" applyFont="1" applyFill="1" applyBorder="1" applyAlignment="1">
      <alignment horizontal="center"/>
    </xf>
    <xf numFmtId="0" fontId="51" fillId="42" borderId="234" xfId="0" applyFont="1" applyFill="1" applyBorder="1" applyAlignment="1">
      <alignment horizontal="center"/>
    </xf>
    <xf numFmtId="0" fontId="26" fillId="0" borderId="0" xfId="0" applyFont="1" applyAlignment="1">
      <alignment horizontal="center"/>
    </xf>
    <xf numFmtId="0" fontId="189" fillId="0" borderId="0" xfId="15" applyAlignment="1">
      <alignment horizontal="center"/>
    </xf>
    <xf numFmtId="0" fontId="44" fillId="42" borderId="237" xfId="0" applyFont="1" applyFill="1" applyBorder="1" applyAlignment="1">
      <alignment horizontal="center"/>
    </xf>
    <xf numFmtId="0" fontId="44" fillId="42" borderId="238" xfId="0" applyFont="1" applyFill="1" applyBorder="1" applyAlignment="1">
      <alignment horizontal="center"/>
    </xf>
    <xf numFmtId="0" fontId="189" fillId="42" borderId="225" xfId="15" applyFill="1" applyBorder="1" applyAlignment="1">
      <alignment horizontal="center"/>
    </xf>
    <xf numFmtId="0" fontId="44" fillId="16" borderId="237" xfId="0" applyFont="1" applyFill="1" applyBorder="1" applyAlignment="1">
      <alignment horizontal="center"/>
    </xf>
    <xf numFmtId="0" fontId="0" fillId="16" borderId="0" xfId="0" applyFill="1"/>
    <xf numFmtId="0" fontId="273" fillId="0" borderId="238" xfId="3" applyFont="1" applyBorder="1" applyAlignment="1">
      <alignment horizontal="center" vertical="center" wrapText="1"/>
    </xf>
    <xf numFmtId="0" fontId="255" fillId="34" borderId="0" xfId="0" applyFont="1" applyFill="1" applyAlignment="1">
      <alignment horizontal="center" vertical="center"/>
    </xf>
    <xf numFmtId="0" fontId="90" fillId="9" borderId="4" xfId="0" applyFont="1" applyFill="1" applyBorder="1" applyAlignment="1">
      <alignment horizontal="center" vertical="center" wrapText="1"/>
    </xf>
    <xf numFmtId="0" fontId="90" fillId="9" borderId="20" xfId="0" applyFont="1" applyFill="1" applyBorder="1" applyAlignment="1">
      <alignment horizontal="center" vertical="center" wrapText="1"/>
    </xf>
    <xf numFmtId="0" fontId="0" fillId="0" borderId="3" xfId="0" applyFont="1" applyBorder="1" applyAlignment="1">
      <alignment horizontal="center" vertical="center" wrapText="1"/>
    </xf>
    <xf numFmtId="0" fontId="7" fillId="0" borderId="23" xfId="0" applyFont="1" applyBorder="1" applyAlignment="1">
      <alignment horizontal="center" vertical="center" wrapText="1"/>
    </xf>
    <xf numFmtId="0" fontId="7" fillId="0" borderId="2" xfId="0" applyFont="1" applyBorder="1" applyAlignment="1">
      <alignment horizontal="center" vertical="center" wrapText="1"/>
    </xf>
    <xf numFmtId="0" fontId="46" fillId="4" borderId="11" xfId="0" applyFont="1" applyFill="1" applyBorder="1" applyAlignment="1">
      <alignment horizontal="center" vertical="center"/>
    </xf>
    <xf numFmtId="0" fontId="46" fillId="4" borderId="15" xfId="0" quotePrefix="1" applyFont="1" applyFill="1" applyBorder="1" applyAlignment="1">
      <alignment horizontal="center" vertical="center"/>
    </xf>
    <xf numFmtId="0" fontId="46" fillId="2" borderId="11" xfId="0" quotePrefix="1" applyFont="1" applyFill="1" applyBorder="1" applyAlignment="1">
      <alignment horizontal="center" vertical="center"/>
    </xf>
    <xf numFmtId="0" fontId="46" fillId="2" borderId="15" xfId="0" quotePrefix="1" applyFont="1" applyFill="1" applyBorder="1" applyAlignment="1">
      <alignment horizontal="center" vertical="center"/>
    </xf>
    <xf numFmtId="0" fontId="46" fillId="3" borderId="11" xfId="0" quotePrefix="1" applyFont="1" applyFill="1" applyBorder="1" applyAlignment="1">
      <alignment horizontal="center" vertical="center"/>
    </xf>
    <xf numFmtId="0" fontId="46" fillId="3" borderId="15" xfId="0" quotePrefix="1" applyFont="1" applyFill="1" applyBorder="1" applyAlignment="1">
      <alignment horizontal="center" vertical="center"/>
    </xf>
    <xf numFmtId="0" fontId="46" fillId="2" borderId="11" xfId="0" applyFont="1" applyFill="1" applyBorder="1" applyAlignment="1">
      <alignment horizontal="center" vertical="center"/>
    </xf>
    <xf numFmtId="0" fontId="46" fillId="2" borderId="15" xfId="0" applyFont="1" applyFill="1" applyBorder="1" applyAlignment="1">
      <alignment horizontal="center" vertical="center"/>
    </xf>
    <xf numFmtId="0" fontId="39" fillId="4" borderId="30" xfId="0" quotePrefix="1" applyFont="1" applyFill="1" applyBorder="1" applyAlignment="1">
      <alignment horizontal="center" vertical="center"/>
    </xf>
    <xf numFmtId="0" fontId="39" fillId="4" borderId="15" xfId="0" quotePrefix="1" applyFont="1" applyFill="1" applyBorder="1" applyAlignment="1">
      <alignment horizontal="center" vertical="center"/>
    </xf>
    <xf numFmtId="0" fontId="45" fillId="0" borderId="117" xfId="0" applyFont="1" applyBorder="1" applyAlignment="1">
      <alignment horizontal="center" vertical="center" textRotation="255" wrapText="1"/>
    </xf>
    <xf numFmtId="0" fontId="44" fillId="0" borderId="117" xfId="0" applyFont="1" applyBorder="1" applyAlignment="1">
      <alignment horizontal="center" vertical="center" wrapText="1"/>
    </xf>
    <xf numFmtId="0" fontId="44" fillId="0" borderId="117" xfId="0" applyFont="1" applyBorder="1" applyAlignment="1">
      <alignment horizontal="center" vertical="center"/>
    </xf>
    <xf numFmtId="0" fontId="44" fillId="0" borderId="0" xfId="0" applyFont="1" applyAlignment="1">
      <alignment horizontal="left" vertical="top" wrapText="1" indent="2"/>
    </xf>
    <xf numFmtId="0" fontId="44" fillId="0" borderId="0" xfId="0" applyFont="1" applyAlignment="1">
      <alignment horizontal="left" vertical="top" indent="2"/>
    </xf>
    <xf numFmtId="0" fontId="44" fillId="0" borderId="117" xfId="0" applyFont="1" applyBorder="1" applyAlignment="1">
      <alignment horizontal="left" vertical="center" wrapText="1"/>
    </xf>
    <xf numFmtId="0" fontId="45" fillId="0" borderId="117" xfId="0" applyFont="1" applyBorder="1" applyAlignment="1">
      <alignment horizontal="center" vertical="center"/>
    </xf>
    <xf numFmtId="0" fontId="80" fillId="0" borderId="0" xfId="0" applyFont="1" applyBorder="1" applyAlignment="1">
      <alignment horizontal="center" vertical="center"/>
    </xf>
    <xf numFmtId="0" fontId="44" fillId="0" borderId="120" xfId="0" applyFont="1" applyBorder="1" applyAlignment="1">
      <alignment horizontal="center" vertical="center" wrapText="1"/>
    </xf>
    <xf numFmtId="0" fontId="44" fillId="0" borderId="121" xfId="0" applyFont="1" applyBorder="1" applyAlignment="1">
      <alignment horizontal="center" vertical="center"/>
    </xf>
    <xf numFmtId="0" fontId="181" fillId="0" borderId="0" xfId="0" applyFont="1" applyBorder="1" applyAlignment="1">
      <alignment horizontal="center" vertical="center"/>
    </xf>
    <xf numFmtId="0" fontId="45" fillId="0" borderId="9" xfId="0" applyFont="1" applyBorder="1" applyAlignment="1">
      <alignment horizontal="center" vertical="center"/>
    </xf>
    <xf numFmtId="0" fontId="45" fillId="0" borderId="122" xfId="0" applyFont="1" applyBorder="1" applyAlignment="1">
      <alignment horizontal="center" vertical="center" textRotation="255" wrapText="1"/>
    </xf>
    <xf numFmtId="0" fontId="45" fillId="0" borderId="118" xfId="0" applyFont="1" applyBorder="1" applyAlignment="1">
      <alignment horizontal="center" vertical="center" textRotation="255" wrapText="1"/>
    </xf>
    <xf numFmtId="0" fontId="44" fillId="0" borderId="123" xfId="0" applyFont="1" applyBorder="1" applyAlignment="1">
      <alignment horizontal="left" vertical="center" wrapText="1"/>
    </xf>
    <xf numFmtId="0" fontId="44" fillId="0" borderId="124" xfId="0" applyFont="1" applyBorder="1" applyAlignment="1">
      <alignment horizontal="left" vertical="center" wrapText="1"/>
    </xf>
    <xf numFmtId="0" fontId="44" fillId="0" borderId="125" xfId="0" applyFont="1" applyBorder="1" applyAlignment="1">
      <alignment horizontal="left" vertical="center" wrapText="1"/>
    </xf>
    <xf numFmtId="0" fontId="44" fillId="0" borderId="126" xfId="0" applyFont="1" applyBorder="1" applyAlignment="1">
      <alignment horizontal="left" vertical="center" wrapText="1"/>
    </xf>
    <xf numFmtId="0" fontId="45" fillId="0" borderId="108" xfId="0" applyFont="1" applyBorder="1" applyAlignment="1">
      <alignment horizontal="center" vertical="center" textRotation="255" wrapText="1"/>
    </xf>
    <xf numFmtId="0" fontId="45" fillId="0" borderId="113" xfId="0" applyFont="1" applyBorder="1" applyAlignment="1">
      <alignment horizontal="center" vertical="center" textRotation="255" wrapText="1"/>
    </xf>
    <xf numFmtId="0" fontId="124" fillId="17" borderId="141" xfId="3" applyFont="1" applyFill="1" applyBorder="1" applyAlignment="1">
      <alignment horizontal="center" vertical="center"/>
    </xf>
    <xf numFmtId="0" fontId="124" fillId="17" borderId="142" xfId="3" applyFont="1" applyFill="1" applyBorder="1" applyAlignment="1">
      <alignment horizontal="center" vertical="center"/>
    </xf>
    <xf numFmtId="0" fontId="84" fillId="0" borderId="1" xfId="0" applyFont="1" applyBorder="1" applyAlignment="1">
      <alignment horizontal="right" wrapText="1"/>
    </xf>
    <xf numFmtId="0" fontId="44" fillId="13" borderId="26" xfId="0" applyFont="1" applyFill="1" applyBorder="1" applyAlignment="1">
      <alignment horizontal="right" vertical="center" wrapText="1"/>
    </xf>
    <xf numFmtId="0" fontId="44" fillId="13" borderId="26" xfId="0" applyFont="1" applyFill="1" applyBorder="1" applyAlignment="1">
      <alignment vertical="center" wrapText="1"/>
    </xf>
    <xf numFmtId="0" fontId="44" fillId="13" borderId="2" xfId="0" applyFont="1" applyFill="1" applyBorder="1" applyAlignment="1">
      <alignment horizontal="center" vertical="center" wrapText="1"/>
    </xf>
    <xf numFmtId="0" fontId="44" fillId="13" borderId="1" xfId="0" applyFont="1" applyFill="1" applyBorder="1" applyAlignment="1">
      <alignment horizontal="center" vertical="center" wrapText="1"/>
    </xf>
    <xf numFmtId="0" fontId="83" fillId="13" borderId="1" xfId="0" applyFont="1" applyFill="1" applyBorder="1" applyAlignment="1">
      <alignment horizontal="center" vertical="center" wrapText="1"/>
    </xf>
    <xf numFmtId="0" fontId="44" fillId="13" borderId="4" xfId="0" applyFont="1" applyFill="1" applyBorder="1" applyAlignment="1">
      <alignment horizontal="center" vertical="center" wrapText="1"/>
    </xf>
    <xf numFmtId="0" fontId="84" fillId="0" borderId="27" xfId="0" applyFont="1" applyBorder="1" applyAlignment="1">
      <alignment horizontal="right" wrapText="1"/>
    </xf>
    <xf numFmtId="0" fontId="197" fillId="0" borderId="0" xfId="16" applyFont="1" applyAlignment="1">
      <alignment horizontal="center" vertical="center"/>
    </xf>
    <xf numFmtId="0" fontId="198" fillId="0" borderId="0" xfId="16" applyFont="1" applyAlignment="1">
      <alignment horizontal="center" vertical="center"/>
    </xf>
    <xf numFmtId="49" fontId="194" fillId="33" borderId="131" xfId="16" applyNumberFormat="1" applyFont="1" applyFill="1" applyBorder="1" applyAlignment="1">
      <alignment horizontal="center" vertical="center" wrapText="1" readingOrder="1"/>
    </xf>
    <xf numFmtId="49" fontId="194" fillId="33" borderId="23" xfId="16" applyNumberFormat="1" applyFont="1" applyFill="1" applyBorder="1" applyAlignment="1">
      <alignment horizontal="center" vertical="center" wrapText="1" readingOrder="1"/>
    </xf>
    <xf numFmtId="0" fontId="194" fillId="33" borderId="132" xfId="16" applyFont="1" applyFill="1" applyBorder="1" applyAlignment="1">
      <alignment horizontal="center" vertical="center" wrapText="1" readingOrder="1"/>
    </xf>
    <xf numFmtId="0" fontId="194" fillId="33" borderId="176" xfId="16" applyFont="1" applyFill="1" applyBorder="1" applyAlignment="1">
      <alignment horizontal="center" vertical="center" wrapText="1" readingOrder="1"/>
    </xf>
    <xf numFmtId="0" fontId="194" fillId="33" borderId="131" xfId="16" applyFont="1" applyFill="1" applyBorder="1" applyAlignment="1">
      <alignment horizontal="center" vertical="center" wrapText="1" readingOrder="1"/>
    </xf>
    <xf numFmtId="0" fontId="194" fillId="33" borderId="23" xfId="16" applyFont="1" applyFill="1" applyBorder="1" applyAlignment="1">
      <alignment horizontal="center" vertical="center" wrapText="1" readingOrder="1"/>
    </xf>
    <xf numFmtId="187" fontId="194" fillId="33" borderId="132" xfId="16" applyNumberFormat="1" applyFont="1" applyFill="1" applyBorder="1" applyAlignment="1">
      <alignment horizontal="center" vertical="center" wrapText="1" readingOrder="1"/>
    </xf>
    <xf numFmtId="187" fontId="194" fillId="33" borderId="176" xfId="16" applyNumberFormat="1" applyFont="1" applyFill="1" applyBorder="1" applyAlignment="1">
      <alignment horizontal="center" vertical="center" wrapText="1" readingOrder="1"/>
    </xf>
    <xf numFmtId="0" fontId="194" fillId="33" borderId="131" xfId="16" applyFont="1" applyFill="1" applyBorder="1" applyAlignment="1">
      <alignment horizontal="center" vertical="center" shrinkToFit="1" readingOrder="1"/>
    </xf>
    <xf numFmtId="0" fontId="194" fillId="33" borderId="23" xfId="16" applyFont="1" applyFill="1" applyBorder="1" applyAlignment="1">
      <alignment horizontal="center" vertical="center" shrinkToFit="1" readingOrder="1"/>
    </xf>
    <xf numFmtId="0" fontId="194" fillId="33" borderId="118" xfId="16" applyFont="1" applyFill="1" applyBorder="1" applyAlignment="1">
      <alignment horizontal="center" vertical="center" shrinkToFit="1" readingOrder="1"/>
    </xf>
    <xf numFmtId="49" fontId="194" fillId="33" borderId="118" xfId="16" applyNumberFormat="1" applyFont="1" applyFill="1" applyBorder="1" applyAlignment="1">
      <alignment horizontal="center" vertical="center" wrapText="1" readingOrder="1"/>
    </xf>
    <xf numFmtId="0" fontId="194" fillId="33" borderId="118" xfId="16" applyFont="1" applyFill="1" applyBorder="1" applyAlignment="1">
      <alignment horizontal="center" vertical="center" wrapText="1" readingOrder="1"/>
    </xf>
    <xf numFmtId="0" fontId="151" fillId="0" borderId="0" xfId="8" applyFont="1" applyAlignment="1">
      <alignment horizontal="center" vertical="center"/>
    </xf>
    <xf numFmtId="0" fontId="154" fillId="0" borderId="207" xfId="8" applyFont="1" applyBorder="1" applyAlignment="1">
      <alignment horizontal="center" vertical="center"/>
    </xf>
    <xf numFmtId="0" fontId="154" fillId="0" borderId="209" xfId="8" applyFont="1" applyBorder="1" applyAlignment="1">
      <alignment horizontal="center" vertical="center"/>
    </xf>
    <xf numFmtId="0" fontId="154" fillId="0" borderId="211" xfId="8" applyFont="1" applyBorder="1" applyAlignment="1">
      <alignment horizontal="center" vertical="center"/>
    </xf>
    <xf numFmtId="0" fontId="154" fillId="29" borderId="202" xfId="8" applyFont="1" applyFill="1" applyBorder="1" applyAlignment="1">
      <alignment horizontal="center" vertical="center"/>
    </xf>
    <xf numFmtId="0" fontId="154" fillId="29" borderId="203" xfId="8" applyFont="1" applyFill="1" applyBorder="1" applyAlignment="1">
      <alignment horizontal="center" vertical="center"/>
    </xf>
    <xf numFmtId="0" fontId="154" fillId="29" borderId="204" xfId="8" applyFont="1" applyFill="1" applyBorder="1" applyAlignment="1">
      <alignment horizontal="center" vertical="center"/>
    </xf>
    <xf numFmtId="49" fontId="155" fillId="0" borderId="202" xfId="8" applyNumberFormat="1" applyFont="1" applyBorder="1" applyAlignment="1">
      <alignment horizontal="center" vertical="center" wrapText="1"/>
    </xf>
    <xf numFmtId="49" fontId="155" fillId="0" borderId="203" xfId="8" applyNumberFormat="1" applyFont="1" applyBorder="1" applyAlignment="1">
      <alignment horizontal="center" vertical="center" wrapText="1"/>
    </xf>
    <xf numFmtId="49" fontId="155" fillId="0" borderId="204" xfId="8" applyNumberFormat="1" applyFont="1" applyBorder="1" applyAlignment="1">
      <alignment horizontal="center" vertical="center" wrapText="1"/>
    </xf>
    <xf numFmtId="0" fontId="155" fillId="0" borderId="202" xfId="8" applyFont="1" applyBorder="1" applyAlignment="1">
      <alignment horizontal="center" vertical="center" wrapText="1"/>
    </xf>
    <xf numFmtId="0" fontId="155" fillId="0" borderId="203" xfId="8" applyFont="1" applyBorder="1" applyAlignment="1">
      <alignment horizontal="center" vertical="center" wrapText="1"/>
    </xf>
    <xf numFmtId="0" fontId="155" fillId="0" borderId="204" xfId="8" applyFont="1" applyBorder="1" applyAlignment="1">
      <alignment horizontal="center" vertical="center" wrapText="1"/>
    </xf>
    <xf numFmtId="0" fontId="154" fillId="0" borderId="202" xfId="8" applyFont="1" applyBorder="1" applyAlignment="1">
      <alignment horizontal="center" vertical="center" wrapText="1"/>
    </xf>
    <xf numFmtId="0" fontId="154" fillId="0" borderId="203" xfId="8" applyFont="1" applyBorder="1" applyAlignment="1">
      <alignment horizontal="center" vertical="center" wrapText="1"/>
    </xf>
    <xf numFmtId="0" fontId="154" fillId="0" borderId="204" xfId="8" applyFont="1" applyBorder="1" applyAlignment="1">
      <alignment horizontal="center" vertical="center" wrapText="1"/>
    </xf>
    <xf numFmtId="188" fontId="154" fillId="0" borderId="202" xfId="9" applyNumberFormat="1" applyFont="1" applyBorder="1" applyAlignment="1">
      <alignment horizontal="center" vertical="center"/>
    </xf>
    <xf numFmtId="188" fontId="154" fillId="0" borderId="203" xfId="9" applyNumberFormat="1" applyFont="1" applyBorder="1" applyAlignment="1">
      <alignment horizontal="center" vertical="center"/>
    </xf>
    <xf numFmtId="188" fontId="154" fillId="0" borderId="204" xfId="9" applyNumberFormat="1" applyFont="1" applyBorder="1" applyAlignment="1">
      <alignment horizontal="center" vertical="center"/>
    </xf>
    <xf numFmtId="189" fontId="154" fillId="0" borderId="202" xfId="8" applyNumberFormat="1" applyFont="1" applyBorder="1" applyAlignment="1">
      <alignment horizontal="center" vertical="center" wrapText="1"/>
    </xf>
    <xf numFmtId="189" fontId="154" fillId="0" borderId="203" xfId="8" applyNumberFormat="1" applyFont="1" applyBorder="1" applyAlignment="1">
      <alignment horizontal="center" vertical="center" wrapText="1"/>
    </xf>
    <xf numFmtId="189" fontId="154" fillId="0" borderId="204" xfId="8" applyNumberFormat="1" applyFont="1" applyBorder="1" applyAlignment="1">
      <alignment horizontal="center" vertical="center" wrapText="1"/>
    </xf>
    <xf numFmtId="0" fontId="155" fillId="0" borderId="208" xfId="8" applyFont="1" applyBorder="1" applyAlignment="1">
      <alignment horizontal="center" vertical="center"/>
    </xf>
    <xf numFmtId="0" fontId="155" fillId="0" borderId="210" xfId="8" applyFont="1" applyBorder="1" applyAlignment="1">
      <alignment horizontal="center" vertical="center"/>
    </xf>
    <xf numFmtId="0" fontId="155" fillId="0" borderId="212" xfId="8" applyFont="1" applyBorder="1" applyAlignment="1">
      <alignment horizontal="center" vertical="center"/>
    </xf>
    <xf numFmtId="189" fontId="154" fillId="0" borderId="9" xfId="8" applyNumberFormat="1" applyFont="1" applyBorder="1" applyAlignment="1">
      <alignment horizontal="center" vertical="center" wrapText="1"/>
    </xf>
    <xf numFmtId="189" fontId="154" fillId="0" borderId="130" xfId="8" applyNumberFormat="1" applyFont="1" applyBorder="1" applyAlignment="1">
      <alignment horizontal="center" vertical="center" wrapText="1"/>
    </xf>
    <xf numFmtId="189" fontId="154" fillId="0" borderId="111" xfId="8" applyNumberFormat="1" applyFont="1" applyBorder="1" applyAlignment="1">
      <alignment horizontal="center" vertical="center" wrapText="1"/>
    </xf>
    <xf numFmtId="0" fontId="155" fillId="0" borderId="9" xfId="8" applyFont="1" applyBorder="1" applyAlignment="1">
      <alignment horizontal="center" vertical="center" wrapText="1"/>
    </xf>
    <xf numFmtId="0" fontId="155" fillId="0" borderId="130" xfId="8" applyFont="1" applyBorder="1" applyAlignment="1">
      <alignment horizontal="center" vertical="center" wrapText="1"/>
    </xf>
    <xf numFmtId="0" fontId="155" fillId="0" borderId="111" xfId="8" applyFont="1" applyBorder="1" applyAlignment="1">
      <alignment horizontal="center" vertical="center" wrapText="1"/>
    </xf>
    <xf numFmtId="0" fontId="155" fillId="0" borderId="108" xfId="8" applyFont="1" applyBorder="1" applyAlignment="1">
      <alignment horizontal="center" vertical="center"/>
    </xf>
    <xf numFmtId="0" fontId="155" fillId="0" borderId="113" xfId="8" applyFont="1" applyBorder="1" applyAlignment="1">
      <alignment horizontal="center" vertical="center"/>
    </xf>
    <xf numFmtId="0" fontId="155" fillId="0" borderId="112" xfId="8" applyFont="1" applyBorder="1" applyAlignment="1">
      <alignment horizontal="center" vertical="center"/>
    </xf>
    <xf numFmtId="0" fontId="154" fillId="0" borderId="8" xfId="8" applyFont="1" applyBorder="1" applyAlignment="1">
      <alignment horizontal="center" vertical="center"/>
    </xf>
    <xf numFmtId="0" fontId="154" fillId="0" borderId="109" xfId="8" applyFont="1" applyBorder="1" applyAlignment="1">
      <alignment horizontal="center" vertical="center"/>
    </xf>
    <xf numFmtId="0" fontId="154" fillId="0" borderId="110" xfId="8" applyFont="1" applyBorder="1" applyAlignment="1">
      <alignment horizontal="center" vertical="center"/>
    </xf>
    <xf numFmtId="0" fontId="154" fillId="29" borderId="122" xfId="8" applyFont="1" applyFill="1" applyBorder="1" applyAlignment="1">
      <alignment horizontal="center" vertical="center"/>
    </xf>
    <xf numFmtId="0" fontId="186" fillId="0" borderId="23" xfId="0" applyFont="1" applyBorder="1" applyAlignment="1">
      <alignment horizontal="center" vertical="center"/>
    </xf>
    <xf numFmtId="0" fontId="186" fillId="0" borderId="119" xfId="0" applyFont="1" applyBorder="1" applyAlignment="1">
      <alignment horizontal="center" vertical="center"/>
    </xf>
    <xf numFmtId="49" fontId="155" fillId="0" borderId="122" xfId="8" applyNumberFormat="1" applyFont="1" applyBorder="1" applyAlignment="1">
      <alignment horizontal="center" vertical="center" wrapText="1"/>
    </xf>
    <xf numFmtId="49" fontId="155" fillId="0" borderId="23" xfId="8" applyNumberFormat="1" applyFont="1" applyBorder="1" applyAlignment="1">
      <alignment horizontal="center" vertical="center" wrapText="1"/>
    </xf>
    <xf numFmtId="49" fontId="155" fillId="0" borderId="119" xfId="8" applyNumberFormat="1" applyFont="1" applyBorder="1" applyAlignment="1">
      <alignment horizontal="center" vertical="center" wrapText="1"/>
    </xf>
    <xf numFmtId="0" fontId="155" fillId="0" borderId="122" xfId="8" applyFont="1" applyBorder="1" applyAlignment="1">
      <alignment horizontal="center" vertical="center" wrapText="1"/>
    </xf>
    <xf numFmtId="0" fontId="155" fillId="0" borderId="23" xfId="8" applyFont="1" applyBorder="1" applyAlignment="1">
      <alignment horizontal="center" vertical="center" wrapText="1"/>
    </xf>
    <xf numFmtId="0" fontId="155" fillId="0" borderId="119" xfId="8" applyFont="1" applyBorder="1" applyAlignment="1">
      <alignment horizontal="center" vertical="center" wrapText="1"/>
    </xf>
    <xf numFmtId="0" fontId="154" fillId="0" borderId="122" xfId="8" applyFont="1" applyBorder="1" applyAlignment="1">
      <alignment horizontal="center" vertical="center" wrapText="1"/>
    </xf>
    <xf numFmtId="0" fontId="154" fillId="0" borderId="23" xfId="8" applyFont="1" applyBorder="1" applyAlignment="1">
      <alignment horizontal="center" vertical="center" wrapText="1"/>
    </xf>
    <xf numFmtId="0" fontId="154" fillId="0" borderId="119" xfId="8" applyFont="1" applyBorder="1" applyAlignment="1">
      <alignment horizontal="center" vertical="center" wrapText="1"/>
    </xf>
    <xf numFmtId="188" fontId="154" fillId="0" borderId="9" xfId="9" applyNumberFormat="1" applyFont="1" applyBorder="1" applyAlignment="1">
      <alignment horizontal="center" vertical="center"/>
    </xf>
    <xf numFmtId="188" fontId="154" fillId="0" borderId="130" xfId="9" applyNumberFormat="1" applyFont="1" applyBorder="1" applyAlignment="1">
      <alignment horizontal="center" vertical="center"/>
    </xf>
    <xf numFmtId="188" fontId="154" fillId="0" borderId="111" xfId="9" applyNumberFormat="1" applyFont="1" applyBorder="1" applyAlignment="1">
      <alignment horizontal="center" vertical="center"/>
    </xf>
    <xf numFmtId="0" fontId="154" fillId="0" borderId="9" xfId="8" applyFont="1" applyBorder="1" applyAlignment="1">
      <alignment horizontal="center" vertical="center" wrapText="1"/>
    </xf>
    <xf numFmtId="0" fontId="154" fillId="0" borderId="130" xfId="8" applyFont="1" applyBorder="1" applyAlignment="1">
      <alignment horizontal="center" vertical="center" wrapText="1"/>
    </xf>
    <xf numFmtId="0" fontId="154" fillId="0" borderId="111" xfId="8" applyFont="1" applyBorder="1" applyAlignment="1">
      <alignment horizontal="center" vertical="center" wrapText="1"/>
    </xf>
    <xf numFmtId="0" fontId="154" fillId="29" borderId="23" xfId="8" applyFont="1" applyFill="1" applyBorder="1" applyAlignment="1">
      <alignment horizontal="center" vertical="center"/>
    </xf>
    <xf numFmtId="0" fontId="154" fillId="29" borderId="119" xfId="8" applyFont="1" applyFill="1" applyBorder="1" applyAlignment="1">
      <alignment horizontal="center" vertical="center"/>
    </xf>
    <xf numFmtId="0" fontId="188" fillId="0" borderId="122" xfId="8" applyFont="1" applyBorder="1" applyAlignment="1">
      <alignment horizontal="center" vertical="center" wrapText="1"/>
    </xf>
    <xf numFmtId="0" fontId="188" fillId="0" borderId="23" xfId="8" applyFont="1" applyBorder="1" applyAlignment="1">
      <alignment horizontal="center" vertical="center" wrapText="1"/>
    </xf>
    <xf numFmtId="0" fontId="188" fillId="0" borderId="119" xfId="8" applyFont="1" applyBorder="1" applyAlignment="1">
      <alignment horizontal="center" vertical="center" wrapText="1"/>
    </xf>
    <xf numFmtId="0" fontId="158" fillId="0" borderId="0" xfId="8" applyFont="1" applyAlignment="1">
      <alignment vertical="center" wrapText="1"/>
    </xf>
    <xf numFmtId="0" fontId="154" fillId="0" borderId="0" xfId="0" applyFont="1" applyAlignment="1">
      <alignment vertical="center"/>
    </xf>
    <xf numFmtId="0" fontId="154" fillId="0" borderId="180" xfId="8" applyFont="1" applyBorder="1" applyAlignment="1">
      <alignment horizontal="center" vertical="center"/>
    </xf>
    <xf numFmtId="0" fontId="154" fillId="0" borderId="183" xfId="8" applyFont="1" applyBorder="1" applyAlignment="1">
      <alignment horizontal="center" vertical="center"/>
    </xf>
    <xf numFmtId="0" fontId="154" fillId="0" borderId="185" xfId="8" applyFont="1" applyBorder="1" applyAlignment="1">
      <alignment horizontal="center" vertical="center"/>
    </xf>
    <xf numFmtId="0" fontId="154" fillId="29" borderId="205" xfId="8" applyFont="1" applyFill="1" applyBorder="1" applyAlignment="1">
      <alignment horizontal="center" vertical="center"/>
    </xf>
    <xf numFmtId="0" fontId="154" fillId="29" borderId="200" xfId="8" applyFont="1" applyFill="1" applyBorder="1" applyAlignment="1">
      <alignment horizontal="center" vertical="center"/>
    </xf>
    <xf numFmtId="0" fontId="154" fillId="29" borderId="206" xfId="8" applyFont="1" applyFill="1" applyBorder="1" applyAlignment="1">
      <alignment horizontal="center" vertical="center"/>
    </xf>
    <xf numFmtId="49" fontId="155" fillId="0" borderId="205" xfId="8" applyNumberFormat="1" applyFont="1" applyBorder="1" applyAlignment="1">
      <alignment horizontal="center" vertical="center" wrapText="1"/>
    </xf>
    <xf numFmtId="49" fontId="155" fillId="0" borderId="200" xfId="8" applyNumberFormat="1" applyFont="1" applyBorder="1" applyAlignment="1">
      <alignment horizontal="center" vertical="center" wrapText="1"/>
    </xf>
    <xf numFmtId="49" fontId="155" fillId="0" borderId="206" xfId="8" applyNumberFormat="1" applyFont="1" applyBorder="1" applyAlignment="1">
      <alignment horizontal="center" vertical="center" wrapText="1"/>
    </xf>
    <xf numFmtId="188" fontId="154" fillId="0" borderId="181" xfId="9" applyNumberFormat="1" applyFont="1" applyBorder="1" applyAlignment="1">
      <alignment horizontal="center" vertical="center"/>
    </xf>
    <xf numFmtId="188" fontId="154" fillId="0" borderId="198" xfId="9" applyNumberFormat="1" applyFont="1" applyBorder="1" applyAlignment="1">
      <alignment horizontal="center" vertical="center"/>
    </xf>
    <xf numFmtId="188" fontId="154" fillId="0" borderId="186" xfId="9" applyNumberFormat="1" applyFont="1" applyBorder="1" applyAlignment="1">
      <alignment horizontal="center" vertical="center"/>
    </xf>
    <xf numFmtId="189" fontId="154" fillId="0" borderId="181" xfId="8" applyNumberFormat="1" applyFont="1" applyBorder="1" applyAlignment="1">
      <alignment horizontal="center" vertical="center" wrapText="1"/>
    </xf>
    <xf numFmtId="189" fontId="154" fillId="0" borderId="198" xfId="8" applyNumberFormat="1" applyFont="1" applyBorder="1" applyAlignment="1">
      <alignment horizontal="center" vertical="center" wrapText="1"/>
    </xf>
    <xf numFmtId="189" fontId="154" fillId="0" borderId="186" xfId="8" applyNumberFormat="1" applyFont="1" applyBorder="1" applyAlignment="1">
      <alignment horizontal="center" vertical="center" wrapText="1"/>
    </xf>
    <xf numFmtId="0" fontId="155" fillId="0" borderId="181" xfId="8" applyFont="1" applyBorder="1" applyAlignment="1">
      <alignment horizontal="center" vertical="center" wrapText="1"/>
    </xf>
    <xf numFmtId="0" fontId="155" fillId="0" borderId="198" xfId="8" applyFont="1" applyBorder="1" applyAlignment="1">
      <alignment horizontal="center" vertical="center" wrapText="1"/>
    </xf>
    <xf numFmtId="0" fontId="155" fillId="0" borderId="186" xfId="8" applyFont="1" applyBorder="1" applyAlignment="1">
      <alignment horizontal="center" vertical="center" wrapText="1"/>
    </xf>
    <xf numFmtId="0" fontId="155" fillId="0" borderId="182" xfId="8" applyFont="1" applyBorder="1" applyAlignment="1">
      <alignment horizontal="center" vertical="center"/>
    </xf>
    <xf numFmtId="0" fontId="155" fillId="0" borderId="184" xfId="8" applyFont="1" applyBorder="1" applyAlignment="1">
      <alignment horizontal="center" vertical="center"/>
    </xf>
    <xf numFmtId="0" fontId="155" fillId="0" borderId="187" xfId="8" applyFont="1" applyBorder="1" applyAlignment="1">
      <alignment horizontal="center" vertical="center"/>
    </xf>
    <xf numFmtId="189" fontId="154" fillId="0" borderId="170" xfId="8" applyNumberFormat="1" applyFont="1" applyBorder="1" applyAlignment="1">
      <alignment horizontal="center" vertical="center" wrapText="1"/>
    </xf>
    <xf numFmtId="0" fontId="155" fillId="0" borderId="170" xfId="8" applyFont="1" applyBorder="1" applyAlignment="1">
      <alignment horizontal="center" vertical="center" wrapText="1"/>
    </xf>
    <xf numFmtId="0" fontId="155" fillId="0" borderId="115" xfId="8" applyFont="1" applyBorder="1" applyAlignment="1">
      <alignment horizontal="center" vertical="center"/>
    </xf>
    <xf numFmtId="0" fontId="154" fillId="0" borderId="114" xfId="8" applyFont="1" applyBorder="1" applyAlignment="1">
      <alignment horizontal="center" vertical="center"/>
    </xf>
    <xf numFmtId="0" fontId="154" fillId="0" borderId="170" xfId="8" applyFont="1" applyBorder="1" applyAlignment="1">
      <alignment horizontal="center" vertical="center" wrapText="1"/>
    </xf>
    <xf numFmtId="188" fontId="154" fillId="0" borderId="170" xfId="9" applyNumberFormat="1" applyFont="1" applyBorder="1" applyAlignment="1">
      <alignment horizontal="center" vertical="center"/>
    </xf>
    <xf numFmtId="0" fontId="44" fillId="7" borderId="66" xfId="0" applyFont="1" applyFill="1" applyBorder="1" applyAlignment="1">
      <alignment horizontal="center" vertical="center"/>
    </xf>
    <xf numFmtId="0" fontId="7" fillId="7" borderId="15" xfId="0" applyFont="1" applyFill="1" applyBorder="1"/>
    <xf numFmtId="0" fontId="7" fillId="7" borderId="5" xfId="0" applyFont="1" applyFill="1" applyBorder="1"/>
    <xf numFmtId="0" fontId="7" fillId="7" borderId="69" xfId="0" applyFont="1" applyFill="1" applyBorder="1"/>
    <xf numFmtId="0" fontId="15" fillId="0" borderId="0" xfId="0" applyFont="1" applyAlignment="1">
      <alignment horizontal="center" vertical="top"/>
    </xf>
    <xf numFmtId="0" fontId="44" fillId="0" borderId="0" xfId="0" applyFont="1" applyAlignment="1">
      <alignment horizontal="left" vertical="top"/>
    </xf>
    <xf numFmtId="0" fontId="7" fillId="0" borderId="0" xfId="0" applyFont="1" applyAlignment="1">
      <alignment horizontal="left" vertical="top"/>
    </xf>
    <xf numFmtId="0" fontId="125" fillId="0" borderId="16" xfId="0" applyFont="1" applyBorder="1" applyAlignment="1">
      <alignment horizontal="center" vertical="top"/>
    </xf>
    <xf numFmtId="0" fontId="159" fillId="0" borderId="65" xfId="0" applyFont="1" applyBorder="1" applyAlignment="1">
      <alignment horizontal="center" vertical="center" wrapText="1"/>
    </xf>
    <xf numFmtId="0" fontId="7" fillId="0" borderId="68" xfId="0" applyFont="1" applyBorder="1"/>
    <xf numFmtId="0" fontId="7" fillId="0" borderId="70" xfId="0" applyFont="1" applyBorder="1"/>
    <xf numFmtId="0" fontId="7" fillId="7" borderId="67" xfId="0" applyFont="1" applyFill="1" applyBorder="1"/>
    <xf numFmtId="0" fontId="7" fillId="7" borderId="18" xfId="0" applyFont="1" applyFill="1" applyBorder="1"/>
    <xf numFmtId="0" fontId="52" fillId="7" borderId="102" xfId="0" applyFont="1" applyFill="1" applyBorder="1" applyAlignment="1">
      <alignment horizontal="center"/>
    </xf>
    <xf numFmtId="0" fontId="43" fillId="7" borderId="103" xfId="0" applyFont="1" applyFill="1" applyBorder="1"/>
    <xf numFmtId="0" fontId="52" fillId="0" borderId="102" xfId="0" applyFont="1" applyBorder="1" applyAlignment="1">
      <alignment horizontal="center"/>
    </xf>
    <xf numFmtId="0" fontId="43" fillId="0" borderId="103" xfId="0" applyFont="1" applyBorder="1"/>
    <xf numFmtId="0" fontId="52" fillId="7" borderId="72" xfId="0" applyFont="1" applyFill="1" applyBorder="1" applyAlignment="1">
      <alignment horizontal="center"/>
    </xf>
    <xf numFmtId="0" fontId="43" fillId="7" borderId="105" xfId="0" applyFont="1" applyFill="1" applyBorder="1"/>
    <xf numFmtId="0" fontId="52" fillId="7" borderId="71" xfId="0" applyFont="1" applyFill="1" applyBorder="1" applyAlignment="1">
      <alignment horizontal="center"/>
    </xf>
    <xf numFmtId="0" fontId="43" fillId="7" borderId="104" xfId="0" applyFont="1" applyFill="1" applyBorder="1"/>
    <xf numFmtId="0" fontId="53" fillId="31" borderId="63" xfId="0" applyFont="1" applyFill="1" applyBorder="1" applyAlignment="1">
      <alignment horizontal="center" vertical="center" wrapText="1"/>
    </xf>
    <xf numFmtId="0" fontId="30" fillId="31" borderId="64" xfId="0" applyFont="1" applyFill="1" applyBorder="1" applyAlignment="1">
      <alignment horizontal="center" vertical="center" wrapText="1"/>
    </xf>
    <xf numFmtId="0" fontId="53" fillId="32" borderId="63" xfId="0" applyFont="1" applyFill="1" applyBorder="1" applyAlignment="1">
      <alignment horizontal="center" vertical="center" wrapText="1"/>
    </xf>
    <xf numFmtId="0" fontId="53" fillId="32" borderId="64" xfId="0" applyFont="1" applyFill="1" applyBorder="1" applyAlignment="1">
      <alignment horizontal="center" vertical="center" wrapText="1"/>
    </xf>
    <xf numFmtId="0" fontId="52" fillId="7" borderId="103" xfId="0" applyFont="1" applyFill="1" applyBorder="1" applyAlignment="1">
      <alignment horizontal="center"/>
    </xf>
    <xf numFmtId="0" fontId="43" fillId="7" borderId="73" xfId="0" applyFont="1" applyFill="1" applyBorder="1"/>
    <xf numFmtId="0" fontId="52" fillId="7" borderId="105" xfId="0" applyFont="1" applyFill="1" applyBorder="1" applyAlignment="1">
      <alignment horizontal="center"/>
    </xf>
    <xf numFmtId="0" fontId="43" fillId="7" borderId="74" xfId="0" applyFont="1" applyFill="1" applyBorder="1"/>
    <xf numFmtId="0" fontId="7" fillId="7" borderId="0" xfId="0" applyFont="1" applyFill="1" applyAlignment="1">
      <alignment horizontal="center" vertical="center"/>
    </xf>
    <xf numFmtId="0" fontId="0" fillId="0" borderId="0" xfId="0" applyAlignment="1">
      <alignment horizontal="center" vertical="center"/>
    </xf>
    <xf numFmtId="0" fontId="53" fillId="0" borderId="63" xfId="0" applyFont="1" applyBorder="1" applyAlignment="1">
      <alignment horizontal="center" vertical="center" wrapText="1"/>
    </xf>
    <xf numFmtId="0" fontId="53" fillId="0" borderId="64" xfId="0" applyFont="1" applyBorder="1" applyAlignment="1">
      <alignment horizontal="center" vertical="center" wrapText="1"/>
    </xf>
    <xf numFmtId="0" fontId="52" fillId="0" borderId="103" xfId="0" applyFont="1" applyBorder="1" applyAlignment="1">
      <alignment horizontal="center"/>
    </xf>
    <xf numFmtId="0" fontId="43" fillId="0" borderId="73" xfId="0" applyFont="1" applyBorder="1"/>
    <xf numFmtId="0" fontId="30" fillId="0" borderId="61" xfId="0" applyFont="1" applyBorder="1" applyAlignment="1">
      <alignment horizontal="center" vertical="center" wrapText="1"/>
    </xf>
    <xf numFmtId="0" fontId="176" fillId="0" borderId="28" xfId="0" applyFont="1" applyBorder="1" applyAlignment="1">
      <alignment horizontal="left" vertical="distributed" wrapText="1"/>
    </xf>
    <xf numFmtId="0" fontId="52" fillId="0" borderId="1" xfId="0" applyFont="1" applyBorder="1" applyAlignment="1">
      <alignment horizontal="center" vertical="center" wrapText="1"/>
    </xf>
    <xf numFmtId="0" fontId="52" fillId="0" borderId="1" xfId="0" applyFont="1" applyBorder="1" applyAlignment="1">
      <alignment horizontal="center" vertical="center"/>
    </xf>
    <xf numFmtId="0" fontId="53" fillId="0" borderId="4" xfId="0" applyFont="1" applyBorder="1" applyAlignment="1">
      <alignment horizontal="center" vertical="center"/>
    </xf>
    <xf numFmtId="0" fontId="53" fillId="0" borderId="26" xfId="0" applyFont="1" applyBorder="1" applyAlignment="1">
      <alignment horizontal="center" vertical="center"/>
    </xf>
    <xf numFmtId="0" fontId="53" fillId="0" borderId="20" xfId="0" applyFont="1" applyBorder="1" applyAlignment="1">
      <alignment horizontal="center" vertical="center"/>
    </xf>
    <xf numFmtId="0" fontId="52" fillId="0" borderId="3" xfId="0" applyFont="1" applyBorder="1" applyAlignment="1">
      <alignment horizontal="center" vertical="center" wrapText="1"/>
    </xf>
    <xf numFmtId="0" fontId="52" fillId="0" borderId="2" xfId="0" applyFont="1" applyBorder="1" applyAlignment="1">
      <alignment horizontal="center" vertical="center"/>
    </xf>
    <xf numFmtId="49" fontId="44" fillId="0" borderId="3" xfId="0" applyNumberFormat="1" applyFont="1" applyBorder="1" applyAlignment="1">
      <alignment horizontal="center" vertical="center"/>
    </xf>
    <xf numFmtId="49" fontId="44" fillId="0" borderId="2" xfId="0" applyNumberFormat="1" applyFont="1" applyBorder="1" applyAlignment="1">
      <alignment horizontal="center" vertical="center"/>
    </xf>
    <xf numFmtId="0" fontId="53" fillId="0" borderId="3" xfId="0" applyFont="1" applyBorder="1" applyAlignment="1">
      <alignment horizontal="center" vertical="center"/>
    </xf>
    <xf numFmtId="0" fontId="53" fillId="0" borderId="2" xfId="0" applyFont="1" applyBorder="1" applyAlignment="1">
      <alignment horizontal="center" vertical="center"/>
    </xf>
    <xf numFmtId="182" fontId="52" fillId="0" borderId="1" xfId="2" applyNumberFormat="1" applyFont="1" applyFill="1" applyBorder="1" applyAlignment="1">
      <alignment horizontal="center" vertical="center"/>
    </xf>
    <xf numFmtId="0" fontId="44" fillId="0" borderId="1" xfId="0" applyFont="1" applyBorder="1" applyAlignment="1">
      <alignment horizontal="center" vertical="center"/>
    </xf>
    <xf numFmtId="0" fontId="52" fillId="0" borderId="20" xfId="0" applyFont="1" applyBorder="1" applyAlignment="1">
      <alignment horizontal="center" vertical="center" wrapText="1"/>
    </xf>
    <xf numFmtId="0" fontId="52" fillId="0" borderId="20" xfId="0" applyFont="1" applyBorder="1" applyAlignment="1">
      <alignment horizontal="center" vertical="center"/>
    </xf>
    <xf numFmtId="182" fontId="44" fillId="0" borderId="1" xfId="2" applyNumberFormat="1" applyFont="1" applyBorder="1" applyAlignment="1">
      <alignment horizontal="center" vertical="center"/>
    </xf>
    <xf numFmtId="0" fontId="0" fillId="0" borderId="133" xfId="0" applyBorder="1" applyAlignment="1">
      <alignment horizontal="center"/>
    </xf>
    <xf numFmtId="0" fontId="0" fillId="0" borderId="134" xfId="0" applyBorder="1" applyAlignment="1">
      <alignment horizontal="center"/>
    </xf>
  </cellXfs>
  <cellStyles count="23">
    <cellStyle name="一般" xfId="0" builtinId="0"/>
    <cellStyle name="一般 12" xfId="8" xr:uid="{B0DBB2FC-D51E-4B9E-8783-1DF9729FDC9B}"/>
    <cellStyle name="一般 2" xfId="3" xr:uid="{954C0D7B-9530-4A96-9584-C9B30C786BBD}"/>
    <cellStyle name="一般 2 2" xfId="9" xr:uid="{1D8FC3BC-F991-4A0A-9E15-6AE2A7A10182}"/>
    <cellStyle name="一般 2 3" xfId="19" xr:uid="{B8229EA0-9824-49AB-93C2-634D94200975}"/>
    <cellStyle name="一般 3" xfId="5" xr:uid="{A1A7EB18-34D2-4844-BFFD-E110345B189D}"/>
    <cellStyle name="一般 4" xfId="16" xr:uid="{F0E4879D-39EF-41E4-A088-3B2FEDF5F1EA}"/>
    <cellStyle name="一般 5" xfId="17" xr:uid="{0EFDE567-C218-4652-9AE9-F9CD5FD60541}"/>
    <cellStyle name="一般 6" xfId="6" xr:uid="{937D5709-DDC6-42CA-AA31-2610874F7917}"/>
    <cellStyle name="一般_96年饋線電驛設定資料" xfId="1" xr:uid="{00000000-0005-0000-0000-000001000000}"/>
    <cellStyle name="千分位" xfId="2" builtinId="3"/>
    <cellStyle name="千分位 2" xfId="4" xr:uid="{0FE9683E-9E29-4944-872C-F5D0E74FBD09}"/>
    <cellStyle name="千分位 2 2" xfId="7" xr:uid="{0C5B0754-B0F8-4ADA-B1A3-D46B5A7ED494}"/>
    <cellStyle name="千分位 2 3" xfId="20" xr:uid="{4834C0A3-AAA0-46B5-A0EB-E6002647A2EA}"/>
    <cellStyle name="千分位 3" xfId="10" xr:uid="{B880F8BF-CBD9-467B-9CF5-69E6F6AD3A86}"/>
    <cellStyle name="千分位 4" xfId="11" xr:uid="{B84DF96B-9E0E-41F3-9E37-F39C8A152989}"/>
    <cellStyle name="千分位 5" xfId="12" xr:uid="{C8127FFF-2EF0-49CB-B873-662852FBBC0C}"/>
    <cellStyle name="千分位 6" xfId="13" xr:uid="{062C0739-D2D2-411D-9482-A82CEF0C3B93}"/>
    <cellStyle name="千分位 7" xfId="14" xr:uid="{5DD8F166-0236-4346-A7FF-CF590E54408A}"/>
    <cellStyle name="千分位 8" xfId="18" xr:uid="{6ABB6DA5-061E-4583-B712-A44B89F4234D}"/>
    <cellStyle name="千分位 9" xfId="22" xr:uid="{DD78B3FB-5831-4407-8ABB-78C87A47F886}"/>
    <cellStyle name="超連結" xfId="15" builtinId="8"/>
    <cellStyle name="超連結 2" xfId="21" xr:uid="{E0863212-F5C7-4529-8B90-395CD30169F5}"/>
  </cellStyles>
  <dxfs count="114">
    <dxf>
      <font>
        <b val="0"/>
        <i val="0"/>
        <strike val="0"/>
        <condense val="0"/>
        <extend val="0"/>
        <outline val="0"/>
        <shadow val="0"/>
        <u val="none"/>
        <vertAlign val="baseline"/>
        <sz val="12"/>
        <color auto="1"/>
        <name val="Times New Roman"/>
        <family val="1"/>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2"/>
        <color auto="1"/>
        <name val="Times New Roman"/>
        <family val="1"/>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auto="1"/>
        </top>
        <bottom style="thin">
          <color auto="1"/>
        </bottom>
        <vertical/>
        <horizontal style="thin">
          <color auto="1"/>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2"/>
        <color auto="1"/>
        <name val="Times New Roman"/>
        <family val="1"/>
        <scheme val="none"/>
      </font>
      <numFmt numFmtId="185" formatCode="[$-404]e\.mm\.dd"/>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2"/>
        <color auto="1"/>
        <name val="Times New Roman"/>
        <family val="1"/>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rgb="FF000000"/>
        </left>
        <bottom style="thin">
          <color rgb="FF000000"/>
        </bottom>
      </border>
    </dxf>
    <dxf>
      <font>
        <b val="0"/>
        <i val="0"/>
        <strike val="0"/>
        <condense val="0"/>
        <extend val="0"/>
        <outline val="0"/>
        <shadow val="0"/>
        <u val="none"/>
        <vertAlign val="baseline"/>
        <sz val="12"/>
        <color theme="1"/>
        <name val="Times New Roman"/>
        <family val="1"/>
        <scheme val="none"/>
      </font>
      <numFmt numFmtId="177" formatCode="h:mm"/>
      <alignment horizontal="center" vertical="center" textRotation="0" wrapText="0" indent="0" justifyLastLine="0" shrinkToFit="0" readingOrder="0"/>
      <border diagonalUp="0" diagonalDown="0">
        <left style="thin">
          <color auto="1"/>
        </left>
        <right/>
        <top style="thin">
          <color auto="1"/>
        </top>
        <bottom/>
        <vertical/>
        <horizontal/>
      </border>
    </dxf>
    <dxf>
      <font>
        <b val="0"/>
        <i val="0"/>
        <strike val="0"/>
        <condense val="0"/>
        <extend val="0"/>
        <outline val="0"/>
        <shadow val="0"/>
        <u val="none"/>
        <vertAlign val="baseline"/>
        <sz val="12"/>
        <color theme="1"/>
        <name val="Times New Roman"/>
        <family val="1"/>
        <scheme val="none"/>
      </font>
      <alignment horizontal="center" vertical="center" textRotation="0" wrapText="0" indent="0" justifyLastLine="0" shrinkToFit="0" readingOrder="0"/>
      <border diagonalUp="0" diagonalDown="0">
        <left style="thin">
          <color auto="1"/>
        </left>
        <right/>
        <top style="thin">
          <color auto="1"/>
        </top>
        <bottom/>
        <vertical/>
        <horizontal/>
      </border>
    </dxf>
    <dxf>
      <font>
        <b val="0"/>
        <i val="0"/>
        <strike val="0"/>
        <condense val="0"/>
        <extend val="0"/>
        <outline val="0"/>
        <shadow val="0"/>
        <u val="none"/>
        <vertAlign val="baseline"/>
        <sz val="12"/>
        <color rgb="FFFF0000"/>
        <name val="Times New Roman"/>
        <family val="1"/>
        <scheme val="none"/>
      </font>
      <numFmt numFmtId="0" formatCode="General"/>
      <alignment horizontal="left" vertical="center" textRotation="0" wrapText="0" indent="0" justifyLastLine="0" shrinkToFit="0" readingOrder="0"/>
      <border diagonalUp="0" diagonalDown="0">
        <left style="thin">
          <color auto="1"/>
        </left>
        <right/>
        <top style="thin">
          <color auto="1"/>
        </top>
        <bottom/>
        <vertical/>
        <horizontal/>
      </border>
    </dxf>
    <dxf>
      <font>
        <b val="0"/>
        <i val="0"/>
        <strike val="0"/>
        <condense val="0"/>
        <extend val="0"/>
        <outline val="0"/>
        <shadow val="0"/>
        <u val="none"/>
        <vertAlign val="baseline"/>
        <sz val="12"/>
        <color rgb="FF0000FF"/>
        <name val="Times New Roman"/>
        <family val="1"/>
        <charset val="136"/>
        <scheme val="none"/>
      </font>
      <alignment horizontal="left" vertical="center" textRotation="0" wrapText="1" indent="0" justifyLastLine="0" shrinkToFit="0" readingOrder="0"/>
      <border diagonalUp="0" diagonalDown="0">
        <left style="thin">
          <color auto="1"/>
        </left>
        <right/>
        <top style="thin">
          <color auto="1"/>
        </top>
        <bottom/>
        <vertical/>
        <horizontal/>
      </border>
    </dxf>
    <dxf>
      <font>
        <b val="0"/>
        <i val="0"/>
        <strike val="0"/>
        <condense val="0"/>
        <extend val="0"/>
        <outline val="0"/>
        <shadow val="0"/>
        <u val="none"/>
        <vertAlign val="baseline"/>
        <sz val="12"/>
        <color theme="1"/>
        <name val="Times New Roman"/>
        <family val="1"/>
        <scheme val="none"/>
      </font>
      <alignment horizontal="center" vertical="center" textRotation="0" wrapText="0" indent="0" justifyLastLine="0" shrinkToFit="0" readingOrder="0"/>
      <border diagonalUp="0" diagonalDown="0">
        <left style="thin">
          <color auto="1"/>
        </left>
        <right/>
        <top style="thin">
          <color auto="1"/>
        </top>
        <bottom/>
        <vertical/>
        <horizontal/>
      </border>
    </dxf>
    <dxf>
      <font>
        <b val="0"/>
        <i val="0"/>
        <strike val="0"/>
        <condense val="0"/>
        <extend val="0"/>
        <outline val="0"/>
        <shadow val="0"/>
        <u val="none"/>
        <vertAlign val="baseline"/>
        <sz val="12"/>
        <color rgb="FF0000FF"/>
        <name val="Times New Roman"/>
        <family val="1"/>
        <scheme val="none"/>
      </font>
      <alignment horizontal="center" vertical="center" textRotation="0" wrapText="0" indent="0" justifyLastLine="0" shrinkToFit="0" readingOrder="0"/>
      <border diagonalUp="0" diagonalDown="0">
        <left style="thin">
          <color auto="1"/>
        </left>
        <right/>
        <top style="thin">
          <color auto="1"/>
        </top>
        <bottom/>
        <vertical/>
        <horizontal/>
      </border>
    </dxf>
    <dxf>
      <font>
        <b val="0"/>
        <i val="0"/>
        <strike val="0"/>
        <condense val="0"/>
        <extend val="0"/>
        <outline val="0"/>
        <shadow val="0"/>
        <u val="none"/>
        <vertAlign val="baseline"/>
        <sz val="12"/>
        <color rgb="FF0000FF"/>
        <name val="Times New Roman"/>
        <family val="1"/>
        <scheme val="none"/>
      </font>
      <alignment horizontal="center" vertical="center" textRotation="0" wrapText="0" indent="0" justifyLastLine="0" shrinkToFit="0" readingOrder="0"/>
      <border diagonalUp="0" diagonalDown="0">
        <left style="thin">
          <color auto="1"/>
        </left>
        <right/>
        <top style="thin">
          <color auto="1"/>
        </top>
        <bottom/>
        <vertical/>
        <horizontal/>
      </border>
    </dxf>
    <dxf>
      <font>
        <b val="0"/>
        <i val="0"/>
        <strike val="0"/>
        <condense val="0"/>
        <extend val="0"/>
        <outline val="0"/>
        <shadow val="0"/>
        <u val="none"/>
        <vertAlign val="baseline"/>
        <sz val="12"/>
        <color rgb="FF0000FF"/>
        <name val="Times New Roman"/>
        <family val="1"/>
        <scheme val="none"/>
      </font>
      <alignment horizontal="center" vertical="center" textRotation="0" wrapText="0" indent="0" justifyLastLine="0" shrinkToFit="0" readingOrder="0"/>
      <border diagonalUp="0" diagonalDown="0">
        <left style="thin">
          <color auto="1"/>
        </left>
        <right/>
        <top style="thin">
          <color auto="1"/>
        </top>
        <bottom/>
        <vertical/>
        <horizontal/>
      </border>
    </dxf>
    <dxf>
      <font>
        <b val="0"/>
        <i val="0"/>
        <strike val="0"/>
        <condense val="0"/>
        <extend val="0"/>
        <outline val="0"/>
        <shadow val="0"/>
        <u val="none"/>
        <vertAlign val="baseline"/>
        <sz val="12"/>
        <color rgb="FF0000FF"/>
        <name val="Times New Roman"/>
        <family val="1"/>
        <scheme val="none"/>
      </font>
      <alignment horizontal="center" vertical="center" textRotation="0" wrapText="0" indent="0" justifyLastLine="0" shrinkToFit="0" readingOrder="0"/>
      <border diagonalUp="0" diagonalDown="0">
        <left style="thin">
          <color auto="1"/>
        </left>
        <right/>
        <top style="thin">
          <color auto="1"/>
        </top>
        <bottom/>
        <vertical/>
        <horizontal/>
      </border>
    </dxf>
    <dxf>
      <font>
        <b val="0"/>
        <i val="0"/>
        <strike val="0"/>
        <condense val="0"/>
        <extend val="0"/>
        <outline val="0"/>
        <shadow val="0"/>
        <u val="none"/>
        <vertAlign val="baseline"/>
        <sz val="12"/>
        <color rgb="FF0000FF"/>
        <name val="Times New Roman"/>
        <family val="1"/>
        <scheme val="none"/>
      </font>
      <alignment horizontal="center" vertical="center" textRotation="0" wrapText="0" indent="0" justifyLastLine="0" shrinkToFit="0" readingOrder="0"/>
      <border diagonalUp="0" diagonalDown="0">
        <left style="thin">
          <color auto="1"/>
        </left>
        <right/>
        <top style="thin">
          <color auto="1"/>
        </top>
        <bottom/>
        <vertical/>
        <horizontal/>
      </border>
    </dxf>
    <dxf>
      <font>
        <b val="0"/>
        <i val="0"/>
        <strike val="0"/>
        <condense val="0"/>
        <extend val="0"/>
        <outline val="0"/>
        <shadow val="0"/>
        <u val="none"/>
        <vertAlign val="baseline"/>
        <sz val="12"/>
        <color theme="1"/>
        <name val="Times New Roman"/>
        <family val="1"/>
        <scheme val="none"/>
      </font>
      <numFmt numFmtId="0" formatCode="General"/>
      <alignment horizontal="center" vertical="center" textRotation="0" wrapText="0" indent="0" justifyLastLine="0" shrinkToFit="0" readingOrder="0"/>
      <border diagonalUp="0" diagonalDown="0">
        <left style="thin">
          <color auto="1"/>
        </left>
        <right/>
        <top style="thin">
          <color auto="1"/>
        </top>
        <bottom/>
        <vertical/>
        <horizontal/>
      </border>
    </dxf>
    <dxf>
      <font>
        <b val="0"/>
        <i val="0"/>
        <strike val="0"/>
        <condense val="0"/>
        <extend val="0"/>
        <outline val="0"/>
        <shadow val="0"/>
        <u val="none"/>
        <vertAlign val="baseline"/>
        <sz val="12"/>
        <color rgb="FF0000FF"/>
        <name val="Times New Roman"/>
        <family val="1"/>
        <scheme val="none"/>
      </font>
      <numFmt numFmtId="25" formatCode="hh:mm"/>
      <alignment horizontal="center" vertical="center" textRotation="0" wrapText="0" indent="0" justifyLastLine="0" shrinkToFit="0" readingOrder="0"/>
      <border diagonalUp="0" diagonalDown="0">
        <left style="thin">
          <color auto="1"/>
        </left>
        <right/>
        <top style="thin">
          <color auto="1"/>
        </top>
        <bottom/>
        <vertical/>
        <horizontal/>
      </border>
    </dxf>
    <dxf>
      <font>
        <b val="0"/>
        <i val="0"/>
        <strike val="0"/>
        <condense val="0"/>
        <extend val="0"/>
        <outline val="0"/>
        <shadow val="0"/>
        <u val="none"/>
        <vertAlign val="baseline"/>
        <sz val="12"/>
        <color theme="1"/>
        <name val="Times New Roman"/>
        <family val="1"/>
        <scheme val="none"/>
      </font>
      <numFmt numFmtId="185" formatCode="[$-404]e\.mm\.dd"/>
      <alignment horizontal="center" vertical="center" textRotation="0" wrapText="0" indent="0" justifyLastLine="0" shrinkToFit="0" readingOrder="0"/>
      <border diagonalUp="0" diagonalDown="0">
        <left style="thin">
          <color auto="1"/>
        </left>
        <right/>
        <top style="thin">
          <color auto="1"/>
        </top>
        <bottom/>
        <vertical/>
        <horizontal/>
      </border>
    </dxf>
    <dxf>
      <font>
        <b val="0"/>
        <i val="0"/>
        <strike val="0"/>
        <condense val="0"/>
        <extend val="0"/>
        <outline val="0"/>
        <shadow val="0"/>
        <u val="none"/>
        <vertAlign val="baseline"/>
        <sz val="12"/>
        <color rgb="FF0000FF"/>
        <name val="Times New Roman"/>
        <family val="1"/>
        <scheme val="none"/>
      </font>
      <alignment horizontal="center" vertical="center" textRotation="0" wrapText="0" indent="0" justifyLastLine="0" shrinkToFit="0" readingOrder="0"/>
      <border diagonalUp="0" diagonalDown="0">
        <left style="thin">
          <color auto="1"/>
        </left>
        <right/>
        <top style="thin">
          <color auto="1"/>
        </top>
        <bottom/>
        <vertical/>
        <horizontal/>
      </border>
    </dxf>
    <dxf>
      <font>
        <b val="0"/>
        <i val="0"/>
        <strike val="0"/>
        <condense val="0"/>
        <extend val="0"/>
        <outline val="0"/>
        <shadow val="0"/>
        <u val="none"/>
        <vertAlign val="baseline"/>
        <sz val="12"/>
        <color theme="1"/>
        <name val="Times New Roman"/>
        <family val="1"/>
        <scheme val="none"/>
      </font>
      <alignment horizontal="center" vertical="center" textRotation="0" wrapText="0" indent="0" justifyLastLine="0" shrinkToFit="0" readingOrder="0"/>
      <border diagonalUp="0" diagonalDown="0">
        <left/>
        <right/>
        <top style="thin">
          <color indexed="64"/>
        </top>
        <bottom/>
        <vertical/>
        <horizontal/>
      </border>
    </dxf>
    <dxf>
      <border outline="0">
        <left style="thin">
          <color auto="1"/>
        </left>
        <bottom style="thin">
          <color auto="1"/>
        </bottom>
      </border>
    </dxf>
    <dxf>
      <font>
        <b/>
        <i val="0"/>
        <strike val="0"/>
        <condense val="0"/>
        <extend val="0"/>
        <outline val="0"/>
        <shadow val="0"/>
        <u val="none"/>
        <vertAlign val="baseline"/>
        <sz val="12"/>
        <color theme="0"/>
        <name val="細明體"/>
        <family val="1"/>
        <charset val="136"/>
        <scheme val="none"/>
      </font>
      <fill>
        <patternFill patternType="solid">
          <fgColor theme="4"/>
          <bgColor theme="4"/>
        </patternFill>
      </fill>
      <alignment horizontal="center" vertical="center" textRotation="0" wrapText="1" indent="0" justifyLastLine="0" shrinkToFit="0" readingOrder="0"/>
    </dxf>
    <dxf>
      <border outline="0">
        <bottom style="thin">
          <color theme="4" tint="0.39997558519241921"/>
        </bottom>
      </border>
    </dxf>
    <dxf>
      <font>
        <b val="0"/>
        <i val="0"/>
        <strike val="0"/>
        <condense val="0"/>
        <extend val="0"/>
        <outline val="0"/>
        <shadow val="0"/>
        <u val="none"/>
        <vertAlign val="baseline"/>
        <sz val="12"/>
        <color theme="1"/>
        <name val="細明體"/>
        <family val="1"/>
        <charset val="136"/>
        <scheme val="none"/>
      </font>
      <alignment horizontal="center" vertical="center" textRotation="0" wrapText="0" indent="0" justifyLastLine="0" shrinkToFit="0" readingOrder="0"/>
    </dxf>
    <dxf>
      <font>
        <b val="0"/>
        <i val="0"/>
        <strike val="0"/>
        <condense val="0"/>
        <extend val="0"/>
        <outline val="0"/>
        <shadow val="0"/>
        <u val="none"/>
        <vertAlign val="baseline"/>
        <sz val="12"/>
        <color rgb="FFFF0000"/>
        <name val="Times New Roman"/>
        <family val="1"/>
        <scheme val="none"/>
      </font>
      <numFmt numFmtId="186" formatCode="0.0000"/>
      <alignment horizontal="center" vertical="bottom" textRotation="0" wrapText="0" indent="0" justifyLastLine="0" shrinkToFit="0" readingOrder="0"/>
      <border diagonalUp="0" diagonalDown="0">
        <left style="thin">
          <color auto="1"/>
        </left>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2"/>
        <color rgb="FFFF0000"/>
        <name val="Times New Roman"/>
        <family val="1"/>
        <scheme val="none"/>
      </font>
      <numFmt numFmtId="186" formatCode="0.000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0"/>
        <color theme="1"/>
        <name val="新細明體"/>
        <family val="1"/>
        <charset val="136"/>
        <scheme val="none"/>
      </font>
      <numFmt numFmtId="0" formatCode="General"/>
      <alignment horizontal="center" vertical="center" textRotation="0" wrapText="0" indent="0" justifyLastLine="0" shrinkToFit="1"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2"/>
        <color theme="1"/>
        <name val="細明體"/>
        <family val="3"/>
        <charset val="136"/>
        <scheme val="none"/>
      </font>
      <numFmt numFmtId="0" formatCode="Genera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2"/>
        <color theme="1"/>
        <name val="Times New Roman"/>
        <family val="1"/>
        <scheme val="none"/>
      </font>
      <numFmt numFmtId="0" formatCode="Genera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2"/>
        <color theme="1"/>
        <name val="Times New Roman"/>
        <family val="1"/>
        <scheme val="none"/>
      </font>
      <numFmt numFmtId="0" formatCode="Genera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2"/>
        <color theme="1"/>
        <name val="Times New Roman"/>
        <family val="1"/>
        <scheme val="none"/>
      </font>
      <numFmt numFmtId="0" formatCode="Genera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2"/>
        <color rgb="FFFF0000"/>
        <name val="Times New Roman"/>
        <family val="1"/>
        <scheme val="none"/>
      </font>
      <numFmt numFmtId="0" formatCode="General"/>
      <alignment horizontal="left" vertical="center"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2"/>
        <color rgb="FFFF0000"/>
        <name val="細明體"/>
        <family val="3"/>
        <charset val="136"/>
        <scheme val="none"/>
      </font>
      <numFmt numFmtId="0" formatCode="Genera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2"/>
        <color theme="1"/>
        <name val="Times New Roman"/>
        <family val="1"/>
        <scheme val="none"/>
      </font>
      <numFmt numFmtId="0" formatCode="Genera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2"/>
        <color theme="1"/>
        <name val="Times New Roman"/>
        <family val="1"/>
        <scheme val="none"/>
      </font>
      <numFmt numFmtId="0" formatCode="Genera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2"/>
        <color rgb="FFFF0000"/>
        <name val="Times New Roman"/>
        <family val="1"/>
        <scheme val="none"/>
      </font>
      <numFmt numFmtId="1" formatCode="0"/>
      <alignment horizontal="general" vertical="bottom"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2"/>
        <color theme="1"/>
        <name val="Times New Roman"/>
        <family val="1"/>
        <scheme val="none"/>
      </font>
      <numFmt numFmtId="186" formatCode="0.0000"/>
      <alignment horizontal="right" vertical="center"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2"/>
        <color theme="1"/>
        <name val="Times New Roman"/>
        <family val="1"/>
        <scheme val="none"/>
      </font>
      <numFmt numFmtId="186" formatCode="0.0000"/>
      <alignment horizontal="right" vertical="center"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2"/>
        <color theme="1"/>
        <name val="Times New Roman"/>
        <family val="1"/>
        <scheme val="none"/>
      </font>
      <numFmt numFmtId="186" formatCode="0.0000"/>
      <alignment horizontal="right" vertical="center"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2"/>
        <color theme="1"/>
        <name val="Times New Roman"/>
        <family val="1"/>
        <scheme val="none"/>
      </font>
      <numFmt numFmtId="186" formatCode="0.0000"/>
      <alignment horizontal="right" vertical="center"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2"/>
        <color theme="1"/>
        <name val="Times New Roman"/>
        <family val="1"/>
        <scheme val="none"/>
      </font>
      <numFmt numFmtId="1" formatCode="0"/>
      <alignment horizontal="right" vertical="center"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2"/>
        <color theme="1"/>
        <name val="Times New Roman"/>
        <family val="1"/>
        <scheme val="none"/>
      </font>
      <numFmt numFmtId="186" formatCode="0.0000"/>
      <alignment horizontal="right" vertical="center"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2"/>
        <color theme="1"/>
        <name val="Times New Roman"/>
        <family val="1"/>
        <scheme val="none"/>
      </font>
      <numFmt numFmtId="186" formatCode="0.0000"/>
      <alignment horizontal="right" vertical="center"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2"/>
        <color theme="1"/>
        <name val="Times New Roman"/>
        <family val="1"/>
        <scheme val="none"/>
      </font>
      <numFmt numFmtId="186" formatCode="0.0000"/>
      <alignment horizontal="right" vertical="center"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2"/>
        <color rgb="FFFF0000"/>
        <name val="Times New Roman"/>
        <family val="1"/>
        <scheme val="none"/>
      </font>
      <numFmt numFmtId="1" formatCode="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2"/>
        <color rgb="FFFF0000"/>
        <name val="Times New Roman"/>
        <family val="1"/>
        <scheme val="none"/>
      </font>
      <numFmt numFmtId="1" formatCode="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2"/>
        <color theme="1"/>
        <name val="Times New Roman"/>
        <family val="1"/>
        <scheme val="none"/>
      </font>
      <numFmt numFmtId="186" formatCode="0.0000"/>
      <alignment horizontal="right" vertical="center"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2"/>
        <color theme="1"/>
        <name val="Times New Roman"/>
        <family val="1"/>
        <scheme val="none"/>
      </font>
      <numFmt numFmtId="186" formatCode="0.0000"/>
      <alignment horizontal="right" vertical="center"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2"/>
        <color rgb="FFFF0000"/>
        <name val="Times New Roman"/>
        <family val="1"/>
        <scheme val="none"/>
      </font>
      <numFmt numFmtId="1" formatCode="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2"/>
        <color rgb="FFFF0000"/>
        <name val="Times New Roman"/>
        <family val="1"/>
        <scheme val="none"/>
      </font>
      <numFmt numFmtId="1" formatCode="0"/>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2"/>
        <color theme="1"/>
        <name val="Times New Roman"/>
        <family val="1"/>
        <scheme val="none"/>
      </font>
      <numFmt numFmtId="186" formatCode="0.0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2"/>
        <color theme="1"/>
        <name val="Times New Roman"/>
        <family val="1"/>
        <scheme val="none"/>
      </font>
      <numFmt numFmtId="186" formatCode="0.0000"/>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2"/>
        <color rgb="FFFF0000"/>
        <name val="Times New Roman"/>
        <family val="1"/>
        <scheme val="none"/>
      </font>
      <numFmt numFmtId="0" formatCode="Genera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2"/>
        <color rgb="FFFF0000"/>
        <name val="Times New Roman"/>
        <family val="1"/>
        <scheme val="none"/>
      </font>
      <numFmt numFmtId="0" formatCode="Genera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2"/>
        <color rgb="FFFF0000"/>
        <name val="Times New Roman"/>
        <family val="1"/>
        <scheme val="none"/>
      </font>
      <numFmt numFmtId="25" formatCode="hh:mm"/>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2"/>
        <color rgb="FF0000FF"/>
        <name val="Times New Roman"/>
        <family val="1"/>
        <scheme val="none"/>
      </font>
      <numFmt numFmtId="185" formatCode="[$-404]e\.mm\.dd"/>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2"/>
        <color rgb="FF7030A0"/>
        <name val="Times New Roman"/>
        <family val="1"/>
        <scheme val="none"/>
      </font>
      <alignment horizontal="center" vertical="center" textRotation="0" wrapText="0" indent="0" justifyLastLine="0" shrinkToFit="0" readingOrder="0"/>
      <border diagonalUp="0" diagonalDown="0">
        <left/>
        <right style="thin">
          <color auto="1"/>
        </right>
        <top style="thin">
          <color auto="1"/>
        </top>
        <bottom style="thin">
          <color auto="1"/>
        </bottom>
        <vertical style="thin">
          <color auto="1"/>
        </vertical>
        <horizontal style="thin">
          <color auto="1"/>
        </horizontal>
      </border>
    </dxf>
    <dxf>
      <border>
        <top style="thin">
          <color auto="1"/>
        </top>
      </border>
    </dxf>
    <dxf>
      <border diagonalUp="0" diagonalDown="0">
        <left style="thin">
          <color indexed="64"/>
        </left>
        <right style="thin">
          <color indexed="64"/>
        </right>
        <top style="thin">
          <color indexed="64"/>
        </top>
        <bottom style="thin">
          <color indexed="64"/>
        </bottom>
      </border>
    </dxf>
    <dxf>
      <border>
        <bottom style="thin">
          <color auto="1"/>
        </bottom>
      </border>
    </dxf>
    <dxf>
      <border diagonalUp="0" diagonalDown="0">
        <left style="thin">
          <color auto="1"/>
        </left>
        <right style="thin">
          <color auto="1"/>
        </right>
        <top/>
        <bottom/>
        <vertical style="thin">
          <color auto="1"/>
        </vertical>
        <horizontal style="thin">
          <color auto="1"/>
        </horizontal>
      </border>
    </dxf>
    <dxf>
      <font>
        <strike val="0"/>
        <outline val="0"/>
        <shadow val="0"/>
        <vertAlign val="baseline"/>
        <sz val="12"/>
        <name val="標楷體"/>
        <family val="4"/>
        <charset val="136"/>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vertAlign val="baseline"/>
        <sz val="12"/>
        <name val="標楷體"/>
        <family val="4"/>
        <charset val="136"/>
        <scheme val="none"/>
      </font>
      <border diagonalUp="0" diagonalDown="0" outline="0">
        <left style="thin">
          <color indexed="64"/>
        </left>
        <right style="thin">
          <color indexed="64"/>
        </right>
        <top style="thin">
          <color indexed="64"/>
        </top>
        <bottom style="thin">
          <color indexed="64"/>
        </bottom>
      </border>
    </dxf>
    <dxf>
      <font>
        <strike val="0"/>
        <outline val="0"/>
        <shadow val="0"/>
        <vertAlign val="baseline"/>
        <sz val="12"/>
        <name val="標楷體"/>
        <family val="4"/>
        <charset val="136"/>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標楷體"/>
        <family val="4"/>
        <charset val="136"/>
        <scheme val="none"/>
      </font>
      <border diagonalUp="0" diagonalDown="0" outline="0">
        <left style="thin">
          <color indexed="64"/>
        </left>
        <right style="thin">
          <color indexed="64"/>
        </right>
        <top style="thin">
          <color indexed="64"/>
        </top>
        <bottom style="thin">
          <color indexed="64"/>
        </bottom>
      </border>
    </dxf>
    <dxf>
      <font>
        <strike val="0"/>
        <outline val="0"/>
        <shadow val="0"/>
        <vertAlign val="baseline"/>
        <sz val="12"/>
        <name val="標楷體"/>
        <family val="4"/>
        <charset val="136"/>
        <scheme val="none"/>
      </font>
      <border diagonalUp="0" diagonalDown="0" outline="0">
        <left style="thin">
          <color indexed="64"/>
        </left>
        <right style="thin">
          <color indexed="64"/>
        </right>
        <top style="thin">
          <color indexed="64"/>
        </top>
        <bottom style="thin">
          <color indexed="64"/>
        </bottom>
      </border>
    </dxf>
    <dxf>
      <font>
        <strike val="0"/>
        <outline val="0"/>
        <shadow val="0"/>
        <vertAlign val="baseline"/>
        <sz val="12"/>
        <name val="標楷體"/>
        <family val="4"/>
        <charset val="136"/>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vertAlign val="baseline"/>
        <sz val="12"/>
        <name val="標楷體"/>
        <family val="4"/>
        <charset val="136"/>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vertAlign val="baseline"/>
        <sz val="12"/>
        <name val="標楷體"/>
        <family val="4"/>
        <charset val="136"/>
        <scheme val="none"/>
      </font>
      <alignment horizontal="left" vertical="center" textRotation="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vertAlign val="baseline"/>
        <sz val="12"/>
        <name val="標楷體"/>
        <family val="4"/>
        <charset val="136"/>
        <scheme val="none"/>
      </font>
      <border diagonalUp="0" diagonalDown="0" outline="0">
        <left style="thin">
          <color indexed="64"/>
        </left>
        <right style="thin">
          <color indexed="64"/>
        </right>
        <top style="thin">
          <color indexed="64"/>
        </top>
        <bottom style="thin">
          <color indexed="64"/>
        </bottom>
      </border>
    </dxf>
    <dxf>
      <font>
        <strike val="0"/>
        <outline val="0"/>
        <shadow val="0"/>
        <vertAlign val="baseline"/>
        <sz val="12"/>
        <name val="標楷體"/>
        <family val="4"/>
        <charset val="136"/>
        <scheme val="none"/>
      </font>
      <border diagonalUp="0" diagonalDown="0" outline="0">
        <left style="thin">
          <color indexed="64"/>
        </left>
        <right style="thin">
          <color indexed="64"/>
        </right>
        <top style="thin">
          <color indexed="64"/>
        </top>
        <bottom style="thin">
          <color indexed="64"/>
        </bottom>
      </border>
    </dxf>
    <dxf>
      <font>
        <strike val="0"/>
        <outline val="0"/>
        <shadow val="0"/>
        <vertAlign val="baseline"/>
        <sz val="12"/>
        <name val="標楷體"/>
        <family val="4"/>
        <charset val="136"/>
        <scheme val="none"/>
      </font>
      <border diagonalUp="0" diagonalDown="0" outline="0">
        <left style="thin">
          <color indexed="64"/>
        </left>
        <right style="thin">
          <color indexed="64"/>
        </right>
        <top style="thin">
          <color indexed="64"/>
        </top>
        <bottom style="thin">
          <color indexed="64"/>
        </bottom>
      </border>
    </dxf>
    <dxf>
      <font>
        <strike val="0"/>
        <outline val="0"/>
        <shadow val="0"/>
        <vertAlign val="baseline"/>
        <sz val="12"/>
        <name val="標楷體"/>
        <family val="4"/>
        <charset val="136"/>
        <scheme val="none"/>
      </font>
      <border diagonalUp="0" diagonalDown="0" outline="0">
        <left style="thin">
          <color indexed="64"/>
        </left>
        <right style="thin">
          <color indexed="64"/>
        </right>
        <top style="thin">
          <color indexed="64"/>
        </top>
        <bottom style="thin">
          <color indexed="64"/>
        </bottom>
      </border>
    </dxf>
    <dxf>
      <font>
        <strike val="0"/>
        <outline val="0"/>
        <shadow val="0"/>
        <vertAlign val="baseline"/>
        <sz val="12"/>
        <name val="標楷體"/>
        <family val="4"/>
        <charset val="136"/>
        <scheme val="none"/>
      </font>
      <border diagonalUp="0" diagonalDown="0" outline="0">
        <left style="thin">
          <color indexed="64"/>
        </left>
        <right style="thin">
          <color indexed="64"/>
        </right>
        <top style="thin">
          <color indexed="64"/>
        </top>
        <bottom style="thin">
          <color indexed="64"/>
        </bottom>
      </border>
    </dxf>
    <dxf>
      <font>
        <strike val="0"/>
        <outline val="0"/>
        <shadow val="0"/>
        <vertAlign val="baseline"/>
        <sz val="12"/>
        <name val="標楷體"/>
        <family val="4"/>
        <charset val="136"/>
        <scheme val="none"/>
      </font>
      <border diagonalUp="0" diagonalDown="0" outline="0">
        <left style="thin">
          <color indexed="64"/>
        </left>
        <right style="thin">
          <color indexed="64"/>
        </right>
        <top style="thin">
          <color indexed="64"/>
        </top>
        <bottom style="thin">
          <color indexed="64"/>
        </bottom>
      </border>
    </dxf>
    <dxf>
      <font>
        <strike val="0"/>
        <outline val="0"/>
        <shadow val="0"/>
        <vertAlign val="baseline"/>
        <sz val="12"/>
        <name val="標楷體"/>
        <family val="4"/>
        <charset val="136"/>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vertAlign val="baseline"/>
        <sz val="12"/>
        <name val="標楷體"/>
        <family val="4"/>
        <charset val="136"/>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vertAlign val="baseline"/>
        <sz val="12"/>
        <name val="標楷體"/>
        <family val="4"/>
        <charset val="136"/>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vertAlign val="baseline"/>
        <sz val="12"/>
        <name val="標楷體"/>
        <family val="4"/>
        <charset val="136"/>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vertAlign val="baseline"/>
        <sz val="12"/>
        <name val="標楷體"/>
        <family val="4"/>
        <charset val="136"/>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vertAlign val="baseline"/>
        <sz val="12"/>
        <name val="標楷體"/>
        <family val="4"/>
        <charset val="136"/>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vertAlign val="baseline"/>
        <sz val="12"/>
        <name val="標楷體"/>
        <family val="4"/>
        <charset val="136"/>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vertAlign val="baseline"/>
        <sz val="12"/>
        <name val="標楷體"/>
        <family val="4"/>
        <charset val="136"/>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vertAlign val="baseline"/>
        <sz val="12"/>
        <name val="標楷體"/>
        <family val="4"/>
        <charset val="136"/>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vertAlign val="baseline"/>
        <sz val="12"/>
        <name val="標楷體"/>
        <family val="4"/>
        <charset val="136"/>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vertAlign val="baseline"/>
        <sz val="12"/>
        <name val="標楷體"/>
        <family val="4"/>
        <charset val="136"/>
        <scheme val="none"/>
      </font>
    </dxf>
    <dxf>
      <border>
        <bottom style="medium">
          <color indexed="64"/>
        </bottom>
      </border>
    </dxf>
    <dxf>
      <font>
        <b/>
        <strike val="0"/>
        <outline val="0"/>
        <shadow val="0"/>
        <u val="none"/>
        <vertAlign val="baseline"/>
        <sz val="12"/>
        <color auto="1"/>
        <name val="標楷體"/>
        <family val="4"/>
        <charset val="136"/>
        <scheme val="none"/>
      </font>
      <alignment horizontal="center" vertical="center" textRotation="0" wrapText="1" indent="0" justifyLastLine="0" shrinkToFit="0" readingOrder="0"/>
      <border diagonalUp="0" diagonalDown="0">
        <left style="thin">
          <color auto="1"/>
        </left>
        <right style="thin">
          <color auto="1"/>
        </right>
        <top/>
        <bottom/>
        <vertical style="thin">
          <color auto="1"/>
        </vertical>
        <horizontal/>
      </border>
    </dxf>
    <dxf>
      <font>
        <b val="0"/>
        <i val="0"/>
        <strike val="0"/>
        <condense val="0"/>
        <extend val="0"/>
        <outline val="0"/>
        <shadow val="0"/>
        <u val="none"/>
        <vertAlign val="baseline"/>
        <sz val="12"/>
        <color auto="1"/>
        <name val="Times New Roman"/>
        <family val="1"/>
        <scheme val="none"/>
      </font>
      <alignment horizontal="center" vertical="center" textRotation="0" wrapText="0" indent="0" justifyLastLine="0" shrinkToFit="0" readingOrder="0"/>
      <border diagonalUp="0" diagonalDown="0">
        <left style="thin">
          <color indexed="64"/>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2"/>
        <color auto="1"/>
        <name val="Times New Roman"/>
        <family val="1"/>
        <scheme val="none"/>
      </font>
      <alignment horizontal="general" vertical="center" textRotation="0" wrapText="0" indent="0" justifyLastLine="0" shrinkToFit="0" readingOrder="0"/>
    </dxf>
    <dxf>
      <font>
        <b val="0"/>
        <i val="0"/>
        <strike val="0"/>
        <condense val="0"/>
        <extend val="0"/>
        <outline val="0"/>
        <shadow val="0"/>
        <u val="none"/>
        <vertAlign val="baseline"/>
        <sz val="12"/>
        <color auto="1"/>
        <name val="Times New Roman"/>
        <family val="1"/>
        <scheme val="none"/>
      </font>
      <alignment horizontal="general" vertical="center" textRotation="0" wrapText="0" indent="0" justifyLastLine="0" shrinkToFit="0" readingOrder="0"/>
    </dxf>
    <dxf>
      <font>
        <b val="0"/>
        <i val="0"/>
        <strike val="0"/>
        <condense val="0"/>
        <extend val="0"/>
        <outline val="0"/>
        <shadow val="0"/>
        <u val="none"/>
        <vertAlign val="baseline"/>
        <sz val="12"/>
        <color auto="1"/>
        <name val="Times New Roman"/>
        <family val="1"/>
        <scheme val="none"/>
      </font>
      <alignment horizontal="center" vertical="center" textRotation="0" wrapText="0" indent="0" justifyLastLine="0" shrinkToFit="0" readingOrder="0"/>
    </dxf>
    <dxf>
      <font>
        <b val="0"/>
        <i val="0"/>
        <strike val="0"/>
        <condense val="0"/>
        <extend val="0"/>
        <outline val="0"/>
        <shadow val="0"/>
        <u val="none"/>
        <vertAlign val="baseline"/>
        <sz val="12"/>
        <color auto="1"/>
        <name val="Times New Roman"/>
        <family val="1"/>
        <scheme val="none"/>
      </font>
      <fill>
        <patternFill patternType="solid">
          <fgColor indexed="64"/>
          <bgColor indexed="9"/>
        </patternFill>
      </fill>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horizontal/>
      </border>
    </dxf>
    <dxf>
      <font>
        <b val="0"/>
        <i val="0"/>
        <strike val="0"/>
        <condense val="0"/>
        <extend val="0"/>
        <outline val="0"/>
        <shadow val="0"/>
        <u val="none"/>
        <vertAlign val="baseline"/>
        <sz val="12"/>
        <color auto="1"/>
        <name val="Times New Roman"/>
        <family val="1"/>
        <scheme val="none"/>
      </font>
      <fill>
        <patternFill patternType="solid">
          <fgColor indexed="64"/>
          <bgColor indexed="47"/>
        </patternFill>
      </fill>
      <alignment horizontal="center" vertical="center" textRotation="0" wrapText="0" indent="0" justifyLastLine="0" shrinkToFit="0" readingOrder="0"/>
      <border diagonalUp="0" diagonalDown="0">
        <left style="medium">
          <color indexed="64"/>
        </left>
        <right/>
        <top style="medium">
          <color indexed="64"/>
        </top>
        <bottom style="medium">
          <color indexed="64"/>
        </bottom>
        <vertical/>
        <horizontal/>
      </border>
    </dxf>
    <dxf>
      <font>
        <b val="0"/>
        <i val="0"/>
        <strike val="0"/>
        <condense val="0"/>
        <extend val="0"/>
        <outline val="0"/>
        <shadow val="0"/>
        <u val="none"/>
        <vertAlign val="baseline"/>
        <sz val="12"/>
        <color auto="1"/>
        <name val="Times New Roman"/>
        <family val="1"/>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left/>
        <right style="medium">
          <color indexed="64"/>
        </right>
        <top style="medium">
          <color indexed="64"/>
        </top>
        <bottom style="medium">
          <color indexed="64"/>
        </bottom>
        <vertical/>
        <horizontal/>
      </border>
    </dxf>
    <dxf>
      <font>
        <b val="0"/>
        <i val="0"/>
        <strike val="0"/>
        <condense val="0"/>
        <extend val="0"/>
        <outline val="0"/>
        <shadow val="0"/>
        <u val="none"/>
        <vertAlign val="baseline"/>
        <sz val="12"/>
        <color auto="1"/>
        <name val="Times New Roman"/>
        <family val="1"/>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Times New Roman"/>
        <family val="1"/>
        <scheme val="none"/>
      </font>
      <numFmt numFmtId="181" formatCode="m/d"/>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Times New Roman"/>
        <family val="1"/>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Times New Roman"/>
        <family val="1"/>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Times New Roman"/>
        <family val="1"/>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Times New Roman"/>
        <family val="1"/>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Times New Roman"/>
        <family val="1"/>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Times New Roman"/>
        <family val="1"/>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Times New Roman"/>
        <family val="1"/>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0000FF"/>
        <name val="Times New Roman"/>
        <family val="1"/>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0000FF"/>
        <name val="細明體"/>
        <family val="1"/>
        <charset val="136"/>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0000FF"/>
        <name val="Times New Roman"/>
        <family val="1"/>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medium">
          <color indexed="64"/>
        </right>
      </border>
    </dxf>
  </dxfs>
  <tableStyles count="0" defaultTableStyle="TableStyleMedium2" defaultPivotStyle="PivotStyleLight16"/>
  <colors>
    <mruColors>
      <color rgb="FF006600"/>
      <color rgb="FF0000FF"/>
      <color rgb="FF008000"/>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pivotCacheDefinition" Target="pivotCache/pivotCacheDefinition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1.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171450</xdr:colOff>
          <xdr:row>0</xdr:row>
          <xdr:rowOff>0</xdr:rowOff>
        </xdr:from>
        <xdr:to>
          <xdr:col>17</xdr:col>
          <xdr:colOff>1076325</xdr:colOff>
          <xdr:row>0</xdr:row>
          <xdr:rowOff>352425</xdr:rowOff>
        </xdr:to>
        <xdr:sp macro="" textlink="">
          <xdr:nvSpPr>
            <xdr:cNvPr id="55297" name="CommandButton1" hidden="1">
              <a:extLst>
                <a:ext uri="{63B3BB69-23CF-44E3-9099-C40C66FF867C}">
                  <a14:compatExt spid="_x0000_s55297"/>
                </a:ext>
                <a:ext uri="{FF2B5EF4-FFF2-40B4-BE49-F238E27FC236}">
                  <a16:creationId xmlns:a16="http://schemas.microsoft.com/office/drawing/2014/main" id="{00000000-0008-0000-0400-000001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57150</xdr:colOff>
          <xdr:row>0</xdr:row>
          <xdr:rowOff>0</xdr:rowOff>
        </xdr:from>
        <xdr:to>
          <xdr:col>8</xdr:col>
          <xdr:colOff>533400</xdr:colOff>
          <xdr:row>0</xdr:row>
          <xdr:rowOff>361950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04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24</xdr:col>
      <xdr:colOff>213360</xdr:colOff>
      <xdr:row>0</xdr:row>
      <xdr:rowOff>38100</xdr:rowOff>
    </xdr:from>
    <xdr:to>
      <xdr:col>24</xdr:col>
      <xdr:colOff>960120</xdr:colOff>
      <xdr:row>0</xdr:row>
      <xdr:rowOff>350520</xdr:rowOff>
    </xdr:to>
    <xdr:sp macro="[0]!桿號查詢2" textlink="">
      <xdr:nvSpPr>
        <xdr:cNvPr id="2" name="流程圖: 準備作業 1">
          <a:extLst>
            <a:ext uri="{FF2B5EF4-FFF2-40B4-BE49-F238E27FC236}">
              <a16:creationId xmlns:a16="http://schemas.microsoft.com/office/drawing/2014/main" id="{00000000-0008-0000-0400-000002000000}"/>
            </a:ext>
          </a:extLst>
        </xdr:cNvPr>
        <xdr:cNvSpPr/>
      </xdr:nvSpPr>
      <xdr:spPr bwMode="auto">
        <a:xfrm>
          <a:off x="11803380" y="38100"/>
          <a:ext cx="746760" cy="312420"/>
        </a:xfrm>
        <a:prstGeom prst="flowChartPreparation">
          <a:avLst/>
        </a:prstGeom>
        <a:solidFill>
          <a:srgbClr val="00B050"/>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l"/>
          <a:r>
            <a:rPr lang="zh-TW" altLang="en-US" sz="1600" b="1">
              <a:solidFill>
                <a:srgbClr val="FFFF00"/>
              </a:solidFill>
            </a:rPr>
            <a:t>查詢</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485775</xdr:colOff>
          <xdr:row>0</xdr:row>
          <xdr:rowOff>0</xdr:rowOff>
        </xdr:from>
        <xdr:to>
          <xdr:col>4</xdr:col>
          <xdr:colOff>638175</xdr:colOff>
          <xdr:row>1</xdr:row>
          <xdr:rowOff>9525</xdr:rowOff>
        </xdr:to>
        <xdr:sp macro="" textlink="">
          <xdr:nvSpPr>
            <xdr:cNvPr id="43009" name="CommandButton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0</xdr:row>
          <xdr:rowOff>0</xdr:rowOff>
        </xdr:from>
        <xdr:to>
          <xdr:col>3</xdr:col>
          <xdr:colOff>409575</xdr:colOff>
          <xdr:row>1</xdr:row>
          <xdr:rowOff>9525</xdr:rowOff>
        </xdr:to>
        <xdr:sp macro="" textlink="">
          <xdr:nvSpPr>
            <xdr:cNvPr id="43011" name="CommandButton2" hidden="1">
              <a:extLst>
                <a:ext uri="{63B3BB69-23CF-44E3-9099-C40C66FF867C}">
                  <a14:compatExt spid="_x0000_s43011"/>
                </a:ext>
                <a:ext uri="{FF2B5EF4-FFF2-40B4-BE49-F238E27FC236}">
                  <a16:creationId xmlns:a16="http://schemas.microsoft.com/office/drawing/2014/main" id="{00000000-0008-0000-05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533400</xdr:colOff>
          <xdr:row>2</xdr:row>
          <xdr:rowOff>361950</xdr:rowOff>
        </xdr:from>
        <xdr:to>
          <xdr:col>16</xdr:col>
          <xdr:colOff>219075</xdr:colOff>
          <xdr:row>5</xdr:row>
          <xdr:rowOff>228600</xdr:rowOff>
        </xdr:to>
        <xdr:sp macro="" textlink="">
          <xdr:nvSpPr>
            <xdr:cNvPr id="26626" name="CommandButton1" hidden="1">
              <a:extLst>
                <a:ext uri="{63B3BB69-23CF-44E3-9099-C40C66FF867C}">
                  <a14:compatExt spid="_x0000_s26626"/>
                </a:ext>
                <a:ext uri="{FF2B5EF4-FFF2-40B4-BE49-F238E27FC236}">
                  <a16:creationId xmlns:a16="http://schemas.microsoft.com/office/drawing/2014/main" id="{00000000-0008-0000-0B00-000002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533400</xdr:colOff>
          <xdr:row>2</xdr:row>
          <xdr:rowOff>361950</xdr:rowOff>
        </xdr:from>
        <xdr:to>
          <xdr:col>16</xdr:col>
          <xdr:colOff>238125</xdr:colOff>
          <xdr:row>5</xdr:row>
          <xdr:rowOff>228600</xdr:rowOff>
        </xdr:to>
        <xdr:sp macro="" textlink="">
          <xdr:nvSpPr>
            <xdr:cNvPr id="179201" name="CommandButton1" hidden="1">
              <a:extLst>
                <a:ext uri="{63B3BB69-23CF-44E3-9099-C40C66FF867C}">
                  <a14:compatExt spid="_x0000_s179201"/>
                </a:ext>
                <a:ext uri="{FF2B5EF4-FFF2-40B4-BE49-F238E27FC236}">
                  <a16:creationId xmlns:a16="http://schemas.microsoft.com/office/drawing/2014/main" id="{00000000-0008-0000-0C00-000001B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533400</xdr:colOff>
          <xdr:row>2</xdr:row>
          <xdr:rowOff>361950</xdr:rowOff>
        </xdr:from>
        <xdr:to>
          <xdr:col>16</xdr:col>
          <xdr:colOff>238125</xdr:colOff>
          <xdr:row>5</xdr:row>
          <xdr:rowOff>228600</xdr:rowOff>
        </xdr:to>
        <xdr:sp macro="" textlink="">
          <xdr:nvSpPr>
            <xdr:cNvPr id="156673" name="CommandButton1" hidden="1">
              <a:extLst>
                <a:ext uri="{63B3BB69-23CF-44E3-9099-C40C66FF867C}">
                  <a14:compatExt spid="_x0000_s156673"/>
                </a:ext>
                <a:ext uri="{FF2B5EF4-FFF2-40B4-BE49-F238E27FC236}">
                  <a16:creationId xmlns:a16="http://schemas.microsoft.com/office/drawing/2014/main" id="{00000000-0008-0000-0D00-0000016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47625</xdr:colOff>
      <xdr:row>115</xdr:row>
      <xdr:rowOff>127000</xdr:rowOff>
    </xdr:from>
    <xdr:to>
      <xdr:col>26</xdr:col>
      <xdr:colOff>186146</xdr:colOff>
      <xdr:row>172</xdr:row>
      <xdr:rowOff>39098</xdr:rowOff>
    </xdr:to>
    <xdr:pic>
      <xdr:nvPicPr>
        <xdr:cNvPr id="2" name="圖片 1">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29166820"/>
          <a:ext cx="12552045" cy="140474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36</xdr:col>
      <xdr:colOff>693964</xdr:colOff>
      <xdr:row>0</xdr:row>
      <xdr:rowOff>219619</xdr:rowOff>
    </xdr:from>
    <xdr:to>
      <xdr:col>41</xdr:col>
      <xdr:colOff>25309</xdr:colOff>
      <xdr:row>4</xdr:row>
      <xdr:rowOff>27214</xdr:rowOff>
    </xdr:to>
    <xdr:sp macro="" textlink="">
      <xdr:nvSpPr>
        <xdr:cNvPr id="3" name="語音泡泡: 矩形 2">
          <a:extLst>
            <a:ext uri="{FF2B5EF4-FFF2-40B4-BE49-F238E27FC236}">
              <a16:creationId xmlns:a16="http://schemas.microsoft.com/office/drawing/2014/main" id="{00000000-0008-0000-0E00-000003000000}"/>
            </a:ext>
          </a:extLst>
        </xdr:cNvPr>
        <xdr:cNvSpPr/>
      </xdr:nvSpPr>
      <xdr:spPr bwMode="auto">
        <a:xfrm>
          <a:off x="20701907" y="219619"/>
          <a:ext cx="3685631" cy="939709"/>
        </a:xfrm>
        <a:prstGeom prst="wedgeRectCallout">
          <a:avLst>
            <a:gd name="adj1" fmla="val -115420"/>
            <a:gd name="adj2" fmla="val -22757"/>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r>
            <a:rPr lang="zh-TW" altLang="en-US" sz="2800"/>
            <a:t>需以</a:t>
          </a:r>
          <a:r>
            <a:rPr lang="en-US" altLang="zh-TW" sz="2800"/>
            <a:t>111.03.01</a:t>
          </a:r>
          <a:r>
            <a:rPr lang="zh-TW" altLang="en-US" sz="2800"/>
            <a:t>格式填寫</a:t>
          </a:r>
          <a:endParaRPr lang="en-US" altLang="zh-TW" sz="2800"/>
        </a:p>
        <a:p>
          <a:pPr algn="l"/>
          <a:endParaRPr lang="zh-TW" alt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31</xdr:col>
      <xdr:colOff>849085</xdr:colOff>
      <xdr:row>89</xdr:row>
      <xdr:rowOff>65314</xdr:rowOff>
    </xdr:from>
    <xdr:to>
      <xdr:col>34</xdr:col>
      <xdr:colOff>21771</xdr:colOff>
      <xdr:row>93</xdr:row>
      <xdr:rowOff>3538</xdr:rowOff>
    </xdr:to>
    <xdr:sp macro="" textlink="">
      <xdr:nvSpPr>
        <xdr:cNvPr id="2" name="語音泡泡: 矩形 1">
          <a:extLst>
            <a:ext uri="{FF2B5EF4-FFF2-40B4-BE49-F238E27FC236}">
              <a16:creationId xmlns:a16="http://schemas.microsoft.com/office/drawing/2014/main" id="{00000000-0008-0000-0F00-000002000000}"/>
            </a:ext>
          </a:extLst>
        </xdr:cNvPr>
        <xdr:cNvSpPr/>
      </xdr:nvSpPr>
      <xdr:spPr bwMode="auto">
        <a:xfrm>
          <a:off x="15718971" y="22479000"/>
          <a:ext cx="1807029" cy="939709"/>
        </a:xfrm>
        <a:prstGeom prst="wedgeRectCallout">
          <a:avLst>
            <a:gd name="adj1" fmla="val -115420"/>
            <a:gd name="adj2" fmla="val -22757"/>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r>
            <a:rPr lang="zh-TW" altLang="en-US" sz="2800"/>
            <a:t>取得來源</a:t>
          </a:r>
          <a:endParaRPr lang="en-US" altLang="zh-TW" sz="2800"/>
        </a:p>
        <a:p>
          <a:pPr algn="l"/>
          <a:r>
            <a:rPr lang="zh-TW" altLang="en-US" sz="1100"/>
            <a:t>事故加停電時間</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523875</xdr:colOff>
      <xdr:row>2</xdr:row>
      <xdr:rowOff>2017</xdr:rowOff>
    </xdr:from>
    <xdr:to>
      <xdr:col>1</xdr:col>
      <xdr:colOff>39557</xdr:colOff>
      <xdr:row>6</xdr:row>
      <xdr:rowOff>38092</xdr:rowOff>
    </xdr:to>
    <xdr:sp macro="" textlink="">
      <xdr:nvSpPr>
        <xdr:cNvPr id="2" name="Text Box 1">
          <a:extLst>
            <a:ext uri="{FF2B5EF4-FFF2-40B4-BE49-F238E27FC236}">
              <a16:creationId xmlns:a16="http://schemas.microsoft.com/office/drawing/2014/main" id="{00000000-0008-0000-1000-000002000000}"/>
            </a:ext>
          </a:extLst>
        </xdr:cNvPr>
        <xdr:cNvSpPr txBox="1">
          <a:spLocks noChangeArrowheads="1"/>
        </xdr:cNvSpPr>
      </xdr:nvSpPr>
      <xdr:spPr bwMode="auto">
        <a:xfrm>
          <a:off x="523875" y="504937"/>
          <a:ext cx="430082" cy="660915"/>
        </a:xfrm>
        <a:prstGeom prst="rect">
          <a:avLst/>
        </a:prstGeom>
        <a:noFill/>
        <a:ln>
          <a:noFill/>
        </a:ln>
      </xdr:spPr>
      <xdr:txBody>
        <a:bodyPr vertOverflow="clip" wrap="square" lIns="27432" tIns="22860"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47625</xdr:colOff>
      <xdr:row>5</xdr:row>
      <xdr:rowOff>64770</xdr:rowOff>
    </xdr:from>
    <xdr:to>
      <xdr:col>1</xdr:col>
      <xdr:colOff>150813</xdr:colOff>
      <xdr:row>8</xdr:row>
      <xdr:rowOff>87648</xdr:rowOff>
    </xdr:to>
    <xdr:sp macro="" textlink="">
      <xdr:nvSpPr>
        <xdr:cNvPr id="3" name="Text Box 2">
          <a:extLst>
            <a:ext uri="{FF2B5EF4-FFF2-40B4-BE49-F238E27FC236}">
              <a16:creationId xmlns:a16="http://schemas.microsoft.com/office/drawing/2014/main" id="{00000000-0008-0000-1000-000003000000}"/>
            </a:ext>
          </a:extLst>
        </xdr:cNvPr>
        <xdr:cNvSpPr txBox="1">
          <a:spLocks noChangeArrowheads="1"/>
        </xdr:cNvSpPr>
      </xdr:nvSpPr>
      <xdr:spPr bwMode="auto">
        <a:xfrm>
          <a:off x="47625" y="1078230"/>
          <a:ext cx="1017588" cy="365778"/>
        </a:xfrm>
        <a:prstGeom prst="rect">
          <a:avLst/>
        </a:prstGeom>
        <a:noFill/>
        <a:ln>
          <a:noFill/>
        </a:ln>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xdr:twoCellAnchor>
    <xdr:from>
      <xdr:col>0</xdr:col>
      <xdr:colOff>541020</xdr:colOff>
      <xdr:row>36</xdr:row>
      <xdr:rowOff>0</xdr:rowOff>
    </xdr:from>
    <xdr:to>
      <xdr:col>1</xdr:col>
      <xdr:colOff>48792</xdr:colOff>
      <xdr:row>36</xdr:row>
      <xdr:rowOff>0</xdr:rowOff>
    </xdr:to>
    <xdr:sp macro="" textlink="">
      <xdr:nvSpPr>
        <xdr:cNvPr id="4" name="Text Box 3">
          <a:extLst>
            <a:ext uri="{FF2B5EF4-FFF2-40B4-BE49-F238E27FC236}">
              <a16:creationId xmlns:a16="http://schemas.microsoft.com/office/drawing/2014/main" id="{00000000-0008-0000-1000-000004000000}"/>
            </a:ext>
          </a:extLst>
        </xdr:cNvPr>
        <xdr:cNvSpPr txBox="1">
          <a:spLocks noChangeArrowheads="1"/>
        </xdr:cNvSpPr>
      </xdr:nvSpPr>
      <xdr:spPr bwMode="auto">
        <a:xfrm>
          <a:off x="541020" y="7795260"/>
          <a:ext cx="422172" cy="0"/>
        </a:xfrm>
        <a:prstGeom prst="rect">
          <a:avLst/>
        </a:prstGeom>
        <a:noFill/>
        <a:ln>
          <a:noFill/>
        </a:ln>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0</xdr:colOff>
      <xdr:row>36</xdr:row>
      <xdr:rowOff>0</xdr:rowOff>
    </xdr:from>
    <xdr:to>
      <xdr:col>1</xdr:col>
      <xdr:colOff>114355</xdr:colOff>
      <xdr:row>36</xdr:row>
      <xdr:rowOff>0</xdr:rowOff>
    </xdr:to>
    <xdr:sp macro="" textlink="">
      <xdr:nvSpPr>
        <xdr:cNvPr id="5" name="Text Box 4">
          <a:extLst>
            <a:ext uri="{FF2B5EF4-FFF2-40B4-BE49-F238E27FC236}">
              <a16:creationId xmlns:a16="http://schemas.microsoft.com/office/drawing/2014/main" id="{00000000-0008-0000-1000-000005000000}"/>
            </a:ext>
          </a:extLst>
        </xdr:cNvPr>
        <xdr:cNvSpPr txBox="1">
          <a:spLocks noChangeArrowheads="1"/>
        </xdr:cNvSpPr>
      </xdr:nvSpPr>
      <xdr:spPr bwMode="auto">
        <a:xfrm>
          <a:off x="0" y="7795260"/>
          <a:ext cx="1028755" cy="0"/>
        </a:xfrm>
        <a:prstGeom prst="rect">
          <a:avLst/>
        </a:prstGeom>
        <a:noFill/>
        <a:ln>
          <a:noFill/>
        </a:ln>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xdr:twoCellAnchor>
    <xdr:from>
      <xdr:col>0</xdr:col>
      <xdr:colOff>523875</xdr:colOff>
      <xdr:row>36</xdr:row>
      <xdr:rowOff>0</xdr:rowOff>
    </xdr:from>
    <xdr:to>
      <xdr:col>1</xdr:col>
      <xdr:colOff>39557</xdr:colOff>
      <xdr:row>36</xdr:row>
      <xdr:rowOff>0</xdr:rowOff>
    </xdr:to>
    <xdr:sp macro="" textlink="">
      <xdr:nvSpPr>
        <xdr:cNvPr id="6" name="Text Box 5">
          <a:extLst>
            <a:ext uri="{FF2B5EF4-FFF2-40B4-BE49-F238E27FC236}">
              <a16:creationId xmlns:a16="http://schemas.microsoft.com/office/drawing/2014/main" id="{00000000-0008-0000-1000-000006000000}"/>
            </a:ext>
          </a:extLst>
        </xdr:cNvPr>
        <xdr:cNvSpPr txBox="1">
          <a:spLocks noChangeArrowheads="1"/>
        </xdr:cNvSpPr>
      </xdr:nvSpPr>
      <xdr:spPr bwMode="auto">
        <a:xfrm>
          <a:off x="523875" y="7795260"/>
          <a:ext cx="430082" cy="0"/>
        </a:xfrm>
        <a:prstGeom prst="rect">
          <a:avLst/>
        </a:prstGeom>
        <a:noFill/>
        <a:ln>
          <a:noFill/>
        </a:ln>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47625</xdr:colOff>
      <xdr:row>36</xdr:row>
      <xdr:rowOff>0</xdr:rowOff>
    </xdr:from>
    <xdr:to>
      <xdr:col>1</xdr:col>
      <xdr:colOff>150813</xdr:colOff>
      <xdr:row>36</xdr:row>
      <xdr:rowOff>0</xdr:rowOff>
    </xdr:to>
    <xdr:sp macro="" textlink="">
      <xdr:nvSpPr>
        <xdr:cNvPr id="7" name="Text Box 6">
          <a:extLst>
            <a:ext uri="{FF2B5EF4-FFF2-40B4-BE49-F238E27FC236}">
              <a16:creationId xmlns:a16="http://schemas.microsoft.com/office/drawing/2014/main" id="{00000000-0008-0000-1000-000007000000}"/>
            </a:ext>
          </a:extLst>
        </xdr:cNvPr>
        <xdr:cNvSpPr txBox="1">
          <a:spLocks noChangeArrowheads="1"/>
        </xdr:cNvSpPr>
      </xdr:nvSpPr>
      <xdr:spPr bwMode="auto">
        <a:xfrm>
          <a:off x="47625" y="7795260"/>
          <a:ext cx="1017588" cy="0"/>
        </a:xfrm>
        <a:prstGeom prst="rect">
          <a:avLst/>
        </a:prstGeom>
        <a:noFill/>
        <a:ln>
          <a:noFill/>
        </a:ln>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xdr:twoCellAnchor>
    <xdr:from>
      <xdr:col>0</xdr:col>
      <xdr:colOff>523875</xdr:colOff>
      <xdr:row>36</xdr:row>
      <xdr:rowOff>0</xdr:rowOff>
    </xdr:from>
    <xdr:to>
      <xdr:col>1</xdr:col>
      <xdr:colOff>39557</xdr:colOff>
      <xdr:row>36</xdr:row>
      <xdr:rowOff>0</xdr:rowOff>
    </xdr:to>
    <xdr:sp macro="" textlink="">
      <xdr:nvSpPr>
        <xdr:cNvPr id="8" name="Text Box 7">
          <a:extLst>
            <a:ext uri="{FF2B5EF4-FFF2-40B4-BE49-F238E27FC236}">
              <a16:creationId xmlns:a16="http://schemas.microsoft.com/office/drawing/2014/main" id="{00000000-0008-0000-1000-000008000000}"/>
            </a:ext>
          </a:extLst>
        </xdr:cNvPr>
        <xdr:cNvSpPr txBox="1">
          <a:spLocks noChangeArrowheads="1"/>
        </xdr:cNvSpPr>
      </xdr:nvSpPr>
      <xdr:spPr bwMode="auto">
        <a:xfrm>
          <a:off x="523875" y="7795260"/>
          <a:ext cx="430082" cy="0"/>
        </a:xfrm>
        <a:prstGeom prst="rect">
          <a:avLst/>
        </a:prstGeom>
        <a:noFill/>
        <a:ln>
          <a:noFill/>
        </a:ln>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47625</xdr:colOff>
      <xdr:row>36</xdr:row>
      <xdr:rowOff>0</xdr:rowOff>
    </xdr:from>
    <xdr:to>
      <xdr:col>1</xdr:col>
      <xdr:colOff>150813</xdr:colOff>
      <xdr:row>36</xdr:row>
      <xdr:rowOff>0</xdr:rowOff>
    </xdr:to>
    <xdr:sp macro="" textlink="">
      <xdr:nvSpPr>
        <xdr:cNvPr id="9" name="Text Box 8">
          <a:extLst>
            <a:ext uri="{FF2B5EF4-FFF2-40B4-BE49-F238E27FC236}">
              <a16:creationId xmlns:a16="http://schemas.microsoft.com/office/drawing/2014/main" id="{00000000-0008-0000-1000-000009000000}"/>
            </a:ext>
          </a:extLst>
        </xdr:cNvPr>
        <xdr:cNvSpPr txBox="1">
          <a:spLocks noChangeArrowheads="1"/>
        </xdr:cNvSpPr>
      </xdr:nvSpPr>
      <xdr:spPr bwMode="auto">
        <a:xfrm>
          <a:off x="47625" y="7795260"/>
          <a:ext cx="1017588" cy="0"/>
        </a:xfrm>
        <a:prstGeom prst="rect">
          <a:avLst/>
        </a:prstGeom>
        <a:noFill/>
        <a:ln>
          <a:noFill/>
        </a:ln>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xdr:twoCellAnchor>
    <xdr:from>
      <xdr:col>0</xdr:col>
      <xdr:colOff>523875</xdr:colOff>
      <xdr:row>36</xdr:row>
      <xdr:rowOff>0</xdr:rowOff>
    </xdr:from>
    <xdr:to>
      <xdr:col>1</xdr:col>
      <xdr:colOff>39557</xdr:colOff>
      <xdr:row>36</xdr:row>
      <xdr:rowOff>0</xdr:rowOff>
    </xdr:to>
    <xdr:sp macro="" textlink="">
      <xdr:nvSpPr>
        <xdr:cNvPr id="10" name="Text Box 9">
          <a:extLst>
            <a:ext uri="{FF2B5EF4-FFF2-40B4-BE49-F238E27FC236}">
              <a16:creationId xmlns:a16="http://schemas.microsoft.com/office/drawing/2014/main" id="{00000000-0008-0000-1000-00000A000000}"/>
            </a:ext>
          </a:extLst>
        </xdr:cNvPr>
        <xdr:cNvSpPr txBox="1">
          <a:spLocks noChangeArrowheads="1"/>
        </xdr:cNvSpPr>
      </xdr:nvSpPr>
      <xdr:spPr bwMode="auto">
        <a:xfrm>
          <a:off x="523875" y="7795260"/>
          <a:ext cx="430082" cy="0"/>
        </a:xfrm>
        <a:prstGeom prst="rect">
          <a:avLst/>
        </a:prstGeom>
        <a:noFill/>
        <a:ln>
          <a:noFill/>
        </a:ln>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Times New Roman"/>
              <a:cs typeface="Times New Roman"/>
            </a:rPr>
            <a:t>                                     </a:t>
          </a:r>
          <a:r>
            <a:rPr lang="zh-TW" altLang="en-US" sz="1200" b="0" i="0" u="none" strike="noStrike" baseline="0">
              <a:solidFill>
                <a:srgbClr val="000000"/>
              </a:solidFill>
              <a:latin typeface="標楷體"/>
              <a:ea typeface="標楷體"/>
              <a:cs typeface="Times New Roman"/>
            </a:rPr>
            <a:t>月份</a:t>
          </a:r>
          <a:endParaRPr lang="zh-TW" altLang="en-US" sz="1200" b="0" i="0" u="none" strike="noStrike" baseline="0">
            <a:solidFill>
              <a:srgbClr val="000000"/>
            </a:solidFill>
            <a:latin typeface="標楷體"/>
            <a:ea typeface="標楷體"/>
          </a:endParaRPr>
        </a:p>
      </xdr:txBody>
    </xdr:sp>
    <xdr:clientData/>
  </xdr:twoCellAnchor>
  <xdr:twoCellAnchor>
    <xdr:from>
      <xdr:col>0</xdr:col>
      <xdr:colOff>47625</xdr:colOff>
      <xdr:row>36</xdr:row>
      <xdr:rowOff>0</xdr:rowOff>
    </xdr:from>
    <xdr:to>
      <xdr:col>1</xdr:col>
      <xdr:colOff>150813</xdr:colOff>
      <xdr:row>36</xdr:row>
      <xdr:rowOff>0</xdr:rowOff>
    </xdr:to>
    <xdr:sp macro="" textlink="">
      <xdr:nvSpPr>
        <xdr:cNvPr id="11" name="Text Box 10">
          <a:extLst>
            <a:ext uri="{FF2B5EF4-FFF2-40B4-BE49-F238E27FC236}">
              <a16:creationId xmlns:a16="http://schemas.microsoft.com/office/drawing/2014/main" id="{00000000-0008-0000-1000-00000B000000}"/>
            </a:ext>
          </a:extLst>
        </xdr:cNvPr>
        <xdr:cNvSpPr txBox="1">
          <a:spLocks noChangeArrowheads="1"/>
        </xdr:cNvSpPr>
      </xdr:nvSpPr>
      <xdr:spPr bwMode="auto">
        <a:xfrm>
          <a:off x="47625" y="7795260"/>
          <a:ext cx="1017588" cy="0"/>
        </a:xfrm>
        <a:prstGeom prst="rect">
          <a:avLst/>
        </a:prstGeom>
        <a:noFill/>
        <a:ln>
          <a:noFill/>
        </a:ln>
      </xdr:spPr>
      <xdr:txBody>
        <a:bodyPr vertOverflow="clip" wrap="square" lIns="27432" tIns="18288" rIns="0" bIns="0" anchor="t" upright="1"/>
        <a:lstStyle/>
        <a:p>
          <a:pPr algn="l" rtl="0">
            <a:defRPr sz="1000"/>
          </a:pPr>
          <a:r>
            <a:rPr lang="zh-TW" altLang="en-US" sz="1200" b="0" i="0" u="none" strike="noStrike" baseline="0">
              <a:solidFill>
                <a:srgbClr val="000000"/>
              </a:solidFill>
              <a:latin typeface="標楷體"/>
              <a:ea typeface="標楷體"/>
            </a:rPr>
            <a:t>執行部門</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1</xdr:row>
          <xdr:rowOff>19050</xdr:rowOff>
        </xdr:from>
        <xdr:to>
          <xdr:col>6</xdr:col>
          <xdr:colOff>57150</xdr:colOff>
          <xdr:row>2</xdr:row>
          <xdr:rowOff>85725</xdr:rowOff>
        </xdr:to>
        <xdr:sp macro="" textlink="">
          <xdr:nvSpPr>
            <xdr:cNvPr id="186370" name="Button 2" hidden="1">
              <a:extLst>
                <a:ext uri="{63B3BB69-23CF-44E3-9099-C40C66FF867C}">
                  <a14:compatExt spid="_x0000_s186370"/>
                </a:ext>
                <a:ext uri="{FF2B5EF4-FFF2-40B4-BE49-F238E27FC236}">
                  <a16:creationId xmlns:a16="http://schemas.microsoft.com/office/drawing/2014/main" id="{00000000-0008-0000-1600-000002D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資料清除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0</xdr:row>
          <xdr:rowOff>9525</xdr:rowOff>
        </xdr:from>
        <xdr:to>
          <xdr:col>2</xdr:col>
          <xdr:colOff>1895475</xdr:colOff>
          <xdr:row>0</xdr:row>
          <xdr:rowOff>342900</xdr:rowOff>
        </xdr:to>
        <xdr:sp macro="" textlink="">
          <xdr:nvSpPr>
            <xdr:cNvPr id="186371" name="Button 3" hidden="1">
              <a:extLst>
                <a:ext uri="{63B3BB69-23CF-44E3-9099-C40C66FF867C}">
                  <a14:compatExt spid="_x0000_s186371"/>
                </a:ext>
                <a:ext uri="{FF2B5EF4-FFF2-40B4-BE49-F238E27FC236}">
                  <a16:creationId xmlns:a16="http://schemas.microsoft.com/office/drawing/2014/main" id="{00000000-0008-0000-1600-000003D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400" b="1" i="0" u="none" strike="noStrike" baseline="0">
                  <a:solidFill>
                    <a:srgbClr val="000000"/>
                  </a:solidFill>
                  <a:latin typeface="新細明體"/>
                  <a:ea typeface="新細明體"/>
                </a:rPr>
                <a:t>以桿號查詢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19050</xdr:rowOff>
        </xdr:from>
        <xdr:to>
          <xdr:col>0</xdr:col>
          <xdr:colOff>1676400</xdr:colOff>
          <xdr:row>0</xdr:row>
          <xdr:rowOff>352425</xdr:rowOff>
        </xdr:to>
        <xdr:sp macro="" textlink="">
          <xdr:nvSpPr>
            <xdr:cNvPr id="186372" name="Button 4" hidden="1">
              <a:extLst>
                <a:ext uri="{63B3BB69-23CF-44E3-9099-C40C66FF867C}">
                  <a14:compatExt spid="_x0000_s186372"/>
                </a:ext>
                <a:ext uri="{FF2B5EF4-FFF2-40B4-BE49-F238E27FC236}">
                  <a16:creationId xmlns:a16="http://schemas.microsoft.com/office/drawing/2014/main" id="{00000000-0008-0000-1600-000004D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400" b="1" i="0" u="none" strike="noStrike" baseline="0">
                  <a:solidFill>
                    <a:srgbClr val="000000"/>
                  </a:solidFill>
                  <a:latin typeface="標楷體"/>
                  <a:ea typeface="標楷體"/>
                </a:rPr>
                <a:t>以台電座標查詢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190500</xdr:colOff>
          <xdr:row>0</xdr:row>
          <xdr:rowOff>19050</xdr:rowOff>
        </xdr:from>
        <xdr:to>
          <xdr:col>1</xdr:col>
          <xdr:colOff>1866900</xdr:colOff>
          <xdr:row>0</xdr:row>
          <xdr:rowOff>352425</xdr:rowOff>
        </xdr:to>
        <xdr:sp macro="" textlink="">
          <xdr:nvSpPr>
            <xdr:cNvPr id="186373" name="Button 5" hidden="1">
              <a:extLst>
                <a:ext uri="{63B3BB69-23CF-44E3-9099-C40C66FF867C}">
                  <a14:compatExt spid="_x0000_s186373"/>
                </a:ext>
                <a:ext uri="{FF2B5EF4-FFF2-40B4-BE49-F238E27FC236}">
                  <a16:creationId xmlns:a16="http://schemas.microsoft.com/office/drawing/2014/main" id="{00000000-0008-0000-1600-000005D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400" b="1" i="0" u="none" strike="noStrike" baseline="0">
                  <a:solidFill>
                    <a:srgbClr val="000000"/>
                  </a:solidFill>
                  <a:latin typeface="新細明體"/>
                  <a:ea typeface="新細明體"/>
                </a:rPr>
                <a:t>座標轉換台電座標</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342900</xdr:colOff>
          <xdr:row>1</xdr:row>
          <xdr:rowOff>0</xdr:rowOff>
        </xdr:from>
        <xdr:to>
          <xdr:col>6</xdr:col>
          <xdr:colOff>390525</xdr:colOff>
          <xdr:row>2</xdr:row>
          <xdr:rowOff>0</xdr:rowOff>
        </xdr:to>
        <xdr:sp macro="" textlink="">
          <xdr:nvSpPr>
            <xdr:cNvPr id="189441" name="Button 1" hidden="1">
              <a:extLst>
                <a:ext uri="{63B3BB69-23CF-44E3-9099-C40C66FF867C}">
                  <a14:compatExt spid="_x0000_s189441"/>
                </a:ext>
                <a:ext uri="{FF2B5EF4-FFF2-40B4-BE49-F238E27FC236}">
                  <a16:creationId xmlns:a16="http://schemas.microsoft.com/office/drawing/2014/main" id="{00000000-0008-0000-1700-000001E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資料清除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0</xdr:row>
          <xdr:rowOff>9525</xdr:rowOff>
        </xdr:from>
        <xdr:to>
          <xdr:col>2</xdr:col>
          <xdr:colOff>1895475</xdr:colOff>
          <xdr:row>0</xdr:row>
          <xdr:rowOff>342900</xdr:rowOff>
        </xdr:to>
        <xdr:sp macro="" textlink="">
          <xdr:nvSpPr>
            <xdr:cNvPr id="189442" name="Button 2" hidden="1">
              <a:extLst>
                <a:ext uri="{63B3BB69-23CF-44E3-9099-C40C66FF867C}">
                  <a14:compatExt spid="_x0000_s189442"/>
                </a:ext>
                <a:ext uri="{FF2B5EF4-FFF2-40B4-BE49-F238E27FC236}">
                  <a16:creationId xmlns:a16="http://schemas.microsoft.com/office/drawing/2014/main" id="{00000000-0008-0000-1700-000002E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400" b="1" i="0" u="none" strike="noStrike" baseline="0">
                  <a:solidFill>
                    <a:srgbClr val="000000"/>
                  </a:solidFill>
                  <a:latin typeface="新細明體"/>
                  <a:ea typeface="新細明體"/>
                </a:rPr>
                <a:t>以桿號查詢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19050</xdr:rowOff>
        </xdr:from>
        <xdr:to>
          <xdr:col>0</xdr:col>
          <xdr:colOff>1676400</xdr:colOff>
          <xdr:row>0</xdr:row>
          <xdr:rowOff>352425</xdr:rowOff>
        </xdr:to>
        <xdr:sp macro="" textlink="">
          <xdr:nvSpPr>
            <xdr:cNvPr id="189443" name="Button 3" hidden="1">
              <a:extLst>
                <a:ext uri="{63B3BB69-23CF-44E3-9099-C40C66FF867C}">
                  <a14:compatExt spid="_x0000_s189443"/>
                </a:ext>
                <a:ext uri="{FF2B5EF4-FFF2-40B4-BE49-F238E27FC236}">
                  <a16:creationId xmlns:a16="http://schemas.microsoft.com/office/drawing/2014/main" id="{00000000-0008-0000-1700-000003E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400" b="1" i="0" u="none" strike="noStrike" baseline="0">
                  <a:solidFill>
                    <a:srgbClr val="000000"/>
                  </a:solidFill>
                  <a:latin typeface="標楷體"/>
                  <a:ea typeface="標楷體"/>
                </a:rPr>
                <a:t>以台電座標查詢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190500</xdr:colOff>
          <xdr:row>0</xdr:row>
          <xdr:rowOff>19050</xdr:rowOff>
        </xdr:from>
        <xdr:to>
          <xdr:col>1</xdr:col>
          <xdr:colOff>1866900</xdr:colOff>
          <xdr:row>0</xdr:row>
          <xdr:rowOff>352425</xdr:rowOff>
        </xdr:to>
        <xdr:sp macro="" textlink="">
          <xdr:nvSpPr>
            <xdr:cNvPr id="189444" name="Button 4" hidden="1">
              <a:extLst>
                <a:ext uri="{63B3BB69-23CF-44E3-9099-C40C66FF867C}">
                  <a14:compatExt spid="_x0000_s189444"/>
                </a:ext>
                <a:ext uri="{FF2B5EF4-FFF2-40B4-BE49-F238E27FC236}">
                  <a16:creationId xmlns:a16="http://schemas.microsoft.com/office/drawing/2014/main" id="{00000000-0008-0000-1700-000004E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400" b="1" i="0" u="none" strike="noStrike" baseline="0">
                  <a:solidFill>
                    <a:srgbClr val="000000"/>
                  </a:solidFill>
                  <a:latin typeface="新細明體"/>
                  <a:ea typeface="新細明體"/>
                </a:rPr>
                <a:t>座標轉換台電座標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95250</xdr:colOff>
          <xdr:row>1</xdr:row>
          <xdr:rowOff>0</xdr:rowOff>
        </xdr:from>
        <xdr:to>
          <xdr:col>9</xdr:col>
          <xdr:colOff>133350</xdr:colOff>
          <xdr:row>2</xdr:row>
          <xdr:rowOff>0</xdr:rowOff>
        </xdr:to>
        <xdr:sp macro="" textlink="">
          <xdr:nvSpPr>
            <xdr:cNvPr id="189446" name="Button 6" hidden="1">
              <a:extLst>
                <a:ext uri="{63B3BB69-23CF-44E3-9099-C40C66FF867C}">
                  <a14:compatExt spid="_x0000_s189446"/>
                </a:ext>
                <a:ext uri="{FF2B5EF4-FFF2-40B4-BE49-F238E27FC236}">
                  <a16:creationId xmlns:a16="http://schemas.microsoft.com/office/drawing/2014/main" id="{00000000-0008-0000-1700-000006E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修正桿號</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590550</xdr:colOff>
          <xdr:row>0</xdr:row>
          <xdr:rowOff>209550</xdr:rowOff>
        </xdr:from>
        <xdr:to>
          <xdr:col>10</xdr:col>
          <xdr:colOff>0</xdr:colOff>
          <xdr:row>1</xdr:row>
          <xdr:rowOff>361950</xdr:rowOff>
        </xdr:to>
        <xdr:sp macro="" textlink="">
          <xdr:nvSpPr>
            <xdr:cNvPr id="135169" name="Button 1" hidden="1">
              <a:extLst>
                <a:ext uri="{63B3BB69-23CF-44E3-9099-C40C66FF867C}">
                  <a14:compatExt spid="_x0000_s135169"/>
                </a:ext>
                <a:ext uri="{FF2B5EF4-FFF2-40B4-BE49-F238E27FC236}">
                  <a16:creationId xmlns:a16="http://schemas.microsoft.com/office/drawing/2014/main" id="{00000000-0008-0000-1900-0000011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查桿號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266700</xdr:colOff>
          <xdr:row>0</xdr:row>
          <xdr:rowOff>19050</xdr:rowOff>
        </xdr:from>
        <xdr:to>
          <xdr:col>16</xdr:col>
          <xdr:colOff>495300</xdr:colOff>
          <xdr:row>1</xdr:row>
          <xdr:rowOff>200025</xdr:rowOff>
        </xdr:to>
        <xdr:sp macro="" textlink="">
          <xdr:nvSpPr>
            <xdr:cNvPr id="135170" name="Button 2" hidden="1">
              <a:extLst>
                <a:ext uri="{63B3BB69-23CF-44E3-9099-C40C66FF867C}">
                  <a14:compatExt spid="_x0000_s135170"/>
                </a:ext>
                <a:ext uri="{FF2B5EF4-FFF2-40B4-BE49-F238E27FC236}">
                  <a16:creationId xmlns:a16="http://schemas.microsoft.com/office/drawing/2014/main" id="{00000000-0008-0000-1900-0000021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批次桿號查詢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266700</xdr:colOff>
          <xdr:row>1</xdr:row>
          <xdr:rowOff>19050</xdr:rowOff>
        </xdr:from>
        <xdr:to>
          <xdr:col>24</xdr:col>
          <xdr:colOff>495300</xdr:colOff>
          <xdr:row>2</xdr:row>
          <xdr:rowOff>142875</xdr:rowOff>
        </xdr:to>
        <xdr:sp macro="" textlink="">
          <xdr:nvSpPr>
            <xdr:cNvPr id="135171" name="Button 3" hidden="1">
              <a:extLst>
                <a:ext uri="{63B3BB69-23CF-44E3-9099-C40C66FF867C}">
                  <a14:compatExt spid="_x0000_s135171"/>
                </a:ext>
                <a:ext uri="{FF2B5EF4-FFF2-40B4-BE49-F238E27FC236}">
                  <a16:creationId xmlns:a16="http://schemas.microsoft.com/office/drawing/2014/main" id="{00000000-0008-0000-1900-0000031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批次座標查詢</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xdr:row>
          <xdr:rowOff>0</xdr:rowOff>
        </xdr:from>
        <xdr:to>
          <xdr:col>7</xdr:col>
          <xdr:colOff>57150</xdr:colOff>
          <xdr:row>3</xdr:row>
          <xdr:rowOff>190500</xdr:rowOff>
        </xdr:to>
        <xdr:sp macro="" textlink="">
          <xdr:nvSpPr>
            <xdr:cNvPr id="120833" name="Button 1" hidden="1">
              <a:extLst>
                <a:ext uri="{63B3BB69-23CF-44E3-9099-C40C66FF867C}">
                  <a14:compatExt spid="_x0000_s120833"/>
                </a:ext>
                <a:ext uri="{FF2B5EF4-FFF2-40B4-BE49-F238E27FC236}">
                  <a16:creationId xmlns:a16="http://schemas.microsoft.com/office/drawing/2014/main" id="{00000000-0008-0000-1A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座標查詢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161925</xdr:colOff>
          <xdr:row>0</xdr:row>
          <xdr:rowOff>66675</xdr:rowOff>
        </xdr:from>
        <xdr:to>
          <xdr:col>1</xdr:col>
          <xdr:colOff>847725</xdr:colOff>
          <xdr:row>0</xdr:row>
          <xdr:rowOff>371475</xdr:rowOff>
        </xdr:to>
        <xdr:sp macro="" textlink="">
          <xdr:nvSpPr>
            <xdr:cNvPr id="120834" name="Button 2" hidden="1">
              <a:extLst>
                <a:ext uri="{63B3BB69-23CF-44E3-9099-C40C66FF867C}">
                  <a14:compatExt spid="_x0000_s120834"/>
                </a:ext>
                <a:ext uri="{FF2B5EF4-FFF2-40B4-BE49-F238E27FC236}">
                  <a16:creationId xmlns:a16="http://schemas.microsoft.com/office/drawing/2014/main" id="{00000000-0008-0000-1A00-000002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紀錄清除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485775</xdr:colOff>
          <xdr:row>1</xdr:row>
          <xdr:rowOff>9525</xdr:rowOff>
        </xdr:from>
        <xdr:to>
          <xdr:col>8</xdr:col>
          <xdr:colOff>571500</xdr:colOff>
          <xdr:row>3</xdr:row>
          <xdr:rowOff>200025</xdr:rowOff>
        </xdr:to>
        <xdr:sp macro="" textlink="">
          <xdr:nvSpPr>
            <xdr:cNvPr id="120835" name="Button 3" hidden="1">
              <a:extLst>
                <a:ext uri="{63B3BB69-23CF-44E3-9099-C40C66FF867C}">
                  <a14:compatExt spid="_x0000_s120835"/>
                </a:ext>
                <a:ext uri="{FF2B5EF4-FFF2-40B4-BE49-F238E27FC236}">
                  <a16:creationId xmlns:a16="http://schemas.microsoft.com/office/drawing/2014/main" id="{00000000-0008-0000-1A00-000003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路徑規劃</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130002\Downloads\&#20107;&#25925;&#22577;&#34920;&#24409;&#25972;-%20&#22686;&#21152;&#27166;&#32016;&#20998;&#2651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PC/&#35373;&#35336;&#26696;&#20214;&#36861;&#36452;&#31649;&#297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總目錄"/>
      <sheetName val="線名"/>
      <sheetName val="瞬跳動作分析表"/>
      <sheetName val="瞬跳"/>
      <sheetName val="工作表4"/>
      <sheetName val="瞬跳事故排名"/>
      <sheetName val="事故"/>
      <sheetName val="月報(合)"/>
      <sheetName val="凡那比颱風19~20"/>
      <sheetName val="事故加停電時間"/>
      <sheetName val="前五大"/>
      <sheetName val="瞬跳饋線一纜表"/>
      <sheetName val="事故饋線一纜表"/>
      <sheetName val="巡修部門饋線瞬跳實績及目標表   "/>
      <sheetName val="69線名"/>
      <sheetName val="Ry月報"/>
      <sheetName val="封面2"/>
      <sheetName val="封面(颱風)"/>
      <sheetName val="111年度彰化區處供電可靠度目標值"/>
      <sheetName val="封面(天災)"/>
      <sheetName val="颱風"/>
      <sheetName val="事故報表彙整- 增加樞紐分析"/>
    </sheetNames>
    <sheetDataSet>
      <sheetData sheetId="0" refreshError="1"/>
      <sheetData sheetId="1" refreshError="1"/>
      <sheetData sheetId="2" refreshError="1"/>
      <sheetData sheetId="3" refreshError="1"/>
      <sheetData sheetId="4" refreshError="1"/>
      <sheetData sheetId="5"/>
      <sheetData sheetId="6">
        <row r="2">
          <cell r="C2" t="str">
            <v>日 期</v>
          </cell>
        </row>
        <row r="3">
          <cell r="C3" t="str">
            <v>111.01.05</v>
          </cell>
        </row>
        <row r="4">
          <cell r="C4" t="str">
            <v>111.01.07</v>
          </cell>
        </row>
        <row r="5">
          <cell r="C5" t="str">
            <v>111.01.10</v>
          </cell>
        </row>
        <row r="6">
          <cell r="C6" t="str">
            <v>111.01.12</v>
          </cell>
        </row>
        <row r="7">
          <cell r="C7" t="str">
            <v>111.01.13</v>
          </cell>
        </row>
        <row r="8">
          <cell r="C8" t="str">
            <v>111.01.19</v>
          </cell>
        </row>
        <row r="9">
          <cell r="C9" t="str">
            <v>111.01.22</v>
          </cell>
        </row>
        <row r="10">
          <cell r="C10" t="str">
            <v>111.01.22</v>
          </cell>
        </row>
        <row r="11">
          <cell r="C11" t="str">
            <v>111.01.29</v>
          </cell>
        </row>
        <row r="12">
          <cell r="C12" t="str">
            <v>111.01.29</v>
          </cell>
        </row>
        <row r="13">
          <cell r="C13" t="str">
            <v>111.02.07</v>
          </cell>
        </row>
        <row r="14">
          <cell r="C14" t="str">
            <v>111.02.08</v>
          </cell>
        </row>
        <row r="15">
          <cell r="C15" t="str">
            <v>111.02.14</v>
          </cell>
        </row>
        <row r="16">
          <cell r="C16" t="str">
            <v>111.02.16</v>
          </cell>
        </row>
        <row r="17">
          <cell r="C17" t="str">
            <v>111.02.19</v>
          </cell>
          <cell r="AA17" t="str">
            <v>111.04.01</v>
          </cell>
          <cell r="AB17" t="str">
            <v>111.04.31</v>
          </cell>
        </row>
        <row r="18">
          <cell r="C18" t="str">
            <v>111.02.20</v>
          </cell>
        </row>
        <row r="19">
          <cell r="C19" t="str">
            <v>111.02.20</v>
          </cell>
        </row>
        <row r="20">
          <cell r="C20" t="str">
            <v>111.02.23</v>
          </cell>
        </row>
        <row r="21">
          <cell r="C21" t="str">
            <v>111.03.01</v>
          </cell>
        </row>
        <row r="22">
          <cell r="C22" t="str">
            <v>111.03.23</v>
          </cell>
        </row>
        <row r="23">
          <cell r="C23" t="str">
            <v>111.03.26</v>
          </cell>
        </row>
        <row r="24">
          <cell r="C24" t="str">
            <v>111.03.27</v>
          </cell>
        </row>
        <row r="25">
          <cell r="C25" t="str">
            <v>111.03.28</v>
          </cell>
        </row>
        <row r="26">
          <cell r="C26" t="str">
            <v>111.03.29</v>
          </cell>
        </row>
        <row r="27">
          <cell r="C27" t="str">
            <v>111.03.30</v>
          </cell>
        </row>
        <row r="28">
          <cell r="C28" t="str">
            <v>111.04.07</v>
          </cell>
        </row>
        <row r="29">
          <cell r="C29" t="str">
            <v>111.04.08</v>
          </cell>
        </row>
        <row r="30">
          <cell r="C30" t="str">
            <v>111.04.12</v>
          </cell>
        </row>
        <row r="31">
          <cell r="C31" t="str">
            <v>111.04.12</v>
          </cell>
        </row>
        <row r="32">
          <cell r="C32" t="str">
            <v>111.04.12</v>
          </cell>
        </row>
        <row r="33">
          <cell r="C33" t="str">
            <v>111.04.12</v>
          </cell>
        </row>
        <row r="34">
          <cell r="C34" t="str">
            <v>111.04.12</v>
          </cell>
        </row>
        <row r="35">
          <cell r="C35" t="str">
            <v>111.04.16</v>
          </cell>
        </row>
        <row r="36">
          <cell r="C36" t="str">
            <v>111.04.20</v>
          </cell>
        </row>
        <row r="37">
          <cell r="C37" t="str">
            <v>111.04.23</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甲式工程"/>
      <sheetName val="乙丙式工程"/>
      <sheetName val="乙丙式工程 備份"/>
      <sheetName val="座標查詢"/>
      <sheetName val="零資工程"/>
      <sheetName val="工作日誌"/>
      <sheetName val="水電連絡電話"/>
      <sheetName val="座標轉換"/>
      <sheetName val="SHEET3"/>
      <sheetName val="組件資料"/>
      <sheetName val="相關文件"/>
      <sheetName val="乙丙式工程 (2)"/>
      <sheetName val="設計案件追蹤管理"/>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3">
          <cell r="A3" t="str">
            <v>增設</v>
          </cell>
          <cell r="C3" t="str">
            <v>市區</v>
          </cell>
        </row>
        <row r="4">
          <cell r="A4" t="str">
            <v>新設</v>
          </cell>
          <cell r="C4" t="str">
            <v>和美</v>
          </cell>
        </row>
        <row r="5">
          <cell r="A5" t="str">
            <v>分戶</v>
          </cell>
          <cell r="C5" t="str">
            <v>田中</v>
          </cell>
        </row>
        <row r="6">
          <cell r="A6" t="str">
            <v>部份廢止</v>
          </cell>
          <cell r="C6" t="str">
            <v>二水</v>
          </cell>
        </row>
        <row r="7">
          <cell r="A7" t="str">
            <v>遷移</v>
          </cell>
          <cell r="C7" t="str">
            <v>員林</v>
          </cell>
        </row>
        <row r="8">
          <cell r="A8" t="str">
            <v>臨時用電</v>
          </cell>
          <cell r="C8" t="str">
            <v>社頭</v>
          </cell>
        </row>
        <row r="9">
          <cell r="A9" t="str">
            <v>暫停用電</v>
          </cell>
          <cell r="C9" t="str">
            <v>花壇</v>
          </cell>
        </row>
        <row r="10">
          <cell r="A10" t="str">
            <v>廢止用電</v>
          </cell>
          <cell r="C10" t="str">
            <v>草湖</v>
          </cell>
        </row>
        <row r="11">
          <cell r="A11" t="str">
            <v>太陽能躉售電</v>
          </cell>
          <cell r="C11" t="str">
            <v>永靖</v>
          </cell>
        </row>
        <row r="12">
          <cell r="C12" t="str">
            <v>北斗</v>
          </cell>
        </row>
        <row r="13">
          <cell r="C13" t="str">
            <v>埤頭</v>
          </cell>
        </row>
        <row r="14">
          <cell r="C14" t="str">
            <v>秀水</v>
          </cell>
        </row>
        <row r="15">
          <cell r="C15" t="str">
            <v>漢堡</v>
          </cell>
        </row>
        <row r="16">
          <cell r="C16" t="str">
            <v>王功</v>
          </cell>
        </row>
        <row r="17">
          <cell r="C17" t="str">
            <v>芳苑</v>
          </cell>
        </row>
        <row r="18">
          <cell r="C18" t="str">
            <v>大城</v>
          </cell>
        </row>
        <row r="19">
          <cell r="C19" t="str">
            <v>二林</v>
          </cell>
        </row>
        <row r="20">
          <cell r="C20" t="str">
            <v>竹塘</v>
          </cell>
        </row>
        <row r="21">
          <cell r="C21" t="str">
            <v>溪州</v>
          </cell>
        </row>
        <row r="22">
          <cell r="C22" t="str">
            <v>北斗</v>
          </cell>
        </row>
        <row r="23">
          <cell r="C23" t="str">
            <v>溪湖</v>
          </cell>
        </row>
        <row r="24">
          <cell r="C24" t="str">
            <v>鹿港</v>
          </cell>
        </row>
        <row r="25">
          <cell r="C25" t="str">
            <v>伸港</v>
          </cell>
        </row>
      </sheetData>
      <sheetData sheetId="9" refreshError="1"/>
      <sheetData sheetId="10" refreshError="1"/>
      <sheetData sheetId="11" refreshError="1"/>
      <sheetData sheetId="12" refreshError="1"/>
    </sheetDataSet>
  </externalBook>
</externalLink>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20107;&#25925;&#22577;&#34920;&#24409;&#25972;.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microsoft.com/office/2006/relationships/xlExternalLinkPath/xlPathMissing" Target="&#20107;&#25925;&#22577;&#34920;&#24409;&#25972;.xlsm" TargetMode="External"/><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130002" refreshedDate="44685.50018333333" createdVersion="6" refreshedVersion="6" minRefreshableVersion="3" recordCount="569" xr:uid="{65A4463C-1548-42BE-8964-B449632F3E4D}">
  <cacheSource type="worksheet">
    <worksheetSource ref="B2:AH574" sheet="事故加停電時間" r:id="rId2"/>
  </cacheSource>
  <cacheFields count="33">
    <cacheField name="饋線代號" numFmtId="0">
      <sharedItems containsBlank="1" count="110">
        <s v="9K22"/>
        <s v="9L38"/>
        <s v="IS20"/>
        <s v="9G22"/>
        <s v="IT34"/>
        <s v="IJ21"/>
        <s v="9G31"/>
        <s v="IK37"/>
        <s v="IG39"/>
        <s v="IH27"/>
        <s v="II20"/>
        <s v="IR35"/>
        <s v="9I23"/>
        <s v="IS23"/>
        <s v="9F63"/>
        <s v="9L36"/>
        <s v="9H25"/>
        <s v="IE23"/>
        <s v="ID24"/>
        <s v="9P16"/>
        <s v="9G28"/>
        <s v="IX29"/>
        <s v="IR21"/>
        <s v="9G23"/>
        <s v="9G29"/>
        <s v="IF36"/>
        <s v="9G21"/>
        <s v="ID21"/>
        <s v="9L24"/>
        <s v="9B54"/>
        <s v="IE27"/>
        <s v="9G36"/>
        <s v="9G39"/>
        <s v="9N29"/>
        <s v="IO51"/>
        <s v="IN33"/>
        <s v="IQ24"/>
        <s v="IF34"/>
        <s v="9P21"/>
        <s v="9A53"/>
        <s v="IZ26"/>
        <s v="IZ24"/>
        <s v="IH24"/>
        <s v="IZ56"/>
        <s v="IU23"/>
        <s v="IU38"/>
        <s v="9H36"/>
        <s v="9L35"/>
        <s v="9A62"/>
        <s v="9J15"/>
        <s v="IR31"/>
        <s v="9J34"/>
        <s v="9H35"/>
        <s v="9M24"/>
        <s v="9M27"/>
        <s v="IF33"/>
        <s v="IX34"/>
        <s v="IM23"/>
        <s v="IP29"/>
        <s v="9H31"/>
        <s v="9F58"/>
        <s v="9G20"/>
        <s v="IK42"/>
        <s v="IS21"/>
        <s v="9H34"/>
        <s v="9K40"/>
        <s v="IU28"/>
        <s v="IL23"/>
        <s v="9C24"/>
        <s v="IG31"/>
        <s v="9M25"/>
        <s v="IV34"/>
        <s v="IY32"/>
        <s v="9I32"/>
        <s v="IB28"/>
        <s v="9H33"/>
        <s v="9C37"/>
        <s v="9C40"/>
        <s v="9C39"/>
        <s v="9H22"/>
        <s v="IZ55"/>
        <s v="9A61"/>
        <s v="9K35"/>
        <s v="9L34"/>
        <s v="9I30"/>
        <s v="IN34"/>
        <s v="IV31"/>
        <s v="IW23"/>
        <s v="IE20"/>
        <s v="ID20"/>
        <s v="9C26"/>
        <s v="IX30"/>
        <s v="IT27"/>
        <s v="9J12"/>
        <s v="9M20"/>
        <s v="9P17"/>
        <s v="9I36"/>
        <s v="9G38"/>
        <s v="9P23"/>
        <s v="IA24"/>
        <s v="9G25"/>
        <s v="9I22"/>
        <s v="IY34"/>
        <s v="IF35"/>
        <s v="IK44"/>
        <s v="IY23"/>
        <s v="9G24"/>
        <s v="9K25"/>
        <s v="IR24"/>
        <m/>
      </sharedItems>
    </cacheField>
    <cacheField name="日期" numFmtId="185">
      <sharedItems containsBlank="1" count="119">
        <s v="110.01.04"/>
        <s v="110.01.08"/>
        <s v="110.01.12"/>
        <s v="110.01.17"/>
        <s v="110.02.08"/>
        <s v="110.02.11"/>
        <s v="110.02.23"/>
        <s v="110.02.26"/>
        <s v="110.03.04"/>
        <s v="110.3.8"/>
        <s v="110.03.10"/>
        <s v="110.3.16"/>
        <s v="110.03.24"/>
        <s v="110.03.25"/>
        <s v="110.3.27"/>
        <s v="110.04.02"/>
        <s v="110.04.03"/>
        <s v="110.04.10"/>
        <s v="110.04.12"/>
        <s v="110.04.17"/>
        <s v="110.04.22"/>
        <s v="110.04.25"/>
        <s v="110.04.27"/>
        <s v="110.04.28"/>
        <s v="110.04.29"/>
        <s v="110.05.04"/>
        <s v="110.05.12"/>
        <s v="110.05.14"/>
        <s v="110.05.15"/>
        <s v="110.06.12"/>
        <s v="110.06.13"/>
        <s v="110.06.14"/>
        <s v="110.06.17"/>
        <s v="110.06.18"/>
        <s v="110.06.19"/>
        <s v="110.06.27"/>
        <s v="110.06.28"/>
        <s v="110.06.29"/>
        <s v="110.06.30"/>
        <s v="110.07.01"/>
        <s v="110.07.03"/>
        <s v="110.07.04"/>
        <s v="110.07.08"/>
        <s v="110.07.12"/>
        <s v="110.07.15"/>
        <s v="110.07.19"/>
        <s v="110.07.26"/>
        <s v="110.07.29"/>
        <s v="110.08.12"/>
        <s v="110.08.18"/>
        <s v="110.08.19"/>
        <s v="110.08.24"/>
        <s v="110.08.25"/>
        <s v="110.08.26"/>
        <s v="110.09.01"/>
        <s v="110.09.07"/>
        <s v="110.09.13"/>
        <s v="110.09.14"/>
        <s v="110.09.16"/>
        <s v="110.09.17"/>
        <s v="110.09.21"/>
        <s v="110.09.27"/>
        <s v="110.09.30"/>
        <s v="110.10.02"/>
        <s v="110.10.08"/>
        <s v="110.10.13"/>
        <s v="110.10.14"/>
        <s v="110.10.16"/>
        <s v="110.10.17"/>
        <s v="110.10.21"/>
        <s v="110.10.23"/>
        <s v="110.10.24"/>
        <s v="110.10.31"/>
        <s v="110.11.02"/>
        <s v="110.11.04"/>
        <s v="110.11.09"/>
        <s v="110.11.10"/>
        <s v="110.11.13"/>
        <s v="110.11.18"/>
        <s v="110.11.22"/>
        <s v="110.11.26"/>
        <s v="110.12.04"/>
        <s v="110.12.05"/>
        <s v="110.12.12"/>
        <s v="110.12.13"/>
        <s v="110.12.16"/>
        <s v="110.12.17"/>
        <s v="110.12.21"/>
        <s v="110.12.22"/>
        <s v="110.12.31"/>
        <s v="111.01.05"/>
        <s v="111.01.07"/>
        <s v="111.01.10"/>
        <s v="111.01.12"/>
        <s v="111.01.13"/>
        <s v="111.01.19"/>
        <s v="111.01.22"/>
        <s v="111.01.29"/>
        <s v="111.02.07"/>
        <s v="111.02.08"/>
        <s v="111.02.14"/>
        <s v="111.02.16"/>
        <s v="111.02.19"/>
        <s v="111.03.01"/>
        <s v="111.03.23"/>
        <s v="111.03.26"/>
        <s v="111.03.27"/>
        <s v="111.03.28"/>
        <s v="111.03.29"/>
        <s v="111.03.30"/>
        <s v="111.04.07"/>
        <s v="111.04.08"/>
        <s v="111.04.12"/>
        <s v="111.04.16"/>
        <s v="111.04.20"/>
        <s v="111.04.23"/>
        <s v="111.04.28"/>
        <s v="111.05.01"/>
        <m/>
      </sharedItems>
    </cacheField>
    <cacheField name="時間" numFmtId="0">
      <sharedItems containsNonDate="0" containsDate="1" containsString="0" containsBlank="1" minDate="1899-12-30T00:08:00" maxDate="1899-12-30T23:39:00"/>
    </cacheField>
    <cacheField name="停電時間" numFmtId="0">
      <sharedItems containsBlank="1" containsMixedTypes="1" containsNumber="1" containsInteger="1" minValue="1" maxValue="130"/>
    </cacheField>
    <cacheField name="停電戶數" numFmtId="0">
      <sharedItems containsBlank="1" containsMixedTypes="1" containsNumber="1" containsInteger="1" minValue="1" maxValue="5951"/>
    </cacheField>
    <cacheField name="第1筆 分/戶" numFmtId="186">
      <sharedItems containsSemiMixedTypes="0" containsString="0" containsNumber="1" minValue="0" maxValue="0.1629432851804048"/>
    </cacheField>
    <cacheField name="第1筆 次/戶" numFmtId="186">
      <sharedItems containsSemiMixedTypes="0" containsString="0" containsNumber="1" minValue="0" maxValue="6.476376624535575E-3"/>
    </cacheField>
    <cacheField name="停電時間2" numFmtId="0">
      <sharedItems containsString="0" containsBlank="1" containsNumber="1" containsInteger="1" minValue="1" maxValue="362"/>
    </cacheField>
    <cacheField name="停電戶數2" numFmtId="0">
      <sharedItems containsString="0" containsBlank="1" containsNumber="1" containsInteger="1" minValue="1" maxValue="2649"/>
    </cacheField>
    <cacheField name="第2筆_x000a_  分/戶" numFmtId="186">
      <sharedItems containsSemiMixedTypes="0" containsString="0" containsNumber="1" minValue="0" maxValue="0.19043877424424135"/>
    </cacheField>
    <cacheField name="第2筆_x000a_次/戶" numFmtId="186">
      <sharedItems containsSemiMixedTypes="0" containsString="0" containsNumber="1" minValue="0" maxValue="2.8828636663409072E-3"/>
    </cacheField>
    <cacheField name="停電時間3" numFmtId="0">
      <sharedItems containsString="0" containsBlank="1" containsNumber="1" containsInteger="1" minValue="1" maxValue="207"/>
    </cacheField>
    <cacheField name="停電戶數3" numFmtId="0">
      <sharedItems containsString="0" containsBlank="1" containsNumber="1" containsInteger="1" minValue="1" maxValue="1935"/>
    </cacheField>
    <cacheField name="第3筆        分/戶" numFmtId="186">
      <sharedItems containsSemiMixedTypes="0" containsString="0" containsNumber="1" minValue="0" maxValue="0.19697935961030735"/>
    </cacheField>
    <cacheField name="第3筆        次/戶" numFmtId="186">
      <sharedItems containsSemiMixedTypes="0" containsString="0" containsNumber="1" minValue="0" maxValue="2.1058290654472085E-3"/>
    </cacheField>
    <cacheField name="停電時間4" numFmtId="0">
      <sharedItems containsString="0" containsBlank="1" containsNumber="1" containsInteger="1" minValue="52" maxValue="120"/>
    </cacheField>
    <cacheField name="停電戶數4" numFmtId="1">
      <sharedItems containsString="0" containsBlank="1" containsNumber="1" containsInteger="1" minValue="0" maxValue="2430"/>
    </cacheField>
    <cacheField name="第4筆 分/戶" numFmtId="0">
      <sharedItems containsSemiMixedTypes="0" containsString="0" containsNumber="1" minValue="0" maxValue="0.13751553525059909"/>
    </cacheField>
    <cacheField name="第4筆次/戶" numFmtId="186">
      <sharedItems containsSemiMixedTypes="0" containsString="0" containsNumber="1" minValue="0" maxValue="2.6445295240499827E-3"/>
    </cacheField>
    <cacheField name="總分/戶" numFmtId="186">
      <sharedItems containsSemiMixedTypes="0" containsString="0" containsNumber="1" minValue="0" maxValue="0.29451787941380686"/>
    </cacheField>
    <cacheField name="總次/戶" numFmtId="186">
      <sharedItems containsSemiMixedTypes="0" containsString="0" containsNumber="1" minValue="0" maxValue="1.2787334118348682E-2"/>
    </cacheField>
    <cacheField name="停電量" numFmtId="0">
      <sharedItems containsNonDate="0" containsString="0" containsBlank="1"/>
    </cacheField>
    <cacheField name="變電所別" numFmtId="0">
      <sharedItems/>
    </cacheField>
    <cacheField name="饋線名稱" numFmtId="0">
      <sharedItems/>
    </cacheField>
    <cacheField name="事故地點" numFmtId="0">
      <sharedItems containsBlank="1"/>
    </cacheField>
    <cacheField name="事故原因" numFmtId="0">
      <sharedItems containsBlank="1" count="29">
        <s v="鳥獸碰觸"/>
        <s v="礙子不良"/>
        <s v="高壓線斷線"/>
        <s v="開關不良"/>
        <s v="避雷器不良"/>
        <s v="電纜不良或劣化"/>
        <s v="架空地線不良"/>
        <s v="施工碰觸"/>
        <s v="引下線或跳線斷落"/>
        <s v="車輛碰撞"/>
        <s v="用戶設備不良"/>
        <s v="跳線或接頭不良"/>
        <s v="熔絲鏈開關不良"/>
        <s v="外物碰觸"/>
        <e v="#N/A"/>
        <s v="樹竹碰觸"/>
        <s v="事故處理-轉供操作"/>
        <s v="工作停電-轉供操作"/>
        <s v="電力潮流"/>
        <s v="雷害"/>
        <s v="火警"/>
        <s v="橫擔不良"/>
        <s v="變壓器不良"/>
        <s v="礙子清洗"/>
        <s v="原因不明"/>
        <s v="外物碰觸(鳥獸害)"/>
        <s v="吊車或怪手碰觸"/>
        <s v="木橫擔燒損"/>
        <m/>
      </sharedItems>
    </cacheField>
    <cacheField name="代號" numFmtId="0">
      <sharedItems containsBlank="1"/>
    </cacheField>
    <cacheField name="動作電驛" numFmtId="0">
      <sharedItems containsDate="1" containsBlank="1" containsMixedTypes="1" minDate="1899-12-31T00:01:04" maxDate="1900-01-05T09:14:04"/>
    </cacheField>
    <cacheField name="次數" numFmtId="0">
      <sharedItems containsString="0" containsBlank="1" containsNumber="1" containsInteger="1" minValue="0" maxValue="4"/>
    </cacheField>
    <cacheField name="責任規屬服務所" numFmtId="0">
      <sharedItems containsMixedTypes="1" containsNumber="1" containsInteger="1" minValue="0" maxValue="0"/>
    </cacheField>
    <cacheField name="事故原因分類" numFmtId="0">
      <sharedItems containsBlank="1"/>
    </cacheField>
    <cacheField name="備註" numFmtId="186">
      <sharedItems containsBlank="1" containsMixedTypes="1" containsNumber="1" containsInteger="1" minValue="0" maxValue="0"/>
    </cacheField>
    <cacheField name="座標" numFmtId="186">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130002" refreshedDate="44685.600245601854" createdVersion="6" refreshedVersion="6" minRefreshableVersion="3" recordCount="5067" xr:uid="{0CB07B4D-BCC4-4395-98B0-287EDFAB3892}">
  <cacheSource type="worksheet">
    <worksheetSource ref="A2:X674" sheet="瞬跳" r:id="rId2"/>
  </cacheSource>
  <cacheFields count="24">
    <cacheField name="序號" numFmtId="0">
      <sharedItems containsNonDate="0" containsString="0" containsBlank="1"/>
    </cacheField>
    <cacheField name="饋線代號" numFmtId="0">
      <sharedItems containsBlank="1" count="85">
        <s v="IR39"/>
        <s v="9L38"/>
        <s v="9G24"/>
        <s v="9H37"/>
        <s v="IX29"/>
        <s v="IS22"/>
        <s v="IF35"/>
        <s v="IF24"/>
        <s v="IX31"/>
        <s v="IT24"/>
        <s v="9H26"/>
        <s v="9K31"/>
        <s v="9I34"/>
        <s v="IU25"/>
        <s v="IR35"/>
        <s v="9I39"/>
        <s v="IK42"/>
        <s v="9M34"/>
        <s v="ID26"/>
        <s v="IR27"/>
        <s v="IE27"/>
        <s v="IT23"/>
        <s v="IG49"/>
        <s v="IG48"/>
        <s v="9P29"/>
        <s v="9L23"/>
        <s v="IK43"/>
        <s v="IW31"/>
        <s v="9L22"/>
        <s v="IS29"/>
        <s v="IG36"/>
        <s v="IL21"/>
        <s v="9L34"/>
        <s v="9P10"/>
        <s v="IG31"/>
        <s v="IG43"/>
        <s v="IY34"/>
        <s v="IM30"/>
        <s v="IG32"/>
        <s v="IU31"/>
        <s v="9L40"/>
        <s v="IX21"/>
        <s v="9L24"/>
        <s v="9P16"/>
        <s v="9M37"/>
        <s v="9L21"/>
        <s v="IS20"/>
        <s v="9H35"/>
        <s v="IW34"/>
        <s v="IP29"/>
        <s v="9N24"/>
        <s v="IM20"/>
        <s v="9L37"/>
        <s v="IN34"/>
        <s v="IY28"/>
        <s v="IE29"/>
        <s v="IX32"/>
        <s v="IW22"/>
        <s v="IX30"/>
        <s v="IR40"/>
        <s v="9H38"/>
        <s v="9G23"/>
        <s v="9M32"/>
        <s v="ID27"/>
        <s v="9C41"/>
        <s v="IF31"/>
        <s v="IX23"/>
        <s v="IJ26"/>
        <s v="9H33"/>
        <s v="IJ30"/>
        <s v="IS23"/>
        <s v="IW27"/>
        <s v="9N26"/>
        <s v="IU27"/>
        <s v="IG38"/>
        <s v="ID24"/>
        <s v="IL23"/>
        <s v="9M30"/>
        <s v="9P17"/>
        <s v="IS24"/>
        <s v="IA24"/>
        <s v="9C36"/>
        <s v="IU35"/>
        <s v="IL24"/>
        <m/>
      </sharedItems>
    </cacheField>
    <cacheField name="日 期" numFmtId="0">
      <sharedItems containsBlank="1" count="62">
        <s v="111.01.06"/>
        <s v="111.01.07"/>
        <s v="111.01.15"/>
        <s v="111.01.16"/>
        <s v="111.01.20"/>
        <s v="111.01.23"/>
        <s v="111.01.24"/>
        <s v="111.01.25"/>
        <s v="111.01.30"/>
        <s v="111.02.07"/>
        <s v="111.02.09"/>
        <s v="111.02.11"/>
        <s v="111.02.13"/>
        <s v="111.02.16"/>
        <s v="111.02.17"/>
        <s v="111.02.24"/>
        <s v="111.02.28"/>
        <s v="111.03.02"/>
        <s v="111.03.03"/>
        <s v="111.03.05"/>
        <s v="111.03.06"/>
        <s v="111.03.09"/>
        <s v="111.03.14"/>
        <s v="111.03.15"/>
        <s v="111.03.16"/>
        <s v="111.03.17"/>
        <s v="111.03.18"/>
        <s v="111.03.19"/>
        <s v="111.03.20"/>
        <s v="111.03.22"/>
        <s v="111.03.23"/>
        <s v="111.03.25"/>
        <s v="111.03.26"/>
        <s v="111.03.27"/>
        <s v="111.03.28"/>
        <s v="111.03.30"/>
        <s v="111.03.31"/>
        <s v="111.04.01"/>
        <s v="111.04.02"/>
        <s v="111.04.03"/>
        <s v="111.04.04"/>
        <s v="111.04.06"/>
        <s v="111.04.10"/>
        <s v="111.04.11"/>
        <s v="111.04.12"/>
        <s v="111.04.13"/>
        <s v="111.04.14"/>
        <s v="111.04.19"/>
        <s v="111.04.20"/>
        <s v="111.04.21"/>
        <s v="111.04.22"/>
        <s v="111.04.23"/>
        <s v="111.04.24"/>
        <s v="111.04.26"/>
        <s v="111.04.27"/>
        <s v="111.04.28"/>
        <s v="111.04.29"/>
        <s v="111.04.30"/>
        <s v="111.05.02"/>
        <s v="111.05.03"/>
        <s v="111.05.04"/>
        <m/>
      </sharedItems>
    </cacheField>
    <cacheField name="跳脫_x000a_時間" numFmtId="0">
      <sharedItems containsNonDate="0" containsDate="1" containsString="0" containsBlank="1" minDate="1899-12-30T00:41:00" maxDate="1900-01-03T04:04:00"/>
    </cacheField>
    <cacheField name="投入_x000a_時間" numFmtId="0">
      <sharedItems containsBlank="1"/>
    </cacheField>
    <cacheField name="停電_x000a_時間" numFmtId="0">
      <sharedItems containsBlank="1"/>
    </cacheField>
    <cacheField name="停電_x000a_電力_x000a_(KW)" numFmtId="1">
      <sharedItems containsString="0" containsBlank="1" containsNumber="1" containsInteger="1" minValue="0" maxValue="0"/>
    </cacheField>
    <cacheField name="停電電度_x000a_(KWH)" numFmtId="1">
      <sharedItems containsString="0" containsBlank="1" containsNumber="1" containsInteger="1" minValue="0" maxValue="0"/>
    </cacheField>
    <cacheField name="變電_x000a_所別" numFmtId="0">
      <sharedItems containsBlank="1"/>
    </cacheField>
    <cacheField name="饋線_x000a_名稱" numFmtId="0">
      <sharedItems containsBlank="1"/>
    </cacheField>
    <cacheField name="動作_x000a_電驛" numFmtId="0">
      <sharedItems containsBlank="1" containsMixedTypes="1" containsNumber="1" containsInteger="1" minValue="51" maxValue="51"/>
    </cacheField>
    <cacheField name="CO" numFmtId="0">
      <sharedItems containsString="0" containsBlank="1" containsNumber="1" containsInteger="1" minValue="1" maxValue="2"/>
    </cacheField>
    <cacheField name="LCO" numFmtId="0">
      <sharedItems containsString="0" containsBlank="1" containsNumber="1" containsInteger="1" minValue="1" maxValue="2"/>
    </cacheField>
    <cacheField name="試送次數自動" numFmtId="0">
      <sharedItems containsString="0" containsBlank="1" containsNumber="1" containsInteger="1" minValue="1" maxValue="2"/>
    </cacheField>
    <cacheField name="試送_x000a_次數_x000a_手動" numFmtId="0">
      <sharedItems containsNonDate="0" containsString="0" containsBlank="1"/>
    </cacheField>
    <cacheField name="其他_x000a_操作" numFmtId="0">
      <sharedItems containsString="0" containsBlank="1" containsNumber="1" containsInteger="1" minValue="1" maxValue="1"/>
    </cacheField>
    <cacheField name="合計" numFmtId="0">
      <sharedItems containsString="0" containsBlank="1" containsNumber="1" containsInteger="1" minValue="0" maxValue="2"/>
    </cacheField>
    <cacheField name="事 故 地 點" numFmtId="0">
      <sharedItems containsBlank="1"/>
    </cacheField>
    <cacheField name="事故原因" numFmtId="0">
      <sharedItems containsBlank="1" count="19">
        <s v="外物碰觸(鳥獸害)"/>
        <s v="避雷器不良"/>
        <s v="高壓線斷線"/>
        <s v="外物碰觸"/>
        <s v="變壓器不良"/>
        <s v="架空地線不良"/>
        <s v="用戶設備不良"/>
        <s v="電力潮流"/>
        <s v="電纜不良或劣化"/>
        <s v="樹竹碰觸"/>
        <s v="開關不良"/>
        <s v="熔絲鏈開關不良"/>
        <s v="原因不明"/>
        <s v="頭崙34-1~1防護管固定不良碰觸新設電桿"/>
        <s v="礙子不良"/>
        <s v="跳線或接頭不良"/>
        <s v="雷害"/>
        <e v="#N/A"/>
        <m/>
      </sharedItems>
    </cacheField>
    <cacheField name="代號" numFmtId="0">
      <sharedItems containsBlank="1"/>
    </cacheField>
    <cacheField name="停電_x000a_時間_x000a_(時)" numFmtId="0">
      <sharedItems containsBlank="1"/>
    </cacheField>
    <cacheField name="轄區巡修_x000a_部門" numFmtId="0">
      <sharedItems containsBlank="1" count="13">
        <s v="北斗服務所"/>
        <s v="二林巡修課"/>
        <s v="鹿和巡修課"/>
        <s v="永靖服務所"/>
        <s v="員林巡修課"/>
        <s v="社頭服務所"/>
        <s v="秀水服務所"/>
        <s v="花壇服務所"/>
        <s v="田中服務所"/>
        <s v="市區巡修課"/>
        <s v="溪州服務所"/>
        <s v="找不到"/>
        <m/>
      </sharedItems>
    </cacheField>
    <cacheField name="事故原因分類" numFmtId="0">
      <sharedItems containsBlank="1"/>
    </cacheField>
    <cacheField name="備註"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9">
  <r>
    <x v="0"/>
    <x v="0"/>
    <d v="1899-12-30T15:48:00"/>
    <n v="2"/>
    <n v="1232"/>
    <n v="2.6815311717115872E-3"/>
    <n v="1.3407655858557936E-3"/>
    <n v="6"/>
    <n v="119"/>
    <n v="7.7703460089369864E-4"/>
    <n v="1.2950576681561643E-4"/>
    <n v="56"/>
    <n v="510"/>
    <n v="3.1081384035747946E-2"/>
    <n v="5.5502471492407046E-4"/>
    <m/>
    <m/>
    <n v="0"/>
    <n v="0"/>
    <n v="3.4539949808353232E-2"/>
    <n v="2.0252960675954806E-3"/>
    <m/>
    <s v="大霞"/>
    <s v="9K22"/>
    <s v="頂湳#40 電容器不良"/>
    <x v="0"/>
    <s v="A09"/>
    <n v="51"/>
    <n v="2"/>
    <s v="鹿和"/>
    <s v="鳥獸碰觸"/>
    <m/>
    <m/>
  </r>
  <r>
    <x v="1"/>
    <x v="1"/>
    <d v="1899-12-30T21:55:00"/>
    <n v="106"/>
    <n v="651"/>
    <n v="7.5098108780490988E-2"/>
    <n v="7.0847272434425464E-4"/>
    <n v="132"/>
    <n v="414"/>
    <n v="5.9472530629746279E-2"/>
    <n v="4.5054947446777481E-4"/>
    <m/>
    <m/>
    <n v="0"/>
    <n v="0"/>
    <m/>
    <m/>
    <n v="0"/>
    <n v="0"/>
    <n v="0.13457063941023728"/>
    <n v="1.1590221988120293E-3"/>
    <m/>
    <s v="大城"/>
    <s v="9L38"/>
    <s v="四股#36Y15礙子不良"/>
    <x v="1"/>
    <s v="A47"/>
    <s v="51 51N"/>
    <n v="1"/>
    <s v="二林巡修課"/>
    <s v="強風"/>
    <s v="K0876HB02"/>
    <m/>
  </r>
  <r>
    <x v="2"/>
    <x v="2"/>
    <d v="1899-12-30T11:09:00"/>
    <n v="8"/>
    <n v="1366"/>
    <n v="1.1892764871941651E-2"/>
    <n v="1.4865956089927064E-3"/>
    <n v="105"/>
    <n v="687"/>
    <n v="7.8503348649113375E-2"/>
    <n v="7.4765093951536545E-4"/>
    <n v="180"/>
    <n v="106"/>
    <n v="2.0764454040688753E-2"/>
    <n v="1.1535807800382641E-4"/>
    <m/>
    <m/>
    <n v="0"/>
    <n v="0"/>
    <n v="0.11116056756174378"/>
    <n v="2.3496046265118983E-3"/>
    <m/>
    <s v="草湖"/>
    <s v="草北線"/>
    <s v="文津66x18y2鳥害"/>
    <x v="0"/>
    <s v="A09"/>
    <s v="51N"/>
    <n v="1"/>
    <s v="二林巡修課"/>
    <s v="鳥獸碰觸"/>
    <m/>
    <m/>
  </r>
  <r>
    <x v="3"/>
    <x v="3"/>
    <d v="1899-12-30T20:53:00"/>
    <n v="3"/>
    <n v="1497"/>
    <n v="4.8874823425960794E-3"/>
    <n v="1.6291607808653597E-3"/>
    <n v="90"/>
    <n v="956"/>
    <n v="9.3635934258954945E-2"/>
    <n v="1.0403992695439438E-3"/>
    <m/>
    <m/>
    <n v="0"/>
    <n v="0"/>
    <m/>
    <m/>
    <n v="0"/>
    <n v="0"/>
    <n v="9.852341660155102E-2"/>
    <n v="2.6695600504093035E-3"/>
    <m/>
    <s v="漢寶"/>
    <s v="9G22"/>
    <s v="永興高幹15-1高壓斷線"/>
    <x v="2"/>
    <s v="A31"/>
    <s v="51N"/>
    <n v="2"/>
    <s v="二林巡修課"/>
    <s v="強風"/>
    <m/>
    <s v="K1295FC54"/>
  </r>
  <r>
    <x v="4"/>
    <x v="4"/>
    <d v="1899-12-30T12:02:00"/>
    <n v="2"/>
    <n v="321"/>
    <n v="6.9867817055147691E-4"/>
    <n v="3.4933908527573845E-4"/>
    <n v="35"/>
    <n v="293"/>
    <n v="1.1160349904992829E-2"/>
    <n v="3.1886714014265222E-4"/>
    <n v="69"/>
    <n v="72"/>
    <n v="5.4065936936132982E-3"/>
    <n v="7.8356430342221703E-5"/>
    <m/>
    <m/>
    <n v="0"/>
    <n v="0"/>
    <n v="1.7265621769157604E-2"/>
    <n v="7.4656265576061246E-4"/>
    <m/>
    <s v="溝墘"/>
    <s v="溝南線"/>
    <s v="G3228CA20四路分歧開關不良"/>
    <x v="3"/>
    <s v="A48"/>
    <n v="51"/>
    <n v="1"/>
    <s v="鹿和"/>
    <s v="鹽害"/>
    <m/>
    <s v="G3228CA20"/>
  </r>
  <r>
    <x v="5"/>
    <x v="5"/>
    <d v="1899-12-30T07:50:00"/>
    <n v="2"/>
    <n v="1395"/>
    <n v="3.0363116757610911E-3"/>
    <n v="1.5181558378805455E-3"/>
    <n v="3"/>
    <n v="228"/>
    <n v="7.4438608825110628E-4"/>
    <n v="2.4812869608370209E-4"/>
    <n v="124"/>
    <n v="894"/>
    <n v="0.12064278391690736"/>
    <n v="9.7292567674925291E-4"/>
    <m/>
    <m/>
    <n v="0"/>
    <n v="0"/>
    <n v="0.12442348168091956"/>
    <n v="2.7392102107135006E-3"/>
    <m/>
    <s v="和美"/>
    <s v="頂犁線"/>
    <s v="G3339AC86德興#57裝腳礙子不良"/>
    <x v="1"/>
    <s v="A47"/>
    <s v="51 51N"/>
    <n v="4"/>
    <s v="鹿和"/>
    <s v="絕緣劣化"/>
    <m/>
    <s v="G3339AC86"/>
  </r>
  <r>
    <x v="6"/>
    <x v="6"/>
    <d v="1899-12-30T17:41:00"/>
    <n v="44"/>
    <n v="315"/>
    <n v="1.508361284087768E-2"/>
    <n v="3.4280938274722E-4"/>
    <m/>
    <m/>
    <n v="0"/>
    <n v="0"/>
    <m/>
    <m/>
    <n v="0"/>
    <n v="0"/>
    <m/>
    <m/>
    <n v="0"/>
    <n v="0"/>
    <n v="1.508361284087768E-2"/>
    <n v="3.4280938274722E-4"/>
    <m/>
    <s v="漢寶"/>
    <s v="9G31"/>
    <s v="G1810ED77五區#15Y17避雷器不良"/>
    <x v="4"/>
    <s v="A42"/>
    <s v="51 51N"/>
    <n v="2"/>
    <s v="鹿和"/>
    <s v="絕緣劣化"/>
    <m/>
    <s v="G1810ED77"/>
  </r>
  <r>
    <x v="7"/>
    <x v="7"/>
    <d v="1899-12-30T10:32:00"/>
    <n v="2"/>
    <n v="1083"/>
    <n v="2.3572226127951696E-3"/>
    <n v="1.1786113063975848E-3"/>
    <n v="35"/>
    <n v="939"/>
    <n v="3.5766445599959951E-2"/>
    <n v="1.0218984457131416E-3"/>
    <n v="45"/>
    <n v="334"/>
    <n v="1.6356904833938781E-2"/>
    <n v="3.634867740875285E-4"/>
    <m/>
    <m/>
    <n v="0"/>
    <n v="0"/>
    <n v="5.4480573046693903E-2"/>
    <n v="2.5639965261982549E-3"/>
    <m/>
    <s v="彰化"/>
    <s v="IK37"/>
    <s v="G3722BD06 S34 ~ G3622HB44 S11電纜故障"/>
    <x v="5"/>
    <s v="A45"/>
    <s v="51 51N"/>
    <n v="2"/>
    <s v="市區巡修課"/>
    <s v="絕緣劣化"/>
    <m/>
    <s v="G3722BD06"/>
  </r>
  <r>
    <x v="8"/>
    <x v="8"/>
    <d v="1899-12-30T22:49:00"/>
    <n v="3"/>
    <n v="3130"/>
    <n v="1.0218984457131415E-2"/>
    <n v="3.4063281523771384E-3"/>
    <n v="8"/>
    <n v="2649"/>
    <n v="2.3062909330727258E-2"/>
    <n v="2.8828636663409072E-3"/>
    <n v="17"/>
    <n v="1612"/>
    <n v="2.9823328015253385E-2"/>
    <n v="1.7543134126619638E-3"/>
    <m/>
    <m/>
    <n v="0"/>
    <n v="0"/>
    <n v="6.3105221803112066E-2"/>
    <n v="8.04350523138001E-3"/>
    <m/>
    <s v="田中"/>
    <s v="IG39"/>
    <s v="K4684EE76仁雅#43～#44架空地線斷落"/>
    <x v="6"/>
    <m/>
    <s v="51N"/>
    <n v="2"/>
    <s v="社頭服務所"/>
    <s v="自然劣化"/>
    <m/>
    <m/>
  </r>
  <r>
    <x v="9"/>
    <x v="9"/>
    <d v="1899-12-30T15:46:00"/>
    <n v="18"/>
    <n v="1584"/>
    <n v="3.1029146415519796E-2"/>
    <n v="1.7238414675288776E-3"/>
    <m/>
    <m/>
    <n v="0"/>
    <n v="0"/>
    <m/>
    <m/>
    <n v="0"/>
    <n v="0"/>
    <m/>
    <m/>
    <n v="0"/>
    <n v="0"/>
    <n v="3.1029146415519796E-2"/>
    <n v="1.7238414675288776E-3"/>
    <m/>
    <s v="彰西"/>
    <s v="西鎮線"/>
    <s v="鎮平#77 鳥獸碰觸"/>
    <x v="0"/>
    <m/>
    <n v="51"/>
    <n v="1"/>
    <s v="鹿和"/>
    <s v="鳥獸碰觸"/>
    <m/>
    <s v="G3528HC09"/>
  </r>
  <r>
    <x v="10"/>
    <x v="10"/>
    <d v="1899-12-30T07:24:00"/>
    <n v="2"/>
    <n v="3825"/>
    <n v="8.3253707238610565E-3"/>
    <n v="4.1626853619305283E-3"/>
    <n v="77"/>
    <n v="501"/>
    <n v="4.1982722407109541E-2"/>
    <n v="5.4523016113129273E-4"/>
    <n v="180"/>
    <n v="108"/>
    <n v="2.1156236192399862E-2"/>
    <n v="1.1753464551333257E-4"/>
    <m/>
    <m/>
    <n v="0"/>
    <n v="0"/>
    <n v="7.1464329323370462E-2"/>
    <n v="4.8254501685751541E-3"/>
    <m/>
    <s v="彰南"/>
    <s v="新生線"/>
    <s v="G3927 HC43人孔內電纜 蟻害"/>
    <x v="5"/>
    <m/>
    <s v="51N"/>
    <n v="1"/>
    <s v="市區巡修課"/>
    <s v="蟻害"/>
    <m/>
    <m/>
  </r>
  <r>
    <x v="11"/>
    <x v="11"/>
    <d v="1899-12-30T02:39:00"/>
    <n v="1"/>
    <n v="1842"/>
    <n v="2.0046186762551722E-3"/>
    <n v="2.0046186762551722E-3"/>
    <n v="147"/>
    <n v="144"/>
    <n v="2.3036790520613182E-2"/>
    <n v="1.5671286068444341E-4"/>
    <m/>
    <m/>
    <n v="0"/>
    <n v="0"/>
    <m/>
    <m/>
    <n v="0"/>
    <n v="0"/>
    <n v="2.5041409196868356E-2"/>
    <n v="2.1613315369396154E-3"/>
    <m/>
    <s v="社頭"/>
    <s v="八堡線"/>
    <s v="地下電纜遭台鐵施工單位挖損"/>
    <x v="7"/>
    <m/>
    <n v="51"/>
    <n v="2"/>
    <s v="社頭服務所"/>
    <s v="施工碰觸"/>
    <m/>
    <m/>
  </r>
  <r>
    <x v="12"/>
    <x v="11"/>
    <d v="1899-12-30T08:53:00"/>
    <n v="21"/>
    <n v="3765"/>
    <n v="8.6045155069552209E-2"/>
    <n v="4.097388336645344E-3"/>
    <n v="40"/>
    <n v="2112"/>
    <n v="9.1938211601540143E-2"/>
    <n v="2.2984552900385037E-3"/>
    <n v="45"/>
    <n v="411"/>
    <n v="2.0127808044158202E-2"/>
    <n v="4.4728462320351559E-4"/>
    <m/>
    <m/>
    <n v="0"/>
    <n v="0"/>
    <n v="0.19811117471525055"/>
    <n v="6.8431282498873629E-3"/>
    <m/>
    <s v="福興"/>
    <s v="9I23"/>
    <s v="陳筆#32高壓斷線"/>
    <x v="2"/>
    <m/>
    <n v="51"/>
    <n v="2"/>
    <s v="秀水服務所"/>
    <s v="自然劣化"/>
    <m/>
    <m/>
  </r>
  <r>
    <x v="13"/>
    <x v="12"/>
    <d v="1899-12-30T01:54:00"/>
    <n v="40"/>
    <n v="1658"/>
    <n v="7.217497861522422E-2"/>
    <n v="1.8043744653806054E-3"/>
    <n v="97"/>
    <n v="710"/>
    <n v="7.4950102189844575E-2"/>
    <n v="7.7268146587468626E-4"/>
    <n v="154"/>
    <n v="460"/>
    <n v="7.7094021186708134E-2"/>
    <n v="5.0061052718641645E-4"/>
    <m/>
    <m/>
    <n v="0"/>
    <n v="0"/>
    <n v="0.22421910199177694"/>
    <n v="3.0776664584417079E-3"/>
    <m/>
    <s v="草湖"/>
    <s v="草苑線"/>
    <s v="支線斷落碰觸高壓線"/>
    <x v="8"/>
    <m/>
    <s v="51 51N"/>
    <n v="1"/>
    <s v="二林巡修課"/>
    <s v="自然劣化"/>
    <m/>
    <m/>
  </r>
  <r>
    <x v="14"/>
    <x v="12"/>
    <d v="1899-12-30T08:33:00"/>
    <n v="37"/>
    <s v="8"/>
    <n v="3.2213199140691145E-4"/>
    <n v="8.706270038024635E-6"/>
    <m/>
    <m/>
    <n v="0"/>
    <n v="0"/>
    <m/>
    <m/>
    <n v="0"/>
    <n v="0"/>
    <m/>
    <m/>
    <n v="0"/>
    <n v="0"/>
    <n v="3.2213199140691145E-4"/>
    <n v="8.706270038024635E-6"/>
    <m/>
    <s v="鹿西"/>
    <s v="9F63"/>
    <s v="9F63出口電纜故障,負載全部轉由IO65供電"/>
    <x v="5"/>
    <m/>
    <s v="51N"/>
    <n v="1"/>
    <s v="鹿和"/>
    <s v="自然劣化"/>
    <m/>
    <m/>
  </r>
  <r>
    <x v="15"/>
    <x v="13"/>
    <d v="1899-12-30T15:11:00"/>
    <n v="10"/>
    <s v="815"/>
    <n v="8.8695126012375957E-3"/>
    <n v="8.8695126012375964E-4"/>
    <m/>
    <m/>
    <n v="0"/>
    <n v="0"/>
    <m/>
    <m/>
    <n v="0"/>
    <n v="0"/>
    <m/>
    <m/>
    <n v="0"/>
    <n v="0"/>
    <n v="8.8695126012375957E-3"/>
    <n v="8.8695126012375964E-4"/>
    <m/>
    <s v="大城"/>
    <s v="9L36"/>
    <s v="民車(混凝土車)碰觸"/>
    <x v="7"/>
    <m/>
    <n v="51"/>
    <n v="1"/>
    <s v="二林巡修課"/>
    <s v="車輛碰觸"/>
    <m/>
    <m/>
  </r>
  <r>
    <x v="16"/>
    <x v="14"/>
    <d v="1899-12-30T14:01:00"/>
    <n v="18"/>
    <s v="191"/>
    <n v="3.7415195488410867E-3"/>
    <n v="2.0786219715783813E-4"/>
    <n v="64"/>
    <n v="100"/>
    <n v="6.9650160304197076E-3"/>
    <n v="1.0882837547530793E-4"/>
    <m/>
    <m/>
    <n v="0"/>
    <n v="0"/>
    <m/>
    <m/>
    <n v="0"/>
    <n v="0"/>
    <n v="1.0706535579260795E-2"/>
    <n v="3.1669057263314609E-4"/>
    <m/>
    <s v="草港"/>
    <s v="南勢線"/>
    <s v="草港80Y9車輛碰撞致高壓線斷落"/>
    <x v="9"/>
    <m/>
    <n v="51"/>
    <n v="1"/>
    <s v="鹿和巡修課"/>
    <s v="車輛碰觸"/>
    <m/>
    <m/>
  </r>
  <r>
    <x v="17"/>
    <x v="15"/>
    <d v="1899-12-30T10:34:00"/>
    <s v="7"/>
    <s v="1124"/>
    <n v="8.562616582397228E-3"/>
    <n v="1.2232309403424611E-3"/>
    <n v="40"/>
    <n v="1070"/>
    <n v="4.6578544703431791E-2"/>
    <n v="1.1644636175857949E-3"/>
    <m/>
    <m/>
    <n v="0"/>
    <n v="0"/>
    <m/>
    <m/>
    <n v="0"/>
    <n v="0"/>
    <n v="5.5141161285829021E-2"/>
    <n v="2.3876945579282558E-3"/>
    <m/>
    <s v="二林"/>
    <s v="北平線"/>
    <s v="後厝#33Y1 LBS跳線鳥獸碰觸"/>
    <x v="0"/>
    <m/>
    <s v="51N"/>
    <n v="1"/>
    <s v="二林巡修課"/>
    <s v="鳥獸碰觸"/>
    <m/>
    <m/>
  </r>
  <r>
    <x v="18"/>
    <x v="16"/>
    <d v="1899-12-30T22:08:00"/>
    <n v="1"/>
    <s v="124"/>
    <n v="1.3494718558938184E-4"/>
    <n v="1.3494718558938184E-4"/>
    <n v="34"/>
    <n v="1"/>
    <n v="3.7001647661604699E-5"/>
    <n v="1.0882837547530794E-6"/>
    <m/>
    <m/>
    <n v="0"/>
    <n v="0"/>
    <m/>
    <m/>
    <n v="0"/>
    <n v="0"/>
    <n v="1.7194883325098655E-4"/>
    <n v="1.3603546934413491E-4"/>
    <m/>
    <s v="溪湖"/>
    <s v="溪東線"/>
    <s v="允強實業高壓用戶設備故障"/>
    <x v="10"/>
    <m/>
    <s v="51 51N"/>
    <n v="2"/>
    <s v="員林巡修課"/>
    <s v="用戶設備不良"/>
    <m/>
    <m/>
  </r>
  <r>
    <x v="19"/>
    <x v="17"/>
    <d v="1899-12-30T05:11:00"/>
    <n v="1"/>
    <s v="817"/>
    <n v="8.8912782763326582E-4"/>
    <n v="8.8912782763326582E-4"/>
    <n v="77"/>
    <n v="362"/>
    <n v="3.0334821379987331E-2"/>
    <n v="3.9395871922061473E-4"/>
    <n v="95"/>
    <n v="152"/>
    <n v="1.5714817418634466E-2"/>
    <n v="1.6541913072246804E-4"/>
    <m/>
    <m/>
    <n v="0"/>
    <n v="0"/>
    <n v="4.6938766626255068E-2"/>
    <n v="1.4485056775763484E-3"/>
    <m/>
    <s v="花壇"/>
    <s v="9P16"/>
    <s v="避雷器引線碰觸"/>
    <x v="8"/>
    <m/>
    <s v="51N"/>
    <n v="2"/>
    <s v="花壇服務所"/>
    <s v="雷害"/>
    <m/>
    <m/>
  </r>
  <r>
    <x v="20"/>
    <x v="18"/>
    <d v="1899-12-30T08:44:00"/>
    <n v="30"/>
    <s v="465"/>
    <n v="1.5181558378805457E-2"/>
    <n v="5.0605194596018191E-4"/>
    <n v="69"/>
    <n v="486"/>
    <n v="3.6494507431889762E-2"/>
    <n v="5.2890590480999655E-4"/>
    <m/>
    <m/>
    <n v="0"/>
    <n v="0"/>
    <m/>
    <m/>
    <n v="0"/>
    <n v="0"/>
    <n v="5.1676065810695219E-2"/>
    <n v="1.0349578507701785E-3"/>
    <m/>
    <s v="漢寶"/>
    <s v="9G28"/>
    <s v="新寶高幹#1開關不良"/>
    <x v="3"/>
    <m/>
    <s v="51 51N"/>
    <n v="2"/>
    <s v="二林巡修課"/>
    <s v="自然劣化"/>
    <m/>
    <m/>
  </r>
  <r>
    <x v="21"/>
    <x v="19"/>
    <d v="1899-12-30T05:12:00"/>
    <n v="1"/>
    <s v="2921"/>
    <n v="3.1788768476337446E-3"/>
    <n v="3.1788768476337446E-3"/>
    <n v="5"/>
    <n v="809"/>
    <n v="4.4021077879762057E-3"/>
    <n v="8.8042155759524118E-4"/>
    <n v="42"/>
    <n v="1935"/>
    <n v="8.8444820748782751E-2"/>
    <n v="2.1058290654472085E-3"/>
    <m/>
    <m/>
    <n v="0"/>
    <n v="0"/>
    <n v="9.6025805384392704E-2"/>
    <n v="6.1651274706761945E-3"/>
    <m/>
    <s v="北斗"/>
    <s v="斗工線"/>
    <s v="同簾#63 松鼠碰觸"/>
    <x v="0"/>
    <m/>
    <s v="51 51N"/>
    <n v="2"/>
    <s v="永靖服務所"/>
    <s v="鳥獸碰觸"/>
    <m/>
    <m/>
  </r>
  <r>
    <x v="22"/>
    <x v="20"/>
    <d v="1899-12-30T05:13:00"/>
    <n v="2"/>
    <n v="2775"/>
    <n v="6.03997483887959E-3"/>
    <n v="3.019987419439795E-3"/>
    <n v="35"/>
    <n v="1965"/>
    <n v="7.4846715233143027E-2"/>
    <n v="2.138477578089801E-3"/>
    <m/>
    <m/>
    <n v="0"/>
    <n v="0"/>
    <m/>
    <m/>
    <n v="0"/>
    <n v="0"/>
    <n v="8.0886690072022621E-2"/>
    <n v="5.158464997529596E-3"/>
    <m/>
    <s v="社頭"/>
    <s v="社東線"/>
    <s v="東興#1鼠害"/>
    <x v="0"/>
    <m/>
    <s v="51N"/>
    <n v="1"/>
    <s v="社頭服務所"/>
    <s v="鳥獸碰觸"/>
    <m/>
    <m/>
  </r>
  <r>
    <x v="17"/>
    <x v="20"/>
    <d v="1899-12-30T10:03:00"/>
    <n v="1"/>
    <n v="1125"/>
    <n v="1.2243192240972143E-3"/>
    <n v="1.2243192240972143E-3"/>
    <n v="60"/>
    <n v="1069"/>
    <n v="6.9802520029862508E-2"/>
    <n v="1.1633753338310417E-3"/>
    <m/>
    <m/>
    <n v="0"/>
    <n v="0"/>
    <m/>
    <m/>
    <n v="0"/>
    <n v="0"/>
    <n v="7.1026839253959723E-2"/>
    <n v="2.3876945579282558E-3"/>
    <m/>
    <s v="二林"/>
    <s v="北平線"/>
    <s v="草湖高幹6X2-1 分段開關鳥獸碰觸"/>
    <x v="0"/>
    <m/>
    <s v="51 51N"/>
    <n v="2"/>
    <s v="二林巡修課"/>
    <s v="鳥獸碰觸"/>
    <m/>
    <m/>
  </r>
  <r>
    <x v="23"/>
    <x v="21"/>
    <d v="1899-12-30T12:06:00"/>
    <n v="1"/>
    <n v="2043"/>
    <n v="2.2233637109605412E-3"/>
    <n v="2.2233637109605412E-3"/>
    <n v="115"/>
    <n v="345"/>
    <n v="4.317765796982842E-2"/>
    <n v="3.7545789538981236E-4"/>
    <m/>
    <m/>
    <n v="0"/>
    <n v="0"/>
    <m/>
    <m/>
    <n v="0"/>
    <n v="0"/>
    <n v="4.540102168078896E-2"/>
    <n v="2.5988216063503535E-3"/>
    <m/>
    <s v="漢寶"/>
    <s v="9G23"/>
    <s v="K1299HE5422至永興(二)高分19-1地下電纜故障"/>
    <x v="5"/>
    <m/>
    <n v="51"/>
    <n v="2"/>
    <s v="二林巡修課"/>
    <s v="自然劣化"/>
    <m/>
    <m/>
  </r>
  <r>
    <x v="24"/>
    <x v="22"/>
    <d v="1899-12-30T15:33:00"/>
    <n v="1"/>
    <n v="175"/>
    <n v="1.9044965708178889E-4"/>
    <n v="1.9044965708178889E-4"/>
    <n v="32"/>
    <n v="277"/>
    <n v="9.6465472021312944E-3"/>
    <n v="3.0145460006660295E-4"/>
    <m/>
    <m/>
    <n v="0"/>
    <n v="0"/>
    <m/>
    <m/>
    <n v="0"/>
    <n v="0"/>
    <n v="9.8369968592130833E-3"/>
    <n v="4.9190425714839181E-4"/>
    <m/>
    <s v="漢寶"/>
    <s v="9G29"/>
    <s v="川邊#79鳥巢"/>
    <x v="0"/>
    <m/>
    <s v="51N"/>
    <n v="2"/>
    <s v="二林巡修課"/>
    <s v="鳥獸碰觸"/>
    <m/>
    <m/>
  </r>
  <r>
    <x v="25"/>
    <x v="23"/>
    <d v="1899-12-30T10:48:00"/>
    <n v="39"/>
    <n v="2210"/>
    <n v="9.3799176822167901E-2"/>
    <n v="2.4051070980043053E-3"/>
    <m/>
    <m/>
    <n v="0"/>
    <n v="0"/>
    <m/>
    <m/>
    <n v="0"/>
    <n v="0"/>
    <m/>
    <m/>
    <n v="0"/>
    <n v="0"/>
    <n v="9.3799176822167901E-2"/>
    <n v="2.4051070980043053E-3"/>
    <m/>
    <s v="溪州"/>
    <s v="IF36"/>
    <s v="平崙#62鳥獸碰觸"/>
    <x v="0"/>
    <m/>
    <s v="51N"/>
    <n v="2"/>
    <s v="二林巡修課"/>
    <s v="鳥獸碰觸"/>
    <m/>
    <m/>
  </r>
  <r>
    <x v="26"/>
    <x v="24"/>
    <d v="1899-12-30T03:47:00"/>
    <n v="42"/>
    <n v="463"/>
    <n v="2.1162765894928381E-2"/>
    <n v="5.0387537845067573E-4"/>
    <n v="104"/>
    <n v="117"/>
    <n v="1.3242236727835468E-2"/>
    <n v="1.2732919930611027E-4"/>
    <n v="122"/>
    <n v="119"/>
    <n v="1.5799703551505204E-2"/>
    <n v="1.2950576681561643E-4"/>
    <m/>
    <m/>
    <n v="0"/>
    <n v="0"/>
    <n v="5.0204706174269059E-2"/>
    <n v="7.6071034457240246E-4"/>
    <m/>
    <s v="漢寶"/>
    <s v="9G21"/>
    <s v="五區#22X17高壓斷線"/>
    <x v="2"/>
    <m/>
    <n v="51"/>
    <n v="2"/>
    <s v="鹿和"/>
    <s v="鹽害"/>
    <m/>
    <m/>
  </r>
  <r>
    <x v="27"/>
    <x v="24"/>
    <d v="1899-12-30T05:00:00"/>
    <n v="2"/>
    <n v="1768"/>
    <n v="3.8481713568068883E-3"/>
    <n v="1.9240856784034442E-3"/>
    <n v="66"/>
    <n v="1212"/>
    <n v="8.7053994110208324E-2"/>
    <n v="1.3189999107607322E-3"/>
    <m/>
    <m/>
    <n v="0"/>
    <n v="0"/>
    <m/>
    <m/>
    <n v="0"/>
    <n v="0"/>
    <n v="9.0902165467015211E-2"/>
    <n v="3.2430855891641764E-3"/>
    <m/>
    <s v="溪湖"/>
    <s v="二重線"/>
    <s v="二重#20Y7接頭不良"/>
    <x v="11"/>
    <m/>
    <s v="51 51N"/>
    <n v="2"/>
    <s v="員林巡修課"/>
    <s v="自然劣化"/>
    <m/>
    <m/>
  </r>
  <r>
    <x v="28"/>
    <x v="25"/>
    <d v="1899-12-30T03:21:00"/>
    <n v="130"/>
    <n v="432"/>
    <n v="6.111801566693293E-2"/>
    <n v="4.7013858205333027E-4"/>
    <n v="50"/>
    <n v="520"/>
    <n v="2.8295377623580063E-2"/>
    <n v="5.6590755247160128E-4"/>
    <m/>
    <m/>
    <n v="0"/>
    <n v="0"/>
    <m/>
    <m/>
    <n v="0"/>
    <n v="0"/>
    <n v="8.9413393290512996E-2"/>
    <n v="1.0360461345249317E-3"/>
    <m/>
    <s v="大城"/>
    <s v="9L24"/>
    <s v="頂山#65X4LBS懸垂礙子斷"/>
    <x v="1"/>
    <m/>
    <n v="51"/>
    <n v="2"/>
    <s v="二林巡修課"/>
    <s v="鹽害"/>
    <m/>
    <m/>
  </r>
  <r>
    <x v="29"/>
    <x v="26"/>
    <d v="1899-12-30T23:39:00"/>
    <n v="39"/>
    <n v="21"/>
    <n v="8.913043951427719E-4"/>
    <n v="2.2853958849814665E-5"/>
    <m/>
    <m/>
    <n v="0"/>
    <n v="0"/>
    <m/>
    <m/>
    <n v="0"/>
    <n v="0"/>
    <m/>
    <m/>
    <n v="0"/>
    <n v="0"/>
    <n v="8.913043951427719E-4"/>
    <n v="2.2853958849814665E-5"/>
    <m/>
    <s v="線西"/>
    <s v="9B54"/>
    <s v="用戶設備故障(晉瑜企業股份有限公司)"/>
    <x v="10"/>
    <m/>
    <s v="51 51N"/>
    <n v="1"/>
    <s v="鹿和"/>
    <s v="用戶設備不良"/>
    <m/>
    <m/>
  </r>
  <r>
    <x v="30"/>
    <x v="27"/>
    <d v="1899-12-30T09:57:00"/>
    <n v="4"/>
    <s v="4548"/>
    <n v="1.9798058066468019E-2"/>
    <n v="4.9495145166170047E-3"/>
    <n v="30"/>
    <n v="112"/>
    <n v="3.6566334159703466E-3"/>
    <n v="1.2188778053234489E-4"/>
    <n v="78"/>
    <n v="279"/>
    <n v="2.3683231070936513E-2"/>
    <n v="3.0363116757610914E-4"/>
    <m/>
    <m/>
    <n v="0"/>
    <n v="0"/>
    <n v="4.7137922553374879E-2"/>
    <n v="5.3750334647254582E-3"/>
    <m/>
    <s v="二林"/>
    <s v="埤北線"/>
    <s v="北平#49，蛇類碰觸"/>
    <x v="0"/>
    <m/>
    <n v="51"/>
    <n v="1"/>
    <s v="二林巡修課"/>
    <s v="鳥獸碰觸"/>
    <m/>
    <m/>
  </r>
  <r>
    <x v="31"/>
    <x v="28"/>
    <d v="1899-12-30T06:39:00"/>
    <n v="61"/>
    <s v="60"/>
    <n v="3.9831185423962702E-3"/>
    <n v="6.5297025285184762E-5"/>
    <n v="78"/>
    <n v="31"/>
    <n v="2.6314701189929456E-3"/>
    <n v="3.3736796397345461E-5"/>
    <n v="84"/>
    <n v="372"/>
    <n v="3.4006690768524223E-2"/>
    <n v="4.048415567681455E-4"/>
    <m/>
    <m/>
    <n v="0"/>
    <n v="0"/>
    <n v="4.0621279429913434E-2"/>
    <n v="5.0387537845067573E-4"/>
    <m/>
    <s v="漢寶"/>
    <s v="9G36"/>
    <s v="信豪#25X1被鳥獸碰觸"/>
    <x v="0"/>
    <m/>
    <n v="51"/>
    <n v="2"/>
    <s v="鹿和巡修課"/>
    <s v="鳥獸碰觸"/>
    <m/>
    <m/>
  </r>
  <r>
    <x v="32"/>
    <x v="29"/>
    <d v="1899-12-30T18:36:00"/>
    <n v="3"/>
    <s v="282"/>
    <n v="9.2068805652110509E-4"/>
    <n v="3.0689601884036836E-4"/>
    <n v="73"/>
    <n v="1088"/>
    <n v="8.6435848937508566E-2"/>
    <n v="1.1840527251713504E-3"/>
    <n v="91"/>
    <n v="578"/>
    <n v="5.7241548932502467E-2"/>
    <n v="6.2902801024727981E-4"/>
    <m/>
    <m/>
    <n v="0"/>
    <n v="0"/>
    <n v="0.14459808592653214"/>
    <n v="2.1199767542589986E-3"/>
    <m/>
    <s v="漢寶"/>
    <s v="9G39"/>
    <s v="麥嶼厝#20X14架空地線斷落"/>
    <x v="6"/>
    <m/>
    <s v="51N"/>
    <n v="2"/>
    <s v="鹿和巡修課"/>
    <s v="鹽害"/>
    <m/>
    <m/>
  </r>
  <r>
    <x v="33"/>
    <x v="29"/>
    <d v="1899-12-30T18:47:00"/>
    <n v="3"/>
    <s v="885"/>
    <n v="2.8893933688694255E-3"/>
    <n v="9.6313112295647518E-4"/>
    <n v="83"/>
    <n v="359"/>
    <n v="3.2427591040377506E-2"/>
    <n v="3.9069386795635545E-4"/>
    <m/>
    <m/>
    <n v="0"/>
    <n v="0"/>
    <m/>
    <m/>
    <n v="0"/>
    <n v="0"/>
    <n v="3.5316984409246931E-2"/>
    <n v="1.3538249909128305E-3"/>
    <m/>
    <s v="彰竹"/>
    <s v="9N29"/>
    <s v="三村#132熔絲鏈開關不良"/>
    <x v="12"/>
    <m/>
    <s v="51N"/>
    <n v="2"/>
    <s v="市區巡修課"/>
    <s v="自然劣化"/>
    <m/>
    <m/>
  </r>
  <r>
    <x v="34"/>
    <x v="30"/>
    <d v="1899-12-30T19:46:00"/>
    <n v="1"/>
    <s v="36"/>
    <n v="3.9178215171110852E-5"/>
    <n v="3.9178215171110852E-5"/>
    <n v="3"/>
    <n v="13"/>
    <n v="4.244306643537009E-5"/>
    <n v="1.4147688811790031E-5"/>
    <n v="44"/>
    <n v="6"/>
    <n v="2.8730691125481296E-4"/>
    <n v="6.5297025285184758E-6"/>
    <m/>
    <m/>
    <n v="0"/>
    <n v="0"/>
    <n v="3.6892819286129391E-4"/>
    <n v="5.9855606511419364E-5"/>
    <m/>
    <s v="鹿東"/>
    <s v="IO51"/>
    <s v="用戶設備不良_x000a_(引接電纜接頭不良)"/>
    <x v="10"/>
    <m/>
    <s v="51N"/>
    <n v="1"/>
    <s v="鹿和巡修課"/>
    <s v="用戶設備不良"/>
    <m/>
    <m/>
  </r>
  <r>
    <x v="34"/>
    <x v="31"/>
    <d v="1899-12-30T08:04:00"/>
    <n v="1"/>
    <s v="36"/>
    <n v="3.9178215171110852E-5"/>
    <n v="3.9178215171110852E-5"/>
    <n v="3"/>
    <n v="13"/>
    <n v="4.244306643537009E-5"/>
    <n v="1.4147688811790031E-5"/>
    <n v="38"/>
    <n v="6"/>
    <n v="2.4812869608370209E-4"/>
    <n v="6.5297025285184758E-6"/>
    <m/>
    <m/>
    <n v="0"/>
    <n v="0"/>
    <n v="3.2974997769018305E-4"/>
    <n v="5.9855606511419364E-5"/>
    <m/>
    <s v="鹿東"/>
    <s v="IO51"/>
    <s v="用戶設備不良_x000a_(引接電纜接頭不良)"/>
    <x v="10"/>
    <m/>
    <s v="51N"/>
    <n v="1"/>
    <s v="鹿和巡修課"/>
    <s v="用戶設備不良"/>
    <m/>
    <m/>
  </r>
  <r>
    <x v="35"/>
    <x v="32"/>
    <d v="1899-12-30T10:04:00"/>
    <n v="2"/>
    <s v="2524"/>
    <n v="5.4936563939935439E-3"/>
    <n v="2.746828196996772E-3"/>
    <n v="32"/>
    <n v="2214"/>
    <n v="7.7102727456746165E-2"/>
    <n v="2.4094602330233176E-3"/>
    <m/>
    <m/>
    <n v="0"/>
    <n v="0"/>
    <m/>
    <m/>
    <n v="0"/>
    <n v="0"/>
    <n v="8.259638385073971E-2"/>
    <n v="5.1562884300200892E-3"/>
    <m/>
    <s v="大村"/>
    <s v="上莊線"/>
    <s v="大村高幹58~田洋高幹7地下電纜遭挖損"/>
    <x v="7"/>
    <m/>
    <s v="51 51N"/>
    <n v="2"/>
    <s v="員林巡修課"/>
    <s v="施工碰觸"/>
    <m/>
    <m/>
  </r>
  <r>
    <x v="36"/>
    <x v="33"/>
    <d v="1899-12-30T09:09:00"/>
    <n v="7"/>
    <n v="474"/>
    <n v="3.6109254982707173E-3"/>
    <n v="5.1584649975295954E-4"/>
    <n v="38"/>
    <n v="669"/>
    <n v="2.7666349613332784E-2"/>
    <n v="7.280618319298101E-4"/>
    <n v="63"/>
    <n v="1"/>
    <n v="6.8561876549444001E-5"/>
    <n v="1.0882837547530794E-6"/>
    <m/>
    <m/>
    <n v="0"/>
    <n v="0"/>
    <n v="3.1345836988152943E-2"/>
    <n v="1.2449966154375225E-3"/>
    <m/>
    <s v="彰東"/>
    <s v="IQ24"/>
    <s v="維新#4至快官53X#1地下電纜遭挖損"/>
    <x v="7"/>
    <m/>
    <s v="51N"/>
    <n v="2"/>
    <s v="市區巡修課"/>
    <s v="施工碰觸"/>
    <m/>
    <m/>
  </r>
  <r>
    <x v="37"/>
    <x v="34"/>
    <d v="1899-12-30T10:26:00"/>
    <n v="1"/>
    <n v="81"/>
    <n v="8.815098413499942E-5"/>
    <n v="8.815098413499942E-5"/>
    <n v="50"/>
    <n v="1"/>
    <n v="5.4414187737653966E-5"/>
    <n v="1.0882837547530794E-6"/>
    <m/>
    <m/>
    <n v="0"/>
    <n v="0"/>
    <m/>
    <m/>
    <n v="0"/>
    <n v="0"/>
    <n v="1.4256517187265339E-4"/>
    <n v="8.9239267889752499E-5"/>
    <m/>
    <s v="溪州"/>
    <s v="農場線"/>
    <s v="埔尾#47 DS不良(跳線解開隔離中)"/>
    <x v="3"/>
    <m/>
    <s v="51 51N"/>
    <n v="2"/>
    <s v="二林巡修課"/>
    <s v="自然劣化"/>
    <m/>
    <m/>
  </r>
  <r>
    <x v="38"/>
    <x v="35"/>
    <d v="1899-12-30T11:32:00"/>
    <n v="11"/>
    <n v="470"/>
    <n v="5.6264270120734202E-3"/>
    <n v="5.1149336473394727E-4"/>
    <n v="63"/>
    <n v="1052"/>
    <n v="7.2127094130015085E-2"/>
    <n v="1.1448745100002395E-3"/>
    <m/>
    <m/>
    <n v="0"/>
    <n v="0"/>
    <m/>
    <m/>
    <n v="0"/>
    <n v="0"/>
    <n v="7.77535211420885E-2"/>
    <n v="1.6563678747341867E-3"/>
    <m/>
    <s v="花壇"/>
    <s v="9P21"/>
    <s v="疑似防護線管因雨勢大掉落大埔#84橫單上；因工作停電，現場未指令復閉電驛手動解除恢復自動，致饋線跳脫未試送，造成永久事故"/>
    <x v="13"/>
    <m/>
    <n v="51"/>
    <n v="1"/>
    <s v="花壇服務所"/>
    <s v="外物碰觸"/>
    <m/>
    <m/>
  </r>
  <r>
    <x v="39"/>
    <x v="36"/>
    <d v="1899-12-30T11:17:00"/>
    <n v="2"/>
    <n v="2"/>
    <n v="4.3531350190123175E-6"/>
    <n v="2.1765675095061588E-6"/>
    <m/>
    <m/>
    <n v="0"/>
    <n v="0"/>
    <n v="45"/>
    <n v="5"/>
    <n v="2.4486384481944287E-4"/>
    <n v="5.4414187737653963E-6"/>
    <m/>
    <m/>
    <n v="0"/>
    <n v="0"/>
    <n v="2.4921697983845519E-4"/>
    <n v="7.6179862832715554E-6"/>
    <m/>
    <s v="彰濱"/>
    <s v="9A53"/>
    <s v="G2641HC07-24J~G2641HC35-J11間#1電纜不良"/>
    <x v="5"/>
    <m/>
    <s v="51 51N"/>
    <n v="1"/>
    <s v="鹿和巡修課"/>
    <s v="自然劣化"/>
    <m/>
    <m/>
  </r>
  <r>
    <x v="40"/>
    <x v="37"/>
    <d v="1899-12-30T07:11:00"/>
    <n v="46"/>
    <n v="2486"/>
    <n v="0.12445177705854314"/>
    <n v="2.7054734143161551E-3"/>
    <m/>
    <m/>
    <n v="0"/>
    <n v="0"/>
    <m/>
    <m/>
    <n v="0"/>
    <n v="0"/>
    <m/>
    <m/>
    <n v="0"/>
    <n v="0"/>
    <n v="0.12445177705854314"/>
    <n v="2.7054734143161551E-3"/>
    <m/>
    <s v="全興"/>
    <s v="IZ26"/>
    <s v="後湖#31常開點開關不良"/>
    <x v="3"/>
    <m/>
    <s v="51N"/>
    <n v="2"/>
    <s v="鹿和巡修課"/>
    <s v="鹽害"/>
    <m/>
    <m/>
  </r>
  <r>
    <x v="41"/>
    <x v="37"/>
    <d v="1899-12-30T07:12:00"/>
    <n v="45"/>
    <n v="1337"/>
    <n v="6.5476592104719011E-2"/>
    <n v="1.455035380104867E-3"/>
    <m/>
    <m/>
    <n v="0"/>
    <n v="0"/>
    <m/>
    <m/>
    <n v="0"/>
    <n v="0"/>
    <m/>
    <m/>
    <n v="0"/>
    <n v="0"/>
    <n v="6.5476592104719011E-2"/>
    <n v="1.455035380104867E-3"/>
    <m/>
    <s v="全興"/>
    <s v="IZ24"/>
    <s v="後湖#31常開點開關不良"/>
    <x v="3"/>
    <m/>
    <s v="51N"/>
    <n v="3"/>
    <s v="鹿和巡修課"/>
    <s v="鹽害"/>
    <m/>
    <m/>
  </r>
  <r>
    <x v="42"/>
    <x v="37"/>
    <d v="1899-12-30T23:26:00"/>
    <n v="60"/>
    <n v="492"/>
    <n v="3.2126136440310898E-2"/>
    <n v="5.35435607338515E-4"/>
    <m/>
    <m/>
    <n v="0"/>
    <n v="0"/>
    <m/>
    <m/>
    <n v="0"/>
    <n v="0"/>
    <m/>
    <m/>
    <n v="0"/>
    <n v="0"/>
    <n v="3.2126136440310898E-2"/>
    <n v="5.35435607338515E-4"/>
    <m/>
    <s v="彰西"/>
    <s v="下湳線"/>
    <s v="下湳#22遭蛇碰觸引起事故"/>
    <x v="14"/>
    <m/>
    <s v="5151N"/>
    <n v="0"/>
    <s v="鹿和巡修課"/>
    <s v="施工碰觸"/>
    <m/>
    <m/>
  </r>
  <r>
    <x v="43"/>
    <x v="38"/>
    <d v="1899-12-30T05:40:00"/>
    <n v="49"/>
    <n v="7"/>
    <n v="3.7328132788030618E-4"/>
    <n v="7.6179862832715554E-6"/>
    <m/>
    <m/>
    <n v="0"/>
    <n v="0"/>
    <m/>
    <m/>
    <n v="0"/>
    <n v="0"/>
    <m/>
    <m/>
    <n v="0"/>
    <n v="0"/>
    <n v="3.7328132788030618E-4"/>
    <n v="7.6179862832715554E-6"/>
    <m/>
    <s v="全興"/>
    <s v="IZ56"/>
    <s v="疑似出口電纜不良"/>
    <x v="5"/>
    <m/>
    <n v="51"/>
    <n v="1"/>
    <s v="鹿和巡修課"/>
    <s v="自然劣化"/>
    <m/>
    <m/>
  </r>
  <r>
    <x v="44"/>
    <x v="39"/>
    <d v="1899-12-30T13:16:00"/>
    <n v="57"/>
    <n v="385"/>
    <n v="2.3882386998056324E-2"/>
    <n v="4.1898924557993555E-4"/>
    <n v="114"/>
    <n v="1535"/>
    <n v="0.19043877424424135"/>
    <n v="1.6705155635459768E-3"/>
    <n v="143"/>
    <n v="12"/>
    <n v="1.867494923156284E-3"/>
    <n v="1.3059405057036952E-5"/>
    <m/>
    <m/>
    <n v="0"/>
    <n v="0"/>
    <n v="0.21618865616545394"/>
    <n v="2.1025642141829495E-3"/>
    <m/>
    <s v="員東"/>
    <s v="中崙線"/>
    <s v="中崙34竹子碰觸高壓線"/>
    <x v="15"/>
    <m/>
    <s v="51N"/>
    <n v="2"/>
    <s v="員林巡修課"/>
    <s v="樹竹碰觸"/>
    <m/>
    <m/>
  </r>
  <r>
    <x v="45"/>
    <x v="39"/>
    <d v="1899-12-30T13:54:00"/>
    <n v="16"/>
    <n v="223"/>
    <n v="3.8829964369589869E-3"/>
    <n v="2.4268727730993668E-4"/>
    <m/>
    <m/>
    <n v="0"/>
    <n v="0"/>
    <m/>
    <m/>
    <n v="0"/>
    <n v="0"/>
    <m/>
    <m/>
    <n v="0"/>
    <n v="0"/>
    <n v="3.8829964369589869E-3"/>
    <n v="2.4268727730993668E-4"/>
    <m/>
    <s v="員東"/>
    <s v="金安線"/>
    <s v="轉供IU23饋線跳脫"/>
    <x v="16"/>
    <m/>
    <s v="51N"/>
    <n v="1"/>
    <s v="員林巡修課"/>
    <s v="操作不良"/>
    <m/>
    <m/>
  </r>
  <r>
    <x v="46"/>
    <x v="40"/>
    <d v="1899-12-30T15:29:00"/>
    <n v="9"/>
    <n v="305"/>
    <n v="2.9873389067972028E-3"/>
    <n v="3.3192654519968918E-4"/>
    <n v="33"/>
    <n v="2346"/>
    <n v="8.425275172547389E-2"/>
    <n v="2.5531136886507242E-3"/>
    <n v="52"/>
    <n v="431"/>
    <n v="2.4390615511526013E-2"/>
    <n v="4.6905029829857718E-4"/>
    <m/>
    <m/>
    <n v="0"/>
    <n v="0"/>
    <n v="0.11163070614379711"/>
    <n v="3.3540905321489903E-3"/>
    <m/>
    <s v="草港"/>
    <s v="草子線"/>
    <s v="德興#16Y15高壓跳線斷線"/>
    <x v="8"/>
    <m/>
    <n v="51"/>
    <n v="1"/>
    <s v="鹿和巡修課"/>
    <s v="絕緣劣化"/>
    <m/>
    <s v="G3242CC78"/>
  </r>
  <r>
    <x v="6"/>
    <x v="41"/>
    <d v="1899-12-30T09:52:00"/>
    <n v="52"/>
    <n v="320"/>
    <n v="1.8109041679091241E-2"/>
    <n v="3.4825080152098536E-4"/>
    <m/>
    <m/>
    <n v="0"/>
    <n v="0"/>
    <m/>
    <m/>
    <n v="0"/>
    <n v="0"/>
    <m/>
    <m/>
    <n v="0"/>
    <n v="0"/>
    <n v="1.8109041679091241E-2"/>
    <n v="3.4825080152098536E-4"/>
    <m/>
    <s v="漢寶"/>
    <s v="9G31"/>
    <s v="五區#15Y2~Y3避雷器不良"/>
    <x v="4"/>
    <m/>
    <n v="51"/>
    <n v="2"/>
    <s v="鹿和巡修課"/>
    <s v="鹽害"/>
    <m/>
    <s v="G1910CC23_x0009_"/>
  </r>
  <r>
    <x v="47"/>
    <x v="41"/>
    <d v="1899-12-30T10:13:00"/>
    <n v="3"/>
    <n v="240"/>
    <n v="7.8356430342221709E-4"/>
    <n v="2.6118810114073905E-4"/>
    <n v="4"/>
    <n v="1717"/>
    <n v="7.4743328276441487E-3"/>
    <n v="1.8685832069110372E-3"/>
    <n v="43"/>
    <n v="512"/>
    <n v="2.3959655144643793E-2"/>
    <n v="5.5720128243357664E-4"/>
    <m/>
    <m/>
    <n v="0"/>
    <n v="0"/>
    <n v="3.221755227571016E-2"/>
    <n v="2.686972590485353E-3"/>
    <m/>
    <s v="大城"/>
    <s v="9L35"/>
    <s v="大城#86活線線夾引線斷落"/>
    <x v="8"/>
    <m/>
    <n v="51"/>
    <n v="1"/>
    <s v="二林巡修課"/>
    <s v="鹽害"/>
    <m/>
    <m/>
  </r>
  <r>
    <x v="26"/>
    <x v="42"/>
    <d v="1899-12-30T17:11:00"/>
    <n v="3"/>
    <n v="717"/>
    <n v="2.3408983564738735E-3"/>
    <n v="7.8029945215795781E-4"/>
    <n v="36"/>
    <n v="159"/>
    <n v="6.2293362122066258E-3"/>
    <n v="1.7303711700573961E-4"/>
    <m/>
    <m/>
    <n v="0"/>
    <n v="0"/>
    <m/>
    <m/>
    <n v="0"/>
    <n v="0"/>
    <n v="8.5702345686804998E-3"/>
    <n v="9.5333656916369745E-4"/>
    <m/>
    <s v="漢寶"/>
    <s v="9G21"/>
    <s v="五區22X14號，鳥獸碰觸"/>
    <x v="0"/>
    <m/>
    <n v="51"/>
    <n v="3"/>
    <s v="鹿和"/>
    <s v="鳥獸碰觸"/>
    <m/>
    <m/>
  </r>
  <r>
    <x v="48"/>
    <x v="43"/>
    <d v="1899-12-30T10:26:00"/>
    <n v="2"/>
    <n v="8"/>
    <n v="1.741254007604927E-5"/>
    <n v="8.706270038024635E-6"/>
    <n v="5"/>
    <n v="4"/>
    <n v="2.1765675095061585E-5"/>
    <n v="4.3531350190123175E-6"/>
    <m/>
    <m/>
    <n v="0"/>
    <n v="0"/>
    <m/>
    <m/>
    <n v="0"/>
    <n v="0"/>
    <n v="3.9178215171110852E-5"/>
    <n v="1.3059405057036952E-5"/>
    <m/>
    <s v="彰濱"/>
    <s v="9A62"/>
    <s v="G2739CD98 125E不良"/>
    <x v="12"/>
    <m/>
    <s v="51N"/>
    <n v="1"/>
    <s v="鹿和巡修課"/>
    <s v="鹽害"/>
    <m/>
    <s v="G2739CD98"/>
  </r>
  <r>
    <x v="49"/>
    <x v="44"/>
    <d v="1899-12-30T17:17:00"/>
    <n v="4"/>
    <n v="248"/>
    <n v="1.0795774847150547E-3"/>
    <n v="2.6989437117876368E-4"/>
    <m/>
    <m/>
    <n v="0"/>
    <n v="0"/>
    <m/>
    <m/>
    <n v="0"/>
    <n v="0"/>
    <m/>
    <m/>
    <n v="0"/>
    <n v="0"/>
    <n v="1.0795774847150547E-3"/>
    <n v="2.6989437117876368E-4"/>
    <m/>
    <s v="埔鹽"/>
    <s v="9J15"/>
    <s v="浸氷#42遭鳥類用電線築巢碰觸"/>
    <x v="0"/>
    <m/>
    <s v="51N"/>
    <n v="2"/>
    <s v="員林巡修課"/>
    <s v="鳥獸碰觸"/>
    <m/>
    <m/>
  </r>
  <r>
    <x v="13"/>
    <x v="45"/>
    <d v="1899-12-30T14:57:00"/>
    <n v="53"/>
    <n v="2825"/>
    <n v="0.1629432851804048"/>
    <n v="3.074401607177449E-3"/>
    <n v="76"/>
    <n v="71"/>
    <n v="5.8723791406476156E-3"/>
    <n v="7.7268146587468624E-5"/>
    <m/>
    <m/>
    <n v="0"/>
    <n v="0"/>
    <m/>
    <m/>
    <n v="0"/>
    <n v="0"/>
    <n v="0.16881566432105241"/>
    <n v="3.1516697537649174E-3"/>
    <m/>
    <s v="草湖"/>
    <s v="草苑線"/>
    <s v="王功高幹69-1 鳥獸_x000a_碰觸避雷器"/>
    <x v="0"/>
    <m/>
    <n v="51"/>
    <n v="2"/>
    <s v="二林巡修課"/>
    <s v="鳥獸碰觸"/>
    <m/>
    <m/>
  </r>
  <r>
    <x v="50"/>
    <x v="46"/>
    <d v="1899-12-30T00:43:00"/>
    <n v="1"/>
    <n v="3362"/>
    <n v="3.6588099834798525E-3"/>
    <n v="3.6588099834798525E-3"/>
    <n v="57"/>
    <n v="806"/>
    <n v="4.999793226086597E-2"/>
    <n v="8.7715670633098191E-4"/>
    <m/>
    <m/>
    <n v="0"/>
    <n v="0"/>
    <m/>
    <m/>
    <n v="0"/>
    <n v="0"/>
    <n v="5.3656742244345822E-2"/>
    <n v="4.5359666898108341E-3"/>
    <m/>
    <s v="社頭"/>
    <s v="崙厝線"/>
    <s v="潘厝#9樹竹碰觸"/>
    <x v="15"/>
    <m/>
    <n v="51"/>
    <n v="2"/>
    <s v="員林巡修課"/>
    <s v="樹竹碰觸"/>
    <m/>
    <m/>
  </r>
  <r>
    <x v="41"/>
    <x v="46"/>
    <d v="1899-12-30T20:47:00"/>
    <n v="43"/>
    <n v="1336"/>
    <n v="6.2519725143054899E-2"/>
    <n v="1.453947096350114E-3"/>
    <m/>
    <m/>
    <n v="0"/>
    <n v="0"/>
    <m/>
    <m/>
    <n v="0"/>
    <n v="0"/>
    <m/>
    <m/>
    <n v="0"/>
    <n v="0"/>
    <n v="6.2519725143054899E-2"/>
    <n v="1.453947096350114E-3"/>
    <m/>
    <s v="全興"/>
    <s v="IZ24"/>
    <s v="嘉寶#20-1蛇害"/>
    <x v="0"/>
    <m/>
    <n v="51"/>
    <n v="2"/>
    <s v="鹿和巡修課"/>
    <s v="鳥獸碰觸"/>
    <m/>
    <m/>
  </r>
  <r>
    <x v="15"/>
    <x v="47"/>
    <d v="1899-12-30T00:25:00"/>
    <n v="83"/>
    <n v="825"/>
    <n v="7.45202301067171E-2"/>
    <n v="8.9783409767129046E-4"/>
    <m/>
    <m/>
    <n v="0"/>
    <n v="0"/>
    <m/>
    <m/>
    <n v="0"/>
    <n v="0"/>
    <m/>
    <m/>
    <n v="0"/>
    <n v="0"/>
    <n v="7.45202301067171E-2"/>
    <n v="8.9783409767129046E-4"/>
    <m/>
    <s v="大城"/>
    <s v="9L36"/>
    <s v="台西12x3避雷器不良"/>
    <x v="4"/>
    <m/>
    <n v="51"/>
    <n v="2"/>
    <s v="二林巡修課"/>
    <s v="鹽害"/>
    <m/>
    <s v="K0879CA05"/>
  </r>
  <r>
    <x v="51"/>
    <x v="47"/>
    <d v="1899-12-30T09:25:00"/>
    <n v="14"/>
    <n v="1604"/>
    <n v="2.4438499996735148E-2"/>
    <n v="1.7456071426239393E-3"/>
    <n v="51"/>
    <n v="217"/>
    <n v="1.2044036313852329E-2"/>
    <n v="2.361575747814182E-4"/>
    <n v="22"/>
    <n v="30"/>
    <n v="7.1826727813703237E-4"/>
    <n v="3.2648512642592381E-5"/>
    <m/>
    <m/>
    <n v="0"/>
    <n v="0"/>
    <n v="3.7200803588724504E-2"/>
    <n v="2.0144132300479499E-3"/>
    <m/>
    <s v="埔鹽"/>
    <s v="9J34"/>
    <s v="十戶#18避雷器不良"/>
    <x v="17"/>
    <m/>
    <s v="51N"/>
    <n v="1"/>
    <s v="鹿和巡修課"/>
    <s v="操作不良"/>
    <m/>
    <m/>
  </r>
  <r>
    <x v="52"/>
    <x v="48"/>
    <d v="1899-12-30T09:21:00"/>
    <n v="2"/>
    <s v="1091"/>
    <n v="2.3746351528712191E-3"/>
    <n v="1.1873175764356095E-3"/>
    <m/>
    <m/>
    <n v="0"/>
    <n v="0"/>
    <m/>
    <m/>
    <n v="0"/>
    <n v="0"/>
    <m/>
    <m/>
    <n v="0"/>
    <n v="0"/>
    <n v="2.3746351528712191E-3"/>
    <n v="1.1873175764356095E-3"/>
    <m/>
    <s v="草港"/>
    <s v="草中線"/>
    <s v="草中#30操作DS開關，電力潮流NA過高，活電中跳脫。"/>
    <x v="18"/>
    <m/>
    <s v="51N"/>
    <n v="1"/>
    <s v="鹿和巡修課"/>
    <s v="操作不良"/>
    <m/>
    <m/>
  </r>
  <r>
    <x v="53"/>
    <x v="49"/>
    <d v="1899-12-30T02:19:00"/>
    <n v="8"/>
    <s v="504"/>
    <n v="4.387960099164416E-3"/>
    <n v="5.48495012395552E-4"/>
    <m/>
    <m/>
    <n v="0"/>
    <n v="0"/>
    <m/>
    <m/>
    <n v="0"/>
    <n v="0"/>
    <m/>
    <m/>
    <n v="0"/>
    <n v="0"/>
    <n v="4.387960099164416E-3"/>
    <n v="5.48495012395552E-4"/>
    <m/>
    <s v="彰林"/>
    <s v="9M24"/>
    <s v="疑似出口電纜不良2:28改由9M33承載，FDIR故障區間誤舉旗試送2次失敗。"/>
    <x v="5"/>
    <m/>
    <n v="51"/>
    <n v="4"/>
    <s v="員林巡修課"/>
    <s v="自然劣化"/>
    <m/>
    <m/>
  </r>
  <r>
    <x v="54"/>
    <x v="49"/>
    <d v="1899-12-30T22:45:00"/>
    <n v="2"/>
    <s v="2992"/>
    <n v="6.5122899884424261E-3"/>
    <n v="3.256144994221213E-3"/>
    <n v="83"/>
    <n v="108"/>
    <n v="9.7553755776066033E-3"/>
    <n v="1.1753464551333257E-4"/>
    <m/>
    <m/>
    <n v="0"/>
    <n v="0"/>
    <m/>
    <m/>
    <n v="0"/>
    <n v="0"/>
    <n v="1.6267665566049028E-2"/>
    <n v="3.3736796397345458E-3"/>
    <m/>
    <s v="彰林"/>
    <s v="9M27"/>
    <s v="元埔#33跳線裝腳礙子及架空地線遭雷擊受損"/>
    <x v="19"/>
    <m/>
    <s v="51N"/>
    <n v="1"/>
    <s v="二林巡修課"/>
    <s v="雷害"/>
    <m/>
    <m/>
  </r>
  <r>
    <x v="55"/>
    <x v="50"/>
    <d v="1899-12-30T22:45:00"/>
    <n v="1"/>
    <s v="18"/>
    <n v="1.9589107585555426E-5"/>
    <n v="1.9589107585555426E-5"/>
    <n v="89"/>
    <n v="461"/>
    <n v="4.4651194173764092E-2"/>
    <n v="5.0169881094116954E-4"/>
    <m/>
    <m/>
    <n v="0"/>
    <n v="0"/>
    <m/>
    <m/>
    <n v="0"/>
    <n v="0"/>
    <n v="4.4670783281349644E-2"/>
    <n v="5.21287918526725E-4"/>
    <m/>
    <s v="溪州"/>
    <s v="溪工線"/>
    <s v="水江#1分岐開關燒損"/>
    <x v="3"/>
    <m/>
    <s v="51 51N"/>
    <n v="1"/>
    <s v="二林巡修課"/>
    <s v="雷害"/>
    <m/>
    <m/>
  </r>
  <r>
    <x v="56"/>
    <x v="51"/>
    <d v="1899-12-30T05:23:00"/>
    <n v="2"/>
    <s v="4392"/>
    <n v="9.5594845017510487E-3"/>
    <n v="4.7797422508755244E-3"/>
    <n v="45"/>
    <n v="1008"/>
    <n v="4.9364551115599675E-2"/>
    <n v="1.096990024791104E-3"/>
    <n v="71"/>
    <n v="675"/>
    <n v="5.2155998946541327E-2"/>
    <n v="7.3459153445832855E-4"/>
    <m/>
    <m/>
    <n v="0"/>
    <n v="0"/>
    <n v="0.11108003456389205"/>
    <n v="6.6113238101249572E-3"/>
    <m/>
    <s v="北斗"/>
    <s v="斗鳳線"/>
    <s v="四塊厝#8 松鼠碰觸"/>
    <x v="0"/>
    <m/>
    <s v="51N"/>
    <n v="2"/>
    <s v="永靖服務所"/>
    <s v="鳥獸碰觸"/>
    <m/>
    <m/>
  </r>
  <r>
    <x v="57"/>
    <x v="51"/>
    <d v="1899-12-30T12:44:00"/>
    <n v="2"/>
    <s v="604"/>
    <n v="1.3146467757417198E-3"/>
    <n v="6.5732338787085991E-4"/>
    <n v="47"/>
    <n v="585"/>
    <n v="2.9922361836935914E-2"/>
    <n v="6.3664599653055136E-4"/>
    <m/>
    <m/>
    <n v="0"/>
    <n v="0"/>
    <m/>
    <m/>
    <n v="0"/>
    <n v="0"/>
    <n v="3.1237008612677634E-2"/>
    <n v="1.2939693844014112E-3"/>
    <m/>
    <s v="大竹"/>
    <s v="快官線"/>
    <s v="快官33Y11X1樹木碰觸斷線"/>
    <x v="2"/>
    <m/>
    <n v="51"/>
    <n v="2"/>
    <s v="市區巡修課"/>
    <s v="樹木碰觸"/>
    <m/>
    <m/>
  </r>
  <r>
    <x v="58"/>
    <x v="52"/>
    <d v="1899-12-30T17:35:00"/>
    <n v="1"/>
    <s v="711"/>
    <n v="7.7376974962943936E-4"/>
    <n v="7.7376974962943936E-4"/>
    <n v="65"/>
    <n v="578"/>
    <n v="4.0886820666073187E-2"/>
    <n v="6.2902801024727981E-4"/>
    <m/>
    <m/>
    <n v="0"/>
    <n v="0"/>
    <m/>
    <m/>
    <n v="0"/>
    <n v="0"/>
    <n v="4.1660590415702629E-2"/>
    <n v="1.4027977598767192E-3"/>
    <m/>
    <s v="福工"/>
    <s v="金崙線"/>
    <s v="金崙高幹84號，架空地線斷落"/>
    <x v="6"/>
    <m/>
    <s v="51N"/>
    <n v="1"/>
    <s v="員林巡修課"/>
    <s v="樹木碰觸"/>
    <m/>
    <m/>
  </r>
  <r>
    <x v="50"/>
    <x v="53"/>
    <d v="1899-12-30T05:23:00"/>
    <n v="2"/>
    <s v="3472"/>
    <n v="7.5570423930053825E-3"/>
    <n v="3.7785211965026913E-3"/>
    <n v="51"/>
    <n v="837"/>
    <n v="4.6455568639144698E-2"/>
    <n v="9.1089350272832736E-4"/>
    <m/>
    <m/>
    <n v="0"/>
    <n v="0"/>
    <m/>
    <m/>
    <n v="0"/>
    <n v="0"/>
    <n v="5.4012611032150083E-2"/>
    <n v="4.6894146992310188E-3"/>
    <m/>
    <s v="社頭"/>
    <s v="崙厝線"/>
    <s v="中央#27松鼠碰觸引起事故"/>
    <x v="0"/>
    <m/>
    <s v="51N"/>
    <n v="2"/>
    <s v="員林巡修課"/>
    <s v="鳥獸碰觸"/>
    <m/>
    <m/>
  </r>
  <r>
    <x v="59"/>
    <x v="54"/>
    <d v="1899-12-30T10:40:00"/>
    <n v="20"/>
    <s v="2965"/>
    <n v="6.4535226656857597E-2"/>
    <n v="3.2267613328428803E-3"/>
    <m/>
    <m/>
    <n v="0"/>
    <n v="0"/>
    <m/>
    <m/>
    <n v="0"/>
    <n v="0"/>
    <m/>
    <m/>
    <n v="0"/>
    <n v="0"/>
    <n v="6.4535226656857597E-2"/>
    <n v="3.2267613328428803E-3"/>
    <m/>
    <s v="草港"/>
    <s v="西崙線"/>
    <s v="蚵寮#7 鳥獸碰觸"/>
    <x v="0"/>
    <m/>
    <s v="51N"/>
    <n v="1"/>
    <s v="鹿和巡修課"/>
    <s v="鳥獸碰觸"/>
    <m/>
    <m/>
  </r>
  <r>
    <x v="60"/>
    <x v="55"/>
    <d v="1899-12-30T11:01:00"/>
    <n v="1"/>
    <n v="4"/>
    <n v="4.3531350190123175E-6"/>
    <n v="4.3531350190123175E-6"/>
    <n v="51"/>
    <n v="1"/>
    <n v="5.5502471492407046E-5"/>
    <n v="1.0882837547530794E-6"/>
    <m/>
    <m/>
    <n v="0"/>
    <n v="0"/>
    <m/>
    <m/>
    <n v="0"/>
    <n v="0"/>
    <n v="5.9855606511419364E-5"/>
    <n v="5.4414187737653971E-6"/>
    <m/>
    <s v="鹿西"/>
    <s v="9F58"/>
    <s v="G2026-HD69-S44~G2126-SD19-S52間電纜故障"/>
    <x v="5"/>
    <m/>
    <s v="51N"/>
    <n v="1"/>
    <s v="鹿和巡修課"/>
    <s v="絕緣劣化"/>
    <m/>
    <m/>
  </r>
  <r>
    <x v="26"/>
    <x v="56"/>
    <d v="1899-12-30T05:26:00"/>
    <n v="3"/>
    <n v="162"/>
    <n v="5.2890590480999655E-4"/>
    <n v="1.7630196826999884E-4"/>
    <n v="44"/>
    <n v="444"/>
    <n v="2.1260711432856159E-2"/>
    <n v="4.8319798711036723E-4"/>
    <n v="149"/>
    <n v="274"/>
    <n v="4.4430272571549217E-2"/>
    <n v="2.9818974880234373E-4"/>
    <m/>
    <m/>
    <n v="0"/>
    <n v="0"/>
    <n v="6.6219889909215374E-2"/>
    <n v="9.5768970418270982E-4"/>
    <m/>
    <s v="漢寶"/>
    <s v="9G21"/>
    <s v="建平#71架空地線斷落"/>
    <x v="6"/>
    <m/>
    <n v="51"/>
    <n v="1"/>
    <s v="二林巡修課"/>
    <s v="鹽害"/>
    <m/>
    <m/>
  </r>
  <r>
    <x v="61"/>
    <x v="57"/>
    <d v="1899-12-30T10:23:00"/>
    <n v="23"/>
    <n v="537"/>
    <n v="1.3441392654955283E-2"/>
    <n v="5.8440837630240354E-4"/>
    <n v="53"/>
    <n v="69"/>
    <n v="3.9798536911320112E-3"/>
    <n v="7.5091579077962478E-5"/>
    <m/>
    <m/>
    <n v="0"/>
    <n v="0"/>
    <m/>
    <m/>
    <n v="0"/>
    <n v="0"/>
    <n v="1.7421246346087292E-2"/>
    <n v="6.5949995538036599E-4"/>
    <m/>
    <s v="漢寶"/>
    <s v="9G20"/>
    <s v="漢寶85Y10 於包覆防護線管時22mm2裸硬銅線斷落"/>
    <x v="2"/>
    <m/>
    <n v="51"/>
    <n v="1"/>
    <s v="鹿和巡修課"/>
    <s v="鹽害"/>
    <m/>
    <m/>
  </r>
  <r>
    <x v="62"/>
    <x v="58"/>
    <d v="1899-12-30T17:10:00"/>
    <n v="3"/>
    <n v="3878"/>
    <n v="1.2661093202797324E-2"/>
    <n v="4.2203644009324416E-3"/>
    <n v="61"/>
    <n v="1366"/>
    <n v="9.0682332148555089E-2"/>
    <n v="1.4865956089927064E-3"/>
    <n v="63"/>
    <n v="119"/>
    <n v="8.1588633093838351E-3"/>
    <n v="1.2950576681561643E-4"/>
    <m/>
    <m/>
    <n v="0"/>
    <n v="0"/>
    <n v="0.11150228866073625"/>
    <n v="5.8364657767407645E-3"/>
    <m/>
    <s v="彰化"/>
    <s v="IK42"/>
    <s v="秀安#18空Y15 DS 不良"/>
    <x v="3"/>
    <m/>
    <n v="51"/>
    <n v="1"/>
    <s v="花壇服務所"/>
    <s v="絕緣劣化"/>
    <m/>
    <m/>
  </r>
  <r>
    <x v="4"/>
    <x v="59"/>
    <d v="1899-12-30T17:23:00"/>
    <n v="1"/>
    <n v="323"/>
    <n v="3.5151565278524464E-4"/>
    <n v="3.5151565278524464E-4"/>
    <n v="128"/>
    <n v="364"/>
    <n v="5.070531670145547E-2"/>
    <n v="3.9613528673012086E-4"/>
    <m/>
    <m/>
    <n v="0"/>
    <n v="0"/>
    <m/>
    <m/>
    <n v="0"/>
    <n v="0"/>
    <n v="5.1056832354240717E-2"/>
    <n v="7.4765093951536556E-4"/>
    <m/>
    <s v="溝墘"/>
    <s v="溝南線"/>
    <s v="溝興28發生車禍斷桿"/>
    <x v="9"/>
    <m/>
    <s v="51 51N"/>
    <n v="2"/>
    <s v="鹿和巡修課"/>
    <s v="車輛碰撞"/>
    <m/>
    <m/>
  </r>
  <r>
    <x v="63"/>
    <x v="60"/>
    <d v="1899-12-30T11:10:00"/>
    <n v="4"/>
    <n v="3030"/>
    <n v="1.3189999107607321E-2"/>
    <n v="3.2974997769018304E-3"/>
    <m/>
    <m/>
    <n v="0"/>
    <n v="0"/>
    <m/>
    <m/>
    <n v="0"/>
    <n v="0"/>
    <m/>
    <m/>
    <n v="0"/>
    <n v="0"/>
    <n v="1.3189999107607321E-2"/>
    <n v="3.2974997769018304E-3"/>
    <m/>
    <s v="草湖"/>
    <s v="竹寮線"/>
    <s v="草東#71鳥類碰觸引起事故"/>
    <x v="0"/>
    <m/>
    <n v="51"/>
    <n v="1"/>
    <s v="二林巡修課"/>
    <s v="鳥獸碰觸"/>
    <m/>
    <m/>
  </r>
  <r>
    <x v="64"/>
    <x v="61"/>
    <d v="1899-12-30T15:41:00"/>
    <n v="1"/>
    <n v="562"/>
    <n v="6.1161547017123054E-4"/>
    <n v="6.1161547017123054E-4"/>
    <n v="121"/>
    <n v="441"/>
    <n v="5.8071909437379061E-2"/>
    <n v="4.7993313584610795E-4"/>
    <n v="198"/>
    <n v="105"/>
    <n v="2.2625419261316518E-2"/>
    <n v="1.1426979424907333E-4"/>
    <m/>
    <m/>
    <n v="0"/>
    <n v="0"/>
    <n v="8.1308944168866804E-2"/>
    <n v="1.2058184002664118E-3"/>
    <m/>
    <s v="草港"/>
    <s v="頂山線"/>
    <s v="草尾#1號自動化開關故障引起崙尾#4號高壓斷線"/>
    <x v="2"/>
    <m/>
    <s v="51N"/>
    <n v="3"/>
    <s v="鹿和巡修課"/>
    <s v="鹽害"/>
    <m/>
    <m/>
  </r>
  <r>
    <x v="57"/>
    <x v="62"/>
    <d v="1899-12-30T05:17:00"/>
    <n v="6"/>
    <n v="19"/>
    <n v="1.2406434804185105E-4"/>
    <n v="2.0677391340308505E-5"/>
    <n v="54"/>
    <n v="585"/>
    <n v="3.4378883812649773E-2"/>
    <n v="6.3664599653055136E-4"/>
    <m/>
    <m/>
    <n v="0"/>
    <n v="0"/>
    <m/>
    <m/>
    <n v="0"/>
    <n v="0"/>
    <n v="3.4502948160691625E-2"/>
    <n v="6.5732338787085991E-4"/>
    <m/>
    <s v="大竹"/>
    <s v="快官線"/>
    <s v="FDIR及人工控制饋線CB失敗 05:23負載轉IM28承供,快官29號，鳥獸(松鼠)碰觸"/>
    <x v="0"/>
    <m/>
    <s v="51N"/>
    <n v="1"/>
    <s v="市區巡修課"/>
    <s v="鳥獸碰觸"/>
    <m/>
    <m/>
  </r>
  <r>
    <x v="65"/>
    <x v="62"/>
    <d v="1899-12-30T08:14:00"/>
    <n v="28"/>
    <n v="948"/>
    <n v="2.8887403986165738E-2"/>
    <n v="1.0316929995059191E-3"/>
    <n v="39"/>
    <n v="811"/>
    <n v="3.4421326879085147E-2"/>
    <n v="8.8259812510474726E-4"/>
    <n v="51"/>
    <n v="118"/>
    <n v="6.549291636104031E-3"/>
    <n v="1.2841748306086336E-4"/>
    <m/>
    <m/>
    <n v="0"/>
    <n v="0"/>
    <n v="6.9858022501354908E-2"/>
    <n v="2.0427086076715297E-3"/>
    <m/>
    <s v="大霞"/>
    <s v="9K40"/>
    <s v="美寮42X12Y1,鳥獸碰觸"/>
    <x v="0"/>
    <m/>
    <s v="51 51N"/>
    <n v="2"/>
    <s v="鹿和巡修課"/>
    <s v="鳥獸碰觸"/>
    <m/>
    <m/>
  </r>
  <r>
    <x v="66"/>
    <x v="63"/>
    <d v="1899-12-30T18:37:00"/>
    <n v="1"/>
    <n v="2241"/>
    <n v="2.4388438944016508E-3"/>
    <n v="2.4388438944016508E-3"/>
    <n v="34"/>
    <n v="440"/>
    <n v="1.6280724971106067E-2"/>
    <n v="4.7884485209135491E-4"/>
    <m/>
    <m/>
    <n v="0"/>
    <n v="0"/>
    <m/>
    <m/>
    <n v="0"/>
    <n v="0"/>
    <n v="1.8719568865507717E-2"/>
    <n v="2.9176887464930057E-3"/>
    <m/>
    <s v="員東"/>
    <s v="東北線"/>
    <s v="高供用戶火災引起(黃厝18空Y25)"/>
    <x v="20"/>
    <m/>
    <s v="51 51N"/>
    <n v="2"/>
    <s v="員林巡修課"/>
    <s v="火災"/>
    <m/>
    <m/>
  </r>
  <r>
    <x v="67"/>
    <x v="63"/>
    <d v="1899-12-30T22:51:00"/>
    <n v="1"/>
    <n v="746"/>
    <n v="8.1185968104579718E-4"/>
    <n v="8.1185968104579718E-4"/>
    <m/>
    <m/>
    <n v="0"/>
    <n v="0"/>
    <m/>
    <m/>
    <n v="0"/>
    <n v="0"/>
    <m/>
    <m/>
    <n v="0"/>
    <n v="0"/>
    <n v="8.1185968104579718E-4"/>
    <n v="8.1185968104579718E-4"/>
    <m/>
    <s v="員南"/>
    <s v="太平線"/>
    <s v="人工切開DS時，操作困難造成三相不平衡"/>
    <x v="17"/>
    <m/>
    <s v="51N"/>
    <n v="1"/>
    <s v="員林巡修課"/>
    <s v="操作不良"/>
    <m/>
    <m/>
  </r>
  <r>
    <x v="68"/>
    <x v="64"/>
    <d v="1899-12-30T08:23:00"/>
    <n v="5"/>
    <n v="1952"/>
    <n v="1.0621649446390054E-2"/>
    <n v="2.1243298892780109E-3"/>
    <n v="22"/>
    <n v="570"/>
    <n v="1.3647078284603615E-2"/>
    <n v="6.2032174020925518E-4"/>
    <n v="207"/>
    <n v="338"/>
    <n v="7.6142861185053951E-2"/>
    <n v="3.6783990910654082E-4"/>
    <m/>
    <m/>
    <n v="0"/>
    <n v="0"/>
    <n v="0.10041158891604762"/>
    <n v="3.1124915385938069E-3"/>
    <m/>
    <s v="員林"/>
    <s v="9C24"/>
    <s v="東山高幹20Y11高壓斷線"/>
    <x v="2"/>
    <m/>
    <s v="51  51N"/>
    <n v="1"/>
    <s v="員林巡修課"/>
    <s v="車輛碰觸"/>
    <m/>
    <m/>
  </r>
  <r>
    <x v="23"/>
    <x v="64"/>
    <d v="1899-12-30T12:05:00"/>
    <n v="5"/>
    <n v="1478"/>
    <n v="8.0424169476252562E-3"/>
    <n v="1.6084833895250513E-3"/>
    <n v="50"/>
    <n v="346"/>
    <n v="1.8827308957228273E-2"/>
    <n v="3.7654617914456546E-4"/>
    <m/>
    <m/>
    <n v="0"/>
    <n v="0"/>
    <m/>
    <m/>
    <n v="0"/>
    <n v="0"/>
    <n v="2.6869725904853529E-2"/>
    <n v="1.9850295686696167E-3"/>
    <m/>
    <s v="漢寶"/>
    <s v="9G23"/>
    <s v="永興二高分7，LBS跳線遭鳥類碰觸"/>
    <x v="0"/>
    <m/>
    <n v="51"/>
    <n v="1"/>
    <s v="二林巡修課"/>
    <s v="鳥獸碰觸"/>
    <m/>
    <m/>
  </r>
  <r>
    <x v="69"/>
    <x v="65"/>
    <d v="1899-12-30T04:59:00"/>
    <n v="4"/>
    <n v="13"/>
    <n v="5.6590755247160125E-5"/>
    <n v="1.4147688811790031E-5"/>
    <n v="57"/>
    <n v="111"/>
    <n v="6.8855713163227328E-3"/>
    <n v="1.2079949677759181E-4"/>
    <m/>
    <m/>
    <n v="0"/>
    <n v="0"/>
    <m/>
    <m/>
    <n v="0"/>
    <n v="0"/>
    <n v="6.9421620715698932E-3"/>
    <n v="1.3494718558938184E-4"/>
    <m/>
    <s v="田中"/>
    <s v="IG31"/>
    <s v="道場#18被樹木碰觸引起事故"/>
    <x v="15"/>
    <m/>
    <n v="51"/>
    <n v="1"/>
    <s v="北斗服務所"/>
    <s v="樹木碰觸"/>
    <m/>
    <m/>
  </r>
  <r>
    <x v="70"/>
    <x v="65"/>
    <d v="1899-12-30T08:27:00"/>
    <n v="2"/>
    <n v="1148"/>
    <n v="2.4986995009130702E-3"/>
    <n v="1.2493497504565351E-3"/>
    <n v="53"/>
    <n v="230"/>
    <n v="1.3266178970440037E-2"/>
    <n v="2.5030526359320822E-4"/>
    <n v="153"/>
    <n v="2"/>
    <n v="3.3301482895444227E-4"/>
    <n v="2.1765675095061588E-6"/>
    <m/>
    <m/>
    <n v="0"/>
    <n v="0"/>
    <n v="1.6097893300307552E-2"/>
    <n v="1.5018315815592495E-3"/>
    <m/>
    <s v="彰林"/>
    <s v="9M25"/>
    <s v="彰水86Y15架空地線_x000a_斷落"/>
    <x v="6"/>
    <m/>
    <s v="51N"/>
    <n v="2"/>
    <s v="二林巡修課"/>
    <s v="自然劣化"/>
    <m/>
    <m/>
  </r>
  <r>
    <x v="26"/>
    <x v="66"/>
    <d v="1899-12-30T15:45:00"/>
    <n v="4"/>
    <n v="719"/>
    <n v="3.129904078669856E-3"/>
    <n v="7.8247601966746399E-4"/>
    <n v="42"/>
    <n v="121"/>
    <n v="5.5306580416551489E-3"/>
    <n v="1.3168233432512259E-4"/>
    <n v="86"/>
    <n v="17"/>
    <n v="1.591070849449002E-3"/>
    <n v="1.850082383080235E-5"/>
    <m/>
    <m/>
    <n v="0"/>
    <n v="0"/>
    <n v="1.0251632969774008E-2"/>
    <n v="9.326591778233889E-4"/>
    <m/>
    <s v="漢寶"/>
    <s v="9G21"/>
    <s v="五區22X18Y#1高壓_x000a_線斷落"/>
    <x v="2"/>
    <m/>
    <n v="51"/>
    <n v="2"/>
    <s v="二林巡修課"/>
    <s v="鹽害"/>
    <m/>
    <m/>
  </r>
  <r>
    <x v="1"/>
    <x v="67"/>
    <d v="1899-12-30T21:01:00"/>
    <n v="44"/>
    <n v="446"/>
    <n v="2.1356480403274428E-2"/>
    <n v="4.8537455461987336E-4"/>
    <n v="77"/>
    <n v="261"/>
    <n v="2.1871238619272634E-2"/>
    <n v="2.8404205999055368E-4"/>
    <m/>
    <m/>
    <n v="0"/>
    <n v="0"/>
    <m/>
    <m/>
    <n v="0"/>
    <n v="0"/>
    <n v="4.3227719022547059E-2"/>
    <n v="7.6941661461042699E-4"/>
    <m/>
    <s v="大城"/>
    <s v="9L38"/>
    <s v="四股#14~永光#14Y17架空地線斷線"/>
    <x v="6"/>
    <m/>
    <n v="51"/>
    <n v="2"/>
    <s v="二林巡修課"/>
    <s v="鹽害"/>
    <m/>
    <m/>
  </r>
  <r>
    <x v="71"/>
    <x v="68"/>
    <d v="1899-12-30T12:10:00"/>
    <n v="32"/>
    <n v="1654"/>
    <n v="5.7600682571570978E-2"/>
    <n v="1.8000213303615931E-3"/>
    <n v="55"/>
    <n v="48"/>
    <n v="2.8730691125481295E-3"/>
    <n v="5.2237620228147807E-5"/>
    <m/>
    <m/>
    <n v="0"/>
    <n v="0"/>
    <m/>
    <m/>
    <n v="0"/>
    <n v="0"/>
    <n v="6.0473751684119108E-2"/>
    <n v="1.8522589505897409E-3"/>
    <m/>
    <s v="伸港"/>
    <s v="伸隆線"/>
    <s v="蚵伸18Y20Y3X6-1高壓斷線"/>
    <x v="2"/>
    <m/>
    <s v="51 51N"/>
    <n v="2"/>
    <s v="鹿和巡修課"/>
    <s v="鹽害"/>
    <m/>
    <m/>
  </r>
  <r>
    <x v="72"/>
    <x v="69"/>
    <d v="1899-12-30T17:20:00"/>
    <n v="1"/>
    <n v="1"/>
    <n v="1.0882837547530794E-6"/>
    <n v="1.0882837547530794E-6"/>
    <m/>
    <m/>
    <n v="0"/>
    <n v="0"/>
    <m/>
    <m/>
    <n v="0"/>
    <n v="0"/>
    <m/>
    <m/>
    <n v="0"/>
    <n v="0"/>
    <n v="1.0882837547530794E-6"/>
    <n v="1.0882837547530794E-6"/>
    <m/>
    <s v="芳苑"/>
    <s v="芳中線"/>
    <s v="K1691CC18 S12～K1694EA62 S21區間電纜故障"/>
    <x v="5"/>
    <m/>
    <s v="51 51N"/>
    <n v="1"/>
    <s v="二林巡修課"/>
    <s v="絕緣劣化"/>
    <m/>
    <m/>
  </r>
  <r>
    <x v="73"/>
    <x v="69"/>
    <d v="1899-12-30T17:24:00"/>
    <n v="81"/>
    <n v="269"/>
    <n v="2.3712614732314844E-2"/>
    <n v="2.9274833002857831E-4"/>
    <m/>
    <m/>
    <n v="0"/>
    <n v="0"/>
    <m/>
    <m/>
    <n v="0"/>
    <n v="0"/>
    <m/>
    <m/>
    <n v="0"/>
    <n v="0"/>
    <n v="2.3712614732314844E-2"/>
    <n v="2.9274833002857831E-4"/>
    <m/>
    <s v="福興"/>
    <s v="9I32"/>
    <s v="福安#3號，熔絲連開關不良"/>
    <x v="3"/>
    <m/>
    <s v="51N"/>
    <n v="1"/>
    <s v="秀水服務所"/>
    <s v="絕緣劣化"/>
    <m/>
    <m/>
  </r>
  <r>
    <x v="74"/>
    <x v="70"/>
    <d v="1899-12-30T15:06:00"/>
    <n v="1"/>
    <n v="208"/>
    <n v="2.263630209886405E-4"/>
    <n v="2.263630209886405E-4"/>
    <n v="3"/>
    <n v="87"/>
    <n v="2.8404205999055368E-4"/>
    <n v="9.4680686663517897E-5"/>
    <n v="54"/>
    <n v="465"/>
    <n v="2.7326805081849821E-2"/>
    <n v="5.0605194596018191E-4"/>
    <m/>
    <m/>
    <n v="0"/>
    <n v="0"/>
    <n v="2.7837210162829015E-2"/>
    <n v="8.2709565361234038E-4"/>
    <m/>
    <s v="鹿港"/>
    <s v="龍山線"/>
    <s v="鹽場#36之高壓跳線斷線引起事故"/>
    <x v="2"/>
    <m/>
    <n v="51"/>
    <n v="2"/>
    <s v="鹿和巡修課"/>
    <s v="鹽害"/>
    <m/>
    <m/>
  </r>
  <r>
    <x v="75"/>
    <x v="71"/>
    <d v="1899-12-30T10:16:00"/>
    <n v="2"/>
    <n v="1361"/>
    <n v="2.962308380437882E-3"/>
    <n v="1.481154190218941E-3"/>
    <n v="13"/>
    <n v="162"/>
    <n v="2.2919255875099849E-3"/>
    <n v="1.7630196826999884E-4"/>
    <n v="28"/>
    <n v="449"/>
    <n v="1.3681903364755712E-2"/>
    <n v="4.8863940588413264E-4"/>
    <m/>
    <m/>
    <n v="0"/>
    <n v="0"/>
    <n v="1.8936137332703579E-2"/>
    <n v="2.1460955643730724E-3"/>
    <m/>
    <s v="草港"/>
    <s v="草鹿線"/>
    <s v="圳海#18高壓線礙子不良"/>
    <x v="1"/>
    <m/>
    <s v="51N"/>
    <n v="4"/>
    <s v="鹿和巡修課"/>
    <s v="鹽害"/>
    <m/>
    <m/>
  </r>
  <r>
    <x v="76"/>
    <x v="71"/>
    <d v="1899-12-30T11:17:00"/>
    <n v="4"/>
    <n v="1170"/>
    <n v="5.0931679722444109E-3"/>
    <n v="1.2732919930611027E-3"/>
    <n v="32"/>
    <n v="633"/>
    <n v="2.2044275736278374E-2"/>
    <n v="6.8888361675869918E-4"/>
    <m/>
    <m/>
    <n v="0"/>
    <n v="0"/>
    <m/>
    <m/>
    <n v="0"/>
    <n v="0"/>
    <n v="2.7137443708522786E-2"/>
    <n v="1.9621756098198019E-3"/>
    <m/>
    <s v="員林"/>
    <s v="9C37"/>
    <s v="東山#33Y6Z2彩帶碰觸"/>
    <x v="13"/>
    <m/>
    <s v="51N"/>
    <n v="1"/>
    <s v="員林巡修課"/>
    <s v="外物碰觸"/>
    <m/>
    <m/>
  </r>
  <r>
    <x v="77"/>
    <x v="72"/>
    <d v="1899-12-30T14:35:00"/>
    <n v="2"/>
    <n v="2453"/>
    <n v="5.3391201008186071E-3"/>
    <n v="2.6695600504093035E-3"/>
    <n v="48"/>
    <n v="987"/>
    <n v="5.1558531165181887E-2"/>
    <n v="1.0741360659412892E-3"/>
    <m/>
    <m/>
    <n v="0"/>
    <n v="0"/>
    <m/>
    <m/>
    <n v="0"/>
    <n v="0"/>
    <n v="5.6897651266000493E-2"/>
    <n v="3.7436961163505927E-3"/>
    <m/>
    <s v="員林"/>
    <s v="9C40"/>
    <s v="高壓用戶自備設備不良"/>
    <x v="10"/>
    <m/>
    <s v="51N"/>
    <n v="2"/>
    <s v="員林巡修課"/>
    <s v="用戶設備不良"/>
    <m/>
    <m/>
  </r>
  <r>
    <x v="78"/>
    <x v="73"/>
    <d v="1899-12-30T18:15:00"/>
    <n v="2"/>
    <n v="1792"/>
    <n v="3.9004089770350364E-3"/>
    <n v="1.9502044885175182E-3"/>
    <n v="3"/>
    <n v="1632"/>
    <n v="5.3282372632710764E-3"/>
    <n v="1.7760790877570255E-3"/>
    <n v="44"/>
    <n v="839"/>
    <n v="4.0175083090464678E-2"/>
    <n v="9.1307007023783355E-4"/>
    <m/>
    <m/>
    <n v="0"/>
    <n v="0"/>
    <n v="4.9403729330770793E-2"/>
    <n v="4.6393536465123772E-3"/>
    <m/>
    <s v="員林"/>
    <s v="9C39"/>
    <s v="羅厝#44-2用戶操作吊臂車吊掛樹木，樹枝碰觸高壓線"/>
    <x v="15"/>
    <m/>
    <s v="51N"/>
    <n v="2"/>
    <s v="員林巡修課"/>
    <s v="施工碰觸"/>
    <m/>
    <m/>
  </r>
  <r>
    <x v="79"/>
    <x v="74"/>
    <d v="1899-12-30T01:41:00"/>
    <n v="35"/>
    <n v="1076"/>
    <n v="4.0984766204000968E-2"/>
    <n v="1.1709933201143133E-3"/>
    <n v="150"/>
    <n v="136"/>
    <n v="2.2200988596962817E-2"/>
    <n v="1.480065906464188E-4"/>
    <n v="159"/>
    <n v="640"/>
    <n v="0.11074375488367334"/>
    <n v="6.9650160304197072E-4"/>
    <m/>
    <m/>
    <n v="0"/>
    <n v="0"/>
    <n v="0.17392950968463711"/>
    <n v="2.0155015138027029E-3"/>
    <m/>
    <s v="草港"/>
    <s v="草塭線"/>
    <s v="西崙高幹#4~#5地下電纜不良"/>
    <x v="5"/>
    <m/>
    <s v="51 51N"/>
    <n v="3"/>
    <s v="鹿和巡修課"/>
    <s v="絕緣劣化"/>
    <m/>
    <m/>
  </r>
  <r>
    <x v="80"/>
    <x v="75"/>
    <d v="1899-12-30T01:39:00"/>
    <n v="28"/>
    <n v="14"/>
    <n v="4.2660723186320709E-4"/>
    <n v="1.5235972566543111E-5"/>
    <m/>
    <m/>
    <n v="0"/>
    <n v="0"/>
    <m/>
    <m/>
    <n v="0"/>
    <n v="0"/>
    <m/>
    <m/>
    <n v="0"/>
    <n v="0"/>
    <n v="4.2660723186320709E-4"/>
    <n v="1.5235972566543111E-5"/>
    <m/>
    <s v="全興"/>
    <s v="IZ55"/>
    <s v="FCB~G3646GD50S41出口電纜故障，02:07全部負載轉由伸港IV55供電中"/>
    <x v="5"/>
    <m/>
    <n v="51"/>
    <n v="1"/>
    <s v="鹿和巡修課"/>
    <s v="絕緣劣化"/>
    <m/>
    <m/>
  </r>
  <r>
    <x v="81"/>
    <x v="76"/>
    <d v="1899-12-30T16:55:00"/>
    <n v="1"/>
    <n v="139"/>
    <n v="1.5127144191067802E-4"/>
    <n v="1.5127144191067802E-4"/>
    <m/>
    <m/>
    <n v="0"/>
    <n v="0"/>
    <m/>
    <m/>
    <n v="0"/>
    <n v="0"/>
    <m/>
    <m/>
    <n v="0"/>
    <n v="0"/>
    <n v="1.5127144191067802E-4"/>
    <n v="1.5127144191067802E-4"/>
    <m/>
    <s v="彰濱"/>
    <s v="9A61"/>
    <s v="高壓用戶自備設備MOF之PT不良"/>
    <x v="10"/>
    <m/>
    <n v="51"/>
    <n v="1"/>
    <s v="鹿和巡修課"/>
    <s v="絕緣劣化"/>
    <m/>
    <m/>
  </r>
  <r>
    <x v="82"/>
    <x v="77"/>
    <d v="1899-12-30T08:49:00"/>
    <n v="2"/>
    <n v="1235"/>
    <n v="2.688060874240106E-3"/>
    <n v="1.344030437120053E-3"/>
    <n v="362"/>
    <n v="67"/>
    <n v="2.6395234187781186E-2"/>
    <n v="7.2915011568456319E-5"/>
    <m/>
    <m/>
    <n v="0"/>
    <n v="0"/>
    <m/>
    <m/>
    <n v="0"/>
    <n v="0"/>
    <n v="2.9083295062021293E-2"/>
    <n v="1.4169454486885093E-3"/>
    <m/>
    <s v="大霞"/>
    <s v="9K35"/>
    <s v="頂番#39Y17 LBS不良"/>
    <x v="3"/>
    <m/>
    <n v="51"/>
    <n v="1"/>
    <s v="鹿和巡修課"/>
    <s v="絕緣劣化"/>
    <m/>
    <m/>
  </r>
  <r>
    <x v="40"/>
    <x v="78"/>
    <d v="1899-12-30T14:06:00"/>
    <n v="4"/>
    <n v="1597"/>
    <n v="6.951956625362671E-3"/>
    <n v="1.7379891563406677E-3"/>
    <m/>
    <m/>
    <n v="0"/>
    <n v="0"/>
    <m/>
    <m/>
    <n v="0"/>
    <n v="0"/>
    <m/>
    <m/>
    <n v="0"/>
    <n v="0"/>
    <n v="6.951956625362671E-3"/>
    <n v="1.7379891563406677E-3"/>
    <m/>
    <s v="全興"/>
    <s v="IZ26"/>
    <s v="操作開關因三相電流不平衡過高致饋線跳脫"/>
    <x v="17"/>
    <m/>
    <s v="51N"/>
    <n v="1"/>
    <s v="鹿和巡修課"/>
    <s v="操作不良"/>
    <m/>
    <m/>
  </r>
  <r>
    <x v="52"/>
    <x v="79"/>
    <d v="1899-12-30T12:30:00"/>
    <n v="27"/>
    <n v="1044"/>
    <n v="3.0676542478979798E-2"/>
    <n v="1.1361682399622147E-3"/>
    <m/>
    <m/>
    <n v="0"/>
    <n v="0"/>
    <m/>
    <m/>
    <n v="0"/>
    <n v="0"/>
    <m/>
    <m/>
    <n v="0"/>
    <n v="0"/>
    <n v="3.0676542478979798E-2"/>
    <n v="1.1361682399622147E-3"/>
    <m/>
    <s v="草港"/>
    <s v="草中線"/>
    <s v="頭崙34-1Y1-Y2間架空地線斷線"/>
    <x v="6"/>
    <m/>
    <s v="51 51N"/>
    <n v="4"/>
    <s v="鹿和巡修課"/>
    <s v="鹽害"/>
    <m/>
    <m/>
  </r>
  <r>
    <x v="83"/>
    <x v="79"/>
    <d v="1899-12-30T17:28:00"/>
    <n v="40"/>
    <n v="334"/>
    <n v="1.4539470963501139E-2"/>
    <n v="3.634867740875285E-4"/>
    <n v="96"/>
    <n v="352"/>
    <n v="3.6775284640616059E-2"/>
    <n v="3.8307588167308391E-4"/>
    <m/>
    <m/>
    <n v="0"/>
    <n v="0"/>
    <m/>
    <m/>
    <n v="0"/>
    <n v="0"/>
    <n v="5.1314755604117197E-2"/>
    <n v="7.4656265576061235E-4"/>
    <m/>
    <s v="大城"/>
    <s v="9L34"/>
    <s v="大城#129x6架空地線脫落"/>
    <x v="6"/>
    <m/>
    <n v="51"/>
    <n v="2"/>
    <s v="二林巡修課"/>
    <s v="鹽害"/>
    <m/>
    <m/>
  </r>
  <r>
    <x v="84"/>
    <x v="80"/>
    <d v="1899-12-30T14:11:00"/>
    <n v="2"/>
    <n v="645"/>
    <n v="1.4038860436314724E-3"/>
    <n v="7.0194302181573619E-4"/>
    <n v="36"/>
    <n v="444"/>
    <n v="1.739512753597322E-2"/>
    <n v="4.8319798711036723E-4"/>
    <n v="184"/>
    <n v="24"/>
    <n v="4.8058610609895986E-3"/>
    <n v="2.6118810114073903E-5"/>
    <m/>
    <m/>
    <n v="0"/>
    <n v="0"/>
    <n v="2.3604874640594291E-2"/>
    <n v="1.2112598190401772E-3"/>
    <m/>
    <s v="福興"/>
    <s v="9I30"/>
    <s v="阮田35Y#3木橫單斷落碰觸高壓一次側引起饋線跳脫"/>
    <x v="21"/>
    <m/>
    <n v="51"/>
    <n v="2"/>
    <s v="秀水服務所"/>
    <s v="鹽害"/>
    <m/>
    <m/>
  </r>
  <r>
    <x v="40"/>
    <x v="81"/>
    <d v="1899-12-30T19:40:00"/>
    <n v="54"/>
    <n v="177"/>
    <n v="1.0401816127929932E-2"/>
    <n v="1.9262622459129505E-4"/>
    <m/>
    <m/>
    <n v="0"/>
    <n v="0"/>
    <m/>
    <m/>
    <n v="0"/>
    <n v="0"/>
    <m/>
    <m/>
    <n v="0"/>
    <n v="0"/>
    <n v="1.0401816127929932E-2"/>
    <n v="1.9262622459129505E-4"/>
    <m/>
    <s v="全興"/>
    <s v="IZ26"/>
    <s v="全工五高分#6鳥類碰觸引起事故"/>
    <x v="0"/>
    <m/>
    <n v="51"/>
    <n v="2"/>
    <s v="鹿和巡修課"/>
    <s v="鳥獸碰觸"/>
    <m/>
    <m/>
  </r>
  <r>
    <x v="24"/>
    <x v="82"/>
    <d v="1899-12-30T03:43:00"/>
    <n v="66"/>
    <n v="514"/>
    <n v="3.6918938096243463E-2"/>
    <n v="5.5937784994308272E-4"/>
    <n v="131"/>
    <n v="189"/>
    <n v="2.6944817483931491E-2"/>
    <n v="2.0568562964833197E-4"/>
    <m/>
    <m/>
    <n v="0"/>
    <n v="0"/>
    <m/>
    <m/>
    <n v="0"/>
    <n v="0"/>
    <n v="6.3863755580174958E-2"/>
    <n v="7.6506347959141472E-4"/>
    <m/>
    <s v="漢寶"/>
    <s v="9G29"/>
    <s v="川邊#86Y1架空地線斷落"/>
    <x v="6"/>
    <m/>
    <n v="51"/>
    <n v="2"/>
    <s v="二林巡修課"/>
    <s v="外物碰觸"/>
    <m/>
    <m/>
  </r>
  <r>
    <x v="85"/>
    <x v="83"/>
    <d v="1899-12-30T04:42:00"/>
    <n v="3"/>
    <n v="709"/>
    <n v="2.3147795463597997E-3"/>
    <n v="7.7159318211993317E-4"/>
    <n v="159"/>
    <n v="285"/>
    <n v="4.9315578346635788E-2"/>
    <n v="3.1016087010462759E-4"/>
    <n v="61"/>
    <n v="687"/>
    <n v="4.5606707310437297E-2"/>
    <n v="7.4765093951536545E-4"/>
    <m/>
    <m/>
    <n v="0"/>
    <n v="0"/>
    <n v="9.7237065203432893E-2"/>
    <n v="1.829404991739926E-3"/>
    <m/>
    <s v="大村"/>
    <s v="南寮線"/>
    <s v="三春72-1號電桿遭車輛撞斷"/>
    <x v="9"/>
    <m/>
    <s v="51 51N"/>
    <n v="3"/>
    <s v="花壇服務所"/>
    <s v="車輛碰觸"/>
    <m/>
    <m/>
  </r>
  <r>
    <x v="86"/>
    <x v="84"/>
    <d v="1899-12-30T20:34:00"/>
    <n v="2"/>
    <n v="797"/>
    <n v="1.7347243050764084E-3"/>
    <n v="8.6736215253820418E-4"/>
    <n v="4"/>
    <n v="1140"/>
    <n v="4.9625739216740414E-3"/>
    <n v="1.2406434804185104E-3"/>
    <n v="61"/>
    <n v="226"/>
    <n v="1.5003079843025952E-2"/>
    <n v="2.4595212857419591E-4"/>
    <m/>
    <m/>
    <n v="0"/>
    <n v="0"/>
    <n v="2.1700378069776403E-2"/>
    <n v="2.3539577615309102E-3"/>
    <m/>
    <s v="伸港"/>
    <s v="伸工線"/>
    <s v="湖內#16Z3遭招牌倒塌碰觸"/>
    <x v="13"/>
    <m/>
    <s v="51N"/>
    <n v="3"/>
    <s v="鹿和巡修課"/>
    <s v="外物碰觸"/>
    <m/>
    <m/>
  </r>
  <r>
    <x v="87"/>
    <x v="85"/>
    <d v="1899-12-30T15:44:00"/>
    <n v="2"/>
    <n v="48"/>
    <n v="1.0447524045629561E-4"/>
    <n v="5.2237620228147807E-5"/>
    <n v="32"/>
    <n v="251"/>
    <n v="8.7410951181767331E-3"/>
    <n v="2.7315922244302291E-4"/>
    <n v="1"/>
    <n v="59"/>
    <n v="6.4208741530431682E-5"/>
    <n v="6.4208741530431682E-5"/>
    <m/>
    <m/>
    <n v="0"/>
    <n v="0"/>
    <n v="8.9097791001634605E-3"/>
    <n v="3.8960558420160241E-4"/>
    <m/>
    <s v="二水"/>
    <s v="大同線"/>
    <s v="南通30-2變壓器不良"/>
    <x v="22"/>
    <m/>
    <s v="51N"/>
    <n v="2"/>
    <s v="田中服務所"/>
    <s v="雷害"/>
    <m/>
    <m/>
  </r>
  <r>
    <x v="24"/>
    <x v="86"/>
    <d v="1899-12-30T15:11:00"/>
    <n v="34"/>
    <n v="177"/>
    <n v="6.549291636104031E-3"/>
    <n v="1.9262622459129505E-4"/>
    <m/>
    <m/>
    <n v="0"/>
    <n v="0"/>
    <m/>
    <m/>
    <n v="0"/>
    <n v="0"/>
    <m/>
    <m/>
    <n v="0"/>
    <n v="0"/>
    <n v="6.549291636104031E-3"/>
    <n v="1.9262622459129505E-4"/>
    <m/>
    <s v="漢寶"/>
    <s v="9G29"/>
    <s v="川邊高幹113-112間電纜故障"/>
    <x v="5"/>
    <m/>
    <d v="1900-02-19T00:00:00"/>
    <n v="2"/>
    <s v="二林巡修課"/>
    <s v="絕緣劣化"/>
    <m/>
    <m/>
  </r>
  <r>
    <x v="23"/>
    <x v="86"/>
    <d v="1899-12-30T15:21:00"/>
    <n v="87"/>
    <n v="347"/>
    <n v="3.285419827224071E-2"/>
    <n v="3.776344628993185E-4"/>
    <m/>
    <m/>
    <n v="0"/>
    <n v="0"/>
    <m/>
    <m/>
    <n v="0"/>
    <n v="0"/>
    <m/>
    <m/>
    <n v="0"/>
    <n v="0"/>
    <n v="3.285419827224071E-2"/>
    <n v="3.776344628993185E-4"/>
    <m/>
    <s v="漢寶"/>
    <s v="9G23"/>
    <s v="永興(二)高分LBS不良"/>
    <x v="3"/>
    <m/>
    <n v="51"/>
    <n v="2"/>
    <s v="二林巡修課"/>
    <s v="鹽害"/>
    <m/>
    <m/>
  </r>
  <r>
    <x v="88"/>
    <x v="86"/>
    <d v="1899-12-30T16:07:00"/>
    <n v="103"/>
    <n v="957"/>
    <n v="0.10727321798976577"/>
    <n v="1.0414875532986968E-3"/>
    <m/>
    <m/>
    <n v="0"/>
    <n v="0"/>
    <m/>
    <m/>
    <n v="0"/>
    <n v="0"/>
    <m/>
    <m/>
    <n v="0"/>
    <n v="0"/>
    <n v="0.10727321798976577"/>
    <n v="1.0414875532986968E-3"/>
    <m/>
    <s v="二林"/>
    <s v="三合線"/>
    <s v="路上高幹49懸垂礙子脫落"/>
    <x v="1"/>
    <m/>
    <s v="51N"/>
    <n v="4"/>
    <s v="二林巡修課"/>
    <s v="鹽害"/>
    <m/>
    <m/>
  </r>
  <r>
    <x v="58"/>
    <x v="87"/>
    <d v="1899-12-30T07:13:00"/>
    <n v="3"/>
    <n v="2572"/>
    <n v="8.3971974516747604E-3"/>
    <n v="2.79906581722492E-3"/>
    <n v="46"/>
    <n v="386"/>
    <n v="1.9323566349395676E-2"/>
    <n v="4.2007752933468859E-4"/>
    <n v="181"/>
    <n v="627"/>
    <n v="0.12350605847566271"/>
    <n v="6.8235391423018073E-4"/>
    <m/>
    <m/>
    <n v="0"/>
    <n v="0"/>
    <n v="0.15122682227673315"/>
    <n v="3.9014972607897894E-3"/>
    <m/>
    <s v="福工"/>
    <s v="金崙線"/>
    <s v="金崙84-2跳線碰觸懸垂礙子"/>
    <x v="11"/>
    <m/>
    <s v="51N"/>
    <n v="2"/>
    <s v="員林巡修課"/>
    <s v="鹽害"/>
    <m/>
    <m/>
  </r>
  <r>
    <x v="17"/>
    <x v="87"/>
    <d v="1899-12-30T22:56:00"/>
    <n v="51"/>
    <n v="1597"/>
    <n v="8.8637446973374043E-2"/>
    <n v="1.7379891563406677E-3"/>
    <n v="50"/>
    <n v="936"/>
    <n v="5.0931679722444112E-2"/>
    <n v="1.0186335944488822E-3"/>
    <n v="92"/>
    <n v="276"/>
    <n v="2.7633701100690189E-2"/>
    <n v="3.0036631631184991E-4"/>
    <m/>
    <m/>
    <n v="0"/>
    <n v="0"/>
    <n v="0.16720282779650836"/>
    <n v="3.0569890671013995E-3"/>
    <m/>
    <s v="二林"/>
    <s v="北平線"/>
    <s v="草湖高幹5-2Y9 高壓跳線接頭不良"/>
    <x v="11"/>
    <m/>
    <s v="51N"/>
    <n v="1"/>
    <s v="二林巡修課"/>
    <s v="鹽害"/>
    <m/>
    <m/>
  </r>
  <r>
    <x v="17"/>
    <x v="88"/>
    <d v="1899-12-30T04:57:00"/>
    <n v="50"/>
    <n v="935"/>
    <n v="5.0877265534706458E-2"/>
    <n v="1.0175453106941292E-3"/>
    <n v="78"/>
    <n v="277"/>
    <n v="2.351345880519503E-2"/>
    <n v="3.0145460006660295E-4"/>
    <m/>
    <m/>
    <n v="0"/>
    <n v="0"/>
    <m/>
    <m/>
    <n v="0"/>
    <n v="0"/>
    <n v="7.4390724339901487E-2"/>
    <n v="1.3189999107607322E-3"/>
    <m/>
    <s v="二林"/>
    <s v="北平線"/>
    <s v="草湖高幹5-2Y5不明物體碰觸，導線有明顯電弧痕跡"/>
    <x v="13"/>
    <m/>
    <s v="51 51N"/>
    <n v="1"/>
    <s v="二林巡修課"/>
    <s v="外物碰觸"/>
    <m/>
    <m/>
  </r>
  <r>
    <x v="89"/>
    <x v="89"/>
    <d v="1899-12-30T02:14:00"/>
    <n v="2"/>
    <n v="3217"/>
    <n v="7.0020176780813126E-3"/>
    <n v="3.5010088390406563E-3"/>
    <n v="3"/>
    <n v="957"/>
    <n v="3.1244626598960906E-3"/>
    <n v="1.0414875532986968E-3"/>
    <m/>
    <m/>
    <n v="0"/>
    <n v="0"/>
    <m/>
    <m/>
    <n v="0"/>
    <n v="0"/>
    <n v="1.0126480337977403E-2"/>
    <n v="4.5424963923393529E-3"/>
    <m/>
    <s v="溪湖"/>
    <s v="西寮線"/>
    <s v="疑似ID20饋線出口電力電纜故障"/>
    <x v="5"/>
    <m/>
    <s v="5151N"/>
    <n v="2"/>
    <s v="員林巡修課"/>
    <s v="絕緣劣化"/>
    <m/>
    <m/>
  </r>
  <r>
    <x v="32"/>
    <x v="90"/>
    <d v="1899-12-30T08:28:00"/>
    <n v="51"/>
    <n v="1402"/>
    <n v="7.7814465032354674E-2"/>
    <n v="1.5257738241638171E-3"/>
    <m/>
    <m/>
    <n v="0"/>
    <n v="0"/>
    <m/>
    <m/>
    <n v="0"/>
    <n v="0"/>
    <m/>
    <m/>
    <n v="0"/>
    <n v="0"/>
    <n v="7.7814465032354674E-2"/>
    <n v="1.5257738241638171E-3"/>
    <m/>
    <s v="漢寶"/>
    <s v="9G39"/>
    <s v="礙掃作業中另有外物碰觸跳脫"/>
    <x v="13"/>
    <s v="A10"/>
    <n v="51"/>
    <n v="1"/>
    <s v="鹿和巡修課"/>
    <s v="外物碰觸"/>
    <m/>
    <m/>
  </r>
  <r>
    <x v="90"/>
    <x v="91"/>
    <d v="1899-12-30T02:06:00"/>
    <n v="3"/>
    <n v="4655"/>
    <n v="1.5197882635126753E-2"/>
    <n v="5.0659608783755845E-3"/>
    <m/>
    <m/>
    <n v="0"/>
    <n v="0"/>
    <m/>
    <m/>
    <n v="0"/>
    <n v="0"/>
    <m/>
    <m/>
    <n v="0"/>
    <n v="0"/>
    <n v="1.5197882635126753E-2"/>
    <n v="5.0659608783755845E-3"/>
    <m/>
    <s v="員林"/>
    <s v="9C26"/>
    <s v="G4302GB83S54~永坡#3電纜故障,2:09負載由IL21承供"/>
    <x v="5"/>
    <s v="A45"/>
    <s v="51 51N"/>
    <n v="3"/>
    <s v="員林巡修課"/>
    <s v="絕緣劣化"/>
    <m/>
    <m/>
  </r>
  <r>
    <x v="91"/>
    <x v="92"/>
    <d v="1899-12-30T14:11:00"/>
    <n v="1"/>
    <n v="1293"/>
    <n v="1.4071508948957315E-3"/>
    <n v="1.4071508948957315E-3"/>
    <n v="2"/>
    <n v="746"/>
    <n v="1.6237193620915944E-3"/>
    <n v="8.1185968104579718E-4"/>
    <n v="56"/>
    <n v="55"/>
    <n v="3.3519139646394844E-3"/>
    <n v="5.9855606511419364E-5"/>
    <m/>
    <m/>
    <n v="0"/>
    <n v="0"/>
    <n v="6.3827842216268105E-3"/>
    <n v="2.2788661824529482E-3"/>
    <m/>
    <s v="北斗"/>
    <s v="斗湖線"/>
    <s v="仁里高幹19號用戶火警致高壓線斷落"/>
    <x v="20"/>
    <s v="A62"/>
    <s v="51N"/>
    <n v="2"/>
    <s v="北斗服務所"/>
    <s v="火警"/>
    <m/>
    <m/>
  </r>
  <r>
    <x v="92"/>
    <x v="93"/>
    <d v="1899-12-30T08:30:00"/>
    <n v="1"/>
    <n v="4144"/>
    <n v="4.5098478796967607E-3"/>
    <n v="4.5098478796967607E-3"/>
    <m/>
    <m/>
    <n v="0"/>
    <n v="0"/>
    <m/>
    <m/>
    <n v="0"/>
    <n v="0"/>
    <m/>
    <m/>
    <n v="0"/>
    <n v="0"/>
    <n v="4.5098478796967607E-3"/>
    <n v="4.5098478796967607E-3"/>
    <m/>
    <s v="溝墘"/>
    <s v="南海線"/>
    <s v="08:32負載改由IT32承供;出口電纜不良"/>
    <x v="5"/>
    <s v="A45"/>
    <s v="51 51N"/>
    <n v="1"/>
    <s v="鹿和巡修課"/>
    <s v="絕緣劣化"/>
    <m/>
    <m/>
  </r>
  <r>
    <x v="47"/>
    <x v="94"/>
    <d v="1899-12-30T22:10:00"/>
    <n v="1"/>
    <n v="2151"/>
    <n v="2.3408983564738735E-3"/>
    <n v="2.3408983564738735E-3"/>
    <m/>
    <m/>
    <n v="0"/>
    <n v="0"/>
    <m/>
    <m/>
    <n v="0"/>
    <n v="0"/>
    <m/>
    <m/>
    <n v="0"/>
    <n v="0"/>
    <n v="2.3408983564738735E-3"/>
    <n v="2.3408983564738735E-3"/>
    <m/>
    <s v="大城"/>
    <s v="9L35"/>
    <s v="大溝高幹36懸垂礙子不良"/>
    <x v="1"/>
    <s v="A47"/>
    <s v="51 51N"/>
    <n v="2"/>
    <s v="二林巡修課"/>
    <s v="自然劣化"/>
    <m/>
    <s v="K1682EC95"/>
  </r>
  <r>
    <x v="2"/>
    <x v="95"/>
    <d v="1899-12-30T15:57:00"/>
    <n v="11"/>
    <n v="1250"/>
    <n v="1.4963901627854841E-2"/>
    <n v="1.3603546934413491E-3"/>
    <n v="61"/>
    <n v="1073"/>
    <n v="7.1231436599853301E-2"/>
    <n v="1.1677284688500541E-3"/>
    <m/>
    <m/>
    <n v="0"/>
    <n v="0"/>
    <m/>
    <m/>
    <n v="0"/>
    <n v="0"/>
    <n v="8.619533822770814E-2"/>
    <n v="2.528083162291403E-3"/>
    <m/>
    <s v="草湖"/>
    <s v="草北線"/>
    <s v="興海高幹#123礙洗工作致活電中跳脫"/>
    <x v="23"/>
    <s v="A93"/>
    <n v="51"/>
    <n v="1"/>
    <s v="二林巡修課"/>
    <s v="鹽害"/>
    <m/>
    <s v="K1597FE08"/>
  </r>
  <r>
    <x v="37"/>
    <x v="96"/>
    <d v="1899-12-30T16:39:00"/>
    <n v="2"/>
    <n v="3340"/>
    <n v="7.2697354817505694E-3"/>
    <n v="3.6348677408752847E-3"/>
    <m/>
    <m/>
    <n v="0"/>
    <n v="0"/>
    <m/>
    <m/>
    <n v="0"/>
    <n v="0"/>
    <m/>
    <m/>
    <n v="0"/>
    <n v="0"/>
    <n v="7.2697354817505694E-3"/>
    <n v="3.6348677408752847E-3"/>
    <m/>
    <s v="溪州"/>
    <s v="農場線"/>
    <s v="埔尾#36礙子燒損"/>
    <x v="1"/>
    <s v="A47"/>
    <s v="51 51N"/>
    <n v="2"/>
    <s v="二林巡修課"/>
    <s v="鹽害"/>
    <m/>
    <s v="G3312BA84"/>
  </r>
  <r>
    <x v="93"/>
    <x v="96"/>
    <d v="1899-12-30T17:42:00"/>
    <n v="2"/>
    <n v="4475"/>
    <n v="9.7401396050400598E-3"/>
    <n v="4.8700698025200299E-3"/>
    <m/>
    <m/>
    <n v="0"/>
    <n v="0"/>
    <m/>
    <m/>
    <n v="0"/>
    <n v="0"/>
    <m/>
    <m/>
    <n v="0"/>
    <n v="0"/>
    <n v="9.7401396050400598E-3"/>
    <n v="4.8700698025200299E-3"/>
    <m/>
    <s v="埔鹽"/>
    <s v="9J12"/>
    <s v="部仔高幹41-1裝腳礙子破裂"/>
    <x v="1"/>
    <s v="A47"/>
    <s v="51 51N"/>
    <n v="2"/>
    <s v="員林巡修課"/>
    <s v="自然劣化"/>
    <m/>
    <m/>
  </r>
  <r>
    <x v="94"/>
    <x v="97"/>
    <d v="1899-12-30T07:11:00"/>
    <n v="2"/>
    <n v="1250"/>
    <n v="2.7207093868826982E-3"/>
    <n v="1.3603546934413491E-3"/>
    <m/>
    <m/>
    <n v="0"/>
    <n v="0"/>
    <m/>
    <m/>
    <n v="0"/>
    <n v="0"/>
    <m/>
    <m/>
    <n v="0"/>
    <n v="0"/>
    <n v="2.7207093868826982E-3"/>
    <n v="1.3603546934413491E-3"/>
    <m/>
    <s v="彰林"/>
    <s v="9M20"/>
    <s v="負載改由9M26轉供;出口電纜不良"/>
    <x v="5"/>
    <s v="A45"/>
    <s v="51 51N"/>
    <n v="3"/>
    <s v="員林巡修課"/>
    <s v="絕緣劣化"/>
    <m/>
    <m/>
  </r>
  <r>
    <x v="95"/>
    <x v="97"/>
    <d v="1899-12-30T07:53:00"/>
    <n v="3"/>
    <n v="975"/>
    <n v="3.183229982652757E-3"/>
    <n v="1.0610766608842523E-3"/>
    <m/>
    <m/>
    <n v="0"/>
    <n v="0"/>
    <m/>
    <m/>
    <n v="0"/>
    <n v="0"/>
    <m/>
    <m/>
    <n v="0"/>
    <n v="0"/>
    <n v="3.183229982652757E-3"/>
    <n v="1.0610766608842523E-3"/>
    <m/>
    <s v="花壇"/>
    <s v="9P17"/>
    <s v="金墩54 裝腳碍子破損"/>
    <x v="1"/>
    <s v="A47"/>
    <s v="51 51N"/>
    <n v="2"/>
    <s v="花壇服務所"/>
    <s v="絕緣劣化"/>
    <m/>
    <s v="G4014HE70"/>
  </r>
  <r>
    <x v="96"/>
    <x v="98"/>
    <d v="1899-12-30T18:04:00"/>
    <n v="1"/>
    <n v="737"/>
    <n v="8.0206512725301945E-4"/>
    <n v="8.0206512725301945E-4"/>
    <n v="29"/>
    <n v="73"/>
    <n v="2.303896708812269E-3"/>
    <n v="7.9444714096974783E-5"/>
    <n v="43"/>
    <n v="580"/>
    <n v="2.7141796843541798E-2"/>
    <n v="6.31204577756786E-4"/>
    <m/>
    <m/>
    <n v="0"/>
    <n v="0"/>
    <n v="3.0247758679607085E-2"/>
    <n v="1.5127144191067802E-3"/>
    <m/>
    <s v="福興"/>
    <s v="9I36"/>
    <s v="鹿東#54高壓線斷落引起事故"/>
    <x v="2"/>
    <s v="A31"/>
    <n v="51"/>
    <n v="3"/>
    <s v="秀水服務所"/>
    <s v="絕緣劣化"/>
    <m/>
    <m/>
  </r>
  <r>
    <x v="97"/>
    <x v="99"/>
    <d v="1899-12-30T16:05:00"/>
    <m/>
    <m/>
    <n v="0"/>
    <n v="0"/>
    <m/>
    <m/>
    <n v="0"/>
    <n v="0"/>
    <m/>
    <m/>
    <n v="0"/>
    <n v="0"/>
    <m/>
    <m/>
    <n v="0"/>
    <n v="0"/>
    <n v="0"/>
    <n v="0"/>
    <m/>
    <s v="漢寶"/>
    <s v="9G38"/>
    <s v="福興#56X1外物碰觸"/>
    <x v="13"/>
    <s v="A10"/>
    <n v="51"/>
    <n v="1"/>
    <s v="鹿和巡修課"/>
    <s v="外物碰觸"/>
    <m/>
    <m/>
  </r>
  <r>
    <x v="98"/>
    <x v="100"/>
    <d v="1899-12-30T02:11:00"/>
    <n v="77"/>
    <n v="1716"/>
    <n v="0.14379710908303386"/>
    <n v="1.867494923156284E-3"/>
    <n v="48"/>
    <n v="189"/>
    <n v="9.8729102231199361E-3"/>
    <n v="2.0568562964833197E-4"/>
    <m/>
    <m/>
    <n v="0"/>
    <n v="0"/>
    <m/>
    <m/>
    <n v="0"/>
    <n v="0"/>
    <n v="0.15367001930615379"/>
    <n v="2.0731805528046159E-3"/>
    <m/>
    <s v="花壇"/>
    <s v="9P23"/>
    <s v="巡查無事故原因(分段試送良好)"/>
    <x v="24"/>
    <s v="A50"/>
    <s v="51N"/>
    <n v="2"/>
    <s v="市區巡修課"/>
    <s v="原因不明"/>
    <m/>
    <m/>
  </r>
  <r>
    <x v="99"/>
    <x v="101"/>
    <d v="1899-12-30T13:31:00"/>
    <n v="1"/>
    <n v="3907"/>
    <n v="4.2519246298202808E-3"/>
    <n v="4.2519246298202808E-3"/>
    <n v="50"/>
    <n v="145"/>
    <n v="7.8900572219598245E-3"/>
    <n v="1.578011444391965E-4"/>
    <m/>
    <m/>
    <n v="0"/>
    <n v="0"/>
    <m/>
    <m/>
    <n v="0"/>
    <n v="0"/>
    <n v="1.2141981851780104E-2"/>
    <n v="4.4097257742594775E-3"/>
    <m/>
    <s v="彰新"/>
    <s v="阿夷線"/>
    <s v="建國東路380號前電纜遭挖損"/>
    <x v="7"/>
    <s v="A14"/>
    <s v="51N"/>
    <n v="2"/>
    <s v="市區巡修課"/>
    <s v="施工碰觸"/>
    <m/>
    <m/>
  </r>
  <r>
    <x v="100"/>
    <x v="102"/>
    <d v="1899-12-30T02:47:00"/>
    <m/>
    <m/>
    <n v="0"/>
    <n v="0"/>
    <m/>
    <m/>
    <n v="0"/>
    <n v="0"/>
    <m/>
    <m/>
    <n v="0"/>
    <n v="0"/>
    <m/>
    <m/>
    <n v="0"/>
    <n v="0"/>
    <n v="0"/>
    <n v="0"/>
    <m/>
    <s v="漢寶"/>
    <s v="9G25"/>
    <s v="新樂227X16上層高壓斷線"/>
    <x v="2"/>
    <s v="A31"/>
    <s v="51N"/>
    <n v="2"/>
    <s v="鹿和巡修課"/>
    <s v="絕緣劣化"/>
    <m/>
    <m/>
  </r>
  <r>
    <x v="21"/>
    <x v="103"/>
    <d v="1899-12-30T06:02:00"/>
    <n v="21"/>
    <n v="5951"/>
    <n v="0.13600390911524707"/>
    <n v="6.476376624535575E-3"/>
    <n v="69"/>
    <n v="812"/>
    <n v="6.0974362211305526E-2"/>
    <n v="8.8368640885950036E-4"/>
    <m/>
    <m/>
    <n v="0"/>
    <n v="0"/>
    <m/>
    <m/>
    <n v="0"/>
    <n v="0"/>
    <n v="0.1969782713265526"/>
    <n v="7.3600630333950749E-3"/>
    <m/>
    <s v="北斗"/>
    <s v="斗工線"/>
    <s v="07:11負載由IX24轉供中;同簾#38樹木碰觸"/>
    <x v="15"/>
    <s v="A11"/>
    <s v="無動作"/>
    <n v="0"/>
    <s v="永靖服務所"/>
    <s v="樹竹碰觸"/>
    <m/>
    <m/>
  </r>
  <r>
    <x v="101"/>
    <x v="104"/>
    <d v="1899-12-30T14:01:00"/>
    <n v="6"/>
    <n v="2757"/>
    <n v="1.8002389871125436E-2"/>
    <n v="3.0003983118542395E-3"/>
    <m/>
    <m/>
    <n v="0"/>
    <n v="0"/>
    <m/>
    <m/>
    <n v="0"/>
    <n v="0"/>
    <m/>
    <m/>
    <n v="0"/>
    <n v="0"/>
    <n v="1.8002389871125436E-2"/>
    <n v="3.0003983118542395E-3"/>
    <m/>
    <s v="福興"/>
    <s v="9I22"/>
    <s v="疑似為地下電纜故障"/>
    <x v="5"/>
    <s v="A45"/>
    <n v="51"/>
    <n v="1"/>
    <s v="秀水服務所"/>
    <s v="絕緣劣化"/>
    <m/>
    <m/>
  </r>
  <r>
    <x v="49"/>
    <x v="105"/>
    <d v="1899-12-30T14:25:00"/>
    <n v="8"/>
    <n v="1022"/>
    <n v="8.8978079788611768E-3"/>
    <n v="1.1122259973576471E-3"/>
    <n v="45"/>
    <n v="1810"/>
    <n v="8.8640711824638313E-2"/>
    <n v="1.9697935961030737E-3"/>
    <n v="100"/>
    <n v="1810"/>
    <n v="0.19697935961030735"/>
    <n v="1.9697935961030737E-3"/>
    <m/>
    <m/>
    <n v="0"/>
    <n v="0"/>
    <n v="0.29451787941380686"/>
    <n v="5.051813189563794E-3"/>
    <m/>
    <s v="埔鹽"/>
    <s v="9J15"/>
    <s v="新水#37礙子不良 "/>
    <x v="1"/>
    <s v="A47"/>
    <s v="51 51N"/>
    <n v="2"/>
    <s v="員林巡修課"/>
    <s v="礙子不良"/>
    <m/>
    <m/>
  </r>
  <r>
    <x v="102"/>
    <x v="106"/>
    <d v="1899-12-30T09:07:00"/>
    <n v="2"/>
    <n v="2112"/>
    <n v="4.5969105800770073E-3"/>
    <n v="2.2984552900385037E-3"/>
    <n v="37"/>
    <n v="357"/>
    <n v="1.4375140116533425E-2"/>
    <n v="3.8851730044684932E-4"/>
    <n v="141"/>
    <n v="100"/>
    <n v="1.5344800942018419E-2"/>
    <n v="1.0882837547530793E-4"/>
    <m/>
    <m/>
    <n v="0"/>
    <n v="0"/>
    <n v="3.4316851638628854E-2"/>
    <n v="2.795800965960661E-3"/>
    <m/>
    <s v="芳苑"/>
    <s v="芳林線"/>
    <s v="新街高幹#15"/>
    <x v="0"/>
    <s v="A09"/>
    <s v="51 51N"/>
    <n v="4"/>
    <s v="二林巡修課"/>
    <s v="鳥獸碰觸"/>
    <m/>
    <m/>
  </r>
  <r>
    <x v="0"/>
    <x v="107"/>
    <d v="1899-12-30T12:11:00"/>
    <n v="2"/>
    <n v="1945"/>
    <n v="4.2334238059894783E-3"/>
    <n v="2.1167119029947392E-3"/>
    <n v="42"/>
    <n v="34"/>
    <n v="1.5540692017873973E-3"/>
    <n v="3.7001647661604699E-5"/>
    <m/>
    <m/>
    <n v="0"/>
    <n v="0"/>
    <m/>
    <m/>
    <n v="0"/>
    <n v="0"/>
    <n v="5.7874930077768758E-3"/>
    <n v="2.1537135506563437E-3"/>
    <m/>
    <s v="大霞"/>
    <s v="9K22"/>
    <s v="頂湳高幹#22"/>
    <x v="4"/>
    <s v="A42"/>
    <n v="51"/>
    <n v="1"/>
    <s v="鹿和巡修課"/>
    <s v="鹽害"/>
    <m/>
    <m/>
  </r>
  <r>
    <x v="0"/>
    <x v="108"/>
    <d v="1899-12-30T05:00:00"/>
    <n v="1"/>
    <n v="1945"/>
    <n v="2.1167119029947392E-3"/>
    <n v="2.1167119029947392E-3"/>
    <n v="53"/>
    <n v="1911"/>
    <n v="0.11022464353265612"/>
    <n v="2.0797102553331346E-3"/>
    <m/>
    <m/>
    <n v="0"/>
    <n v="0"/>
    <m/>
    <m/>
    <n v="0"/>
    <n v="0"/>
    <n v="0.11234135543565087"/>
    <n v="4.1964221583278734E-3"/>
    <m/>
    <s v="大霞"/>
    <s v="9K22"/>
    <s v="頂湳21分段開關絕緣不良"/>
    <x v="3"/>
    <s v="A48"/>
    <n v="51"/>
    <n v="1"/>
    <s v="鹿和巡修課"/>
    <s v="鹽害"/>
    <m/>
    <m/>
  </r>
  <r>
    <x v="63"/>
    <x v="109"/>
    <d v="1899-12-30T17:10:00"/>
    <n v="3"/>
    <n v="3054"/>
    <n v="9.9708557610477134E-3"/>
    <n v="3.3236185870159042E-3"/>
    <m/>
    <n v="2430"/>
    <n v="0"/>
    <n v="2.6445295240499827E-3"/>
    <m/>
    <n v="624"/>
    <n v="0"/>
    <n v="6.7908906296592145E-4"/>
    <m/>
    <m/>
    <n v="0"/>
    <n v="0"/>
    <n v="9.9708557610477134E-3"/>
    <n v="6.6472371740318083E-3"/>
    <m/>
    <s v="草湖"/>
    <s v="竹寮線"/>
    <s v="草東高幹#103"/>
    <x v="0"/>
    <s v="A09"/>
    <m/>
    <n v="1"/>
    <s v="二林巡修課"/>
    <s v="鳥獸碰觸"/>
    <m/>
    <m/>
  </r>
  <r>
    <x v="103"/>
    <x v="110"/>
    <d v="1899-12-30T00:08:00"/>
    <n v="4"/>
    <n v="380"/>
    <n v="1.6541913072246805E-3"/>
    <n v="4.1354782680617014E-4"/>
    <m/>
    <m/>
    <n v="0"/>
    <n v="0"/>
    <m/>
    <m/>
    <n v="0"/>
    <n v="0"/>
    <m/>
    <m/>
    <n v="0"/>
    <n v="0"/>
    <n v="1.6541913072246805E-3"/>
    <n v="4.1354782680617014E-4"/>
    <m/>
    <s v="溪州"/>
    <s v="IF35"/>
    <s v="00:12負載改由9M27承載;疑似出口電纜不良"/>
    <x v="5"/>
    <s v="A45"/>
    <s v="51 51N"/>
    <m/>
    <s v="二林巡修課"/>
    <s v="絕緣劣化"/>
    <m/>
    <m/>
  </r>
  <r>
    <x v="24"/>
    <x v="111"/>
    <d v="1899-12-30T11:58:00"/>
    <n v="6"/>
    <n v="882"/>
    <n v="5.7591976301532956E-3"/>
    <n v="9.598662716922159E-4"/>
    <m/>
    <m/>
    <n v="0"/>
    <n v="0"/>
    <m/>
    <m/>
    <n v="0"/>
    <n v="0"/>
    <m/>
    <m/>
    <n v="0"/>
    <n v="0"/>
    <n v="5.7591976301532956E-3"/>
    <n v="9.598662716922159E-4"/>
    <m/>
    <s v="漢寶"/>
    <s v="9G29"/>
    <s v="12:04負載改由9G28承載;疑似出口電纜不良"/>
    <x v="5"/>
    <s v="A45"/>
    <n v="51"/>
    <n v="2"/>
    <s v="二林巡修課"/>
    <s v="絕緣劣化"/>
    <m/>
    <m/>
  </r>
  <r>
    <x v="104"/>
    <x v="112"/>
    <d v="1899-12-30T08:40:00"/>
    <n v="3"/>
    <n v="3453"/>
    <n v="1.1273531415487148E-2"/>
    <n v="3.7578438051623828E-3"/>
    <n v="69"/>
    <n v="185"/>
    <n v="1.3891942129423056E-2"/>
    <n v="2.0133249462931968E-4"/>
    <n v="96"/>
    <n v="437"/>
    <n v="4.5655680079401184E-2"/>
    <n v="4.7558000082709563E-4"/>
    <n v="120"/>
    <n v="45"/>
    <n v="5.8767322756666284E-3"/>
    <n v="4.8972768963888568E-5"/>
    <n v="7.0821153624311392E-2"/>
    <n v="4.4347563006187987E-3"/>
    <m/>
    <s v="彰化"/>
    <s v="IK44"/>
    <s v="溪心7號 自動化開關不良"/>
    <x v="3"/>
    <s v="A48"/>
    <n v="51"/>
    <n v="2"/>
    <s v="秀水服務所"/>
    <s v="自然劣化"/>
    <m/>
    <m/>
  </r>
  <r>
    <x v="105"/>
    <x v="112"/>
    <d v="1899-12-30T09:05:00"/>
    <n v="24"/>
    <n v="14"/>
    <n v="3.6566334159703463E-4"/>
    <n v="1.5235972566543111E-5"/>
    <n v="61"/>
    <n v="726"/>
    <n v="4.8195734362994867E-2"/>
    <n v="7.9009400595073554E-4"/>
    <n v="133"/>
    <n v="223"/>
    <n v="3.2277407882221582E-2"/>
    <n v="2.4268727730993668E-4"/>
    <m/>
    <m/>
    <n v="0"/>
    <n v="0"/>
    <n v="8.0838805586813486E-2"/>
    <n v="1.0480172558272154E-3"/>
    <m/>
    <s v="芳苑"/>
    <s v="芳北線"/>
    <s v="南原高幹#29跳線遭鳥碰撞"/>
    <x v="25"/>
    <s v="A09"/>
    <n v="51"/>
    <n v="1"/>
    <s v="二林巡修課"/>
    <s v="鳥獸碰觸"/>
    <m/>
    <m/>
  </r>
  <r>
    <x v="104"/>
    <x v="112"/>
    <d v="1899-12-30T09:32:00"/>
    <m/>
    <m/>
    <n v="0"/>
    <n v="0"/>
    <m/>
    <m/>
    <n v="0"/>
    <n v="0"/>
    <m/>
    <m/>
    <n v="0"/>
    <n v="0"/>
    <m/>
    <m/>
    <n v="0"/>
    <n v="0"/>
    <n v="0"/>
    <n v="0"/>
    <m/>
    <s v="彰化"/>
    <s v="IK44"/>
    <s v="溪心7號 自動化開關不良"/>
    <x v="3"/>
    <s v="A48"/>
    <n v="51"/>
    <n v="1"/>
    <s v="秀水服務所"/>
    <s v="自然劣化"/>
    <m/>
    <m/>
  </r>
  <r>
    <x v="104"/>
    <x v="112"/>
    <d v="1899-12-30T09:40:00"/>
    <m/>
    <m/>
    <n v="0"/>
    <n v="0"/>
    <m/>
    <m/>
    <n v="0"/>
    <n v="0"/>
    <m/>
    <m/>
    <n v="0"/>
    <n v="0"/>
    <m/>
    <m/>
    <n v="0"/>
    <n v="0"/>
    <n v="0"/>
    <n v="0"/>
    <m/>
    <s v="彰化"/>
    <s v="IK44"/>
    <s v="溪心7號 自動化開關不良"/>
    <x v="3"/>
    <s v="A48"/>
    <n v="51"/>
    <n v="1"/>
    <s v="秀水服務所"/>
    <s v="自然劣化"/>
    <m/>
    <m/>
  </r>
  <r>
    <x v="104"/>
    <x v="112"/>
    <d v="1899-12-30T10:02:00"/>
    <m/>
    <m/>
    <n v="0"/>
    <n v="0"/>
    <m/>
    <m/>
    <n v="0"/>
    <n v="0"/>
    <m/>
    <m/>
    <n v="0"/>
    <n v="0"/>
    <m/>
    <m/>
    <n v="0"/>
    <n v="0"/>
    <n v="0"/>
    <n v="0"/>
    <m/>
    <s v="彰化"/>
    <s v="IK44"/>
    <s v="溪心7號 自動化開關不良"/>
    <x v="3"/>
    <s v="A48"/>
    <n v="51"/>
    <n v="1"/>
    <s v="秀水服務所"/>
    <s v="自然劣化"/>
    <m/>
    <m/>
  </r>
  <r>
    <x v="106"/>
    <x v="113"/>
    <d v="1899-12-30T11:29:00"/>
    <n v="49"/>
    <n v="439"/>
    <n v="2.3410071848493488E-2"/>
    <n v="4.7775656833660182E-4"/>
    <m/>
    <m/>
    <n v="0"/>
    <n v="0"/>
    <m/>
    <m/>
    <n v="0"/>
    <n v="0"/>
    <m/>
    <m/>
    <n v="0"/>
    <n v="0"/>
    <n v="2.3410071848493488E-2"/>
    <n v="4.7775656833660182E-4"/>
    <m/>
    <s v="漢寶"/>
    <s v="9G24"/>
    <s v="漢寶#145Y8吊車碰觸"/>
    <x v="26"/>
    <s v="A13"/>
    <s v="51 51N"/>
    <m/>
    <s v="鹿和巡修課"/>
    <s v="外物碰觸"/>
    <m/>
    <m/>
  </r>
  <r>
    <x v="19"/>
    <x v="114"/>
    <d v="1899-12-30T15:42:00"/>
    <n v="1"/>
    <n v="821"/>
    <n v="8.9348096265227809E-4"/>
    <n v="8.9348096265227809E-4"/>
    <n v="33"/>
    <n v="362"/>
    <n v="1.3000637734280285E-2"/>
    <n v="3.9395871922061473E-4"/>
    <n v="50"/>
    <n v="151"/>
    <n v="8.2165423483857494E-3"/>
    <n v="1.6433084696771498E-4"/>
    <n v="88"/>
    <n v="1"/>
    <n v="9.5768970418270977E-5"/>
    <n v="1.0882837547530794E-6"/>
    <n v="2.2206430015736581E-2"/>
    <n v="1.4528588125953608E-3"/>
    <m/>
    <s v="花壇"/>
    <s v="9P16"/>
    <s v="三芬#31木橫擔斷"/>
    <x v="27"/>
    <s v="A87"/>
    <n v="51"/>
    <m/>
    <s v="花壇服務所"/>
    <s v="自然劣化"/>
    <m/>
    <m/>
  </r>
  <r>
    <x v="107"/>
    <x v="115"/>
    <d v="1899-12-30T05:35:00"/>
    <n v="1"/>
    <n v="5845"/>
    <n v="6.3610185465317482E-3"/>
    <n v="6.3610185465317482E-3"/>
    <n v="10"/>
    <n v="2343"/>
    <n v="2.5498488373864647E-2"/>
    <n v="2.5498488373864648E-3"/>
    <n v="20"/>
    <n v="1132"/>
    <n v="2.4638744207609715E-2"/>
    <n v="1.2319372103804858E-3"/>
    <n v="52"/>
    <n v="2430"/>
    <n v="0.13751553525059909"/>
    <n v="2.6445295240499827E-3"/>
    <n v="0.1940137863786052"/>
    <n v="1.2787334118348682E-2"/>
    <m/>
    <s v="大霞"/>
    <s v="9K25"/>
    <s v="南雅高幹#52Y6 因裝腳礙子絕緣不良，洩漏電流經由支線產生故障電流"/>
    <x v="1"/>
    <s v="A47"/>
    <m/>
    <m/>
    <s v="鹿和巡修課"/>
    <s v="絕緣劣化"/>
    <m/>
    <m/>
  </r>
  <r>
    <x v="105"/>
    <x v="116"/>
    <d v="1899-12-30T11:36:00"/>
    <n v="23"/>
    <n v="963"/>
    <n v="2.4104396884025953E-2"/>
    <n v="1.0480172558272154E-3"/>
    <n v="1"/>
    <n v="949"/>
    <n v="1.0327812832606723E-3"/>
    <n v="1.0327812832606723E-3"/>
    <n v="35"/>
    <n v="38"/>
    <n v="1.4474173938215954E-3"/>
    <n v="4.1354782680617011E-5"/>
    <m/>
    <n v="0"/>
    <n v="0"/>
    <n v="0"/>
    <n v="2.6584595561108221E-2"/>
    <n v="2.1221533217685045E-3"/>
    <m/>
    <s v="芳苑"/>
    <s v="芳北線"/>
    <s v="後寮高幹27Y2至27Y3高壓裸硬銅線斷落造成短路"/>
    <x v="2"/>
    <s v="A31"/>
    <m/>
    <n v="1"/>
    <s v="二林巡修課"/>
    <s v="施工碰觸"/>
    <s v="南雅高幹#52Y6 因裝腳礙子絕緣不良，洩漏電流經由支線產生故障電流"/>
    <m/>
  </r>
  <r>
    <x v="108"/>
    <x v="117"/>
    <d v="1899-12-30T16:36:00"/>
    <n v="1"/>
    <n v="2278"/>
    <n v="2.4791103933275147E-3"/>
    <n v="2.4791103933275147E-3"/>
    <n v="2"/>
    <n v="1946"/>
    <n v="4.2356003734989843E-3"/>
    <n v="2.1178001867494922E-3"/>
    <n v="55"/>
    <n v="332"/>
    <n v="1.9872061361791229E-2"/>
    <n v="3.6131020657802232E-4"/>
    <m/>
    <n v="0"/>
    <n v="0"/>
    <n v="0"/>
    <n v="2.6586772128617729E-2"/>
    <n v="4.9582207866550286E-3"/>
    <m/>
    <s v="社頭"/>
    <s v="枋橋線"/>
    <s v="大饒30Y#1DS不良"/>
    <x v="3"/>
    <s v="A48"/>
    <n v="2"/>
    <n v="2"/>
    <s v="員林巡修課"/>
    <s v="開關不良"/>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28"/>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m/>
    <m/>
  </r>
  <r>
    <x v="109"/>
    <x v="118"/>
    <m/>
    <m/>
    <m/>
    <n v="0"/>
    <n v="0"/>
    <m/>
    <m/>
    <n v="0"/>
    <n v="0"/>
    <m/>
    <m/>
    <n v="0"/>
    <n v="0"/>
    <m/>
    <n v="0"/>
    <n v="0"/>
    <n v="0"/>
    <n v="0"/>
    <n v="0"/>
    <m/>
    <s v="找不到"/>
    <s v="找不到"/>
    <m/>
    <x v="14"/>
    <m/>
    <m/>
    <m/>
    <n v="0"/>
    <m/>
    <n v="0"/>
    <m/>
  </r>
  <r>
    <x v="109"/>
    <x v="118"/>
    <m/>
    <m/>
    <m/>
    <n v="0"/>
    <n v="0"/>
    <m/>
    <m/>
    <n v="0"/>
    <n v="0"/>
    <m/>
    <m/>
    <n v="0"/>
    <n v="0"/>
    <m/>
    <n v="0"/>
    <n v="0"/>
    <n v="0"/>
    <n v="0"/>
    <n v="0"/>
    <m/>
    <s v="找不到"/>
    <s v="找不到"/>
    <m/>
    <x v="14"/>
    <m/>
    <m/>
    <m/>
    <n v="0"/>
    <m/>
    <n v="0"/>
    <m/>
  </r>
  <r>
    <x v="109"/>
    <x v="118"/>
    <m/>
    <m/>
    <m/>
    <n v="0"/>
    <n v="0"/>
    <m/>
    <m/>
    <n v="0"/>
    <n v="0"/>
    <m/>
    <m/>
    <n v="0"/>
    <n v="0"/>
    <m/>
    <n v="0"/>
    <n v="0"/>
    <n v="0"/>
    <n v="0"/>
    <n v="0"/>
    <m/>
    <s v="找不到"/>
    <s v="找不到"/>
    <m/>
    <x v="14"/>
    <m/>
    <m/>
    <m/>
    <n v="0"/>
    <m/>
    <n v="0"/>
    <m/>
  </r>
  <r>
    <x v="109"/>
    <x v="118"/>
    <m/>
    <m/>
    <m/>
    <n v="0"/>
    <n v="0"/>
    <m/>
    <m/>
    <n v="0"/>
    <n v="0"/>
    <m/>
    <m/>
    <n v="0"/>
    <n v="0"/>
    <m/>
    <n v="0"/>
    <n v="0"/>
    <n v="0"/>
    <n v="0"/>
    <n v="0"/>
    <m/>
    <s v="找不到"/>
    <s v="找不到"/>
    <m/>
    <x v="14"/>
    <m/>
    <m/>
    <m/>
    <n v="0"/>
    <m/>
    <n v="0"/>
    <m/>
  </r>
  <r>
    <x v="109"/>
    <x v="118"/>
    <m/>
    <m/>
    <m/>
    <n v="0"/>
    <n v="0"/>
    <m/>
    <m/>
    <n v="0"/>
    <n v="0"/>
    <m/>
    <m/>
    <n v="0"/>
    <n v="0"/>
    <m/>
    <n v="0"/>
    <n v="0"/>
    <n v="0"/>
    <n v="0"/>
    <n v="0"/>
    <m/>
    <s v="找不到"/>
    <s v="找不到"/>
    <m/>
    <x v="14"/>
    <m/>
    <m/>
    <m/>
    <n v="0"/>
    <m/>
    <n v="0"/>
    <m/>
  </r>
  <r>
    <x v="109"/>
    <x v="118"/>
    <m/>
    <m/>
    <m/>
    <n v="0"/>
    <n v="0"/>
    <m/>
    <m/>
    <n v="0"/>
    <n v="0"/>
    <m/>
    <m/>
    <n v="0"/>
    <n v="0"/>
    <m/>
    <n v="0"/>
    <n v="0"/>
    <n v="0"/>
    <n v="0"/>
    <n v="0"/>
    <m/>
    <s v="找不到"/>
    <s v="找不到"/>
    <m/>
    <x v="14"/>
    <m/>
    <m/>
    <m/>
    <n v="0"/>
    <m/>
    <n v="0"/>
    <m/>
  </r>
  <r>
    <x v="109"/>
    <x v="118"/>
    <m/>
    <m/>
    <m/>
    <n v="0"/>
    <n v="0"/>
    <m/>
    <m/>
    <n v="0"/>
    <n v="0"/>
    <m/>
    <m/>
    <n v="0"/>
    <n v="0"/>
    <m/>
    <n v="0"/>
    <n v="0"/>
    <n v="0"/>
    <n v="0"/>
    <n v="0"/>
    <m/>
    <s v="找不到"/>
    <s v="找不到"/>
    <m/>
    <x v="14"/>
    <m/>
    <m/>
    <m/>
    <n v="0"/>
    <m/>
    <n v="0"/>
    <m/>
  </r>
  <r>
    <x v="109"/>
    <x v="118"/>
    <m/>
    <m/>
    <m/>
    <n v="0"/>
    <n v="0"/>
    <m/>
    <m/>
    <n v="0"/>
    <n v="0"/>
    <m/>
    <m/>
    <n v="0"/>
    <n v="0"/>
    <m/>
    <n v="0"/>
    <n v="0"/>
    <n v="0"/>
    <n v="0"/>
    <n v="0"/>
    <m/>
    <s v="找不到"/>
    <s v="找不到"/>
    <m/>
    <x v="14"/>
    <m/>
    <m/>
    <m/>
    <n v="0"/>
    <m/>
    <n v="0"/>
    <m/>
  </r>
  <r>
    <x v="109"/>
    <x v="118"/>
    <m/>
    <m/>
    <m/>
    <n v="0"/>
    <n v="0"/>
    <m/>
    <m/>
    <n v="0"/>
    <n v="0"/>
    <m/>
    <m/>
    <n v="0"/>
    <n v="0"/>
    <m/>
    <n v="0"/>
    <n v="0"/>
    <n v="0"/>
    <n v="0"/>
    <n v="0"/>
    <m/>
    <s v="找不到"/>
    <s v="找不到"/>
    <m/>
    <x v="14"/>
    <m/>
    <m/>
    <m/>
    <n v="0"/>
    <m/>
    <n v="0"/>
    <m/>
  </r>
  <r>
    <x v="109"/>
    <x v="118"/>
    <m/>
    <m/>
    <m/>
    <n v="0"/>
    <n v="0"/>
    <m/>
    <m/>
    <n v="0"/>
    <n v="0"/>
    <m/>
    <m/>
    <n v="0"/>
    <n v="0"/>
    <m/>
    <n v="0"/>
    <n v="0"/>
    <n v="0"/>
    <n v="0"/>
    <n v="0"/>
    <m/>
    <s v="找不到"/>
    <s v="找不到"/>
    <m/>
    <x v="14"/>
    <m/>
    <m/>
    <m/>
    <n v="0"/>
    <m/>
    <n v="0"/>
    <m/>
  </r>
  <r>
    <x v="109"/>
    <x v="118"/>
    <m/>
    <m/>
    <m/>
    <n v="0"/>
    <n v="0"/>
    <m/>
    <m/>
    <n v="0"/>
    <n v="0"/>
    <m/>
    <m/>
    <n v="0"/>
    <n v="0"/>
    <m/>
    <n v="0"/>
    <n v="0"/>
    <n v="0"/>
    <n v="0"/>
    <n v="0"/>
    <m/>
    <s v="找不到"/>
    <s v="找不到"/>
    <m/>
    <x v="14"/>
    <m/>
    <m/>
    <m/>
    <n v="0"/>
    <m/>
    <n v="0"/>
    <m/>
  </r>
  <r>
    <x v="109"/>
    <x v="118"/>
    <m/>
    <m/>
    <m/>
    <n v="0"/>
    <n v="0"/>
    <m/>
    <m/>
    <n v="0"/>
    <n v="0"/>
    <m/>
    <m/>
    <n v="0"/>
    <n v="0"/>
    <m/>
    <n v="0"/>
    <n v="0"/>
    <n v="0"/>
    <n v="0"/>
    <n v="0"/>
    <m/>
    <s v="找不到"/>
    <s v="找不到"/>
    <m/>
    <x v="14"/>
    <m/>
    <m/>
    <m/>
    <n v="0"/>
    <m/>
    <n v="0"/>
    <m/>
  </r>
  <r>
    <x v="109"/>
    <x v="118"/>
    <m/>
    <m/>
    <m/>
    <n v="0"/>
    <n v="0"/>
    <m/>
    <m/>
    <n v="0"/>
    <n v="0"/>
    <m/>
    <m/>
    <n v="0"/>
    <n v="0"/>
    <m/>
    <n v="0"/>
    <n v="0"/>
    <n v="0"/>
    <n v="0"/>
    <n v="0"/>
    <m/>
    <s v="找不到"/>
    <s v="找不到"/>
    <m/>
    <x v="14"/>
    <m/>
    <m/>
    <m/>
    <n v="0"/>
    <m/>
    <n v="0"/>
    <m/>
  </r>
  <r>
    <x v="109"/>
    <x v="118"/>
    <m/>
    <m/>
    <m/>
    <n v="0"/>
    <n v="0"/>
    <m/>
    <m/>
    <n v="0"/>
    <n v="0"/>
    <m/>
    <m/>
    <n v="0"/>
    <n v="0"/>
    <m/>
    <n v="0"/>
    <n v="0"/>
    <n v="0"/>
    <n v="0"/>
    <n v="0"/>
    <m/>
    <s v="找不到"/>
    <s v="找不到"/>
    <m/>
    <x v="14"/>
    <m/>
    <m/>
    <m/>
    <n v="0"/>
    <m/>
    <n v="0"/>
    <m/>
  </r>
  <r>
    <x v="109"/>
    <x v="118"/>
    <m/>
    <m/>
    <m/>
    <n v="0"/>
    <n v="0"/>
    <m/>
    <m/>
    <n v="0"/>
    <n v="0"/>
    <m/>
    <m/>
    <n v="0"/>
    <n v="0"/>
    <m/>
    <n v="0"/>
    <n v="0"/>
    <n v="0"/>
    <n v="0"/>
    <n v="0"/>
    <m/>
    <s v="找不到"/>
    <s v="找不到"/>
    <m/>
    <x v="14"/>
    <m/>
    <m/>
    <m/>
    <n v="0"/>
    <m/>
    <n v="0"/>
    <m/>
  </r>
  <r>
    <x v="109"/>
    <x v="118"/>
    <m/>
    <m/>
    <m/>
    <n v="0"/>
    <n v="0"/>
    <m/>
    <m/>
    <n v="0"/>
    <n v="0"/>
    <m/>
    <m/>
    <n v="0"/>
    <n v="0"/>
    <m/>
    <n v="0"/>
    <n v="0"/>
    <n v="0"/>
    <n v="0"/>
    <n v="0"/>
    <m/>
    <s v="找不到"/>
    <s v="找不到"/>
    <m/>
    <x v="14"/>
    <m/>
    <m/>
    <m/>
    <n v="0"/>
    <m/>
    <n v="0"/>
    <m/>
  </r>
  <r>
    <x v="109"/>
    <x v="118"/>
    <m/>
    <m/>
    <m/>
    <n v="0"/>
    <n v="0"/>
    <m/>
    <m/>
    <n v="0"/>
    <n v="0"/>
    <m/>
    <m/>
    <n v="0"/>
    <n v="0"/>
    <m/>
    <n v="0"/>
    <n v="0"/>
    <n v="0"/>
    <n v="0"/>
    <n v="0"/>
    <m/>
    <s v="找不到"/>
    <s v="找不到"/>
    <m/>
    <x v="14"/>
    <m/>
    <m/>
    <m/>
    <n v="0"/>
    <m/>
    <n v="0"/>
    <m/>
  </r>
  <r>
    <x v="109"/>
    <x v="118"/>
    <m/>
    <m/>
    <m/>
    <n v="0"/>
    <n v="0"/>
    <m/>
    <m/>
    <n v="0"/>
    <n v="0"/>
    <m/>
    <m/>
    <n v="0"/>
    <n v="0"/>
    <m/>
    <n v="0"/>
    <n v="0"/>
    <n v="0"/>
    <n v="0"/>
    <n v="0"/>
    <m/>
    <s v="找不到"/>
    <s v="找不到"/>
    <m/>
    <x v="14"/>
    <m/>
    <m/>
    <m/>
    <n v="0"/>
    <m/>
    <n v="0"/>
    <m/>
  </r>
  <r>
    <x v="109"/>
    <x v="118"/>
    <m/>
    <m/>
    <m/>
    <n v="0"/>
    <n v="0"/>
    <m/>
    <m/>
    <n v="0"/>
    <n v="0"/>
    <m/>
    <m/>
    <n v="0"/>
    <n v="0"/>
    <m/>
    <n v="0"/>
    <n v="0"/>
    <n v="0"/>
    <n v="0"/>
    <n v="0"/>
    <m/>
    <s v="找不到"/>
    <s v="找不到"/>
    <m/>
    <x v="14"/>
    <m/>
    <m/>
    <m/>
    <n v="0"/>
    <m/>
    <n v="0"/>
    <m/>
  </r>
  <r>
    <x v="109"/>
    <x v="118"/>
    <m/>
    <m/>
    <m/>
    <n v="0"/>
    <n v="0"/>
    <m/>
    <m/>
    <n v="0"/>
    <n v="0"/>
    <m/>
    <m/>
    <n v="0"/>
    <n v="0"/>
    <m/>
    <n v="0"/>
    <n v="0"/>
    <n v="0"/>
    <n v="0"/>
    <n v="0"/>
    <m/>
    <s v="找不到"/>
    <s v="找不到"/>
    <m/>
    <x v="14"/>
    <m/>
    <m/>
    <m/>
    <n v="0"/>
    <m/>
    <n v="0"/>
    <m/>
  </r>
  <r>
    <x v="109"/>
    <x v="118"/>
    <m/>
    <m/>
    <m/>
    <n v="0"/>
    <n v="0"/>
    <m/>
    <m/>
    <n v="0"/>
    <n v="0"/>
    <m/>
    <m/>
    <n v="0"/>
    <n v="0"/>
    <m/>
    <n v="0"/>
    <n v="0"/>
    <n v="0"/>
    <n v="0"/>
    <n v="0"/>
    <m/>
    <s v="找不到"/>
    <s v="找不到"/>
    <m/>
    <x v="14"/>
    <m/>
    <m/>
    <m/>
    <n v="0"/>
    <m/>
    <n v="0"/>
    <m/>
  </r>
  <r>
    <x v="109"/>
    <x v="118"/>
    <m/>
    <m/>
    <m/>
    <n v="0"/>
    <n v="0"/>
    <m/>
    <m/>
    <n v="0"/>
    <n v="0"/>
    <m/>
    <m/>
    <n v="0"/>
    <n v="0"/>
    <m/>
    <n v="0"/>
    <n v="0"/>
    <n v="0"/>
    <n v="0"/>
    <n v="0"/>
    <m/>
    <s v="找不到"/>
    <s v="找不到"/>
    <m/>
    <x v="14"/>
    <m/>
    <m/>
    <m/>
    <n v="0"/>
    <m/>
    <n v="0"/>
    <m/>
  </r>
  <r>
    <x v="109"/>
    <x v="118"/>
    <m/>
    <m/>
    <m/>
    <n v="0"/>
    <n v="0"/>
    <m/>
    <m/>
    <n v="0"/>
    <n v="0"/>
    <m/>
    <m/>
    <n v="0"/>
    <n v="0"/>
    <m/>
    <n v="0"/>
    <n v="0"/>
    <n v="0"/>
    <n v="0"/>
    <n v="0"/>
    <m/>
    <s v="找不到"/>
    <s v="找不到"/>
    <m/>
    <x v="14"/>
    <m/>
    <m/>
    <m/>
    <n v="0"/>
    <m/>
    <n v="0"/>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67">
  <r>
    <m/>
    <x v="0"/>
    <x v="0"/>
    <d v="1899-12-30T06:03:00"/>
    <m/>
    <m/>
    <m/>
    <m/>
    <s v="社頭"/>
    <s v="IR39"/>
    <s v="51 51N"/>
    <m/>
    <m/>
    <m/>
    <m/>
    <m/>
    <n v="1"/>
    <s v="永光高幹35Y5 裝腳礙子、輕鋼橫擔不良"/>
    <x v="0"/>
    <s v="A09"/>
    <m/>
    <x v="0"/>
    <s v="鳥獸碰觸"/>
    <m/>
  </r>
  <r>
    <m/>
    <x v="1"/>
    <x v="0"/>
    <d v="1899-12-30T16:09:00"/>
    <m/>
    <m/>
    <m/>
    <m/>
    <s v="大城"/>
    <s v="9L38"/>
    <s v="51N"/>
    <m/>
    <m/>
    <m/>
    <m/>
    <m/>
    <n v="1"/>
    <s v="漢中高幹#12、13聚合礙子傾倒致高壓線碰觸橫擔"/>
    <x v="1"/>
    <s v="A42"/>
    <m/>
    <x v="1"/>
    <s v="鹽害"/>
    <m/>
  </r>
  <r>
    <m/>
    <x v="2"/>
    <x v="1"/>
    <d v="1899-12-30T02:27:00"/>
    <m/>
    <m/>
    <m/>
    <m/>
    <s v="漢寶"/>
    <s v="9G24"/>
    <s v="51 51N"/>
    <m/>
    <m/>
    <m/>
    <m/>
    <m/>
    <n v="1"/>
    <s v="東正#6-1 避雷器不良"/>
    <x v="2"/>
    <s v="A31"/>
    <m/>
    <x v="2"/>
    <s v="鹽害"/>
    <m/>
  </r>
  <r>
    <m/>
    <x v="3"/>
    <x v="2"/>
    <d v="1899-12-30T10:59:00"/>
    <m/>
    <m/>
    <m/>
    <m/>
    <s v="草港"/>
    <s v="東正線"/>
    <s v="51 51N"/>
    <m/>
    <m/>
    <m/>
    <m/>
    <m/>
    <n v="1"/>
    <s v="同簾高幹67號外物碰觸"/>
    <x v="3"/>
    <s v="A10"/>
    <m/>
    <x v="2"/>
    <s v="外物碰觸"/>
    <m/>
  </r>
  <r>
    <m/>
    <x v="4"/>
    <x v="3"/>
    <d v="1899-12-30T06:03:00"/>
    <m/>
    <m/>
    <m/>
    <m/>
    <s v="北斗"/>
    <s v="斗工線"/>
    <n v="51"/>
    <m/>
    <m/>
    <m/>
    <m/>
    <m/>
    <n v="1"/>
    <s v="趙甲高幹#56，松鼠碰觸"/>
    <x v="0"/>
    <s v="A09"/>
    <m/>
    <x v="3"/>
    <s v="鳥獸碰觸"/>
    <m/>
  </r>
  <r>
    <m/>
    <x v="5"/>
    <x v="3"/>
    <d v="1899-12-30T06:19:00"/>
    <m/>
    <m/>
    <m/>
    <m/>
    <s v="草湖"/>
    <s v="趙甲線"/>
    <n v="51"/>
    <m/>
    <m/>
    <m/>
    <m/>
    <m/>
    <n v="1"/>
    <s v="元埔#44-1，松鼠碰觸"/>
    <x v="4"/>
    <s v="A44"/>
    <m/>
    <x v="1"/>
    <s v="變壓器不良"/>
    <m/>
  </r>
  <r>
    <m/>
    <x v="6"/>
    <x v="4"/>
    <d v="1899-12-30T18:01:00"/>
    <m/>
    <m/>
    <m/>
    <m/>
    <s v="溪州"/>
    <s v="IF35"/>
    <n v="51"/>
    <m/>
    <m/>
    <m/>
    <m/>
    <m/>
    <n v="1"/>
    <s v="路合高幹 87高壓分歧跳線H型鋁製壓接套管不良，致使跳線斷落"/>
    <x v="5"/>
    <s v="A32"/>
    <m/>
    <x v="0"/>
    <s v="架空地線不良"/>
    <m/>
  </r>
  <r>
    <m/>
    <x v="7"/>
    <x v="5"/>
    <d v="1899-12-30T12:27:00"/>
    <m/>
    <m/>
    <m/>
    <m/>
    <s v="溪州"/>
    <s v="埤工線"/>
    <s v="51N"/>
    <m/>
    <m/>
    <m/>
    <m/>
    <m/>
    <n v="1"/>
    <s v="K3882-CE98地下四路開關冒煙，疑似故障點"/>
    <x v="0"/>
    <s v="A09"/>
    <m/>
    <x v="1"/>
    <s v="鳥獸碰觸"/>
    <m/>
  </r>
  <r>
    <m/>
    <x v="8"/>
    <x v="6"/>
    <d v="1899-12-30T13:06:00"/>
    <m/>
    <m/>
    <m/>
    <m/>
    <s v="北斗"/>
    <s v="斗圳線"/>
    <n v="51"/>
    <m/>
    <m/>
    <m/>
    <m/>
    <m/>
    <n v="1"/>
    <s v="棋盤高幹#14 _x000a_避雷器本體不良"/>
    <x v="0"/>
    <s v="A09"/>
    <m/>
    <x v="0"/>
    <s v="鳥獸碰觸"/>
    <m/>
  </r>
  <r>
    <m/>
    <x v="9"/>
    <x v="7"/>
    <d v="1899-12-30T10:29:00"/>
    <s v="瞬跳"/>
    <s v="-"/>
    <n v="0"/>
    <n v="0"/>
    <s v="花壇"/>
    <s v="9P15"/>
    <n v="51"/>
    <m/>
    <n v="1"/>
    <n v="1"/>
    <m/>
    <m/>
    <n v="1"/>
    <s v="崙草29懸垂礙子不良"/>
    <x v="6"/>
    <s v="A09"/>
    <m/>
    <x v="2"/>
    <s v="用戶設備不良"/>
    <m/>
  </r>
  <r>
    <m/>
    <x v="10"/>
    <x v="8"/>
    <d v="1899-12-30T18:17:00"/>
    <s v="瞬跳"/>
    <s v="-"/>
    <n v="0"/>
    <n v="0"/>
    <s v="漢寶"/>
    <s v="9G29"/>
    <s v="51N"/>
    <n v="1"/>
    <m/>
    <n v="1"/>
    <m/>
    <m/>
    <n v="1"/>
    <s v="頂湳60高供戶設備不良"/>
    <x v="3"/>
    <s v="A42"/>
    <m/>
    <x v="2"/>
    <s v="外物碰觸"/>
    <m/>
  </r>
  <r>
    <m/>
    <x v="11"/>
    <x v="8"/>
    <d v="1899-12-30T18:17:00"/>
    <s v="瞬跳"/>
    <s v="-"/>
    <n v="0"/>
    <n v="0"/>
    <s v="彰西"/>
    <s v="源埤線"/>
    <n v="51"/>
    <n v="1"/>
    <m/>
    <n v="1"/>
    <m/>
    <m/>
    <n v="1"/>
    <s v="崙厝29 礙子不良"/>
    <x v="6"/>
    <s v="A10"/>
    <m/>
    <x v="2"/>
    <s v="用戶設備不良"/>
    <m/>
  </r>
  <r>
    <m/>
    <x v="10"/>
    <x v="8"/>
    <d v="1899-12-30T23:20:00"/>
    <s v="瞬跳"/>
    <s v="-"/>
    <n v="0"/>
    <n v="0"/>
    <s v="大村"/>
    <s v="金墩線"/>
    <s v="51N"/>
    <n v="1"/>
    <m/>
    <n v="1"/>
    <m/>
    <m/>
    <n v="1"/>
    <s v="金墩#13x1高供戶開關蛇害(分界點跳脫)"/>
    <x v="6"/>
    <s v="A09"/>
    <m/>
    <x v="2"/>
    <s v="用戶設備不良"/>
    <m/>
  </r>
  <r>
    <m/>
    <x v="12"/>
    <x v="9"/>
    <d v="1899-12-30T18:05:00"/>
    <s v="瞬跳"/>
    <s v="-"/>
    <n v="0"/>
    <n v="0"/>
    <s v="福興"/>
    <s v="9I34"/>
    <s v="51N"/>
    <m/>
    <n v="1"/>
    <n v="1"/>
    <m/>
    <m/>
    <n v="1"/>
    <s v="配合9I36轉供時瞬跳"/>
    <x v="7"/>
    <s v="A09"/>
    <m/>
    <x v="2"/>
    <s v="操作不良"/>
    <m/>
  </r>
  <r>
    <m/>
    <x v="2"/>
    <x v="9"/>
    <d v="1899-12-30T18:33:00"/>
    <s v="瞬跳"/>
    <s v="-"/>
    <n v="0"/>
    <n v="0"/>
    <s v="漢寶"/>
    <s v="9G24"/>
    <n v="51"/>
    <n v="1"/>
    <m/>
    <n v="1"/>
    <m/>
    <m/>
    <n v="1"/>
    <s v="漢寶#145y16終端接頭不良"/>
    <x v="8"/>
    <s v="A42"/>
    <m/>
    <x v="2"/>
    <s v="絕緣劣化"/>
    <m/>
  </r>
  <r>
    <m/>
    <x v="13"/>
    <x v="10"/>
    <d v="1899-12-30T18:03:00"/>
    <s v="瞬跳"/>
    <s v="-"/>
    <n v="0"/>
    <n v="0"/>
    <s v="員東"/>
    <s v="湖水線"/>
    <n v="51"/>
    <n v="1"/>
    <m/>
    <n v="1"/>
    <m/>
    <m/>
    <n v="1"/>
    <s v="柴頭井#2y1松鼠碰觸避雷器"/>
    <x v="0"/>
    <s v="A09"/>
    <m/>
    <x v="4"/>
    <s v="鳥獸碰觸"/>
    <m/>
  </r>
  <r>
    <m/>
    <x v="14"/>
    <x v="11"/>
    <d v="1899-12-30T06:13:00"/>
    <s v="瞬跳"/>
    <s v="-"/>
    <n v="0"/>
    <n v="0"/>
    <s v="社頭"/>
    <s v="八堡線"/>
    <n v="51"/>
    <n v="1"/>
    <m/>
    <n v="1"/>
    <m/>
    <m/>
    <n v="1"/>
    <s v="社斗高幹6大王椰樹葉碰觸"/>
    <x v="9"/>
    <s v="A09"/>
    <m/>
    <x v="5"/>
    <s v="樹竹碰觸"/>
    <m/>
  </r>
  <r>
    <m/>
    <x v="15"/>
    <x v="12"/>
    <d v="1899-12-30T09:13:00"/>
    <s v="瞬跳"/>
    <s v="-"/>
    <n v="0"/>
    <n v="0"/>
    <s v="福興"/>
    <s v="9I39"/>
    <s v="51N"/>
    <m/>
    <n v="1"/>
    <n v="1"/>
    <m/>
    <m/>
    <n v="1"/>
    <s v="番社#47鳥害"/>
    <x v="0"/>
    <s v="A41"/>
    <m/>
    <x v="6"/>
    <s v="鳥獸碰觸"/>
    <m/>
  </r>
  <r>
    <m/>
    <x v="16"/>
    <x v="13"/>
    <d v="1899-12-30T18:55:00"/>
    <s v="瞬跳"/>
    <s v="-"/>
    <n v="0"/>
    <n v="0"/>
    <s v="彰化"/>
    <s v="IK42"/>
    <s v="51N"/>
    <m/>
    <n v="1"/>
    <n v="1"/>
    <m/>
    <m/>
    <n v="1"/>
    <s v="田洋6-1避雷器不良 "/>
    <x v="1"/>
    <s v="A42"/>
    <m/>
    <x v="7"/>
    <s v="避雷器不良"/>
    <m/>
  </r>
  <r>
    <m/>
    <x v="17"/>
    <x v="14"/>
    <d v="1899-12-30T10:11:00"/>
    <s v="瞬跳"/>
    <s v="-"/>
    <n v="0"/>
    <n v="0"/>
    <s v="8IO"/>
    <s v="9M34"/>
    <n v="51"/>
    <n v="1"/>
    <m/>
    <n v="1"/>
    <m/>
    <m/>
    <n v="1"/>
    <s v="豐崙#7x1~x2高壓被覆線斷"/>
    <x v="2"/>
    <s v="A31"/>
    <m/>
    <x v="1"/>
    <s v="高壓線斷線"/>
    <m/>
  </r>
  <r>
    <m/>
    <x v="18"/>
    <x v="15"/>
    <d v="1899-12-30T23:45:00"/>
    <s v="瞬跳"/>
    <s v="-"/>
    <n v="0"/>
    <n v="0"/>
    <s v="溪湖"/>
    <s v="湳底線"/>
    <n v="51"/>
    <n v="1"/>
    <m/>
    <n v="1"/>
    <m/>
    <m/>
    <n v="1"/>
    <s v="高供戶避雷器不良"/>
    <x v="6"/>
    <s v="A41"/>
    <m/>
    <x v="4"/>
    <s v="用戶設備不良"/>
    <m/>
  </r>
  <r>
    <m/>
    <x v="19"/>
    <x v="16"/>
    <d v="1899-12-30T06:06:00"/>
    <s v="瞬跳"/>
    <s v="-"/>
    <n v="0"/>
    <n v="0"/>
    <s v="社頭"/>
    <s v="社永線"/>
    <s v="51N"/>
    <n v="2"/>
    <m/>
    <n v="2"/>
    <m/>
    <m/>
    <n v="2"/>
    <s v="港新#25避雷器不良"/>
    <x v="1"/>
    <s v="A42"/>
    <m/>
    <x v="3"/>
    <s v="避雷器不良"/>
    <m/>
  </r>
  <r>
    <m/>
    <x v="20"/>
    <x v="16"/>
    <d v="1899-12-30T07:07:00"/>
    <s v="瞬跳"/>
    <s v="-"/>
    <n v="0"/>
    <n v="0"/>
    <s v="二林"/>
    <s v="埤北線"/>
    <n v="51"/>
    <m/>
    <n v="1"/>
    <n v="1"/>
    <m/>
    <m/>
    <n v="1"/>
    <s v="南原#58 LBS跳線外物碰觸"/>
    <x v="3"/>
    <s v="A10"/>
    <m/>
    <x v="1"/>
    <s v="外物碰觸"/>
    <m/>
  </r>
  <r>
    <m/>
    <x v="21"/>
    <x v="16"/>
    <d v="1899-12-30T19:46:00"/>
    <s v="瞬跳"/>
    <s v="-"/>
    <n v="0"/>
    <n v="0"/>
    <s v="溝墘"/>
    <s v="馬興線"/>
    <n v="51"/>
    <n v="1"/>
    <m/>
    <n v="1"/>
    <m/>
    <m/>
    <n v="1"/>
    <s v="山寮#2-6y4避雷器不良"/>
    <x v="1"/>
    <s v="A42"/>
    <m/>
    <x v="2"/>
    <s v="避雷器不良"/>
    <m/>
  </r>
  <r>
    <m/>
    <x v="19"/>
    <x v="17"/>
    <d v="1899-12-30T05:51:00"/>
    <s v="瞬跳"/>
    <s v="-"/>
    <n v="0"/>
    <n v="0"/>
    <s v="社頭"/>
    <s v="社永線"/>
    <s v="51N"/>
    <m/>
    <n v="1"/>
    <n v="1"/>
    <m/>
    <m/>
    <n v="1"/>
    <s v="港新#25避雷器不良"/>
    <x v="1"/>
    <s v="A42"/>
    <s v="-"/>
    <x v="3"/>
    <s v="避雷器不良"/>
    <m/>
  </r>
  <r>
    <m/>
    <x v="22"/>
    <x v="18"/>
    <d v="1899-12-30T11:16:00"/>
    <s v="瞬跳"/>
    <s v="-"/>
    <n v="0"/>
    <n v="0"/>
    <s v="田中"/>
    <s v="IG49"/>
    <n v="51"/>
    <n v="1"/>
    <m/>
    <n v="1"/>
    <m/>
    <m/>
    <n v="1"/>
    <s v="二水#21-4避雷器故障"/>
    <x v="1"/>
    <s v="A42"/>
    <s v="-"/>
    <x v="8"/>
    <s v="避雷器不良"/>
    <m/>
  </r>
  <r>
    <m/>
    <x v="23"/>
    <x v="18"/>
    <d v="1899-12-30T13:22:00"/>
    <s v="瞬跳"/>
    <s v="-"/>
    <n v="0"/>
    <n v="0"/>
    <s v="田中"/>
    <s v="IG48"/>
    <s v="51N"/>
    <m/>
    <n v="1"/>
    <n v="1"/>
    <m/>
    <m/>
    <n v="1"/>
    <s v="中新高分#3y1熔絲鏈開關不良"/>
    <x v="10"/>
    <s v="A48"/>
    <s v="-"/>
    <x v="0"/>
    <s v="熔絲鏈開關不良"/>
    <m/>
  </r>
  <r>
    <m/>
    <x v="24"/>
    <x v="19"/>
    <d v="1899-12-30T12:12:00"/>
    <s v="瞬跳"/>
    <s v="-"/>
    <n v="0"/>
    <n v="0"/>
    <s v="花壇"/>
    <s v="9P29"/>
    <s v="51N"/>
    <m/>
    <n v="1"/>
    <n v="1"/>
    <m/>
    <m/>
    <n v="1"/>
    <s v="南興76 鳥剛築巢中、攜鐵線碰觸DS。"/>
    <x v="3"/>
    <s v="A10"/>
    <s v="-"/>
    <x v="7"/>
    <s v="外物碰觸"/>
    <m/>
  </r>
  <r>
    <m/>
    <x v="25"/>
    <x v="20"/>
    <d v="1899-12-30T13:51:00"/>
    <s v="瞬跳"/>
    <s v="-"/>
    <n v="0"/>
    <n v="0"/>
    <s v="大城"/>
    <s v="9L23"/>
    <n v="51"/>
    <n v="1"/>
    <m/>
    <n v="1"/>
    <m/>
    <m/>
    <n v="1"/>
    <s v="路上#76鳥害"/>
    <x v="0"/>
    <s v="A09"/>
    <s v="-"/>
    <x v="1"/>
    <s v="鳥獸碰觸"/>
    <m/>
  </r>
  <r>
    <m/>
    <x v="19"/>
    <x v="21"/>
    <d v="1899-12-30T05:42:00"/>
    <s v="瞬跳"/>
    <s v="-"/>
    <n v="0"/>
    <n v="0"/>
    <s v="社頭"/>
    <s v="社永線"/>
    <s v="51N"/>
    <m/>
    <n v="1"/>
    <n v="1"/>
    <m/>
    <m/>
    <n v="1"/>
    <s v="湳港高幹8號樹木碰觸"/>
    <x v="9"/>
    <s v="A11"/>
    <s v="-"/>
    <x v="3"/>
    <s v="樹竹碰觸"/>
    <m/>
  </r>
  <r>
    <m/>
    <x v="26"/>
    <x v="22"/>
    <d v="1899-12-30T01:58:00"/>
    <s v="瞬跳"/>
    <s v="-"/>
    <n v="0"/>
    <n v="0"/>
    <s v="彰化"/>
    <s v="IK43"/>
    <n v="51"/>
    <n v="1"/>
    <m/>
    <m/>
    <m/>
    <n v="1"/>
    <n v="1"/>
    <s v="電驛動作,CB未動作,己請台中供派員查修,負載先轉至IK36_x000a_南美#27高供用戶內線設備外物碰觸致用戶分界點FUSE 40T*1斷。"/>
    <x v="3"/>
    <s v="A10"/>
    <s v="-"/>
    <x v="9"/>
    <s v="外物碰觸"/>
    <m/>
  </r>
  <r>
    <m/>
    <x v="27"/>
    <x v="23"/>
    <d v="1899-12-30T06:14:00"/>
    <s v="瞬跳"/>
    <s v="-"/>
    <n v="0"/>
    <n v="0"/>
    <s v="二水"/>
    <s v="大安線"/>
    <s v="51N"/>
    <m/>
    <n v="1"/>
    <n v="1"/>
    <m/>
    <m/>
    <n v="1"/>
    <s v="香鼻14熔絲開關故障(A、NΦ舉旗)"/>
    <x v="11"/>
    <s v="A49"/>
    <s v="-"/>
    <x v="8"/>
    <s v="熔絲鏈開關不良"/>
    <m/>
  </r>
  <r>
    <m/>
    <x v="28"/>
    <x v="24"/>
    <d v="1899-12-30T02:34:00"/>
    <s v="瞬跳"/>
    <s v="-"/>
    <n v="0"/>
    <n v="0"/>
    <s v="大城"/>
    <s v="9L22"/>
    <n v="51"/>
    <n v="1"/>
    <m/>
    <n v="1"/>
    <m/>
    <m/>
    <n v="1"/>
    <s v="東港高幹25-1X#1 光電高供戶分界點跳脫2相"/>
    <x v="6"/>
    <s v="A41"/>
    <s v="-"/>
    <x v="1"/>
    <s v="用戶設備不良"/>
    <m/>
  </r>
  <r>
    <m/>
    <x v="29"/>
    <x v="24"/>
    <d v="1899-12-30T16:04:00"/>
    <s v="瞬跳"/>
    <s v="-"/>
    <n v="0"/>
    <n v="0"/>
    <s v="草湖"/>
    <s v="胡厝線"/>
    <n v="51"/>
    <n v="1"/>
    <m/>
    <n v="1"/>
    <m/>
    <m/>
    <n v="1"/>
    <s v="胡厝高幹#6，遭不明外物碰觸。"/>
    <x v="3"/>
    <s v="A10"/>
    <s v="-"/>
    <x v="1"/>
    <s v="外物碰觸"/>
    <m/>
  </r>
  <r>
    <m/>
    <x v="30"/>
    <x v="25"/>
    <d v="1899-12-30T22:38:00"/>
    <s v="瞬跳"/>
    <s v="-"/>
    <n v="0"/>
    <n v="0"/>
    <s v="田中"/>
    <s v="IG36"/>
    <n v="51"/>
    <n v="1"/>
    <m/>
    <n v="1"/>
    <m/>
    <m/>
    <n v="1"/>
    <s v="二水20Y19空X6鳥巢樹枝碰觸DS"/>
    <x v="3"/>
    <s v="A10"/>
    <s v="-"/>
    <x v="8"/>
    <s v="外物碰觸"/>
    <m/>
  </r>
  <r>
    <m/>
    <x v="31"/>
    <x v="26"/>
    <d v="1899-12-30T07:45:00"/>
    <s v="瞬跳"/>
    <s v="-"/>
    <n v="0"/>
    <n v="0"/>
    <s v="員南"/>
    <s v="經口線"/>
    <n v="51"/>
    <n v="1"/>
    <m/>
    <n v="1"/>
    <m/>
    <m/>
    <n v="1"/>
    <s v="疑似高供用戶引起_x000a_1.安排更換分歧開關及熔絲(65A-&gt;40A)                              2.高供用戶FC開關老舊更換"/>
    <x v="6"/>
    <s v="A41"/>
    <s v="-"/>
    <x v="4"/>
    <s v="用戶設備不良"/>
    <m/>
  </r>
  <r>
    <m/>
    <x v="32"/>
    <x v="26"/>
    <d v="1899-12-30T08:53:00"/>
    <s v="瞬跳"/>
    <s v="-"/>
    <n v="0"/>
    <n v="0"/>
    <s v="大城"/>
    <s v="9L34"/>
    <n v="51"/>
    <n v="1"/>
    <m/>
    <n v="1"/>
    <m/>
    <m/>
    <n v="1"/>
    <s v="大城#114X13-1Y4鳥害"/>
    <x v="0"/>
    <s v="A09"/>
    <s v="-"/>
    <x v="1"/>
    <s v="鳥獸碰觸"/>
    <m/>
  </r>
  <r>
    <m/>
    <x v="5"/>
    <x v="26"/>
    <d v="1899-12-30T09:31:00"/>
    <s v="瞬跳"/>
    <s v="-"/>
    <n v="0"/>
    <n v="0"/>
    <s v="草湖"/>
    <s v="趙甲線"/>
    <n v="51"/>
    <n v="1"/>
    <m/>
    <n v="1"/>
    <m/>
    <m/>
    <n v="1"/>
    <s v="萬合高幹34Z3號遭不明物體碰觸，裝腳礙子有閃絡痕跡。"/>
    <x v="3"/>
    <s v="A10"/>
    <s v="-"/>
    <x v="1"/>
    <s v="外物碰觸"/>
    <m/>
  </r>
  <r>
    <m/>
    <x v="33"/>
    <x v="27"/>
    <d v="1899-12-30T02:56:00"/>
    <s v="瞬跳"/>
    <s v="-"/>
    <n v="0"/>
    <n v="0"/>
    <s v="花壇"/>
    <s v="9P10"/>
    <n v="51"/>
    <n v="1"/>
    <m/>
    <n v="1"/>
    <m/>
    <m/>
    <n v="1"/>
    <s v="查無事故點"/>
    <x v="12"/>
    <s v="A50"/>
    <s v="-"/>
    <x v="7"/>
    <s v="原因不明"/>
    <m/>
  </r>
  <r>
    <m/>
    <x v="34"/>
    <x v="27"/>
    <d v="1899-12-30T05:46:00"/>
    <s v="瞬跳"/>
    <s v="-"/>
    <n v="0"/>
    <n v="0"/>
    <s v="田中"/>
    <s v="IG31"/>
    <n v="51"/>
    <n v="1"/>
    <m/>
    <n v="1"/>
    <m/>
    <m/>
    <n v="1"/>
    <s v=" 道場高幹43松鼠碰觸 "/>
    <x v="0"/>
    <s v="A09"/>
    <s v="-"/>
    <x v="0"/>
    <s v="鳥獸碰觸"/>
    <m/>
  </r>
  <r>
    <m/>
    <x v="35"/>
    <x v="27"/>
    <d v="1899-12-30T05:59:00"/>
    <s v="瞬跳"/>
    <s v="-"/>
    <n v="0"/>
    <n v="0"/>
    <s v="田中"/>
    <s v="IG43"/>
    <s v="51N"/>
    <m/>
    <n v="1"/>
    <n v="1"/>
    <m/>
    <m/>
    <n v="1"/>
    <s v="社頭25松鼠碰觸D.S(Cψ)"/>
    <x v="0"/>
    <s v="A09"/>
    <s v="-"/>
    <x v="8"/>
    <s v="鳥獸碰觸"/>
    <m/>
  </r>
  <r>
    <m/>
    <x v="36"/>
    <x v="27"/>
    <d v="1899-12-30T06:23:00"/>
    <s v="瞬跳"/>
    <s v="-"/>
    <n v="0"/>
    <n v="0"/>
    <s v="芳苑"/>
    <s v="芳林線"/>
    <s v="51 51N"/>
    <m/>
    <n v="1"/>
    <n v="1"/>
    <m/>
    <m/>
    <n v="1"/>
    <s v="芳苑高幹#210自動化開關跳線遭鳥獸碰觸，造成懸垂礙子破裂及跳線受損。"/>
    <x v="0"/>
    <s v="A09"/>
    <s v="-"/>
    <x v="1"/>
    <s v="鳥獸碰觸"/>
    <m/>
  </r>
  <r>
    <m/>
    <x v="37"/>
    <x v="27"/>
    <d v="1899-12-30T14:07:00"/>
    <s v="瞬跳"/>
    <s v="-"/>
    <n v="0"/>
    <n v="0"/>
    <s v="大竹"/>
    <s v="竹彰線"/>
    <s v="51N"/>
    <m/>
    <n v="1"/>
    <n v="1"/>
    <m/>
    <m/>
    <n v="1"/>
    <s v="大竹#43X1避雷器絕緣劣化擊穿爆裂"/>
    <x v="1"/>
    <s v="A42"/>
    <s v="-"/>
    <x v="9"/>
    <s v="避雷器不良"/>
    <m/>
  </r>
  <r>
    <m/>
    <x v="38"/>
    <x v="27"/>
    <d v="1899-12-30T16:24:00"/>
    <s v="瞬跳"/>
    <s v="-"/>
    <n v="0"/>
    <n v="0"/>
    <s v="田中"/>
    <s v="IG32"/>
    <s v="51N"/>
    <m/>
    <n v="1"/>
    <n v="1"/>
    <m/>
    <m/>
    <n v="1"/>
    <s v=" 北工(二)高分24 松鼠碰觸 "/>
    <x v="0"/>
    <s v="A09"/>
    <s v="-"/>
    <x v="0"/>
    <s v="鳥獸碰觸"/>
    <m/>
  </r>
  <r>
    <m/>
    <x v="39"/>
    <x v="28"/>
    <d v="1899-12-30T06:57:00"/>
    <s v="瞬跳"/>
    <s v="-"/>
    <n v="0"/>
    <n v="0"/>
    <s v="員東"/>
    <s v="東新線"/>
    <n v="51"/>
    <n v="1"/>
    <m/>
    <n v="1"/>
    <m/>
    <m/>
    <n v="1"/>
    <s v="三春高幹 91-1X2 G4510CE67"/>
    <x v="3"/>
    <s v="A10"/>
    <m/>
    <x v="4"/>
    <s v="外物碰觸"/>
    <m/>
  </r>
  <r>
    <m/>
    <x v="40"/>
    <x v="28"/>
    <d v="1899-12-30T08:35:00"/>
    <s v="瞬跳"/>
    <s v="-"/>
    <n v="0"/>
    <n v="0"/>
    <s v="大城"/>
    <s v="9L40"/>
    <s v="51N"/>
    <m/>
    <n v="1"/>
    <n v="1"/>
    <m/>
    <m/>
    <n v="1"/>
    <s v="研判當日為溪州變電所全停，該饋線於6點多承載IE29部分負載，瞬跳時間與光電發電時間接近，研判為三相不平衡引起"/>
    <x v="7"/>
    <s v="A510"/>
    <m/>
    <x v="1"/>
    <s v="操作不良"/>
    <m/>
  </r>
  <r>
    <m/>
    <x v="41"/>
    <x v="29"/>
    <d v="1899-12-30T02:03:00"/>
    <s v="瞬跳"/>
    <s v="-"/>
    <n v="0"/>
    <n v="0"/>
    <s v="北斗"/>
    <s v="斗中線"/>
    <n v="51"/>
    <n v="1"/>
    <m/>
    <n v="1"/>
    <m/>
    <m/>
    <n v="1"/>
    <s v=" K3883-CD38 J14~K3883-BC51 J11) 地下電纜不良"/>
    <x v="8"/>
    <s v="A45"/>
    <m/>
    <x v="0"/>
    <s v="電纜不良或劣化"/>
    <m/>
  </r>
  <r>
    <m/>
    <x v="41"/>
    <x v="29"/>
    <d v="1899-12-30T08:52:00"/>
    <s v="瞬跳"/>
    <s v="-"/>
    <n v="0"/>
    <n v="0"/>
    <s v="北斗"/>
    <s v="斗中線"/>
    <n v="51"/>
    <n v="1"/>
    <m/>
    <n v="1"/>
    <m/>
    <m/>
    <n v="1"/>
    <s v=" K3883-CD38 J14~K3883-BC51 J11) 地下電纜不良"/>
    <x v="8"/>
    <s v="A45"/>
    <m/>
    <x v="0"/>
    <s v="電纜不良或劣化"/>
    <m/>
  </r>
  <r>
    <m/>
    <x v="29"/>
    <x v="30"/>
    <d v="1899-12-30T04:10:00"/>
    <s v="瞬跳"/>
    <s v="-"/>
    <n v="0"/>
    <n v="0"/>
    <s v="草湖"/>
    <s v="胡厝線"/>
    <n v="51"/>
    <n v="1"/>
    <m/>
    <n v="1"/>
    <m/>
    <m/>
    <n v="1"/>
    <s v="胡厝#28,變壓器短節電纜不良"/>
    <x v="8"/>
    <s v="A45"/>
    <m/>
    <x v="1"/>
    <s v="電纜不良或劣化"/>
    <m/>
  </r>
  <r>
    <m/>
    <x v="29"/>
    <x v="30"/>
    <d v="1899-12-30T04:14:00"/>
    <s v="瞬跳"/>
    <s v="-"/>
    <n v="0"/>
    <n v="0"/>
    <s v="草湖"/>
    <s v="胡厝線"/>
    <n v="51"/>
    <n v="1"/>
    <m/>
    <n v="1"/>
    <m/>
    <m/>
    <n v="1"/>
    <s v="胡厝#28,變壓器短節電纜不良"/>
    <x v="8"/>
    <s v="A45"/>
    <m/>
    <x v="1"/>
    <s v="電纜不良或劣化"/>
    <m/>
  </r>
  <r>
    <m/>
    <x v="42"/>
    <x v="31"/>
    <d v="1899-12-30T10:03:00"/>
    <s v="瞬跳"/>
    <s v="-"/>
    <n v="0"/>
    <n v="0"/>
    <s v="大城"/>
    <s v="9L24"/>
    <n v="51"/>
    <n v="1"/>
    <m/>
    <n v="1"/>
    <m/>
    <m/>
    <n v="1"/>
    <s v="大城#114X13-1Y4鳥害"/>
    <x v="0"/>
    <s v="A09"/>
    <m/>
    <x v="1"/>
    <s v="鳥獸碰觸"/>
    <m/>
  </r>
  <r>
    <m/>
    <x v="43"/>
    <x v="31"/>
    <d v="1899-12-30T16:16:00"/>
    <s v="瞬跳"/>
    <s v="-"/>
    <n v="0"/>
    <n v="0"/>
    <s v="花壇"/>
    <s v="9P16"/>
    <n v="51"/>
    <n v="1"/>
    <m/>
    <n v="1"/>
    <m/>
    <m/>
    <n v="1"/>
    <s v="承攬商結束H13076工作送電時，因簡單實業C.T不良引起"/>
    <x v="6"/>
    <s v="A41"/>
    <m/>
    <x v="7"/>
    <s v="用戶設備不良"/>
    <m/>
  </r>
  <r>
    <m/>
    <x v="44"/>
    <x v="32"/>
    <d v="1899-12-30T07:27:00"/>
    <s v="瞬跳"/>
    <s v="-"/>
    <n v="0"/>
    <n v="0"/>
    <s v="彰林"/>
    <s v="9M37"/>
    <s v="51N"/>
    <n v="1"/>
    <m/>
    <n v="1"/>
    <m/>
    <m/>
    <n v="1"/>
    <s v="竹子高分47樹竹碰觸高壓線"/>
    <x v="9"/>
    <s v="A11"/>
    <m/>
    <x v="4"/>
    <s v="樹竹碰觸"/>
    <m/>
  </r>
  <r>
    <m/>
    <x v="45"/>
    <x v="33"/>
    <d v="1899-12-30T00:41:00"/>
    <s v="瞬跳"/>
    <s v="-"/>
    <n v="0"/>
    <n v="0"/>
    <s v="大城"/>
    <s v="9L21"/>
    <n v="51"/>
    <n v="1"/>
    <m/>
    <n v="1"/>
    <m/>
    <m/>
    <n v="1"/>
    <s v="沿海高分6Y#1號避雷器絕緣劣化不良"/>
    <x v="1"/>
    <s v="A42"/>
    <m/>
    <x v="1"/>
    <s v="避雷器不良"/>
    <m/>
  </r>
  <r>
    <m/>
    <x v="46"/>
    <x v="33"/>
    <d v="1899-12-30T07:09:00"/>
    <s v="瞬跳"/>
    <s v="-"/>
    <n v="0"/>
    <n v="0"/>
    <s v="草湖"/>
    <s v="草北線"/>
    <n v="51"/>
    <n v="1"/>
    <m/>
    <n v="1"/>
    <m/>
    <m/>
    <n v="1"/>
    <s v="文津高幹66X1-1號LBS開關跳線遭受鳥獸碰觸"/>
    <x v="0"/>
    <s v="A09"/>
    <m/>
    <x v="1"/>
    <s v="鳥獸碰觸"/>
    <m/>
  </r>
  <r>
    <m/>
    <x v="47"/>
    <x v="34"/>
    <d v="1899-12-30T03:01:00"/>
    <s v="瞬跳"/>
    <s v="-"/>
    <n v="0"/>
    <n v="0"/>
    <s v="草港"/>
    <s v="草中線"/>
    <s v="51N"/>
    <m/>
    <n v="1"/>
    <n v="1"/>
    <m/>
    <m/>
    <n v="1"/>
    <s v="頭崙高幹#34-1~ 頭崙高幹#34-1Y1增設水泥桿位防護管未固定或未包覆絕緣毯"/>
    <x v="13"/>
    <s v="A10"/>
    <m/>
    <x v="2"/>
    <s v="施工不良"/>
    <m/>
  </r>
  <r>
    <m/>
    <x v="47"/>
    <x v="34"/>
    <d v="1899-12-30T03:06:00"/>
    <s v="瞬跳"/>
    <s v="-"/>
    <n v="0"/>
    <n v="0"/>
    <s v="草港"/>
    <s v="草中線"/>
    <s v="51N"/>
    <m/>
    <n v="1"/>
    <n v="1"/>
    <m/>
    <m/>
    <n v="1"/>
    <s v="頭崙高幹#34-1~ 頭崙高幹#34-1Y1增設水泥桿位防護管未固定或未包覆絕緣毯"/>
    <x v="13"/>
    <s v="A10"/>
    <s v="-"/>
    <x v="2"/>
    <s v="施工不良"/>
    <m/>
  </r>
  <r>
    <m/>
    <x v="47"/>
    <x v="34"/>
    <d v="1899-12-30T03:53:00"/>
    <s v="瞬跳"/>
    <s v="-"/>
    <n v="0"/>
    <n v="0"/>
    <s v="草港"/>
    <s v="草中線"/>
    <s v="51N"/>
    <m/>
    <n v="1"/>
    <n v="1"/>
    <m/>
    <m/>
    <n v="1"/>
    <s v="頭崙高幹#34-1~ 頭崙高幹#34-1Y1增設水泥桿位防護管未固定或未包覆絕緣毯"/>
    <x v="13"/>
    <s v="A10"/>
    <m/>
    <x v="2"/>
    <s v="施工不良"/>
    <m/>
  </r>
  <r>
    <m/>
    <x v="47"/>
    <x v="34"/>
    <d v="1899-12-30T05:26:00"/>
    <s v="瞬跳"/>
    <s v="-"/>
    <n v="0"/>
    <n v="0"/>
    <s v="草港"/>
    <s v="草中線"/>
    <s v="51N"/>
    <m/>
    <n v="1"/>
    <n v="1"/>
    <m/>
    <m/>
    <n v="1"/>
    <s v="頭崙高幹#34-1~ 頭崙高幹#34-1Y1增設水泥桿位防護管未固定或未包覆絕緣毯"/>
    <x v="13"/>
    <s v="A10"/>
    <m/>
    <x v="2"/>
    <s v="施工不良"/>
    <m/>
  </r>
  <r>
    <m/>
    <x v="48"/>
    <x v="34"/>
    <d v="1899-12-30T06:21:00"/>
    <s v="瞬跳"/>
    <s v="-"/>
    <n v="0"/>
    <n v="0"/>
    <s v="二水"/>
    <s v="柑園線"/>
    <s v="51N"/>
    <m/>
    <n v="1"/>
    <n v="1"/>
    <m/>
    <m/>
    <n v="1"/>
    <s v="西畔#43  避雷器不良"/>
    <x v="1"/>
    <s v="A42"/>
    <m/>
    <x v="10"/>
    <s v="避雷器不良"/>
    <m/>
  </r>
  <r>
    <m/>
    <x v="49"/>
    <x v="35"/>
    <d v="1899-12-30T13:04:00"/>
    <s v="瞬跳"/>
    <s v="-"/>
    <n v="0"/>
    <n v="0"/>
    <s v="福工"/>
    <s v="金崙線"/>
    <s v="51N"/>
    <m/>
    <n v="1"/>
    <n v="1"/>
    <m/>
    <m/>
    <n v="1"/>
    <s v="金崙#115懸垂礙子不良"/>
    <x v="14"/>
    <s v="A47"/>
    <m/>
    <x v="4"/>
    <s v="礙子不良"/>
    <m/>
  </r>
  <r>
    <m/>
    <x v="50"/>
    <x v="36"/>
    <d v="1899-12-30T10:55:00"/>
    <s v="瞬跳"/>
    <s v="-"/>
    <n v="0"/>
    <n v="0"/>
    <s v="彰竹"/>
    <s v="9N24"/>
    <s v="51N"/>
    <m/>
    <n v="1"/>
    <n v="1"/>
    <m/>
    <m/>
    <n v="1"/>
    <s v="快官#13y11螺栓鬆脫"/>
    <x v="14"/>
    <s v="A47"/>
    <m/>
    <x v="9"/>
    <s v="礙子不良"/>
    <m/>
  </r>
  <r>
    <m/>
    <x v="51"/>
    <x v="36"/>
    <d v="1899-12-30T10:58:00"/>
    <s v="瞬跳"/>
    <s v="-"/>
    <n v="0"/>
    <n v="0"/>
    <s v="大竹"/>
    <s v="渡船線"/>
    <n v="51"/>
    <n v="1"/>
    <m/>
    <n v="1"/>
    <m/>
    <m/>
    <n v="1"/>
    <s v="渡船1-1y1避雷器不良"/>
    <x v="1"/>
    <s v="A42"/>
    <m/>
    <x v="9"/>
    <s v="避雷器不良"/>
    <m/>
  </r>
  <r>
    <m/>
    <x v="52"/>
    <x v="36"/>
    <d v="1899-12-30T15:34:00"/>
    <s v="瞬跳"/>
    <s v="-"/>
    <n v="0"/>
    <n v="0"/>
    <s v="大城"/>
    <s v="9L37"/>
    <n v="51"/>
    <n v="1"/>
    <m/>
    <n v="1"/>
    <m/>
    <m/>
    <n v="1"/>
    <s v="西港#113外物碰觸"/>
    <x v="3"/>
    <s v="A10"/>
    <m/>
    <x v="1"/>
    <s v="外物碰觸"/>
    <m/>
  </r>
  <r>
    <m/>
    <x v="53"/>
    <x v="37"/>
    <d v="1899-12-30T11:43:00"/>
    <s v="瞬跳"/>
    <s v="-"/>
    <n v="0"/>
    <n v="0"/>
    <s v="大村"/>
    <s v="南寮線"/>
    <s v="51N"/>
    <m/>
    <n v="1"/>
    <n v="1"/>
    <m/>
    <m/>
    <n v="1"/>
    <s v="三春高幹#66 懸垂礙子破裂"/>
    <x v="14"/>
    <s v="A47"/>
    <m/>
    <x v="7"/>
    <s v="礙子不良"/>
    <m/>
  </r>
  <r>
    <m/>
    <x v="45"/>
    <x v="38"/>
    <d v="1899-12-30T11:00:00"/>
    <s v="瞬跳"/>
    <s v="-"/>
    <n v="0"/>
    <n v="0"/>
    <s v="大城"/>
    <s v="9L21"/>
    <n v="51"/>
    <n v="2"/>
    <m/>
    <n v="2"/>
    <m/>
    <m/>
    <n v="1"/>
    <s v="沿海高分15-2變壓器短節電纜絕緣劣化燒損導致瞬跳3次"/>
    <x v="15"/>
    <s v="A46"/>
    <m/>
    <x v="1"/>
    <s v="跳線或接頭不良"/>
    <m/>
  </r>
  <r>
    <m/>
    <x v="45"/>
    <x v="38"/>
    <d v="1899-12-30T11:20:00"/>
    <s v="瞬跳"/>
    <s v="-"/>
    <n v="0"/>
    <n v="0"/>
    <s v="大城"/>
    <s v="9L21"/>
    <n v="51"/>
    <n v="1"/>
    <m/>
    <n v="1"/>
    <m/>
    <m/>
    <n v="1"/>
    <s v="沿海高分15-2變壓器短節電纜絕緣劣化燒損導致瞬跳3次"/>
    <x v="15"/>
    <s v="A46"/>
    <m/>
    <x v="1"/>
    <s v="跳線或接頭不良"/>
    <m/>
  </r>
  <r>
    <m/>
    <x v="45"/>
    <x v="38"/>
    <d v="1899-12-30T11:21:00"/>
    <s v="瞬跳"/>
    <s v="-"/>
    <n v="0"/>
    <n v="0"/>
    <s v="大城"/>
    <s v="9L21"/>
    <n v="51"/>
    <n v="1"/>
    <m/>
    <n v="1"/>
    <m/>
    <m/>
    <n v="1"/>
    <s v="沿海高分15-2變壓器短節電纜絕緣劣化燒損導致瞬跳3次"/>
    <x v="15"/>
    <s v="A46"/>
    <m/>
    <x v="1"/>
    <s v="跳線或接頭不良"/>
    <m/>
  </r>
  <r>
    <m/>
    <x v="46"/>
    <x v="39"/>
    <d v="1899-12-30T05:59:00"/>
    <s v="瞬跳"/>
    <s v="-"/>
    <n v="0"/>
    <n v="0"/>
    <s v="草湖"/>
    <s v="草北線"/>
    <s v="51N"/>
    <m/>
    <n v="1"/>
    <n v="1"/>
    <m/>
    <m/>
    <n v="1"/>
    <s v="文津高幹27~28號架空地線軸型礙子破損以致斷落碰觸B相高壓導線引起瞬跳"/>
    <x v="14"/>
    <s v="A47"/>
    <m/>
    <x v="1"/>
    <s v="礙子不良"/>
    <m/>
  </r>
  <r>
    <m/>
    <x v="46"/>
    <x v="40"/>
    <d v="1899-12-30T05:59:00"/>
    <s v="瞬跳"/>
    <m/>
    <m/>
    <m/>
    <s v="草湖"/>
    <s v="草北線"/>
    <s v="51N"/>
    <m/>
    <n v="1"/>
    <n v="1"/>
    <m/>
    <m/>
    <n v="1"/>
    <s v="文津#27~28架空地線斷落"/>
    <x v="5"/>
    <s v="A32"/>
    <m/>
    <x v="1"/>
    <s v="架空地線不良"/>
    <m/>
  </r>
  <r>
    <m/>
    <x v="54"/>
    <x v="41"/>
    <d v="1899-12-30T07:14:00"/>
    <s v="瞬跳"/>
    <s v="-"/>
    <n v="0"/>
    <n v="0"/>
    <s v="芳苑"/>
    <s v="芳隆線"/>
    <n v="51"/>
    <n v="1"/>
    <m/>
    <n v="1"/>
    <m/>
    <m/>
    <n v="1"/>
    <s v="芳工一高分4空X5號LBS開關跳線處遭鳥類碰觸造成"/>
    <x v="0"/>
    <s v="A09"/>
    <m/>
    <x v="1"/>
    <s v="鳥獸碰觸"/>
    <m/>
  </r>
  <r>
    <m/>
    <x v="55"/>
    <x v="42"/>
    <d v="1899-12-30T07:59:00"/>
    <s v="瞬跳"/>
    <m/>
    <m/>
    <m/>
    <s v="二林"/>
    <s v="東興線"/>
    <n v="51"/>
    <n v="1"/>
    <m/>
    <n v="1"/>
    <m/>
    <m/>
    <n v="1"/>
    <s v="永安高幹91號，高壓導線B、C二相有電弧痕跡，為農田驅鳥用之彩帶，因受風吹襲碰觸。"/>
    <x v="3"/>
    <s v="A10"/>
    <m/>
    <x v="1"/>
    <s v="外物碰觸"/>
    <m/>
  </r>
  <r>
    <m/>
    <x v="56"/>
    <x v="42"/>
    <d v="1899-12-30T22:46:00"/>
    <s v="瞬跳"/>
    <m/>
    <m/>
    <m/>
    <s v="北斗"/>
    <s v="斗興線"/>
    <s v="51N"/>
    <m/>
    <n v="1"/>
    <n v="1"/>
    <m/>
    <m/>
    <n v="1"/>
    <s v="查無事故點"/>
    <x v="12"/>
    <s v="A50"/>
    <m/>
    <x v="1"/>
    <s v="原因不明"/>
    <m/>
  </r>
  <r>
    <m/>
    <x v="57"/>
    <x v="43"/>
    <d v="1899-12-30T11:29:00"/>
    <s v="瞬跳"/>
    <m/>
    <m/>
    <m/>
    <s v="二水"/>
    <s v="大莊線"/>
    <s v="51N"/>
    <m/>
    <n v="1"/>
    <n v="1"/>
    <m/>
    <m/>
    <n v="1"/>
    <s v="下埔#20避雷器故障(A、B、Nψ)"/>
    <x v="1"/>
    <s v="A42"/>
    <m/>
    <x v="8"/>
    <s v="避雷器不良"/>
    <m/>
  </r>
  <r>
    <m/>
    <x v="57"/>
    <x v="44"/>
    <d v="1899-12-30T10:00:00"/>
    <s v="瞬跳"/>
    <m/>
    <m/>
    <m/>
    <s v="二水"/>
    <s v="大莊線"/>
    <s v="51N"/>
    <m/>
    <n v="1"/>
    <n v="1"/>
    <m/>
    <m/>
    <n v="1"/>
    <s v="下埔#20避雷器故障(A、Nψ)"/>
    <x v="1"/>
    <s v="A42"/>
    <m/>
    <x v="8"/>
    <s v="避雷器不良"/>
    <m/>
  </r>
  <r>
    <m/>
    <x v="58"/>
    <x v="45"/>
    <d v="1899-12-30T12:29:00"/>
    <s v="瞬跳"/>
    <m/>
    <m/>
    <m/>
    <s v="北斗"/>
    <s v="斗湖線"/>
    <n v="51"/>
    <n v="1"/>
    <m/>
    <n v="1"/>
    <m/>
    <m/>
    <n v="1"/>
    <s v="法院高幹9鳥害"/>
    <x v="0"/>
    <s v="A09"/>
    <m/>
    <x v="0"/>
    <s v="鳥獸碰觸"/>
    <m/>
  </r>
  <r>
    <m/>
    <x v="59"/>
    <x v="46"/>
    <d v="1899-12-30T05:40:00"/>
    <s v="瞬跳"/>
    <m/>
    <m/>
    <m/>
    <s v="社頭"/>
    <s v="IR40"/>
    <n v="51"/>
    <n v="1"/>
    <m/>
    <n v="1"/>
    <m/>
    <m/>
    <n v="1"/>
    <s v="查無事故點"/>
    <x v="12"/>
    <s v="A50"/>
    <m/>
    <x v="5"/>
    <s v="原因不明"/>
    <m/>
  </r>
  <r>
    <m/>
    <x v="60"/>
    <x v="47"/>
    <d v="1899-12-30T15:53:00"/>
    <s v="瞬跳"/>
    <m/>
    <m/>
    <m/>
    <s v="草港"/>
    <s v="草嶺線"/>
    <n v="51"/>
    <n v="1"/>
    <m/>
    <n v="1"/>
    <m/>
    <m/>
    <n v="1"/>
    <s v="線西高幹#26 鳥獸碰觸"/>
    <x v="0"/>
    <s v="A09"/>
    <m/>
    <x v="2"/>
    <s v="鳥獸碰觸"/>
    <m/>
  </r>
  <r>
    <m/>
    <x v="61"/>
    <x v="48"/>
    <d v="1899-12-30T08:56:00"/>
    <s v="瞬跳"/>
    <m/>
    <m/>
    <m/>
    <s v="漢寶"/>
    <s v="9G23"/>
    <n v="51"/>
    <n v="1"/>
    <m/>
    <n v="1"/>
    <m/>
    <m/>
    <n v="1"/>
    <s v="永興#3高分18~19外物碰觸"/>
    <x v="3"/>
    <s v="A10"/>
    <m/>
    <x v="1"/>
    <s v="外物碰觸"/>
    <m/>
  </r>
  <r>
    <m/>
    <x v="28"/>
    <x v="48"/>
    <d v="1899-12-30T14:05:00"/>
    <s v="瞬跳"/>
    <m/>
    <m/>
    <m/>
    <s v="大城"/>
    <s v="9L22"/>
    <n v="51"/>
    <n v="1"/>
    <m/>
    <n v="1"/>
    <m/>
    <m/>
    <n v="1"/>
    <s v="東港高幹25-1X#1 光電高供戶分界點跳脫2相 FC開關不良"/>
    <x v="10"/>
    <s v="A48"/>
    <m/>
    <x v="1"/>
    <s v="熔絲鏈開關不良"/>
    <m/>
  </r>
  <r>
    <m/>
    <x v="62"/>
    <x v="48"/>
    <d v="1899-12-30T14:11:00"/>
    <s v="瞬跳"/>
    <m/>
    <m/>
    <m/>
    <s v="彰林"/>
    <s v="9M32"/>
    <n v="51"/>
    <n v="1"/>
    <m/>
    <n v="1"/>
    <m/>
    <m/>
    <n v="1"/>
    <s v="9M32 CO動作，最後旗標為彰水高幹48-2(ABCN舉旗)，巡查發現K3088FC26-O電力保險絲125E跳脫(F32)，研判為蛇跑入開關箱內碰觸造成相間短路。"/>
    <x v="0"/>
    <s v="A09"/>
    <m/>
    <x v="1"/>
    <s v="鳥獸碰觸"/>
    <m/>
  </r>
  <r>
    <m/>
    <x v="63"/>
    <x v="49"/>
    <d v="1899-12-30T06:18:00"/>
    <s v="瞬跳"/>
    <m/>
    <m/>
    <m/>
    <s v="溪湖"/>
    <s v="巫厝線"/>
    <s v="51N"/>
    <m/>
    <n v="1"/>
    <n v="1"/>
    <m/>
    <m/>
    <n v="1"/>
    <s v="溪東高幹61-2X1 松鼠碰觸FC"/>
    <x v="0"/>
    <s v="A09"/>
    <m/>
    <x v="4"/>
    <s v="鳥獸碰觸"/>
    <m/>
  </r>
  <r>
    <m/>
    <x v="64"/>
    <x v="49"/>
    <d v="1899-12-30T10:09:00"/>
    <s v="瞬跳"/>
    <m/>
    <m/>
    <m/>
    <s v="員林"/>
    <s v="9C41"/>
    <n v="51"/>
    <n v="1"/>
    <m/>
    <n v="1"/>
    <m/>
    <m/>
    <n v="1"/>
    <s v="大村高幹70 避雷器不良"/>
    <x v="1"/>
    <s v="A42"/>
    <m/>
    <x v="4"/>
    <s v="避雷器不良"/>
    <m/>
  </r>
  <r>
    <m/>
    <x v="65"/>
    <x v="50"/>
    <d v="1899-12-30T04:33:00"/>
    <s v="瞬跳"/>
    <m/>
    <m/>
    <m/>
    <s v="溪州"/>
    <s v="溪竹線"/>
    <n v="51"/>
    <n v="1"/>
    <m/>
    <m/>
    <m/>
    <m/>
    <n v="1"/>
    <s v="大湖#7-1鳥類碰觸"/>
    <x v="0"/>
    <s v="A09"/>
    <m/>
    <x v="1"/>
    <s v="鳥獸碰觸"/>
    <m/>
  </r>
  <r>
    <m/>
    <x v="66"/>
    <x v="50"/>
    <d v="1899-12-30T05:07:00"/>
    <s v="瞬跳"/>
    <m/>
    <m/>
    <m/>
    <s v="北斗"/>
    <s v="斗永線"/>
    <m/>
    <m/>
    <m/>
    <m/>
    <m/>
    <m/>
    <n v="0"/>
    <s v="永工高幹43號 _x000a_疑似鳥獸碰觸"/>
    <x v="0"/>
    <s v="A09"/>
    <m/>
    <x v="3"/>
    <s v="鳥獸碰觸"/>
    <m/>
  </r>
  <r>
    <m/>
    <x v="67"/>
    <x v="51"/>
    <d v="1899-12-30T01:53:00"/>
    <s v="瞬跳"/>
    <m/>
    <m/>
    <m/>
    <s v="和美"/>
    <s v="和發線"/>
    <n v="51"/>
    <n v="1"/>
    <m/>
    <n v="1"/>
    <m/>
    <m/>
    <n v="1"/>
    <s v="伸港高幹#2  LBS因雷擊致端子劣化"/>
    <x v="16"/>
    <s v="A53"/>
    <m/>
    <x v="2"/>
    <s v="雷害"/>
    <m/>
  </r>
  <r>
    <m/>
    <x v="68"/>
    <x v="51"/>
    <d v="1899-12-30T03:34:00"/>
    <s v="瞬跳"/>
    <m/>
    <m/>
    <m/>
    <s v="草港"/>
    <s v="草鹿線"/>
    <n v="51"/>
    <n v="1"/>
    <m/>
    <n v="1"/>
    <m/>
    <m/>
    <n v="1"/>
    <s v="草港高幹#114-1Y1 遭雷擊，熔絲筒不良致線路跳脫"/>
    <x v="16"/>
    <s v="A53"/>
    <m/>
    <x v="2"/>
    <s v="雷害"/>
    <m/>
  </r>
  <r>
    <m/>
    <x v="69"/>
    <x v="51"/>
    <d v="1899-12-30T03:42:00"/>
    <s v="瞬跳"/>
    <m/>
    <m/>
    <m/>
    <s v="和美"/>
    <s v="汴頭線"/>
    <s v="51N"/>
    <m/>
    <n v="2"/>
    <n v="2"/>
    <m/>
    <m/>
    <n v="2"/>
    <s v="伸港高幹#3避雷器遭雷擊。"/>
    <x v="16"/>
    <s v="A53"/>
    <m/>
    <x v="2"/>
    <s v="雷害"/>
    <m/>
  </r>
  <r>
    <m/>
    <x v="70"/>
    <x v="51"/>
    <d v="1899-12-30T05:01:00"/>
    <s v="瞬跳"/>
    <m/>
    <m/>
    <m/>
    <s v="草湖"/>
    <s v="草苑線"/>
    <n v="51"/>
    <n v="1"/>
    <m/>
    <n v="1"/>
    <m/>
    <m/>
    <n v="1"/>
    <s v="王功高幹56-1X1號變壓器肘型端頭及王功高幹59號FC遭雷擊感應彈開跳脫，佐證雷擊引起饋線瞬跳，CO動作"/>
    <x v="16"/>
    <s v="A53"/>
    <m/>
    <x v="1"/>
    <s v="雷害"/>
    <m/>
  </r>
  <r>
    <m/>
    <x v="71"/>
    <x v="51"/>
    <d v="1899-12-30T05:16:00"/>
    <s v="瞬跳"/>
    <m/>
    <m/>
    <m/>
    <s v="二水"/>
    <s v="榮民線"/>
    <s v="51 51N"/>
    <m/>
    <n v="1"/>
    <n v="1"/>
    <m/>
    <m/>
    <n v="1"/>
    <s v="大莊82Z1竹子碰觸_x000a_1.立即修剪，日後加強樹木修剪．                                 2.裝設被覆罩．"/>
    <x v="9"/>
    <s v="A11"/>
    <m/>
    <x v="8"/>
    <s v="樹竹碰觸"/>
    <m/>
  </r>
  <r>
    <m/>
    <x v="72"/>
    <x v="51"/>
    <d v="1899-12-30T05:26:00"/>
    <s v="瞬跳"/>
    <m/>
    <m/>
    <m/>
    <s v="彰竹"/>
    <s v="9N26"/>
    <s v="51N"/>
    <m/>
    <n v="1"/>
    <n v="1"/>
    <m/>
    <m/>
    <n v="1"/>
    <s v="三村#120分歧熔絲鏈開關不良致瞬跳。"/>
    <x v="11"/>
    <s v="A49"/>
    <m/>
    <x v="9"/>
    <s v="熔絲鏈開關不良"/>
    <m/>
  </r>
  <r>
    <m/>
    <x v="71"/>
    <x v="51"/>
    <d v="1899-12-30T05:30:00"/>
    <s v="瞬跳"/>
    <m/>
    <m/>
    <m/>
    <s v="二水"/>
    <s v="榮民線"/>
    <s v="51N"/>
    <m/>
    <n v="1"/>
    <n v="1"/>
    <m/>
    <m/>
    <n v="1"/>
    <s v="大莊82Z1竹子碰觸_x000a_1.立即修剪，日後加強樹木修剪．                                 2.裝設被覆罩．"/>
    <x v="9"/>
    <s v="A11"/>
    <m/>
    <x v="8"/>
    <s v="樹竹碰觸"/>
    <m/>
  </r>
  <r>
    <m/>
    <x v="73"/>
    <x v="51"/>
    <d v="1899-12-30T06:12:00"/>
    <s v="瞬跳"/>
    <m/>
    <m/>
    <m/>
    <s v="員東"/>
    <s v="東羽線"/>
    <n v="51"/>
    <n v="1"/>
    <m/>
    <n v="1"/>
    <m/>
    <m/>
    <n v="1"/>
    <s v="黃厝#65，鳥巢、避雷器傾斜"/>
    <x v="0"/>
    <s v="A09"/>
    <m/>
    <x v="4"/>
    <s v="鳥獸碰觸"/>
    <m/>
  </r>
  <r>
    <m/>
    <x v="71"/>
    <x v="52"/>
    <d v="1899-12-30T05:28:00"/>
    <s v="瞬跳"/>
    <m/>
    <m/>
    <m/>
    <s v="二水"/>
    <s v="榮民線"/>
    <s v="51N"/>
    <m/>
    <n v="1"/>
    <n v="1"/>
    <m/>
    <m/>
    <n v="1"/>
    <s v="柑園高幹57X60號  樹木碰觸高壓線已將樹木修剪，導線破皮另以膠膏帶包紮妥"/>
    <x v="9"/>
    <s v="A11"/>
    <m/>
    <x v="10"/>
    <s v="樹竹碰觸"/>
    <m/>
  </r>
  <r>
    <m/>
    <x v="0"/>
    <x v="53"/>
    <d v="1899-12-30T12:28:00"/>
    <s v="瞬跳"/>
    <m/>
    <m/>
    <m/>
    <s v="社頭"/>
    <s v="IR39"/>
    <s v="51N"/>
    <m/>
    <n v="1"/>
    <n v="1"/>
    <m/>
    <m/>
    <n v="1"/>
    <s v="延平高幹22Y1號_x000a_熔絲鏈開關不良"/>
    <x v="11"/>
    <s v="A49"/>
    <m/>
    <x v="3"/>
    <s v="熔絲鏈開關不良"/>
    <m/>
  </r>
  <r>
    <m/>
    <x v="74"/>
    <x v="54"/>
    <d v="1899-12-30T17:31:00"/>
    <s v="瞬跳"/>
    <m/>
    <m/>
    <m/>
    <s v="田中"/>
    <s v="IG38"/>
    <s v="51N"/>
    <m/>
    <n v="1"/>
    <n v="1"/>
    <m/>
    <m/>
    <n v="1"/>
    <s v="許厝寮幹70號 FC遭到鳥害"/>
    <x v="0"/>
    <s v="A09"/>
    <m/>
    <x v="5"/>
    <s v="鳥獸碰觸"/>
    <m/>
  </r>
  <r>
    <m/>
    <x v="75"/>
    <x v="55"/>
    <d v="1899-12-30T04:51:00"/>
    <s v="瞬跳"/>
    <m/>
    <m/>
    <m/>
    <s v="溪湖"/>
    <s v="溪東線"/>
    <s v="51N"/>
    <m/>
    <n v="1"/>
    <n v="1"/>
    <m/>
    <m/>
    <n v="1"/>
    <s v="舊館#43-1松鼠碰觸"/>
    <x v="0"/>
    <s v="A09"/>
    <m/>
    <x v="4"/>
    <s v="鳥獸碰觸"/>
    <m/>
  </r>
  <r>
    <m/>
    <x v="76"/>
    <x v="55"/>
    <d v="1899-12-30T18:23:00"/>
    <s v="瞬跳"/>
    <m/>
    <m/>
    <m/>
    <s v="員南"/>
    <s v="太平線"/>
    <n v="51"/>
    <n v="1"/>
    <m/>
    <n v="1"/>
    <m/>
    <m/>
    <n v="1"/>
    <s v="明聖17#X1，外物碰觸"/>
    <x v="3"/>
    <s v="A10"/>
    <m/>
    <x v="4"/>
    <s v="外物碰觸"/>
    <m/>
  </r>
  <r>
    <m/>
    <x v="77"/>
    <x v="55"/>
    <d v="1899-12-30T18:39:00"/>
    <s v="瞬跳"/>
    <m/>
    <m/>
    <m/>
    <s v="彰林"/>
    <s v="9M30"/>
    <s v="51N"/>
    <m/>
    <n v="1"/>
    <n v="1"/>
    <m/>
    <m/>
    <n v="1"/>
    <s v="萬興#78Y10，外物碰觸"/>
    <x v="3"/>
    <s v="A10"/>
    <m/>
    <x v="4"/>
    <s v="外物碰觸"/>
    <m/>
  </r>
  <r>
    <m/>
    <x v="78"/>
    <x v="56"/>
    <d v="1899-12-30T12:47:00"/>
    <s v="瞬跳"/>
    <m/>
    <m/>
    <m/>
    <s v="花壇"/>
    <s v="9P17"/>
    <n v="51"/>
    <n v="1"/>
    <m/>
    <n v="1"/>
    <m/>
    <m/>
    <n v="1"/>
    <s v="南口 14X12 鳥類碰觸 DS  "/>
    <x v="0"/>
    <s v="A09"/>
    <m/>
    <x v="7"/>
    <s v="鳥獸碰觸"/>
    <m/>
  </r>
  <r>
    <m/>
    <x v="48"/>
    <x v="57"/>
    <d v="1899-12-30T10:43:00"/>
    <s v="瞬跳"/>
    <m/>
    <m/>
    <m/>
    <s v="二水"/>
    <s v="柑園線"/>
    <s v="51N"/>
    <m/>
    <n v="1"/>
    <n v="1"/>
    <m/>
    <m/>
    <n v="1"/>
    <s v="柑園高幹#1  DS不良"/>
    <x v="10"/>
    <s v="A48"/>
    <m/>
    <x v="10"/>
    <m/>
    <s v="NDCIS:5220040"/>
  </r>
  <r>
    <m/>
    <x v="79"/>
    <x v="57"/>
    <d v="1899-12-30T16:30:00"/>
    <s v="瞬跳"/>
    <m/>
    <m/>
    <m/>
    <s v="草湖"/>
    <s v="崙腳線"/>
    <n v="51"/>
    <n v="1"/>
    <m/>
    <n v="1"/>
    <m/>
    <m/>
    <n v="1"/>
    <s v="崙腳高幹72號常開點LBS跳線100平方裸硬銅線遭不明鳥獸碰觸損傷,致IS24饋線瞬跳"/>
    <x v="0"/>
    <s v="A09"/>
    <m/>
    <x v="1"/>
    <s v="鳥獸碰觸"/>
    <s v="現場為常開點LBS已安排於111.05.02下午停電更換為125平方PVC風雨線妥"/>
  </r>
  <r>
    <m/>
    <x v="80"/>
    <x v="58"/>
    <d v="1900-01-03T04:04:00"/>
    <s v="瞬跳"/>
    <m/>
    <m/>
    <m/>
    <s v="彰新"/>
    <s v="阿夷線"/>
    <s v="未顯示"/>
    <m/>
    <m/>
    <n v="1"/>
    <m/>
    <m/>
    <n v="0"/>
    <s v="阿夷#46-2 鳥類碰觸 DS。"/>
    <x v="0"/>
    <s v="A09"/>
    <m/>
    <x v="9"/>
    <m/>
    <m/>
  </r>
  <r>
    <m/>
    <x v="81"/>
    <x v="58"/>
    <d v="1899-12-30T13:16:00"/>
    <s v="瞬跳"/>
    <m/>
    <m/>
    <m/>
    <s v="員林"/>
    <s v="9C36"/>
    <n v="51"/>
    <n v="1"/>
    <m/>
    <n v="1"/>
    <m/>
    <m/>
    <n v="1"/>
    <s v="南門#16-2，DS開關鳥害"/>
    <x v="0"/>
    <s v="A09"/>
    <m/>
    <x v="4"/>
    <s v="鳥獸碰觸"/>
    <m/>
  </r>
  <r>
    <m/>
    <x v="82"/>
    <x v="59"/>
    <d v="1899-12-30T02:17:00"/>
    <s v="瞬跳"/>
    <m/>
    <m/>
    <m/>
    <s v="員東"/>
    <s v="山腳線"/>
    <n v="51"/>
    <n v="1"/>
    <m/>
    <n v="1"/>
    <m/>
    <m/>
    <n v="1"/>
    <m/>
    <x v="17"/>
    <m/>
    <m/>
    <x v="4"/>
    <s v="樹木碰觸"/>
    <m/>
  </r>
  <r>
    <m/>
    <x v="83"/>
    <x v="60"/>
    <d v="1899-12-30T08:29:00"/>
    <s v="瞬跳"/>
    <m/>
    <m/>
    <m/>
    <s v="員南"/>
    <s v="中央線"/>
    <n v="51"/>
    <n v="1"/>
    <m/>
    <n v="1"/>
    <m/>
    <m/>
    <n v="1"/>
    <m/>
    <x v="17"/>
    <m/>
    <m/>
    <x v="4"/>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e v="#N/A"/>
    <e v="#N/A"/>
    <m/>
    <m/>
    <m/>
    <m/>
    <m/>
    <m/>
    <n v="0"/>
    <m/>
    <x v="17"/>
    <m/>
    <m/>
    <x v="11"/>
    <m/>
    <m/>
  </r>
  <r>
    <m/>
    <x v="84"/>
    <x v="61"/>
    <m/>
    <m/>
    <m/>
    <m/>
    <m/>
    <m/>
    <m/>
    <m/>
    <m/>
    <m/>
    <m/>
    <m/>
    <m/>
    <m/>
    <m/>
    <x v="18"/>
    <m/>
    <m/>
    <x v="12"/>
    <m/>
    <m/>
  </r>
  <r>
    <m/>
    <x v="84"/>
    <x v="61"/>
    <m/>
    <m/>
    <m/>
    <m/>
    <m/>
    <m/>
    <m/>
    <m/>
    <m/>
    <m/>
    <m/>
    <m/>
    <m/>
    <m/>
    <m/>
    <x v="18"/>
    <m/>
    <m/>
    <x v="12"/>
    <m/>
    <m/>
  </r>
  <r>
    <m/>
    <x v="84"/>
    <x v="61"/>
    <m/>
    <m/>
    <m/>
    <m/>
    <m/>
    <m/>
    <m/>
    <m/>
    <m/>
    <m/>
    <m/>
    <m/>
    <m/>
    <m/>
    <m/>
    <x v="18"/>
    <m/>
    <m/>
    <x v="12"/>
    <m/>
    <m/>
  </r>
  <r>
    <m/>
    <x v="84"/>
    <x v="61"/>
    <m/>
    <m/>
    <m/>
    <m/>
    <m/>
    <m/>
    <m/>
    <m/>
    <m/>
    <m/>
    <m/>
    <m/>
    <m/>
    <m/>
    <m/>
    <x v="18"/>
    <m/>
    <m/>
    <x v="12"/>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4515024-AAE2-4B2B-990B-30C3CCA2D720}" name="樞紐分析表1" cacheId="8" applyNumberFormats="0" applyBorderFormats="0" applyFontFormats="0" applyPatternFormats="0" applyAlignmentFormats="0" applyWidthHeightFormats="1" dataCaption="數值" updatedVersion="6" minRefreshableVersion="3" useAutoFormatting="1" itemPrintTitles="1" createdVersion="6" indent="0" outline="1" outlineData="1" multipleFieldFilters="0">
  <location ref="Y3:AK15" firstHeaderRow="1" firstDataRow="2" firstDataCol="1" rowPageCount="1" colPageCount="1"/>
  <pivotFields count="24">
    <pivotField showAll="0"/>
    <pivotField showAll="0"/>
    <pivotField axis="axisPage" multipleItemSelectionAllowed="1" showAll="0">
      <items count="63">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x="37"/>
        <item x="38"/>
        <item x="39"/>
        <item x="41"/>
        <item h="1" x="61"/>
        <item x="40"/>
        <item x="42"/>
        <item x="43"/>
        <item x="44"/>
        <item x="45"/>
        <item x="46"/>
        <item x="47"/>
        <item x="48"/>
        <item x="49"/>
        <item x="50"/>
        <item x="51"/>
        <item x="52"/>
        <item x="53"/>
        <item x="54"/>
        <item x="55"/>
        <item x="56"/>
        <item x="57"/>
        <item h="1" x="58"/>
        <item h="1" x="59"/>
        <item h="1" x="6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20">
        <item x="3"/>
        <item x="0"/>
        <item x="6"/>
        <item x="5"/>
        <item x="12"/>
        <item x="2"/>
        <item x="10"/>
        <item x="15"/>
        <item x="16"/>
        <item x="7"/>
        <item x="8"/>
        <item x="11"/>
        <item x="9"/>
        <item x="13"/>
        <item x="1"/>
        <item x="14"/>
        <item x="4"/>
        <item x="17"/>
        <item x="18"/>
        <item t="default"/>
      </items>
    </pivotField>
    <pivotField showAll="0"/>
    <pivotField showAll="0"/>
    <pivotField axis="axisRow" dataField="1" showAll="0">
      <items count="14">
        <item x="1"/>
        <item x="0"/>
        <item x="9"/>
        <item x="3"/>
        <item x="8"/>
        <item x="11"/>
        <item x="6"/>
        <item x="5"/>
        <item x="7"/>
        <item x="4"/>
        <item x="2"/>
        <item x="10"/>
        <item x="12"/>
        <item t="default"/>
      </items>
    </pivotField>
    <pivotField showAll="0"/>
    <pivotField showAll="0"/>
  </pivotFields>
  <rowFields count="1">
    <field x="21"/>
  </rowFields>
  <rowItems count="11">
    <i>
      <x/>
    </i>
    <i>
      <x v="1"/>
    </i>
    <i>
      <x v="2"/>
    </i>
    <i>
      <x v="3"/>
    </i>
    <i>
      <x v="4"/>
    </i>
    <i>
      <x v="7"/>
    </i>
    <i>
      <x v="8"/>
    </i>
    <i>
      <x v="9"/>
    </i>
    <i>
      <x v="10"/>
    </i>
    <i>
      <x v="11"/>
    </i>
    <i t="grand">
      <x/>
    </i>
  </rowItems>
  <colFields count="1">
    <field x="18"/>
  </colFields>
  <colItems count="12">
    <i>
      <x/>
    </i>
    <i>
      <x v="1"/>
    </i>
    <i>
      <x v="3"/>
    </i>
    <i>
      <x v="4"/>
    </i>
    <i>
      <x v="6"/>
    </i>
    <i>
      <x v="7"/>
    </i>
    <i>
      <x v="8"/>
    </i>
    <i>
      <x v="11"/>
    </i>
    <i>
      <x v="12"/>
    </i>
    <i>
      <x v="14"/>
    </i>
    <i>
      <x v="15"/>
    </i>
    <i t="grand">
      <x/>
    </i>
  </colItems>
  <pageFields count="1">
    <pageField fld="2" hier="-1"/>
  </pageFields>
  <dataFields count="1">
    <dataField name="計數 - 轄區巡修_x000a_部門" fld="2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9A4D52C-0EEB-45F3-8C34-9CE2713ED6A2}" name="樞紐分析表4" cacheId="7" applyNumberFormats="0" applyBorderFormats="0" applyFontFormats="0" applyPatternFormats="0" applyAlignmentFormats="0" applyWidthHeightFormats="1" dataCaption="數值" updatedVersion="6" minRefreshableVersion="3" useAutoFormatting="1" itemPrintTitles="1" createdVersion="6" indent="0" outline="1" outlineData="1" multipleFieldFilters="0">
  <location ref="Y23:Z31" firstHeaderRow="1" firstDataRow="1" firstDataCol="1" rowPageCount="1" colPageCount="1"/>
  <pivotFields count="33">
    <pivotField showAll="0">
      <items count="111">
        <item x="39"/>
        <item x="81"/>
        <item x="48"/>
        <item x="29"/>
        <item x="68"/>
        <item x="90"/>
        <item x="76"/>
        <item x="78"/>
        <item x="77"/>
        <item x="60"/>
        <item x="14"/>
        <item x="61"/>
        <item x="26"/>
        <item x="3"/>
        <item x="23"/>
        <item x="106"/>
        <item x="100"/>
        <item x="20"/>
        <item x="24"/>
        <item x="6"/>
        <item x="31"/>
        <item x="97"/>
        <item x="32"/>
        <item x="79"/>
        <item x="16"/>
        <item x="59"/>
        <item x="75"/>
        <item x="64"/>
        <item x="52"/>
        <item x="46"/>
        <item x="101"/>
        <item x="12"/>
        <item x="84"/>
        <item x="73"/>
        <item x="96"/>
        <item x="93"/>
        <item x="49"/>
        <item x="51"/>
        <item x="0"/>
        <item x="107"/>
        <item x="82"/>
        <item x="65"/>
        <item x="28"/>
        <item x="83"/>
        <item x="47"/>
        <item x="15"/>
        <item x="1"/>
        <item x="94"/>
        <item x="53"/>
        <item x="70"/>
        <item x="54"/>
        <item x="33"/>
        <item x="19"/>
        <item x="95"/>
        <item x="38"/>
        <item x="98"/>
        <item x="99"/>
        <item x="74"/>
        <item x="89"/>
        <item x="27"/>
        <item x="18"/>
        <item x="88"/>
        <item x="17"/>
        <item x="30"/>
        <item x="55"/>
        <item x="37"/>
        <item x="103"/>
        <item x="25"/>
        <item x="69"/>
        <item x="8"/>
        <item x="42"/>
        <item x="9"/>
        <item x="10"/>
        <item x="5"/>
        <item x="7"/>
        <item x="62"/>
        <item x="104"/>
        <item x="67"/>
        <item x="57"/>
        <item x="35"/>
        <item x="85"/>
        <item x="34"/>
        <item x="58"/>
        <item x="36"/>
        <item x="22"/>
        <item x="108"/>
        <item x="50"/>
        <item x="11"/>
        <item x="2"/>
        <item x="63"/>
        <item x="13"/>
        <item x="92"/>
        <item x="4"/>
        <item x="44"/>
        <item x="66"/>
        <item x="45"/>
        <item x="86"/>
        <item x="71"/>
        <item x="87"/>
        <item x="21"/>
        <item x="91"/>
        <item x="56"/>
        <item x="105"/>
        <item x="72"/>
        <item x="102"/>
        <item x="41"/>
        <item x="40"/>
        <item x="80"/>
        <item x="43"/>
        <item x="109"/>
        <item t="default"/>
      </items>
    </pivotField>
    <pivotField axis="axisPage" multipleItemSelectionAllowed="1" showAll="0">
      <items count="120">
        <item h="1" x="0"/>
        <item h="1" x="1"/>
        <item h="1" x="2"/>
        <item h="1" x="3"/>
        <item h="1" x="4"/>
        <item h="1" x="5"/>
        <item h="1" x="6"/>
        <item h="1" x="7"/>
        <item h="1" x="8"/>
        <item h="1" x="10"/>
        <item h="1" x="12"/>
        <item h="1" x="13"/>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11"/>
        <item h="1" x="14"/>
        <item h="1" x="9"/>
        <item h="1" x="90"/>
        <item h="1" x="91"/>
        <item h="1" x="92"/>
        <item h="1" x="93"/>
        <item h="1" x="94"/>
        <item h="1" x="95"/>
        <item h="1" x="96"/>
        <item h="1" x="97"/>
        <item h="1" x="98"/>
        <item h="1" x="99"/>
        <item h="1" x="100"/>
        <item h="1" x="101"/>
        <item h="1" x="102"/>
        <item h="1" x="103"/>
        <item h="1" x="104"/>
        <item h="1" x="105"/>
        <item h="1" x="106"/>
        <item h="1" x="107"/>
        <item h="1" x="108"/>
        <item h="1" x="109"/>
        <item x="110"/>
        <item x="111"/>
        <item x="112"/>
        <item x="113"/>
        <item x="114"/>
        <item x="115"/>
        <item x="116"/>
        <item h="1" x="117"/>
        <item h="1" x="118"/>
        <item t="default"/>
      </items>
    </pivotField>
    <pivotField showAll="0"/>
    <pivotField showAll="0"/>
    <pivotField showAll="0"/>
    <pivotField numFmtId="186" showAll="0"/>
    <pivotField numFmtId="186" showAll="0"/>
    <pivotField showAll="0"/>
    <pivotField showAll="0"/>
    <pivotField numFmtId="186" showAll="0"/>
    <pivotField numFmtId="186" showAll="0"/>
    <pivotField showAll="0"/>
    <pivotField showAll="0"/>
    <pivotField numFmtId="186" showAll="0"/>
    <pivotField numFmtId="186" showAll="0"/>
    <pivotField showAll="0"/>
    <pivotField showAll="0"/>
    <pivotField showAll="0"/>
    <pivotField numFmtId="186" showAll="0"/>
    <pivotField numFmtId="186" showAll="0"/>
    <pivotField numFmtId="186" showAll="0"/>
    <pivotField showAll="0"/>
    <pivotField showAll="0"/>
    <pivotField showAll="0"/>
    <pivotField showAll="0"/>
    <pivotField axis="axisRow" dataField="1" showAll="0">
      <items count="30">
        <item x="17"/>
        <item x="8"/>
        <item x="27"/>
        <item x="20"/>
        <item x="13"/>
        <item x="25"/>
        <item x="10"/>
        <item x="26"/>
        <item x="9"/>
        <item x="16"/>
        <item x="7"/>
        <item x="6"/>
        <item x="24"/>
        <item x="2"/>
        <item x="0"/>
        <item x="3"/>
        <item x="11"/>
        <item x="19"/>
        <item x="18"/>
        <item x="5"/>
        <item x="12"/>
        <item x="15"/>
        <item x="21"/>
        <item x="4"/>
        <item x="1"/>
        <item x="23"/>
        <item x="22"/>
        <item x="14"/>
        <item x="28"/>
        <item t="default"/>
      </items>
    </pivotField>
    <pivotField showAll="0"/>
    <pivotField showAll="0"/>
    <pivotField showAll="0"/>
    <pivotField showAll="0"/>
    <pivotField showAll="0"/>
    <pivotField showAll="0"/>
    <pivotField showAll="0"/>
  </pivotFields>
  <rowFields count="1">
    <field x="25"/>
  </rowFields>
  <rowItems count="8">
    <i>
      <x v="2"/>
    </i>
    <i>
      <x v="5"/>
    </i>
    <i>
      <x v="7"/>
    </i>
    <i>
      <x v="13"/>
    </i>
    <i>
      <x v="15"/>
    </i>
    <i>
      <x v="19"/>
    </i>
    <i>
      <x v="24"/>
    </i>
    <i t="grand">
      <x/>
    </i>
  </rowItems>
  <colItems count="1">
    <i/>
  </colItems>
  <pageFields count="1">
    <pageField fld="1" hier="-1"/>
  </pageFields>
  <dataFields count="1">
    <dataField name="計數 - 事故原因" fld="25"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9D95C5C-7179-4583-AC62-8BEA9ACB3BD7}" name="樞紐分析表6" cacheId="8" applyNumberFormats="0" applyBorderFormats="0" applyFontFormats="0" applyPatternFormats="0" applyAlignmentFormats="0" applyWidthHeightFormats="1" dataCaption="數值" updatedVersion="6" minRefreshableVersion="3" useAutoFormatting="1" itemPrintTitles="1" createdVersion="6" indent="0" outline="1" outlineData="1" multipleFieldFilters="0">
  <location ref="AG9:AH43" firstHeaderRow="1" firstDataRow="1" firstDataCol="1" rowPageCount="1" colPageCount="1"/>
  <pivotFields count="24">
    <pivotField showAll="0"/>
    <pivotField axis="axisRow" dataField="1" showAll="0">
      <items count="86">
        <item x="2"/>
        <item x="10"/>
        <item x="47"/>
        <item x="3"/>
        <item x="12"/>
        <item x="15"/>
        <item x="11"/>
        <item x="45"/>
        <item x="28"/>
        <item x="25"/>
        <item x="42"/>
        <item x="32"/>
        <item x="52"/>
        <item x="1"/>
        <item x="40"/>
        <item x="17"/>
        <item x="44"/>
        <item x="50"/>
        <item x="33"/>
        <item x="43"/>
        <item x="24"/>
        <item x="18"/>
        <item x="20"/>
        <item x="7"/>
        <item x="6"/>
        <item x="34"/>
        <item x="38"/>
        <item x="30"/>
        <item x="35"/>
        <item x="23"/>
        <item x="22"/>
        <item x="16"/>
        <item x="26"/>
        <item x="31"/>
        <item x="51"/>
        <item x="37"/>
        <item x="53"/>
        <item x="49"/>
        <item x="19"/>
        <item x="14"/>
        <item x="0"/>
        <item x="46"/>
        <item x="5"/>
        <item x="29"/>
        <item x="21"/>
        <item x="9"/>
        <item x="13"/>
        <item x="39"/>
        <item x="27"/>
        <item x="48"/>
        <item x="41"/>
        <item x="4"/>
        <item x="8"/>
        <item x="54"/>
        <item x="36"/>
        <item x="84"/>
        <item x="55"/>
        <item x="56"/>
        <item x="57"/>
        <item x="58"/>
        <item x="59"/>
        <item x="60"/>
        <item x="61"/>
        <item x="62"/>
        <item x="63"/>
        <item x="64"/>
        <item x="65"/>
        <item x="66"/>
        <item x="67"/>
        <item x="68"/>
        <item x="69"/>
        <item x="70"/>
        <item x="71"/>
        <item x="72"/>
        <item x="73"/>
        <item x="74"/>
        <item x="75"/>
        <item x="76"/>
        <item x="77"/>
        <item x="78"/>
        <item x="79"/>
        <item x="80"/>
        <item x="81"/>
        <item x="82"/>
        <item x="83"/>
        <item t="default"/>
      </items>
    </pivotField>
    <pivotField axis="axisPage" multipleItemSelectionAllowed="1" showAll="0">
      <items count="63">
        <item h="1" x="0"/>
        <item h="1" x="1"/>
        <item h="1" x="2"/>
        <item h="1" x="3"/>
        <item h="1" x="4"/>
        <item h="1" x="5"/>
        <item h="1" x="6"/>
        <item h="1" x="7"/>
        <item h="1" x="8"/>
        <item h="1" x="9"/>
        <item h="1" x="10"/>
        <item h="1" x="11"/>
        <item h="1" x="12"/>
        <item h="1" x="13"/>
        <item h="1" x="14"/>
        <item h="1" x="15"/>
        <item h="1" x="16"/>
        <item x="17"/>
        <item x="18"/>
        <item x="19"/>
        <item x="20"/>
        <item x="21"/>
        <item x="22"/>
        <item x="23"/>
        <item x="24"/>
        <item x="25"/>
        <item x="26"/>
        <item x="27"/>
        <item x="28"/>
        <item x="29"/>
        <item x="30"/>
        <item x="31"/>
        <item x="32"/>
        <item x="33"/>
        <item x="34"/>
        <item x="35"/>
        <item x="36"/>
        <item h="1" x="37"/>
        <item h="1" x="38"/>
        <item h="1" x="39"/>
        <item h="1" x="41"/>
        <item h="1" x="61"/>
        <item h="1" x="40"/>
        <item h="1" x="42"/>
        <item h="1" x="43"/>
        <item h="1" x="44"/>
        <item h="1" x="45"/>
        <item h="1" x="46"/>
        <item h="1" x="47"/>
        <item h="1" x="48"/>
        <item h="1" x="49"/>
        <item h="1" x="50"/>
        <item h="1" x="51"/>
        <item h="1" x="52"/>
        <item h="1" x="53"/>
        <item h="1" x="54"/>
        <item h="1" x="55"/>
        <item h="1" x="56"/>
        <item h="1" x="57"/>
        <item h="1" x="58"/>
        <item h="1" x="59"/>
        <item h="1" x="6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34">
    <i>
      <x v="2"/>
    </i>
    <i>
      <x v="7"/>
    </i>
    <i>
      <x v="8"/>
    </i>
    <i>
      <x v="9"/>
    </i>
    <i>
      <x v="10"/>
    </i>
    <i>
      <x v="11"/>
    </i>
    <i>
      <x v="12"/>
    </i>
    <i>
      <x v="14"/>
    </i>
    <i>
      <x v="16"/>
    </i>
    <i>
      <x v="17"/>
    </i>
    <i>
      <x v="18"/>
    </i>
    <i>
      <x v="19"/>
    </i>
    <i>
      <x v="20"/>
    </i>
    <i>
      <x v="25"/>
    </i>
    <i>
      <x v="26"/>
    </i>
    <i>
      <x v="27"/>
    </i>
    <i>
      <x v="28"/>
    </i>
    <i>
      <x v="29"/>
    </i>
    <i>
      <x v="30"/>
    </i>
    <i>
      <x v="32"/>
    </i>
    <i>
      <x v="33"/>
    </i>
    <i>
      <x v="34"/>
    </i>
    <i>
      <x v="35"/>
    </i>
    <i>
      <x v="37"/>
    </i>
    <i>
      <x v="38"/>
    </i>
    <i>
      <x v="41"/>
    </i>
    <i>
      <x v="42"/>
    </i>
    <i>
      <x v="43"/>
    </i>
    <i>
      <x v="47"/>
    </i>
    <i>
      <x v="48"/>
    </i>
    <i>
      <x v="49"/>
    </i>
    <i>
      <x v="50"/>
    </i>
    <i>
      <x v="54"/>
    </i>
    <i t="grand">
      <x/>
    </i>
  </rowItems>
  <colItems count="1">
    <i/>
  </colItems>
  <pageFields count="1">
    <pageField fld="2" hier="-1"/>
  </pageFields>
  <dataFields count="1">
    <dataField name="計數 - 饋線代號"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186179-FD86-4D7E-829F-12A68F55946A}" name="饋線資料表" displayName="饋線資料表" ref="A3:S665" totalsRowShown="0" tableBorderDxfId="113">
  <tableColumns count="19">
    <tableColumn id="1" xr3:uid="{72F1AF5A-8EA6-49A9-80C2-B293E6A18103}" name="饋線_x000a_代號" dataDxfId="112"/>
    <tableColumn id="2" xr3:uid="{38251B36-D7A7-4A36-8E76-99A875513731}" name="S/S" dataDxfId="111"/>
    <tableColumn id="3" xr3:uid="{B0010478-04F8-4AF2-826E-44B98F6DC819}" name="饋線別" dataDxfId="110"/>
    <tableColumn id="4" xr3:uid="{30ED514E-7136-4D8D-B156-796F643659F2}" name="試送次數" dataDxfId="109"/>
    <tableColumn id="5" xr3:uid="{2D1974C6-9D4A-4C16-9AC7-6D6D75558449}" name="電驛別" dataDxfId="108"/>
    <tableColumn id="6" xr3:uid="{F51129AE-E087-467C-B5D2-6D3182C2E3CA}" name="CO   Tap" dataDxfId="107"/>
    <tableColumn id="7" xr3:uid="{1DDD4645-B895-453D-8402-A4B436204E9F}" name="Lever" dataDxfId="106"/>
    <tableColumn id="8" xr3:uid="{969E0D13-1325-42F1-93C3-86CD0B6D1591}" name="電驛別2" dataDxfId="105"/>
    <tableColumn id="9" xr3:uid="{E33C18FE-30AF-4B3B-B983-BADD0EA22FEC}" name="LCO   Tap" dataDxfId="104"/>
    <tableColumn id="10" xr3:uid="{25BA52EE-CDB1-4CF5-9864-4AC84E3A4BBF}" name="Lever3" dataDxfId="103"/>
    <tableColumn id="11" xr3:uid="{A7AE15C3-5926-4E47-893D-B5D63E3972FC}" name="變流比" dataDxfId="102" dataCellStyle="千分位"/>
    <tableColumn id="12" xr3:uid="{3DF351DC-1D81-4057-9DDF-531BEDC47908}" name="最近_x000a_更改日期" dataDxfId="101"/>
    <tableColumn id="13" xr3:uid="{41984850-8C59-455F-975F-F986747B6C21}" name="編號" dataDxfId="100" dataCellStyle="千分位"/>
    <tableColumn id="14" xr3:uid="{F1F51749-97A8-48A1-8C20-9C64AA21D633}" name="T" dataDxfId="99"/>
    <tableColumn id="15" xr3:uid="{E56ABE36-38B8-4337-ABBA-2E28C9259C86}" name="L" dataDxfId="98"/>
    <tableColumn id="16" xr3:uid="{C14754EF-C895-4B38-9688-29F9F2FCCA5A}" name="電驛別4" dataDxfId="97"/>
    <tableColumn id="17" xr3:uid="{9EC3F880-8D1F-4BC4-AFBA-5E31F3430204}" name="CO   Tap5" dataDxfId="96"/>
    <tableColumn id="18" xr3:uid="{B8734DF7-FBE1-40C2-8D95-EA1413741F55}" name="Lever6" dataDxfId="95"/>
    <tableColumn id="19" xr3:uid="{3BD56C8A-2F17-4476-9D10-666C6CA40C86}" name="巡修_x000a_部門" dataDxfId="9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3AC9C73-EA95-4720-A287-0775A65B3436}" name="瞬跳" displayName="瞬跳" ref="B2:Y803" totalsRowShown="0" headerRowDxfId="93" dataDxfId="91" headerRowBorderDxfId="92">
  <autoFilter ref="B2:Y803" xr:uid="{5307CA36-F7E9-4B38-A6B3-9011E9DE23FC}">
    <filterColumn colId="1">
      <filters>
        <filter val="111.01.03"/>
        <filter val="111.01.06"/>
        <filter val="111.01.07"/>
        <filter val="111.01.15"/>
        <filter val="111.01.16"/>
        <filter val="111.01.20"/>
        <filter val="111.01.23"/>
        <filter val="111.01.24"/>
        <filter val="111.01.25"/>
        <filter val="111.01.30"/>
        <filter val="111.02.07"/>
        <filter val="111.02.09"/>
        <filter val="111.02.11"/>
        <filter val="111.02.13"/>
        <filter val="111.02.16"/>
        <filter val="111.02.17"/>
        <filter val="111.02.24"/>
        <filter val="111.02.28"/>
        <filter val="111.03.02"/>
        <filter val="111.03.03"/>
        <filter val="111.03.05"/>
        <filter val="111.03.06"/>
        <filter val="111.03.09"/>
        <filter val="111.03.14"/>
        <filter val="111.03.15"/>
        <filter val="111.03.16"/>
        <filter val="111.03.17"/>
        <filter val="111.03.18"/>
        <filter val="111.03.19"/>
        <filter val="111.03.20"/>
        <filter val="111.03.22"/>
        <filter val="111.03.23"/>
        <filter val="111.03.25"/>
        <filter val="111.03.26"/>
        <filter val="111.03.27"/>
        <filter val="111.03.28"/>
        <filter val="111.03.30"/>
        <filter val="111.03.31"/>
        <filter val="111.04.01"/>
        <filter val="111.04.02"/>
        <filter val="111.04.03"/>
        <filter val="111.04.04"/>
        <filter val="111.04.06"/>
        <filter val="111.04.10"/>
        <filter val="111.04.11"/>
        <filter val="111.04.12"/>
        <filter val="111.04.13"/>
        <filter val="111.04.14"/>
        <filter val="111.04.19"/>
        <filter val="111.04.20"/>
        <filter val="111.04.21"/>
        <filter val="111.04.22"/>
        <filter val="111.04.23"/>
        <filter val="111.04.24"/>
        <filter val="111.04.26"/>
        <filter val="111.04.27"/>
        <filter val="111.04.28"/>
        <filter val="111.04.29"/>
        <filter val="111.04.30"/>
        <filter val="111.05.02"/>
        <filter val="111.05.03"/>
        <filter val="111.05.04"/>
        <filter val="111.05.05"/>
        <filter val="111.05.08"/>
        <filter val="111.05.09"/>
        <filter val="111.05.10"/>
        <filter val="111.05.11"/>
        <filter val="111.05.12"/>
        <filter val="111.05.13"/>
        <filter val="111.05.14"/>
        <filter val="111.05.15"/>
        <filter val="111.05.16"/>
        <filter val="111.05.17"/>
        <filter val="111.05.18"/>
        <filter val="111.05.19"/>
        <filter val="111.05.20"/>
        <filter val="111.05.21"/>
        <filter val="111.05.24"/>
        <filter val="111.05.25"/>
        <filter val="111.05.26"/>
        <filter val="111.05.27"/>
        <filter val="111.05.28"/>
        <filter val="111.05.29"/>
        <filter val="111.05.30"/>
        <filter val="111.05.31"/>
        <filter val="111.06.01"/>
        <filter val="111.06.03"/>
        <filter val="111.06.04"/>
        <filter val="111.06.05"/>
        <filter val="111.06.06"/>
      </filters>
    </filterColumn>
  </autoFilter>
  <tableColumns count="24">
    <tableColumn id="1" xr3:uid="{AA99382C-C658-4E31-922D-BC84B8048FA9}" name="饋線_x000a_名稱" dataDxfId="90"/>
    <tableColumn id="2" xr3:uid="{D7BE1DEC-7AF2-4D6F-940E-98D6A9BB3D07}" name="日 期" dataDxfId="89"/>
    <tableColumn id="3" xr3:uid="{21CB57F0-FCA8-43B7-BAB3-9E378F12067C}" name="跳脫_x000a_時間" dataDxfId="88"/>
    <tableColumn id="4" xr3:uid="{FD297443-25BC-4637-A61A-B9D62F9DB008}" name="投入_x000a_時間" dataDxfId="87"/>
    <tableColumn id="5" xr3:uid="{1D1CFE51-D6A4-465A-91A5-8C27918AC562}" name="停電_x000a_時間" dataDxfId="86"/>
    <tableColumn id="6" xr3:uid="{F83F053E-8201-4B6F-8112-354013E8C0DE}" name="停電_x000a_電力_x000a_(KW)" dataDxfId="85"/>
    <tableColumn id="7" xr3:uid="{CEF49D92-31F0-4B3B-8A7F-2AD774B58497}" name="停電電度_x000a_(KWH)" dataDxfId="84"/>
    <tableColumn id="8" xr3:uid="{B7761E6C-23CE-4D7D-9E19-D7AD64317C44}" name="變電_x000a_所別" dataDxfId="83"/>
    <tableColumn id="9" xr3:uid="{95DB5651-6B56-4D4D-85D9-4AB8F36AB951}" name="饋線_x000a_名稱2" dataDxfId="82"/>
    <tableColumn id="10" xr3:uid="{144C5EE6-024D-472E-9B04-AA9D95B8A822}" name="動作_x000a_電驛" dataDxfId="81"/>
    <tableColumn id="11" xr3:uid="{8570168E-44BC-4EDC-A0C5-ACAC3EFC7201}" name="CO" dataDxfId="80"/>
    <tableColumn id="12" xr3:uid="{C7D1CCC6-CE97-4FAA-B4EA-501B92AC8DFE}" name="LCO" dataDxfId="79"/>
    <tableColumn id="13" xr3:uid="{35AFA3F2-FDD5-44B0-985E-69E48DD40434}" name="試送次數自動" dataDxfId="78"/>
    <tableColumn id="14" xr3:uid="{50E92995-8BE9-4481-9885-A2B1F1FFDE1A}" name="試送_x000a_次數_x000a_手動" dataDxfId="77"/>
    <tableColumn id="15" xr3:uid="{F25D8EB6-D0FE-4816-9B7E-C41F1755EEF1}" name="其他_x000a_操作" dataDxfId="76"/>
    <tableColumn id="16" xr3:uid="{06F48D44-8683-4AB1-8F13-B8220EC7C5AB}" name="合計" dataDxfId="75"/>
    <tableColumn id="17" xr3:uid="{9DE70E26-8F23-4E59-B08D-3A14B7B9DFCD}" name="事 故 地 點" dataDxfId="74"/>
    <tableColumn id="18" xr3:uid="{10A920A5-7468-45C0-922E-185309C62278}" name="事故原因" dataDxfId="73"/>
    <tableColumn id="19" xr3:uid="{B1E662B5-D407-4652-8BFA-565781CFEEEC}" name="代號" dataDxfId="72"/>
    <tableColumn id="20" xr3:uid="{CAD2E1CA-B032-4F60-86CA-D176744F1A0D}" name="停電_x000a_時間_x000a_(時)" dataDxfId="71"/>
    <tableColumn id="21" xr3:uid="{D2146B26-3EE2-4435-A5B5-DFFE61AF6CAF}" name="轄區巡修_x000a_部門" dataDxfId="70"/>
    <tableColumn id="22" xr3:uid="{F8EC333A-5861-499E-8376-E6D38531D3FA}" name="事故原因分類" dataDxfId="69"/>
    <tableColumn id="23" xr3:uid="{CCEB05BC-E95E-4F54-AB28-CAE30D9FD412}" name="備註" dataDxfId="68"/>
    <tableColumn id="24" xr3:uid="{5BF3E76C-AFE3-46CF-AE89-9E6F56BDC8B6}" name="座標" dataDxfId="67"/>
  </tableColumns>
  <tableStyleInfo name="TableStyleDark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EF2118-50AF-44FC-99EA-FF1DEE1FA0A2}" name="事故加停電時間" displayName="事故加停電時間" ref="B2:AH574" totalsRowShown="0" headerRowDxfId="66" headerRowBorderDxfId="65" tableBorderDxfId="64" totalsRowBorderDxfId="63">
  <autoFilter ref="B2:AH574" xr:uid="{202DE5E0-A87F-4BFB-B984-5F986864EF10}"/>
  <tableColumns count="33">
    <tableColumn id="1" xr3:uid="{78DD2EF6-C1BF-43A7-94AE-1A850B095598}" name="饋線代號" dataDxfId="62"/>
    <tableColumn id="2" xr3:uid="{009F8E74-33FC-4681-BBB8-F11A12F7EFB0}" name="日期" dataDxfId="61"/>
    <tableColumn id="3" xr3:uid="{237C5EE0-C7E9-4908-BE65-509E97E20A61}" name="時間" dataDxfId="60" dataCellStyle="一般 2"/>
    <tableColumn id="4" xr3:uid="{BC57A2C5-6E4F-4F78-84EB-B2D226584810}" name="停電時間" dataDxfId="59" dataCellStyle="一般 2"/>
    <tableColumn id="5" xr3:uid="{F068AD10-AD71-449D-A1C8-D9EA6556C3AE}" name="停電戶數" dataDxfId="58" dataCellStyle="一般 2"/>
    <tableColumn id="6" xr3:uid="{DC3F0B73-ADF5-472D-8CA1-28DBD9140577}" name="第1筆 分/戶" dataDxfId="57" dataCellStyle="一般 2">
      <calculatedColumnFormula>E3*F3/918878</calculatedColumnFormula>
    </tableColumn>
    <tableColumn id="7" xr3:uid="{DB3EF1B4-5ED2-4B82-BB32-C4E92E3F6A15}" name="第1筆 次/戶" dataDxfId="56" dataCellStyle="一般 2">
      <calculatedColumnFormula>F3/918878</calculatedColumnFormula>
    </tableColumn>
    <tableColumn id="8" xr3:uid="{2F3743D1-5297-4E7C-BE13-6A81F02A9B3C}" name="停電時間2" dataDxfId="55" dataCellStyle="一般 2"/>
    <tableColumn id="9" xr3:uid="{8EF80E6D-6DD2-428D-B036-612B5A827FC6}" name="停電戶數2" dataDxfId="54" dataCellStyle="一般 2"/>
    <tableColumn id="10" xr3:uid="{9214E73C-2199-4BF3-A4AA-9DC2E35AB5F1}" name="第2筆_x000a_  分/戶" dataDxfId="53" dataCellStyle="一般 2">
      <calculatedColumnFormula>I3*J3/918878</calculatedColumnFormula>
    </tableColumn>
    <tableColumn id="11" xr3:uid="{6693C97D-C0B4-4CA8-9A6D-75E54E48EA09}" name="第2筆_x000a_次/戶" dataDxfId="52" dataCellStyle="一般 2">
      <calculatedColumnFormula>J3/918878</calculatedColumnFormula>
    </tableColumn>
    <tableColumn id="12" xr3:uid="{1D557957-69AB-42B7-A4D8-B060287A5530}" name="停電時間3" dataDxfId="51" dataCellStyle="一般 2"/>
    <tableColumn id="13" xr3:uid="{C5BC754F-611A-4F09-95B3-735308B38A4C}" name="停電戶數3" dataDxfId="50" dataCellStyle="一般 2"/>
    <tableColumn id="14" xr3:uid="{F85FD425-FD8A-42BC-B132-10CEA62928F8}" name="第3筆        分/戶" dataDxfId="49" dataCellStyle="一般 2">
      <calculatedColumnFormula>M3*N3/918878</calculatedColumnFormula>
    </tableColumn>
    <tableColumn id="15" xr3:uid="{D1CE63EA-0EBF-4461-AE26-BBC8457C5F49}" name="第3筆        次/戶" dataDxfId="48" dataCellStyle="一般 2">
      <calculatedColumnFormula>N3/918878</calculatedColumnFormula>
    </tableColumn>
    <tableColumn id="16" xr3:uid="{C39E5601-9D16-412C-B579-EAD19E67798C}" name="停電時間4" dataDxfId="47" dataCellStyle="一般 2"/>
    <tableColumn id="17" xr3:uid="{28F1F625-71F8-46A0-A252-BE74B76B83CF}" name="停電戶數4" dataDxfId="46" dataCellStyle="一般 2">
      <calculatedColumnFormula>Q3*N3/918878</calculatedColumnFormula>
    </tableColumn>
    <tableColumn id="18" xr3:uid="{6213ADA2-A41A-41D1-9D67-B87EFDCE8CB5}" name="第4筆 分/戶" dataDxfId="45" dataCellStyle="一般 2">
      <calculatedColumnFormula>Q3*R3/918878</calculatedColumnFormula>
    </tableColumn>
    <tableColumn id="19" xr3:uid="{A703BFF0-BEFD-4ED0-829C-919CFCEA6DAB}" name="第4筆次/戶" dataDxfId="44" dataCellStyle="一般 2">
      <calculatedColumnFormula>R3/918878</calculatedColumnFormula>
    </tableColumn>
    <tableColumn id="20" xr3:uid="{9FF605A3-D78F-4CA8-AB58-745419F25588}" name="總分/戶" dataDxfId="43" dataCellStyle="一般 2">
      <calculatedColumnFormula>G3+K3+O3</calculatedColumnFormula>
    </tableColumn>
    <tableColumn id="21" xr3:uid="{50333732-6BED-4E9A-8B38-D0EDAEE8B32B}" name="總次/戶" dataDxfId="42" dataCellStyle="一般 2">
      <calculatedColumnFormula>H3+L3+P3</calculatedColumnFormula>
    </tableColumn>
    <tableColumn id="22" xr3:uid="{8F8FF368-3699-47CB-B68F-9CC2F9073D81}" name="停電量" dataDxfId="41" dataCellStyle="一般 2"/>
    <tableColumn id="23" xr3:uid="{32DCB479-AD7F-4BE0-AB45-E7A02B18AD4C}" name="變電所別" dataDxfId="40" dataCellStyle="一般 2">
      <calculatedColumnFormula>_xlfn.XLOOKUP(事故加停電時間!$B3,饋線資料表[饋線
代號],饋線資料表[S/S],"找不到")</calculatedColumnFormula>
    </tableColumn>
    <tableColumn id="24" xr3:uid="{3F4AA7FD-F527-4369-B79A-0FA701DCAF95}" name="饋線名稱" dataDxfId="39" dataCellStyle="一般 2">
      <calculatedColumnFormula>_xlfn.XLOOKUP(事故加停電時間!$B3,饋線資料表[饋線
代號],饋線資料表[饋線別],"找不到")</calculatedColumnFormula>
    </tableColumn>
    <tableColumn id="25" xr3:uid="{645C44C0-CD89-4304-9CD2-8C8603C7E563}" name="事故地點" dataDxfId="38" dataCellStyle="一般 2"/>
    <tableColumn id="26" xr3:uid="{68A5413F-A1E8-4F3D-9E60-8DF1D0039425}" name="事故原因" dataDxfId="37">
      <calculatedColumnFormula>VLOOKUP(AB3,'69線名'!$K$4:$L$114,2, )</calculatedColumnFormula>
    </tableColumn>
    <tableColumn id="27" xr3:uid="{45173C43-AFC0-4D6F-92E0-3FA4CB7489C9}" name="代號" dataDxfId="36" dataCellStyle="一般 2"/>
    <tableColumn id="28" xr3:uid="{5609B7F2-5643-45AA-AD1D-193D0997C6E0}" name="動作電驛" dataDxfId="35" dataCellStyle="一般 2"/>
    <tableColumn id="29" xr3:uid="{E8A7DD53-B113-49BB-AA31-4F4D460C4477}" name="次數" dataDxfId="34" dataCellStyle="一般 2"/>
    <tableColumn id="30" xr3:uid="{AFE9AB5B-756C-47CD-BF1D-83D52FF1EC8B}" name="責任規屬服務所" dataDxfId="33" dataCellStyle="一般 2">
      <calculatedColumnFormula>_xlfn.XLOOKUP(事故加停電時間!$B3,線名!$A$4:$A$3600,線名!$S$4:$S$3600,"找不到")</calculatedColumnFormula>
    </tableColumn>
    <tableColumn id="31" xr3:uid="{448CFE91-AA00-41E9-8E31-FF25AF54E743}" name="事故原因分類" dataDxfId="32" dataCellStyle="一般 2"/>
    <tableColumn id="32" xr3:uid="{B3A15EDE-38B9-4E3E-8617-72D6A9F77164}" name="損壞部位" dataDxfId="31" dataCellStyle="一般 2">
      <calculatedColumnFormula>U3</calculatedColumnFormula>
    </tableColumn>
    <tableColumn id="33" xr3:uid="{202F4A31-E454-4074-ACC3-AC233FB63C00}" name="座標" dataDxfId="30" dataCellStyle="一般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7AB6046-EBEB-4C21-AB60-A22A785C90FC}" name="事故原因分類" displayName="事故原因分類" ref="BQ2:BQ44" totalsRowShown="0" headerRowDxfId="29" tableBorderDxfId="28" headerRowCellStyle="一般 2">
  <autoFilter ref="BQ2:BQ44" xr:uid="{F2AD06EB-589A-42D1-898D-2BD9622DAEF8}"/>
  <tableColumns count="1">
    <tableColumn id="1" xr3:uid="{6A262B6F-558C-408F-A75C-1B7CA3B7ECA9}" name="事故原因分類"/>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CE758C5-D4FD-49BB-825A-84AF00C5E3E1}" name="事故" displayName="事故" ref="A2:Z629" totalsRowShown="0" headerRowDxfId="27" tableBorderDxfId="26">
  <autoFilter ref="A2:Z629" xr:uid="{829CED1B-F8D1-4926-8E00-5983B1F17D72}"/>
  <tableColumns count="26">
    <tableColumn id="1" xr3:uid="{A5A469D2-692D-42B8-9FDD-69EADEFA5A2F}" name="序號" dataDxfId="25"/>
    <tableColumn id="2" xr3:uid="{E4275676-8EA2-4175-9A75-6EB5B3B7F0D8}" name="饋線代號" dataDxfId="24"/>
    <tableColumn id="3" xr3:uid="{EBBFED2D-2E62-488C-B8A2-95242DBF3C67}" name="日 期" dataDxfId="23"/>
    <tableColumn id="4" xr3:uid="{E45AFB00-6032-40AD-B209-3914C1F8F789}" name="跳脫_x000a_時間" dataDxfId="22"/>
    <tableColumn id="5" xr3:uid="{EDD0F7C9-3E8B-42CC-B6C7-8A9E30BCF2ED}" name="投入_x000a_時間"/>
    <tableColumn id="6" xr3:uid="{49EC482B-30E0-43E4-B14F-A78DB3E4149C}" name="停電_x000a_時間"/>
    <tableColumn id="7" xr3:uid="{50F27F04-DFDB-4FB8-9BA4-755DAC576E4C}" name="停電_x000a_電力_x000a_(KW)"/>
    <tableColumn id="8" xr3:uid="{DA031458-FC50-4A65-8A26-D1A44E529A22}" name="停電_x000a_電度_x000a_(KWH)">
      <calculatedColumnFormula>G3*U3</calculatedColumnFormula>
    </tableColumn>
    <tableColumn id="9" xr3:uid="{24C83640-CA47-4B0B-9D63-C2623508D3AB}" name="變電_x000a_所別" dataDxfId="21">
      <calculatedColumnFormula>_xlfn.IFNA(VLOOKUP(B3,線名!$A$2:$B$689,2, ),"")</calculatedColumnFormula>
    </tableColumn>
    <tableColumn id="10" xr3:uid="{2C008203-F085-48D4-BCFB-A81005AEB925}" name="饋線_x000a_名稱">
      <calculatedColumnFormula>_xlfn.IFNA(VLOOKUP(B3,線名!$A$4:$C$689,3,0 ),"")</calculatedColumnFormula>
    </tableColumn>
    <tableColumn id="11" xr3:uid="{A2D5B384-9FB3-4AD7-A5C9-176471696E3D}" name="動作_x000a_電驛" dataDxfId="20"/>
    <tableColumn id="12" xr3:uid="{D1523A2A-8AB4-4F99-BC03-C956BF372EEA}" name="動作_x000a_電驛_x000a_CO" dataDxfId="19"/>
    <tableColumn id="13" xr3:uid="{776F0DA4-D43C-4ED5-AA51-658C08D91A5E}" name="動作_x000a_電驛_x000a_LCO" dataDxfId="18"/>
    <tableColumn id="14" xr3:uid="{C024C737-3CDE-4B11-8C89-E28E4239426A}" name="試送次數_x000a_自動" dataDxfId="17"/>
    <tableColumn id="15" xr3:uid="{D50CC702-6D36-4CBC-8009-BAAFDA1910BB}" name="試送次數_x000a_手動" dataDxfId="16"/>
    <tableColumn id="16" xr3:uid="{82F6C812-BF26-44D6-B28D-337AD8B96698}" name="其他操作"/>
    <tableColumn id="17" xr3:uid="{72645A20-966F-4492-9834-159A4CFC87EB}" name="合計" dataDxfId="15">
      <calculatedColumnFormula>IF(SUM(L3:M3)=0,"",SUM(L3:M3))</calculatedColumnFormula>
    </tableColumn>
    <tableColumn id="18" xr3:uid="{17241D78-67AD-4788-AE56-95F25DA0FFEF}" name="事故地點" dataDxfId="14"/>
    <tableColumn id="19" xr3:uid="{D9A3AA39-9F11-4B20-BFA7-237787571B29}" name="事故原因" dataDxfId="13">
      <calculatedColumnFormula>_xlfn.IFNA(VLOOKUP(T3,'69線名'!$K$4:$L$114,2, ),"")</calculatedColumnFormula>
    </tableColumn>
    <tableColumn id="20" xr3:uid="{C1A45A68-3C08-4563-8F34-13AA6860BFBC}" name="代號" dataDxfId="12"/>
    <tableColumn id="21" xr3:uid="{BF11A68B-8592-4DFD-A178-F076CBD85656}" name="停電_x000a_時間_x000a_(時)" dataDxfId="11">
      <calculatedColumnFormula>(E3-D3)*24</calculatedColumnFormula>
    </tableColumn>
    <tableColumn id="22" xr3:uid="{C088A8F5-0C84-45AE-A031-81FC29EA0FAC}" name="巡修_x000a_部門">
      <calculatedColumnFormula>_xlfn.XLOOKUP(事故!$B3,饋線資料表[饋線
代號],饋線資料表[巡修
部門],"找不到",0)</calculatedColumnFormula>
    </tableColumn>
    <tableColumn id="23" xr3:uid="{6A83559C-5E8B-449A-92CA-8D35CF8E1C59}" name="備註_x000a_(處理情形)"/>
    <tableColumn id="24" xr3:uid="{39702F57-0EE7-4668-B4E0-9F180D66E979}" name="停電事故_x000a_紀錄表"/>
    <tableColumn id="25" xr3:uid="{7802CB0B-4F94-4584-8AE6-C84B8312F252}" name="事故檢討_x000a_報告"/>
    <tableColumn id="26" xr3:uid="{72306BC0-1859-4335-9D70-7313793E0C1A}" name="事故防範對策"/>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3E1E456-334F-40BA-9B00-97B168D7C319}" name="中供事故統計" displayName="中供事故統計" ref="A2:T6" totalsRowShown="0" tableBorderDxfId="10">
  <tableColumns count="20">
    <tableColumn id="1" xr3:uid="{BC73E7F0-839A-4B08-BA54-C2982C3AD124}" name="序號" dataDxfId="9"/>
    <tableColumn id="2" xr3:uid="{87B5628E-C4C8-4247-8048-E6EF92DAA475}" name="饋線代號"/>
    <tableColumn id="3" xr3:uid="{1B0D5DA5-0AB7-4252-A0E2-EEEFFDFC4C5E}" name="日 期" dataDxfId="8"/>
    <tableColumn id="4" xr3:uid="{E2CB868E-DFE5-4567-B842-47FD3862FE8F}" name="跳脫_x000a_時間"/>
    <tableColumn id="5" xr3:uid="{E8500C1E-BD84-401A-B753-B5597893EBE6}" name="投入_x000a_時間"/>
    <tableColumn id="6" xr3:uid="{7CCBD8F5-8CED-40E4-B9D2-A4433EC9DC46}" name="停電_x000a_時間"/>
    <tableColumn id="7" xr3:uid="{A8BB470F-4691-4453-AF89-340A0C4E7F36}" name="停電_x000a_電力_x000a_(KW)"/>
    <tableColumn id="8" xr3:uid="{750DD788-85BE-4C7B-B719-5576BB70AA7C}" name="停電_x000a_電度_x000a_(KWH)">
      <calculatedColumnFormula>G3*N3</calculatedColumnFormula>
    </tableColumn>
    <tableColumn id="9" xr3:uid="{BA6D5441-D599-4B9C-A00B-01D56F641E88}" name="變電_x000a_所別" dataDxfId="7">
      <calculatedColumnFormula>_xlfn.IFNA(VLOOKUP(B3,線名!$A$2:$B$689,2, ),"")</calculatedColumnFormula>
    </tableColumn>
    <tableColumn id="10" xr3:uid="{4198EA7C-ACD2-47E8-8114-A45348DEB42C}" name="饋線_x000a_名稱" dataDxfId="6">
      <calculatedColumnFormula>_xlfn.IFNA(VLOOKUP(B3,線名!$A$4:$C$689,3,0 ),"")</calculatedColumnFormula>
    </tableColumn>
    <tableColumn id="18" xr3:uid="{79F2DDF4-29E5-444C-A7AB-6C4C1464F976}" name="事故原因"/>
    <tableColumn id="19" xr3:uid="{118EDF8A-BAB4-4650-9B3E-AB5434F3C1E3}" name="事故原因2" dataDxfId="5">
      <calculatedColumnFormula>_xlfn.IFNA(VLOOKUP(M3,'69線名'!$K$4:$L$114,2, ),"")</calculatedColumnFormula>
    </tableColumn>
    <tableColumn id="20" xr3:uid="{840CAA17-166D-4557-A2AE-905DEEFD73D5}" name="代號"/>
    <tableColumn id="21" xr3:uid="{4A444780-CD9D-4D3B-A3C7-6E37FED1824C}" name="停電_x000a_時間_x000a_(時)">
      <calculatedColumnFormula>(E3-D3)*24</calculatedColumnFormula>
    </tableColumn>
    <tableColumn id="22" xr3:uid="{AE28DF3A-98D7-415A-A2A6-F046C83769DA}" name="巡修_x000a_部門" dataDxfId="4">
      <calculatedColumnFormula>_xlfn.XLOOKUP(中供事故統計[[#This Row],[饋線代號]],饋線資料表[饋線
代號],饋線資料表[巡修
部門],"找不到",0)</calculatedColumnFormula>
    </tableColumn>
    <tableColumn id="23" xr3:uid="{09C3498D-8BE3-448A-844D-22B860BD3486}" name="備註_x000a_(處理情形)"/>
    <tableColumn id="24" xr3:uid="{DC8C4A19-8AF7-469D-9115-964BA4682A1A}" name="停電事故_x000a_紀錄表" dataDxfId="3"/>
    <tableColumn id="25" xr3:uid="{F71A01FE-5483-4532-B3B1-0B6231D035A4}" name="事故檢討_x000a_報告" dataDxfId="2"/>
    <tableColumn id="26" xr3:uid="{A964132F-63BF-456A-926E-7B8B6CC86F38}" name="事故防範對策" dataDxfId="1"/>
    <tableColumn id="27" xr3:uid="{BE2D8A43-152C-4F16-9133-EF7CFEA1187D}" name="欄1" dataDxfId="0"/>
  </tableColumns>
  <tableStyleInfo name="TableStyleMedium2"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google.com.tw/maps/place/&#26691;&#22290;&#24066;&#26691;&#22290;&#21312;&#24489;&#33288;&#36335;352&#34399;" TargetMode="External"/><Relationship Id="rId2" Type="http://schemas.openxmlformats.org/officeDocument/2006/relationships/hyperlink" Target="https://www.google.com.tw/maps/place/23.0497536226182,121.008082983027" TargetMode="External"/><Relationship Id="rId1" Type="http://schemas.openxmlformats.org/officeDocument/2006/relationships/hyperlink" Target="https://www.google.com.tw/maps/place/24.074992,%20120.551789" TargetMode="Externa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01-&#20379;&#38651;&#21487;&#38752;&#24230;/&#20379;&#38651;&#21487;&#38752;&#24230;&#21508;&#39006;&#22577;&#34920;/&#32317;&#34389;&#27599;&#26376;&#22577;&#34920;/(29)&#37197;&#38651;&#34389;&#25552;&#21319;&#20379;&#38651;&#21487;&#38752;&#24230;&#31934;&#36914;&#35222;&#35338;&#26371;&#35696;" TargetMode="External"/><Relationship Id="rId13" Type="http://schemas.openxmlformats.org/officeDocument/2006/relationships/hyperlink" Target="../../01-&#20379;&#38651;&#21487;&#38752;&#24230;/&#20379;&#38651;&#21487;&#38752;&#24230;&#21508;&#39006;&#22577;&#34920;/&#32317;&#34389;&#27599;&#26376;&#22577;&#34920;/(9)%20&#24432;&#21270;&#36880;&#20214;&#20107;&#25925;&#36039;&#26009;&#22846;/111&#24180;/111&#24180;%20&#36880;&#20214;&#20107;&#25925;-&#37197;&#25216;&#26371;.xlsm" TargetMode="External"/><Relationship Id="rId3" Type="http://schemas.openxmlformats.org/officeDocument/2006/relationships/hyperlink" Target="../../01-&#20379;&#38651;&#21487;&#38752;&#24230;/&#20379;&#38651;&#21487;&#38752;&#24230;&#21508;&#39006;&#22577;&#34920;/&#32317;&#34389;&#27599;&#26376;&#22577;&#34920;/(18)&#24375;&#38860;&#35336;&#21123;&#30446;&#27161;&#33287;&#23526;&#32318;&#31649;&#25511;(&#36245;,&#19978;&#32178;&#22635;&#22577;)" TargetMode="External"/><Relationship Id="rId7" Type="http://schemas.openxmlformats.org/officeDocument/2006/relationships/hyperlink" Target="../../01-&#20379;&#38651;&#21487;&#38752;&#24230;/&#20379;&#38651;&#21487;&#38752;&#24230;&#21508;&#39006;&#22577;&#34920;/&#32317;&#34389;&#27599;&#26376;&#22577;&#34920;/(23)&#27599;&#26376;&#21069;&#19977;&#22823;&#20107;&#25925;&#27298;&#35342;" TargetMode="External"/><Relationship Id="rId12" Type="http://schemas.openxmlformats.org/officeDocument/2006/relationships/hyperlink" Target="../../01-&#20379;&#38651;&#21487;&#38752;&#24230;/&#20379;&#38651;&#21487;&#38752;&#24230;&#21508;&#39006;&#22577;&#34920;/&#32317;&#34389;&#27599;&#26376;&#22577;&#34920;/(33)&#32005;&#22806;&#32218;&#25885;&#37636;&#20687;&#20998;&#26512;&#20736;&#27298;&#28204;&#22577;&#21578;(&#23395;&#22577;%20&#27599;&#23395;10&#26085;&#21069;&#19978;&#20659;)" TargetMode="External"/><Relationship Id="rId2" Type="http://schemas.openxmlformats.org/officeDocument/2006/relationships/hyperlink" Target="../../01-&#20379;&#38651;&#21487;&#38752;&#24230;/&#20379;&#38651;&#21487;&#38752;&#24230;&#21508;&#39006;&#22577;&#34920;/&#32317;&#34389;&#27599;&#26376;&#22577;&#34920;/(17)%20&#39640;&#22739;&#20197;&#19978;&#20107;&#25925;&#37969;&#23450;&#23567;&#32068;(&#21547;&#20998;&#23696;)" TargetMode="External"/><Relationship Id="rId1" Type="http://schemas.openxmlformats.org/officeDocument/2006/relationships/hyperlink" Target="../../26%20&#38651;&#21147;&#35373;&#26045;&#36939;&#36681;&#26371;&#35696;(&#27599;&#26085;)/" TargetMode="External"/><Relationship Id="rId6" Type="http://schemas.openxmlformats.org/officeDocument/2006/relationships/hyperlink" Target="../../01-&#20379;&#38651;&#21487;&#38752;&#24230;/&#20379;&#38651;&#21487;&#38752;&#24230;&#21508;&#39006;&#22577;&#34920;/&#32317;&#34389;&#27599;&#26376;&#22577;&#34920;/(1)%20&#24037;&#26989;&#21312;&#24180;&#24230;&#20107;&#25925;&#20572;&#38651;(&#27599;&#26376;3&#26085;&#21069;)%20&#21839;&#24066;&#24033;OMS" TargetMode="External"/><Relationship Id="rId11" Type="http://schemas.openxmlformats.org/officeDocument/2006/relationships/hyperlink" Target="../../01-&#20379;&#38651;&#21487;&#38752;&#24230;/&#20379;&#38651;&#21487;&#38752;&#24230;&#21508;&#39006;&#22577;&#34920;/&#32317;&#34389;&#27599;&#26376;&#22577;&#34920;/(31)&#38515;&#33290;&#38283;&#38364;&#25286;&#35037;(110&#24180;&#38283;&#22987;)(&#23395;&#22577;)" TargetMode="External"/><Relationship Id="rId5" Type="http://schemas.openxmlformats.org/officeDocument/2006/relationships/hyperlink" Target="../../01-&#20379;&#38651;&#21487;&#38752;&#24230;/&#20379;&#38651;&#21487;&#38752;&#24230;&#21508;&#39006;&#22577;&#34920;/&#32317;&#34389;&#27599;&#26376;&#22577;&#34920;/(24)&#26550;&#31354;&#35064;&#38706;&#37197;&#38651;&#34987;&#35206;&#21270;&#25913;&#21892;&#25976;&#37327;&#32113;&#35336;&#34920;" TargetMode="External"/><Relationship Id="rId15" Type="http://schemas.openxmlformats.org/officeDocument/2006/relationships/hyperlink" Target="../../01-&#20379;&#38651;&#21487;&#38752;&#24230;/&#20379;&#38651;&#21487;&#38752;&#24230;&#21508;&#39006;&#22577;&#34920;/&#32317;&#34389;&#27599;&#26376;&#22577;&#34920;/(23)&#27599;&#26376;&#21069;&#19977;&#22823;&#20107;&#25925;&#27298;&#35342;" TargetMode="External"/><Relationship Id="rId10" Type="http://schemas.openxmlformats.org/officeDocument/2006/relationships/hyperlink" Target="../../01-&#20379;&#38651;&#21487;&#38752;&#24230;/&#20379;&#38651;&#21487;&#38752;&#24230;&#21508;&#39006;&#22577;&#34920;/&#32317;&#34389;&#27599;&#26376;&#22577;&#34920;/(22)&#20379;&#38651;&#21487;&#38752;&#24230;&#27298;&#35342;&#22577;&#21578;-&#38651;&#21209;&#24037;&#20316;&#26371;&#35696;" TargetMode="External"/><Relationship Id="rId4" Type="http://schemas.openxmlformats.org/officeDocument/2006/relationships/hyperlink" Target="../../01-&#20379;&#38651;&#21487;&#38752;&#24230;/&#20379;&#38651;&#21487;&#38752;&#24230;&#21508;&#39006;&#22577;&#34920;/&#32317;&#34389;&#27599;&#26376;&#22577;&#34920;/(3)%20&#27599;&#26376;&#38468;&#34920;2.2.1&#28187;&#23569;&#20107;&#25925;&#20572;&#38651;&#24037;&#20316;&#36914;&#24230;&#36861;&#36394;&#26376;&#22577;&#34920;(&#19978;&#37197;&#38651;&#34389;&#32178;&#38913;&#22635;&#22577;)" TargetMode="External"/><Relationship Id="rId9" Type="http://schemas.openxmlformats.org/officeDocument/2006/relationships/hyperlink" Target="../../01-&#20379;&#38651;&#21487;&#38752;&#24230;/&#20379;&#38651;&#21487;&#38752;&#24230;&#21508;&#39006;&#22577;&#34920;/&#32317;&#34389;&#27599;&#26376;&#22577;&#34920;/(28)109&#24180;&#24230;&#12300;&#25552;&#21319;&#20379;&#38651;&#21487;&#38752;&#24230;&#37325;&#40670;&#24037;&#20316;&#38917;&#30446;&#12301;&#20998;&#23395;&#30446;&#27161;(&#23395;&#22577;)" TargetMode="External"/><Relationship Id="rId14" Type="http://schemas.openxmlformats.org/officeDocument/2006/relationships/hyperlink" Target="../../01-&#20379;&#38651;&#21487;&#38752;&#24230;/&#20379;&#38651;&#21487;&#38752;&#24230;&#21508;&#39006;&#22577;&#34920;/&#32317;&#34389;&#27599;&#26376;&#22577;&#34920;/(9)%20&#24432;&#21270;&#36880;&#20214;&#20107;&#25925;&#36039;&#26009;&#22846;" TargetMode="Externa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17" Type="http://schemas.openxmlformats.org/officeDocument/2006/relationships/hyperlink" Target="../../26%20&#38651;&#21147;&#35373;&#26045;&#36939;&#36681;&#26371;&#35696;(&#27599;&#26085;)/02%20&#27599;&#26085;&#26371;&#35696;&#36039;&#26009;/111&#24180;4&#26376;&#27599;&#26085;&#36039;&#26009;/110-04-29" TargetMode="External"/><Relationship Id="rId671" Type="http://schemas.openxmlformats.org/officeDocument/2006/relationships/hyperlink" Target="../../26%20&#38651;&#21147;&#35373;&#26045;&#36939;&#36681;&#26371;&#35696;(&#27599;&#26085;)/02%20&#27599;&#26085;&#26371;&#35696;&#36039;&#26009;/111&#24180;6&#26376;&#27599;&#26085;&#36039;&#26009;/111-06-09" TargetMode="External"/><Relationship Id="rId21" Type="http://schemas.openxmlformats.org/officeDocument/2006/relationships/hyperlink" Target="../../26%20&#38651;&#21147;&#35373;&#26045;&#36939;&#36681;&#26371;&#35696;(&#27599;&#26085;)/02%20&#27599;&#26085;&#26371;&#35696;&#36039;&#26009;/111&#24180;5&#26376;&#27599;&#26085;&#36039;&#26009;/111-05-14" TargetMode="External"/><Relationship Id="rId324" Type="http://schemas.openxmlformats.org/officeDocument/2006/relationships/hyperlink" Target="../../26%20&#38651;&#21147;&#35373;&#26045;&#36939;&#36681;&#26371;&#35696;(&#27599;&#26085;)/02%20&#27599;&#26085;&#26371;&#35696;&#36039;&#26009;/111&#24180;7&#26376;&#27599;&#26085;&#36039;&#26009;/110-07-15" TargetMode="External"/><Relationship Id="rId531" Type="http://schemas.openxmlformats.org/officeDocument/2006/relationships/hyperlink" Target="../../26%20&#38651;&#21147;&#35373;&#26045;&#36939;&#36681;&#26371;&#35696;(&#27599;&#26085;)/02%20&#27599;&#26085;&#26371;&#35696;&#36039;&#26009;/111&#24180;12&#26376;&#27599;&#26085;&#36039;&#26009;/110-12-20" TargetMode="External"/><Relationship Id="rId629" Type="http://schemas.openxmlformats.org/officeDocument/2006/relationships/hyperlink" Target="../../26%20&#38651;&#21147;&#35373;&#26045;&#36939;&#36681;&#26371;&#35696;(&#27599;&#26085;)/02%20&#27599;&#26085;&#26371;&#35696;&#36039;&#26009;/111&#24180;4&#26376;&#27599;&#26085;&#36039;&#26009;/111-04-21" TargetMode="External"/><Relationship Id="rId170" Type="http://schemas.openxmlformats.org/officeDocument/2006/relationships/hyperlink" Target="../../26%20&#38651;&#21147;&#35373;&#26045;&#36939;&#36681;&#26371;&#35696;(&#27599;&#26085;)/02%20&#27599;&#26085;&#26371;&#35696;&#36039;&#26009;/111&#24180;5&#26376;&#27599;&#26085;&#36039;&#26009;/110-05-24" TargetMode="External"/><Relationship Id="rId268" Type="http://schemas.openxmlformats.org/officeDocument/2006/relationships/hyperlink" Target="../../26%20&#38651;&#21147;&#35373;&#26045;&#36939;&#36681;&#26371;&#35696;(&#27599;&#26085;)/02%20&#27599;&#26085;&#26371;&#35696;&#36039;&#26009;/111&#24180;7&#26376;&#27599;&#26085;&#36039;&#26009;/110-07-01" TargetMode="External"/><Relationship Id="rId475" Type="http://schemas.openxmlformats.org/officeDocument/2006/relationships/hyperlink" Target="../../26%20&#38651;&#21147;&#35373;&#26045;&#36939;&#36681;&#26371;&#35696;(&#27599;&#26085;)/02%20&#27599;&#26085;&#26371;&#35696;&#36039;&#26009;/111&#24180;10&#26376;&#27599;&#26085;&#36039;&#26009;/110-10-13" TargetMode="External"/><Relationship Id="rId682" Type="http://schemas.openxmlformats.org/officeDocument/2006/relationships/hyperlink" Target="../../26%20&#38651;&#21147;&#35373;&#26045;&#36939;&#36681;&#26371;&#35696;(&#27599;&#26085;)/02%20&#27599;&#26085;&#26371;&#35696;&#36039;&#26009;/111&#24180;6&#26376;&#27599;&#26085;&#36039;&#26009;/111-06-11" TargetMode="External"/><Relationship Id="rId32" Type="http://schemas.openxmlformats.org/officeDocument/2006/relationships/hyperlink" Target="../../26%20&#38651;&#21147;&#35373;&#26045;&#36939;&#36681;&#26371;&#35696;(&#27599;&#26085;)/02%20&#27599;&#26085;&#26371;&#35696;&#36039;&#26009;/111&#24180;5&#26376;&#27599;&#26085;&#36039;&#26009;/111-05-20" TargetMode="External"/><Relationship Id="rId128" Type="http://schemas.openxmlformats.org/officeDocument/2006/relationships/hyperlink" Target="../../26%20&#38651;&#21147;&#35373;&#26045;&#36939;&#36681;&#26371;&#35696;(&#27599;&#26085;)/02%20&#27599;&#26085;&#26371;&#35696;&#36039;&#26009;/111&#24180;5&#26376;&#27599;&#26085;&#36039;&#26009;/110-05-02" TargetMode="External"/><Relationship Id="rId335" Type="http://schemas.openxmlformats.org/officeDocument/2006/relationships/hyperlink" Target="../../26%20&#38651;&#21147;&#35373;&#26045;&#36939;&#36681;&#26371;&#35696;(&#27599;&#26085;)/02%20&#27599;&#26085;&#26371;&#35696;&#36039;&#26009;/111&#24180;7&#26376;&#27599;&#26085;&#36039;&#26009;/110-07-19" TargetMode="External"/><Relationship Id="rId542" Type="http://schemas.openxmlformats.org/officeDocument/2006/relationships/hyperlink" Target="../../26%20&#38651;&#21147;&#35373;&#26045;&#36939;&#36681;&#26371;&#35696;(&#27599;&#26085;)/02%20&#27599;&#26085;&#26371;&#35696;&#36039;&#26009;/111&#24180;12&#26376;&#27599;&#26085;&#36039;&#26009;/110-12-23" TargetMode="External"/><Relationship Id="rId181" Type="http://schemas.openxmlformats.org/officeDocument/2006/relationships/hyperlink" Target="../../26%20&#38651;&#21147;&#35373;&#26045;&#36939;&#36681;&#26371;&#35696;(&#27599;&#26085;)/02%20&#27599;&#26085;&#26371;&#35696;&#36039;&#26009;/111&#24180;5&#26376;&#27599;&#26085;&#36039;&#26009;/110-05-27" TargetMode="External"/><Relationship Id="rId402" Type="http://schemas.openxmlformats.org/officeDocument/2006/relationships/hyperlink" Target="../../26%20&#38651;&#21147;&#35373;&#26045;&#36939;&#36681;&#26371;&#35696;(&#27599;&#26085;)/02%20&#27599;&#26085;&#26371;&#35696;&#36039;&#26009;/111&#24180;8&#26376;&#27599;&#26085;&#36039;&#26009;/110-08-27" TargetMode="External"/><Relationship Id="rId279" Type="http://schemas.openxmlformats.org/officeDocument/2006/relationships/hyperlink" Target="../../26%20&#38651;&#21147;&#35373;&#26045;&#36939;&#36681;&#26371;&#35696;(&#27599;&#26085;)/02%20&#27599;&#26085;&#26371;&#35696;&#36039;&#26009;/111&#24180;7&#26376;&#27599;&#26085;&#36039;&#26009;/110-07-05" TargetMode="External"/><Relationship Id="rId486" Type="http://schemas.openxmlformats.org/officeDocument/2006/relationships/hyperlink" Target="../../26%20&#38651;&#21147;&#35373;&#26045;&#36939;&#36681;&#26371;&#35696;(&#27599;&#26085;)/02%20&#27599;&#26085;&#26371;&#35696;&#36039;&#26009;/111&#24180;10&#26376;&#27599;&#26085;&#36039;&#26009;/110-10-17" TargetMode="External"/><Relationship Id="rId693" Type="http://schemas.openxmlformats.org/officeDocument/2006/relationships/hyperlink" Target="../../26%20&#38651;&#21147;&#35373;&#26045;&#36939;&#36681;&#26371;&#35696;(&#27599;&#26085;)/02%20&#27599;&#26085;&#26371;&#35696;&#36039;&#26009;/111&#24180;6&#26376;&#27599;&#26085;&#36039;&#26009;/111-06-09/1110609-9L29&#30636;&#36339;&#32000;&#37636;&#21450;&#25913;&#21892;&#23565;&#31574;.xlsx" TargetMode="External"/><Relationship Id="rId707" Type="http://schemas.openxmlformats.org/officeDocument/2006/relationships/hyperlink" Target="../../26%20&#38651;&#21147;&#35373;&#26045;&#36939;&#36681;&#26371;&#35696;(&#27599;&#26085;)/02%20&#27599;&#26085;&#26371;&#35696;&#36039;&#26009;/111&#24180;6&#26376;&#27599;&#26085;&#36039;&#26009;/111-06-13/(&#30000;&#20013;)111-06-13-IW32&#30636;&#36339;&#32000;&#37636;&#21450;&#25913;&#21892;&#23565;&#31574;.xlsx" TargetMode="External"/><Relationship Id="rId43" Type="http://schemas.openxmlformats.org/officeDocument/2006/relationships/hyperlink" Target="../../26%20&#38651;&#21147;&#35373;&#26045;&#36939;&#36681;&#26371;&#35696;(&#27599;&#26085;)/02%20&#27599;&#26085;&#26371;&#35696;&#36039;&#26009;/111&#24180;5&#26376;&#27599;&#26085;&#36039;&#26009;/111-05-24" TargetMode="External"/><Relationship Id="rId139" Type="http://schemas.openxmlformats.org/officeDocument/2006/relationships/hyperlink" Target="../../26%20&#38651;&#21147;&#35373;&#26045;&#36939;&#36681;&#26371;&#35696;(&#27599;&#26085;)/02%20&#27599;&#26085;&#26371;&#35696;&#36039;&#26009;/111&#24180;5&#26376;&#27599;&#26085;&#36039;&#26009;/110-05-09" TargetMode="External"/><Relationship Id="rId346" Type="http://schemas.openxmlformats.org/officeDocument/2006/relationships/hyperlink" Target="../../26%20&#38651;&#21147;&#35373;&#26045;&#36939;&#36681;&#26371;&#35696;(&#27599;&#26085;)/02%20&#27599;&#26085;&#26371;&#35696;&#36039;&#26009;/111&#24180;7&#26376;&#27599;&#26085;&#36039;&#26009;/110-07-27" TargetMode="External"/><Relationship Id="rId553" Type="http://schemas.openxmlformats.org/officeDocument/2006/relationships/hyperlink" Target="../../26%20&#38651;&#21147;&#35373;&#26045;&#36939;&#36681;&#26371;&#35696;(&#27599;&#26085;)/02%20&#27599;&#26085;&#26371;&#35696;&#36039;&#26009;/111&#24180;1&#26376;&#27599;&#26085;&#36039;&#26009;/111-01-16" TargetMode="External"/><Relationship Id="rId760" Type="http://schemas.openxmlformats.org/officeDocument/2006/relationships/drawing" Target="../drawings/drawing1.xml"/><Relationship Id="rId192" Type="http://schemas.openxmlformats.org/officeDocument/2006/relationships/hyperlink" Target="../../26%20&#38651;&#21147;&#35373;&#26045;&#36939;&#36681;&#26371;&#35696;(&#27599;&#26085;)/02%20&#27599;&#26085;&#26371;&#35696;&#36039;&#26009;/111&#24180;6&#26376;&#27599;&#26085;&#36039;&#26009;/110-06-01" TargetMode="External"/><Relationship Id="rId206" Type="http://schemas.openxmlformats.org/officeDocument/2006/relationships/hyperlink" Target="../../26%20&#38651;&#21147;&#35373;&#26045;&#36939;&#36681;&#26371;&#35696;(&#27599;&#26085;)/02%20&#27599;&#26085;&#26371;&#35696;&#36039;&#26009;/111&#24180;6&#26376;&#27599;&#26085;&#36039;&#26009;/110-06-11" TargetMode="External"/><Relationship Id="rId413" Type="http://schemas.openxmlformats.org/officeDocument/2006/relationships/hyperlink" Target="../../26%20&#38651;&#21147;&#35373;&#26045;&#36939;&#36681;&#26371;&#35696;(&#27599;&#26085;)/02%20&#27599;&#26085;&#26371;&#35696;&#36039;&#26009;/111&#24180;9&#26376;&#27599;&#26085;&#36039;&#26009;/110-09-01" TargetMode="External"/><Relationship Id="rId497" Type="http://schemas.openxmlformats.org/officeDocument/2006/relationships/hyperlink" Target="../../26%20&#38651;&#21147;&#35373;&#26045;&#36939;&#36681;&#26371;&#35696;(&#27599;&#26085;)/02%20&#27599;&#26085;&#26371;&#35696;&#36039;&#26009;/111&#24180;10&#26376;&#27599;&#26085;&#36039;&#26009;/110-10-24" TargetMode="External"/><Relationship Id="rId620" Type="http://schemas.openxmlformats.org/officeDocument/2006/relationships/hyperlink" Target="../../26%20&#38651;&#21147;&#35373;&#26045;&#36939;&#36681;&#26371;&#35696;(&#27599;&#26085;)/02%20&#27599;&#26085;&#26371;&#35696;&#36039;&#26009;/111&#24180;4&#26376;&#27599;&#26085;&#36039;&#26009;/111-04-10" TargetMode="External"/><Relationship Id="rId718" Type="http://schemas.openxmlformats.org/officeDocument/2006/relationships/hyperlink" Target="../../26%20&#38651;&#21147;&#35373;&#26045;&#36939;&#36681;&#26371;&#35696;(&#27599;&#26085;)/02%20&#27599;&#26085;&#26371;&#35696;&#36039;&#26009;/111&#24180;6&#26376;&#27599;&#26085;&#36039;&#26009;/111-06-14/1110614-IY20&#30636;&#36339;&#32000;&#37636;&#21450;&#25913;&#21892;&#23565;&#31574;.xlsx" TargetMode="External"/><Relationship Id="rId357" Type="http://schemas.openxmlformats.org/officeDocument/2006/relationships/hyperlink" Target="../../26%20&#38651;&#21147;&#35373;&#26045;&#36939;&#36681;&#26371;&#35696;(&#27599;&#26085;)/02%20&#27599;&#26085;&#26371;&#35696;&#36039;&#26009;/111&#24180;8&#26376;&#27599;&#26085;&#36039;&#26009;/110-08-04" TargetMode="External"/><Relationship Id="rId54" Type="http://schemas.openxmlformats.org/officeDocument/2006/relationships/hyperlink" Target="../../26%20&#38651;&#21147;&#35373;&#26045;&#36939;&#36681;&#26371;&#35696;(&#27599;&#26085;)/02%20&#27599;&#26085;&#26371;&#35696;&#36039;&#26009;/111&#24180;5&#26376;&#27599;&#26085;&#36039;&#26009;/111-05-25/1110525%209L21&#30636;&#36339;&#32000;&#37636;&#21450;&#25913;&#21892;&#23565;&#31574;.xlsx" TargetMode="External"/><Relationship Id="rId217" Type="http://schemas.openxmlformats.org/officeDocument/2006/relationships/hyperlink" Target="../../26%20&#38651;&#21147;&#35373;&#26045;&#36939;&#36681;&#26371;&#35696;(&#27599;&#26085;)/02%20&#27599;&#26085;&#26371;&#35696;&#36039;&#26009;/111&#24180;6&#26376;&#27599;&#26085;&#36039;&#26009;/110-06-12" TargetMode="External"/><Relationship Id="rId564" Type="http://schemas.openxmlformats.org/officeDocument/2006/relationships/hyperlink" Target="../../26%20&#38651;&#21147;&#35373;&#26045;&#36939;&#36681;&#26371;&#35696;(&#27599;&#26085;)/02%20&#27599;&#26085;&#26371;&#35696;&#36039;&#26009;/111&#24180;2&#26376;&#27599;&#26085;&#36039;&#26009;/111-02-11" TargetMode="External"/><Relationship Id="rId424" Type="http://schemas.openxmlformats.org/officeDocument/2006/relationships/hyperlink" Target="../../26%20&#38651;&#21147;&#35373;&#26045;&#36939;&#36681;&#26371;&#35696;(&#27599;&#26085;)/02%20&#27599;&#26085;&#26371;&#35696;&#36039;&#26009;/111&#24180;9&#26376;&#27599;&#26085;&#36039;&#26009;/110-09-07" TargetMode="External"/><Relationship Id="rId631" Type="http://schemas.openxmlformats.org/officeDocument/2006/relationships/hyperlink" Target="../../26%20&#38651;&#21147;&#35373;&#26045;&#36939;&#36681;&#26371;&#35696;(&#27599;&#26085;)/02%20&#27599;&#26085;&#26371;&#35696;&#36039;&#26009;/111&#24180;4&#26376;&#27599;&#26085;&#36039;&#26009;/111-04-22" TargetMode="External"/><Relationship Id="rId729" Type="http://schemas.openxmlformats.org/officeDocument/2006/relationships/hyperlink" Target="../../26%20&#38651;&#21147;&#35373;&#26045;&#36939;&#36681;&#26371;&#35696;(&#27599;&#26085;)/02%20&#27599;&#26085;&#26371;&#35696;&#36039;&#26009;/111&#24180;6&#26376;&#27599;&#26085;&#36039;&#26009;/111-06-21/1110621-IB23&#30636;&#36339;&#32000;&#37636;&#21450;&#25913;&#21892;&#23565;&#31574;.xlsx" TargetMode="External"/><Relationship Id="rId270" Type="http://schemas.openxmlformats.org/officeDocument/2006/relationships/hyperlink" Target="../../26%20&#38651;&#21147;&#35373;&#26045;&#36939;&#36681;&#26371;&#35696;(&#27599;&#26085;)/02%20&#27599;&#26085;&#26371;&#35696;&#36039;&#26009;/111&#24180;7&#26376;&#27599;&#26085;&#36039;&#26009;/110-07-02" TargetMode="External"/><Relationship Id="rId65" Type="http://schemas.openxmlformats.org/officeDocument/2006/relationships/hyperlink" Target="../../26%20&#38651;&#21147;&#35373;&#26045;&#36939;&#36681;&#26371;&#35696;(&#27599;&#26085;)/02%20&#27599;&#26085;&#26371;&#35696;&#36039;&#26009;/111&#24180;5&#26376;&#27599;&#26085;&#36039;&#26009;/111-05-27" TargetMode="External"/><Relationship Id="rId130" Type="http://schemas.openxmlformats.org/officeDocument/2006/relationships/hyperlink" Target="../../26%20&#38651;&#21147;&#35373;&#26045;&#36939;&#36681;&#26371;&#35696;(&#27599;&#26085;)/02%20&#27599;&#26085;&#26371;&#35696;&#36039;&#26009;/111&#24180;5&#26376;&#27599;&#26085;&#36039;&#26009;/110-05-04" TargetMode="External"/><Relationship Id="rId368" Type="http://schemas.openxmlformats.org/officeDocument/2006/relationships/hyperlink" Target="../../26%20&#38651;&#21147;&#35373;&#26045;&#36939;&#36681;&#26371;&#35696;(&#27599;&#26085;)/02%20&#27599;&#26085;&#26371;&#35696;&#36039;&#26009;/111&#24180;8&#26376;&#27599;&#26085;&#36039;&#26009;/110-08-13" TargetMode="External"/><Relationship Id="rId575" Type="http://schemas.openxmlformats.org/officeDocument/2006/relationships/hyperlink" Target="../../26%20&#38651;&#21147;&#35373;&#26045;&#36939;&#36681;&#26371;&#35696;(&#27599;&#26085;)/02%20&#27599;&#26085;&#26371;&#35696;&#36039;&#26009;/111&#24180;3&#26376;&#27599;&#26085;&#36039;&#26009;/111-03-05" TargetMode="External"/><Relationship Id="rId228" Type="http://schemas.openxmlformats.org/officeDocument/2006/relationships/hyperlink" Target="../../26%20&#38651;&#21147;&#35373;&#26045;&#36939;&#36681;&#26371;&#35696;(&#27599;&#26085;)/02%20&#27599;&#26085;&#26371;&#35696;&#36039;&#26009;/111&#24180;6&#26376;&#27599;&#26085;&#36039;&#26009;/110-06-16" TargetMode="External"/><Relationship Id="rId435" Type="http://schemas.openxmlformats.org/officeDocument/2006/relationships/hyperlink" Target="../../26%20&#38651;&#21147;&#35373;&#26045;&#36939;&#36681;&#26371;&#35696;(&#27599;&#26085;)/02%20&#27599;&#26085;&#26371;&#35696;&#36039;&#26009;/111&#24180;9&#26376;&#27599;&#26085;&#36039;&#26009;/110-09-18" TargetMode="External"/><Relationship Id="rId642" Type="http://schemas.openxmlformats.org/officeDocument/2006/relationships/hyperlink" Target="../../26%20&#38651;&#21147;&#35373;&#26045;&#36939;&#36681;&#26371;&#35696;(&#27599;&#26085;)/02%20&#27599;&#26085;&#26371;&#35696;&#36039;&#26009;/111&#24180;4&#26376;&#27599;&#26085;&#36039;&#26009;/111-04-26" TargetMode="External"/><Relationship Id="rId281" Type="http://schemas.openxmlformats.org/officeDocument/2006/relationships/hyperlink" Target="../../26%20&#38651;&#21147;&#35373;&#26045;&#36939;&#36681;&#26371;&#35696;(&#27599;&#26085;)/02%20&#27599;&#26085;&#26371;&#35696;&#36039;&#26009;/111&#24180;7&#26376;&#27599;&#26085;&#36039;&#26009;/110-07-05" TargetMode="External"/><Relationship Id="rId502" Type="http://schemas.openxmlformats.org/officeDocument/2006/relationships/hyperlink" Target="../../26%20&#38651;&#21147;&#35373;&#26045;&#36939;&#36681;&#26371;&#35696;(&#27599;&#26085;)/02%20&#27599;&#26085;&#26371;&#35696;&#36039;&#26009;/111&#24180;11&#26376;&#27599;&#26085;&#36039;&#26009;/110-11-07" TargetMode="External"/><Relationship Id="rId76" Type="http://schemas.openxmlformats.org/officeDocument/2006/relationships/hyperlink" Target="../../26%20&#38651;&#21147;&#35373;&#26045;&#36939;&#36681;&#26371;&#35696;(&#27599;&#26085;)/02%20&#27599;&#26085;&#26371;&#35696;&#36039;&#26009;/111&#24180;5&#26376;&#27599;&#26085;&#36039;&#26009;/111-05-28/(&#30000;&#20013;)111-05-28-IG38&#30636;&#36339;&#32000;&#37636;&#21450;&#25913;&#21892;&#23565;&#31574;.xlsx" TargetMode="External"/><Relationship Id="rId141" Type="http://schemas.openxmlformats.org/officeDocument/2006/relationships/hyperlink" Target="../../26%20&#38651;&#21147;&#35373;&#26045;&#36939;&#36681;&#26371;&#35696;(&#27599;&#26085;)/02%20&#27599;&#26085;&#26371;&#35696;&#36039;&#26009;/111&#24180;5&#26376;&#27599;&#26085;&#36039;&#26009;/110-05-10" TargetMode="External"/><Relationship Id="rId379" Type="http://schemas.openxmlformats.org/officeDocument/2006/relationships/hyperlink" Target="../../26%20&#38651;&#21147;&#35373;&#26045;&#36939;&#36681;&#26371;&#35696;(&#27599;&#26085;)/02%20&#27599;&#26085;&#26371;&#35696;&#36039;&#26009;/111&#24180;8&#26376;&#27599;&#26085;&#36039;&#26009;/110-08-19" TargetMode="External"/><Relationship Id="rId586" Type="http://schemas.openxmlformats.org/officeDocument/2006/relationships/hyperlink" Target="../../26%20&#38651;&#21147;&#35373;&#26045;&#36939;&#36681;&#26371;&#35696;(&#27599;&#26085;)/02%20&#27599;&#26085;&#26371;&#35696;&#36039;&#26009;/111&#24180;3&#26376;&#27599;&#26085;&#36039;&#26009;/111-03-19" TargetMode="External"/><Relationship Id="rId7" Type="http://schemas.openxmlformats.org/officeDocument/2006/relationships/hyperlink" Target="../../26%20&#38651;&#21147;&#35373;&#26045;&#36939;&#36681;&#26371;&#35696;(&#27599;&#26085;)/02%20&#27599;&#26085;&#26371;&#35696;&#36039;&#26009;/111&#24180;5&#26376;&#27599;&#26085;&#36039;&#26009;/111-05-08" TargetMode="External"/><Relationship Id="rId239" Type="http://schemas.openxmlformats.org/officeDocument/2006/relationships/hyperlink" Target="../../26%20&#38651;&#21147;&#35373;&#26045;&#36939;&#36681;&#26371;&#35696;(&#27599;&#26085;)/02%20&#27599;&#26085;&#26371;&#35696;&#36039;&#26009;/111&#24180;6&#26376;&#27599;&#26085;&#36039;&#26009;/110-06-23" TargetMode="External"/><Relationship Id="rId446" Type="http://schemas.openxmlformats.org/officeDocument/2006/relationships/hyperlink" Target="../../26%20&#38651;&#21147;&#35373;&#26045;&#36939;&#36681;&#26371;&#35696;(&#27599;&#26085;)/02%20&#27599;&#26085;&#26371;&#35696;&#36039;&#26009;/111&#24180;9&#26376;&#27599;&#26085;&#36039;&#26009;/110-09-25" TargetMode="External"/><Relationship Id="rId653" Type="http://schemas.openxmlformats.org/officeDocument/2006/relationships/hyperlink" Target="../../26%20&#38651;&#21147;&#35373;&#26045;&#36939;&#36681;&#26371;&#35696;(&#27599;&#26085;)/02%20&#27599;&#26085;&#26371;&#35696;&#36039;&#26009;/111&#24180;6&#26376;&#27599;&#26085;&#36039;&#26009;/111-06-03" TargetMode="External"/><Relationship Id="rId292" Type="http://schemas.openxmlformats.org/officeDocument/2006/relationships/hyperlink" Target="../../26%20&#38651;&#21147;&#35373;&#26045;&#36939;&#36681;&#26371;&#35696;(&#27599;&#26085;)/02%20&#27599;&#26085;&#26371;&#35696;&#36039;&#26009;/111&#24180;7&#26376;&#27599;&#26085;&#36039;&#26009;/110-07-07" TargetMode="External"/><Relationship Id="rId306" Type="http://schemas.openxmlformats.org/officeDocument/2006/relationships/hyperlink" Target="../../26%20&#38651;&#21147;&#35373;&#26045;&#36939;&#36681;&#26371;&#35696;(&#27599;&#26085;)/02%20&#27599;&#26085;&#26371;&#35696;&#36039;&#26009;/111&#24180;7&#26376;&#27599;&#26085;&#36039;&#26009;/110-07-11" TargetMode="External"/><Relationship Id="rId87" Type="http://schemas.openxmlformats.org/officeDocument/2006/relationships/hyperlink" Target="../../26%20&#38651;&#21147;&#35373;&#26045;&#36939;&#36681;&#26371;&#35696;(&#27599;&#26085;)/02%20&#27599;&#26085;&#26371;&#35696;&#36039;&#26009;/111&#24180;5&#26376;&#27599;&#26085;&#36039;&#26009;/111-05-27/(&#40575;&#21644;&#24033;&#20462;&#35506;-0527)IJ30&#30636;&#36339;&#32000;&#37636;&#21450;&#25913;&#21892;&#23565;&#31574;.xlsx" TargetMode="External"/><Relationship Id="rId513" Type="http://schemas.openxmlformats.org/officeDocument/2006/relationships/hyperlink" Target="../../26%20&#38651;&#21147;&#35373;&#26045;&#36939;&#36681;&#26371;&#35696;(&#27599;&#26085;)/02%20&#27599;&#26085;&#26371;&#35696;&#36039;&#26009;/111&#24180;11&#26376;&#27599;&#26085;&#36039;&#26009;/110-11-18" TargetMode="External"/><Relationship Id="rId597" Type="http://schemas.openxmlformats.org/officeDocument/2006/relationships/hyperlink" Target="../../26%20&#38651;&#21147;&#35373;&#26045;&#36939;&#36681;&#26371;&#35696;(&#27599;&#26085;)/02%20&#27599;&#26085;&#26371;&#35696;&#36039;&#26009;/111&#24180;3&#26376;&#27599;&#26085;&#36039;&#26009;/111-03-23" TargetMode="External"/><Relationship Id="rId720" Type="http://schemas.openxmlformats.org/officeDocument/2006/relationships/hyperlink" Target="../../26%20&#38651;&#21147;&#35373;&#26045;&#36939;&#36681;&#26371;&#35696;(&#27599;&#26085;)/02%20&#27599;&#26085;&#26371;&#35696;&#36039;&#26009;/111&#24180;6&#26376;&#27599;&#26085;&#36039;&#26009;/111-06-15/111-06-15%20%20ID20&#30636;&#36339;&#32000;&#37636;&#21450;&#25913;&#21892;&#23565;&#31574;.xlsx" TargetMode="External"/><Relationship Id="rId152" Type="http://schemas.openxmlformats.org/officeDocument/2006/relationships/hyperlink" Target="../../26%20&#38651;&#21147;&#35373;&#26045;&#36939;&#36681;&#26371;&#35696;(&#27599;&#26085;)/02%20&#27599;&#26085;&#26371;&#35696;&#36039;&#26009;/111&#24180;5&#26376;&#27599;&#26085;&#36039;&#26009;/110-05-17" TargetMode="External"/><Relationship Id="rId457" Type="http://schemas.openxmlformats.org/officeDocument/2006/relationships/hyperlink" Target="../../26%20&#38651;&#21147;&#35373;&#26045;&#36939;&#36681;&#26371;&#35696;(&#27599;&#26085;)/02%20&#27599;&#26085;&#26371;&#35696;&#36039;&#26009;/111&#24180;9&#26376;&#27599;&#26085;&#36039;&#26009;/110-09-30" TargetMode="External"/><Relationship Id="rId664" Type="http://schemas.openxmlformats.org/officeDocument/2006/relationships/hyperlink" Target="../../26%20&#38651;&#21147;&#35373;&#26045;&#36939;&#36681;&#26371;&#35696;(&#27599;&#26085;)/02%20&#27599;&#26085;&#26371;&#35696;&#36039;&#26009;/111&#24180;6&#26376;&#27599;&#26085;&#36039;&#26009;/111-06-06" TargetMode="External"/><Relationship Id="rId14" Type="http://schemas.openxmlformats.org/officeDocument/2006/relationships/hyperlink" Target="../../26%20&#38651;&#21147;&#35373;&#26045;&#36939;&#36681;&#26371;&#35696;(&#27599;&#26085;)/02%20&#27599;&#26085;&#26371;&#35696;&#36039;&#26009;/111&#24180;5&#26376;&#27599;&#26085;&#36039;&#26009;/111-05-11" TargetMode="External"/><Relationship Id="rId317" Type="http://schemas.openxmlformats.org/officeDocument/2006/relationships/hyperlink" Target="../../26%20&#38651;&#21147;&#35373;&#26045;&#36939;&#36681;&#26371;&#35696;(&#27599;&#26085;)/02%20&#27599;&#26085;&#26371;&#35696;&#36039;&#26009;/111&#24180;7&#26376;&#27599;&#26085;&#36039;&#26009;/110-07-14" TargetMode="External"/><Relationship Id="rId524" Type="http://schemas.openxmlformats.org/officeDocument/2006/relationships/hyperlink" Target="../../26%20&#38651;&#21147;&#35373;&#26045;&#36939;&#36681;&#26371;&#35696;(&#27599;&#26085;)/02%20&#27599;&#26085;&#26371;&#35696;&#36039;&#26009;/111&#24180;12&#26376;&#27599;&#26085;&#36039;&#26009;/110-12-04" TargetMode="External"/><Relationship Id="rId731" Type="http://schemas.openxmlformats.org/officeDocument/2006/relationships/hyperlink" Target="../../26%20&#38651;&#21147;&#35373;&#26045;&#36939;&#36681;&#26371;&#35696;(&#27599;&#26085;)/02%20&#27599;&#26085;&#26371;&#35696;&#36039;&#26009;/111&#24180;6&#26376;&#27599;&#26085;&#36039;&#26009;/111-06-23" TargetMode="External"/><Relationship Id="rId98" Type="http://schemas.openxmlformats.org/officeDocument/2006/relationships/hyperlink" Target="../../26%20&#38651;&#21147;&#35373;&#26045;&#36939;&#36681;&#26371;&#35696;(&#27599;&#26085;)/02%20&#27599;&#26085;&#26371;&#35696;&#36039;&#26009;/111&#24180;4&#26376;&#27599;&#26085;&#36039;&#26009;/110-04-19" TargetMode="External"/><Relationship Id="rId163" Type="http://schemas.openxmlformats.org/officeDocument/2006/relationships/hyperlink" Target="../../26%20&#38651;&#21147;&#35373;&#26045;&#36939;&#36681;&#26371;&#35696;(&#27599;&#26085;)/02%20&#27599;&#26085;&#26371;&#35696;&#36039;&#26009;/111&#24180;5&#26376;&#27599;&#26085;&#36039;&#26009;/110-05-21" TargetMode="External"/><Relationship Id="rId370" Type="http://schemas.openxmlformats.org/officeDocument/2006/relationships/hyperlink" Target="../../26%20&#38651;&#21147;&#35373;&#26045;&#36939;&#36681;&#26371;&#35696;(&#27599;&#26085;)/02%20&#27599;&#26085;&#26371;&#35696;&#36039;&#26009;/111&#24180;8&#26376;&#27599;&#26085;&#36039;&#26009;/110-08-14" TargetMode="External"/><Relationship Id="rId230" Type="http://schemas.openxmlformats.org/officeDocument/2006/relationships/hyperlink" Target="../../26%20&#38651;&#21147;&#35373;&#26045;&#36939;&#36681;&#26371;&#35696;(&#27599;&#26085;)/02%20&#27599;&#26085;&#26371;&#35696;&#36039;&#26009;/111&#24180;6&#26376;&#27599;&#26085;&#36039;&#26009;/110-06-17" TargetMode="External"/><Relationship Id="rId468" Type="http://schemas.openxmlformats.org/officeDocument/2006/relationships/hyperlink" Target="../../26%20&#38651;&#21147;&#35373;&#26045;&#36939;&#36681;&#26371;&#35696;(&#27599;&#26085;)/02%20&#27599;&#26085;&#26371;&#35696;&#36039;&#26009;/111&#24180;10&#26376;&#27599;&#26085;&#36039;&#26009;/110-10-09" TargetMode="External"/><Relationship Id="rId675" Type="http://schemas.openxmlformats.org/officeDocument/2006/relationships/hyperlink" Target="../../26%20&#38651;&#21147;&#35373;&#26045;&#36939;&#36681;&#26371;&#35696;(&#27599;&#26085;)/02%20&#27599;&#26085;&#26371;&#35696;&#36039;&#26009;/111&#24180;6&#26376;&#27599;&#26085;&#36039;&#26009;/111-06-06/1110606-9G21&#36339;&#33067;&#32000;&#37636;&#21450;&#25913;&#21892;&#23565;&#31574;.xlsx" TargetMode="External"/><Relationship Id="rId25" Type="http://schemas.openxmlformats.org/officeDocument/2006/relationships/hyperlink" Target="../../26%20&#38651;&#21147;&#35373;&#26045;&#36939;&#36681;&#26371;&#35696;(&#27599;&#26085;)/02%20&#27599;&#26085;&#26371;&#35696;&#36039;&#26009;/111&#24180;5&#26376;&#27599;&#26085;&#36039;&#26009;/111-05-16" TargetMode="External"/><Relationship Id="rId328" Type="http://schemas.openxmlformats.org/officeDocument/2006/relationships/hyperlink" Target="../../26%20&#38651;&#21147;&#35373;&#26045;&#36939;&#36681;&#26371;&#35696;(&#27599;&#26085;)/02%20&#27599;&#26085;&#26371;&#35696;&#36039;&#26009;/111&#24180;7&#26376;&#27599;&#26085;&#36039;&#26009;/110-07-17" TargetMode="External"/><Relationship Id="rId535" Type="http://schemas.openxmlformats.org/officeDocument/2006/relationships/hyperlink" Target="../../26%20&#38651;&#21147;&#35373;&#26045;&#36939;&#36681;&#26371;&#35696;(&#27599;&#26085;)/02%20&#27599;&#26085;&#26371;&#35696;&#36039;&#26009;/111&#24180;12&#26376;&#27599;&#26085;&#36039;&#26009;/110-12-21" TargetMode="External"/><Relationship Id="rId742" Type="http://schemas.openxmlformats.org/officeDocument/2006/relationships/hyperlink" Target="../../26%20&#38651;&#21147;&#35373;&#26045;&#36939;&#36681;&#26371;&#35696;(&#27599;&#26085;)/02%20&#27599;&#26085;&#26371;&#35696;&#36039;&#26009;/111&#24180;6&#26376;&#27599;&#26085;&#36039;&#26009;/111-06-25" TargetMode="External"/><Relationship Id="rId174" Type="http://schemas.openxmlformats.org/officeDocument/2006/relationships/hyperlink" Target="../../26%20&#38651;&#21147;&#35373;&#26045;&#36939;&#36681;&#26371;&#35696;(&#27599;&#26085;)/02%20&#27599;&#26085;&#26371;&#35696;&#36039;&#26009;/111&#24180;5&#26376;&#27599;&#26085;&#36039;&#26009;/110-05-25" TargetMode="External"/><Relationship Id="rId381" Type="http://schemas.openxmlformats.org/officeDocument/2006/relationships/hyperlink" Target="../../26%20&#38651;&#21147;&#35373;&#26045;&#36939;&#36681;&#26371;&#35696;(&#27599;&#26085;)/02%20&#27599;&#26085;&#26371;&#35696;&#36039;&#26009;/111&#24180;8&#26376;&#27599;&#26085;&#36039;&#26009;/110-08-20" TargetMode="External"/><Relationship Id="rId602" Type="http://schemas.openxmlformats.org/officeDocument/2006/relationships/hyperlink" Target="../../26%20&#38651;&#21147;&#35373;&#26045;&#36939;&#36681;&#26371;&#35696;(&#27599;&#26085;)/02%20&#27599;&#26085;&#26371;&#35696;&#36039;&#26009;/111&#24180;3&#26376;&#27599;&#26085;&#36039;&#26009;/111-03-27" TargetMode="External"/><Relationship Id="rId241" Type="http://schemas.openxmlformats.org/officeDocument/2006/relationships/hyperlink" Target="../../26%20&#38651;&#21147;&#35373;&#26045;&#36939;&#36681;&#26371;&#35696;(&#27599;&#26085;)/02%20&#27599;&#26085;&#26371;&#35696;&#36039;&#26009;/111&#24180;6&#26376;&#27599;&#26085;&#36039;&#26009;/110-06-23" TargetMode="External"/><Relationship Id="rId479" Type="http://schemas.openxmlformats.org/officeDocument/2006/relationships/hyperlink" Target="../../26%20&#38651;&#21147;&#35373;&#26045;&#36939;&#36681;&#26371;&#35696;(&#27599;&#26085;)/02%20&#27599;&#26085;&#26371;&#35696;&#36039;&#26009;/111&#24180;10&#26376;&#27599;&#26085;&#36039;&#26009;/110-10-15" TargetMode="External"/><Relationship Id="rId686" Type="http://schemas.openxmlformats.org/officeDocument/2006/relationships/hyperlink" Target="../../26%20&#38651;&#21147;&#35373;&#26045;&#36939;&#36681;&#26371;&#35696;(&#27599;&#26085;)/02%20&#27599;&#26085;&#26371;&#35696;&#36039;&#26009;/111&#24180;6&#26376;&#27599;&#26085;&#36039;&#26009;/111-06-12" TargetMode="External"/><Relationship Id="rId36" Type="http://schemas.openxmlformats.org/officeDocument/2006/relationships/hyperlink" Target="../../26%20&#38651;&#21147;&#35373;&#26045;&#36939;&#36681;&#26371;&#35696;(&#27599;&#26085;)/02%20&#27599;&#26085;&#26371;&#35696;&#36039;&#26009;/111&#24180;5&#26376;&#27599;&#26085;&#36039;&#26009;/111-05-20" TargetMode="External"/><Relationship Id="rId339" Type="http://schemas.openxmlformats.org/officeDocument/2006/relationships/hyperlink" Target="../../26%20&#38651;&#21147;&#35373;&#26045;&#36939;&#36681;&#26371;&#35696;(&#27599;&#26085;)/02%20&#27599;&#26085;&#26371;&#35696;&#36039;&#26009;/111&#24180;7&#26376;&#27599;&#26085;&#36039;&#26009;/110-07-25" TargetMode="External"/><Relationship Id="rId546" Type="http://schemas.openxmlformats.org/officeDocument/2006/relationships/hyperlink" Target="../../26%20&#38651;&#21147;&#35373;&#26045;&#36939;&#36681;&#26371;&#35696;(&#27599;&#26085;)/02%20&#27599;&#26085;&#26371;&#35696;&#36039;&#26009;/111&#24180;12&#26376;&#27599;&#26085;&#36039;&#26009;/110-12-31" TargetMode="External"/><Relationship Id="rId753" Type="http://schemas.openxmlformats.org/officeDocument/2006/relationships/hyperlink" Target="../../26%20&#38651;&#21147;&#35373;&#26045;&#36939;&#36681;&#26371;&#35696;(&#27599;&#26085;)/02%20&#27599;&#26085;&#26371;&#35696;&#36039;&#26009;/111&#24180;6&#26376;&#27599;&#26085;&#36039;&#26009;/111-06-13" TargetMode="External"/><Relationship Id="rId101" Type="http://schemas.openxmlformats.org/officeDocument/2006/relationships/hyperlink" Target="../../26%20&#38651;&#21147;&#35373;&#26045;&#36939;&#36681;&#26371;&#35696;(&#27599;&#26085;)/02%20&#27599;&#26085;&#26371;&#35696;&#36039;&#26009;/111&#24180;4&#26376;&#27599;&#26085;&#36039;&#26009;/110-04-21" TargetMode="External"/><Relationship Id="rId185" Type="http://schemas.openxmlformats.org/officeDocument/2006/relationships/hyperlink" Target="../../26%20&#38651;&#21147;&#35373;&#26045;&#36939;&#36681;&#26371;&#35696;(&#27599;&#26085;)/02%20&#27599;&#26085;&#26371;&#35696;&#36039;&#26009;/111&#24180;5&#26376;&#27599;&#26085;&#36039;&#26009;/110-05-29" TargetMode="External"/><Relationship Id="rId406" Type="http://schemas.openxmlformats.org/officeDocument/2006/relationships/hyperlink" Target="../../26%20&#38651;&#21147;&#35373;&#26045;&#36939;&#36681;&#26371;&#35696;(&#27599;&#26085;)/02%20&#27599;&#26085;&#26371;&#35696;&#36039;&#26009;/111&#24180;8&#26376;&#27599;&#26085;&#36039;&#26009;/110-08-30" TargetMode="External"/><Relationship Id="rId392" Type="http://schemas.openxmlformats.org/officeDocument/2006/relationships/hyperlink" Target="../../26%20&#38651;&#21147;&#35373;&#26045;&#36939;&#36681;&#26371;&#35696;(&#27599;&#26085;)/02%20&#27599;&#26085;&#26371;&#35696;&#36039;&#26009;/111&#24180;8&#26376;&#27599;&#26085;&#36039;&#26009;/110-08-24" TargetMode="External"/><Relationship Id="rId613" Type="http://schemas.openxmlformats.org/officeDocument/2006/relationships/hyperlink" Target="../../26%20&#38651;&#21147;&#35373;&#26045;&#36939;&#36681;&#26371;&#35696;(&#27599;&#26085;)/02%20&#27599;&#26085;&#26371;&#35696;&#36039;&#26009;/111&#24180;4&#26376;&#27599;&#26085;&#36039;&#26009;/111-04-02" TargetMode="External"/><Relationship Id="rId697" Type="http://schemas.openxmlformats.org/officeDocument/2006/relationships/hyperlink" Target="../../26%20&#38651;&#21147;&#35373;&#26045;&#36939;&#36681;&#26371;&#35696;(&#27599;&#26085;)/02%20&#27599;&#26085;&#26371;&#35696;&#36039;&#26009;/111&#24180;6&#26376;&#27599;&#26085;&#36039;&#26009;/111-06-11/1110611-9L27&#30636;&#36339;&#32000;&#37636;&#21450;&#25913;&#21892;&#23565;&#31574;.xlsx" TargetMode="External"/><Relationship Id="rId252" Type="http://schemas.openxmlformats.org/officeDocument/2006/relationships/hyperlink" Target="../../26%20&#38651;&#21147;&#35373;&#26045;&#36939;&#36681;&#26371;&#35696;(&#27599;&#26085;)/02%20&#27599;&#26085;&#26371;&#35696;&#36039;&#26009;/111&#24180;6&#26376;&#27599;&#26085;&#36039;&#26009;/110-06-27" TargetMode="External"/><Relationship Id="rId47" Type="http://schemas.openxmlformats.org/officeDocument/2006/relationships/hyperlink" Target="../../26%20&#38651;&#21147;&#35373;&#26045;&#36939;&#36681;&#26371;&#35696;(&#27599;&#26085;)/02%20&#27599;&#26085;&#26371;&#35696;&#36039;&#26009;/111&#24180;5&#26376;&#27599;&#26085;&#36039;&#26009;/111-05-24/111-05-24%20IU34&#30636;&#36339;&#32000;&#37636;&#21450;&#25913;&#21892;&#23565;&#31574;.xlsx" TargetMode="External"/><Relationship Id="rId112" Type="http://schemas.openxmlformats.org/officeDocument/2006/relationships/hyperlink" Target="../../26%20&#38651;&#21147;&#35373;&#26045;&#36939;&#36681;&#26371;&#35696;(&#27599;&#26085;)/02%20&#27599;&#26085;&#26371;&#35696;&#36039;&#26009;/111&#24180;4&#26376;&#27599;&#26085;&#36039;&#26009;/110-04-25" TargetMode="External"/><Relationship Id="rId557" Type="http://schemas.openxmlformats.org/officeDocument/2006/relationships/hyperlink" Target="../../26%20&#38651;&#21147;&#35373;&#26045;&#36939;&#36681;&#26371;&#35696;(&#27599;&#26085;)/02%20&#27599;&#26085;&#26371;&#35696;&#36039;&#26009;/111&#24180;1&#26376;&#27599;&#26085;&#36039;&#26009;/111-01-25" TargetMode="External"/><Relationship Id="rId764" Type="http://schemas.openxmlformats.org/officeDocument/2006/relationships/control" Target="../activeX/activeX2.xml"/><Relationship Id="rId196" Type="http://schemas.openxmlformats.org/officeDocument/2006/relationships/hyperlink" Target="../../26%20&#38651;&#21147;&#35373;&#26045;&#36939;&#36681;&#26371;&#35696;(&#27599;&#26085;)/02%20&#27599;&#26085;&#26371;&#35696;&#36039;&#26009;/111&#24180;6&#26376;&#27599;&#26085;&#36039;&#26009;/110-06-02" TargetMode="External"/><Relationship Id="rId417" Type="http://schemas.openxmlformats.org/officeDocument/2006/relationships/hyperlink" Target="../../26%20&#38651;&#21147;&#35373;&#26045;&#36939;&#36681;&#26371;&#35696;(&#27599;&#26085;)/02%20&#27599;&#26085;&#26371;&#35696;&#36039;&#26009;/111&#24180;9&#26376;&#27599;&#26085;&#36039;&#26009;/110-09-03" TargetMode="External"/><Relationship Id="rId624" Type="http://schemas.openxmlformats.org/officeDocument/2006/relationships/hyperlink" Target="../../26%20&#38651;&#21147;&#35373;&#26045;&#36939;&#36681;&#26371;&#35696;(&#27599;&#26085;)/02%20&#27599;&#26085;&#26371;&#35696;&#36039;&#26009;/111&#24180;4&#26376;&#27599;&#26085;&#36039;&#26009;/111-04-14" TargetMode="External"/><Relationship Id="rId263" Type="http://schemas.openxmlformats.org/officeDocument/2006/relationships/hyperlink" Target="../../26%20&#38651;&#21147;&#35373;&#26045;&#36939;&#36681;&#26371;&#35696;(&#27599;&#26085;)/02%20&#27599;&#26085;&#26371;&#35696;&#36039;&#26009;/111&#24180;6&#26376;&#27599;&#26085;&#36039;&#26009;/110-06-30" TargetMode="External"/><Relationship Id="rId470" Type="http://schemas.openxmlformats.org/officeDocument/2006/relationships/hyperlink" Target="../../26%20&#38651;&#21147;&#35373;&#26045;&#36939;&#36681;&#26371;&#35696;(&#27599;&#26085;)/02%20&#27599;&#26085;&#26371;&#35696;&#36039;&#26009;/111&#24180;10&#26376;&#27599;&#26085;&#36039;&#26009;/110-10-10" TargetMode="External"/><Relationship Id="rId58" Type="http://schemas.openxmlformats.org/officeDocument/2006/relationships/hyperlink" Target="../../26%20&#38651;&#21147;&#35373;&#26045;&#36939;&#36681;&#26371;&#35696;(&#27599;&#26085;)/02%20&#27599;&#26085;&#26371;&#35696;&#36039;&#26009;/111&#24180;5&#26376;&#27599;&#26085;&#36039;&#26009;/111-05-26" TargetMode="External"/><Relationship Id="rId123" Type="http://schemas.openxmlformats.org/officeDocument/2006/relationships/hyperlink" Target="../../26%20&#38651;&#21147;&#35373;&#26045;&#36939;&#36681;&#26371;&#35696;(&#27599;&#26085;)/02%20&#27599;&#26085;&#26371;&#35696;&#36039;&#26009;/111&#24180;4&#26376;&#27599;&#26085;&#36039;&#26009;/110-04-30" TargetMode="External"/><Relationship Id="rId330" Type="http://schemas.openxmlformats.org/officeDocument/2006/relationships/hyperlink" Target="../../26%20&#38651;&#21147;&#35373;&#26045;&#36939;&#36681;&#26371;&#35696;(&#27599;&#26085;)/02%20&#27599;&#26085;&#26371;&#35696;&#36039;&#26009;/111&#24180;7&#26376;&#27599;&#26085;&#36039;&#26009;/110-07-17" TargetMode="External"/><Relationship Id="rId568" Type="http://schemas.openxmlformats.org/officeDocument/2006/relationships/hyperlink" Target="../../26%20&#38651;&#21147;&#35373;&#26045;&#36939;&#36681;&#26371;&#35696;(&#27599;&#26085;)/02%20&#27599;&#26085;&#26371;&#35696;&#36039;&#26009;/111&#24180;2&#26376;&#27599;&#26085;&#36039;&#26009;/111-02-24" TargetMode="External"/><Relationship Id="rId428" Type="http://schemas.openxmlformats.org/officeDocument/2006/relationships/hyperlink" Target="../../26%20&#38651;&#21147;&#35373;&#26045;&#36939;&#36681;&#26371;&#35696;(&#27599;&#26085;)/02%20&#27599;&#26085;&#26371;&#35696;&#36039;&#26009;/111&#24180;9&#26376;&#27599;&#26085;&#36039;&#26009;/110-09-15" TargetMode="External"/><Relationship Id="rId635" Type="http://schemas.openxmlformats.org/officeDocument/2006/relationships/hyperlink" Target="../../26%20&#38651;&#21147;&#35373;&#26045;&#36939;&#36681;&#26371;&#35696;(&#27599;&#26085;)/02%20&#27599;&#26085;&#26371;&#35696;&#36039;&#26009;/111&#24180;4&#26376;&#27599;&#26085;&#36039;&#26009;/111-04-23" TargetMode="External"/><Relationship Id="rId274" Type="http://schemas.openxmlformats.org/officeDocument/2006/relationships/hyperlink" Target="../../26%20&#38651;&#21147;&#35373;&#26045;&#36939;&#36681;&#26371;&#35696;(&#27599;&#26085;)/02%20&#27599;&#26085;&#26371;&#35696;&#36039;&#26009;/111&#24180;7&#26376;&#27599;&#26085;&#36039;&#26009;/110-07-03" TargetMode="External"/><Relationship Id="rId481" Type="http://schemas.openxmlformats.org/officeDocument/2006/relationships/hyperlink" Target="../../26%20&#38651;&#21147;&#35373;&#26045;&#36939;&#36681;&#26371;&#35696;(&#27599;&#26085;)/02%20&#27599;&#26085;&#26371;&#35696;&#36039;&#26009;/111&#24180;10&#26376;&#27599;&#26085;&#36039;&#26009;/110-10-15" TargetMode="External"/><Relationship Id="rId702" Type="http://schemas.openxmlformats.org/officeDocument/2006/relationships/hyperlink" Target="../../26%20&#38651;&#21147;&#35373;&#26045;&#36939;&#36681;&#26371;&#35696;(&#27599;&#26085;)/02%20&#27599;&#26085;&#26371;&#35696;&#36039;&#26009;/111&#24180;6&#26376;&#27599;&#26085;&#36039;&#26009;/111-06-14" TargetMode="External"/><Relationship Id="rId69" Type="http://schemas.openxmlformats.org/officeDocument/2006/relationships/hyperlink" Target="../../26%20&#38651;&#21147;&#35373;&#26045;&#36939;&#36681;&#26371;&#35696;(&#27599;&#26085;)/02%20&#27599;&#26085;&#26371;&#35696;&#36039;&#26009;/111&#24180;5&#26376;&#27599;&#26085;&#36039;&#26009;/111-05-29" TargetMode="External"/><Relationship Id="rId134" Type="http://schemas.openxmlformats.org/officeDocument/2006/relationships/hyperlink" Target="../../26%20&#38651;&#21147;&#35373;&#26045;&#36939;&#36681;&#26371;&#35696;(&#27599;&#26085;)/02%20&#27599;&#26085;&#26371;&#35696;&#36039;&#26009;/111&#24180;5&#26376;&#27599;&#26085;&#36039;&#26009;/110-05-07" TargetMode="External"/><Relationship Id="rId579" Type="http://schemas.openxmlformats.org/officeDocument/2006/relationships/hyperlink" Target="../../26%20&#38651;&#21147;&#35373;&#26045;&#36939;&#36681;&#26371;&#35696;(&#27599;&#26085;)/02%20&#27599;&#26085;&#26371;&#35696;&#36039;&#26009;/111&#24180;3&#26376;&#27599;&#26085;&#36039;&#26009;/111-03-15" TargetMode="External"/><Relationship Id="rId341" Type="http://schemas.openxmlformats.org/officeDocument/2006/relationships/hyperlink" Target="../../26%20&#38651;&#21147;&#35373;&#26045;&#36939;&#36681;&#26371;&#35696;(&#27599;&#26085;)/02%20&#27599;&#26085;&#26371;&#35696;&#36039;&#26009;/111&#24180;7&#26376;&#27599;&#26085;&#36039;&#26009;/110-07-25" TargetMode="External"/><Relationship Id="rId439" Type="http://schemas.openxmlformats.org/officeDocument/2006/relationships/hyperlink" Target="../../26%20&#38651;&#21147;&#35373;&#26045;&#36939;&#36681;&#26371;&#35696;(&#27599;&#26085;)/02%20&#27599;&#26085;&#26371;&#35696;&#36039;&#26009;/111&#24180;9&#26376;&#27599;&#26085;&#36039;&#26009;/110-09-21" TargetMode="External"/><Relationship Id="rId646" Type="http://schemas.openxmlformats.org/officeDocument/2006/relationships/hyperlink" Target="../../26%20&#38651;&#21147;&#35373;&#26045;&#36939;&#36681;&#26371;&#35696;(&#27599;&#26085;)/02%20&#27599;&#26085;&#26371;&#35696;&#36039;&#26009;/111&#24180;4&#26376;&#27599;&#26085;&#36039;&#26009;/111-04-28" TargetMode="External"/><Relationship Id="rId201" Type="http://schemas.openxmlformats.org/officeDocument/2006/relationships/hyperlink" Target="../../26%20&#38651;&#21147;&#35373;&#26045;&#36939;&#36681;&#26371;&#35696;(&#27599;&#26085;)/02%20&#27599;&#26085;&#26371;&#35696;&#36039;&#26009;/111&#24180;6&#26376;&#27599;&#26085;&#36039;&#26009;/110-06-10" TargetMode="External"/><Relationship Id="rId285" Type="http://schemas.openxmlformats.org/officeDocument/2006/relationships/hyperlink" Target="../../26%20&#38651;&#21147;&#35373;&#26045;&#36939;&#36681;&#26371;&#35696;(&#27599;&#26085;)/02%20&#27599;&#26085;&#26371;&#35696;&#36039;&#26009;/111&#24180;7&#26376;&#27599;&#26085;&#36039;&#26009;/110-07-06" TargetMode="External"/><Relationship Id="rId506" Type="http://schemas.openxmlformats.org/officeDocument/2006/relationships/hyperlink" Target="../../26%20&#38651;&#21147;&#35373;&#26045;&#36939;&#36681;&#26371;&#35696;(&#27599;&#26085;)/02%20&#27599;&#26085;&#26371;&#35696;&#36039;&#26009;/111&#24180;11&#26376;&#27599;&#26085;&#36039;&#26009;/110-11-12" TargetMode="External"/><Relationship Id="rId492" Type="http://schemas.openxmlformats.org/officeDocument/2006/relationships/hyperlink" Target="../../26%20&#38651;&#21147;&#35373;&#26045;&#36939;&#36681;&#26371;&#35696;(&#27599;&#26085;)/02%20&#27599;&#26085;&#26371;&#35696;&#36039;&#26009;/111&#24180;10&#26376;&#27599;&#26085;&#36039;&#26009;/110-10-23" TargetMode="External"/><Relationship Id="rId713" Type="http://schemas.openxmlformats.org/officeDocument/2006/relationships/hyperlink" Target="../../26%20&#38651;&#21147;&#35373;&#26045;&#36939;&#36681;&#26371;&#35696;(&#27599;&#26085;)/02%20&#27599;&#26085;&#26371;&#35696;&#36039;&#26009;/111&#24180;6&#26376;&#27599;&#26085;&#36039;&#26009;/111-06-18" TargetMode="External"/><Relationship Id="rId145" Type="http://schemas.openxmlformats.org/officeDocument/2006/relationships/hyperlink" Target="../../26%20&#38651;&#21147;&#35373;&#26045;&#36939;&#36681;&#26371;&#35696;(&#27599;&#26085;)/02%20&#27599;&#26085;&#26371;&#35696;&#36039;&#26009;/111&#24180;5&#26376;&#27599;&#26085;&#36039;&#26009;/110-05-12" TargetMode="External"/><Relationship Id="rId352" Type="http://schemas.openxmlformats.org/officeDocument/2006/relationships/hyperlink" Target="../../26%20&#38651;&#21147;&#35373;&#26045;&#36939;&#36681;&#26371;&#35696;(&#27599;&#26085;)/02%20&#27599;&#26085;&#26371;&#35696;&#36039;&#26009;/111&#24180;7&#26376;&#27599;&#26085;&#36039;&#26009;/110-07-29" TargetMode="External"/><Relationship Id="rId212" Type="http://schemas.openxmlformats.org/officeDocument/2006/relationships/hyperlink" Target="../../26%20&#38651;&#21147;&#35373;&#26045;&#36939;&#36681;&#26371;&#35696;(&#27599;&#26085;)/02%20&#27599;&#26085;&#26371;&#35696;&#36039;&#26009;/111&#24180;6&#26376;&#27599;&#26085;&#36039;&#26009;/110-06-12" TargetMode="External"/><Relationship Id="rId657" Type="http://schemas.openxmlformats.org/officeDocument/2006/relationships/hyperlink" Target="../../26%20&#38651;&#21147;&#35373;&#26045;&#36939;&#36681;&#26371;&#35696;(&#27599;&#26085;)/02%20&#27599;&#26085;&#26371;&#35696;&#36039;&#26009;/111&#24180;6&#26376;&#27599;&#26085;&#36039;&#26009;/111-06-05" TargetMode="External"/><Relationship Id="rId296" Type="http://schemas.openxmlformats.org/officeDocument/2006/relationships/hyperlink" Target="../../26%20&#38651;&#21147;&#35373;&#26045;&#36939;&#36681;&#26371;&#35696;(&#27599;&#26085;)/02%20&#27599;&#26085;&#26371;&#35696;&#36039;&#26009;/111&#24180;7&#26376;&#27599;&#26085;&#36039;&#26009;/110-07-08" TargetMode="External"/><Relationship Id="rId517" Type="http://schemas.openxmlformats.org/officeDocument/2006/relationships/hyperlink" Target="../../26%20&#38651;&#21147;&#35373;&#26045;&#36939;&#36681;&#26371;&#35696;(&#27599;&#26085;)/02%20&#27599;&#26085;&#26371;&#35696;&#36039;&#26009;/111&#24180;11&#26376;&#27599;&#26085;&#36039;&#26009;/110-11-20" TargetMode="External"/><Relationship Id="rId724" Type="http://schemas.openxmlformats.org/officeDocument/2006/relationships/hyperlink" Target="../../26%20&#38651;&#21147;&#35373;&#26045;&#36939;&#36681;&#26371;&#35696;(&#27599;&#26085;)/02%20&#27599;&#26085;&#26371;&#35696;&#36039;&#26009;/111&#24180;6&#26376;&#27599;&#26085;&#36039;&#26009;/111-06-20" TargetMode="External"/><Relationship Id="rId60" Type="http://schemas.openxmlformats.org/officeDocument/2006/relationships/hyperlink" Target="../../26%20&#38651;&#21147;&#35373;&#26045;&#36939;&#36681;&#26371;&#35696;(&#27599;&#26085;)/02%20&#27599;&#26085;&#26371;&#35696;&#36039;&#26009;/111&#24180;5&#26376;&#27599;&#26085;&#36039;&#26009;/111-05-26/1110526-9L35&#30636;&#36339;&#32000;&#37636;&#21450;&#25913;&#21892;&#23565;&#31574;.xlsx" TargetMode="External"/><Relationship Id="rId156" Type="http://schemas.openxmlformats.org/officeDocument/2006/relationships/hyperlink" Target="../../26%20&#38651;&#21147;&#35373;&#26045;&#36939;&#36681;&#26371;&#35696;(&#27599;&#26085;)/02%20&#27599;&#26085;&#26371;&#35696;&#36039;&#26009;/111&#24180;5&#26376;&#27599;&#26085;&#36039;&#26009;/110-05-18" TargetMode="External"/><Relationship Id="rId363" Type="http://schemas.openxmlformats.org/officeDocument/2006/relationships/hyperlink" Target="../../26%20&#38651;&#21147;&#35373;&#26045;&#36939;&#36681;&#26371;&#35696;(&#27599;&#26085;)/02%20&#27599;&#26085;&#26371;&#35696;&#36039;&#26009;/111&#24180;8&#26376;&#27599;&#26085;&#36039;&#26009;/110-08-11" TargetMode="External"/><Relationship Id="rId570" Type="http://schemas.openxmlformats.org/officeDocument/2006/relationships/hyperlink" Target="../../26%20&#38651;&#21147;&#35373;&#26045;&#36939;&#36681;&#26371;&#35696;(&#27599;&#26085;)/02%20&#27599;&#26085;&#26371;&#35696;&#36039;&#26009;/111&#24180;2&#26376;&#27599;&#26085;&#36039;&#26009;/111-02-28" TargetMode="External"/><Relationship Id="rId223" Type="http://schemas.openxmlformats.org/officeDocument/2006/relationships/hyperlink" Target="../../26%20&#38651;&#21147;&#35373;&#26045;&#36939;&#36681;&#26371;&#35696;(&#27599;&#26085;)/02%20&#27599;&#26085;&#26371;&#35696;&#36039;&#26009;/111&#24180;6&#26376;&#27599;&#26085;&#36039;&#26009;/110-06-15" TargetMode="External"/><Relationship Id="rId430" Type="http://schemas.openxmlformats.org/officeDocument/2006/relationships/hyperlink" Target="../../26%20&#38651;&#21147;&#35373;&#26045;&#36939;&#36681;&#26371;&#35696;(&#27599;&#26085;)/02%20&#27599;&#26085;&#26371;&#35696;&#36039;&#26009;/111&#24180;9&#26376;&#27599;&#26085;&#36039;&#26009;/110-09-15" TargetMode="External"/><Relationship Id="rId668" Type="http://schemas.openxmlformats.org/officeDocument/2006/relationships/hyperlink" Target="../../26%20&#38651;&#21147;&#35373;&#26045;&#36939;&#36681;&#26371;&#35696;(&#27599;&#26085;)/02%20&#27599;&#26085;&#26371;&#35696;&#36039;&#26009;/111&#24180;6&#26376;&#27599;&#26085;&#36039;&#26009;/111-06-08" TargetMode="External"/><Relationship Id="rId18" Type="http://schemas.openxmlformats.org/officeDocument/2006/relationships/hyperlink" Target="../../26%20&#38651;&#21147;&#35373;&#26045;&#36939;&#36681;&#26371;&#35696;(&#27599;&#26085;)/02%20&#27599;&#26085;&#26371;&#35696;&#36039;&#26009;/111&#24180;5&#26376;&#27599;&#26085;&#36039;&#26009;/111-05-13" TargetMode="External"/><Relationship Id="rId528" Type="http://schemas.openxmlformats.org/officeDocument/2006/relationships/hyperlink" Target="../../26%20&#38651;&#21147;&#35373;&#26045;&#36939;&#36681;&#26371;&#35696;(&#27599;&#26085;)/02%20&#27599;&#26085;&#26371;&#35696;&#36039;&#26009;/111&#24180;12&#26376;&#27599;&#26085;&#36039;&#26009;/110-12-11" TargetMode="External"/><Relationship Id="rId735" Type="http://schemas.openxmlformats.org/officeDocument/2006/relationships/hyperlink" Target="../../26%20&#38651;&#21147;&#35373;&#26045;&#36939;&#36681;&#26371;&#35696;(&#27599;&#26085;)/02%20&#27599;&#26085;&#26371;&#35696;&#36039;&#26009;/111&#24180;6&#26376;&#27599;&#26085;&#36039;&#26009;/111-06-24" TargetMode="External"/><Relationship Id="rId167" Type="http://schemas.openxmlformats.org/officeDocument/2006/relationships/hyperlink" Target="../../26%20&#38651;&#21147;&#35373;&#26045;&#36939;&#36681;&#26371;&#35696;(&#27599;&#26085;)/02%20&#27599;&#26085;&#26371;&#35696;&#36039;&#26009;/111&#24180;5&#26376;&#27599;&#26085;&#36039;&#26009;/110-05-23" TargetMode="External"/><Relationship Id="rId374" Type="http://schemas.openxmlformats.org/officeDocument/2006/relationships/hyperlink" Target="../../26%20&#38651;&#21147;&#35373;&#26045;&#36939;&#36681;&#26371;&#35696;(&#27599;&#26085;)/02%20&#27599;&#26085;&#26371;&#35696;&#36039;&#26009;/111&#24180;8&#26376;&#27599;&#26085;&#36039;&#26009;/110-08-17" TargetMode="External"/><Relationship Id="rId581" Type="http://schemas.openxmlformats.org/officeDocument/2006/relationships/hyperlink" Target="../../26%20&#38651;&#21147;&#35373;&#26045;&#36939;&#36681;&#26371;&#35696;(&#27599;&#26085;)/02%20&#27599;&#26085;&#26371;&#35696;&#36039;&#26009;/111&#24180;3&#26376;&#27599;&#26085;&#36039;&#26009;/111-03-16" TargetMode="External"/><Relationship Id="rId71" Type="http://schemas.openxmlformats.org/officeDocument/2006/relationships/hyperlink" Target="../../26%20&#38651;&#21147;&#35373;&#26045;&#36939;&#36681;&#26371;&#35696;(&#27599;&#26085;)/02%20&#27599;&#26085;&#26371;&#35696;&#36039;&#26009;/111&#24180;5&#26376;&#27599;&#26085;&#36039;&#26009;/111-05-30" TargetMode="External"/><Relationship Id="rId234" Type="http://schemas.openxmlformats.org/officeDocument/2006/relationships/hyperlink" Target="../../26%20&#38651;&#21147;&#35373;&#26045;&#36939;&#36681;&#26371;&#35696;(&#27599;&#26085;)/02%20&#27599;&#26085;&#26371;&#35696;&#36039;&#26009;/111&#24180;6&#26376;&#27599;&#26085;&#36039;&#26009;/110-06-18" TargetMode="External"/><Relationship Id="rId679" Type="http://schemas.openxmlformats.org/officeDocument/2006/relationships/hyperlink" Target="../../26%20&#38651;&#21147;&#35373;&#26045;&#36939;&#36681;&#26371;&#35696;(&#27599;&#26085;)/02%20&#27599;&#26085;&#26371;&#35696;&#36039;&#26009;/111&#24180;6&#26376;&#27599;&#26085;&#36039;&#26009;/111-06-10" TargetMode="External"/><Relationship Id="rId2" Type="http://schemas.openxmlformats.org/officeDocument/2006/relationships/hyperlink" Target="../../26%20&#38651;&#21147;&#35373;&#26045;&#36939;&#36681;&#26371;&#35696;(&#27599;&#26085;)/02%20&#27599;&#26085;&#26371;&#35696;&#36039;&#26009;/111&#24180;5&#26376;&#27599;&#26085;&#36039;&#26009;/111-05-02" TargetMode="External"/><Relationship Id="rId29" Type="http://schemas.openxmlformats.org/officeDocument/2006/relationships/hyperlink" Target="../../26%20&#38651;&#21147;&#35373;&#26045;&#36939;&#36681;&#26371;&#35696;(&#27599;&#26085;)/02%20&#27599;&#26085;&#26371;&#35696;&#36039;&#26009;/111&#24180;5&#26376;&#27599;&#26085;&#36039;&#26009;/111-05-18" TargetMode="External"/><Relationship Id="rId441" Type="http://schemas.openxmlformats.org/officeDocument/2006/relationships/hyperlink" Target="../../26%20&#38651;&#21147;&#35373;&#26045;&#36939;&#36681;&#26371;&#35696;(&#27599;&#26085;)/02%20&#27599;&#26085;&#26371;&#35696;&#36039;&#26009;/111&#24180;9&#26376;&#27599;&#26085;&#36039;&#26009;/110-09-22" TargetMode="External"/><Relationship Id="rId539" Type="http://schemas.openxmlformats.org/officeDocument/2006/relationships/hyperlink" Target="../../26%20&#38651;&#21147;&#35373;&#26045;&#36939;&#36681;&#26371;&#35696;(&#27599;&#26085;)/02%20&#27599;&#26085;&#26371;&#35696;&#36039;&#26009;/111&#24180;12&#26376;&#27599;&#26085;&#36039;&#26009;/110-12-21" TargetMode="External"/><Relationship Id="rId746" Type="http://schemas.openxmlformats.org/officeDocument/2006/relationships/hyperlink" Target="../../26%20&#38651;&#21147;&#35373;&#26045;&#36939;&#36681;&#26371;&#35696;(&#27599;&#26085;)/02%20&#27599;&#26085;&#26371;&#35696;&#36039;&#26009;/111&#24180;6&#26376;&#27599;&#26085;&#36039;&#26009;/111-06-24/1110624-9G38&#30636;&#36339;&#32000;&#37636;&#21450;&#25913;&#21892;&#23565;&#31574;.xlsx" TargetMode="External"/><Relationship Id="rId178" Type="http://schemas.openxmlformats.org/officeDocument/2006/relationships/hyperlink" Target="../../26%20&#38651;&#21147;&#35373;&#26045;&#36939;&#36681;&#26371;&#35696;(&#27599;&#26085;)/02%20&#27599;&#26085;&#26371;&#35696;&#36039;&#26009;/111&#24180;5&#26376;&#27599;&#26085;&#36039;&#26009;/110-05-26" TargetMode="External"/><Relationship Id="rId301" Type="http://schemas.openxmlformats.org/officeDocument/2006/relationships/hyperlink" Target="../../26%20&#38651;&#21147;&#35373;&#26045;&#36939;&#36681;&#26371;&#35696;(&#27599;&#26085;)/02%20&#27599;&#26085;&#26371;&#35696;&#36039;&#26009;/111&#24180;7&#26376;&#27599;&#26085;&#36039;&#26009;/110-07-09" TargetMode="External"/><Relationship Id="rId82" Type="http://schemas.openxmlformats.org/officeDocument/2006/relationships/hyperlink" Target="../../26%20&#38651;&#21147;&#35373;&#26045;&#36939;&#36681;&#26371;&#35696;(&#27599;&#26085;)/02%20&#27599;&#26085;&#26371;&#35696;&#36039;&#26009;/111&#24180;5&#26376;&#27599;&#26085;&#36039;&#26009;/111-05-30/111-05-30%20%20IL29&#30636;&#36339;&#32000;&#37636;&#21450;&#25913;&#21892;&#23565;&#31574;.xlsx" TargetMode="External"/><Relationship Id="rId385" Type="http://schemas.openxmlformats.org/officeDocument/2006/relationships/hyperlink" Target="../../26%20&#38651;&#21147;&#35373;&#26045;&#36939;&#36681;&#26371;&#35696;(&#27599;&#26085;)/02%20&#27599;&#26085;&#26371;&#35696;&#36039;&#26009;/111&#24180;8&#26376;&#27599;&#26085;&#36039;&#26009;/110-08-21" TargetMode="External"/><Relationship Id="rId592" Type="http://schemas.openxmlformats.org/officeDocument/2006/relationships/hyperlink" Target="../../26%20&#38651;&#21147;&#35373;&#26045;&#36939;&#36681;&#26371;&#35696;(&#27599;&#26085;)/02%20&#27599;&#26085;&#26371;&#35696;&#36039;&#26009;/111&#24180;3&#26376;&#27599;&#26085;&#36039;&#26009;/111-03-20" TargetMode="External"/><Relationship Id="rId606" Type="http://schemas.openxmlformats.org/officeDocument/2006/relationships/hyperlink" Target="../../26%20&#38651;&#21147;&#35373;&#26045;&#36939;&#36681;&#26371;&#35696;(&#27599;&#26085;)/02%20&#27599;&#26085;&#26371;&#35696;&#36039;&#26009;/111&#24180;3&#26376;&#27599;&#26085;&#36039;&#26009;/111-03-28" TargetMode="External"/><Relationship Id="rId245" Type="http://schemas.openxmlformats.org/officeDocument/2006/relationships/hyperlink" Target="../../26%20&#38651;&#21147;&#35373;&#26045;&#36939;&#36681;&#26371;&#35696;(&#27599;&#26085;)/02%20&#27599;&#26085;&#26371;&#35696;&#36039;&#26009;/111&#24180;6&#26376;&#27599;&#26085;&#36039;&#26009;/110-06-25" TargetMode="External"/><Relationship Id="rId452" Type="http://schemas.openxmlformats.org/officeDocument/2006/relationships/hyperlink" Target="../../26%20&#38651;&#21147;&#35373;&#26045;&#36939;&#36681;&#26371;&#35696;(&#27599;&#26085;)/02%20&#27599;&#26085;&#26371;&#35696;&#36039;&#26009;/111&#24180;9&#26376;&#27599;&#26085;&#36039;&#26009;/110-09-27" TargetMode="External"/><Relationship Id="rId105" Type="http://schemas.openxmlformats.org/officeDocument/2006/relationships/hyperlink" Target="../../26%20&#38651;&#21147;&#35373;&#26045;&#36939;&#36681;&#26371;&#35696;(&#27599;&#26085;)/02%20&#27599;&#26085;&#26371;&#35696;&#36039;&#26009;/111&#24180;4&#26376;&#27599;&#26085;&#36039;&#26009;/110-04-22" TargetMode="External"/><Relationship Id="rId312" Type="http://schemas.openxmlformats.org/officeDocument/2006/relationships/hyperlink" Target="../../26%20&#38651;&#21147;&#35373;&#26045;&#36939;&#36681;&#26371;&#35696;(&#27599;&#26085;)/02%20&#27599;&#26085;&#26371;&#35696;&#36039;&#26009;/111&#24180;7&#26376;&#27599;&#26085;&#36039;&#26009;/110-07-13" TargetMode="External"/><Relationship Id="rId757" Type="http://schemas.openxmlformats.org/officeDocument/2006/relationships/hyperlink" Target="../../26%20&#38651;&#21147;&#35373;&#26045;&#36939;&#36681;&#26371;&#35696;(&#27599;&#26085;)/02%20&#27599;&#26085;&#26371;&#35696;&#36039;&#26009;/111&#24180;6.&#26376;&#27599;&#26085;&#36039;&#26009;/111-6-29" TargetMode="External"/><Relationship Id="rId93" Type="http://schemas.openxmlformats.org/officeDocument/2006/relationships/hyperlink" Target="../../26%20&#38651;&#21147;&#35373;&#26045;&#36939;&#36681;&#26371;&#35696;(&#27599;&#26085;)/02%20&#27599;&#26085;&#26371;&#35696;&#36039;&#26009;/111&#24180;4&#26376;&#27599;&#26085;&#36039;&#26009;/110-04-11" TargetMode="External"/><Relationship Id="rId189" Type="http://schemas.openxmlformats.org/officeDocument/2006/relationships/hyperlink" Target="../../26%20&#38651;&#21147;&#35373;&#26045;&#36939;&#36681;&#26371;&#35696;(&#27599;&#26085;)/02%20&#27599;&#26085;&#26371;&#35696;&#36039;&#26009;/111&#24180;6&#26376;&#27599;&#26085;&#36039;&#26009;/110-06-01" TargetMode="External"/><Relationship Id="rId396" Type="http://schemas.openxmlformats.org/officeDocument/2006/relationships/hyperlink" Target="../../26%20&#38651;&#21147;&#35373;&#26045;&#36939;&#36681;&#26371;&#35696;(&#27599;&#26085;)/02%20&#27599;&#26085;&#26371;&#35696;&#36039;&#26009;/111&#24180;8&#26376;&#27599;&#26085;&#36039;&#26009;/110-08-25" TargetMode="External"/><Relationship Id="rId617" Type="http://schemas.openxmlformats.org/officeDocument/2006/relationships/hyperlink" Target="../../26%20&#38651;&#21147;&#35373;&#26045;&#36939;&#36681;&#26371;&#35696;(&#27599;&#26085;)/02%20&#27599;&#26085;&#26371;&#35696;&#36039;&#26009;/111&#24180;4&#26376;&#27599;&#26085;&#36039;&#26009;/111-04-04" TargetMode="External"/><Relationship Id="rId256" Type="http://schemas.openxmlformats.org/officeDocument/2006/relationships/hyperlink" Target="../../26%20&#38651;&#21147;&#35373;&#26045;&#36939;&#36681;&#26371;&#35696;(&#27599;&#26085;)/02%20&#27599;&#26085;&#26371;&#35696;&#36039;&#26009;/111&#24180;6&#26376;&#27599;&#26085;&#36039;&#26009;/110-06-28" TargetMode="External"/><Relationship Id="rId463" Type="http://schemas.openxmlformats.org/officeDocument/2006/relationships/hyperlink" Target="../../26%20&#38651;&#21147;&#35373;&#26045;&#36939;&#36681;&#26371;&#35696;(&#27599;&#26085;)/02%20&#27599;&#26085;&#26371;&#35696;&#36039;&#26009;/111&#24180;10&#26376;&#27599;&#26085;&#36039;&#26009;/110-10-05" TargetMode="External"/><Relationship Id="rId670" Type="http://schemas.openxmlformats.org/officeDocument/2006/relationships/hyperlink" Target="../../26%20&#38651;&#21147;&#35373;&#26045;&#36939;&#36681;&#26371;&#35696;(&#27599;&#26085;)/02%20&#27599;&#26085;&#26371;&#35696;&#36039;&#26009;/111&#24180;6&#26376;&#27599;&#26085;&#36039;&#26009;/111-06-08" TargetMode="External"/><Relationship Id="rId116" Type="http://schemas.openxmlformats.org/officeDocument/2006/relationships/hyperlink" Target="../../26%20&#38651;&#21147;&#35373;&#26045;&#36939;&#36681;&#26371;&#35696;(&#27599;&#26085;)/02%20&#27599;&#26085;&#26371;&#35696;&#36039;&#26009;/111&#24180;4&#26376;&#27599;&#26085;&#36039;&#26009;/110-04-29" TargetMode="External"/><Relationship Id="rId323" Type="http://schemas.openxmlformats.org/officeDocument/2006/relationships/hyperlink" Target="../../26%20&#38651;&#21147;&#35373;&#26045;&#36939;&#36681;&#26371;&#35696;(&#27599;&#26085;)/02%20&#27599;&#26085;&#26371;&#35696;&#36039;&#26009;/111&#24180;7&#26376;&#27599;&#26085;&#36039;&#26009;/110-07-15" TargetMode="External"/><Relationship Id="rId530" Type="http://schemas.openxmlformats.org/officeDocument/2006/relationships/hyperlink" Target="../../26%20&#38651;&#21147;&#35373;&#26045;&#36939;&#36681;&#26371;&#35696;(&#27599;&#26085;)/02%20&#27599;&#26085;&#26371;&#35696;&#36039;&#26009;/111&#24180;12&#26376;&#27599;&#26085;&#36039;&#26009;/110-12-20" TargetMode="External"/><Relationship Id="rId20" Type="http://schemas.openxmlformats.org/officeDocument/2006/relationships/hyperlink" Target="../../26%20&#38651;&#21147;&#35373;&#26045;&#36939;&#36681;&#26371;&#35696;(&#27599;&#26085;)/02%20&#27599;&#26085;&#26371;&#35696;&#36039;&#26009;/111&#24180;5&#26376;&#27599;&#26085;&#36039;&#26009;/111-05-13" TargetMode="External"/><Relationship Id="rId628" Type="http://schemas.openxmlformats.org/officeDocument/2006/relationships/hyperlink" Target="../../26%20&#38651;&#21147;&#35373;&#26045;&#36939;&#36681;&#26371;&#35696;(&#27599;&#26085;)/02%20&#27599;&#26085;&#26371;&#35696;&#36039;&#26009;/111&#24180;4&#26376;&#27599;&#26085;&#36039;&#26009;/111-04-20" TargetMode="External"/><Relationship Id="rId267" Type="http://schemas.openxmlformats.org/officeDocument/2006/relationships/hyperlink" Target="../../26%20&#38651;&#21147;&#35373;&#26045;&#36939;&#36681;&#26371;&#35696;(&#27599;&#26085;)/02%20&#27599;&#26085;&#26371;&#35696;&#36039;&#26009;/111&#24180;7&#26376;&#27599;&#26085;&#36039;&#26009;/110-07-01" TargetMode="External"/><Relationship Id="rId474" Type="http://schemas.openxmlformats.org/officeDocument/2006/relationships/hyperlink" Target="../../26%20&#38651;&#21147;&#35373;&#26045;&#36939;&#36681;&#26371;&#35696;(&#27599;&#26085;)/02%20&#27599;&#26085;&#26371;&#35696;&#36039;&#26009;/111&#24180;10&#26376;&#27599;&#26085;&#36039;&#26009;/110-10-13" TargetMode="External"/><Relationship Id="rId127" Type="http://schemas.openxmlformats.org/officeDocument/2006/relationships/hyperlink" Target="../../26%20&#38651;&#21147;&#35373;&#26045;&#36939;&#36681;&#26371;&#35696;(&#27599;&#26085;)/02%20&#27599;&#26085;&#26371;&#35696;&#36039;&#26009;/111&#24180;5&#26376;&#27599;&#26085;&#36039;&#26009;/110-05-01" TargetMode="External"/><Relationship Id="rId681" Type="http://schemas.openxmlformats.org/officeDocument/2006/relationships/hyperlink" Target="../../26%20&#38651;&#21147;&#35373;&#26045;&#36939;&#36681;&#26371;&#35696;(&#27599;&#26085;)/02%20&#27599;&#26085;&#26371;&#35696;&#36039;&#26009;/111&#24180;6&#26376;&#27599;&#26085;&#36039;&#26009;/111-06-10" TargetMode="External"/><Relationship Id="rId31" Type="http://schemas.openxmlformats.org/officeDocument/2006/relationships/hyperlink" Target="../../26%20&#38651;&#21147;&#35373;&#26045;&#36939;&#36681;&#26371;&#35696;(&#27599;&#26085;)/02%20&#27599;&#26085;&#26371;&#35696;&#36039;&#26009;/111&#24180;5&#26376;&#27599;&#26085;&#36039;&#26009;/111-05-20" TargetMode="External"/><Relationship Id="rId334" Type="http://schemas.openxmlformats.org/officeDocument/2006/relationships/hyperlink" Target="../../26%20&#38651;&#21147;&#35373;&#26045;&#36939;&#36681;&#26371;&#35696;(&#27599;&#26085;)/02%20&#27599;&#26085;&#26371;&#35696;&#36039;&#26009;/111&#24180;7&#26376;&#27599;&#26085;&#36039;&#26009;/110-07-18" TargetMode="External"/><Relationship Id="rId541" Type="http://schemas.openxmlformats.org/officeDocument/2006/relationships/hyperlink" Target="../../26%20&#38651;&#21147;&#35373;&#26045;&#36939;&#36681;&#26371;&#35696;(&#27599;&#26085;)/02%20&#27599;&#26085;&#26371;&#35696;&#36039;&#26009;/111&#24180;12&#26376;&#27599;&#26085;&#36039;&#26009;/110-12-23" TargetMode="External"/><Relationship Id="rId639" Type="http://schemas.openxmlformats.org/officeDocument/2006/relationships/hyperlink" Target="../../26%20&#38651;&#21147;&#35373;&#26045;&#36939;&#36681;&#26371;&#35696;(&#27599;&#26085;)/02%20&#27599;&#26085;&#26371;&#35696;&#36039;&#26009;/111&#24180;4&#26376;&#27599;&#26085;&#36039;&#26009;/111-04-23" TargetMode="External"/><Relationship Id="rId180" Type="http://schemas.openxmlformats.org/officeDocument/2006/relationships/hyperlink" Target="../../26%20&#38651;&#21147;&#35373;&#26045;&#36939;&#36681;&#26371;&#35696;(&#27599;&#26085;)/02%20&#27599;&#26085;&#26371;&#35696;&#36039;&#26009;/111&#24180;5&#26376;&#27599;&#26085;&#36039;&#26009;/110-05-27" TargetMode="External"/><Relationship Id="rId278" Type="http://schemas.openxmlformats.org/officeDocument/2006/relationships/hyperlink" Target="../../26%20&#38651;&#21147;&#35373;&#26045;&#36939;&#36681;&#26371;&#35696;(&#27599;&#26085;)/02%20&#27599;&#26085;&#26371;&#35696;&#36039;&#26009;/111&#24180;7&#26376;&#27599;&#26085;&#36039;&#26009;/110-07-04" TargetMode="External"/><Relationship Id="rId401" Type="http://schemas.openxmlformats.org/officeDocument/2006/relationships/hyperlink" Target="../../26%20&#38651;&#21147;&#35373;&#26045;&#36939;&#36681;&#26371;&#35696;(&#27599;&#26085;)/02%20&#27599;&#26085;&#26371;&#35696;&#36039;&#26009;/111&#24180;8&#26376;&#27599;&#26085;&#36039;&#26009;/110-08-27" TargetMode="External"/><Relationship Id="rId303" Type="http://schemas.openxmlformats.org/officeDocument/2006/relationships/hyperlink" Target="../../26%20&#38651;&#21147;&#35373;&#26045;&#36939;&#36681;&#26371;&#35696;(&#27599;&#26085;)/02%20&#27599;&#26085;&#26371;&#35696;&#36039;&#26009;/111&#24180;7&#26376;&#27599;&#26085;&#36039;&#26009;/110-07-10" TargetMode="External"/><Relationship Id="rId485" Type="http://schemas.openxmlformats.org/officeDocument/2006/relationships/hyperlink" Target="../../26%20&#38651;&#21147;&#35373;&#26045;&#36939;&#36681;&#26371;&#35696;(&#27599;&#26085;)/02%20&#27599;&#26085;&#26371;&#35696;&#36039;&#26009;/111&#24180;10&#26376;&#27599;&#26085;&#36039;&#26009;/110-10-17" TargetMode="External"/><Relationship Id="rId692" Type="http://schemas.openxmlformats.org/officeDocument/2006/relationships/hyperlink" Target="../../26%20&#38651;&#21147;&#35373;&#26045;&#36939;&#36681;&#26371;&#35696;(&#27599;&#26085;)/02%20&#27599;&#26085;&#26371;&#35696;&#36039;&#26009;/111&#24180;6&#26376;&#27599;&#26085;&#36039;&#26009;/111-06-09/1110609-9L22&#30636;&#36339;&#32000;&#37636;&#21450;&#25913;&#21892;&#23565;&#31574;.xlsx" TargetMode="External"/><Relationship Id="rId706" Type="http://schemas.openxmlformats.org/officeDocument/2006/relationships/hyperlink" Target="../../26%20&#38651;&#21147;&#35373;&#26045;&#36939;&#36681;&#26371;&#35696;(&#27599;&#26085;)/02%20&#27599;&#26085;&#26371;&#35696;&#36039;&#26009;/111&#24180;6&#26376;&#27599;&#26085;&#36039;&#26009;/111-06-13/(&#24066;&#21312;&#24033;&#20462;&#35506;-1110613)&#30636;&#36339;&#32000;&#37636;&#21450;&#25913;&#21892;&#23565;&#31574;-IQ24.xlsx" TargetMode="External"/><Relationship Id="rId748" Type="http://schemas.openxmlformats.org/officeDocument/2006/relationships/hyperlink" Target="../../26%20&#38651;&#21147;&#35373;&#26045;&#36939;&#36681;&#26371;&#35696;(&#27599;&#26085;)/02%20&#27599;&#26085;&#26371;&#35696;&#36039;&#26009;/111&#24180;6.&#26376;&#27599;&#26085;&#36039;&#26009;/111-6-27" TargetMode="External"/><Relationship Id="rId42" Type="http://schemas.openxmlformats.org/officeDocument/2006/relationships/hyperlink" Target="../../26%20&#38651;&#21147;&#35373;&#26045;&#36939;&#36681;&#26371;&#35696;(&#27599;&#26085;)/02%20&#27599;&#26085;&#26371;&#35696;&#36039;&#26009;/111&#24180;5&#26376;&#27599;&#26085;&#36039;&#26009;/111-05-21/1110521-9L31&#30636;&#36339;&#32000;&#37636;&#21450;&#25913;&#21892;&#23565;&#31574;.xlsx" TargetMode="External"/><Relationship Id="rId84" Type="http://schemas.openxmlformats.org/officeDocument/2006/relationships/hyperlink" Target="../../26%20&#38651;&#21147;&#35373;&#26045;&#36939;&#36681;&#26371;&#35696;(&#27599;&#26085;)/02%20&#27599;&#26085;&#26371;&#35696;&#36039;&#26009;/111&#24180;5&#26376;&#27599;&#26085;&#36039;&#26009;/111-05-27/1110527-%209G28&#30636;&#33067;&#32000;&#37636;&#21450;&#25913;&#21892;&#23565;&#31574;.xlsx" TargetMode="External"/><Relationship Id="rId138" Type="http://schemas.openxmlformats.org/officeDocument/2006/relationships/hyperlink" Target="../../26%20&#38651;&#21147;&#35373;&#26045;&#36939;&#36681;&#26371;&#35696;(&#27599;&#26085;)/02%20&#27599;&#26085;&#26371;&#35696;&#36039;&#26009;/111&#24180;5&#26376;&#27599;&#26085;&#36039;&#26009;/110-05-08" TargetMode="External"/><Relationship Id="rId345" Type="http://schemas.openxmlformats.org/officeDocument/2006/relationships/hyperlink" Target="../../26%20&#38651;&#21147;&#35373;&#26045;&#36939;&#36681;&#26371;&#35696;(&#27599;&#26085;)/02%20&#27599;&#26085;&#26371;&#35696;&#36039;&#26009;/111&#24180;7&#26376;&#27599;&#26085;&#36039;&#26009;/110-07-27" TargetMode="External"/><Relationship Id="rId387" Type="http://schemas.openxmlformats.org/officeDocument/2006/relationships/hyperlink" Target="../../26%20&#38651;&#21147;&#35373;&#26045;&#36939;&#36681;&#26371;&#35696;(&#27599;&#26085;)/02%20&#27599;&#26085;&#26371;&#35696;&#36039;&#26009;/111&#24180;8&#26376;&#27599;&#26085;&#36039;&#26009;/110-08-22" TargetMode="External"/><Relationship Id="rId510" Type="http://schemas.openxmlformats.org/officeDocument/2006/relationships/hyperlink" Target="../../26%20&#38651;&#21147;&#35373;&#26045;&#36939;&#36681;&#26371;&#35696;(&#27599;&#26085;)/02%20&#27599;&#26085;&#26371;&#35696;&#36039;&#26009;/111&#24180;11&#26376;&#27599;&#26085;&#36039;&#26009;/110-11-17" TargetMode="External"/><Relationship Id="rId552" Type="http://schemas.openxmlformats.org/officeDocument/2006/relationships/hyperlink" Target="../../26%20&#38651;&#21147;&#35373;&#26045;&#36939;&#36681;&#26371;&#35696;(&#27599;&#26085;)/02%20&#27599;&#26085;&#26371;&#35696;&#36039;&#26009;/111&#24180;1&#26376;&#27599;&#26085;&#36039;&#26009;/111-01-16" TargetMode="External"/><Relationship Id="rId594" Type="http://schemas.openxmlformats.org/officeDocument/2006/relationships/hyperlink" Target="../../26%20&#38651;&#21147;&#35373;&#26045;&#36939;&#36681;&#26371;&#35696;(&#27599;&#26085;)/02%20&#27599;&#26085;&#26371;&#35696;&#36039;&#26009;/111&#24180;3&#26376;&#27599;&#26085;&#36039;&#26009;/111-03-22" TargetMode="External"/><Relationship Id="rId608" Type="http://schemas.openxmlformats.org/officeDocument/2006/relationships/hyperlink" Target="../../26%20&#38651;&#21147;&#35373;&#26045;&#36939;&#36681;&#26371;&#35696;(&#27599;&#26085;)/02%20&#27599;&#26085;&#26371;&#35696;&#36039;&#26009;/111&#24180;3&#26376;&#27599;&#26085;&#36039;&#26009;/111-03-30" TargetMode="External"/><Relationship Id="rId191" Type="http://schemas.openxmlformats.org/officeDocument/2006/relationships/hyperlink" Target="../../26%20&#38651;&#21147;&#35373;&#26045;&#36939;&#36681;&#26371;&#35696;(&#27599;&#26085;)/02%20&#27599;&#26085;&#26371;&#35696;&#36039;&#26009;/111&#24180;6&#26376;&#27599;&#26085;&#36039;&#26009;/110-06-01" TargetMode="External"/><Relationship Id="rId205" Type="http://schemas.openxmlformats.org/officeDocument/2006/relationships/hyperlink" Target="../../26%20&#38651;&#21147;&#35373;&#26045;&#36939;&#36681;&#26371;&#35696;(&#27599;&#26085;)/02%20&#27599;&#26085;&#26371;&#35696;&#36039;&#26009;/111&#24180;6&#26376;&#27599;&#26085;&#36039;&#26009;/110-06-10" TargetMode="External"/><Relationship Id="rId247" Type="http://schemas.openxmlformats.org/officeDocument/2006/relationships/hyperlink" Target="../../26%20&#38651;&#21147;&#35373;&#26045;&#36939;&#36681;&#26371;&#35696;(&#27599;&#26085;)/02%20&#27599;&#26085;&#26371;&#35696;&#36039;&#26009;/111&#24180;6&#26376;&#27599;&#26085;&#36039;&#26009;/110-06-26" TargetMode="External"/><Relationship Id="rId412" Type="http://schemas.openxmlformats.org/officeDocument/2006/relationships/hyperlink" Target="../../26%20&#38651;&#21147;&#35373;&#26045;&#36939;&#36681;&#26371;&#35696;(&#27599;&#26085;)/02%20&#27599;&#26085;&#26371;&#35696;&#36039;&#26009;/111&#24180;9&#26376;&#27599;&#26085;&#36039;&#26009;/110-09-01" TargetMode="External"/><Relationship Id="rId107" Type="http://schemas.openxmlformats.org/officeDocument/2006/relationships/hyperlink" Target="../../26%20&#38651;&#21147;&#35373;&#26045;&#36939;&#36681;&#26371;&#35696;(&#27599;&#26085;)/02%20&#27599;&#26085;&#26371;&#35696;&#36039;&#26009;/111&#24180;4&#26376;&#27599;&#26085;&#36039;&#26009;/110-04-24" TargetMode="External"/><Relationship Id="rId289" Type="http://schemas.openxmlformats.org/officeDocument/2006/relationships/hyperlink" Target="../../26%20&#38651;&#21147;&#35373;&#26045;&#36939;&#36681;&#26371;&#35696;(&#27599;&#26085;)/02%20&#27599;&#26085;&#26371;&#35696;&#36039;&#26009;/111&#24180;7&#26376;&#27599;&#26085;&#36039;&#26009;/110-07-06" TargetMode="External"/><Relationship Id="rId454" Type="http://schemas.openxmlformats.org/officeDocument/2006/relationships/hyperlink" Target="../../26%20&#38651;&#21147;&#35373;&#26045;&#36939;&#36681;&#26371;&#35696;(&#27599;&#26085;)/02%20&#27599;&#26085;&#26371;&#35696;&#36039;&#26009;/111&#24180;9&#26376;&#27599;&#26085;&#36039;&#26009;/110-09-28" TargetMode="External"/><Relationship Id="rId496" Type="http://schemas.openxmlformats.org/officeDocument/2006/relationships/hyperlink" Target="../../26%20&#38651;&#21147;&#35373;&#26045;&#36939;&#36681;&#26371;&#35696;(&#27599;&#26085;)/02%20&#27599;&#26085;&#26371;&#35696;&#36039;&#26009;/111&#24180;10&#26376;&#27599;&#26085;&#36039;&#26009;/110-10-24" TargetMode="External"/><Relationship Id="rId661" Type="http://schemas.openxmlformats.org/officeDocument/2006/relationships/hyperlink" Target="../../26%20&#38651;&#21147;&#35373;&#26045;&#36939;&#36681;&#26371;&#35696;(&#27599;&#26085;)/02%20&#27599;&#26085;&#26371;&#35696;&#36039;&#26009;/111&#24180;6&#26376;&#27599;&#26085;&#36039;&#26009;/111-06-06/111-06-06%20IU35%20&#30636;&#36339;&#32000;&#37636;&#21450;&#25913;&#21892;&#23565;&#31574;.xlsx" TargetMode="External"/><Relationship Id="rId717" Type="http://schemas.openxmlformats.org/officeDocument/2006/relationships/hyperlink" Target="../../26%20&#38651;&#21147;&#35373;&#26045;&#36939;&#36681;&#26371;&#35696;(&#27599;&#26085;)/02%20&#27599;&#26085;&#26371;&#35696;&#36039;&#26009;/111&#24180;6&#26376;&#27599;&#26085;&#36039;&#26009;/111-06-14/1110614-IS28&#30636;&#36339;&#32000;&#37636;&#21450;&#25913;&#21892;&#23565;&#31574;.xlsx" TargetMode="External"/><Relationship Id="rId759" Type="http://schemas.openxmlformats.org/officeDocument/2006/relationships/printerSettings" Target="../printerSettings/printerSettings5.bin"/><Relationship Id="rId11" Type="http://schemas.openxmlformats.org/officeDocument/2006/relationships/hyperlink" Target="../../26%20&#38651;&#21147;&#35373;&#26045;&#36939;&#36681;&#26371;&#35696;(&#27599;&#26085;)/02%20&#27599;&#26085;&#26371;&#35696;&#36039;&#26009;/111&#24180;5&#26376;&#27599;&#26085;&#36039;&#26009;/111-05-11" TargetMode="External"/><Relationship Id="rId53" Type="http://schemas.openxmlformats.org/officeDocument/2006/relationships/hyperlink" Target="../../26%20&#38651;&#21147;&#35373;&#26045;&#36939;&#36681;&#26371;&#35696;(&#27599;&#26085;)/02%20&#27599;&#26085;&#26371;&#35696;&#36039;&#26009;/111&#24180;5&#26376;&#27599;&#26085;&#36039;&#26009;/111-05-26" TargetMode="External"/><Relationship Id="rId149" Type="http://schemas.openxmlformats.org/officeDocument/2006/relationships/hyperlink" Target="../../26%20&#38651;&#21147;&#35373;&#26045;&#36939;&#36681;&#26371;&#35696;(&#27599;&#26085;)/02%20&#27599;&#26085;&#26371;&#35696;&#36039;&#26009;/111&#24180;5&#26376;&#27599;&#26085;&#36039;&#26009;/110-05-14" TargetMode="External"/><Relationship Id="rId314" Type="http://schemas.openxmlformats.org/officeDocument/2006/relationships/hyperlink" Target="../../26%20&#38651;&#21147;&#35373;&#26045;&#36939;&#36681;&#26371;&#35696;(&#27599;&#26085;)/02%20&#27599;&#26085;&#26371;&#35696;&#36039;&#26009;/111&#24180;7&#26376;&#27599;&#26085;&#36039;&#26009;/110-07-13" TargetMode="External"/><Relationship Id="rId356" Type="http://schemas.openxmlformats.org/officeDocument/2006/relationships/hyperlink" Target="../../26%20&#38651;&#21147;&#35373;&#26045;&#36939;&#36681;&#26371;&#35696;(&#27599;&#26085;)/02%20&#27599;&#26085;&#26371;&#35696;&#36039;&#26009;/111&#24180;8&#26376;&#27599;&#26085;&#36039;&#26009;/110-08-04" TargetMode="External"/><Relationship Id="rId398" Type="http://schemas.openxmlformats.org/officeDocument/2006/relationships/hyperlink" Target="../../26%20&#38651;&#21147;&#35373;&#26045;&#36939;&#36681;&#26371;&#35696;(&#27599;&#26085;)/02%20&#27599;&#26085;&#26371;&#35696;&#36039;&#26009;/111&#24180;8&#26376;&#27599;&#26085;&#36039;&#26009;/110-08-26" TargetMode="External"/><Relationship Id="rId521" Type="http://schemas.openxmlformats.org/officeDocument/2006/relationships/hyperlink" Target="../../26%20&#38651;&#21147;&#35373;&#26045;&#36939;&#36681;&#26371;&#35696;(&#27599;&#26085;)/02%20&#27599;&#26085;&#26371;&#35696;&#36039;&#26009;/111&#24180;11&#26376;&#27599;&#26085;&#36039;&#26009;/110-11-30" TargetMode="External"/><Relationship Id="rId563" Type="http://schemas.openxmlformats.org/officeDocument/2006/relationships/hyperlink" Target="../../26%20&#38651;&#21147;&#35373;&#26045;&#36939;&#36681;&#26371;&#35696;(&#27599;&#26085;)/02%20&#27599;&#26085;&#26371;&#35696;&#36039;&#26009;/111&#24180;2&#26376;&#27599;&#26085;&#36039;&#26009;/111-02-09" TargetMode="External"/><Relationship Id="rId619" Type="http://schemas.openxmlformats.org/officeDocument/2006/relationships/hyperlink" Target="../../26%20&#38651;&#21147;&#35373;&#26045;&#36939;&#36681;&#26371;&#35696;(&#27599;&#26085;)/02%20&#27599;&#26085;&#26371;&#35696;&#36039;&#26009;/111&#24180;4&#26376;&#27599;&#26085;&#36039;&#26009;/111-04-10" TargetMode="External"/><Relationship Id="rId95" Type="http://schemas.openxmlformats.org/officeDocument/2006/relationships/hyperlink" Target="../../26%20&#38651;&#21147;&#35373;&#26045;&#36939;&#36681;&#26371;&#35696;(&#27599;&#26085;)/02%20&#27599;&#26085;&#26371;&#35696;&#36039;&#26009;/111&#24180;4&#26376;&#27599;&#26085;&#36039;&#26009;/110-04-16" TargetMode="External"/><Relationship Id="rId160" Type="http://schemas.openxmlformats.org/officeDocument/2006/relationships/hyperlink" Target="../../26%20&#38651;&#21147;&#35373;&#26045;&#36939;&#36681;&#26371;&#35696;(&#27599;&#26085;)/02%20&#27599;&#26085;&#26371;&#35696;&#36039;&#26009;/111&#24180;5&#26376;&#27599;&#26085;&#36039;&#26009;/110-05-19" TargetMode="External"/><Relationship Id="rId216" Type="http://schemas.openxmlformats.org/officeDocument/2006/relationships/hyperlink" Target="../../26%20&#38651;&#21147;&#35373;&#26045;&#36939;&#36681;&#26371;&#35696;(&#27599;&#26085;)/02%20&#27599;&#26085;&#26371;&#35696;&#36039;&#26009;/111&#24180;6&#26376;&#27599;&#26085;&#36039;&#26009;/110-06-12" TargetMode="External"/><Relationship Id="rId423" Type="http://schemas.openxmlformats.org/officeDocument/2006/relationships/hyperlink" Target="../../26%20&#38651;&#21147;&#35373;&#26045;&#36939;&#36681;&#26371;&#35696;(&#27599;&#26085;)/02%20&#27599;&#26085;&#26371;&#35696;&#36039;&#26009;/111&#24180;9&#26376;&#27599;&#26085;&#36039;&#26009;/110-09-07" TargetMode="External"/><Relationship Id="rId258" Type="http://schemas.openxmlformats.org/officeDocument/2006/relationships/hyperlink" Target="../../26%20&#38651;&#21147;&#35373;&#26045;&#36939;&#36681;&#26371;&#35696;(&#27599;&#26085;)/02%20&#27599;&#26085;&#26371;&#35696;&#36039;&#26009;/111&#24180;6&#26376;&#27599;&#26085;&#36039;&#26009;/110-06-28" TargetMode="External"/><Relationship Id="rId465" Type="http://schemas.openxmlformats.org/officeDocument/2006/relationships/hyperlink" Target="../../26%20&#38651;&#21147;&#35373;&#26045;&#36939;&#36681;&#26371;&#35696;(&#27599;&#26085;)/02%20&#27599;&#26085;&#26371;&#35696;&#36039;&#26009;/111&#24180;10&#26376;&#27599;&#26085;&#36039;&#26009;/110-10-08" TargetMode="External"/><Relationship Id="rId630" Type="http://schemas.openxmlformats.org/officeDocument/2006/relationships/hyperlink" Target="../../26%20&#38651;&#21147;&#35373;&#26045;&#36939;&#36681;&#26371;&#35696;(&#27599;&#26085;)/02%20&#27599;&#26085;&#26371;&#35696;&#36039;&#26009;/111&#24180;4&#26376;&#27599;&#26085;&#36039;&#26009;/111-04-21" TargetMode="External"/><Relationship Id="rId672" Type="http://schemas.openxmlformats.org/officeDocument/2006/relationships/hyperlink" Target="../../26%20&#38651;&#21147;&#35373;&#26045;&#36939;&#36681;&#26371;&#35696;(&#27599;&#26085;)/02%20&#27599;&#26085;&#26371;&#35696;&#36039;&#26009;/111&#24180;6&#26376;&#27599;&#26085;&#36039;&#26009;/111-06-07/111-06-07%209C47%20&#30636;&#36339;&#32000;&#37636;&#21450;&#25913;&#21892;&#23565;&#31574;.xlsx" TargetMode="External"/><Relationship Id="rId728" Type="http://schemas.openxmlformats.org/officeDocument/2006/relationships/hyperlink" Target="../../26%20&#38651;&#21147;&#35373;&#26045;&#36939;&#36681;&#26371;&#35696;(&#27599;&#26085;)/02%20&#27599;&#26085;&#26371;&#35696;&#36039;&#26009;/111&#24180;6&#26376;&#27599;&#26085;&#36039;&#26009;/111-06-22" TargetMode="External"/><Relationship Id="rId22" Type="http://schemas.openxmlformats.org/officeDocument/2006/relationships/hyperlink" Target="../../26%20&#38651;&#21147;&#35373;&#26045;&#36939;&#36681;&#26371;&#35696;(&#27599;&#26085;)/02%20&#27599;&#26085;&#26371;&#35696;&#36039;&#26009;/111&#24180;5&#26376;&#27599;&#26085;&#36039;&#26009;/111-05-14" TargetMode="External"/><Relationship Id="rId64" Type="http://schemas.openxmlformats.org/officeDocument/2006/relationships/hyperlink" Target="../../26%20&#38651;&#21147;&#35373;&#26045;&#36939;&#36681;&#26371;&#35696;(&#27599;&#26085;)/02%20&#27599;&#26085;&#26371;&#35696;&#36039;&#26009;/111&#24180;5&#26376;&#27599;&#26085;&#36039;&#26009;/111-05-27" TargetMode="External"/><Relationship Id="rId118" Type="http://schemas.openxmlformats.org/officeDocument/2006/relationships/hyperlink" Target="../../26%20&#38651;&#21147;&#35373;&#26045;&#36939;&#36681;&#26371;&#35696;(&#27599;&#26085;)/02%20&#27599;&#26085;&#26371;&#35696;&#36039;&#26009;/111&#24180;4&#26376;&#27599;&#26085;&#36039;&#26009;/110-04-29" TargetMode="External"/><Relationship Id="rId325" Type="http://schemas.openxmlformats.org/officeDocument/2006/relationships/hyperlink" Target="../../26%20&#38651;&#21147;&#35373;&#26045;&#36939;&#36681;&#26371;&#35696;(&#27599;&#26085;)/02%20&#27599;&#26085;&#26371;&#35696;&#36039;&#26009;/111&#24180;7&#26376;&#27599;&#26085;&#36039;&#26009;/110-07-15" TargetMode="External"/><Relationship Id="rId367" Type="http://schemas.openxmlformats.org/officeDocument/2006/relationships/hyperlink" Target="../../26%20&#38651;&#21147;&#35373;&#26045;&#36939;&#36681;&#26371;&#35696;(&#27599;&#26085;)/02%20&#27599;&#26085;&#26371;&#35696;&#36039;&#26009;/111&#24180;8&#26376;&#27599;&#26085;&#36039;&#26009;/110-08-13" TargetMode="External"/><Relationship Id="rId532" Type="http://schemas.openxmlformats.org/officeDocument/2006/relationships/hyperlink" Target="../../26%20&#38651;&#21147;&#35373;&#26045;&#36939;&#36681;&#26371;&#35696;(&#27599;&#26085;)/02%20&#27599;&#26085;&#26371;&#35696;&#36039;&#26009;/111&#24180;12&#26376;&#27599;&#26085;&#36039;&#26009;/110-12-20" TargetMode="External"/><Relationship Id="rId574" Type="http://schemas.openxmlformats.org/officeDocument/2006/relationships/hyperlink" Target="../../26%20&#38651;&#21147;&#35373;&#26045;&#36939;&#36681;&#26371;&#35696;(&#27599;&#26085;)/02%20&#27599;&#26085;&#26371;&#35696;&#36039;&#26009;/111&#24180;3&#26376;&#27599;&#26085;&#36039;&#26009;/111-03-03" TargetMode="External"/><Relationship Id="rId171" Type="http://schemas.openxmlformats.org/officeDocument/2006/relationships/hyperlink" Target="../../26%20&#38651;&#21147;&#35373;&#26045;&#36939;&#36681;&#26371;&#35696;(&#27599;&#26085;)/02%20&#27599;&#26085;&#26371;&#35696;&#36039;&#26009;/111&#24180;5&#26376;&#27599;&#26085;&#36039;&#26009;/110-05-24" TargetMode="External"/><Relationship Id="rId227" Type="http://schemas.openxmlformats.org/officeDocument/2006/relationships/hyperlink" Target="../../26%20&#38651;&#21147;&#35373;&#26045;&#36939;&#36681;&#26371;&#35696;(&#27599;&#26085;)/02%20&#27599;&#26085;&#26371;&#35696;&#36039;&#26009;/111&#24180;6&#26376;&#27599;&#26085;&#36039;&#26009;/110-06-16" TargetMode="External"/><Relationship Id="rId269" Type="http://schemas.openxmlformats.org/officeDocument/2006/relationships/hyperlink" Target="../../26%20&#38651;&#21147;&#35373;&#26045;&#36939;&#36681;&#26371;&#35696;(&#27599;&#26085;)/02%20&#27599;&#26085;&#26371;&#35696;&#36039;&#26009;/111&#24180;7&#26376;&#27599;&#26085;&#36039;&#26009;/110-07-01" TargetMode="External"/><Relationship Id="rId434" Type="http://schemas.openxmlformats.org/officeDocument/2006/relationships/hyperlink" Target="../../26%20&#38651;&#21147;&#35373;&#26045;&#36939;&#36681;&#26371;&#35696;(&#27599;&#26085;)/02%20&#27599;&#26085;&#26371;&#35696;&#36039;&#26009;/111&#24180;9&#26376;&#27599;&#26085;&#36039;&#26009;/110-09-18" TargetMode="External"/><Relationship Id="rId476" Type="http://schemas.openxmlformats.org/officeDocument/2006/relationships/hyperlink" Target="../../26%20&#38651;&#21147;&#35373;&#26045;&#36939;&#36681;&#26371;&#35696;(&#27599;&#26085;)/02%20&#27599;&#26085;&#26371;&#35696;&#36039;&#26009;/111&#24180;10&#26376;&#27599;&#26085;&#36039;&#26009;/110-10-13" TargetMode="External"/><Relationship Id="rId641" Type="http://schemas.openxmlformats.org/officeDocument/2006/relationships/hyperlink" Target="../../26%20&#38651;&#21147;&#35373;&#26045;&#36939;&#36681;&#26371;&#35696;(&#27599;&#26085;)/02%20&#27599;&#26085;&#26371;&#35696;&#36039;&#26009;/111&#24180;4&#26376;&#27599;&#26085;&#36039;&#26009;/111-04-24" TargetMode="External"/><Relationship Id="rId683" Type="http://schemas.openxmlformats.org/officeDocument/2006/relationships/hyperlink" Target="../../26%20&#38651;&#21147;&#35373;&#26045;&#36939;&#36681;&#26371;&#35696;(&#27599;&#26085;)/02%20&#27599;&#26085;&#26371;&#35696;&#36039;&#26009;/111&#24180;6&#26376;&#27599;&#26085;&#36039;&#26009;/111-06-11" TargetMode="External"/><Relationship Id="rId739" Type="http://schemas.openxmlformats.org/officeDocument/2006/relationships/hyperlink" Target="../../26%20&#38651;&#21147;&#35373;&#26045;&#36939;&#36681;&#26371;&#35696;(&#27599;&#26085;)/02%20&#27599;&#26085;&#26371;&#35696;&#36039;&#26009;/111&#24180;6&#26376;&#27599;&#26085;&#36039;&#26009;/111-06-24" TargetMode="External"/><Relationship Id="rId33" Type="http://schemas.openxmlformats.org/officeDocument/2006/relationships/hyperlink" Target="../../26%20&#38651;&#21147;&#35373;&#26045;&#36939;&#36681;&#26371;&#35696;(&#27599;&#26085;)/02%20&#27599;&#26085;&#26371;&#35696;&#36039;&#26009;/111&#24180;5&#26376;&#27599;&#26085;&#36039;&#26009;/111-05-20/111-05-20%209J21&#30636;&#36339;&#32000;&#37636;&#21450;&#25913;&#21892;&#23565;&#31574;.xlsx" TargetMode="External"/><Relationship Id="rId129" Type="http://schemas.openxmlformats.org/officeDocument/2006/relationships/hyperlink" Target="../../26%20&#38651;&#21147;&#35373;&#26045;&#36939;&#36681;&#26371;&#35696;(&#27599;&#26085;)/02%20&#27599;&#26085;&#26371;&#35696;&#36039;&#26009;/111&#24180;5&#26376;&#27599;&#26085;&#36039;&#26009;/110-05-02" TargetMode="External"/><Relationship Id="rId280" Type="http://schemas.openxmlformats.org/officeDocument/2006/relationships/hyperlink" Target="../../26%20&#38651;&#21147;&#35373;&#26045;&#36939;&#36681;&#26371;&#35696;(&#27599;&#26085;)/02%20&#27599;&#26085;&#26371;&#35696;&#36039;&#26009;/111&#24180;7&#26376;&#27599;&#26085;&#36039;&#26009;/110-07-05" TargetMode="External"/><Relationship Id="rId336" Type="http://schemas.openxmlformats.org/officeDocument/2006/relationships/hyperlink" Target="../../26%20&#38651;&#21147;&#35373;&#26045;&#36939;&#36681;&#26371;&#35696;(&#27599;&#26085;)/02%20&#27599;&#26085;&#26371;&#35696;&#36039;&#26009;/111&#24180;7&#26376;&#27599;&#26085;&#36039;&#26009;/110-07-19" TargetMode="External"/><Relationship Id="rId501" Type="http://schemas.openxmlformats.org/officeDocument/2006/relationships/hyperlink" Target="../../26%20&#38651;&#21147;&#35373;&#26045;&#36939;&#36681;&#26371;&#35696;(&#27599;&#26085;)/02%20&#27599;&#26085;&#26371;&#35696;&#36039;&#26009;/111&#24180;11&#26376;&#27599;&#26085;&#36039;&#26009;/110-11-04" TargetMode="External"/><Relationship Id="rId543" Type="http://schemas.openxmlformats.org/officeDocument/2006/relationships/hyperlink" Target="../../26%20&#38651;&#21147;&#35373;&#26045;&#36939;&#36681;&#26371;&#35696;(&#27599;&#26085;)/02%20&#27599;&#26085;&#26371;&#35696;&#36039;&#26009;/111&#24180;12&#26376;&#27599;&#26085;&#36039;&#26009;/110-12-24" TargetMode="External"/><Relationship Id="rId75" Type="http://schemas.openxmlformats.org/officeDocument/2006/relationships/hyperlink" Target="../../26%20&#38651;&#21147;&#35373;&#26045;&#36939;&#36681;&#26371;&#35696;(&#27599;&#26085;)/02%20&#27599;&#26085;&#26371;&#35696;&#36039;&#26009;/111&#24180;5&#26376;&#27599;&#26085;&#36039;&#26009;/111-05-27/&#28330;&#24030;SC%20111.5.27%20IW27&#30636;&#36339;&#32000;&#37636;&#21450;&#25913;&#21892;&#23565;&#31574;.xlsx" TargetMode="External"/><Relationship Id="rId140" Type="http://schemas.openxmlformats.org/officeDocument/2006/relationships/hyperlink" Target="../../26%20&#38651;&#21147;&#35373;&#26045;&#36939;&#36681;&#26371;&#35696;(&#27599;&#26085;)/02%20&#27599;&#26085;&#26371;&#35696;&#36039;&#26009;/111&#24180;5&#26376;&#27599;&#26085;&#36039;&#26009;/110-05-09" TargetMode="External"/><Relationship Id="rId182" Type="http://schemas.openxmlformats.org/officeDocument/2006/relationships/hyperlink" Target="../../26%20&#38651;&#21147;&#35373;&#26045;&#36939;&#36681;&#26371;&#35696;(&#27599;&#26085;)/02%20&#27599;&#26085;&#26371;&#35696;&#36039;&#26009;/111&#24180;5&#26376;&#27599;&#26085;&#36039;&#26009;/110-05-27" TargetMode="External"/><Relationship Id="rId378" Type="http://schemas.openxmlformats.org/officeDocument/2006/relationships/hyperlink" Target="../../26%20&#38651;&#21147;&#35373;&#26045;&#36939;&#36681;&#26371;&#35696;(&#27599;&#26085;)/02%20&#27599;&#26085;&#26371;&#35696;&#36039;&#26009;/111&#24180;8&#26376;&#27599;&#26085;&#36039;&#26009;/110-08-19" TargetMode="External"/><Relationship Id="rId403" Type="http://schemas.openxmlformats.org/officeDocument/2006/relationships/hyperlink" Target="../../26%20&#38651;&#21147;&#35373;&#26045;&#36939;&#36681;&#26371;&#35696;(&#27599;&#26085;)/02%20&#27599;&#26085;&#26371;&#35696;&#36039;&#26009;/111&#24180;8&#26376;&#27599;&#26085;&#36039;&#26009;/110-08-27" TargetMode="External"/><Relationship Id="rId585" Type="http://schemas.openxmlformats.org/officeDocument/2006/relationships/hyperlink" Target="../../26%20&#38651;&#21147;&#35373;&#26045;&#36939;&#36681;&#26371;&#35696;(&#27599;&#26085;)/02%20&#27599;&#26085;&#26371;&#35696;&#36039;&#26009;/111&#24180;3&#26376;&#27599;&#26085;&#36039;&#26009;/111-03-18" TargetMode="External"/><Relationship Id="rId750" Type="http://schemas.openxmlformats.org/officeDocument/2006/relationships/hyperlink" Target="../../26%20&#38651;&#21147;&#35373;&#26045;&#36939;&#36681;&#26371;&#35696;(&#27599;&#26085;)/02%20&#27599;&#26085;&#26371;&#35696;&#36039;&#26009;/111&#24180;6&#26376;&#27599;&#26085;&#36039;&#26009;/111-06-24/1110624-9I39&#30636;&#36339;&#32000;&#37636;&#21450;&#25913;&#21892;&#23565;&#31574;.xlsx" TargetMode="External"/><Relationship Id="rId6" Type="http://schemas.openxmlformats.org/officeDocument/2006/relationships/hyperlink" Target="../../26%20&#38651;&#21147;&#35373;&#26045;&#36939;&#36681;&#26371;&#35696;(&#27599;&#26085;)/02%20&#27599;&#26085;&#26371;&#35696;&#36039;&#26009;/111&#24180;5&#26376;&#27599;&#26085;&#36039;&#26009;/111-05-05" TargetMode="External"/><Relationship Id="rId238" Type="http://schemas.openxmlformats.org/officeDocument/2006/relationships/hyperlink" Target="../../26%20&#38651;&#21147;&#35373;&#26045;&#36939;&#36681;&#26371;&#35696;(&#27599;&#26085;)/02%20&#27599;&#26085;&#26371;&#35696;&#36039;&#26009;/111&#24180;6&#26376;&#27599;&#26085;&#36039;&#26009;/110-06-23" TargetMode="External"/><Relationship Id="rId445" Type="http://schemas.openxmlformats.org/officeDocument/2006/relationships/hyperlink" Target="../../26%20&#38651;&#21147;&#35373;&#26045;&#36939;&#36681;&#26371;&#35696;(&#27599;&#26085;)/02%20&#27599;&#26085;&#26371;&#35696;&#36039;&#26009;/111&#24180;9&#26376;&#27599;&#26085;&#36039;&#26009;/110-09-24" TargetMode="External"/><Relationship Id="rId487" Type="http://schemas.openxmlformats.org/officeDocument/2006/relationships/hyperlink" Target="../../26%20&#38651;&#21147;&#35373;&#26045;&#36939;&#36681;&#26371;&#35696;(&#27599;&#26085;)/02%20&#27599;&#26085;&#26371;&#35696;&#36039;&#26009;/111&#24180;10&#26376;&#27599;&#26085;&#36039;&#26009;/110-10-17" TargetMode="External"/><Relationship Id="rId610" Type="http://schemas.openxmlformats.org/officeDocument/2006/relationships/hyperlink" Target="../../26%20&#38651;&#21147;&#35373;&#26045;&#36939;&#36681;&#26371;&#35696;(&#27599;&#26085;)/02%20&#27599;&#26085;&#26371;&#35696;&#36039;&#26009;/111&#24180;3&#26376;&#27599;&#26085;&#36039;&#26009;/111-03-31" TargetMode="External"/><Relationship Id="rId652" Type="http://schemas.openxmlformats.org/officeDocument/2006/relationships/hyperlink" Target="../../26%20&#38651;&#21147;&#35373;&#26045;&#36939;&#36681;&#26371;&#35696;(&#27599;&#26085;)/02%20&#27599;&#26085;&#26371;&#35696;&#36039;&#26009;/111&#24180;6&#26376;&#27599;&#26085;&#36039;&#26009;/111-06-03" TargetMode="External"/><Relationship Id="rId694" Type="http://schemas.openxmlformats.org/officeDocument/2006/relationships/hyperlink" Target="../../26%20&#38651;&#21147;&#35373;&#26045;&#36939;&#36681;&#26371;&#35696;(&#27599;&#26085;)/02%20&#27599;&#26085;&#26371;&#35696;&#36039;&#26009;/111&#24180;6&#26376;&#27599;&#26085;&#36039;&#26009;/111-06-10/1110610-IS22&#30636;&#36339;&#32000;&#37636;&#21450;&#25913;&#21892;&#23565;&#31574;.xlsx" TargetMode="External"/><Relationship Id="rId708" Type="http://schemas.openxmlformats.org/officeDocument/2006/relationships/hyperlink" Target="../../26%20&#38651;&#21147;&#35373;&#26045;&#36939;&#36681;&#26371;&#35696;(&#27599;&#26085;)/02%20&#27599;&#26085;&#26371;&#35696;&#36039;&#26009;/111&#24180;6&#26376;&#27599;&#26085;&#36039;&#26009;/111-06-14/9P21&#30636;&#36339;&#32000;&#37636;&#21450;&#25913;&#21892;&#23565;&#31574;%20-1110614(&#33457;&#22727;).xlsx" TargetMode="External"/><Relationship Id="rId291" Type="http://schemas.openxmlformats.org/officeDocument/2006/relationships/hyperlink" Target="../../26%20&#38651;&#21147;&#35373;&#26045;&#36939;&#36681;&#26371;&#35696;(&#27599;&#26085;)/02%20&#27599;&#26085;&#26371;&#35696;&#36039;&#26009;/111&#24180;7&#26376;&#27599;&#26085;&#36039;&#26009;/110-07-07" TargetMode="External"/><Relationship Id="rId305" Type="http://schemas.openxmlformats.org/officeDocument/2006/relationships/hyperlink" Target="../../26%20&#38651;&#21147;&#35373;&#26045;&#36939;&#36681;&#26371;&#35696;(&#27599;&#26085;)/02%20&#27599;&#26085;&#26371;&#35696;&#36039;&#26009;/111&#24180;7&#26376;&#27599;&#26085;&#36039;&#26009;/110-07-11" TargetMode="External"/><Relationship Id="rId347" Type="http://schemas.openxmlformats.org/officeDocument/2006/relationships/hyperlink" Target="../../26%20&#38651;&#21147;&#35373;&#26045;&#36939;&#36681;&#26371;&#35696;(&#27599;&#26085;)/02%20&#27599;&#26085;&#26371;&#35696;&#36039;&#26009;/111&#24180;7&#26376;&#27599;&#26085;&#36039;&#26009;/110-07-28" TargetMode="External"/><Relationship Id="rId512" Type="http://schemas.openxmlformats.org/officeDocument/2006/relationships/hyperlink" Target="../../26%20&#38651;&#21147;&#35373;&#26045;&#36939;&#36681;&#26371;&#35696;(&#27599;&#26085;)/02%20&#27599;&#26085;&#26371;&#35696;&#36039;&#26009;/111&#24180;11&#26376;&#27599;&#26085;&#36039;&#26009;/110-11-18" TargetMode="External"/><Relationship Id="rId44" Type="http://schemas.openxmlformats.org/officeDocument/2006/relationships/hyperlink" Target="../../26%20&#38651;&#21147;&#35373;&#26045;&#36939;&#36681;&#26371;&#35696;(&#27599;&#26085;)/02%20&#27599;&#26085;&#26371;&#35696;&#36039;&#26009;/111&#24180;5&#26376;&#27599;&#26085;&#36039;&#26009;/111-05-20/(&#24066;&#21312;&#24033;&#20462;&#35506;-1110520)&#30636;&#36339;&#32000;&#37636;&#21450;&#25913;&#21892;&#23565;&#31574;-IA25.xlsx" TargetMode="External"/><Relationship Id="rId86" Type="http://schemas.openxmlformats.org/officeDocument/2006/relationships/hyperlink" Target="../../26%20&#38651;&#21147;&#35373;&#26045;&#36939;&#36681;&#26371;&#35696;(&#27599;&#26085;)/02%20&#27599;&#26085;&#26371;&#35696;&#36039;&#26009;/111&#24180;5&#26376;&#27599;&#26085;&#36039;&#26009;/111-05-27" TargetMode="External"/><Relationship Id="rId151" Type="http://schemas.openxmlformats.org/officeDocument/2006/relationships/hyperlink" Target="../../26%20&#38651;&#21147;&#35373;&#26045;&#36939;&#36681;&#26371;&#35696;(&#27599;&#26085;)/02%20&#27599;&#26085;&#26371;&#35696;&#36039;&#26009;/111&#24180;5&#26376;&#27599;&#26085;&#36039;&#26009;/110-05-16" TargetMode="External"/><Relationship Id="rId389" Type="http://schemas.openxmlformats.org/officeDocument/2006/relationships/hyperlink" Target="../../26%20&#38651;&#21147;&#35373;&#26045;&#36939;&#36681;&#26371;&#35696;(&#27599;&#26085;)/02%20&#27599;&#26085;&#26371;&#35696;&#36039;&#26009;/111&#24180;8&#26376;&#27599;&#26085;&#36039;&#26009;/110-08-23" TargetMode="External"/><Relationship Id="rId554" Type="http://schemas.openxmlformats.org/officeDocument/2006/relationships/hyperlink" Target="../../26%20&#38651;&#21147;&#35373;&#26045;&#36939;&#36681;&#26371;&#35696;(&#27599;&#26085;)/02%20&#27599;&#26085;&#26371;&#35696;&#36039;&#26009;/111&#24180;1&#26376;&#27599;&#26085;&#36039;&#26009;/111-01-20" TargetMode="External"/><Relationship Id="rId596" Type="http://schemas.openxmlformats.org/officeDocument/2006/relationships/hyperlink" Target="../../26%20&#38651;&#21147;&#35373;&#26045;&#36939;&#36681;&#26371;&#35696;(&#27599;&#26085;)/02%20&#27599;&#26085;&#26371;&#35696;&#36039;&#26009;/111&#24180;3&#26376;&#27599;&#26085;&#36039;&#26009;/111-03-23" TargetMode="External"/><Relationship Id="rId761" Type="http://schemas.openxmlformats.org/officeDocument/2006/relationships/vmlDrawing" Target="../drawings/vmlDrawing1.vml"/><Relationship Id="rId193" Type="http://schemas.openxmlformats.org/officeDocument/2006/relationships/hyperlink" Target="../../26%20&#38651;&#21147;&#35373;&#26045;&#36939;&#36681;&#26371;&#35696;(&#27599;&#26085;)/02%20&#27599;&#26085;&#26371;&#35696;&#36039;&#26009;/111&#24180;6&#26376;&#27599;&#26085;&#36039;&#26009;/110-06-01" TargetMode="External"/><Relationship Id="rId207" Type="http://schemas.openxmlformats.org/officeDocument/2006/relationships/hyperlink" Target="../../26%20&#38651;&#21147;&#35373;&#26045;&#36939;&#36681;&#26371;&#35696;(&#27599;&#26085;)/02%20&#27599;&#26085;&#26371;&#35696;&#36039;&#26009;/111&#24180;6&#26376;&#27599;&#26085;&#36039;&#26009;/110-06-11" TargetMode="External"/><Relationship Id="rId249" Type="http://schemas.openxmlformats.org/officeDocument/2006/relationships/hyperlink" Target="../../26%20&#38651;&#21147;&#35373;&#26045;&#36939;&#36681;&#26371;&#35696;(&#27599;&#26085;)/02%20&#27599;&#26085;&#26371;&#35696;&#36039;&#26009;/111&#24180;6&#26376;&#27599;&#26085;&#36039;&#26009;/110-06-26" TargetMode="External"/><Relationship Id="rId414" Type="http://schemas.openxmlformats.org/officeDocument/2006/relationships/hyperlink" Target="../../26%20&#38651;&#21147;&#35373;&#26045;&#36939;&#36681;&#26371;&#35696;(&#27599;&#26085;)/02%20&#27599;&#26085;&#26371;&#35696;&#36039;&#26009;/111&#24180;9&#26376;&#27599;&#26085;&#36039;&#26009;/110-09-01" TargetMode="External"/><Relationship Id="rId456" Type="http://schemas.openxmlformats.org/officeDocument/2006/relationships/hyperlink" Target="../../26%20&#38651;&#21147;&#35373;&#26045;&#36939;&#36681;&#26371;&#35696;(&#27599;&#26085;)/02%20&#27599;&#26085;&#26371;&#35696;&#36039;&#26009;/111&#24180;9&#26376;&#27599;&#26085;&#36039;&#26009;/110-09-30" TargetMode="External"/><Relationship Id="rId498" Type="http://schemas.openxmlformats.org/officeDocument/2006/relationships/hyperlink" Target="../../26%20&#38651;&#21147;&#35373;&#26045;&#36939;&#36681;&#26371;&#35696;(&#27599;&#26085;)/02%20&#27599;&#26085;&#26371;&#35696;&#36039;&#26009;/111&#24180;10&#26376;&#27599;&#26085;&#36039;&#26009;/110-10-27" TargetMode="External"/><Relationship Id="rId621" Type="http://schemas.openxmlformats.org/officeDocument/2006/relationships/hyperlink" Target="../../26%20&#38651;&#21147;&#35373;&#26045;&#36939;&#36681;&#26371;&#35696;(&#27599;&#26085;)/02%20&#27599;&#26085;&#26371;&#35696;&#36039;&#26009;/111&#24180;4&#26376;&#27599;&#26085;&#36039;&#26009;/111-04-11" TargetMode="External"/><Relationship Id="rId663" Type="http://schemas.openxmlformats.org/officeDocument/2006/relationships/hyperlink" Target="../../26%20&#38651;&#21147;&#35373;&#26045;&#36939;&#36681;&#26371;&#35696;(&#27599;&#26085;)/02%20&#27599;&#26085;&#26371;&#35696;&#36039;&#26009;/111&#24180;6&#26376;&#27599;&#26085;&#36039;&#26009;/111-06-06" TargetMode="External"/><Relationship Id="rId13" Type="http://schemas.openxmlformats.org/officeDocument/2006/relationships/hyperlink" Target="../../26%20&#38651;&#21147;&#35373;&#26045;&#36939;&#36681;&#26371;&#35696;(&#27599;&#26085;)/02%20&#27599;&#26085;&#26371;&#35696;&#36039;&#26009;/111&#24180;5&#26376;&#27599;&#26085;&#36039;&#26009;/111-05-11" TargetMode="External"/><Relationship Id="rId109" Type="http://schemas.openxmlformats.org/officeDocument/2006/relationships/hyperlink" Target="../../26%20&#38651;&#21147;&#35373;&#26045;&#36939;&#36681;&#26371;&#35696;(&#27599;&#26085;)/02%20&#27599;&#26085;&#26371;&#35696;&#36039;&#26009;/111&#24180;4&#26376;&#27599;&#26085;&#36039;&#26009;/110-04-25" TargetMode="External"/><Relationship Id="rId260" Type="http://schemas.openxmlformats.org/officeDocument/2006/relationships/hyperlink" Target="../../26%20&#38651;&#21147;&#35373;&#26045;&#36939;&#36681;&#26371;&#35696;(&#27599;&#26085;)/02%20&#27599;&#26085;&#26371;&#35696;&#36039;&#26009;/111&#24180;6&#26376;&#27599;&#26085;&#36039;&#26009;/110-06-29" TargetMode="External"/><Relationship Id="rId316" Type="http://schemas.openxmlformats.org/officeDocument/2006/relationships/hyperlink" Target="../../26%20&#38651;&#21147;&#35373;&#26045;&#36939;&#36681;&#26371;&#35696;(&#27599;&#26085;)/02%20&#27599;&#26085;&#26371;&#35696;&#36039;&#26009;/111&#24180;7&#26376;&#27599;&#26085;&#36039;&#26009;/110-07-14" TargetMode="External"/><Relationship Id="rId523" Type="http://schemas.openxmlformats.org/officeDocument/2006/relationships/hyperlink" Target="../../26%20&#38651;&#21147;&#35373;&#26045;&#36939;&#36681;&#26371;&#35696;(&#27599;&#26085;)/02%20&#27599;&#26085;&#26371;&#35696;&#36039;&#26009;/111&#24180;11&#26376;&#27599;&#26085;&#36039;&#26009;/110-11-30" TargetMode="External"/><Relationship Id="rId719" Type="http://schemas.openxmlformats.org/officeDocument/2006/relationships/hyperlink" Target="../../26%20&#38651;&#21147;&#35373;&#26045;&#36939;&#36681;&#26371;&#35696;(&#27599;&#26085;)/02%20&#27599;&#26085;&#26371;&#35696;&#36039;&#26009;/111&#24180;6&#26376;&#27599;&#26085;&#36039;&#26009;/111-06-15/1110615-9G24&#30636;&#36339;&#32000;&#37636;&#21450;&#25913;&#21892;&#23565;&#31574;.xlsx" TargetMode="External"/><Relationship Id="rId55" Type="http://schemas.openxmlformats.org/officeDocument/2006/relationships/hyperlink" Target="../../26%20&#38651;&#21147;&#35373;&#26045;&#36939;&#36681;&#26371;&#35696;(&#27599;&#26085;)/02%20&#27599;&#26085;&#26371;&#35696;&#36039;&#26009;/111&#24180;5&#26376;&#27599;&#26085;&#36039;&#26009;/111-05-26/1110526-9L34&#30636;&#36339;&#32000;&#37636;&#21450;&#25913;&#21892;&#23565;&#31574;.xlsx" TargetMode="External"/><Relationship Id="rId97" Type="http://schemas.openxmlformats.org/officeDocument/2006/relationships/hyperlink" Target="../../26%20&#38651;&#21147;&#35373;&#26045;&#36939;&#36681;&#26371;&#35696;(&#27599;&#26085;)/02%20&#27599;&#26085;&#26371;&#35696;&#36039;&#26009;/111&#24180;4&#26376;&#27599;&#26085;&#36039;&#26009;/110-04-17" TargetMode="External"/><Relationship Id="rId120" Type="http://schemas.openxmlformats.org/officeDocument/2006/relationships/hyperlink" Target="../../26%20&#38651;&#21147;&#35373;&#26045;&#36939;&#36681;&#26371;&#35696;(&#27599;&#26085;)/02%20&#27599;&#26085;&#26371;&#35696;&#36039;&#26009;/111&#24180;4&#26376;&#27599;&#26085;&#36039;&#26009;/110-04-29" TargetMode="External"/><Relationship Id="rId358" Type="http://schemas.openxmlformats.org/officeDocument/2006/relationships/hyperlink" Target="../../26%20&#38651;&#21147;&#35373;&#26045;&#36939;&#36681;&#26371;&#35696;(&#27599;&#26085;)/02%20&#27599;&#26085;&#26371;&#35696;&#36039;&#26009;/111&#24180;8&#26376;&#27599;&#26085;&#36039;&#26009;/110-08-04" TargetMode="External"/><Relationship Id="rId565" Type="http://schemas.openxmlformats.org/officeDocument/2006/relationships/hyperlink" Target="../../26%20&#38651;&#21147;&#35373;&#26045;&#36939;&#36681;&#26371;&#35696;(&#27599;&#26085;)/02%20&#27599;&#26085;&#26371;&#35696;&#36039;&#26009;/111&#24180;2&#26376;&#27599;&#26085;&#36039;&#26009;/111-02-13" TargetMode="External"/><Relationship Id="rId730" Type="http://schemas.openxmlformats.org/officeDocument/2006/relationships/hyperlink" Target="../../26%20&#38651;&#21147;&#35373;&#26045;&#36939;&#36681;&#26371;&#35696;(&#27599;&#26085;)/02%20&#27599;&#26085;&#26371;&#35696;&#36039;&#26009;/111&#24180;6&#26376;&#27599;&#26085;&#36039;&#26009;/111-06-22" TargetMode="External"/><Relationship Id="rId162" Type="http://schemas.openxmlformats.org/officeDocument/2006/relationships/hyperlink" Target="../../26%20&#38651;&#21147;&#35373;&#26045;&#36939;&#36681;&#26371;&#35696;(&#27599;&#26085;)/02%20&#27599;&#26085;&#26371;&#35696;&#36039;&#26009;/111&#24180;5&#26376;&#27599;&#26085;&#36039;&#26009;/110-05-20" TargetMode="External"/><Relationship Id="rId218" Type="http://schemas.openxmlformats.org/officeDocument/2006/relationships/hyperlink" Target="../../26%20&#38651;&#21147;&#35373;&#26045;&#36939;&#36681;&#26371;&#35696;(&#27599;&#26085;)/02%20&#27599;&#26085;&#26371;&#35696;&#36039;&#26009;/111&#24180;6&#26376;&#27599;&#26085;&#36039;&#26009;/110-06-12" TargetMode="External"/><Relationship Id="rId425" Type="http://schemas.openxmlformats.org/officeDocument/2006/relationships/hyperlink" Target="../../26%20&#38651;&#21147;&#35373;&#26045;&#36939;&#36681;&#26371;&#35696;(&#27599;&#26085;)/02%20&#27599;&#26085;&#26371;&#35696;&#36039;&#26009;/111&#24180;9&#26376;&#27599;&#26085;&#36039;&#26009;/110-09-08" TargetMode="External"/><Relationship Id="rId467" Type="http://schemas.openxmlformats.org/officeDocument/2006/relationships/hyperlink" Target="../../26%20&#38651;&#21147;&#35373;&#26045;&#36939;&#36681;&#26371;&#35696;(&#27599;&#26085;)/02%20&#27599;&#26085;&#26371;&#35696;&#36039;&#26009;/111&#24180;10&#26376;&#27599;&#26085;&#36039;&#26009;/110-10-09" TargetMode="External"/><Relationship Id="rId632" Type="http://schemas.openxmlformats.org/officeDocument/2006/relationships/hyperlink" Target="../../26%20&#38651;&#21147;&#35373;&#26045;&#36939;&#36681;&#26371;&#35696;(&#27599;&#26085;)/02%20&#27599;&#26085;&#26371;&#35696;&#36039;&#26009;/111&#24180;4&#26376;&#27599;&#26085;&#36039;&#26009;/111-04-22" TargetMode="External"/><Relationship Id="rId271" Type="http://schemas.openxmlformats.org/officeDocument/2006/relationships/hyperlink" Target="../../26%20&#38651;&#21147;&#35373;&#26045;&#36939;&#36681;&#26371;&#35696;(&#27599;&#26085;)/02%20&#27599;&#26085;&#26371;&#35696;&#36039;&#26009;/111&#24180;7&#26376;&#27599;&#26085;&#36039;&#26009;/110-07-02" TargetMode="External"/><Relationship Id="rId674" Type="http://schemas.openxmlformats.org/officeDocument/2006/relationships/hyperlink" Target="../../26%20&#38651;&#21147;&#35373;&#26045;&#36939;&#36681;&#26371;&#35696;(&#27599;&#26085;)/02%20&#27599;&#26085;&#26371;&#35696;&#36039;&#26009;/111&#24180;6&#26376;&#27599;&#26085;&#36039;&#26009;/111-06-08/1110608-IJ30%20&#30636;&#36339;&#32000;&#37636;&#21450;&#25913;&#21892;&#23565;&#31574;.xlsx" TargetMode="External"/><Relationship Id="rId24" Type="http://schemas.openxmlformats.org/officeDocument/2006/relationships/hyperlink" Target="../../26%20&#38651;&#21147;&#35373;&#26045;&#36939;&#36681;&#26371;&#35696;(&#27599;&#26085;)/02%20&#27599;&#26085;&#26371;&#35696;&#36039;&#26009;/111&#24180;5&#26376;&#27599;&#26085;&#36039;&#26009;/111-05-15" TargetMode="External"/><Relationship Id="rId66" Type="http://schemas.openxmlformats.org/officeDocument/2006/relationships/hyperlink" Target="../../26%20&#38651;&#21147;&#35373;&#26045;&#36939;&#36681;&#26371;&#35696;(&#27599;&#26085;)/02%20&#27599;&#26085;&#26371;&#35696;&#36039;&#26009;/111&#24180;5&#26376;&#27599;&#26085;&#36039;&#26009;/111-05-27" TargetMode="External"/><Relationship Id="rId131" Type="http://schemas.openxmlformats.org/officeDocument/2006/relationships/hyperlink" Target="../../26%20&#38651;&#21147;&#35373;&#26045;&#36939;&#36681;&#26371;&#35696;(&#27599;&#26085;)/02%20&#27599;&#26085;&#26371;&#35696;&#36039;&#26009;/111&#24180;5&#26376;&#27599;&#26085;&#36039;&#26009;/110-05-04" TargetMode="External"/><Relationship Id="rId327" Type="http://schemas.openxmlformats.org/officeDocument/2006/relationships/hyperlink" Target="../../26%20&#38651;&#21147;&#35373;&#26045;&#36939;&#36681;&#26371;&#35696;(&#27599;&#26085;)/02%20&#27599;&#26085;&#26371;&#35696;&#36039;&#26009;/111&#24180;7&#26376;&#27599;&#26085;&#36039;&#26009;/110-07-16" TargetMode="External"/><Relationship Id="rId369" Type="http://schemas.openxmlformats.org/officeDocument/2006/relationships/hyperlink" Target="../../26%20&#38651;&#21147;&#35373;&#26045;&#36939;&#36681;&#26371;&#35696;(&#27599;&#26085;)/02%20&#27599;&#26085;&#26371;&#35696;&#36039;&#26009;/111&#24180;8&#26376;&#27599;&#26085;&#36039;&#26009;/110-08-14" TargetMode="External"/><Relationship Id="rId534" Type="http://schemas.openxmlformats.org/officeDocument/2006/relationships/hyperlink" Target="../../26%20&#38651;&#21147;&#35373;&#26045;&#36939;&#36681;&#26371;&#35696;(&#27599;&#26085;)/02%20&#27599;&#26085;&#26371;&#35696;&#36039;&#26009;/111&#24180;12&#26376;&#27599;&#26085;&#36039;&#26009;/110-12-21" TargetMode="External"/><Relationship Id="rId576" Type="http://schemas.openxmlformats.org/officeDocument/2006/relationships/hyperlink" Target="../../26%20&#38651;&#21147;&#35373;&#26045;&#36939;&#36681;&#26371;&#35696;(&#27599;&#26085;)/02%20&#27599;&#26085;&#26371;&#35696;&#36039;&#26009;/111&#24180;3&#26376;&#27599;&#26085;&#36039;&#26009;/111-03-06" TargetMode="External"/><Relationship Id="rId741" Type="http://schemas.openxmlformats.org/officeDocument/2006/relationships/hyperlink" Target="../../26%20&#38651;&#21147;&#35373;&#26045;&#36939;&#36681;&#26371;&#35696;(&#27599;&#26085;)/02%20&#27599;&#26085;&#26371;&#35696;&#36039;&#26009;/111&#24180;6&#26376;&#27599;&#26085;&#36039;&#26009;/111-06-24" TargetMode="External"/><Relationship Id="rId173" Type="http://schemas.openxmlformats.org/officeDocument/2006/relationships/hyperlink" Target="../../26%20&#38651;&#21147;&#35373;&#26045;&#36939;&#36681;&#26371;&#35696;(&#27599;&#26085;)/02%20&#27599;&#26085;&#26371;&#35696;&#36039;&#26009;/111&#24180;5&#26376;&#27599;&#26085;&#36039;&#26009;/110-05-25" TargetMode="External"/><Relationship Id="rId229" Type="http://schemas.openxmlformats.org/officeDocument/2006/relationships/hyperlink" Target="../../26%20&#38651;&#21147;&#35373;&#26045;&#36939;&#36681;&#26371;&#35696;(&#27599;&#26085;)/02%20&#27599;&#26085;&#26371;&#35696;&#36039;&#26009;/111&#24180;6&#26376;&#27599;&#26085;&#36039;&#26009;/110-06-17" TargetMode="External"/><Relationship Id="rId380" Type="http://schemas.openxmlformats.org/officeDocument/2006/relationships/hyperlink" Target="../../26%20&#38651;&#21147;&#35373;&#26045;&#36939;&#36681;&#26371;&#35696;(&#27599;&#26085;)/02%20&#27599;&#26085;&#26371;&#35696;&#36039;&#26009;/111&#24180;8&#26376;&#27599;&#26085;&#36039;&#26009;/110-08-19" TargetMode="External"/><Relationship Id="rId436" Type="http://schemas.openxmlformats.org/officeDocument/2006/relationships/hyperlink" Target="../../26%20&#38651;&#21147;&#35373;&#26045;&#36939;&#36681;&#26371;&#35696;(&#27599;&#26085;)/02%20&#27599;&#26085;&#26371;&#35696;&#36039;&#26009;/111&#24180;9&#26376;&#27599;&#26085;&#36039;&#26009;/110-09-19" TargetMode="External"/><Relationship Id="rId601" Type="http://schemas.openxmlformats.org/officeDocument/2006/relationships/hyperlink" Target="../../26%20&#38651;&#21147;&#35373;&#26045;&#36939;&#36681;&#26371;&#35696;(&#27599;&#26085;)/02%20&#27599;&#26085;&#26371;&#35696;&#36039;&#26009;/111&#24180;3&#26376;&#27599;&#26085;&#36039;&#26009;/111-03-27" TargetMode="External"/><Relationship Id="rId643" Type="http://schemas.openxmlformats.org/officeDocument/2006/relationships/hyperlink" Target="../../26%20&#38651;&#21147;&#35373;&#26045;&#36939;&#36681;&#26371;&#35696;(&#27599;&#26085;)/02%20&#27599;&#26085;&#26371;&#35696;&#36039;&#26009;/111&#24180;4&#26376;&#27599;&#26085;&#36039;&#26009;/111-04-27" TargetMode="External"/><Relationship Id="rId240" Type="http://schemas.openxmlformats.org/officeDocument/2006/relationships/hyperlink" Target="../../26%20&#38651;&#21147;&#35373;&#26045;&#36939;&#36681;&#26371;&#35696;(&#27599;&#26085;)/02%20&#27599;&#26085;&#26371;&#35696;&#36039;&#26009;/111&#24180;6&#26376;&#27599;&#26085;&#36039;&#26009;/110-06-23" TargetMode="External"/><Relationship Id="rId478" Type="http://schemas.openxmlformats.org/officeDocument/2006/relationships/hyperlink" Target="../../26%20&#38651;&#21147;&#35373;&#26045;&#36939;&#36681;&#26371;&#35696;(&#27599;&#26085;)/02%20&#27599;&#26085;&#26371;&#35696;&#36039;&#26009;/111&#24180;10&#26376;&#27599;&#26085;&#36039;&#26009;/110-10-15" TargetMode="External"/><Relationship Id="rId685" Type="http://schemas.openxmlformats.org/officeDocument/2006/relationships/hyperlink" Target="../../26%20&#38651;&#21147;&#35373;&#26045;&#36939;&#36681;&#26371;&#35696;(&#27599;&#26085;)/02%20&#27599;&#26085;&#26371;&#35696;&#36039;&#26009;/111&#24180;6&#26376;&#27599;&#26085;&#36039;&#26009;/111-06-11" TargetMode="External"/><Relationship Id="rId35" Type="http://schemas.openxmlformats.org/officeDocument/2006/relationships/hyperlink" Target="../../26%20&#38651;&#21147;&#35373;&#26045;&#36939;&#36681;&#26371;&#35696;(&#27599;&#26085;)/02%20&#27599;&#26085;&#26371;&#35696;&#36039;&#26009;/111&#24180;5&#26376;&#27599;&#26085;&#36039;&#26009;/111-05-20" TargetMode="External"/><Relationship Id="rId77" Type="http://schemas.openxmlformats.org/officeDocument/2006/relationships/hyperlink" Target="../../26%20&#38651;&#21147;&#35373;&#26045;&#36939;&#36681;&#26371;&#35696;(&#27599;&#26085;)/02%20&#27599;&#26085;&#26371;&#35696;&#36039;&#26009;/111&#24180;5&#26376;&#27599;&#26085;&#36039;&#26009;/111-05-29/(&#40575;&#21644;&#24033;&#20462;&#35506;-0529)IB20&#30636;&#36339;&#32000;&#37636;&#21450;&#25913;&#21892;&#23565;&#31574;.xlsx" TargetMode="External"/><Relationship Id="rId100" Type="http://schemas.openxmlformats.org/officeDocument/2006/relationships/hyperlink" Target="../../26%20&#38651;&#21147;&#35373;&#26045;&#36939;&#36681;&#26371;&#35696;(&#27599;&#26085;)/02%20&#27599;&#26085;&#26371;&#35696;&#36039;&#26009;/111&#24180;4&#26376;&#27599;&#26085;&#36039;&#26009;/110-04-20" TargetMode="External"/><Relationship Id="rId282" Type="http://schemas.openxmlformats.org/officeDocument/2006/relationships/hyperlink" Target="../../26%20&#38651;&#21147;&#35373;&#26045;&#36939;&#36681;&#26371;&#35696;(&#27599;&#26085;)/02%20&#27599;&#26085;&#26371;&#35696;&#36039;&#26009;/111&#24180;7&#26376;&#27599;&#26085;&#36039;&#26009;/110-07-05" TargetMode="External"/><Relationship Id="rId338" Type="http://schemas.openxmlformats.org/officeDocument/2006/relationships/hyperlink" Target="../../26%20&#38651;&#21147;&#35373;&#26045;&#36939;&#36681;&#26371;&#35696;(&#27599;&#26085;)/02%20&#27599;&#26085;&#26371;&#35696;&#36039;&#26009;/111&#24180;7&#26376;&#27599;&#26085;&#36039;&#26009;/110-07-25" TargetMode="External"/><Relationship Id="rId503" Type="http://schemas.openxmlformats.org/officeDocument/2006/relationships/hyperlink" Target="../../26%20&#38651;&#21147;&#35373;&#26045;&#36939;&#36681;&#26371;&#35696;(&#27599;&#26085;)/02%20&#27599;&#26085;&#26371;&#35696;&#36039;&#26009;/111&#24180;11&#26376;&#27599;&#26085;&#36039;&#26009;/110-11-09" TargetMode="External"/><Relationship Id="rId545" Type="http://schemas.openxmlformats.org/officeDocument/2006/relationships/hyperlink" Target="../../26%20&#38651;&#21147;&#35373;&#26045;&#36939;&#36681;&#26371;&#35696;(&#27599;&#26085;)/02%20&#27599;&#26085;&#26371;&#35696;&#36039;&#26009;/111&#24180;12&#26376;&#27599;&#26085;&#36039;&#26009;/110-12-29" TargetMode="External"/><Relationship Id="rId587" Type="http://schemas.openxmlformats.org/officeDocument/2006/relationships/hyperlink" Target="../../26%20&#38651;&#21147;&#35373;&#26045;&#36939;&#36681;&#26371;&#35696;(&#27599;&#26085;)/02%20&#27599;&#26085;&#26371;&#35696;&#36039;&#26009;/111&#24180;3&#26376;&#27599;&#26085;&#36039;&#26009;/111-03-19" TargetMode="External"/><Relationship Id="rId710" Type="http://schemas.openxmlformats.org/officeDocument/2006/relationships/hyperlink" Target="../../26%20&#38651;&#21147;&#35373;&#26045;&#36939;&#36681;&#26371;&#35696;(&#27599;&#26085;)/02%20&#27599;&#26085;&#26371;&#35696;&#36039;&#26009;/111&#24180;6&#26376;&#27599;&#26085;&#36039;&#26009;/111-06-16" TargetMode="External"/><Relationship Id="rId752" Type="http://schemas.openxmlformats.org/officeDocument/2006/relationships/hyperlink" Target="../../26%20&#38651;&#21147;&#35373;&#26045;&#36939;&#36681;&#26371;&#35696;(&#27599;&#26085;)/02%20&#27599;&#26085;&#26371;&#35696;&#36039;&#26009;/111&#24180;6&#26376;&#27599;&#26085;&#36039;&#26009;/111-06-25/9P16&#30636;&#36339;&#32000;&#37636;&#21450;&#25913;&#21892;&#23565;&#31574;%20-1110625(&#33457;&#22727;).xlsx" TargetMode="External"/><Relationship Id="rId8" Type="http://schemas.openxmlformats.org/officeDocument/2006/relationships/hyperlink" Target="../../26%20&#38651;&#21147;&#35373;&#26045;&#36939;&#36681;&#26371;&#35696;(&#27599;&#26085;)/02%20&#27599;&#26085;&#26371;&#35696;&#36039;&#26009;/111&#24180;5&#26376;&#27599;&#26085;&#36039;&#26009;/111-05-09" TargetMode="External"/><Relationship Id="rId142" Type="http://schemas.openxmlformats.org/officeDocument/2006/relationships/hyperlink" Target="../../26%20&#38651;&#21147;&#35373;&#26045;&#36939;&#36681;&#26371;&#35696;(&#27599;&#26085;)/02%20&#27599;&#26085;&#26371;&#35696;&#36039;&#26009;/111&#24180;5&#26376;&#27599;&#26085;&#36039;&#26009;/110-05-11" TargetMode="External"/><Relationship Id="rId184" Type="http://schemas.openxmlformats.org/officeDocument/2006/relationships/hyperlink" Target="../../26%20&#38651;&#21147;&#35373;&#26045;&#36939;&#36681;&#26371;&#35696;(&#27599;&#26085;)/02%20&#27599;&#26085;&#26371;&#35696;&#36039;&#26009;/111&#24180;5&#26376;&#27599;&#26085;&#36039;&#26009;/110-05-29" TargetMode="External"/><Relationship Id="rId391" Type="http://schemas.openxmlformats.org/officeDocument/2006/relationships/hyperlink" Target="../../26%20&#38651;&#21147;&#35373;&#26045;&#36939;&#36681;&#26371;&#35696;(&#27599;&#26085;)/02%20&#27599;&#26085;&#26371;&#35696;&#36039;&#26009;/111&#24180;8&#26376;&#27599;&#26085;&#36039;&#26009;/110-08-24" TargetMode="External"/><Relationship Id="rId405" Type="http://schemas.openxmlformats.org/officeDocument/2006/relationships/hyperlink" Target="../../26%20&#38651;&#21147;&#35373;&#26045;&#36939;&#36681;&#26371;&#35696;(&#27599;&#26085;)/02%20&#27599;&#26085;&#26371;&#35696;&#36039;&#26009;/111&#24180;8&#26376;&#27599;&#26085;&#36039;&#26009;/110-08-29" TargetMode="External"/><Relationship Id="rId447" Type="http://schemas.openxmlformats.org/officeDocument/2006/relationships/hyperlink" Target="../../26%20&#38651;&#21147;&#35373;&#26045;&#36939;&#36681;&#26371;&#35696;(&#27599;&#26085;)/02%20&#27599;&#26085;&#26371;&#35696;&#36039;&#26009;/111&#24180;9&#26376;&#27599;&#26085;&#36039;&#26009;/110-09-26" TargetMode="External"/><Relationship Id="rId612" Type="http://schemas.openxmlformats.org/officeDocument/2006/relationships/hyperlink" Target="../../26%20&#38651;&#21147;&#35373;&#26045;&#36939;&#36681;&#26371;&#35696;(&#27599;&#26085;)/02%20&#27599;&#26085;&#26371;&#35696;&#36039;&#26009;/111&#24180;4&#26376;&#27599;&#26085;&#36039;&#26009;/111-04-01" TargetMode="External"/><Relationship Id="rId251" Type="http://schemas.openxmlformats.org/officeDocument/2006/relationships/hyperlink" Target="../../26%20&#38651;&#21147;&#35373;&#26045;&#36939;&#36681;&#26371;&#35696;(&#27599;&#26085;)/02%20&#27599;&#26085;&#26371;&#35696;&#36039;&#26009;/111&#24180;6&#26376;&#27599;&#26085;&#36039;&#26009;/110-06-27" TargetMode="External"/><Relationship Id="rId489" Type="http://schemas.openxmlformats.org/officeDocument/2006/relationships/hyperlink" Target="../../26%20&#38651;&#21147;&#35373;&#26045;&#36939;&#36681;&#26371;&#35696;(&#27599;&#26085;)/02%20&#27599;&#26085;&#26371;&#35696;&#36039;&#26009;/111&#24180;10&#26376;&#27599;&#26085;&#36039;&#26009;/110-10-20" TargetMode="External"/><Relationship Id="rId654" Type="http://schemas.openxmlformats.org/officeDocument/2006/relationships/hyperlink" Target="../../26%20&#38651;&#21147;&#35373;&#26045;&#36939;&#36681;&#26371;&#35696;(&#27599;&#26085;)/02%20&#27599;&#26085;&#26371;&#35696;&#36039;&#26009;/111&#24180;6&#26376;&#27599;&#26085;&#36039;&#26009;/111-06-04" TargetMode="External"/><Relationship Id="rId696" Type="http://schemas.openxmlformats.org/officeDocument/2006/relationships/hyperlink" Target="../../26%20&#38651;&#21147;&#35373;&#26045;&#36939;&#36681;&#26371;&#35696;(&#27599;&#26085;)/02%20&#27599;&#26085;&#26371;&#35696;&#36039;&#26009;/111&#24180;6&#26376;&#27599;&#26085;&#36039;&#26009;/111-06-11/1110611-IS23&#30636;&#36339;&#32000;&#37636;&#21450;&#25913;&#21892;&#23565;&#31574;.xlsx" TargetMode="External"/><Relationship Id="rId46" Type="http://schemas.openxmlformats.org/officeDocument/2006/relationships/hyperlink" Target="../../26%20&#38651;&#21147;&#35373;&#26045;&#36939;&#36681;&#26371;&#35696;(&#27599;&#26085;)/02%20&#27599;&#26085;&#26371;&#35696;&#36039;&#26009;/111&#24180;5&#26376;&#27599;&#26085;&#36039;&#26009;/111-05-24/(IX22&#21271;&#26007;sc)&#30636;&#36339;&#32000;&#37636;&#21450;&#25913;&#21892;&#23565;&#31574;.xlsx" TargetMode="External"/><Relationship Id="rId293" Type="http://schemas.openxmlformats.org/officeDocument/2006/relationships/hyperlink" Target="../../26%20&#38651;&#21147;&#35373;&#26045;&#36939;&#36681;&#26371;&#35696;(&#27599;&#26085;)/02%20&#27599;&#26085;&#26371;&#35696;&#36039;&#26009;/111&#24180;7&#26376;&#27599;&#26085;&#36039;&#26009;/110-07-07" TargetMode="External"/><Relationship Id="rId307" Type="http://schemas.openxmlformats.org/officeDocument/2006/relationships/hyperlink" Target="../../26%20&#38651;&#21147;&#35373;&#26045;&#36939;&#36681;&#26371;&#35696;(&#27599;&#26085;)/02%20&#27599;&#26085;&#26371;&#35696;&#36039;&#26009;/111&#24180;7&#26376;&#27599;&#26085;&#36039;&#26009;/110-07-11" TargetMode="External"/><Relationship Id="rId349" Type="http://schemas.openxmlformats.org/officeDocument/2006/relationships/hyperlink" Target="../../26%20&#38651;&#21147;&#35373;&#26045;&#36939;&#36681;&#26371;&#35696;(&#27599;&#26085;)/02%20&#27599;&#26085;&#26371;&#35696;&#36039;&#26009;/111&#24180;7&#26376;&#27599;&#26085;&#36039;&#26009;/110-07-29" TargetMode="External"/><Relationship Id="rId514" Type="http://schemas.openxmlformats.org/officeDocument/2006/relationships/hyperlink" Target="../../26%20&#38651;&#21147;&#35373;&#26045;&#36939;&#36681;&#26371;&#35696;(&#27599;&#26085;)/02%20&#27599;&#26085;&#26371;&#35696;&#36039;&#26009;/111&#24180;11&#26376;&#27599;&#26085;&#36039;&#26009;/110-11-18" TargetMode="External"/><Relationship Id="rId556" Type="http://schemas.openxmlformats.org/officeDocument/2006/relationships/hyperlink" Target="../../26%20&#38651;&#21147;&#35373;&#26045;&#36939;&#36681;&#26371;&#35696;(&#27599;&#26085;)/02%20&#27599;&#26085;&#26371;&#35696;&#36039;&#26009;/111&#24180;1&#26376;&#27599;&#26085;&#36039;&#26009;/111-01-24" TargetMode="External"/><Relationship Id="rId721" Type="http://schemas.openxmlformats.org/officeDocument/2006/relationships/hyperlink" Target="../../26%20&#38651;&#21147;&#35373;&#26045;&#36939;&#36681;&#26371;&#35696;(&#27599;&#26085;)/02%20&#27599;&#26085;&#26371;&#35696;&#36039;&#26009;/111&#24180;6&#26376;&#27599;&#26085;&#36039;&#26009;/111-06-16/0616(IX28&#21271;&#26007;sc)&#30636;&#36339;&#32000;&#37636;&#21450;&#25913;&#21892;&#23565;&#31574;.xlsx" TargetMode="External"/><Relationship Id="rId763" Type="http://schemas.openxmlformats.org/officeDocument/2006/relationships/image" Target="../media/image1.emf"/><Relationship Id="rId88" Type="http://schemas.openxmlformats.org/officeDocument/2006/relationships/hyperlink" Target="../../26%20&#38651;&#21147;&#35373;&#26045;&#36939;&#36681;&#26371;&#35696;(&#27599;&#26085;)/02%20&#27599;&#26085;&#26371;&#35696;&#36039;&#26009;/111&#24180;5&#26376;&#27599;&#26085;&#36039;&#26009;/111-05-31" TargetMode="External"/><Relationship Id="rId111" Type="http://schemas.openxmlformats.org/officeDocument/2006/relationships/hyperlink" Target="../../26%20&#38651;&#21147;&#35373;&#26045;&#36939;&#36681;&#26371;&#35696;(&#27599;&#26085;)/02%20&#27599;&#26085;&#26371;&#35696;&#36039;&#26009;/111&#24180;4&#26376;&#27599;&#26085;&#36039;&#26009;/110-04-25" TargetMode="External"/><Relationship Id="rId153" Type="http://schemas.openxmlformats.org/officeDocument/2006/relationships/hyperlink" Target="../../26%20&#38651;&#21147;&#35373;&#26045;&#36939;&#36681;&#26371;&#35696;(&#27599;&#26085;)/02%20&#27599;&#26085;&#26371;&#35696;&#36039;&#26009;/111&#24180;5&#26376;&#27599;&#26085;&#36039;&#26009;/110-05-17" TargetMode="External"/><Relationship Id="rId195" Type="http://schemas.openxmlformats.org/officeDocument/2006/relationships/hyperlink" Target="../../26%20&#38651;&#21147;&#35373;&#26045;&#36939;&#36681;&#26371;&#35696;(&#27599;&#26085;)/02%20&#27599;&#26085;&#26371;&#35696;&#36039;&#26009;/111&#24180;6&#26376;&#27599;&#26085;&#36039;&#26009;/110-06-02" TargetMode="External"/><Relationship Id="rId209" Type="http://schemas.openxmlformats.org/officeDocument/2006/relationships/hyperlink" Target="../../26%20&#38651;&#21147;&#35373;&#26045;&#36939;&#36681;&#26371;&#35696;(&#27599;&#26085;)/02%20&#27599;&#26085;&#26371;&#35696;&#36039;&#26009;/111&#24180;6&#26376;&#27599;&#26085;&#36039;&#26009;/110-06-11" TargetMode="External"/><Relationship Id="rId360" Type="http://schemas.openxmlformats.org/officeDocument/2006/relationships/hyperlink" Target="../../26%20&#38651;&#21147;&#35373;&#26045;&#36939;&#36681;&#26371;&#35696;(&#27599;&#26085;)/02%20&#27599;&#26085;&#26371;&#35696;&#36039;&#26009;/111&#24180;8&#26376;&#27599;&#26085;&#36039;&#26009;/110-08-09" TargetMode="External"/><Relationship Id="rId416" Type="http://schemas.openxmlformats.org/officeDocument/2006/relationships/hyperlink" Target="../../26%20&#38651;&#21147;&#35373;&#26045;&#36939;&#36681;&#26371;&#35696;(&#27599;&#26085;)/02%20&#27599;&#26085;&#26371;&#35696;&#36039;&#26009;/111&#24180;9&#26376;&#27599;&#26085;&#36039;&#26009;/110-09-02" TargetMode="External"/><Relationship Id="rId598" Type="http://schemas.openxmlformats.org/officeDocument/2006/relationships/hyperlink" Target="../../26%20&#38651;&#21147;&#35373;&#26045;&#36939;&#36681;&#26371;&#35696;(&#27599;&#26085;)/02%20&#27599;&#26085;&#26371;&#35696;&#36039;&#26009;/111&#24180;3&#26376;&#27599;&#26085;&#36039;&#26009;/111-03-25" TargetMode="External"/><Relationship Id="rId220" Type="http://schemas.openxmlformats.org/officeDocument/2006/relationships/hyperlink" Target="../../26%20&#38651;&#21147;&#35373;&#26045;&#36939;&#36681;&#26371;&#35696;(&#27599;&#26085;)/02%20&#27599;&#26085;&#26371;&#35696;&#36039;&#26009;/111&#24180;6&#26376;&#27599;&#26085;&#36039;&#26009;/110-06-14" TargetMode="External"/><Relationship Id="rId458" Type="http://schemas.openxmlformats.org/officeDocument/2006/relationships/hyperlink" Target="../../26%20&#38651;&#21147;&#35373;&#26045;&#36939;&#36681;&#26371;&#35696;(&#27599;&#26085;)/02%20&#27599;&#26085;&#26371;&#35696;&#36039;&#26009;/111&#24180;10&#26376;&#27599;&#26085;&#36039;&#26009;/110-10-02" TargetMode="External"/><Relationship Id="rId623" Type="http://schemas.openxmlformats.org/officeDocument/2006/relationships/hyperlink" Target="../../26%20&#38651;&#21147;&#35373;&#26045;&#36939;&#36681;&#26371;&#35696;(&#27599;&#26085;)/02%20&#27599;&#26085;&#26371;&#35696;&#36039;&#26009;/111&#24180;4&#26376;&#27599;&#26085;&#36039;&#26009;/111-04-13" TargetMode="External"/><Relationship Id="rId665" Type="http://schemas.openxmlformats.org/officeDocument/2006/relationships/hyperlink" Target="../../26%20&#38651;&#21147;&#35373;&#26045;&#36939;&#36681;&#26371;&#35696;(&#27599;&#26085;)/02%20&#27599;&#26085;&#26371;&#35696;&#36039;&#26009;/111&#24180;6&#26376;&#27599;&#26085;&#36039;&#26009;/111-06-07" TargetMode="External"/><Relationship Id="rId15" Type="http://schemas.openxmlformats.org/officeDocument/2006/relationships/hyperlink" Target="../../26%20&#38651;&#21147;&#35373;&#26045;&#36939;&#36681;&#26371;&#35696;(&#27599;&#26085;)/02%20&#27599;&#26085;&#26371;&#35696;&#36039;&#26009;/111&#24180;5&#26376;&#27599;&#26085;&#36039;&#26009;/111-05-11" TargetMode="External"/><Relationship Id="rId57" Type="http://schemas.openxmlformats.org/officeDocument/2006/relationships/hyperlink" Target="../../26%20&#38651;&#21147;&#35373;&#26045;&#36939;&#36681;&#26371;&#35696;(&#27599;&#26085;)/02%20&#27599;&#26085;&#26371;&#35696;&#36039;&#26009;/111&#24180;5&#26376;&#27599;&#26085;&#36039;&#26009;/111-05-26" TargetMode="External"/><Relationship Id="rId262" Type="http://schemas.openxmlformats.org/officeDocument/2006/relationships/hyperlink" Target="../../26%20&#38651;&#21147;&#35373;&#26045;&#36939;&#36681;&#26371;&#35696;(&#27599;&#26085;)/02%20&#27599;&#26085;&#26371;&#35696;&#36039;&#26009;/111&#24180;6&#26376;&#27599;&#26085;&#36039;&#26009;/110-06-30" TargetMode="External"/><Relationship Id="rId318" Type="http://schemas.openxmlformats.org/officeDocument/2006/relationships/hyperlink" Target="../../26%20&#38651;&#21147;&#35373;&#26045;&#36939;&#36681;&#26371;&#35696;(&#27599;&#26085;)/02%20&#27599;&#26085;&#26371;&#35696;&#36039;&#26009;/111&#24180;7&#26376;&#27599;&#26085;&#36039;&#26009;/110-07-14" TargetMode="External"/><Relationship Id="rId525" Type="http://schemas.openxmlformats.org/officeDocument/2006/relationships/hyperlink" Target="../../26%20&#38651;&#21147;&#35373;&#26045;&#36939;&#36681;&#26371;&#35696;(&#27599;&#26085;)/02%20&#27599;&#26085;&#26371;&#35696;&#36039;&#26009;/111&#24180;12&#26376;&#27599;&#26085;&#36039;&#26009;/110-12-05" TargetMode="External"/><Relationship Id="rId567" Type="http://schemas.openxmlformats.org/officeDocument/2006/relationships/hyperlink" Target="../../26%20&#38651;&#21147;&#35373;&#26045;&#36939;&#36681;&#26371;&#35696;(&#27599;&#26085;)/02%20&#27599;&#26085;&#26371;&#35696;&#36039;&#26009;/111&#24180;2&#26376;&#27599;&#26085;&#36039;&#26009;/111-02-17" TargetMode="External"/><Relationship Id="rId732" Type="http://schemas.openxmlformats.org/officeDocument/2006/relationships/hyperlink" Target="../../26%20&#38651;&#21147;&#35373;&#26045;&#36939;&#36681;&#26371;&#35696;(&#27599;&#26085;)/02%20&#27599;&#26085;&#26371;&#35696;&#36039;&#26009;/111&#24180;6&#26376;&#27599;&#26085;&#36039;&#26009;/111-06-24" TargetMode="External"/><Relationship Id="rId99" Type="http://schemas.openxmlformats.org/officeDocument/2006/relationships/hyperlink" Target="../../26%20&#38651;&#21147;&#35373;&#26045;&#36939;&#36681;&#26371;&#35696;(&#27599;&#26085;)/02%20&#27599;&#26085;&#26371;&#35696;&#36039;&#26009;/111&#24180;4&#26376;&#27599;&#26085;&#36039;&#26009;/110-04-19" TargetMode="External"/><Relationship Id="rId122" Type="http://schemas.openxmlformats.org/officeDocument/2006/relationships/hyperlink" Target="../../26%20&#38651;&#21147;&#35373;&#26045;&#36939;&#36681;&#26371;&#35696;(&#27599;&#26085;)/02%20&#27599;&#26085;&#26371;&#35696;&#36039;&#26009;/111&#24180;4&#26376;&#27599;&#26085;&#36039;&#26009;/110-04-30" TargetMode="External"/><Relationship Id="rId164" Type="http://schemas.openxmlformats.org/officeDocument/2006/relationships/hyperlink" Target="../../26%20&#38651;&#21147;&#35373;&#26045;&#36939;&#36681;&#26371;&#35696;(&#27599;&#26085;)/02%20&#27599;&#26085;&#26371;&#35696;&#36039;&#26009;/111&#24180;5&#26376;&#27599;&#26085;&#36039;&#26009;/110-05-21" TargetMode="External"/><Relationship Id="rId371" Type="http://schemas.openxmlformats.org/officeDocument/2006/relationships/hyperlink" Target="../../26%20&#38651;&#21147;&#35373;&#26045;&#36939;&#36681;&#26371;&#35696;(&#27599;&#26085;)/02%20&#27599;&#26085;&#26371;&#35696;&#36039;&#26009;/111&#24180;8&#26376;&#27599;&#26085;&#36039;&#26009;/110-08-15" TargetMode="External"/><Relationship Id="rId427" Type="http://schemas.openxmlformats.org/officeDocument/2006/relationships/hyperlink" Target="../../26%20&#38651;&#21147;&#35373;&#26045;&#36939;&#36681;&#26371;&#35696;(&#27599;&#26085;)/02%20&#27599;&#26085;&#26371;&#35696;&#36039;&#26009;/111&#24180;9&#26376;&#27599;&#26085;&#36039;&#26009;/110-09-13" TargetMode="External"/><Relationship Id="rId469" Type="http://schemas.openxmlformats.org/officeDocument/2006/relationships/hyperlink" Target="../../26%20&#38651;&#21147;&#35373;&#26045;&#36939;&#36681;&#26371;&#35696;(&#27599;&#26085;)/02%20&#27599;&#26085;&#26371;&#35696;&#36039;&#26009;/111&#24180;10&#26376;&#27599;&#26085;&#36039;&#26009;/110-10-10" TargetMode="External"/><Relationship Id="rId634" Type="http://schemas.openxmlformats.org/officeDocument/2006/relationships/hyperlink" Target="../../26%20&#38651;&#21147;&#35373;&#26045;&#36939;&#36681;&#26371;&#35696;(&#27599;&#26085;)/02%20&#27599;&#26085;&#26371;&#35696;&#36039;&#26009;/111&#24180;4&#26376;&#27599;&#26085;&#36039;&#26009;/111-04-23" TargetMode="External"/><Relationship Id="rId676" Type="http://schemas.openxmlformats.org/officeDocument/2006/relationships/hyperlink" Target="../../26%20&#38651;&#21147;&#35373;&#26045;&#36939;&#36681;&#26371;&#35696;(&#27599;&#26085;)/02%20&#27599;&#26085;&#26371;&#35696;&#36039;&#26009;/111&#24180;6&#26376;&#27599;&#26085;&#36039;&#26009;/111-06-06/1110606-IS26&#30636;&#36339;&#32000;&#37636;&#21450;&#25913;&#21892;&#23565;&#31574;.xlsx" TargetMode="External"/><Relationship Id="rId26" Type="http://schemas.openxmlformats.org/officeDocument/2006/relationships/hyperlink" Target="../../26%20&#38651;&#21147;&#35373;&#26045;&#36939;&#36681;&#26371;&#35696;(&#27599;&#26085;)/02%20&#27599;&#26085;&#26371;&#35696;&#36039;&#26009;/111&#24180;5&#26376;&#27599;&#26085;&#36039;&#26009;/111-05-16" TargetMode="External"/><Relationship Id="rId231" Type="http://schemas.openxmlformats.org/officeDocument/2006/relationships/hyperlink" Target="../../26%20&#38651;&#21147;&#35373;&#26045;&#36939;&#36681;&#26371;&#35696;(&#27599;&#26085;)/02%20&#27599;&#26085;&#26371;&#35696;&#36039;&#26009;/111&#24180;6&#26376;&#27599;&#26085;&#36039;&#26009;/110-06-18" TargetMode="External"/><Relationship Id="rId273" Type="http://schemas.openxmlformats.org/officeDocument/2006/relationships/hyperlink" Target="../../26%20&#38651;&#21147;&#35373;&#26045;&#36939;&#36681;&#26371;&#35696;(&#27599;&#26085;)/02%20&#27599;&#26085;&#26371;&#35696;&#36039;&#26009;/111&#24180;7&#26376;&#27599;&#26085;&#36039;&#26009;/110-07-03" TargetMode="External"/><Relationship Id="rId329" Type="http://schemas.openxmlformats.org/officeDocument/2006/relationships/hyperlink" Target="../../26%20&#38651;&#21147;&#35373;&#26045;&#36939;&#36681;&#26371;&#35696;(&#27599;&#26085;)/02%20&#27599;&#26085;&#26371;&#35696;&#36039;&#26009;/111&#24180;7&#26376;&#27599;&#26085;&#36039;&#26009;/110-07-17" TargetMode="External"/><Relationship Id="rId480" Type="http://schemas.openxmlformats.org/officeDocument/2006/relationships/hyperlink" Target="../../26%20&#38651;&#21147;&#35373;&#26045;&#36939;&#36681;&#26371;&#35696;(&#27599;&#26085;)/02%20&#27599;&#26085;&#26371;&#35696;&#36039;&#26009;/111&#24180;10&#26376;&#27599;&#26085;&#36039;&#26009;/110-10-15" TargetMode="External"/><Relationship Id="rId536" Type="http://schemas.openxmlformats.org/officeDocument/2006/relationships/hyperlink" Target="../../26%20&#38651;&#21147;&#35373;&#26045;&#36939;&#36681;&#26371;&#35696;(&#27599;&#26085;)/02%20&#27599;&#26085;&#26371;&#35696;&#36039;&#26009;/111&#24180;12&#26376;&#27599;&#26085;&#36039;&#26009;/110-12-21" TargetMode="External"/><Relationship Id="rId701" Type="http://schemas.openxmlformats.org/officeDocument/2006/relationships/hyperlink" Target="../../26%20&#38651;&#21147;&#35373;&#26045;&#36939;&#36681;&#26371;&#35696;(&#27599;&#26085;)/02%20&#27599;&#26085;&#26371;&#35696;&#36039;&#26009;/111&#24180;6&#26376;&#27599;&#26085;&#36039;&#26009;/111-06-14" TargetMode="External"/><Relationship Id="rId68" Type="http://schemas.openxmlformats.org/officeDocument/2006/relationships/hyperlink" Target="../../26%20&#38651;&#21147;&#35373;&#26045;&#36939;&#36681;&#26371;&#35696;(&#27599;&#26085;)/02%20&#27599;&#26085;&#26371;&#35696;&#36039;&#26009;/111&#24180;5&#26376;&#27599;&#26085;&#36039;&#26009;/111-05-28" TargetMode="External"/><Relationship Id="rId133" Type="http://schemas.openxmlformats.org/officeDocument/2006/relationships/hyperlink" Target="../../26%20&#38651;&#21147;&#35373;&#26045;&#36939;&#36681;&#26371;&#35696;(&#27599;&#26085;)/02%20&#27599;&#26085;&#26371;&#35696;&#36039;&#26009;/111&#24180;5&#26376;&#27599;&#26085;&#36039;&#26009;/110-05-06" TargetMode="External"/><Relationship Id="rId175" Type="http://schemas.openxmlformats.org/officeDocument/2006/relationships/hyperlink" Target="../../26%20&#38651;&#21147;&#35373;&#26045;&#36939;&#36681;&#26371;&#35696;(&#27599;&#26085;)/02%20&#27599;&#26085;&#26371;&#35696;&#36039;&#26009;/111&#24180;5&#26376;&#27599;&#26085;&#36039;&#26009;/110-05-25" TargetMode="External"/><Relationship Id="rId340" Type="http://schemas.openxmlformats.org/officeDocument/2006/relationships/hyperlink" Target="../../26%20&#38651;&#21147;&#35373;&#26045;&#36939;&#36681;&#26371;&#35696;(&#27599;&#26085;)/02%20&#27599;&#26085;&#26371;&#35696;&#36039;&#26009;/111&#24180;7&#26376;&#27599;&#26085;&#36039;&#26009;/110-07-25" TargetMode="External"/><Relationship Id="rId578" Type="http://schemas.openxmlformats.org/officeDocument/2006/relationships/hyperlink" Target="../../26%20&#38651;&#21147;&#35373;&#26045;&#36939;&#36681;&#26371;&#35696;(&#27599;&#26085;)/02%20&#27599;&#26085;&#26371;&#35696;&#36039;&#26009;/111&#24180;3&#26376;&#27599;&#26085;&#36039;&#26009;/111-03-14" TargetMode="External"/><Relationship Id="rId743" Type="http://schemas.openxmlformats.org/officeDocument/2006/relationships/hyperlink" Target="../../26%20&#38651;&#21147;&#35373;&#26045;&#36939;&#36681;&#26371;&#35696;(&#27599;&#26085;)/02%20&#27599;&#26085;&#26371;&#35696;&#36039;&#26009;/111&#24180;6&#26376;&#27599;&#26085;&#36039;&#26009;/111-06-25" TargetMode="External"/><Relationship Id="rId200" Type="http://schemas.openxmlformats.org/officeDocument/2006/relationships/hyperlink" Target="../../26%20&#38651;&#21147;&#35373;&#26045;&#36939;&#36681;&#26371;&#35696;(&#27599;&#26085;)/02%20&#27599;&#26085;&#26371;&#35696;&#36039;&#26009;/111&#24180;6&#26376;&#27599;&#26085;&#36039;&#26009;/110-06-08" TargetMode="External"/><Relationship Id="rId382" Type="http://schemas.openxmlformats.org/officeDocument/2006/relationships/hyperlink" Target="../../26%20&#38651;&#21147;&#35373;&#26045;&#36939;&#36681;&#26371;&#35696;(&#27599;&#26085;)/02%20&#27599;&#26085;&#26371;&#35696;&#36039;&#26009;/111&#24180;8&#26376;&#27599;&#26085;&#36039;&#26009;/110-08-20" TargetMode="External"/><Relationship Id="rId438" Type="http://schemas.openxmlformats.org/officeDocument/2006/relationships/hyperlink" Target="../../26%20&#38651;&#21147;&#35373;&#26045;&#36939;&#36681;&#26371;&#35696;(&#27599;&#26085;)/02%20&#27599;&#26085;&#26371;&#35696;&#36039;&#26009;/111&#24180;9&#26376;&#27599;&#26085;&#36039;&#26009;/110-09-20" TargetMode="External"/><Relationship Id="rId603" Type="http://schemas.openxmlformats.org/officeDocument/2006/relationships/hyperlink" Target="../../26%20&#38651;&#21147;&#35373;&#26045;&#36939;&#36681;&#26371;&#35696;(&#27599;&#26085;)/02%20&#27599;&#26085;&#26371;&#35696;&#36039;&#26009;/111&#24180;3&#26376;&#27599;&#26085;&#36039;&#26009;/111-03-28" TargetMode="External"/><Relationship Id="rId645" Type="http://schemas.openxmlformats.org/officeDocument/2006/relationships/hyperlink" Target="../../26%20&#38651;&#21147;&#35373;&#26045;&#36939;&#36681;&#26371;&#35696;(&#27599;&#26085;)/02%20&#27599;&#26085;&#26371;&#35696;&#36039;&#26009;/111&#24180;4&#26376;&#27599;&#26085;&#36039;&#26009;/111-04-28" TargetMode="External"/><Relationship Id="rId687" Type="http://schemas.openxmlformats.org/officeDocument/2006/relationships/hyperlink" Target="../../26%20&#38651;&#21147;&#35373;&#26045;&#36939;&#36681;&#26371;&#35696;(&#27599;&#26085;)/02%20&#27599;&#26085;&#26371;&#35696;&#36039;&#26009;/111&#24180;6&#26376;&#27599;&#26085;&#36039;&#26009;/111-06-13" TargetMode="External"/><Relationship Id="rId242" Type="http://schemas.openxmlformats.org/officeDocument/2006/relationships/hyperlink" Target="../../26%20&#38651;&#21147;&#35373;&#26045;&#36939;&#36681;&#26371;&#35696;(&#27599;&#26085;)/02%20&#27599;&#26085;&#26371;&#35696;&#36039;&#26009;/111&#24180;6&#26376;&#27599;&#26085;&#36039;&#26009;/110-06-23" TargetMode="External"/><Relationship Id="rId284" Type="http://schemas.openxmlformats.org/officeDocument/2006/relationships/hyperlink" Target="../../26%20&#38651;&#21147;&#35373;&#26045;&#36939;&#36681;&#26371;&#35696;(&#27599;&#26085;)/02%20&#27599;&#26085;&#26371;&#35696;&#36039;&#26009;/111&#24180;7&#26376;&#27599;&#26085;&#36039;&#26009;/110-07-05" TargetMode="External"/><Relationship Id="rId491" Type="http://schemas.openxmlformats.org/officeDocument/2006/relationships/hyperlink" Target="../../26%20&#38651;&#21147;&#35373;&#26045;&#36939;&#36681;&#26371;&#35696;(&#27599;&#26085;)/02%20&#27599;&#26085;&#26371;&#35696;&#36039;&#26009;/111&#24180;10&#26376;&#27599;&#26085;&#36039;&#26009;/110-10-20" TargetMode="External"/><Relationship Id="rId505" Type="http://schemas.openxmlformats.org/officeDocument/2006/relationships/hyperlink" Target="../../26%20&#38651;&#21147;&#35373;&#26045;&#36939;&#36681;&#26371;&#35696;(&#27599;&#26085;)/02%20&#27599;&#26085;&#26371;&#35696;&#36039;&#26009;/111&#24180;11&#26376;&#27599;&#26085;&#36039;&#26009;/110-11-10" TargetMode="External"/><Relationship Id="rId712" Type="http://schemas.openxmlformats.org/officeDocument/2006/relationships/hyperlink" Target="../../26%20&#38651;&#21147;&#35373;&#26045;&#36939;&#36681;&#26371;&#35696;(&#27599;&#26085;)/02%20&#27599;&#26085;&#26371;&#35696;&#36039;&#26009;/111&#24180;6&#26376;&#27599;&#26085;&#36039;&#26009;/111-06-18" TargetMode="External"/><Relationship Id="rId37" Type="http://schemas.openxmlformats.org/officeDocument/2006/relationships/hyperlink" Target="../../26%20&#38651;&#21147;&#35373;&#26045;&#36939;&#36681;&#26371;&#35696;(&#27599;&#26085;)/02%20&#27599;&#26085;&#26371;&#35696;&#36039;&#26009;/111&#24180;5&#26376;&#27599;&#26085;&#36039;&#26009;/111-05-21" TargetMode="External"/><Relationship Id="rId79" Type="http://schemas.openxmlformats.org/officeDocument/2006/relationships/hyperlink" Target="../../26%20&#38651;&#21147;&#35373;&#26045;&#36939;&#36681;&#26371;&#35696;(&#27599;&#26085;)/02%20&#27599;&#26085;&#26371;&#35696;&#36039;&#26009;/111&#24180;5&#26376;&#27599;&#26085;&#36039;&#26009;/111-05-30/111-05-30%20%20ID20&#30636;&#36339;&#32000;&#37636;&#21450;&#25913;&#21892;&#23565;&#31574;.xlsx" TargetMode="External"/><Relationship Id="rId102" Type="http://schemas.openxmlformats.org/officeDocument/2006/relationships/hyperlink" Target="../../26%20&#38651;&#21147;&#35373;&#26045;&#36939;&#36681;&#26371;&#35696;(&#27599;&#26085;)/02%20&#27599;&#26085;&#26371;&#35696;&#36039;&#26009;/111&#24180;4&#26376;&#27599;&#26085;&#36039;&#26009;/110-04-21" TargetMode="External"/><Relationship Id="rId144" Type="http://schemas.openxmlformats.org/officeDocument/2006/relationships/hyperlink" Target="../../26%20&#38651;&#21147;&#35373;&#26045;&#36939;&#36681;&#26371;&#35696;(&#27599;&#26085;)/02%20&#27599;&#26085;&#26371;&#35696;&#36039;&#26009;/111&#24180;5&#26376;&#27599;&#26085;&#36039;&#26009;/110-05-12" TargetMode="External"/><Relationship Id="rId547" Type="http://schemas.openxmlformats.org/officeDocument/2006/relationships/hyperlink" Target="../../26%20&#38651;&#21147;&#35373;&#26045;&#36939;&#36681;&#26371;&#35696;(&#27599;&#26085;)/02%20&#27599;&#26085;&#26371;&#35696;&#36039;&#26009;/111&#24180;1&#26376;&#27599;&#26085;&#36039;&#26009;/111-01-03" TargetMode="External"/><Relationship Id="rId589" Type="http://schemas.openxmlformats.org/officeDocument/2006/relationships/hyperlink" Target="../../26%20&#38651;&#21147;&#35373;&#26045;&#36939;&#36681;&#26371;&#35696;(&#27599;&#26085;)/02%20&#27599;&#26085;&#26371;&#35696;&#36039;&#26009;/111&#24180;3&#26376;&#27599;&#26085;&#36039;&#26009;/111-03-19" TargetMode="External"/><Relationship Id="rId754" Type="http://schemas.openxmlformats.org/officeDocument/2006/relationships/hyperlink" Target="../../26%20&#38651;&#21147;&#35373;&#26045;&#36939;&#36681;&#26371;&#35696;(&#27599;&#26085;)/02%20&#27599;&#26085;&#26371;&#35696;&#36039;&#26009;/111&#24180;6.&#26376;&#27599;&#26085;&#36039;&#26009;/111-6-28" TargetMode="External"/><Relationship Id="rId90" Type="http://schemas.openxmlformats.org/officeDocument/2006/relationships/hyperlink" Target="../../26%20&#38651;&#21147;&#35373;&#26045;&#36939;&#36681;&#26371;&#35696;(&#27599;&#26085;)/02%20&#27599;&#26085;&#26371;&#35696;&#36039;&#26009;/111&#24180;6&#26376;&#27599;&#26085;&#36039;&#26009;/111-06-01" TargetMode="External"/><Relationship Id="rId186" Type="http://schemas.openxmlformats.org/officeDocument/2006/relationships/hyperlink" Target="../../26%20&#38651;&#21147;&#35373;&#26045;&#36939;&#36681;&#26371;&#35696;(&#27599;&#26085;)/02%20&#27599;&#26085;&#26371;&#35696;&#36039;&#26009;/111&#24180;5&#26376;&#27599;&#26085;&#36039;&#26009;/110-05-29" TargetMode="External"/><Relationship Id="rId351" Type="http://schemas.openxmlformats.org/officeDocument/2006/relationships/hyperlink" Target="../../26%20&#38651;&#21147;&#35373;&#26045;&#36939;&#36681;&#26371;&#35696;(&#27599;&#26085;)/02%20&#27599;&#26085;&#26371;&#35696;&#36039;&#26009;/111&#24180;7&#26376;&#27599;&#26085;&#36039;&#26009;/110-07-29" TargetMode="External"/><Relationship Id="rId393" Type="http://schemas.openxmlformats.org/officeDocument/2006/relationships/hyperlink" Target="../../26%20&#38651;&#21147;&#35373;&#26045;&#36939;&#36681;&#26371;&#35696;(&#27599;&#26085;)/02%20&#27599;&#26085;&#26371;&#35696;&#36039;&#26009;/111&#24180;8&#26376;&#27599;&#26085;&#36039;&#26009;/110-08-24" TargetMode="External"/><Relationship Id="rId407" Type="http://schemas.openxmlformats.org/officeDocument/2006/relationships/hyperlink" Target="../../26%20&#38651;&#21147;&#35373;&#26045;&#36939;&#36681;&#26371;&#35696;(&#27599;&#26085;)/02%20&#27599;&#26085;&#26371;&#35696;&#36039;&#26009;/111&#24180;8&#26376;&#27599;&#26085;&#36039;&#26009;/110-08-30" TargetMode="External"/><Relationship Id="rId449" Type="http://schemas.openxmlformats.org/officeDocument/2006/relationships/hyperlink" Target="../../26%20&#38651;&#21147;&#35373;&#26045;&#36939;&#36681;&#26371;&#35696;(&#27599;&#26085;)/02%20&#27599;&#26085;&#26371;&#35696;&#36039;&#26009;/111&#24180;9&#26376;&#27599;&#26085;&#36039;&#26009;/110-09-27" TargetMode="External"/><Relationship Id="rId614" Type="http://schemas.openxmlformats.org/officeDocument/2006/relationships/hyperlink" Target="../../26%20&#38651;&#21147;&#35373;&#26045;&#36939;&#36681;&#26371;&#35696;(&#27599;&#26085;)/02%20&#27599;&#26085;&#26371;&#35696;&#36039;&#26009;/111&#24180;4&#26376;&#27599;&#26085;&#36039;&#26009;/111-04-02" TargetMode="External"/><Relationship Id="rId656" Type="http://schemas.openxmlformats.org/officeDocument/2006/relationships/hyperlink" Target="../../26%20&#38651;&#21147;&#35373;&#26045;&#36939;&#36681;&#26371;&#35696;(&#27599;&#26085;)/02%20&#27599;&#26085;&#26371;&#35696;&#36039;&#26009;/111&#24180;6&#26376;&#27599;&#26085;&#36039;&#26009;/111-06-04" TargetMode="External"/><Relationship Id="rId211" Type="http://schemas.openxmlformats.org/officeDocument/2006/relationships/hyperlink" Target="../../26%20&#38651;&#21147;&#35373;&#26045;&#36939;&#36681;&#26371;&#35696;(&#27599;&#26085;)/02%20&#27599;&#26085;&#26371;&#35696;&#36039;&#26009;/111&#24180;6&#26376;&#27599;&#26085;&#36039;&#26009;/110-06-11" TargetMode="External"/><Relationship Id="rId253" Type="http://schemas.openxmlformats.org/officeDocument/2006/relationships/hyperlink" Target="../../26%20&#38651;&#21147;&#35373;&#26045;&#36939;&#36681;&#26371;&#35696;(&#27599;&#26085;)/02%20&#27599;&#26085;&#26371;&#35696;&#36039;&#26009;/111&#24180;6&#26376;&#27599;&#26085;&#36039;&#26009;/110-06-27" TargetMode="External"/><Relationship Id="rId295" Type="http://schemas.openxmlformats.org/officeDocument/2006/relationships/hyperlink" Target="../../26%20&#38651;&#21147;&#35373;&#26045;&#36939;&#36681;&#26371;&#35696;(&#27599;&#26085;)/02%20&#27599;&#26085;&#26371;&#35696;&#36039;&#26009;/111&#24180;7&#26376;&#27599;&#26085;&#36039;&#26009;/110-07-08" TargetMode="External"/><Relationship Id="rId309" Type="http://schemas.openxmlformats.org/officeDocument/2006/relationships/hyperlink" Target="../../26%20&#38651;&#21147;&#35373;&#26045;&#36939;&#36681;&#26371;&#35696;(&#27599;&#26085;)/02%20&#27599;&#26085;&#26371;&#35696;&#36039;&#26009;/111&#24180;7&#26376;&#27599;&#26085;&#36039;&#26009;/110-07-11" TargetMode="External"/><Relationship Id="rId460" Type="http://schemas.openxmlformats.org/officeDocument/2006/relationships/hyperlink" Target="../../26%20&#38651;&#21147;&#35373;&#26045;&#36939;&#36681;&#26371;&#35696;(&#27599;&#26085;)/02%20&#27599;&#26085;&#26371;&#35696;&#36039;&#26009;/111&#24180;10&#26376;&#27599;&#26085;&#36039;&#26009;/110-10-03" TargetMode="External"/><Relationship Id="rId516" Type="http://schemas.openxmlformats.org/officeDocument/2006/relationships/hyperlink" Target="../../26%20&#38651;&#21147;&#35373;&#26045;&#36939;&#36681;&#26371;&#35696;(&#27599;&#26085;)/02%20&#27599;&#26085;&#26371;&#35696;&#36039;&#26009;/111&#24180;11&#26376;&#27599;&#26085;&#36039;&#26009;/110-11-20" TargetMode="External"/><Relationship Id="rId698" Type="http://schemas.openxmlformats.org/officeDocument/2006/relationships/hyperlink" Target="../../26%20&#38651;&#21147;&#35373;&#26045;&#36939;&#36681;&#26371;&#35696;(&#27599;&#26085;)/02%20&#27599;&#26085;&#26371;&#35696;&#36039;&#26009;/111&#24180;6&#26376;&#27599;&#26085;&#36039;&#26009;/111-06-12/1110612-IT30&#30636;&#36339;&#32000;&#37636;&#21450;&#25913;&#21892;&#23565;&#31574;.xlsx" TargetMode="External"/><Relationship Id="rId48" Type="http://schemas.openxmlformats.org/officeDocument/2006/relationships/hyperlink" Target="../../26%20&#38651;&#21147;&#35373;&#26045;&#36939;&#36681;&#26371;&#35696;(&#27599;&#26085;)/02%20&#27599;&#26085;&#26371;&#35696;&#36039;&#26009;/111&#24180;5&#26376;&#27599;&#26085;&#36039;&#26009;/111-05-24" TargetMode="External"/><Relationship Id="rId113" Type="http://schemas.openxmlformats.org/officeDocument/2006/relationships/hyperlink" Target="../../26%20&#38651;&#21147;&#35373;&#26045;&#36939;&#36681;&#26371;&#35696;(&#27599;&#26085;)/02%20&#27599;&#26085;&#26371;&#35696;&#36039;&#26009;/111&#24180;4&#26376;&#27599;&#26085;&#36039;&#26009;/110-04-27" TargetMode="External"/><Relationship Id="rId320" Type="http://schemas.openxmlformats.org/officeDocument/2006/relationships/hyperlink" Target="../../26%20&#38651;&#21147;&#35373;&#26045;&#36939;&#36681;&#26371;&#35696;(&#27599;&#26085;)/02%20&#27599;&#26085;&#26371;&#35696;&#36039;&#26009;/111&#24180;7&#26376;&#27599;&#26085;&#36039;&#26009;/110-07-14" TargetMode="External"/><Relationship Id="rId558" Type="http://schemas.openxmlformats.org/officeDocument/2006/relationships/hyperlink" Target="../../26%20&#38651;&#21147;&#35373;&#26045;&#36939;&#36681;&#26371;&#35696;(&#27599;&#26085;)/02%20&#27599;&#26085;&#26371;&#35696;&#36039;&#26009;/111&#24180;1&#26376;&#27599;&#26085;&#36039;&#26009;/111-01-30" TargetMode="External"/><Relationship Id="rId723" Type="http://schemas.openxmlformats.org/officeDocument/2006/relationships/hyperlink" Target="../../26%20&#38651;&#21147;&#35373;&#26045;&#36939;&#36681;&#26371;&#35696;(&#27599;&#26085;)/02%20&#27599;&#26085;&#26371;&#35696;&#36039;&#26009;/111&#24180;6&#26376;&#27599;&#26085;&#36039;&#26009;/111-06-19" TargetMode="External"/><Relationship Id="rId765" Type="http://schemas.openxmlformats.org/officeDocument/2006/relationships/image" Target="../media/image2.emf"/><Relationship Id="rId155" Type="http://schemas.openxmlformats.org/officeDocument/2006/relationships/hyperlink" Target="../../26%20&#38651;&#21147;&#35373;&#26045;&#36939;&#36681;&#26371;&#35696;(&#27599;&#26085;)/02%20&#27599;&#26085;&#26371;&#35696;&#36039;&#26009;/111&#24180;5&#26376;&#27599;&#26085;&#36039;&#26009;/110-05-18" TargetMode="External"/><Relationship Id="rId197" Type="http://schemas.openxmlformats.org/officeDocument/2006/relationships/hyperlink" Target="../../26%20&#38651;&#21147;&#35373;&#26045;&#36939;&#36681;&#26371;&#35696;(&#27599;&#26085;)/02%20&#27599;&#26085;&#26371;&#35696;&#36039;&#26009;/111&#24180;6&#26376;&#27599;&#26085;&#36039;&#26009;/110-06-02" TargetMode="External"/><Relationship Id="rId362" Type="http://schemas.openxmlformats.org/officeDocument/2006/relationships/hyperlink" Target="../../26%20&#38651;&#21147;&#35373;&#26045;&#36939;&#36681;&#26371;&#35696;(&#27599;&#26085;)/02%20&#27599;&#26085;&#26371;&#35696;&#36039;&#26009;/111&#24180;8&#26376;&#27599;&#26085;&#36039;&#26009;/110-08-11" TargetMode="External"/><Relationship Id="rId418" Type="http://schemas.openxmlformats.org/officeDocument/2006/relationships/hyperlink" Target="../../26%20&#38651;&#21147;&#35373;&#26045;&#36939;&#36681;&#26371;&#35696;(&#27599;&#26085;)/02%20&#27599;&#26085;&#26371;&#35696;&#36039;&#26009;/111&#24180;9&#26376;&#27599;&#26085;&#36039;&#26009;/110-09-03" TargetMode="External"/><Relationship Id="rId625" Type="http://schemas.openxmlformats.org/officeDocument/2006/relationships/hyperlink" Target="../../26%20&#38651;&#21147;&#35373;&#26045;&#36939;&#36681;&#26371;&#35696;(&#27599;&#26085;)/02%20&#27599;&#26085;&#26371;&#35696;&#36039;&#26009;/111&#24180;4&#26376;&#27599;&#26085;&#36039;&#26009;/111-04-19" TargetMode="External"/><Relationship Id="rId222" Type="http://schemas.openxmlformats.org/officeDocument/2006/relationships/hyperlink" Target="../../26%20&#38651;&#21147;&#35373;&#26045;&#36939;&#36681;&#26371;&#35696;(&#27599;&#26085;)/02%20&#27599;&#26085;&#26371;&#35696;&#36039;&#26009;/111&#24180;6&#26376;&#27599;&#26085;&#36039;&#26009;/110-06-15" TargetMode="External"/><Relationship Id="rId264" Type="http://schemas.openxmlformats.org/officeDocument/2006/relationships/hyperlink" Target="../../26%20&#38651;&#21147;&#35373;&#26045;&#36939;&#36681;&#26371;&#35696;(&#27599;&#26085;)/02%20&#27599;&#26085;&#26371;&#35696;&#36039;&#26009;/111&#24180;6&#26376;&#27599;&#26085;&#36039;&#26009;/110-06-30" TargetMode="External"/><Relationship Id="rId471" Type="http://schemas.openxmlformats.org/officeDocument/2006/relationships/hyperlink" Target="../../26%20&#38651;&#21147;&#35373;&#26045;&#36939;&#36681;&#26371;&#35696;(&#27599;&#26085;)/02%20&#27599;&#26085;&#26371;&#35696;&#36039;&#26009;/111&#24180;10&#26376;&#27599;&#26085;&#36039;&#26009;/110-10-10" TargetMode="External"/><Relationship Id="rId667" Type="http://schemas.openxmlformats.org/officeDocument/2006/relationships/hyperlink" Target="../../26%20&#38651;&#21147;&#35373;&#26045;&#36939;&#36681;&#26371;&#35696;(&#27599;&#26085;)/02%20&#27599;&#26085;&#26371;&#35696;&#36039;&#26009;/111&#24180;6&#26376;&#27599;&#26085;&#36039;&#26009;/111-06-07" TargetMode="External"/><Relationship Id="rId17" Type="http://schemas.openxmlformats.org/officeDocument/2006/relationships/hyperlink" Target="../../26%20&#38651;&#21147;&#35373;&#26045;&#36939;&#36681;&#26371;&#35696;(&#27599;&#26085;)/02%20&#27599;&#26085;&#26371;&#35696;&#36039;&#26009;/111&#24180;5&#26376;&#27599;&#26085;&#36039;&#26009;/111-05-13" TargetMode="External"/><Relationship Id="rId59" Type="http://schemas.openxmlformats.org/officeDocument/2006/relationships/hyperlink" Target="../../26%20&#38651;&#21147;&#35373;&#26045;&#36939;&#36681;&#26371;&#35696;(&#27599;&#26085;)/02%20&#27599;&#26085;&#26371;&#35696;&#36039;&#26009;/111&#24180;5&#26376;&#27599;&#26085;&#36039;&#26009;/111-05-26/(&#30000;&#20013;)111-05-13-IW32&#30636;&#36339;&#32000;&#37636;&#21450;&#25913;&#21892;&#23565;&#31574;.xlsx" TargetMode="External"/><Relationship Id="rId124" Type="http://schemas.openxmlformats.org/officeDocument/2006/relationships/hyperlink" Target="../../26%20&#38651;&#21147;&#35373;&#26045;&#36939;&#36681;&#26371;&#35696;(&#27599;&#26085;)/02%20&#27599;&#26085;&#26371;&#35696;&#36039;&#26009;/111&#24180;4&#26376;&#27599;&#26085;&#36039;&#26009;/110-04-30" TargetMode="External"/><Relationship Id="rId527" Type="http://schemas.openxmlformats.org/officeDocument/2006/relationships/hyperlink" Target="../../26%20&#38651;&#21147;&#35373;&#26045;&#36939;&#36681;&#26371;&#35696;(&#27599;&#26085;)/02%20&#27599;&#26085;&#26371;&#35696;&#36039;&#26009;/111&#24180;12&#26376;&#27599;&#26085;&#36039;&#26009;/110-12-11" TargetMode="External"/><Relationship Id="rId569" Type="http://schemas.openxmlformats.org/officeDocument/2006/relationships/hyperlink" Target="../../26%20&#38651;&#21147;&#35373;&#26045;&#36939;&#36681;&#26371;&#35696;(&#27599;&#26085;)/02%20&#27599;&#26085;&#26371;&#35696;&#36039;&#26009;/111&#24180;2&#26376;&#27599;&#26085;&#36039;&#26009;/111-02-28" TargetMode="External"/><Relationship Id="rId734" Type="http://schemas.openxmlformats.org/officeDocument/2006/relationships/hyperlink" Target="../../26%20&#38651;&#21147;&#35373;&#26045;&#36939;&#36681;&#26371;&#35696;(&#27599;&#26085;)/02%20&#27599;&#26085;&#26371;&#35696;&#36039;&#26009;/111&#24180;6&#26376;&#27599;&#26085;&#36039;&#26009;/111-06-24" TargetMode="External"/><Relationship Id="rId70" Type="http://schemas.openxmlformats.org/officeDocument/2006/relationships/hyperlink" Target="../../26%20&#38651;&#21147;&#35373;&#26045;&#36939;&#36681;&#26371;&#35696;(&#27599;&#26085;)/02%20&#27599;&#26085;&#26371;&#35696;&#36039;&#26009;/111&#24180;5&#26376;&#27599;&#26085;&#36039;&#26009;/111-05-29" TargetMode="External"/><Relationship Id="rId166" Type="http://schemas.openxmlformats.org/officeDocument/2006/relationships/hyperlink" Target="../../26%20&#38651;&#21147;&#35373;&#26045;&#36939;&#36681;&#26371;&#35696;(&#27599;&#26085;)/02%20&#27599;&#26085;&#26371;&#35696;&#36039;&#26009;/111&#24180;5&#26376;&#27599;&#26085;&#36039;&#26009;/110-05-23" TargetMode="External"/><Relationship Id="rId331" Type="http://schemas.openxmlformats.org/officeDocument/2006/relationships/hyperlink" Target="../../26%20&#38651;&#21147;&#35373;&#26045;&#36939;&#36681;&#26371;&#35696;(&#27599;&#26085;)/02%20&#27599;&#26085;&#26371;&#35696;&#36039;&#26009;/111&#24180;7&#26376;&#27599;&#26085;&#36039;&#26009;/110-07-17" TargetMode="External"/><Relationship Id="rId373" Type="http://schemas.openxmlformats.org/officeDocument/2006/relationships/hyperlink" Target="../../26%20&#38651;&#21147;&#35373;&#26045;&#36939;&#36681;&#26371;&#35696;(&#27599;&#26085;)/02%20&#27599;&#26085;&#26371;&#35696;&#36039;&#26009;/111&#24180;8&#26376;&#27599;&#26085;&#36039;&#26009;/110-08-16" TargetMode="External"/><Relationship Id="rId429" Type="http://schemas.openxmlformats.org/officeDocument/2006/relationships/hyperlink" Target="../../26%20&#38651;&#21147;&#35373;&#26045;&#36939;&#36681;&#26371;&#35696;(&#27599;&#26085;)/02%20&#27599;&#26085;&#26371;&#35696;&#36039;&#26009;/111&#24180;9&#26376;&#27599;&#26085;&#36039;&#26009;/110-09-15" TargetMode="External"/><Relationship Id="rId580" Type="http://schemas.openxmlformats.org/officeDocument/2006/relationships/hyperlink" Target="../../26%20&#38651;&#21147;&#35373;&#26045;&#36939;&#36681;&#26371;&#35696;(&#27599;&#26085;)/02%20&#27599;&#26085;&#26371;&#35696;&#36039;&#26009;/111&#24180;3&#26376;&#27599;&#26085;&#36039;&#26009;/111-03-16" TargetMode="External"/><Relationship Id="rId636" Type="http://schemas.openxmlformats.org/officeDocument/2006/relationships/hyperlink" Target="../../26%20&#38651;&#21147;&#35373;&#26045;&#36939;&#36681;&#26371;&#35696;(&#27599;&#26085;)/02%20&#27599;&#26085;&#26371;&#35696;&#36039;&#26009;/111&#24180;4&#26376;&#27599;&#26085;&#36039;&#26009;/111-04-23" TargetMode="External"/><Relationship Id="rId1" Type="http://schemas.openxmlformats.org/officeDocument/2006/relationships/hyperlink" Target="../../26%20&#38651;&#21147;&#35373;&#26045;&#36939;&#36681;&#26371;&#35696;(&#27599;&#26085;)/02%20&#27599;&#26085;&#26371;&#35696;&#36039;&#26009;/111&#24180;4&#26376;&#27599;&#26085;&#36039;&#26009;/111-04-30" TargetMode="External"/><Relationship Id="rId233" Type="http://schemas.openxmlformats.org/officeDocument/2006/relationships/hyperlink" Target="../../26%20&#38651;&#21147;&#35373;&#26045;&#36939;&#36681;&#26371;&#35696;(&#27599;&#26085;)/02%20&#27599;&#26085;&#26371;&#35696;&#36039;&#26009;/111&#24180;6&#26376;&#27599;&#26085;&#36039;&#26009;/110-06-18" TargetMode="External"/><Relationship Id="rId440" Type="http://schemas.openxmlformats.org/officeDocument/2006/relationships/hyperlink" Target="../../26%20&#38651;&#21147;&#35373;&#26045;&#36939;&#36681;&#26371;&#35696;(&#27599;&#26085;)/02%20&#27599;&#26085;&#26371;&#35696;&#36039;&#26009;/111&#24180;9&#26376;&#27599;&#26085;&#36039;&#26009;/110-09-22" TargetMode="External"/><Relationship Id="rId678" Type="http://schemas.openxmlformats.org/officeDocument/2006/relationships/hyperlink" Target="../../26%20&#38651;&#21147;&#35373;&#26045;&#36939;&#36681;&#26371;&#35696;(&#27599;&#26085;)/02%20&#27599;&#26085;&#26371;&#35696;&#36039;&#26009;/111&#24180;6&#26376;&#27599;&#26085;&#36039;&#26009;/111-06-09" TargetMode="External"/><Relationship Id="rId28" Type="http://schemas.openxmlformats.org/officeDocument/2006/relationships/hyperlink" Target="../../26%20&#38651;&#21147;&#35373;&#26045;&#36939;&#36681;&#26371;&#35696;(&#27599;&#26085;)/02%20&#27599;&#26085;&#26371;&#35696;&#36039;&#26009;/111&#24180;5&#26376;&#27599;&#26085;&#36039;&#26009;/111-05-18" TargetMode="External"/><Relationship Id="rId275" Type="http://schemas.openxmlformats.org/officeDocument/2006/relationships/hyperlink" Target="../../26%20&#38651;&#21147;&#35373;&#26045;&#36939;&#36681;&#26371;&#35696;(&#27599;&#26085;)/02%20&#27599;&#26085;&#26371;&#35696;&#36039;&#26009;/111&#24180;7&#26376;&#27599;&#26085;&#36039;&#26009;/110-07-03" TargetMode="External"/><Relationship Id="rId300" Type="http://schemas.openxmlformats.org/officeDocument/2006/relationships/hyperlink" Target="../../26%20&#38651;&#21147;&#35373;&#26045;&#36939;&#36681;&#26371;&#35696;(&#27599;&#26085;)/02%20&#27599;&#26085;&#26371;&#35696;&#36039;&#26009;/111&#24180;7&#26376;&#27599;&#26085;&#36039;&#26009;/110-07-09" TargetMode="External"/><Relationship Id="rId482" Type="http://schemas.openxmlformats.org/officeDocument/2006/relationships/hyperlink" Target="../../26%20&#38651;&#21147;&#35373;&#26045;&#36939;&#36681;&#26371;&#35696;(&#27599;&#26085;)/02%20&#27599;&#26085;&#26371;&#35696;&#36039;&#26009;/111&#24180;10&#26376;&#27599;&#26085;&#36039;&#26009;/110-10-15" TargetMode="External"/><Relationship Id="rId538" Type="http://schemas.openxmlformats.org/officeDocument/2006/relationships/hyperlink" Target="../../26%20&#38651;&#21147;&#35373;&#26045;&#36939;&#36681;&#26371;&#35696;(&#27599;&#26085;)/02%20&#27599;&#26085;&#26371;&#35696;&#36039;&#26009;/111&#24180;12&#26376;&#27599;&#26085;&#36039;&#26009;/110-12-21" TargetMode="External"/><Relationship Id="rId703" Type="http://schemas.openxmlformats.org/officeDocument/2006/relationships/hyperlink" Target="../../26%20&#38651;&#21147;&#35373;&#26045;&#36939;&#36681;&#26371;&#35696;(&#27599;&#26085;)/02%20&#27599;&#26085;&#26371;&#35696;&#36039;&#26009;/111&#24180;6&#26376;&#27599;&#26085;&#36039;&#26009;/111-06-14" TargetMode="External"/><Relationship Id="rId745" Type="http://schemas.openxmlformats.org/officeDocument/2006/relationships/hyperlink" Target="../../26%20&#38651;&#21147;&#35373;&#26045;&#36939;&#36681;&#26371;&#35696;(&#27599;&#26085;)/02%20&#27599;&#26085;&#26371;&#35696;&#36039;&#26009;/111&#24180;6&#26376;&#27599;&#26085;&#36039;&#26009;/111-06-26" TargetMode="External"/><Relationship Id="rId81" Type="http://schemas.openxmlformats.org/officeDocument/2006/relationships/hyperlink" Target="../../26%20&#38651;&#21147;&#35373;&#26045;&#36939;&#36681;&#26371;&#35696;(&#27599;&#26085;)/02%20&#27599;&#26085;&#26371;&#35696;&#36039;&#26009;/111&#24180;5&#26376;&#27599;&#26085;&#36039;&#26009;/111-05-30/1110530-IE27%20&#30636;&#36339;&#32000;&#37636;&#21450;&#25913;&#21892;&#23565;&#31574;.xlsx" TargetMode="External"/><Relationship Id="rId135" Type="http://schemas.openxmlformats.org/officeDocument/2006/relationships/hyperlink" Target="../../26%20&#38651;&#21147;&#35373;&#26045;&#36939;&#36681;&#26371;&#35696;(&#27599;&#26085;)/02%20&#27599;&#26085;&#26371;&#35696;&#36039;&#26009;/111&#24180;5&#26376;&#27599;&#26085;&#36039;&#26009;/110-05-08" TargetMode="External"/><Relationship Id="rId177" Type="http://schemas.openxmlformats.org/officeDocument/2006/relationships/hyperlink" Target="../../26%20&#38651;&#21147;&#35373;&#26045;&#36939;&#36681;&#26371;&#35696;(&#27599;&#26085;)/02%20&#27599;&#26085;&#26371;&#35696;&#36039;&#26009;/111&#24180;5&#26376;&#27599;&#26085;&#36039;&#26009;/110-05-26" TargetMode="External"/><Relationship Id="rId342" Type="http://schemas.openxmlformats.org/officeDocument/2006/relationships/hyperlink" Target="../../26%20&#38651;&#21147;&#35373;&#26045;&#36939;&#36681;&#26371;&#35696;(&#27599;&#26085;)/02%20&#27599;&#26085;&#26371;&#35696;&#36039;&#26009;/111&#24180;7&#26376;&#27599;&#26085;&#36039;&#26009;/110-07-26" TargetMode="External"/><Relationship Id="rId384" Type="http://schemas.openxmlformats.org/officeDocument/2006/relationships/hyperlink" Target="../../26%20&#38651;&#21147;&#35373;&#26045;&#36939;&#36681;&#26371;&#35696;(&#27599;&#26085;)/02%20&#27599;&#26085;&#26371;&#35696;&#36039;&#26009;/111&#24180;8&#26376;&#27599;&#26085;&#36039;&#26009;/110-08-21" TargetMode="External"/><Relationship Id="rId591" Type="http://schemas.openxmlformats.org/officeDocument/2006/relationships/hyperlink" Target="../../26%20&#38651;&#21147;&#35373;&#26045;&#36939;&#36681;&#26371;&#35696;(&#27599;&#26085;)/02%20&#27599;&#26085;&#26371;&#35696;&#36039;&#26009;/111&#24180;3&#26376;&#27599;&#26085;&#36039;&#26009;/111-03-19" TargetMode="External"/><Relationship Id="rId605" Type="http://schemas.openxmlformats.org/officeDocument/2006/relationships/hyperlink" Target="../../26%20&#38651;&#21147;&#35373;&#26045;&#36939;&#36681;&#26371;&#35696;(&#27599;&#26085;)/02%20&#27599;&#26085;&#26371;&#35696;&#36039;&#26009;/111&#24180;3&#26376;&#27599;&#26085;&#36039;&#26009;/111-03-28" TargetMode="External"/><Relationship Id="rId202" Type="http://schemas.openxmlformats.org/officeDocument/2006/relationships/hyperlink" Target="../../26%20&#38651;&#21147;&#35373;&#26045;&#36939;&#36681;&#26371;&#35696;(&#27599;&#26085;)/02%20&#27599;&#26085;&#26371;&#35696;&#36039;&#26009;/111&#24180;6&#26376;&#27599;&#26085;&#36039;&#26009;/110-06-10" TargetMode="External"/><Relationship Id="rId244" Type="http://schemas.openxmlformats.org/officeDocument/2006/relationships/hyperlink" Target="../../26%20&#38651;&#21147;&#35373;&#26045;&#36939;&#36681;&#26371;&#35696;(&#27599;&#26085;)/02%20&#27599;&#26085;&#26371;&#35696;&#36039;&#26009;/111&#24180;6&#26376;&#27599;&#26085;&#36039;&#26009;/110-06-25" TargetMode="External"/><Relationship Id="rId647" Type="http://schemas.openxmlformats.org/officeDocument/2006/relationships/hyperlink" Target="../../26%20&#38651;&#21147;&#35373;&#26045;&#36939;&#36681;&#26371;&#35696;(&#27599;&#26085;)/02%20&#27599;&#26085;&#26371;&#35696;&#36039;&#26009;/111&#24180;4&#26376;&#27599;&#26085;&#36039;&#26009;/111-04-29" TargetMode="External"/><Relationship Id="rId689" Type="http://schemas.openxmlformats.org/officeDocument/2006/relationships/hyperlink" Target="../../26%20&#38651;&#21147;&#35373;&#26045;&#36939;&#36681;&#26371;&#35696;(&#27599;&#26085;)/02%20&#27599;&#26085;&#26371;&#35696;&#36039;&#26009;/111&#24180;6&#26376;&#27599;&#26085;&#36039;&#26009;/111-06-13" TargetMode="External"/><Relationship Id="rId39" Type="http://schemas.openxmlformats.org/officeDocument/2006/relationships/hyperlink" Target="../../26%20&#38651;&#21147;&#35373;&#26045;&#36939;&#36681;&#26371;&#35696;(&#27599;&#26085;)/02%20&#27599;&#26085;&#26371;&#35696;&#36039;&#26009;/111&#24180;5&#26376;&#27599;&#26085;&#36039;&#26009;/111-05-21" TargetMode="External"/><Relationship Id="rId286" Type="http://schemas.openxmlformats.org/officeDocument/2006/relationships/hyperlink" Target="../../26%20&#38651;&#21147;&#35373;&#26045;&#36939;&#36681;&#26371;&#35696;(&#27599;&#26085;)/02%20&#27599;&#26085;&#26371;&#35696;&#36039;&#26009;/111&#24180;7&#26376;&#27599;&#26085;&#36039;&#26009;/110-07-06" TargetMode="External"/><Relationship Id="rId451" Type="http://schemas.openxmlformats.org/officeDocument/2006/relationships/hyperlink" Target="../../26%20&#38651;&#21147;&#35373;&#26045;&#36939;&#36681;&#26371;&#35696;(&#27599;&#26085;)/02%20&#27599;&#26085;&#26371;&#35696;&#36039;&#26009;/111&#24180;9&#26376;&#27599;&#26085;&#36039;&#26009;/110-09-27" TargetMode="External"/><Relationship Id="rId493" Type="http://schemas.openxmlformats.org/officeDocument/2006/relationships/hyperlink" Target="../../26%20&#38651;&#21147;&#35373;&#26045;&#36939;&#36681;&#26371;&#35696;(&#27599;&#26085;)/02%20&#27599;&#26085;&#26371;&#35696;&#36039;&#26009;/111&#24180;10&#26376;&#27599;&#26085;&#36039;&#26009;/110-10-24" TargetMode="External"/><Relationship Id="rId507" Type="http://schemas.openxmlformats.org/officeDocument/2006/relationships/hyperlink" Target="../../26%20&#38651;&#21147;&#35373;&#26045;&#36939;&#36681;&#26371;&#35696;(&#27599;&#26085;)/02%20&#27599;&#26085;&#26371;&#35696;&#36039;&#26009;/111&#24180;11&#26376;&#27599;&#26085;&#36039;&#26009;/110-11-12" TargetMode="External"/><Relationship Id="rId549" Type="http://schemas.openxmlformats.org/officeDocument/2006/relationships/hyperlink" Target="../../26%20&#38651;&#21147;&#35373;&#26045;&#36939;&#36681;&#26371;&#35696;(&#27599;&#26085;)/02%20&#27599;&#26085;&#26371;&#35696;&#36039;&#26009;/111&#24180;1&#26376;&#27599;&#26085;&#36039;&#26009;/111-01-06" TargetMode="External"/><Relationship Id="rId714" Type="http://schemas.openxmlformats.org/officeDocument/2006/relationships/hyperlink" Target="../../26%20&#38651;&#21147;&#35373;&#26045;&#36939;&#36681;&#26371;&#35696;(&#27599;&#26085;)/02%20&#27599;&#26085;&#26371;&#35696;&#36039;&#26009;/111&#24180;6&#26376;&#27599;&#26085;&#36039;&#26009;/111-06-18" TargetMode="External"/><Relationship Id="rId756" Type="http://schemas.openxmlformats.org/officeDocument/2006/relationships/hyperlink" Target="../../26%20&#38651;&#21147;&#35373;&#26045;&#36939;&#36681;&#26371;&#35696;(&#27599;&#26085;)/02%20&#27599;&#26085;&#26371;&#35696;&#36039;&#26009;/111&#24180;6.&#26376;&#27599;&#26085;&#36039;&#26009;/111-6-29" TargetMode="External"/><Relationship Id="rId50" Type="http://schemas.openxmlformats.org/officeDocument/2006/relationships/hyperlink" Target="../../26%20&#38651;&#21147;&#35373;&#26045;&#36939;&#36681;&#26371;&#35696;(&#27599;&#26085;)/02%20&#27599;&#26085;&#26371;&#35696;&#36039;&#26009;/111&#24180;5&#26376;&#27599;&#26085;&#36039;&#26009;/111-05-25" TargetMode="External"/><Relationship Id="rId104" Type="http://schemas.openxmlformats.org/officeDocument/2006/relationships/hyperlink" Target="../../26%20&#38651;&#21147;&#35373;&#26045;&#36939;&#36681;&#26371;&#35696;(&#27599;&#26085;)/02%20&#27599;&#26085;&#26371;&#35696;&#36039;&#26009;/111&#24180;4&#26376;&#27599;&#26085;&#36039;&#26009;/110-04-22" TargetMode="External"/><Relationship Id="rId146" Type="http://schemas.openxmlformats.org/officeDocument/2006/relationships/hyperlink" Target="../../26%20&#38651;&#21147;&#35373;&#26045;&#36939;&#36681;&#26371;&#35696;(&#27599;&#26085;)/02%20&#27599;&#26085;&#26371;&#35696;&#36039;&#26009;/111&#24180;5&#26376;&#27599;&#26085;&#36039;&#26009;/110-05-13" TargetMode="External"/><Relationship Id="rId188" Type="http://schemas.openxmlformats.org/officeDocument/2006/relationships/hyperlink" Target="../../26%20&#38651;&#21147;&#35373;&#26045;&#36939;&#36681;&#26371;&#35696;(&#27599;&#26085;)/02%20&#27599;&#26085;&#26371;&#35696;&#36039;&#26009;/111&#24180;6&#26376;&#27599;&#26085;&#36039;&#26009;/110-06-01" TargetMode="External"/><Relationship Id="rId311" Type="http://schemas.openxmlformats.org/officeDocument/2006/relationships/hyperlink" Target="../../26%20&#38651;&#21147;&#35373;&#26045;&#36939;&#36681;&#26371;&#35696;(&#27599;&#26085;)/02%20&#27599;&#26085;&#26371;&#35696;&#36039;&#26009;/111&#24180;7&#26376;&#27599;&#26085;&#36039;&#26009;/110-07-12" TargetMode="External"/><Relationship Id="rId353" Type="http://schemas.openxmlformats.org/officeDocument/2006/relationships/hyperlink" Target="../../26%20&#38651;&#21147;&#35373;&#26045;&#36939;&#36681;&#26371;&#35696;(&#27599;&#26085;)/02%20&#27599;&#26085;&#26371;&#35696;&#36039;&#26009;/111&#24180;7&#26376;&#27599;&#26085;&#36039;&#26009;/110-07-29" TargetMode="External"/><Relationship Id="rId395" Type="http://schemas.openxmlformats.org/officeDocument/2006/relationships/hyperlink" Target="../../26%20&#38651;&#21147;&#35373;&#26045;&#36939;&#36681;&#26371;&#35696;(&#27599;&#26085;)/02%20&#27599;&#26085;&#26371;&#35696;&#36039;&#26009;/111&#24180;8&#26376;&#27599;&#26085;&#36039;&#26009;/110-08-24" TargetMode="External"/><Relationship Id="rId409" Type="http://schemas.openxmlformats.org/officeDocument/2006/relationships/hyperlink" Target="../../26%20&#38651;&#21147;&#35373;&#26045;&#36939;&#36681;&#26371;&#35696;(&#27599;&#26085;)/02%20&#27599;&#26085;&#26371;&#35696;&#36039;&#26009;/111&#24180;8&#26376;&#27599;&#26085;&#36039;&#26009;/110-08-30" TargetMode="External"/><Relationship Id="rId560" Type="http://schemas.openxmlformats.org/officeDocument/2006/relationships/hyperlink" Target="../../26%20&#38651;&#21147;&#35373;&#26045;&#36939;&#36681;&#26371;&#35696;(&#27599;&#26085;)/02%20&#27599;&#26085;&#26371;&#35696;&#36039;&#26009;/111&#24180;1&#26376;&#27599;&#26085;&#36039;&#26009;/111-01-30" TargetMode="External"/><Relationship Id="rId92" Type="http://schemas.openxmlformats.org/officeDocument/2006/relationships/hyperlink" Target="../../26%20&#38651;&#21147;&#35373;&#26045;&#36939;&#36681;&#26371;&#35696;(&#27599;&#26085;)/02%20&#27599;&#26085;&#26371;&#35696;&#36039;&#26009;/111&#24180;6&#26376;&#27599;&#26085;&#36039;&#26009;/111-06-01/0601(IX31&#21271;&#26007;sc)&#30636;&#36339;&#32000;&#37636;&#21450;&#25913;&#21892;&#23565;&#31574;.xlsx" TargetMode="External"/><Relationship Id="rId213" Type="http://schemas.openxmlformats.org/officeDocument/2006/relationships/hyperlink" Target="../../26%20&#38651;&#21147;&#35373;&#26045;&#36939;&#36681;&#26371;&#35696;(&#27599;&#26085;)/02%20&#27599;&#26085;&#26371;&#35696;&#36039;&#26009;/111&#24180;6&#26376;&#27599;&#26085;&#36039;&#26009;/110-06-12" TargetMode="External"/><Relationship Id="rId420" Type="http://schemas.openxmlformats.org/officeDocument/2006/relationships/hyperlink" Target="../../26%20&#38651;&#21147;&#35373;&#26045;&#36939;&#36681;&#26371;&#35696;(&#27599;&#26085;)/02%20&#27599;&#26085;&#26371;&#35696;&#36039;&#26009;/111&#24180;9&#26376;&#27599;&#26085;&#36039;&#26009;/110-09-04" TargetMode="External"/><Relationship Id="rId616" Type="http://schemas.openxmlformats.org/officeDocument/2006/relationships/hyperlink" Target="../../26%20&#38651;&#21147;&#35373;&#26045;&#36939;&#36681;&#26371;&#35696;(&#27599;&#26085;)/02%20&#27599;&#26085;&#26371;&#35696;&#36039;&#26009;/111&#24180;4&#26376;&#27599;&#26085;&#36039;&#26009;/111-04-03" TargetMode="External"/><Relationship Id="rId658" Type="http://schemas.openxmlformats.org/officeDocument/2006/relationships/hyperlink" Target="../../26%20&#38651;&#21147;&#35373;&#26045;&#36939;&#36681;&#26371;&#35696;(&#27599;&#26085;)/02%20&#27599;&#26085;&#26371;&#35696;&#36039;&#26009;/111&#24180;6&#26376;&#27599;&#26085;&#36039;&#26009;/111-06-05" TargetMode="External"/><Relationship Id="rId255" Type="http://schemas.openxmlformats.org/officeDocument/2006/relationships/hyperlink" Target="../../26%20&#38651;&#21147;&#35373;&#26045;&#36939;&#36681;&#26371;&#35696;(&#27599;&#26085;)/02%20&#27599;&#26085;&#26371;&#35696;&#36039;&#26009;/111&#24180;6&#26376;&#27599;&#26085;&#36039;&#26009;/110-06-27" TargetMode="External"/><Relationship Id="rId297" Type="http://schemas.openxmlformats.org/officeDocument/2006/relationships/hyperlink" Target="../../26%20&#38651;&#21147;&#35373;&#26045;&#36939;&#36681;&#26371;&#35696;(&#27599;&#26085;)/02%20&#27599;&#26085;&#26371;&#35696;&#36039;&#26009;/111&#24180;7&#26376;&#27599;&#26085;&#36039;&#26009;/110-07-08" TargetMode="External"/><Relationship Id="rId462" Type="http://schemas.openxmlformats.org/officeDocument/2006/relationships/hyperlink" Target="../../26%20&#38651;&#21147;&#35373;&#26045;&#36939;&#36681;&#26371;&#35696;(&#27599;&#26085;)/02%20&#27599;&#26085;&#26371;&#35696;&#36039;&#26009;/111&#24180;10&#26376;&#27599;&#26085;&#36039;&#26009;/110-10-05" TargetMode="External"/><Relationship Id="rId518" Type="http://schemas.openxmlformats.org/officeDocument/2006/relationships/hyperlink" Target="../../26%20&#38651;&#21147;&#35373;&#26045;&#36939;&#36681;&#26371;&#35696;(&#27599;&#26085;)/02%20&#27599;&#26085;&#26371;&#35696;&#36039;&#26009;/111&#24180;11&#26376;&#27599;&#26085;&#36039;&#26009;/110-11-21" TargetMode="External"/><Relationship Id="rId725" Type="http://schemas.openxmlformats.org/officeDocument/2006/relationships/hyperlink" Target="../../26%20&#38651;&#21147;&#35373;&#26045;&#36939;&#36681;&#26371;&#35696;(&#27599;&#26085;)/02%20&#27599;&#26085;&#26371;&#35696;&#36039;&#26009;/111&#24180;6&#26376;&#27599;&#26085;&#36039;&#26009;/111-06-20" TargetMode="External"/><Relationship Id="rId115" Type="http://schemas.openxmlformats.org/officeDocument/2006/relationships/hyperlink" Target="../../26%20&#38651;&#21147;&#35373;&#26045;&#36939;&#36681;&#26371;&#35696;(&#27599;&#26085;)/02%20&#27599;&#26085;&#26371;&#35696;&#36039;&#26009;/111&#24180;4&#26376;&#27599;&#26085;&#36039;&#26009;/110-04-28" TargetMode="External"/><Relationship Id="rId157" Type="http://schemas.openxmlformats.org/officeDocument/2006/relationships/hyperlink" Target="../../26%20&#38651;&#21147;&#35373;&#26045;&#36939;&#36681;&#26371;&#35696;(&#27599;&#26085;)/02%20&#27599;&#26085;&#26371;&#35696;&#36039;&#26009;/111&#24180;5&#26376;&#27599;&#26085;&#36039;&#26009;/110-05-18" TargetMode="External"/><Relationship Id="rId322" Type="http://schemas.openxmlformats.org/officeDocument/2006/relationships/hyperlink" Target="../../26%20&#38651;&#21147;&#35373;&#26045;&#36939;&#36681;&#26371;&#35696;(&#27599;&#26085;)/02%20&#27599;&#26085;&#26371;&#35696;&#36039;&#26009;/111&#24180;7&#26376;&#27599;&#26085;&#36039;&#26009;/110-07-15" TargetMode="External"/><Relationship Id="rId364" Type="http://schemas.openxmlformats.org/officeDocument/2006/relationships/hyperlink" Target="../../26%20&#38651;&#21147;&#35373;&#26045;&#36939;&#36681;&#26371;&#35696;(&#27599;&#26085;)/02%20&#27599;&#26085;&#26371;&#35696;&#36039;&#26009;/111&#24180;8&#26376;&#27599;&#26085;&#36039;&#26009;/110-08-12" TargetMode="External"/><Relationship Id="rId767" Type="http://schemas.openxmlformats.org/officeDocument/2006/relationships/comments" Target="../comments1.xml"/><Relationship Id="rId61" Type="http://schemas.openxmlformats.org/officeDocument/2006/relationships/hyperlink" Target="../../26%20&#38651;&#21147;&#35373;&#26045;&#36939;&#36681;&#26371;&#35696;(&#27599;&#26085;)/02%20&#27599;&#26085;&#26371;&#35696;&#36039;&#26009;/111&#24180;5&#26376;&#27599;&#26085;&#36039;&#26009;/111-05-26/1110526-9L28&#30636;&#36339;&#32000;&#37636;&#21450;&#25913;&#21892;&#23565;&#31574;.xlsx" TargetMode="External"/><Relationship Id="rId199" Type="http://schemas.openxmlformats.org/officeDocument/2006/relationships/hyperlink" Target="../../26%20&#38651;&#21147;&#35373;&#26045;&#36939;&#36681;&#26371;&#35696;(&#27599;&#26085;)/02%20&#27599;&#26085;&#26371;&#35696;&#36039;&#26009;/111&#24180;6&#26376;&#27599;&#26085;&#36039;&#26009;/110-06-06" TargetMode="External"/><Relationship Id="rId571" Type="http://schemas.openxmlformats.org/officeDocument/2006/relationships/hyperlink" Target="../../26%20&#38651;&#21147;&#35373;&#26045;&#36939;&#36681;&#26371;&#35696;(&#27599;&#26085;)/02%20&#27599;&#26085;&#26371;&#35696;&#36039;&#26009;/111&#24180;2&#26376;&#27599;&#26085;&#36039;&#26009;/111-02-28" TargetMode="External"/><Relationship Id="rId627" Type="http://schemas.openxmlformats.org/officeDocument/2006/relationships/hyperlink" Target="../../26%20&#38651;&#21147;&#35373;&#26045;&#36939;&#36681;&#26371;&#35696;(&#27599;&#26085;)/02%20&#27599;&#26085;&#26371;&#35696;&#36039;&#26009;/111&#24180;4&#26376;&#27599;&#26085;&#36039;&#26009;/111-04-20" TargetMode="External"/><Relationship Id="rId669" Type="http://schemas.openxmlformats.org/officeDocument/2006/relationships/hyperlink" Target="../../26%20&#38651;&#21147;&#35373;&#26045;&#36939;&#36681;&#26371;&#35696;(&#27599;&#26085;)/02%20&#27599;&#26085;&#26371;&#35696;&#36039;&#26009;/111&#24180;6&#26376;&#27599;&#26085;&#36039;&#26009;/111-06-08" TargetMode="External"/><Relationship Id="rId19" Type="http://schemas.openxmlformats.org/officeDocument/2006/relationships/hyperlink" Target="../../26%20&#38651;&#21147;&#35373;&#26045;&#36939;&#36681;&#26371;&#35696;(&#27599;&#26085;)/02%20&#27599;&#26085;&#26371;&#35696;&#36039;&#26009;/111&#24180;5&#26376;&#27599;&#26085;&#36039;&#26009;/111-05-13" TargetMode="External"/><Relationship Id="rId224" Type="http://schemas.openxmlformats.org/officeDocument/2006/relationships/hyperlink" Target="../../26%20&#38651;&#21147;&#35373;&#26045;&#36939;&#36681;&#26371;&#35696;(&#27599;&#26085;)/02%20&#27599;&#26085;&#26371;&#35696;&#36039;&#26009;/111&#24180;6&#26376;&#27599;&#26085;&#36039;&#26009;/110-06-15" TargetMode="External"/><Relationship Id="rId266" Type="http://schemas.openxmlformats.org/officeDocument/2006/relationships/hyperlink" Target="../../26%20&#38651;&#21147;&#35373;&#26045;&#36939;&#36681;&#26371;&#35696;(&#27599;&#26085;)/02%20&#27599;&#26085;&#26371;&#35696;&#36039;&#26009;/111&#24180;7&#26376;&#27599;&#26085;&#36039;&#26009;/110-07-01" TargetMode="External"/><Relationship Id="rId431" Type="http://schemas.openxmlformats.org/officeDocument/2006/relationships/hyperlink" Target="../../26%20&#38651;&#21147;&#35373;&#26045;&#36939;&#36681;&#26371;&#35696;(&#27599;&#26085;)/02%20&#27599;&#26085;&#26371;&#35696;&#36039;&#26009;/111&#24180;9&#26376;&#27599;&#26085;&#36039;&#26009;/110-09-15" TargetMode="External"/><Relationship Id="rId473" Type="http://schemas.openxmlformats.org/officeDocument/2006/relationships/hyperlink" Target="../../26%20&#38651;&#21147;&#35373;&#26045;&#36939;&#36681;&#26371;&#35696;(&#27599;&#26085;)/02%20&#27599;&#26085;&#26371;&#35696;&#36039;&#26009;/111&#24180;10&#26376;&#27599;&#26085;&#36039;&#26009;/110-10-13" TargetMode="External"/><Relationship Id="rId529" Type="http://schemas.openxmlformats.org/officeDocument/2006/relationships/hyperlink" Target="../../26%20&#38651;&#21147;&#35373;&#26045;&#36939;&#36681;&#26371;&#35696;(&#27599;&#26085;)/02%20&#27599;&#26085;&#26371;&#35696;&#36039;&#26009;/111&#24180;12&#26376;&#27599;&#26085;&#36039;&#26009;/110-12-14" TargetMode="External"/><Relationship Id="rId680" Type="http://schemas.openxmlformats.org/officeDocument/2006/relationships/hyperlink" Target="../../26%20&#38651;&#21147;&#35373;&#26045;&#36939;&#36681;&#26371;&#35696;(&#27599;&#26085;)/02%20&#27599;&#26085;&#26371;&#35696;&#36039;&#26009;/111&#24180;6&#26376;&#27599;&#26085;&#36039;&#26009;/111-06-09/1110609-9G21&#30636;&#36339;&#32000;&#37636;&#21450;&#25913;&#21892;&#23565;&#31574;.xlsx" TargetMode="External"/><Relationship Id="rId736" Type="http://schemas.openxmlformats.org/officeDocument/2006/relationships/hyperlink" Target="../../26%20&#38651;&#21147;&#35373;&#26045;&#36939;&#36681;&#26371;&#35696;(&#27599;&#26085;)/02%20&#27599;&#26085;&#26371;&#35696;&#36039;&#26009;/111&#24180;6&#26376;&#27599;&#26085;&#36039;&#26009;/111-06-24" TargetMode="External"/><Relationship Id="rId30" Type="http://schemas.openxmlformats.org/officeDocument/2006/relationships/hyperlink" Target="../../26%20&#38651;&#21147;&#35373;&#26045;&#36939;&#36681;&#26371;&#35696;(&#27599;&#26085;)/02%20&#27599;&#26085;&#26371;&#35696;&#36039;&#26009;/111&#24180;5&#26376;&#27599;&#26085;&#36039;&#26009;/111-05-19" TargetMode="External"/><Relationship Id="rId126" Type="http://schemas.openxmlformats.org/officeDocument/2006/relationships/hyperlink" Target="../../26%20&#38651;&#21147;&#35373;&#26045;&#36939;&#36681;&#26371;&#35696;(&#27599;&#26085;)/02%20&#27599;&#26085;&#26371;&#35696;&#36039;&#26009;/111&#24180;5&#26376;&#27599;&#26085;&#36039;&#26009;/110-05-01" TargetMode="External"/><Relationship Id="rId168" Type="http://schemas.openxmlformats.org/officeDocument/2006/relationships/hyperlink" Target="../../26%20&#38651;&#21147;&#35373;&#26045;&#36939;&#36681;&#26371;&#35696;(&#27599;&#26085;)/02%20&#27599;&#26085;&#26371;&#35696;&#36039;&#26009;/111&#24180;5&#26376;&#27599;&#26085;&#36039;&#26009;/110-05-23" TargetMode="External"/><Relationship Id="rId333" Type="http://schemas.openxmlformats.org/officeDocument/2006/relationships/hyperlink" Target="../../26%20&#38651;&#21147;&#35373;&#26045;&#36939;&#36681;&#26371;&#35696;(&#27599;&#26085;)/02%20&#27599;&#26085;&#26371;&#35696;&#36039;&#26009;/111&#24180;7&#26376;&#27599;&#26085;&#36039;&#26009;/110-07-18" TargetMode="External"/><Relationship Id="rId540" Type="http://schemas.openxmlformats.org/officeDocument/2006/relationships/hyperlink" Target="../../26%20&#38651;&#21147;&#35373;&#26045;&#36939;&#36681;&#26371;&#35696;(&#27599;&#26085;)/02%20&#27599;&#26085;&#26371;&#35696;&#36039;&#26009;/111&#24180;12&#26376;&#27599;&#26085;&#36039;&#26009;/110-12-21" TargetMode="External"/><Relationship Id="rId72" Type="http://schemas.openxmlformats.org/officeDocument/2006/relationships/hyperlink" Target="../../26%20&#38651;&#21147;&#35373;&#26045;&#36939;&#36681;&#26371;&#35696;(&#27599;&#26085;)/02%20&#27599;&#26085;&#26371;&#35696;&#36039;&#26009;/111&#24180;5&#26376;&#27599;&#26085;&#36039;&#26009;/111-05-30" TargetMode="External"/><Relationship Id="rId375" Type="http://schemas.openxmlformats.org/officeDocument/2006/relationships/hyperlink" Target="../../26%20&#38651;&#21147;&#35373;&#26045;&#36939;&#36681;&#26371;&#35696;(&#27599;&#26085;)/02%20&#27599;&#26085;&#26371;&#35696;&#36039;&#26009;/111&#24180;8&#26376;&#27599;&#26085;&#36039;&#26009;/110-08-17" TargetMode="External"/><Relationship Id="rId582" Type="http://schemas.openxmlformats.org/officeDocument/2006/relationships/hyperlink" Target="../../26%20&#38651;&#21147;&#35373;&#26045;&#36939;&#36681;&#26371;&#35696;(&#27599;&#26085;)/02%20&#27599;&#26085;&#26371;&#35696;&#36039;&#26009;/111&#24180;3&#26376;&#27599;&#26085;&#36039;&#26009;/111-03-17" TargetMode="External"/><Relationship Id="rId638" Type="http://schemas.openxmlformats.org/officeDocument/2006/relationships/hyperlink" Target="../../26%20&#38651;&#21147;&#35373;&#26045;&#36939;&#36681;&#26371;&#35696;(&#27599;&#26085;)/02%20&#27599;&#26085;&#26371;&#35696;&#36039;&#26009;/111&#24180;4&#26376;&#27599;&#26085;&#36039;&#26009;/111-04-23" TargetMode="External"/><Relationship Id="rId3" Type="http://schemas.openxmlformats.org/officeDocument/2006/relationships/hyperlink" Target="../../26%20&#38651;&#21147;&#35373;&#26045;&#36939;&#36681;&#26371;&#35696;(&#27599;&#26085;)/02%20&#27599;&#26085;&#26371;&#35696;&#36039;&#26009;/111&#24180;5&#26376;&#27599;&#26085;&#36039;&#26009;/111-05-02" TargetMode="External"/><Relationship Id="rId235" Type="http://schemas.openxmlformats.org/officeDocument/2006/relationships/hyperlink" Target="../../26%20&#38651;&#21147;&#35373;&#26045;&#36939;&#36681;&#26371;&#35696;(&#27599;&#26085;)/02%20&#27599;&#26085;&#26371;&#35696;&#36039;&#26009;/111&#24180;6&#26376;&#27599;&#26085;&#36039;&#26009;/110-06-19" TargetMode="External"/><Relationship Id="rId277" Type="http://schemas.openxmlformats.org/officeDocument/2006/relationships/hyperlink" Target="../../26%20&#38651;&#21147;&#35373;&#26045;&#36939;&#36681;&#26371;&#35696;(&#27599;&#26085;)/02%20&#27599;&#26085;&#26371;&#35696;&#36039;&#26009;/111&#24180;7&#26376;&#27599;&#26085;&#36039;&#26009;/110-07-04" TargetMode="External"/><Relationship Id="rId400" Type="http://schemas.openxmlformats.org/officeDocument/2006/relationships/hyperlink" Target="../../26%20&#38651;&#21147;&#35373;&#26045;&#36939;&#36681;&#26371;&#35696;(&#27599;&#26085;)/02%20&#27599;&#26085;&#26371;&#35696;&#36039;&#26009;/111&#24180;8&#26376;&#27599;&#26085;&#36039;&#26009;/110-08-26" TargetMode="External"/><Relationship Id="rId442" Type="http://schemas.openxmlformats.org/officeDocument/2006/relationships/hyperlink" Target="../../26%20&#38651;&#21147;&#35373;&#26045;&#36939;&#36681;&#26371;&#35696;(&#27599;&#26085;)/02%20&#27599;&#26085;&#26371;&#35696;&#36039;&#26009;/111&#24180;9&#26376;&#27599;&#26085;&#36039;&#26009;/110-09-22" TargetMode="External"/><Relationship Id="rId484" Type="http://schemas.openxmlformats.org/officeDocument/2006/relationships/hyperlink" Target="../../26%20&#38651;&#21147;&#35373;&#26045;&#36939;&#36681;&#26371;&#35696;(&#27599;&#26085;)/02%20&#27599;&#26085;&#26371;&#35696;&#36039;&#26009;/111&#24180;10&#26376;&#27599;&#26085;&#36039;&#26009;/110-10-16" TargetMode="External"/><Relationship Id="rId705" Type="http://schemas.openxmlformats.org/officeDocument/2006/relationships/hyperlink" Target="../../26%20&#38651;&#21147;&#35373;&#26045;&#36939;&#36681;&#26371;&#35696;(&#27599;&#26085;)/02%20&#27599;&#26085;&#26371;&#35696;&#36039;&#26009;/111&#24180;6&#26376;&#27599;&#26085;&#36039;&#26009;/111-06-15" TargetMode="External"/><Relationship Id="rId137" Type="http://schemas.openxmlformats.org/officeDocument/2006/relationships/hyperlink" Target="../../26%20&#38651;&#21147;&#35373;&#26045;&#36939;&#36681;&#26371;&#35696;(&#27599;&#26085;)/02%20&#27599;&#26085;&#26371;&#35696;&#36039;&#26009;/111&#24180;5&#26376;&#27599;&#26085;&#36039;&#26009;/110-05-08" TargetMode="External"/><Relationship Id="rId302" Type="http://schemas.openxmlformats.org/officeDocument/2006/relationships/hyperlink" Target="../../26%20&#38651;&#21147;&#35373;&#26045;&#36939;&#36681;&#26371;&#35696;(&#27599;&#26085;)/02%20&#27599;&#26085;&#26371;&#35696;&#36039;&#26009;/111&#24180;7&#26376;&#27599;&#26085;&#36039;&#26009;/110-07-09" TargetMode="External"/><Relationship Id="rId344" Type="http://schemas.openxmlformats.org/officeDocument/2006/relationships/hyperlink" Target="../../26%20&#38651;&#21147;&#35373;&#26045;&#36939;&#36681;&#26371;&#35696;(&#27599;&#26085;)/02%20&#27599;&#26085;&#26371;&#35696;&#36039;&#26009;/111&#24180;7&#26376;&#27599;&#26085;&#36039;&#26009;/110-07-26" TargetMode="External"/><Relationship Id="rId691" Type="http://schemas.openxmlformats.org/officeDocument/2006/relationships/hyperlink" Target="../../26%20&#38651;&#21147;&#35373;&#26045;&#36939;&#36681;&#26371;&#35696;(&#27599;&#26085;)/02%20&#27599;&#26085;&#26371;&#35696;&#36039;&#26009;/111&#24180;6&#26376;&#27599;&#26085;&#36039;&#26009;/111-06-11/1110611-IT22%20&#30636;&#36339;&#32000;&#37636;&#21450;&#25913;&#21892;&#23565;&#31574;.xlsx" TargetMode="External"/><Relationship Id="rId747" Type="http://schemas.openxmlformats.org/officeDocument/2006/relationships/hyperlink" Target="../../26%20&#38651;&#21147;&#35373;&#26045;&#36939;&#36681;&#26371;&#35696;(&#27599;&#26085;)/02%20&#27599;&#26085;&#26371;&#35696;&#36039;&#26009;/111&#24180;6.&#26376;&#27599;&#26085;&#36039;&#26009;/111-6-27" TargetMode="External"/><Relationship Id="rId41" Type="http://schemas.openxmlformats.org/officeDocument/2006/relationships/hyperlink" Target="../../26%20&#38651;&#21147;&#35373;&#26045;&#36939;&#36681;&#26371;&#35696;(&#27599;&#26085;)/02%20&#27599;&#26085;&#26371;&#35696;&#36039;&#26009;/111&#24180;5&#26376;&#27599;&#26085;&#36039;&#26009;/111-05-21/(&#40575;&#21644;&#24033;&#20462;&#35506;-0521)9H22&#30636;&#36339;&#32000;&#37636;&#21450;&#25913;&#21892;&#23565;&#31574;.xlsx" TargetMode="External"/><Relationship Id="rId83" Type="http://schemas.openxmlformats.org/officeDocument/2006/relationships/hyperlink" Target="../../26%20&#38651;&#21147;&#35373;&#26045;&#36939;&#36681;&#26371;&#35696;(&#27599;&#26085;)/02%20&#27599;&#26085;&#26371;&#35696;&#36039;&#26009;/111&#24180;5&#26376;&#27599;&#26085;&#36039;&#26009;/111-05-27/1110527-9M27%20&#30636;&#36339;&#32000;&#37636;&#21450;&#25913;&#21892;&#23565;&#31574;.xlsx" TargetMode="External"/><Relationship Id="rId179" Type="http://schemas.openxmlformats.org/officeDocument/2006/relationships/hyperlink" Target="../../26%20&#38651;&#21147;&#35373;&#26045;&#36939;&#36681;&#26371;&#35696;(&#27599;&#26085;)/02%20&#27599;&#26085;&#26371;&#35696;&#36039;&#26009;/111&#24180;5&#26376;&#27599;&#26085;&#36039;&#26009;/110-05-26" TargetMode="External"/><Relationship Id="rId386" Type="http://schemas.openxmlformats.org/officeDocument/2006/relationships/hyperlink" Target="../../26%20&#38651;&#21147;&#35373;&#26045;&#36939;&#36681;&#26371;&#35696;(&#27599;&#26085;)/02%20&#27599;&#26085;&#26371;&#35696;&#36039;&#26009;/111&#24180;8&#26376;&#27599;&#26085;&#36039;&#26009;/110-08-22" TargetMode="External"/><Relationship Id="rId551" Type="http://schemas.openxmlformats.org/officeDocument/2006/relationships/hyperlink" Target="../../26%20&#38651;&#21147;&#35373;&#26045;&#36939;&#36681;&#26371;&#35696;(&#27599;&#26085;)/02%20&#27599;&#26085;&#26371;&#35696;&#36039;&#26009;/111&#24180;1&#26376;&#27599;&#26085;&#36039;&#26009;/111-01-15" TargetMode="External"/><Relationship Id="rId593" Type="http://schemas.openxmlformats.org/officeDocument/2006/relationships/hyperlink" Target="../../26%20&#38651;&#21147;&#35373;&#26045;&#36939;&#36681;&#26371;&#35696;(&#27599;&#26085;)/02%20&#27599;&#26085;&#26371;&#35696;&#36039;&#26009;/111&#24180;3&#26376;&#27599;&#26085;&#36039;&#26009;/111-03-20" TargetMode="External"/><Relationship Id="rId607" Type="http://schemas.openxmlformats.org/officeDocument/2006/relationships/hyperlink" Target="../../26%20&#38651;&#21147;&#35373;&#26045;&#36939;&#36681;&#26371;&#35696;(&#27599;&#26085;)/02%20&#27599;&#26085;&#26371;&#35696;&#36039;&#26009;/111&#24180;3&#26376;&#27599;&#26085;&#36039;&#26009;/111-03-28" TargetMode="External"/><Relationship Id="rId649" Type="http://schemas.openxmlformats.org/officeDocument/2006/relationships/hyperlink" Target="../../26%20&#38651;&#21147;&#35373;&#26045;&#36939;&#36681;&#26371;&#35696;(&#27599;&#26085;)/02%20&#27599;&#26085;&#26371;&#35696;&#36039;&#26009;/111&#24180;6&#26376;&#27599;&#26085;&#36039;&#26009;/111-06-03" TargetMode="External"/><Relationship Id="rId190" Type="http://schemas.openxmlformats.org/officeDocument/2006/relationships/hyperlink" Target="../../26%20&#38651;&#21147;&#35373;&#26045;&#36939;&#36681;&#26371;&#35696;(&#27599;&#26085;)/02%20&#27599;&#26085;&#26371;&#35696;&#36039;&#26009;/111&#24180;6&#26376;&#27599;&#26085;&#36039;&#26009;/110-06-01" TargetMode="External"/><Relationship Id="rId204" Type="http://schemas.openxmlformats.org/officeDocument/2006/relationships/hyperlink" Target="../../26%20&#38651;&#21147;&#35373;&#26045;&#36939;&#36681;&#26371;&#35696;(&#27599;&#26085;)/02%20&#27599;&#26085;&#26371;&#35696;&#36039;&#26009;/111&#24180;6&#26376;&#27599;&#26085;&#36039;&#26009;/110-06-10" TargetMode="External"/><Relationship Id="rId246" Type="http://schemas.openxmlformats.org/officeDocument/2006/relationships/hyperlink" Target="../../26%20&#38651;&#21147;&#35373;&#26045;&#36939;&#36681;&#26371;&#35696;(&#27599;&#26085;)/02%20&#27599;&#26085;&#26371;&#35696;&#36039;&#26009;/111&#24180;6&#26376;&#27599;&#26085;&#36039;&#26009;/110-06-26" TargetMode="External"/><Relationship Id="rId288" Type="http://schemas.openxmlformats.org/officeDocument/2006/relationships/hyperlink" Target="../../26%20&#38651;&#21147;&#35373;&#26045;&#36939;&#36681;&#26371;&#35696;(&#27599;&#26085;)/02%20&#27599;&#26085;&#26371;&#35696;&#36039;&#26009;/111&#24180;7&#26376;&#27599;&#26085;&#36039;&#26009;/110-07-06" TargetMode="External"/><Relationship Id="rId411" Type="http://schemas.openxmlformats.org/officeDocument/2006/relationships/hyperlink" Target="../../26%20&#38651;&#21147;&#35373;&#26045;&#36939;&#36681;&#26371;&#35696;(&#27599;&#26085;)/02%20&#27599;&#26085;&#26371;&#35696;&#36039;&#26009;/111&#24180;9&#26376;&#27599;&#26085;&#36039;&#26009;/110-09-01" TargetMode="External"/><Relationship Id="rId453" Type="http://schemas.openxmlformats.org/officeDocument/2006/relationships/hyperlink" Target="../../26%20&#38651;&#21147;&#35373;&#26045;&#36939;&#36681;&#26371;&#35696;(&#27599;&#26085;)/02%20&#27599;&#26085;&#26371;&#35696;&#36039;&#26009;/111&#24180;9&#26376;&#27599;&#26085;&#36039;&#26009;/110-09-28" TargetMode="External"/><Relationship Id="rId509" Type="http://schemas.openxmlformats.org/officeDocument/2006/relationships/hyperlink" Target="../../26%20&#38651;&#21147;&#35373;&#26045;&#36939;&#36681;&#26371;&#35696;(&#27599;&#26085;)/02%20&#27599;&#26085;&#26371;&#35696;&#36039;&#26009;/111&#24180;11&#26376;&#27599;&#26085;&#36039;&#26009;/110-11-16" TargetMode="External"/><Relationship Id="rId660" Type="http://schemas.openxmlformats.org/officeDocument/2006/relationships/hyperlink" Target="../../26%20&#38651;&#21147;&#35373;&#26045;&#36939;&#36681;&#26371;&#35696;(&#27599;&#26085;)/02%20&#27599;&#26085;&#26371;&#35696;&#36039;&#26009;/111&#24180;6&#26376;&#27599;&#26085;&#36039;&#26009;/111-06-05/1110605-9G23&#30636;&#36339;&#32000;&#37636;&#21450;&#25913;&#21892;&#23565;&#31574;.xlsx" TargetMode="External"/><Relationship Id="rId106" Type="http://schemas.openxmlformats.org/officeDocument/2006/relationships/hyperlink" Target="../../26%20&#38651;&#21147;&#35373;&#26045;&#36939;&#36681;&#26371;&#35696;(&#27599;&#26085;)/02%20&#27599;&#26085;&#26371;&#35696;&#36039;&#26009;/111&#24180;4&#26376;&#27599;&#26085;&#36039;&#26009;/110-04-22" TargetMode="External"/><Relationship Id="rId313" Type="http://schemas.openxmlformats.org/officeDocument/2006/relationships/hyperlink" Target="../../26%20&#38651;&#21147;&#35373;&#26045;&#36939;&#36681;&#26371;&#35696;(&#27599;&#26085;)/02%20&#27599;&#26085;&#26371;&#35696;&#36039;&#26009;/111&#24180;7&#26376;&#27599;&#26085;&#36039;&#26009;/110-07-13" TargetMode="External"/><Relationship Id="rId495" Type="http://schemas.openxmlformats.org/officeDocument/2006/relationships/hyperlink" Target="../../26%20&#38651;&#21147;&#35373;&#26045;&#36939;&#36681;&#26371;&#35696;(&#27599;&#26085;)/02%20&#27599;&#26085;&#26371;&#35696;&#36039;&#26009;/111&#24180;10&#26376;&#27599;&#26085;&#36039;&#26009;/110-10-24" TargetMode="External"/><Relationship Id="rId716" Type="http://schemas.openxmlformats.org/officeDocument/2006/relationships/hyperlink" Target="../../26%20&#38651;&#21147;&#35373;&#26045;&#36939;&#36681;&#26371;&#35696;(&#27599;&#26085;)/02%20&#27599;&#26085;&#26371;&#35696;&#36039;&#26009;/111&#24180;6&#26376;&#27599;&#26085;&#36039;&#26009;/111-06-14/1110614-IE27&#30636;&#36339;&#32000;&#37636;&#21450;&#25913;&#21892;&#23565;&#31574;.xlsx" TargetMode="External"/><Relationship Id="rId758" Type="http://schemas.openxmlformats.org/officeDocument/2006/relationships/hyperlink" Target="../../26%20&#38651;&#21147;&#35373;&#26045;&#36939;&#36681;&#26371;&#35696;(&#27599;&#26085;)/02%20&#27599;&#26085;&#26371;&#35696;&#36039;&#26009;/111&#24180;6.&#26376;&#27599;&#26085;&#36039;&#26009;/111-6-29" TargetMode="External"/><Relationship Id="rId10" Type="http://schemas.openxmlformats.org/officeDocument/2006/relationships/hyperlink" Target="../../26%20&#38651;&#21147;&#35373;&#26045;&#36939;&#36681;&#26371;&#35696;(&#27599;&#26085;)/02%20&#27599;&#26085;&#26371;&#35696;&#36039;&#26009;/111&#24180;5&#26376;&#27599;&#26085;&#36039;&#26009;/111-05-10" TargetMode="External"/><Relationship Id="rId52" Type="http://schemas.openxmlformats.org/officeDocument/2006/relationships/hyperlink" Target="../../26%20&#38651;&#21147;&#35373;&#26045;&#36939;&#36681;&#26371;&#35696;(&#27599;&#26085;)/02%20&#27599;&#26085;&#26371;&#35696;&#36039;&#26009;/111&#24180;5&#26376;&#27599;&#26085;&#36039;&#26009;/111-05-26" TargetMode="External"/><Relationship Id="rId94" Type="http://schemas.openxmlformats.org/officeDocument/2006/relationships/hyperlink" Target="../../26%20&#38651;&#21147;&#35373;&#26045;&#36939;&#36681;&#26371;&#35696;(&#27599;&#26085;)/02%20&#27599;&#26085;&#26371;&#35696;&#36039;&#26009;/111&#24180;4&#26376;&#27599;&#26085;&#36039;&#26009;/110-04-12" TargetMode="External"/><Relationship Id="rId148" Type="http://schemas.openxmlformats.org/officeDocument/2006/relationships/hyperlink" Target="../../26%20&#38651;&#21147;&#35373;&#26045;&#36939;&#36681;&#26371;&#35696;(&#27599;&#26085;)/02%20&#27599;&#26085;&#26371;&#35696;&#36039;&#26009;/111&#24180;5&#26376;&#27599;&#26085;&#36039;&#26009;/110-05-14" TargetMode="External"/><Relationship Id="rId355" Type="http://schemas.openxmlformats.org/officeDocument/2006/relationships/hyperlink" Target="../../26%20&#38651;&#21147;&#35373;&#26045;&#36939;&#36681;&#26371;&#35696;(&#27599;&#26085;)/02%20&#27599;&#26085;&#26371;&#35696;&#36039;&#26009;/111&#24180;8&#26376;&#27599;&#26085;&#36039;&#26009;/110-08-04" TargetMode="External"/><Relationship Id="rId397" Type="http://schemas.openxmlformats.org/officeDocument/2006/relationships/hyperlink" Target="../../26%20&#38651;&#21147;&#35373;&#26045;&#36939;&#36681;&#26371;&#35696;(&#27599;&#26085;)/02%20&#27599;&#26085;&#26371;&#35696;&#36039;&#26009;/111&#24180;8&#26376;&#27599;&#26085;&#36039;&#26009;/110-08-25" TargetMode="External"/><Relationship Id="rId520" Type="http://schemas.openxmlformats.org/officeDocument/2006/relationships/hyperlink" Target="../../26%20&#38651;&#21147;&#35373;&#26045;&#36939;&#36681;&#26371;&#35696;(&#27599;&#26085;)/02%20&#27599;&#26085;&#26371;&#35696;&#36039;&#26009;/111&#24180;11&#26376;&#27599;&#26085;&#36039;&#26009;/110-11-24" TargetMode="External"/><Relationship Id="rId562" Type="http://schemas.openxmlformats.org/officeDocument/2006/relationships/hyperlink" Target="../../26%20&#38651;&#21147;&#35373;&#26045;&#36939;&#36681;&#26371;&#35696;(&#27599;&#26085;)/02%20&#27599;&#26085;&#26371;&#35696;&#36039;&#26009;/111&#24180;2&#26376;&#27599;&#26085;&#36039;&#26009;/111-02-07" TargetMode="External"/><Relationship Id="rId618" Type="http://schemas.openxmlformats.org/officeDocument/2006/relationships/hyperlink" Target="../../26%20&#38651;&#21147;&#35373;&#26045;&#36939;&#36681;&#26371;&#35696;(&#27599;&#26085;)/02%20&#27599;&#26085;&#26371;&#35696;&#36039;&#26009;/111&#24180;4&#26376;&#27599;&#26085;&#36039;&#26009;/111-04-06" TargetMode="External"/><Relationship Id="rId215" Type="http://schemas.openxmlformats.org/officeDocument/2006/relationships/hyperlink" Target="../../26%20&#38651;&#21147;&#35373;&#26045;&#36939;&#36681;&#26371;&#35696;(&#27599;&#26085;)/02%20&#27599;&#26085;&#26371;&#35696;&#36039;&#26009;/111&#24180;6&#26376;&#27599;&#26085;&#36039;&#26009;/110-06-12" TargetMode="External"/><Relationship Id="rId257" Type="http://schemas.openxmlformats.org/officeDocument/2006/relationships/hyperlink" Target="../../26%20&#38651;&#21147;&#35373;&#26045;&#36939;&#36681;&#26371;&#35696;(&#27599;&#26085;)/02%20&#27599;&#26085;&#26371;&#35696;&#36039;&#26009;/111&#24180;6&#26376;&#27599;&#26085;&#36039;&#26009;/110-06-28" TargetMode="External"/><Relationship Id="rId422" Type="http://schemas.openxmlformats.org/officeDocument/2006/relationships/hyperlink" Target="../../26%20&#38651;&#21147;&#35373;&#26045;&#36939;&#36681;&#26371;&#35696;(&#27599;&#26085;)/02%20&#27599;&#26085;&#26371;&#35696;&#36039;&#26009;/111&#24180;9&#26376;&#27599;&#26085;&#36039;&#26009;/110-09-06" TargetMode="External"/><Relationship Id="rId464" Type="http://schemas.openxmlformats.org/officeDocument/2006/relationships/hyperlink" Target="../../26%20&#38651;&#21147;&#35373;&#26045;&#36939;&#36681;&#26371;&#35696;(&#27599;&#26085;)/02%20&#27599;&#26085;&#26371;&#35696;&#36039;&#26009;/111&#24180;10&#26376;&#27599;&#26085;&#36039;&#26009;/110-10-07" TargetMode="External"/><Relationship Id="rId299" Type="http://schemas.openxmlformats.org/officeDocument/2006/relationships/hyperlink" Target="../../26%20&#38651;&#21147;&#35373;&#26045;&#36939;&#36681;&#26371;&#35696;(&#27599;&#26085;)/02%20&#27599;&#26085;&#26371;&#35696;&#36039;&#26009;/111&#24180;7&#26376;&#27599;&#26085;&#36039;&#26009;/110-07-09" TargetMode="External"/><Relationship Id="rId727" Type="http://schemas.openxmlformats.org/officeDocument/2006/relationships/hyperlink" Target="../../26%20&#38651;&#21147;&#35373;&#26045;&#36939;&#36681;&#26371;&#35696;(&#27599;&#26085;)/02%20&#27599;&#26085;&#26371;&#35696;&#36039;&#26009;/111&#24180;6&#26376;&#27599;&#26085;&#36039;&#26009;/111-06-21" TargetMode="External"/><Relationship Id="rId63" Type="http://schemas.openxmlformats.org/officeDocument/2006/relationships/hyperlink" Target="../../26%20&#38651;&#21147;&#35373;&#26045;&#36939;&#36681;&#26371;&#35696;(&#27599;&#26085;)/02%20&#27599;&#26085;&#26371;&#35696;&#36039;&#26009;/111&#24180;5&#26376;&#27599;&#26085;&#36039;&#26009;/111-05-27" TargetMode="External"/><Relationship Id="rId159" Type="http://schemas.openxmlformats.org/officeDocument/2006/relationships/hyperlink" Target="../../26%20&#38651;&#21147;&#35373;&#26045;&#36939;&#36681;&#26371;&#35696;(&#27599;&#26085;)/02%20&#27599;&#26085;&#26371;&#35696;&#36039;&#26009;/111&#24180;5&#26376;&#27599;&#26085;&#36039;&#26009;/110-05-19" TargetMode="External"/><Relationship Id="rId366" Type="http://schemas.openxmlformats.org/officeDocument/2006/relationships/hyperlink" Target="../../26%20&#38651;&#21147;&#35373;&#26045;&#36939;&#36681;&#26371;&#35696;(&#27599;&#26085;)/02%20&#27599;&#26085;&#26371;&#35696;&#36039;&#26009;/111&#24180;8&#26376;&#27599;&#26085;&#36039;&#26009;/110-08-13" TargetMode="External"/><Relationship Id="rId573" Type="http://schemas.openxmlformats.org/officeDocument/2006/relationships/hyperlink" Target="../../26%20&#38651;&#21147;&#35373;&#26045;&#36939;&#36681;&#26371;&#35696;(&#27599;&#26085;)/02%20&#27599;&#26085;&#26371;&#35696;&#36039;&#26009;/111&#24180;3&#26376;&#27599;&#26085;&#36039;&#26009;/111-03-03" TargetMode="External"/><Relationship Id="rId226" Type="http://schemas.openxmlformats.org/officeDocument/2006/relationships/hyperlink" Target="../../26%20&#38651;&#21147;&#35373;&#26045;&#36939;&#36681;&#26371;&#35696;(&#27599;&#26085;)/02%20&#27599;&#26085;&#26371;&#35696;&#36039;&#26009;/111&#24180;6&#26376;&#27599;&#26085;&#36039;&#26009;/110-06-16" TargetMode="External"/><Relationship Id="rId433" Type="http://schemas.openxmlformats.org/officeDocument/2006/relationships/hyperlink" Target="../../26%20&#38651;&#21147;&#35373;&#26045;&#36939;&#36681;&#26371;&#35696;(&#27599;&#26085;)/02%20&#27599;&#26085;&#26371;&#35696;&#36039;&#26009;/111&#24180;9&#26376;&#27599;&#26085;&#36039;&#26009;/110-09-18" TargetMode="External"/><Relationship Id="rId640" Type="http://schemas.openxmlformats.org/officeDocument/2006/relationships/hyperlink" Target="../../26%20&#38651;&#21147;&#35373;&#26045;&#36939;&#36681;&#26371;&#35696;(&#27599;&#26085;)/02%20&#27599;&#26085;&#26371;&#35696;&#36039;&#26009;/111&#24180;4&#26376;&#27599;&#26085;&#36039;&#26009;/111-04-23" TargetMode="External"/><Relationship Id="rId738" Type="http://schemas.openxmlformats.org/officeDocument/2006/relationships/hyperlink" Target="../../26%20&#38651;&#21147;&#35373;&#26045;&#36939;&#36681;&#26371;&#35696;(&#27599;&#26085;)/02%20&#27599;&#26085;&#26371;&#35696;&#36039;&#26009;/111&#24180;6&#26376;&#27599;&#26085;&#36039;&#26009;/111-06-24" TargetMode="External"/><Relationship Id="rId74" Type="http://schemas.openxmlformats.org/officeDocument/2006/relationships/hyperlink" Target="../../26%20&#38651;&#21147;&#35373;&#26045;&#36939;&#36681;&#26371;&#35696;(&#27599;&#26085;)/02%20&#27599;&#26085;&#26371;&#35696;&#36039;&#26009;/111&#24180;5&#26376;&#27599;&#26085;&#36039;&#26009;/111-05-30" TargetMode="External"/><Relationship Id="rId377" Type="http://schemas.openxmlformats.org/officeDocument/2006/relationships/hyperlink" Target="../../26%20&#38651;&#21147;&#35373;&#26045;&#36939;&#36681;&#26371;&#35696;(&#27599;&#26085;)/02%20&#27599;&#26085;&#26371;&#35696;&#36039;&#26009;/111&#24180;8&#26376;&#27599;&#26085;&#36039;&#26009;/110-08-19" TargetMode="External"/><Relationship Id="rId500" Type="http://schemas.openxmlformats.org/officeDocument/2006/relationships/hyperlink" Target="../../26%20&#38651;&#21147;&#35373;&#26045;&#36939;&#36681;&#26371;&#35696;(&#27599;&#26085;)/02%20&#27599;&#26085;&#26371;&#35696;&#36039;&#26009;/111&#24180;11&#26376;&#27599;&#26085;&#36039;&#26009;/110-11-02" TargetMode="External"/><Relationship Id="rId584" Type="http://schemas.openxmlformats.org/officeDocument/2006/relationships/hyperlink" Target="../../26%20&#38651;&#21147;&#35373;&#26045;&#36939;&#36681;&#26371;&#35696;(&#27599;&#26085;)/02%20&#27599;&#26085;&#26371;&#35696;&#36039;&#26009;/111&#24180;3&#26376;&#27599;&#26085;&#36039;&#26009;/111-03-18" TargetMode="External"/><Relationship Id="rId5" Type="http://schemas.openxmlformats.org/officeDocument/2006/relationships/hyperlink" Target="../../26%20&#38651;&#21147;&#35373;&#26045;&#36939;&#36681;&#26371;&#35696;(&#27599;&#26085;)/02%20&#27599;&#26085;&#26371;&#35696;&#36039;&#26009;/111&#24180;5&#26376;&#27599;&#26085;&#36039;&#26009;/111-05-04" TargetMode="External"/><Relationship Id="rId237" Type="http://schemas.openxmlformats.org/officeDocument/2006/relationships/hyperlink" Target="../../26%20&#38651;&#21147;&#35373;&#26045;&#36939;&#36681;&#26371;&#35696;(&#27599;&#26085;)/02%20&#27599;&#26085;&#26371;&#35696;&#36039;&#26009;/111&#24180;6.&#26376;&#27599;&#26085;&#36039;&#26009;/110-6-20" TargetMode="External"/><Relationship Id="rId444" Type="http://schemas.openxmlformats.org/officeDocument/2006/relationships/hyperlink" Target="../../26%20&#38651;&#21147;&#35373;&#26045;&#36939;&#36681;&#26371;&#35696;(&#27599;&#26085;)/02%20&#27599;&#26085;&#26371;&#35696;&#36039;&#26009;/111&#24180;9&#26376;&#27599;&#26085;&#36039;&#26009;/110-09-23" TargetMode="External"/><Relationship Id="rId651" Type="http://schemas.openxmlformats.org/officeDocument/2006/relationships/hyperlink" Target="../../26%20&#38651;&#21147;&#35373;&#26045;&#36939;&#36681;&#26371;&#35696;(&#27599;&#26085;)/02%20&#27599;&#26085;&#26371;&#35696;&#36039;&#26009;/111&#24180;6&#26376;&#27599;&#26085;&#36039;&#26009;/111-06-03" TargetMode="External"/><Relationship Id="rId749" Type="http://schemas.openxmlformats.org/officeDocument/2006/relationships/hyperlink" Target="../../26%20&#38651;&#21147;&#35373;&#26045;&#36939;&#36681;&#26371;&#35696;(&#27599;&#26085;)/02%20&#27599;&#26085;&#26371;&#35696;&#36039;&#26009;/111&#24180;6.&#26376;&#27599;&#26085;&#36039;&#26009;/111-6-28" TargetMode="External"/><Relationship Id="rId290" Type="http://schemas.openxmlformats.org/officeDocument/2006/relationships/hyperlink" Target="../../26%20&#38651;&#21147;&#35373;&#26045;&#36939;&#36681;&#26371;&#35696;(&#27599;&#26085;)/02%20&#27599;&#26085;&#26371;&#35696;&#36039;&#26009;/111&#24180;7&#26376;&#27599;&#26085;&#36039;&#26009;/110-07-07" TargetMode="External"/><Relationship Id="rId304" Type="http://schemas.openxmlformats.org/officeDocument/2006/relationships/hyperlink" Target="../../26%20&#38651;&#21147;&#35373;&#26045;&#36939;&#36681;&#26371;&#35696;(&#27599;&#26085;)/02%20&#27599;&#26085;&#26371;&#35696;&#36039;&#26009;/111&#24180;7&#26376;&#27599;&#26085;&#36039;&#26009;/110-07-10" TargetMode="External"/><Relationship Id="rId388" Type="http://schemas.openxmlformats.org/officeDocument/2006/relationships/hyperlink" Target="../../26%20&#38651;&#21147;&#35373;&#26045;&#36939;&#36681;&#26371;&#35696;(&#27599;&#26085;)/02%20&#27599;&#26085;&#26371;&#35696;&#36039;&#26009;/111&#24180;8&#26376;&#27599;&#26085;&#36039;&#26009;/110-08-23" TargetMode="External"/><Relationship Id="rId511" Type="http://schemas.openxmlformats.org/officeDocument/2006/relationships/hyperlink" Target="../../26%20&#38651;&#21147;&#35373;&#26045;&#36939;&#36681;&#26371;&#35696;(&#27599;&#26085;)/02%20&#27599;&#26085;&#26371;&#35696;&#36039;&#26009;/111&#24180;11&#26376;&#27599;&#26085;&#36039;&#26009;/110-11-17" TargetMode="External"/><Relationship Id="rId609" Type="http://schemas.openxmlformats.org/officeDocument/2006/relationships/hyperlink" Target="../../26%20&#38651;&#21147;&#35373;&#26045;&#36939;&#36681;&#26371;&#35696;(&#27599;&#26085;)/02%20&#27599;&#26085;&#26371;&#35696;&#36039;&#26009;/111&#24180;3&#26376;&#27599;&#26085;&#36039;&#26009;/111-03-31" TargetMode="External"/><Relationship Id="rId85" Type="http://schemas.openxmlformats.org/officeDocument/2006/relationships/hyperlink" Target="../../26%20&#38651;&#21147;&#35373;&#26045;&#36939;&#36681;&#26371;&#35696;(&#27599;&#26085;)/02%20&#27599;&#26085;&#26371;&#35696;&#36039;&#26009;/111&#24180;5&#26376;&#27599;&#26085;&#36039;&#26009;/111-05-27/1110527-9M27%20&#30636;&#36339;&#32000;&#37636;&#21450;&#25913;&#21892;&#23565;&#31574;.xlsx" TargetMode="External"/><Relationship Id="rId150" Type="http://schemas.openxmlformats.org/officeDocument/2006/relationships/hyperlink" Target="../../26%20&#38651;&#21147;&#35373;&#26045;&#36939;&#36681;&#26371;&#35696;(&#27599;&#26085;)/02%20&#27599;&#26085;&#26371;&#35696;&#36039;&#26009;/111&#24180;5&#26376;&#27599;&#26085;&#36039;&#26009;/110-05-15" TargetMode="External"/><Relationship Id="rId595" Type="http://schemas.openxmlformats.org/officeDocument/2006/relationships/hyperlink" Target="../../26%20&#38651;&#21147;&#35373;&#26045;&#36939;&#36681;&#26371;&#35696;(&#27599;&#26085;)/02%20&#27599;&#26085;&#26371;&#35696;&#36039;&#26009;/111&#24180;3&#26376;&#27599;&#26085;&#36039;&#26009;/111-03-22" TargetMode="External"/><Relationship Id="rId248" Type="http://schemas.openxmlformats.org/officeDocument/2006/relationships/hyperlink" Target="../../26%20&#38651;&#21147;&#35373;&#26045;&#36939;&#36681;&#26371;&#35696;(&#27599;&#26085;)/02%20&#27599;&#26085;&#26371;&#35696;&#36039;&#26009;/111&#24180;6&#26376;&#27599;&#26085;&#36039;&#26009;/110-06-26" TargetMode="External"/><Relationship Id="rId455" Type="http://schemas.openxmlformats.org/officeDocument/2006/relationships/hyperlink" Target="../../26%20&#38651;&#21147;&#35373;&#26045;&#36939;&#36681;&#26371;&#35696;(&#27599;&#26085;)/02%20&#27599;&#26085;&#26371;&#35696;&#36039;&#26009;/111&#24180;9&#26376;&#27599;&#26085;&#36039;&#26009;/110-09-29" TargetMode="External"/><Relationship Id="rId662" Type="http://schemas.openxmlformats.org/officeDocument/2006/relationships/hyperlink" Target="../../26%20&#38651;&#21147;&#35373;&#26045;&#36939;&#36681;&#26371;&#35696;(&#27599;&#26085;)/02%20&#27599;&#26085;&#26371;&#35696;&#36039;&#26009;/111&#24180;6&#26376;&#27599;&#26085;&#36039;&#26009;/111-06-06" TargetMode="External"/><Relationship Id="rId12" Type="http://schemas.openxmlformats.org/officeDocument/2006/relationships/hyperlink" Target="../../26%20&#38651;&#21147;&#35373;&#26045;&#36939;&#36681;&#26371;&#35696;(&#27599;&#26085;)/02%20&#27599;&#26085;&#26371;&#35696;&#36039;&#26009;/111&#24180;5&#26376;&#27599;&#26085;&#36039;&#26009;/111-05-11" TargetMode="External"/><Relationship Id="rId108" Type="http://schemas.openxmlformats.org/officeDocument/2006/relationships/hyperlink" Target="../../26%20&#38651;&#21147;&#35373;&#26045;&#36939;&#36681;&#26371;&#35696;(&#27599;&#26085;)/02%20&#27599;&#26085;&#26371;&#35696;&#36039;&#26009;/111&#24180;4&#26376;&#27599;&#26085;&#36039;&#26009;/110-04-24" TargetMode="External"/><Relationship Id="rId315" Type="http://schemas.openxmlformats.org/officeDocument/2006/relationships/hyperlink" Target="../../26%20&#38651;&#21147;&#35373;&#26045;&#36939;&#36681;&#26371;&#35696;(&#27599;&#26085;)/02%20&#27599;&#26085;&#26371;&#35696;&#36039;&#26009;/111&#24180;7&#26376;&#27599;&#26085;&#36039;&#26009;/110-07-13" TargetMode="External"/><Relationship Id="rId522" Type="http://schemas.openxmlformats.org/officeDocument/2006/relationships/hyperlink" Target="../../26%20&#38651;&#21147;&#35373;&#26045;&#36939;&#36681;&#26371;&#35696;(&#27599;&#26085;)/02%20&#27599;&#26085;&#26371;&#35696;&#36039;&#26009;/111&#24180;11&#26376;&#27599;&#26085;&#36039;&#26009;/110-11-30" TargetMode="External"/><Relationship Id="rId96" Type="http://schemas.openxmlformats.org/officeDocument/2006/relationships/hyperlink" Target="../../26%20&#38651;&#21147;&#35373;&#26045;&#36939;&#36681;&#26371;&#35696;(&#27599;&#26085;)/02%20&#27599;&#26085;&#26371;&#35696;&#36039;&#26009;/111&#24180;4&#26376;&#27599;&#26085;&#36039;&#26009;/110-04-17" TargetMode="External"/><Relationship Id="rId161" Type="http://schemas.openxmlformats.org/officeDocument/2006/relationships/hyperlink" Target="../../26%20&#38651;&#21147;&#35373;&#26045;&#36939;&#36681;&#26371;&#35696;(&#27599;&#26085;)/02%20&#27599;&#26085;&#26371;&#35696;&#36039;&#26009;/111&#24180;5&#26376;&#27599;&#26085;&#36039;&#26009;/110-05-19" TargetMode="External"/><Relationship Id="rId399" Type="http://schemas.openxmlformats.org/officeDocument/2006/relationships/hyperlink" Target="../../26%20&#38651;&#21147;&#35373;&#26045;&#36939;&#36681;&#26371;&#35696;(&#27599;&#26085;)/02%20&#27599;&#26085;&#26371;&#35696;&#36039;&#26009;/111&#24180;8&#26376;&#27599;&#26085;&#36039;&#26009;/110-08-26" TargetMode="External"/><Relationship Id="rId259" Type="http://schemas.openxmlformats.org/officeDocument/2006/relationships/hyperlink" Target="../../26%20&#38651;&#21147;&#35373;&#26045;&#36939;&#36681;&#26371;&#35696;(&#27599;&#26085;)/02%20&#27599;&#26085;&#26371;&#35696;&#36039;&#26009;/111&#24180;6&#26376;&#27599;&#26085;&#36039;&#26009;/110-06-28" TargetMode="External"/><Relationship Id="rId466" Type="http://schemas.openxmlformats.org/officeDocument/2006/relationships/hyperlink" Target="../../26%20&#38651;&#21147;&#35373;&#26045;&#36939;&#36681;&#26371;&#35696;(&#27599;&#26085;)/02%20&#27599;&#26085;&#26371;&#35696;&#36039;&#26009;/111&#24180;10&#26376;&#27599;&#26085;&#36039;&#26009;/110-10-08" TargetMode="External"/><Relationship Id="rId673" Type="http://schemas.openxmlformats.org/officeDocument/2006/relationships/hyperlink" Target="../../26%20&#38651;&#21147;&#35373;&#26045;&#36939;&#36681;&#26371;&#35696;(&#27599;&#26085;)/02%20&#27599;&#26085;&#26371;&#35696;&#36039;&#26009;/111&#24180;6&#26376;&#27599;&#26085;&#36039;&#26009;/111-06-07/(IX22&#21271;&#26007;sc)&#30636;&#36339;&#32000;&#37636;&#21450;&#25913;&#21892;&#23565;&#31574;.xlsx" TargetMode="External"/><Relationship Id="rId23" Type="http://schemas.openxmlformats.org/officeDocument/2006/relationships/hyperlink" Target="../../26%20&#38651;&#21147;&#35373;&#26045;&#36939;&#36681;&#26371;&#35696;(&#27599;&#26085;)/02%20&#27599;&#26085;&#26371;&#35696;&#36039;&#26009;/111&#24180;5&#26376;&#27599;&#26085;&#36039;&#26009;/111-05-14" TargetMode="External"/><Relationship Id="rId119" Type="http://schemas.openxmlformats.org/officeDocument/2006/relationships/hyperlink" Target="../../26%20&#38651;&#21147;&#35373;&#26045;&#36939;&#36681;&#26371;&#35696;(&#27599;&#26085;)/02%20&#27599;&#26085;&#26371;&#35696;&#36039;&#26009;/111&#24180;4&#26376;&#27599;&#26085;&#36039;&#26009;/110-04-29" TargetMode="External"/><Relationship Id="rId326" Type="http://schemas.openxmlformats.org/officeDocument/2006/relationships/hyperlink" Target="../../26%20&#38651;&#21147;&#35373;&#26045;&#36939;&#36681;&#26371;&#35696;(&#27599;&#26085;)/02%20&#27599;&#26085;&#26371;&#35696;&#36039;&#26009;/111&#24180;7&#26376;&#27599;&#26085;&#36039;&#26009;/110-07-16" TargetMode="External"/><Relationship Id="rId533" Type="http://schemas.openxmlformats.org/officeDocument/2006/relationships/hyperlink" Target="../../26%20&#38651;&#21147;&#35373;&#26045;&#36939;&#36681;&#26371;&#35696;(&#27599;&#26085;)/02%20&#27599;&#26085;&#26371;&#35696;&#36039;&#26009;/111&#24180;12&#26376;&#27599;&#26085;&#36039;&#26009;/110-12-20" TargetMode="External"/><Relationship Id="rId740" Type="http://schemas.openxmlformats.org/officeDocument/2006/relationships/hyperlink" Target="../../26%20&#38651;&#21147;&#35373;&#26045;&#36939;&#36681;&#26371;&#35696;(&#27599;&#26085;)/02%20&#27599;&#26085;&#26371;&#35696;&#36039;&#26009;/111&#24180;6&#26376;&#27599;&#26085;&#36039;&#26009;/111-06-24" TargetMode="External"/><Relationship Id="rId172" Type="http://schemas.openxmlformats.org/officeDocument/2006/relationships/hyperlink" Target="../../26%20&#38651;&#21147;&#35373;&#26045;&#36939;&#36681;&#26371;&#35696;(&#27599;&#26085;)/02%20&#27599;&#26085;&#26371;&#35696;&#36039;&#26009;/111&#24180;5&#26376;&#27599;&#26085;&#36039;&#26009;/110-05-25" TargetMode="External"/><Relationship Id="rId477" Type="http://schemas.openxmlformats.org/officeDocument/2006/relationships/hyperlink" Target="../../26%20&#38651;&#21147;&#35373;&#26045;&#36939;&#36681;&#26371;&#35696;(&#27599;&#26085;)/02%20&#27599;&#26085;&#26371;&#35696;&#36039;&#26009;/111&#24180;10&#26376;&#27599;&#26085;&#36039;&#26009;/110-10-14" TargetMode="External"/><Relationship Id="rId600" Type="http://schemas.openxmlformats.org/officeDocument/2006/relationships/hyperlink" Target="../../26%20&#38651;&#21147;&#35373;&#26045;&#36939;&#36681;&#26371;&#35696;(&#27599;&#26085;)/02%20&#27599;&#26085;&#26371;&#35696;&#36039;&#26009;/111&#24180;3&#26376;&#27599;&#26085;&#36039;&#26009;/111-03-26" TargetMode="External"/><Relationship Id="rId684" Type="http://schemas.openxmlformats.org/officeDocument/2006/relationships/hyperlink" Target="../../26%20&#38651;&#21147;&#35373;&#26045;&#36939;&#36681;&#26371;&#35696;(&#27599;&#26085;)/02%20&#27599;&#26085;&#26371;&#35696;&#36039;&#26009;/111&#24180;6&#26376;&#27599;&#26085;&#36039;&#26009;/111-06-11" TargetMode="External"/><Relationship Id="rId337" Type="http://schemas.openxmlformats.org/officeDocument/2006/relationships/hyperlink" Target="../../26%20&#38651;&#21147;&#35373;&#26045;&#36939;&#36681;&#26371;&#35696;(&#27599;&#26085;)/02%20&#27599;&#26085;&#26371;&#35696;&#36039;&#26009;/111&#24180;7&#26376;&#27599;&#26085;&#36039;&#26009;/110-07-20" TargetMode="External"/><Relationship Id="rId34" Type="http://schemas.openxmlformats.org/officeDocument/2006/relationships/hyperlink" Target="../../26%20&#38651;&#21147;&#35373;&#26045;&#36939;&#36681;&#26371;&#35696;(&#27599;&#26085;)/02%20&#27599;&#26085;&#26371;&#35696;&#36039;&#26009;/111&#24180;5&#26376;&#27599;&#26085;&#36039;&#26009;/111-05-20/1110520-IS28&#30636;&#36339;&#32000;&#37636;&#21450;&#25913;&#21892;&#23565;&#31574;.xlsx" TargetMode="External"/><Relationship Id="rId544" Type="http://schemas.openxmlformats.org/officeDocument/2006/relationships/hyperlink" Target="../../26%20&#38651;&#21147;&#35373;&#26045;&#36939;&#36681;&#26371;&#35696;(&#27599;&#26085;)/02%20&#27599;&#26085;&#26371;&#35696;&#36039;&#26009;/111&#24180;12&#26376;&#27599;&#26085;&#36039;&#26009;/110-12-29" TargetMode="External"/><Relationship Id="rId751" Type="http://schemas.openxmlformats.org/officeDocument/2006/relationships/hyperlink" Target="../../26%20&#38651;&#21147;&#35373;&#26045;&#36939;&#36681;&#26371;&#35696;(&#27599;&#26085;)/02%20&#27599;&#26085;&#26371;&#35696;&#36039;&#26009;/111&#24180;6&#26376;&#27599;&#26085;&#36039;&#26009;/111-06-25/&#31038;&#38957;SC%20111-06-25%20IG38&#30636;&#36339;&#32000;&#37636;&#21450;&#25913;&#21892;&#23565;&#31574;.xlsx" TargetMode="External"/><Relationship Id="rId183" Type="http://schemas.openxmlformats.org/officeDocument/2006/relationships/hyperlink" Target="../../26%20&#38651;&#21147;&#35373;&#26045;&#36939;&#36681;&#26371;&#35696;(&#27599;&#26085;)/02%20&#27599;&#26085;&#26371;&#35696;&#36039;&#26009;/111&#24180;5&#26376;&#27599;&#26085;&#36039;&#26009;/110-05-27" TargetMode="External"/><Relationship Id="rId390" Type="http://schemas.openxmlformats.org/officeDocument/2006/relationships/hyperlink" Target="../../26%20&#38651;&#21147;&#35373;&#26045;&#36939;&#36681;&#26371;&#35696;(&#27599;&#26085;)/02%20&#27599;&#26085;&#26371;&#35696;&#36039;&#26009;/111&#24180;8&#26376;&#27599;&#26085;&#36039;&#26009;/110-08-24" TargetMode="External"/><Relationship Id="rId404" Type="http://schemas.openxmlformats.org/officeDocument/2006/relationships/hyperlink" Target="../../26%20&#38651;&#21147;&#35373;&#26045;&#36939;&#36681;&#26371;&#35696;(&#27599;&#26085;)/02%20&#27599;&#26085;&#26371;&#35696;&#36039;&#26009;/111&#24180;8&#26376;&#27599;&#26085;&#36039;&#26009;/110-08-28" TargetMode="External"/><Relationship Id="rId611" Type="http://schemas.openxmlformats.org/officeDocument/2006/relationships/hyperlink" Target="../../26%20&#38651;&#21147;&#35373;&#26045;&#36939;&#36681;&#26371;&#35696;(&#27599;&#26085;)/02%20&#27599;&#26085;&#26371;&#35696;&#36039;&#26009;/111&#24180;3&#26376;&#27599;&#26085;&#36039;&#26009;/111-03-31" TargetMode="External"/><Relationship Id="rId250" Type="http://schemas.openxmlformats.org/officeDocument/2006/relationships/hyperlink" Target="../../26%20&#38651;&#21147;&#35373;&#26045;&#36939;&#36681;&#26371;&#35696;(&#27599;&#26085;)/02%20&#27599;&#26085;&#26371;&#35696;&#36039;&#26009;/111&#24180;6&#26376;&#27599;&#26085;&#36039;&#26009;/110-06-26" TargetMode="External"/><Relationship Id="rId488" Type="http://schemas.openxmlformats.org/officeDocument/2006/relationships/hyperlink" Target="../../26%20&#38651;&#21147;&#35373;&#26045;&#36939;&#36681;&#26371;&#35696;(&#27599;&#26085;)/02%20&#27599;&#26085;&#26371;&#35696;&#36039;&#26009;/111&#24180;10&#26376;&#27599;&#26085;&#36039;&#26009;/110-10-19" TargetMode="External"/><Relationship Id="rId695" Type="http://schemas.openxmlformats.org/officeDocument/2006/relationships/hyperlink" Target="../../26%20&#38651;&#21147;&#35373;&#26045;&#36939;&#36681;&#26371;&#35696;(&#27599;&#26085;)/02%20&#27599;&#26085;&#26371;&#35696;&#36039;&#26009;/111&#24180;6&#26376;&#27599;&#26085;&#36039;&#26009;/111-06-11/1110611-%20IY34&#30636;&#36339;&#32000;&#37636;&#21450;&#25913;&#21892;&#23565;&#31574;.xlsx" TargetMode="External"/><Relationship Id="rId709" Type="http://schemas.openxmlformats.org/officeDocument/2006/relationships/hyperlink" Target="../../26%20&#38651;&#21147;&#35373;&#26045;&#36939;&#36681;&#26371;&#35696;(&#27599;&#26085;)/02%20&#27599;&#26085;&#26371;&#35696;&#36039;&#26009;/111&#24180;6&#26376;&#27599;&#26085;&#36039;&#26009;/111-06-15" TargetMode="External"/><Relationship Id="rId45" Type="http://schemas.openxmlformats.org/officeDocument/2006/relationships/hyperlink" Target="../../26%20&#38651;&#21147;&#35373;&#26045;&#36939;&#36681;&#26371;&#35696;(&#27599;&#26085;)/02%20&#27599;&#26085;&#26371;&#35696;&#36039;&#26009;/111&#24180;5&#26376;&#27599;&#26085;&#36039;&#26009;/111-05-24" TargetMode="External"/><Relationship Id="rId110" Type="http://schemas.openxmlformats.org/officeDocument/2006/relationships/hyperlink" Target="../../26%20&#38651;&#21147;&#35373;&#26045;&#36939;&#36681;&#26371;&#35696;(&#27599;&#26085;)/02%20&#27599;&#26085;&#26371;&#35696;&#36039;&#26009;/111&#24180;4&#26376;&#27599;&#26085;&#36039;&#26009;/110-04-25" TargetMode="External"/><Relationship Id="rId348" Type="http://schemas.openxmlformats.org/officeDocument/2006/relationships/hyperlink" Target="../../26%20&#38651;&#21147;&#35373;&#26045;&#36939;&#36681;&#26371;&#35696;(&#27599;&#26085;)/02%20&#27599;&#26085;&#26371;&#35696;&#36039;&#26009;/111&#24180;7&#26376;&#27599;&#26085;&#36039;&#26009;/110-07-29" TargetMode="External"/><Relationship Id="rId555" Type="http://schemas.openxmlformats.org/officeDocument/2006/relationships/hyperlink" Target="../../26%20&#38651;&#21147;&#35373;&#26045;&#36939;&#36681;&#26371;&#35696;(&#27599;&#26085;)/02%20&#27599;&#26085;&#26371;&#35696;&#36039;&#26009;/111&#24180;1&#26376;&#27599;&#26085;&#36039;&#26009;/111-01-23" TargetMode="External"/><Relationship Id="rId762" Type="http://schemas.openxmlformats.org/officeDocument/2006/relationships/control" Target="../activeX/activeX1.xml"/><Relationship Id="rId194" Type="http://schemas.openxmlformats.org/officeDocument/2006/relationships/hyperlink" Target="../../26%20&#38651;&#21147;&#35373;&#26045;&#36939;&#36681;&#26371;&#35696;(&#27599;&#26085;)/02%20&#27599;&#26085;&#26371;&#35696;&#36039;&#26009;/111&#24180;6&#26376;&#27599;&#26085;&#36039;&#26009;/110-06-01" TargetMode="External"/><Relationship Id="rId208" Type="http://schemas.openxmlformats.org/officeDocument/2006/relationships/hyperlink" Target="../../26%20&#38651;&#21147;&#35373;&#26045;&#36939;&#36681;&#26371;&#35696;(&#27599;&#26085;)/02%20&#27599;&#26085;&#26371;&#35696;&#36039;&#26009;/111&#24180;6&#26376;&#27599;&#26085;&#36039;&#26009;/110-06-11" TargetMode="External"/><Relationship Id="rId415" Type="http://schemas.openxmlformats.org/officeDocument/2006/relationships/hyperlink" Target="../../26%20&#38651;&#21147;&#35373;&#26045;&#36939;&#36681;&#26371;&#35696;(&#27599;&#26085;)/02%20&#27599;&#26085;&#26371;&#35696;&#36039;&#26009;/111&#24180;9&#26376;&#27599;&#26085;&#36039;&#26009;/110-09-01" TargetMode="External"/><Relationship Id="rId622" Type="http://schemas.openxmlformats.org/officeDocument/2006/relationships/hyperlink" Target="../../26%20&#38651;&#21147;&#35373;&#26045;&#36939;&#36681;&#26371;&#35696;(&#27599;&#26085;)/02%20&#27599;&#26085;&#26371;&#35696;&#36039;&#26009;/111&#24180;4&#26376;&#27599;&#26085;&#36039;&#26009;/111-04-12" TargetMode="External"/><Relationship Id="rId261" Type="http://schemas.openxmlformats.org/officeDocument/2006/relationships/hyperlink" Target="../../26%20&#38651;&#21147;&#35373;&#26045;&#36939;&#36681;&#26371;&#35696;(&#27599;&#26085;)/02%20&#27599;&#26085;&#26371;&#35696;&#36039;&#26009;/111&#24180;6&#26376;&#27599;&#26085;&#36039;&#26009;/110-06-29" TargetMode="External"/><Relationship Id="rId499" Type="http://schemas.openxmlformats.org/officeDocument/2006/relationships/hyperlink" Target="../../26%20&#38651;&#21147;&#35373;&#26045;&#36939;&#36681;&#26371;&#35696;(&#27599;&#26085;)/02%20&#27599;&#26085;&#26371;&#35696;&#36039;&#26009;/111&#24180;10&#26376;&#27599;&#26085;&#36039;&#26009;/110-10-28" TargetMode="External"/><Relationship Id="rId56" Type="http://schemas.openxmlformats.org/officeDocument/2006/relationships/hyperlink" Target="../../26%20&#38651;&#21147;&#35373;&#26045;&#36939;&#36681;&#26371;&#35696;(&#27599;&#26085;)/02%20&#27599;&#26085;&#26371;&#35696;&#36039;&#26009;/111&#24180;5&#26376;&#27599;&#26085;&#36039;&#26009;/111-05-26" TargetMode="External"/><Relationship Id="rId359" Type="http://schemas.openxmlformats.org/officeDocument/2006/relationships/hyperlink" Target="../../26%20&#38651;&#21147;&#35373;&#26045;&#36939;&#36681;&#26371;&#35696;(&#27599;&#26085;)/02%20&#27599;&#26085;&#26371;&#35696;&#36039;&#26009;/111&#24180;8&#26376;&#27599;&#26085;&#36039;&#26009;/110-08-08" TargetMode="External"/><Relationship Id="rId566" Type="http://schemas.openxmlformats.org/officeDocument/2006/relationships/hyperlink" Target="../../26%20&#38651;&#21147;&#35373;&#26045;&#36939;&#36681;&#26371;&#35696;(&#27599;&#26085;)/02%20&#27599;&#26085;&#26371;&#35696;&#36039;&#26009;/111&#24180;2&#26376;&#27599;&#26085;&#36039;&#26009;/111-02-16" TargetMode="External"/><Relationship Id="rId121" Type="http://schemas.openxmlformats.org/officeDocument/2006/relationships/hyperlink" Target="../../26%20&#38651;&#21147;&#35373;&#26045;&#36939;&#36681;&#26371;&#35696;(&#27599;&#26085;)/02%20&#27599;&#26085;&#26371;&#35696;&#36039;&#26009;/111&#24180;4&#26376;&#27599;&#26085;&#36039;&#26009;/110-04-30" TargetMode="External"/><Relationship Id="rId219" Type="http://schemas.openxmlformats.org/officeDocument/2006/relationships/hyperlink" Target="../../26%20&#38651;&#21147;&#35373;&#26045;&#36939;&#36681;&#26371;&#35696;(&#27599;&#26085;)/02%20&#27599;&#26085;&#26371;&#35696;&#36039;&#26009;/111&#24180;6&#26376;&#27599;&#26085;&#36039;&#26009;/110-06-13" TargetMode="External"/><Relationship Id="rId426" Type="http://schemas.openxmlformats.org/officeDocument/2006/relationships/hyperlink" Target="../../26%20&#38651;&#21147;&#35373;&#26045;&#36939;&#36681;&#26371;&#35696;(&#27599;&#26085;)/02%20&#27599;&#26085;&#26371;&#35696;&#36039;&#26009;/111&#24180;9&#26376;&#27599;&#26085;&#36039;&#26009;/110-09-10" TargetMode="External"/><Relationship Id="rId633" Type="http://schemas.openxmlformats.org/officeDocument/2006/relationships/hyperlink" Target="../../26%20&#38651;&#21147;&#35373;&#26045;&#36939;&#36681;&#26371;&#35696;(&#27599;&#26085;)/02%20&#27599;&#26085;&#26371;&#35696;&#36039;&#26009;/111&#24180;4&#26376;&#27599;&#26085;&#36039;&#26009;/111-04-23" TargetMode="External"/><Relationship Id="rId67" Type="http://schemas.openxmlformats.org/officeDocument/2006/relationships/hyperlink" Target="../../26%20&#38651;&#21147;&#35373;&#26045;&#36939;&#36681;&#26371;&#35696;(&#27599;&#26085;)/02%20&#27599;&#26085;&#26371;&#35696;&#36039;&#26009;/111&#24180;5&#26376;&#27599;&#26085;&#36039;&#26009;/111-05-27" TargetMode="External"/><Relationship Id="rId272" Type="http://schemas.openxmlformats.org/officeDocument/2006/relationships/hyperlink" Target="../../26%20&#38651;&#21147;&#35373;&#26045;&#36939;&#36681;&#26371;&#35696;(&#27599;&#26085;)/02%20&#27599;&#26085;&#26371;&#35696;&#36039;&#26009;/111&#24180;7&#26376;&#27599;&#26085;&#36039;&#26009;/110-07-03" TargetMode="External"/><Relationship Id="rId577" Type="http://schemas.openxmlformats.org/officeDocument/2006/relationships/hyperlink" Target="../../26%20&#38651;&#21147;&#35373;&#26045;&#36939;&#36681;&#26371;&#35696;(&#27599;&#26085;)/02%20&#27599;&#26085;&#26371;&#35696;&#36039;&#26009;/111&#24180;3&#26376;&#27599;&#26085;&#36039;&#26009;/111-03-09" TargetMode="External"/><Relationship Id="rId700" Type="http://schemas.openxmlformats.org/officeDocument/2006/relationships/hyperlink" Target="../../26%20&#38651;&#21147;&#35373;&#26045;&#36939;&#36681;&#26371;&#35696;(&#27599;&#26085;)/02%20&#27599;&#26085;&#26371;&#35696;&#36039;&#26009;/111&#24180;6&#26376;&#27599;&#26085;&#36039;&#26009;/111-06-14" TargetMode="External"/><Relationship Id="rId132" Type="http://schemas.openxmlformats.org/officeDocument/2006/relationships/hyperlink" Target="../../26%20&#38651;&#21147;&#35373;&#26045;&#36939;&#36681;&#26371;&#35696;(&#27599;&#26085;)/02%20&#27599;&#26085;&#26371;&#35696;&#36039;&#26009;/111&#24180;5&#26376;&#27599;&#26085;&#36039;&#26009;/110-05-04" TargetMode="External"/><Relationship Id="rId437" Type="http://schemas.openxmlformats.org/officeDocument/2006/relationships/hyperlink" Target="../../26%20&#38651;&#21147;&#35373;&#26045;&#36939;&#36681;&#26371;&#35696;(&#27599;&#26085;)/02%20&#27599;&#26085;&#26371;&#35696;&#36039;&#26009;/111&#24180;9&#26376;&#27599;&#26085;&#36039;&#26009;/110-09-19" TargetMode="External"/><Relationship Id="rId644" Type="http://schemas.openxmlformats.org/officeDocument/2006/relationships/hyperlink" Target="../../26%20&#38651;&#21147;&#35373;&#26045;&#36939;&#36681;&#26371;&#35696;(&#27599;&#26085;)/02%20&#27599;&#26085;&#26371;&#35696;&#36039;&#26009;/111&#24180;4&#26376;&#27599;&#26085;&#36039;&#26009;/111-04-28" TargetMode="External"/><Relationship Id="rId283" Type="http://schemas.openxmlformats.org/officeDocument/2006/relationships/hyperlink" Target="../../26%20&#38651;&#21147;&#35373;&#26045;&#36939;&#36681;&#26371;&#35696;(&#27599;&#26085;)/02%20&#27599;&#26085;&#26371;&#35696;&#36039;&#26009;/111&#24180;7&#26376;&#27599;&#26085;&#36039;&#26009;/110-07-05" TargetMode="External"/><Relationship Id="rId490" Type="http://schemas.openxmlformats.org/officeDocument/2006/relationships/hyperlink" Target="../../26%20&#38651;&#21147;&#35373;&#26045;&#36939;&#36681;&#26371;&#35696;(&#27599;&#26085;)/02%20&#27599;&#26085;&#26371;&#35696;&#36039;&#26009;/111&#24180;10&#26376;&#27599;&#26085;&#36039;&#26009;/110-10-20" TargetMode="External"/><Relationship Id="rId504" Type="http://schemas.openxmlformats.org/officeDocument/2006/relationships/hyperlink" Target="../../26%20&#38651;&#21147;&#35373;&#26045;&#36939;&#36681;&#26371;&#35696;(&#27599;&#26085;)/02%20&#27599;&#26085;&#26371;&#35696;&#36039;&#26009;/111&#24180;11&#26376;&#27599;&#26085;&#36039;&#26009;/110-11-10" TargetMode="External"/><Relationship Id="rId711" Type="http://schemas.openxmlformats.org/officeDocument/2006/relationships/hyperlink" Target="../../26%20&#38651;&#21147;&#35373;&#26045;&#36939;&#36681;&#26371;&#35696;(&#27599;&#26085;)/02%20&#27599;&#26085;&#26371;&#35696;&#36039;&#26009;/111&#24180;6&#26376;&#27599;&#26085;&#36039;&#26009;/111-06-17" TargetMode="External"/><Relationship Id="rId78" Type="http://schemas.openxmlformats.org/officeDocument/2006/relationships/hyperlink" Target="../../26%20&#38651;&#21147;&#35373;&#26045;&#36939;&#36681;&#26371;&#35696;(&#27599;&#26085;)/02%20&#27599;&#26085;&#26371;&#35696;&#36039;&#26009;/111&#24180;5&#26376;&#27599;&#26085;&#36039;&#26009;/111-05-29/111-05-29%209N24%20&#36339;&#33067;&#32000;&#37636;&#21450;&#25913;&#21892;&#23565;&#31574;.xlsx" TargetMode="External"/><Relationship Id="rId143" Type="http://schemas.openxmlformats.org/officeDocument/2006/relationships/hyperlink" Target="../../26%20&#38651;&#21147;&#35373;&#26045;&#36939;&#36681;&#26371;&#35696;(&#27599;&#26085;)/02%20&#27599;&#26085;&#26371;&#35696;&#36039;&#26009;/111&#24180;5&#26376;&#27599;&#26085;&#36039;&#26009;/110-05-12" TargetMode="External"/><Relationship Id="rId350" Type="http://schemas.openxmlformats.org/officeDocument/2006/relationships/hyperlink" Target="../../26%20&#38651;&#21147;&#35373;&#26045;&#36939;&#36681;&#26371;&#35696;(&#27599;&#26085;)/02%20&#27599;&#26085;&#26371;&#35696;&#36039;&#26009;/111&#24180;7&#26376;&#27599;&#26085;&#36039;&#26009;/110-07-29" TargetMode="External"/><Relationship Id="rId588" Type="http://schemas.openxmlformats.org/officeDocument/2006/relationships/hyperlink" Target="../../26%20&#38651;&#21147;&#35373;&#26045;&#36939;&#36681;&#26371;&#35696;(&#27599;&#26085;)/02%20&#27599;&#26085;&#26371;&#35696;&#36039;&#26009;/111&#24180;3&#26376;&#27599;&#26085;&#36039;&#26009;/111-03-19" TargetMode="External"/><Relationship Id="rId9" Type="http://schemas.openxmlformats.org/officeDocument/2006/relationships/hyperlink" Target="../../26%20&#38651;&#21147;&#35373;&#26045;&#36939;&#36681;&#26371;&#35696;(&#27599;&#26085;)/02%20&#27599;&#26085;&#26371;&#35696;&#36039;&#26009;/111&#24180;5&#26376;&#27599;&#26085;&#36039;&#26009;/111-05-09" TargetMode="External"/><Relationship Id="rId210" Type="http://schemas.openxmlformats.org/officeDocument/2006/relationships/hyperlink" Target="../../26%20&#38651;&#21147;&#35373;&#26045;&#36939;&#36681;&#26371;&#35696;(&#27599;&#26085;)/02%20&#27599;&#26085;&#26371;&#35696;&#36039;&#26009;/111&#24180;6&#26376;&#27599;&#26085;&#36039;&#26009;/110-06-11" TargetMode="External"/><Relationship Id="rId448" Type="http://schemas.openxmlformats.org/officeDocument/2006/relationships/hyperlink" Target="../../26%20&#38651;&#21147;&#35373;&#26045;&#36939;&#36681;&#26371;&#35696;(&#27599;&#26085;)/02%20&#27599;&#26085;&#26371;&#35696;&#36039;&#26009;/111&#24180;9&#26376;&#27599;&#26085;&#36039;&#26009;/110-09-26" TargetMode="External"/><Relationship Id="rId655" Type="http://schemas.openxmlformats.org/officeDocument/2006/relationships/hyperlink" Target="../../26%20&#38651;&#21147;&#35373;&#26045;&#36939;&#36681;&#26371;&#35696;(&#27599;&#26085;)/02%20&#27599;&#26085;&#26371;&#35696;&#36039;&#26009;/111&#24180;6&#26376;&#27599;&#26085;&#36039;&#26009;/111-06-04" TargetMode="External"/><Relationship Id="rId294" Type="http://schemas.openxmlformats.org/officeDocument/2006/relationships/hyperlink" Target="../../26%20&#38651;&#21147;&#35373;&#26045;&#36939;&#36681;&#26371;&#35696;(&#27599;&#26085;)/02%20&#27599;&#26085;&#26371;&#35696;&#36039;&#26009;/111&#24180;7&#26376;&#27599;&#26085;&#36039;&#26009;/110-07-07" TargetMode="External"/><Relationship Id="rId308" Type="http://schemas.openxmlformats.org/officeDocument/2006/relationships/hyperlink" Target="../../26%20&#38651;&#21147;&#35373;&#26045;&#36939;&#36681;&#26371;&#35696;(&#27599;&#26085;)/02%20&#27599;&#26085;&#26371;&#35696;&#36039;&#26009;/111&#24180;7&#26376;&#27599;&#26085;&#36039;&#26009;/110-07-11" TargetMode="External"/><Relationship Id="rId515" Type="http://schemas.openxmlformats.org/officeDocument/2006/relationships/hyperlink" Target="../../26%20&#38651;&#21147;&#35373;&#26045;&#36939;&#36681;&#26371;&#35696;(&#27599;&#26085;)/02%20&#27599;&#26085;&#26371;&#35696;&#36039;&#26009;/111&#24180;11&#26376;&#27599;&#26085;&#36039;&#26009;/110-11-19" TargetMode="External"/><Relationship Id="rId722" Type="http://schemas.openxmlformats.org/officeDocument/2006/relationships/hyperlink" Target="../../26%20&#38651;&#21147;&#35373;&#26045;&#36939;&#36681;&#26371;&#35696;(&#27599;&#26085;)/02%20&#27599;&#26085;&#26371;&#35696;&#36039;&#26009;/111&#24180;6&#26376;&#27599;&#26085;&#36039;&#26009;/111-06-17/111-06-17%20%20ID25&#30636;&#36339;&#32000;&#37636;&#21450;&#25913;&#21892;&#23565;&#31574;.xlsx" TargetMode="External"/><Relationship Id="rId89" Type="http://schemas.openxmlformats.org/officeDocument/2006/relationships/hyperlink" Target="../../26%20&#38651;&#21147;&#35373;&#26045;&#36939;&#36681;&#26371;&#35696;(&#27599;&#26085;)/02%20&#27599;&#26085;&#26371;&#35696;&#36039;&#26009;/111&#24180;6&#26376;&#27599;&#26085;&#36039;&#26009;/111-06-01" TargetMode="External"/><Relationship Id="rId154" Type="http://schemas.openxmlformats.org/officeDocument/2006/relationships/hyperlink" Target="../../26%20&#38651;&#21147;&#35373;&#26045;&#36939;&#36681;&#26371;&#35696;(&#27599;&#26085;)/02%20&#27599;&#26085;&#26371;&#35696;&#36039;&#26009;/111&#24180;5.&#26376;&#27599;&#26085;&#36039;&#26009;/110-5-17" TargetMode="External"/><Relationship Id="rId361" Type="http://schemas.openxmlformats.org/officeDocument/2006/relationships/hyperlink" Target="../../26%20&#38651;&#21147;&#35373;&#26045;&#36939;&#36681;&#26371;&#35696;(&#27599;&#26085;)/02%20&#27599;&#26085;&#26371;&#35696;&#36039;&#26009;/111&#24180;8&#26376;&#27599;&#26085;&#36039;&#26009;/110-08-10" TargetMode="External"/><Relationship Id="rId599" Type="http://schemas.openxmlformats.org/officeDocument/2006/relationships/hyperlink" Target="../../26%20&#38651;&#21147;&#35373;&#26045;&#36939;&#36681;&#26371;&#35696;(&#27599;&#26085;)/02%20&#27599;&#26085;&#26371;&#35696;&#36039;&#26009;/111&#24180;3&#26376;&#27599;&#26085;&#36039;&#26009;/111-03-25" TargetMode="External"/><Relationship Id="rId459" Type="http://schemas.openxmlformats.org/officeDocument/2006/relationships/hyperlink" Target="../../26%20&#38651;&#21147;&#35373;&#26045;&#36939;&#36681;&#26371;&#35696;(&#27599;&#26085;)/02%20&#27599;&#26085;&#26371;&#35696;&#36039;&#26009;/111&#24180;10&#26376;&#27599;&#26085;&#36039;&#26009;/110-10-02" TargetMode="External"/><Relationship Id="rId666" Type="http://schemas.openxmlformats.org/officeDocument/2006/relationships/hyperlink" Target="../../26%20&#38651;&#21147;&#35373;&#26045;&#36939;&#36681;&#26371;&#35696;(&#27599;&#26085;)/02%20&#27599;&#26085;&#26371;&#35696;&#36039;&#26009;/111&#24180;6&#26376;&#27599;&#26085;&#36039;&#26009;/111-06-06/111-06-06%20IU22%20&#30636;&#36339;&#32000;&#37636;&#21450;&#25913;&#21892;&#23565;&#31574;.xlsx" TargetMode="External"/><Relationship Id="rId16" Type="http://schemas.openxmlformats.org/officeDocument/2006/relationships/hyperlink" Target="../../26%20&#38651;&#21147;&#35373;&#26045;&#36939;&#36681;&#26371;&#35696;(&#27599;&#26085;)/02%20&#27599;&#26085;&#26371;&#35696;&#36039;&#26009;/111&#24180;5&#26376;&#27599;&#26085;&#36039;&#26009;/111-05-12" TargetMode="External"/><Relationship Id="rId221" Type="http://schemas.openxmlformats.org/officeDocument/2006/relationships/hyperlink" Target="../../26%20&#38651;&#21147;&#35373;&#26045;&#36939;&#36681;&#26371;&#35696;(&#27599;&#26085;)/02%20&#27599;&#26085;&#26371;&#35696;&#36039;&#26009;/111&#24180;6&#26376;&#27599;&#26085;&#36039;&#26009;/110-06-14" TargetMode="External"/><Relationship Id="rId319" Type="http://schemas.openxmlformats.org/officeDocument/2006/relationships/hyperlink" Target="../../26%20&#38651;&#21147;&#35373;&#26045;&#36939;&#36681;&#26371;&#35696;(&#27599;&#26085;)/02%20&#27599;&#26085;&#26371;&#35696;&#36039;&#26009;/111&#24180;7&#26376;&#27599;&#26085;&#36039;&#26009;/110-07-14" TargetMode="External"/><Relationship Id="rId526" Type="http://schemas.openxmlformats.org/officeDocument/2006/relationships/hyperlink" Target="../../26%20&#38651;&#21147;&#35373;&#26045;&#36939;&#36681;&#26371;&#35696;(&#27599;&#26085;)/02%20&#27599;&#26085;&#26371;&#35696;&#36039;&#26009;/111&#24180;12&#26376;&#27599;&#26085;&#36039;&#26009;/110-12-10" TargetMode="External"/><Relationship Id="rId733" Type="http://schemas.openxmlformats.org/officeDocument/2006/relationships/hyperlink" Target="../../26%20&#38651;&#21147;&#35373;&#26045;&#36939;&#36681;&#26371;&#35696;(&#27599;&#26085;)/02%20&#27599;&#26085;&#26371;&#35696;&#36039;&#26009;/111&#24180;6&#26376;&#27599;&#26085;&#36039;&#26009;/111-06-22/111-06-22%20IL31%20&#30636;&#36339;&#32000;&#37636;&#21450;&#25913;&#21892;&#23565;&#31574;.xlsx" TargetMode="External"/><Relationship Id="rId165" Type="http://schemas.openxmlformats.org/officeDocument/2006/relationships/hyperlink" Target="../../26%20&#38651;&#21147;&#35373;&#26045;&#36939;&#36681;&#26371;&#35696;(&#27599;&#26085;)/02%20&#27599;&#26085;&#26371;&#35696;&#36039;&#26009;/111&#24180;5&#26376;&#27599;&#26085;&#36039;&#26009;/110-05-21" TargetMode="External"/><Relationship Id="rId372" Type="http://schemas.openxmlformats.org/officeDocument/2006/relationships/hyperlink" Target="../../26%20&#38651;&#21147;&#35373;&#26045;&#36939;&#36681;&#26371;&#35696;(&#27599;&#26085;)/02%20&#27599;&#26085;&#26371;&#35696;&#36039;&#26009;/111&#24180;8&#26376;&#27599;&#26085;&#36039;&#26009;/110-08-16" TargetMode="External"/><Relationship Id="rId677" Type="http://schemas.openxmlformats.org/officeDocument/2006/relationships/hyperlink" Target="../../26%20&#38651;&#21147;&#35373;&#26045;&#36939;&#36681;&#26371;&#35696;(&#27599;&#26085;)/02%20&#27599;&#26085;&#26371;&#35696;&#36039;&#26009;/111&#24180;6&#26376;&#27599;&#26085;&#36039;&#26009;/111-06-09" TargetMode="External"/><Relationship Id="rId232" Type="http://schemas.openxmlformats.org/officeDocument/2006/relationships/hyperlink" Target="../../26%20&#38651;&#21147;&#35373;&#26045;&#36939;&#36681;&#26371;&#35696;(&#27599;&#26085;)/02%20&#27599;&#26085;&#26371;&#35696;&#36039;&#26009;/111&#24180;6&#26376;&#27599;&#26085;&#36039;&#26009;/110-06-18" TargetMode="External"/><Relationship Id="rId27" Type="http://schemas.openxmlformats.org/officeDocument/2006/relationships/hyperlink" Target="../../26%20&#38651;&#21147;&#35373;&#26045;&#36939;&#36681;&#26371;&#35696;(&#27599;&#26085;)/02%20&#27599;&#26085;&#26371;&#35696;&#36039;&#26009;/111&#24180;5&#26376;&#27599;&#26085;&#36039;&#26009;/111-05-17" TargetMode="External"/><Relationship Id="rId537" Type="http://schemas.openxmlformats.org/officeDocument/2006/relationships/hyperlink" Target="../../26%20&#38651;&#21147;&#35373;&#26045;&#36939;&#36681;&#26371;&#35696;(&#27599;&#26085;)/02%20&#27599;&#26085;&#26371;&#35696;&#36039;&#26009;/111&#24180;12&#26376;&#27599;&#26085;&#36039;&#26009;/110-12-21" TargetMode="External"/><Relationship Id="rId744" Type="http://schemas.openxmlformats.org/officeDocument/2006/relationships/hyperlink" Target="../../26%20&#38651;&#21147;&#35373;&#26045;&#36939;&#36681;&#26371;&#35696;(&#27599;&#26085;)/02%20&#27599;&#26085;&#26371;&#35696;&#36039;&#26009;/111&#24180;6&#26376;&#27599;&#26085;&#36039;&#26009;/111-06-25" TargetMode="External"/><Relationship Id="rId80" Type="http://schemas.openxmlformats.org/officeDocument/2006/relationships/hyperlink" Target="../../26%20&#38651;&#21147;&#35373;&#26045;&#36939;&#36681;&#26371;&#35696;(&#27599;&#26085;)/02%20&#27599;&#26085;&#26371;&#35696;&#36039;&#26009;/111&#24180;5&#26376;&#27599;&#26085;&#36039;&#26009;/111-05-30/111-05-30%209J12&#30636;&#36339;&#32000;&#37636;&#21450;&#25913;&#21892;&#23565;&#31574;.xlsx" TargetMode="External"/><Relationship Id="rId176" Type="http://schemas.openxmlformats.org/officeDocument/2006/relationships/hyperlink" Target="../../26%20&#38651;&#21147;&#35373;&#26045;&#36939;&#36681;&#26371;&#35696;(&#27599;&#26085;)/02%20&#27599;&#26085;&#26371;&#35696;&#36039;&#26009;/111&#24180;5&#26376;&#27599;&#26085;&#36039;&#26009;/110-05-26" TargetMode="External"/><Relationship Id="rId383" Type="http://schemas.openxmlformats.org/officeDocument/2006/relationships/hyperlink" Target="../../26%20&#38651;&#21147;&#35373;&#26045;&#36939;&#36681;&#26371;&#35696;(&#27599;&#26085;)/02%20&#27599;&#26085;&#26371;&#35696;&#36039;&#26009;/111&#24180;8&#26376;&#27599;&#26085;&#36039;&#26009;/110-08-20" TargetMode="External"/><Relationship Id="rId590" Type="http://schemas.openxmlformats.org/officeDocument/2006/relationships/hyperlink" Target="../../26%20&#38651;&#21147;&#35373;&#26045;&#36939;&#36681;&#26371;&#35696;(&#27599;&#26085;)/02%20&#27599;&#26085;&#26371;&#35696;&#36039;&#26009;/111&#24180;3&#26376;&#27599;&#26085;&#36039;&#26009;/111-03-19" TargetMode="External"/><Relationship Id="rId604" Type="http://schemas.openxmlformats.org/officeDocument/2006/relationships/hyperlink" Target="../../26%20&#38651;&#21147;&#35373;&#26045;&#36939;&#36681;&#26371;&#35696;(&#27599;&#26085;)/02%20&#27599;&#26085;&#26371;&#35696;&#36039;&#26009;/111&#24180;3&#26376;&#27599;&#26085;&#36039;&#26009;/111-03-28" TargetMode="External"/><Relationship Id="rId243" Type="http://schemas.openxmlformats.org/officeDocument/2006/relationships/hyperlink" Target="../../26%20&#38651;&#21147;&#35373;&#26045;&#36939;&#36681;&#26371;&#35696;(&#27599;&#26085;)/02%20&#27599;&#26085;&#26371;&#35696;&#36039;&#26009;/111&#24180;6&#26376;&#27599;&#26085;&#36039;&#26009;/110-06-25" TargetMode="External"/><Relationship Id="rId450" Type="http://schemas.openxmlformats.org/officeDocument/2006/relationships/hyperlink" Target="../../26%20&#38651;&#21147;&#35373;&#26045;&#36939;&#36681;&#26371;&#35696;(&#27599;&#26085;)/02%20&#27599;&#26085;&#26371;&#35696;&#36039;&#26009;/111&#24180;9&#26376;&#27599;&#26085;&#36039;&#26009;/110-09-27" TargetMode="External"/><Relationship Id="rId688" Type="http://schemas.openxmlformats.org/officeDocument/2006/relationships/hyperlink" Target="../../26%20&#38651;&#21147;&#35373;&#26045;&#36939;&#36681;&#26371;&#35696;(&#27599;&#26085;)/02%20&#27599;&#26085;&#26371;&#35696;&#36039;&#26009;/111&#24180;6&#26376;&#27599;&#26085;&#36039;&#26009;/111-06-13" TargetMode="External"/><Relationship Id="rId38" Type="http://schemas.openxmlformats.org/officeDocument/2006/relationships/hyperlink" Target="../../26%20&#38651;&#21147;&#35373;&#26045;&#36939;&#36681;&#26371;&#35696;(&#27599;&#26085;)/02%20&#27599;&#26085;&#26371;&#35696;&#36039;&#26009;/111&#24180;5&#26376;&#27599;&#26085;&#36039;&#26009;/111-05-21" TargetMode="External"/><Relationship Id="rId103" Type="http://schemas.openxmlformats.org/officeDocument/2006/relationships/hyperlink" Target="../../26%20&#38651;&#21147;&#35373;&#26045;&#36939;&#36681;&#26371;&#35696;(&#27599;&#26085;)/02%20&#27599;&#26085;&#26371;&#35696;&#36039;&#26009;/111&#24180;4&#26376;&#27599;&#26085;&#36039;&#26009;/110-04-21" TargetMode="External"/><Relationship Id="rId310" Type="http://schemas.openxmlformats.org/officeDocument/2006/relationships/hyperlink" Target="../../26%20&#38651;&#21147;&#35373;&#26045;&#36939;&#36681;&#26371;&#35696;(&#27599;&#26085;)/02%20&#27599;&#26085;&#26371;&#35696;&#36039;&#26009;/111&#24180;7&#26376;&#27599;&#26085;&#36039;&#26009;/110-07-12" TargetMode="External"/><Relationship Id="rId548" Type="http://schemas.openxmlformats.org/officeDocument/2006/relationships/hyperlink" Target="../../26%20&#38651;&#21147;&#35373;&#26045;&#36939;&#36681;&#26371;&#35696;(&#27599;&#26085;)/02%20&#27599;&#26085;&#26371;&#35696;&#36039;&#26009;/111&#24180;1&#26376;&#27599;&#26085;&#36039;&#26009;/111-01-06" TargetMode="External"/><Relationship Id="rId755" Type="http://schemas.openxmlformats.org/officeDocument/2006/relationships/hyperlink" Target="../../26%20&#38651;&#21147;&#35373;&#26045;&#36939;&#36681;&#26371;&#35696;(&#27599;&#26085;)/02%20&#27599;&#26085;&#26371;&#35696;&#36039;&#26009;/111&#24180;6.&#26376;&#27599;&#26085;&#36039;&#26009;/111-6-29" TargetMode="External"/><Relationship Id="rId91" Type="http://schemas.openxmlformats.org/officeDocument/2006/relationships/hyperlink" Target="../../26%20&#38651;&#21147;&#35373;&#26045;&#36939;&#36681;&#26371;&#35696;(&#27599;&#26085;)/02%20&#27599;&#26085;&#26371;&#35696;&#36039;&#26009;/111&#24180;5&#26376;&#27599;&#26085;&#36039;&#26009;/111-05-31/(&#31038;&#38957;SC-0531)IG38&#30636;&#36339;&#32000;&#37636;&#21450;&#25913;&#21892;&#23565;&#31574;.xlsx" TargetMode="External"/><Relationship Id="rId187" Type="http://schemas.openxmlformats.org/officeDocument/2006/relationships/hyperlink" Target="../../26%20&#38651;&#21147;&#35373;&#26045;&#36939;&#36681;&#26371;&#35696;(&#27599;&#26085;)/02%20&#27599;&#26085;&#26371;&#35696;&#36039;&#26009;/111&#24180;6&#26376;&#27599;&#26085;&#36039;&#26009;/110-06-01" TargetMode="External"/><Relationship Id="rId394" Type="http://schemas.openxmlformats.org/officeDocument/2006/relationships/hyperlink" Target="../../26%20&#38651;&#21147;&#35373;&#26045;&#36939;&#36681;&#26371;&#35696;(&#27599;&#26085;)/02%20&#27599;&#26085;&#26371;&#35696;&#36039;&#26009;/111&#24180;8&#26376;&#27599;&#26085;&#36039;&#26009;/110-08-24" TargetMode="External"/><Relationship Id="rId408" Type="http://schemas.openxmlformats.org/officeDocument/2006/relationships/hyperlink" Target="../../26%20&#38651;&#21147;&#35373;&#26045;&#36939;&#36681;&#26371;&#35696;(&#27599;&#26085;)/02%20&#27599;&#26085;&#26371;&#35696;&#36039;&#26009;/111&#24180;8&#26376;&#27599;&#26085;&#36039;&#26009;/110-08-30" TargetMode="External"/><Relationship Id="rId615" Type="http://schemas.openxmlformats.org/officeDocument/2006/relationships/hyperlink" Target="../../26%20&#38651;&#21147;&#35373;&#26045;&#36939;&#36681;&#26371;&#35696;(&#27599;&#26085;)/02%20&#27599;&#26085;&#26371;&#35696;&#36039;&#26009;/111&#24180;4&#26376;&#27599;&#26085;&#36039;&#26009;/111-04-02" TargetMode="External"/><Relationship Id="rId254" Type="http://schemas.openxmlformats.org/officeDocument/2006/relationships/hyperlink" Target="../../26%20&#38651;&#21147;&#35373;&#26045;&#36939;&#36681;&#26371;&#35696;(&#27599;&#26085;)/02%20&#27599;&#26085;&#26371;&#35696;&#36039;&#26009;/111&#24180;6&#26376;&#27599;&#26085;&#36039;&#26009;/110-06-27" TargetMode="External"/><Relationship Id="rId699" Type="http://schemas.openxmlformats.org/officeDocument/2006/relationships/hyperlink" Target="../../26%20&#38651;&#21147;&#35373;&#26045;&#36939;&#36681;&#26371;&#35696;(&#27599;&#26085;)/02%20&#27599;&#26085;&#26371;&#35696;&#36039;&#26009;/111&#24180;6&#26376;&#27599;&#26085;&#36039;&#26009;/111-06-13/1110613-9I37&#30636;&#36339;&#32000;&#37636;&#21450;&#25913;&#21892;&#23565;&#31574;.xlsx" TargetMode="External"/><Relationship Id="rId49" Type="http://schemas.openxmlformats.org/officeDocument/2006/relationships/hyperlink" Target="../../26%20&#38651;&#21147;&#35373;&#26045;&#36939;&#36681;&#26371;&#35696;(&#27599;&#26085;)/02%20&#27599;&#26085;&#26371;&#35696;&#36039;&#26009;/111&#24180;5&#26376;&#27599;&#26085;&#36039;&#26009;/111-05-24/&#28330;&#24030;SC%20111.5.24%20IF27&#30636;&#36339;&#32000;&#37636;&#21450;&#25913;&#21892;&#23565;&#31574;.xlsx" TargetMode="External"/><Relationship Id="rId114" Type="http://schemas.openxmlformats.org/officeDocument/2006/relationships/hyperlink" Target="../../26%20&#38651;&#21147;&#35373;&#26045;&#36939;&#36681;&#26371;&#35696;(&#27599;&#26085;)/02%20&#27599;&#26085;&#26371;&#35696;&#36039;&#26009;/111&#24180;4&#26376;&#27599;&#26085;&#36039;&#26009;/110-04-27" TargetMode="External"/><Relationship Id="rId461" Type="http://schemas.openxmlformats.org/officeDocument/2006/relationships/hyperlink" Target="../../26%20&#38651;&#21147;&#35373;&#26045;&#36939;&#36681;&#26371;&#35696;(&#27599;&#26085;)/02%20&#27599;&#26085;&#26371;&#35696;&#36039;&#26009;/111&#24180;10&#26376;&#27599;&#26085;&#36039;&#26009;/110-10-04" TargetMode="External"/><Relationship Id="rId559" Type="http://schemas.openxmlformats.org/officeDocument/2006/relationships/hyperlink" Target="../../26%20&#38651;&#21147;&#35373;&#26045;&#36939;&#36681;&#26371;&#35696;(&#27599;&#26085;)/02%20&#27599;&#26085;&#26371;&#35696;&#36039;&#26009;/111&#24180;1&#26376;&#27599;&#26085;&#36039;&#26009;/111-01-30" TargetMode="External"/><Relationship Id="rId766" Type="http://schemas.openxmlformats.org/officeDocument/2006/relationships/table" Target="../tables/table2.xml"/><Relationship Id="rId198" Type="http://schemas.openxmlformats.org/officeDocument/2006/relationships/hyperlink" Target="../../26%20&#38651;&#21147;&#35373;&#26045;&#36939;&#36681;&#26371;&#35696;(&#27599;&#26085;)/02%20&#27599;&#26085;&#26371;&#35696;&#36039;&#26009;/111&#24180;6&#26376;&#27599;&#26085;&#36039;&#26009;/110-06-06" TargetMode="External"/><Relationship Id="rId321" Type="http://schemas.openxmlformats.org/officeDocument/2006/relationships/hyperlink" Target="../../26%20&#38651;&#21147;&#35373;&#26045;&#36939;&#36681;&#26371;&#35696;(&#27599;&#26085;)/02%20&#27599;&#26085;&#26371;&#35696;&#36039;&#26009;/111&#24180;7&#26376;&#27599;&#26085;&#36039;&#26009;/110-07-15" TargetMode="External"/><Relationship Id="rId419" Type="http://schemas.openxmlformats.org/officeDocument/2006/relationships/hyperlink" Target="../../26%20&#38651;&#21147;&#35373;&#26045;&#36939;&#36681;&#26371;&#35696;(&#27599;&#26085;)/02%20&#27599;&#26085;&#26371;&#35696;&#36039;&#26009;/111&#24180;9&#26376;&#27599;&#26085;&#36039;&#26009;/110-09-04" TargetMode="External"/><Relationship Id="rId626" Type="http://schemas.openxmlformats.org/officeDocument/2006/relationships/hyperlink" Target="../../26%20&#38651;&#21147;&#35373;&#26045;&#36939;&#36681;&#26371;&#35696;(&#27599;&#26085;)/02%20&#27599;&#26085;&#26371;&#35696;&#36039;&#26009;/111&#24180;4&#26376;&#27599;&#26085;&#36039;&#26009;/111-04-20" TargetMode="External"/><Relationship Id="rId265" Type="http://schemas.openxmlformats.org/officeDocument/2006/relationships/hyperlink" Target="../../26%20&#38651;&#21147;&#35373;&#26045;&#36939;&#36681;&#26371;&#35696;(&#27599;&#26085;)/02%20&#27599;&#26085;&#26371;&#35696;&#36039;&#26009;/111&#24180;7&#26376;&#27599;&#26085;&#36039;&#26009;/110-07-01" TargetMode="External"/><Relationship Id="rId472" Type="http://schemas.openxmlformats.org/officeDocument/2006/relationships/hyperlink" Target="../../26%20&#38651;&#21147;&#35373;&#26045;&#36939;&#36681;&#26371;&#35696;(&#27599;&#26085;)/02%20&#27599;&#26085;&#26371;&#35696;&#36039;&#26009;/111&#24180;10&#26376;&#27599;&#26085;&#36039;&#26009;/110-10-10" TargetMode="External"/><Relationship Id="rId125" Type="http://schemas.openxmlformats.org/officeDocument/2006/relationships/hyperlink" Target="../../26%20&#38651;&#21147;&#35373;&#26045;&#36939;&#36681;&#26371;&#35696;(&#27599;&#26085;)/02%20&#27599;&#26085;&#26371;&#35696;&#36039;&#26009;/111&#24180;5&#26376;&#27599;&#26085;&#36039;&#26009;/110-05-01" TargetMode="External"/><Relationship Id="rId332" Type="http://schemas.openxmlformats.org/officeDocument/2006/relationships/hyperlink" Target="../../26%20&#38651;&#21147;&#35373;&#26045;&#36939;&#36681;&#26371;&#35696;(&#27599;&#26085;)/02%20&#27599;&#26085;&#26371;&#35696;&#36039;&#26009;/111&#24180;7&#26376;&#27599;&#26085;&#36039;&#26009;/110-07-17" TargetMode="External"/><Relationship Id="rId637" Type="http://schemas.openxmlformats.org/officeDocument/2006/relationships/hyperlink" Target="../../26%20&#38651;&#21147;&#35373;&#26045;&#36939;&#36681;&#26371;&#35696;(&#27599;&#26085;)/02%20&#27599;&#26085;&#26371;&#35696;&#36039;&#26009;/111&#24180;4&#26376;&#27599;&#26085;&#36039;&#26009;/111-04-23" TargetMode="External"/><Relationship Id="rId276" Type="http://schemas.openxmlformats.org/officeDocument/2006/relationships/hyperlink" Target="../../26%20&#38651;&#21147;&#35373;&#26045;&#36939;&#36681;&#26371;&#35696;(&#27599;&#26085;)/02%20&#27599;&#26085;&#26371;&#35696;&#36039;&#26009;/111&#24180;7&#26376;&#27599;&#26085;&#36039;&#26009;/110-07-03" TargetMode="External"/><Relationship Id="rId483" Type="http://schemas.openxmlformats.org/officeDocument/2006/relationships/hyperlink" Target="../../26%20&#38651;&#21147;&#35373;&#26045;&#36939;&#36681;&#26371;&#35696;(&#27599;&#26085;)/02%20&#27599;&#26085;&#26371;&#35696;&#36039;&#26009;/111&#24180;10&#26376;&#27599;&#26085;&#36039;&#26009;/110-10-16" TargetMode="External"/><Relationship Id="rId690" Type="http://schemas.openxmlformats.org/officeDocument/2006/relationships/hyperlink" Target="../../26%20&#38651;&#21147;&#35373;&#26045;&#36939;&#36681;&#26371;&#35696;(&#27599;&#26085;)/02%20&#27599;&#26085;&#26371;&#35696;&#36039;&#26009;/111&#24180;6&#26376;&#27599;&#26085;&#36039;&#26009;/111-06-10/(&#30000;&#20013;)111-06-10-IW28&#30636;&#36339;&#32000;&#37636;&#21450;&#25913;&#21892;&#23565;&#31574;.xlsx" TargetMode="External"/><Relationship Id="rId704" Type="http://schemas.openxmlformats.org/officeDocument/2006/relationships/hyperlink" Target="../../26%20&#38651;&#21147;&#35373;&#26045;&#36939;&#36681;&#26371;&#35696;(&#27599;&#26085;)/02%20&#27599;&#26085;&#26371;&#35696;&#36039;&#26009;/111&#24180;6&#26376;&#27599;&#26085;&#36039;&#26009;/111-06-14" TargetMode="External"/><Relationship Id="rId40" Type="http://schemas.openxmlformats.org/officeDocument/2006/relationships/hyperlink" Target="../../26%20&#38651;&#21147;&#35373;&#26045;&#36939;&#36681;&#26371;&#35696;(&#27599;&#26085;)/02%20&#27599;&#26085;&#26371;&#35696;&#36039;&#26009;/111&#24180;5&#26376;&#27599;&#26085;&#36039;&#26009;/111-05-20/(&#30000;&#20013;)111-05-20-IG49&#30636;&#36339;&#32000;&#37636;&#21450;&#25913;&#21892;&#23565;&#31574;.xlsx" TargetMode="External"/><Relationship Id="rId136" Type="http://schemas.openxmlformats.org/officeDocument/2006/relationships/hyperlink" Target="../../26%20&#38651;&#21147;&#35373;&#26045;&#36939;&#36681;&#26371;&#35696;(&#27599;&#26085;)/02%20&#27599;&#26085;&#26371;&#35696;&#36039;&#26009;/111&#24180;5&#26376;&#27599;&#26085;&#36039;&#26009;/110-05-08" TargetMode="External"/><Relationship Id="rId343" Type="http://schemas.openxmlformats.org/officeDocument/2006/relationships/hyperlink" Target="../../26%20&#38651;&#21147;&#35373;&#26045;&#36939;&#36681;&#26371;&#35696;(&#27599;&#26085;)/02%20&#27599;&#26085;&#26371;&#35696;&#36039;&#26009;/111&#24180;7&#26376;&#27599;&#26085;&#36039;&#26009;/110-07-26" TargetMode="External"/><Relationship Id="rId550" Type="http://schemas.openxmlformats.org/officeDocument/2006/relationships/hyperlink" Target="../../26%20&#38651;&#21147;&#35373;&#26045;&#36939;&#36681;&#26371;&#35696;(&#27599;&#26085;)/02%20&#27599;&#26085;&#26371;&#35696;&#36039;&#26009;/111&#24180;1&#26376;&#27599;&#26085;&#36039;&#26009;/111-01-07" TargetMode="External"/><Relationship Id="rId203" Type="http://schemas.openxmlformats.org/officeDocument/2006/relationships/hyperlink" Target="../../26%20&#38651;&#21147;&#35373;&#26045;&#36939;&#36681;&#26371;&#35696;(&#27599;&#26085;)/02%20&#27599;&#26085;&#26371;&#35696;&#36039;&#26009;/111&#24180;6&#26376;&#27599;&#26085;&#36039;&#26009;/110-06-10" TargetMode="External"/><Relationship Id="rId648" Type="http://schemas.openxmlformats.org/officeDocument/2006/relationships/hyperlink" Target="../../26%20&#38651;&#21147;&#35373;&#26045;&#36939;&#36681;&#26371;&#35696;(&#27599;&#26085;)/02%20&#27599;&#26085;&#26371;&#35696;&#36039;&#26009;/111&#24180;4&#26376;&#27599;&#26085;&#36039;&#26009;/111-04-30" TargetMode="External"/><Relationship Id="rId287" Type="http://schemas.openxmlformats.org/officeDocument/2006/relationships/hyperlink" Target="../../26%20&#38651;&#21147;&#35373;&#26045;&#36939;&#36681;&#26371;&#35696;(&#27599;&#26085;)/02%20&#27599;&#26085;&#26371;&#35696;&#36039;&#26009;/111&#24180;7&#26376;&#27599;&#26085;&#36039;&#26009;/110-07-06" TargetMode="External"/><Relationship Id="rId410" Type="http://schemas.openxmlformats.org/officeDocument/2006/relationships/hyperlink" Target="../../26%20&#38651;&#21147;&#35373;&#26045;&#36939;&#36681;&#26371;&#35696;(&#27599;&#26085;)/02%20&#27599;&#26085;&#26371;&#35696;&#36039;&#26009;/111&#24180;9&#26376;&#27599;&#26085;&#36039;&#26009;/110-09-01" TargetMode="External"/><Relationship Id="rId494" Type="http://schemas.openxmlformats.org/officeDocument/2006/relationships/hyperlink" Target="../../26%20&#38651;&#21147;&#35373;&#26045;&#36939;&#36681;&#26371;&#35696;(&#27599;&#26085;)/02%20&#27599;&#26085;&#26371;&#35696;&#36039;&#26009;/111&#24180;10&#26376;&#27599;&#26085;&#36039;&#26009;/110-10-24" TargetMode="External"/><Relationship Id="rId508" Type="http://schemas.openxmlformats.org/officeDocument/2006/relationships/hyperlink" Target="../../26%20&#38651;&#21147;&#35373;&#26045;&#36939;&#36681;&#26371;&#35696;(&#27599;&#26085;)/02%20&#27599;&#26085;&#26371;&#35696;&#36039;&#26009;/111&#24180;11&#26376;&#27599;&#26085;&#36039;&#26009;/110-11-14" TargetMode="External"/><Relationship Id="rId715" Type="http://schemas.openxmlformats.org/officeDocument/2006/relationships/hyperlink" Target="../../26%20&#38651;&#21147;&#35373;&#26045;&#36939;&#36681;&#26371;&#35696;(&#27599;&#26085;)/02%20&#27599;&#26085;&#26371;&#35696;&#36039;&#26009;/111&#24180;6&#26376;&#27599;&#26085;&#36039;&#26009;/111-06-14/111-06-14%20IQ35%20&#36339;&#33067;&#32000;&#37636;&#21450;&#25913;&#21892;&#23565;&#31574;.xlsx" TargetMode="External"/><Relationship Id="rId147" Type="http://schemas.openxmlformats.org/officeDocument/2006/relationships/hyperlink" Target="../../26%20&#38651;&#21147;&#35373;&#26045;&#36939;&#36681;&#26371;&#35696;(&#27599;&#26085;)/02%20&#27599;&#26085;&#26371;&#35696;&#36039;&#26009;/111&#24180;5&#26376;&#27599;&#26085;&#36039;&#26009;/110-05-13" TargetMode="External"/><Relationship Id="rId354" Type="http://schemas.openxmlformats.org/officeDocument/2006/relationships/hyperlink" Target="../../26%20&#38651;&#21147;&#35373;&#26045;&#36939;&#36681;&#26371;&#35696;(&#27599;&#26085;)/02%20&#27599;&#26085;&#26371;&#35696;&#36039;&#26009;/111&#24180;7&#26376;&#27599;&#26085;&#36039;&#26009;/110-07-31" TargetMode="External"/><Relationship Id="rId51" Type="http://schemas.openxmlformats.org/officeDocument/2006/relationships/hyperlink" Target="../../26%20&#38651;&#21147;&#35373;&#26045;&#36939;&#36681;&#26371;&#35696;(&#27599;&#26085;)/02%20&#27599;&#26085;&#26371;&#35696;&#36039;&#26009;/111&#24180;5&#26376;&#27599;&#26085;&#36039;&#26009;/111-05-25" TargetMode="External"/><Relationship Id="rId561" Type="http://schemas.openxmlformats.org/officeDocument/2006/relationships/hyperlink" Target="../../26%20&#38651;&#21147;&#35373;&#26045;&#36939;&#36681;&#26371;&#35696;(&#27599;&#26085;)/02%20&#27599;&#26085;&#26371;&#35696;&#36039;&#26009;/111&#24180;2&#26376;&#27599;&#26085;&#36039;&#26009;/111-02-07" TargetMode="External"/><Relationship Id="rId659" Type="http://schemas.openxmlformats.org/officeDocument/2006/relationships/hyperlink" Target="../../26%20&#38651;&#21147;&#35373;&#26045;&#36939;&#36681;&#26371;&#35696;(&#27599;&#26085;)/02%20&#27599;&#26085;&#26371;&#35696;&#36039;&#26009;/111&#24180;6&#26376;&#27599;&#26085;&#36039;&#26009;/111-06-06" TargetMode="External"/><Relationship Id="rId214" Type="http://schemas.openxmlformats.org/officeDocument/2006/relationships/hyperlink" Target="../../26%20&#38651;&#21147;&#35373;&#26045;&#36939;&#36681;&#26371;&#35696;(&#27599;&#26085;)/02%20&#27599;&#26085;&#26371;&#35696;&#36039;&#26009;/111&#24180;6&#26376;&#27599;&#26085;&#36039;&#26009;/110-06-12" TargetMode="External"/><Relationship Id="rId298" Type="http://schemas.openxmlformats.org/officeDocument/2006/relationships/hyperlink" Target="../../26%20&#38651;&#21147;&#35373;&#26045;&#36939;&#36681;&#26371;&#35696;(&#27599;&#26085;)/02%20&#27599;&#26085;&#26371;&#35696;&#36039;&#26009;/111&#24180;7&#26376;&#27599;&#26085;&#36039;&#26009;/110-07-09" TargetMode="External"/><Relationship Id="rId421" Type="http://schemas.openxmlformats.org/officeDocument/2006/relationships/hyperlink" Target="../../26%20&#38651;&#21147;&#35373;&#26045;&#36939;&#36681;&#26371;&#35696;(&#27599;&#26085;)/02%20&#27599;&#26085;&#26371;&#35696;&#36039;&#26009;/111&#24180;9&#26376;&#27599;&#26085;&#36039;&#26009;/110-09-05" TargetMode="External"/><Relationship Id="rId519" Type="http://schemas.openxmlformats.org/officeDocument/2006/relationships/hyperlink" Target="../../26%20&#38651;&#21147;&#35373;&#26045;&#36939;&#36681;&#26371;&#35696;(&#27599;&#26085;)/02%20&#27599;&#26085;&#26371;&#35696;&#36039;&#26009;/111&#24180;11&#26376;&#27599;&#26085;&#36039;&#26009;/110-11-22" TargetMode="External"/><Relationship Id="rId158" Type="http://schemas.openxmlformats.org/officeDocument/2006/relationships/hyperlink" Target="../../26%20&#38651;&#21147;&#35373;&#26045;&#36939;&#36681;&#26371;&#35696;(&#27599;&#26085;)/02%20&#27599;&#26085;&#26371;&#35696;&#36039;&#26009;/111&#24180;5&#26376;&#27599;&#26085;&#36039;&#26009;/110-05-19" TargetMode="External"/><Relationship Id="rId726" Type="http://schemas.openxmlformats.org/officeDocument/2006/relationships/hyperlink" Target="../../26%20&#38651;&#21147;&#35373;&#26045;&#36939;&#36681;&#26371;&#35696;(&#27599;&#26085;)/02%20&#27599;&#26085;&#26371;&#35696;&#36039;&#26009;/111&#24180;6&#26376;&#27599;&#26085;&#36039;&#26009;/111-06-18/1110618-9I30&#30636;&#36339;&#32000;&#37636;&#21450;&#25913;&#21892;&#23565;&#31574;.xlsx" TargetMode="External"/><Relationship Id="rId62" Type="http://schemas.openxmlformats.org/officeDocument/2006/relationships/hyperlink" Target="../../26%20&#38651;&#21147;&#35373;&#26045;&#36939;&#36681;&#26371;&#35696;(&#27599;&#26085;)/02%20&#27599;&#26085;&#26371;&#35696;&#36039;&#26009;/111&#24180;5&#26376;&#27599;&#26085;&#36039;&#26009;/111-05-26/111-05-26%20IU31&#30636;&#36339;&#32000;&#37636;&#21450;&#25913;&#21892;&#23565;&#31574;.xlsx" TargetMode="External"/><Relationship Id="rId365" Type="http://schemas.openxmlformats.org/officeDocument/2006/relationships/hyperlink" Target="../../26%20&#38651;&#21147;&#35373;&#26045;&#36939;&#36681;&#26371;&#35696;(&#27599;&#26085;)/02%20&#27599;&#26085;&#26371;&#35696;&#36039;&#26009;/111&#24180;8&#26376;&#27599;&#26085;&#36039;&#26009;/110-08-13" TargetMode="External"/><Relationship Id="rId572" Type="http://schemas.openxmlformats.org/officeDocument/2006/relationships/hyperlink" Target="../../26%20&#38651;&#21147;&#35373;&#26045;&#36939;&#36681;&#26371;&#35696;(&#27599;&#26085;)/02%20&#27599;&#26085;&#26371;&#35696;&#36039;&#26009;/111&#24180;3&#26376;&#27599;&#26085;&#36039;&#26009;/111-03-02" TargetMode="External"/><Relationship Id="rId225" Type="http://schemas.openxmlformats.org/officeDocument/2006/relationships/hyperlink" Target="../../26%20&#38651;&#21147;&#35373;&#26045;&#36939;&#36681;&#26371;&#35696;(&#27599;&#26085;)/02%20&#27599;&#26085;&#26371;&#35696;&#36039;&#26009;/111&#24180;6&#26376;&#27599;&#26085;&#36039;&#26009;/110-06-15" TargetMode="External"/><Relationship Id="rId432" Type="http://schemas.openxmlformats.org/officeDocument/2006/relationships/hyperlink" Target="../../26%20&#38651;&#21147;&#35373;&#26045;&#36939;&#36681;&#26371;&#35696;(&#27599;&#26085;)/02%20&#27599;&#26085;&#26371;&#35696;&#36039;&#26009;/111&#24180;9&#26376;&#27599;&#26085;&#36039;&#26009;/110-09-17" TargetMode="External"/><Relationship Id="rId737" Type="http://schemas.openxmlformats.org/officeDocument/2006/relationships/hyperlink" Target="../../26%20&#38651;&#21147;&#35373;&#26045;&#36939;&#36681;&#26371;&#35696;(&#27599;&#26085;)/02%20&#27599;&#26085;&#26371;&#35696;&#36039;&#26009;/111&#24180;6&#26376;&#27599;&#26085;&#36039;&#26009;/111-06-24" TargetMode="External"/><Relationship Id="rId73" Type="http://schemas.openxmlformats.org/officeDocument/2006/relationships/hyperlink" Target="../../26%20&#38651;&#21147;&#35373;&#26045;&#36939;&#36681;&#26371;&#35696;(&#27599;&#26085;)/02%20&#27599;&#26085;&#26371;&#35696;&#36039;&#26009;/111&#24180;5&#26376;&#27599;&#26085;&#36039;&#26009;/111-05-30" TargetMode="External"/><Relationship Id="rId169" Type="http://schemas.openxmlformats.org/officeDocument/2006/relationships/hyperlink" Target="../../26%20&#38651;&#21147;&#35373;&#26045;&#36939;&#36681;&#26371;&#35696;(&#27599;&#26085;)/02%20&#27599;&#26085;&#26371;&#35696;&#36039;&#26009;/111&#24180;5&#26376;&#27599;&#26085;&#36039;&#26009;/110-05-23" TargetMode="External"/><Relationship Id="rId376" Type="http://schemas.openxmlformats.org/officeDocument/2006/relationships/hyperlink" Target="../../26%20&#38651;&#21147;&#35373;&#26045;&#36939;&#36681;&#26371;&#35696;(&#27599;&#26085;)/02%20&#27599;&#26085;&#26371;&#35696;&#36039;&#26009;/111&#24180;8&#26376;&#27599;&#26085;&#36039;&#26009;/110-08-18" TargetMode="External"/><Relationship Id="rId583" Type="http://schemas.openxmlformats.org/officeDocument/2006/relationships/hyperlink" Target="../../26%20&#38651;&#21147;&#35373;&#26045;&#36939;&#36681;&#26371;&#35696;(&#27599;&#26085;)/02%20&#27599;&#26085;&#26371;&#35696;&#36039;&#26009;/111&#24180;3&#26376;&#27599;&#26085;&#36039;&#26009;/111-03-18" TargetMode="External"/><Relationship Id="rId4" Type="http://schemas.openxmlformats.org/officeDocument/2006/relationships/hyperlink" Target="../../26%20&#38651;&#21147;&#35373;&#26045;&#36939;&#36681;&#26371;&#35696;(&#27599;&#26085;)/02%20&#27599;&#26085;&#26371;&#35696;&#36039;&#26009;/111&#24180;5&#26376;&#27599;&#26085;&#36039;&#26009;/111-05-03" TargetMode="External"/><Relationship Id="rId236" Type="http://schemas.openxmlformats.org/officeDocument/2006/relationships/hyperlink" Target="../../26%20&#38651;&#21147;&#35373;&#26045;&#36939;&#36681;&#26371;&#35696;(&#27599;&#26085;)/02%20&#27599;&#26085;&#26371;&#35696;&#36039;&#26009;/111&#24180;6.&#26376;&#27599;&#26085;&#36039;&#26009;/110-6-19" TargetMode="External"/><Relationship Id="rId443" Type="http://schemas.openxmlformats.org/officeDocument/2006/relationships/hyperlink" Target="../../26%20&#38651;&#21147;&#35373;&#26045;&#36939;&#36681;&#26371;&#35696;(&#27599;&#26085;)/02%20&#27599;&#26085;&#26371;&#35696;&#36039;&#26009;/111&#24180;9&#26376;&#27599;&#26085;&#36039;&#26009;/110-09-22" TargetMode="External"/><Relationship Id="rId650" Type="http://schemas.openxmlformats.org/officeDocument/2006/relationships/hyperlink" Target="../../26%20&#38651;&#21147;&#35373;&#26045;&#36939;&#36681;&#26371;&#35696;(&#27599;&#26085;)/02%20&#27599;&#26085;&#26371;&#35696;&#36039;&#26009;/111&#24180;6&#26376;&#27599;&#26085;&#36039;&#26009;/111-06-03/1110603-IY33%20&#30636;&#36339;&#32000;&#37636;&#21450;&#25913;&#21892;&#23565;&#31574;.xlsx" TargetMode="External"/></Relationships>
</file>

<file path=xl/worksheets/_rels/sheet6.xml.rels><?xml version="1.0" encoding="UTF-8" standalone="yes"?>
<Relationships xmlns="http://schemas.openxmlformats.org/package/2006/relationships"><Relationship Id="rId13" Type="http://schemas.openxmlformats.org/officeDocument/2006/relationships/hyperlink" Target="../../26%20&#38651;&#21147;&#35373;&#26045;&#36939;&#36681;&#26371;&#35696;(&#27599;&#26085;)/02%20&#27599;&#26085;&#26371;&#35696;&#36039;&#26009;/111&#24180;&#26376;&#27599;&#26085;&#36039;&#26009;/IF35" TargetMode="External"/><Relationship Id="rId18" Type="http://schemas.openxmlformats.org/officeDocument/2006/relationships/hyperlink" Target="../../26%20&#38651;&#21147;&#35373;&#26045;&#36939;&#36681;&#26371;&#35696;(&#27599;&#26085;)/02%20&#27599;&#26085;&#26371;&#35696;&#36039;&#26009;/111&#24180;5&#26376;&#27599;&#26085;&#36039;&#26009;/111-05-20" TargetMode="External"/><Relationship Id="rId26" Type="http://schemas.openxmlformats.org/officeDocument/2006/relationships/hyperlink" Target="../../26%20&#38651;&#21147;&#35373;&#26045;&#36939;&#36681;&#26371;&#35696;(&#27599;&#26085;)/02%20&#27599;&#26085;&#26371;&#35696;&#36039;&#26009;/111&#24180;5&#26376;&#27599;&#26085;&#36039;&#26009;/111-05-27" TargetMode="External"/><Relationship Id="rId39" Type="http://schemas.openxmlformats.org/officeDocument/2006/relationships/hyperlink" Target="../../26%20&#38651;&#21147;&#35373;&#26045;&#36939;&#36681;&#26371;&#35696;(&#27599;&#26085;)/02%20&#27599;&#26085;&#26371;&#35696;&#36039;&#26009;/111&#24180;6&#26376;&#27599;&#26085;&#36039;&#26009;/111-06-29" TargetMode="External"/><Relationship Id="rId21" Type="http://schemas.openxmlformats.org/officeDocument/2006/relationships/hyperlink" Target="../../26%20&#38651;&#21147;&#35373;&#26045;&#36939;&#36681;&#26371;&#35696;(&#27599;&#26085;)/02%20&#27599;&#26085;&#26371;&#35696;&#36039;&#26009;/111&#24180;5&#26376;&#27599;&#26085;&#36039;&#26009;/111-05-24" TargetMode="External"/><Relationship Id="rId34" Type="http://schemas.openxmlformats.org/officeDocument/2006/relationships/hyperlink" Target="../../26%20&#38651;&#21147;&#35373;&#26045;&#36939;&#36681;&#26371;&#35696;(&#27599;&#26085;)/02%20&#27599;&#26085;&#26371;&#35696;&#36039;&#26009;/111&#24180;6&#26376;&#27599;&#26085;&#36039;&#26009;/111-06-28" TargetMode="External"/><Relationship Id="rId42" Type="http://schemas.openxmlformats.org/officeDocument/2006/relationships/hyperlink" Target="../../26%20&#38651;&#21147;&#35373;&#26045;&#36939;&#36681;&#26371;&#35696;(&#27599;&#26085;)/02%20&#27599;&#26085;&#26371;&#35696;&#36039;&#26009;/111&#24180;6&#26376;&#27599;&#26085;&#36039;&#26009;/111-06-30" TargetMode="External"/><Relationship Id="rId47" Type="http://schemas.openxmlformats.org/officeDocument/2006/relationships/image" Target="../media/image3.emf"/><Relationship Id="rId50" Type="http://schemas.openxmlformats.org/officeDocument/2006/relationships/table" Target="../tables/table3.xml"/><Relationship Id="rId7" Type="http://schemas.openxmlformats.org/officeDocument/2006/relationships/hyperlink" Target="../../26%20&#38651;&#21147;&#35373;&#26045;&#36939;&#36681;&#26371;&#35696;(&#27599;&#26085;)/02%20&#27599;&#26085;&#26371;&#35696;&#36039;&#26009;/111&#24180;4&#26376;&#27599;&#26085;&#36039;&#26009;/111-04-12" TargetMode="External"/><Relationship Id="rId2" Type="http://schemas.openxmlformats.org/officeDocument/2006/relationships/hyperlink" Target="../../26%20&#38651;&#21147;&#35373;&#26045;&#36939;&#36681;&#26371;&#35696;(&#27599;&#26085;)/02%20&#27599;&#26085;&#26371;&#35696;&#36039;&#26009;/111&#24180;4&#26376;&#27599;&#26085;&#36039;&#26009;/111-04-08" TargetMode="External"/><Relationship Id="rId16" Type="http://schemas.openxmlformats.org/officeDocument/2006/relationships/hyperlink" Target="../../26%20&#38651;&#21147;&#35373;&#26045;&#36939;&#36681;&#26371;&#35696;(&#27599;&#26085;)/02%20&#27599;&#26085;&#26371;&#35696;&#36039;&#26009;/111&#24180;5&#26376;&#27599;&#26085;&#36039;&#26009;/111-05-14" TargetMode="External"/><Relationship Id="rId29" Type="http://schemas.openxmlformats.org/officeDocument/2006/relationships/hyperlink" Target="../../26%20&#38651;&#21147;&#35373;&#26045;&#36939;&#36681;&#26371;&#35696;(&#27599;&#26085;)/02%20&#27599;&#26085;&#26371;&#35696;&#36039;&#26009;/111&#24180;6&#26376;&#27599;&#26085;&#36039;&#26009;/111-06-06" TargetMode="External"/><Relationship Id="rId11" Type="http://schemas.openxmlformats.org/officeDocument/2006/relationships/hyperlink" Target="../../26%20&#38651;&#21147;&#35373;&#26045;&#36939;&#36681;&#26371;&#35696;(&#27599;&#26085;)/02%20&#27599;&#26085;&#26371;&#35696;&#36039;&#26009;/111&#24180;4&#26376;&#27599;&#26085;&#36039;&#26009;/111-04-28" TargetMode="External"/><Relationship Id="rId24" Type="http://schemas.openxmlformats.org/officeDocument/2006/relationships/hyperlink" Target="../../26%20&#38651;&#21147;&#35373;&#26045;&#36939;&#36681;&#26371;&#35696;(&#27599;&#26085;)/02%20&#27599;&#26085;&#26371;&#35696;&#36039;&#26009;/111&#24180;5&#26376;&#27599;&#26085;&#36039;&#26009;/111-05-27" TargetMode="External"/><Relationship Id="rId32" Type="http://schemas.openxmlformats.org/officeDocument/2006/relationships/hyperlink" Target="../../26%20&#38651;&#21147;&#35373;&#26045;&#36939;&#36681;&#26371;&#35696;(&#27599;&#26085;)/02%20&#27599;&#26085;&#26371;&#35696;&#36039;&#26009;/111&#24180;6&#26376;&#27599;&#26085;&#36039;&#26009;/111-06-26" TargetMode="External"/><Relationship Id="rId37" Type="http://schemas.openxmlformats.org/officeDocument/2006/relationships/hyperlink" Target="../../26%20&#38651;&#21147;&#35373;&#26045;&#36939;&#36681;&#26371;&#35696;(&#27599;&#26085;)/02%20&#27599;&#26085;&#26371;&#35696;&#36039;&#26009;/111&#24180;6&#26376;&#27599;&#26085;&#36039;&#26009;/111-06-29" TargetMode="External"/><Relationship Id="rId40" Type="http://schemas.openxmlformats.org/officeDocument/2006/relationships/hyperlink" Target="../../26%20&#38651;&#21147;&#35373;&#26045;&#36939;&#36681;&#26371;&#35696;(&#27599;&#26085;)/02%20&#27599;&#26085;&#26371;&#35696;&#36039;&#26009;/111&#24180;6&#26376;&#27599;&#26085;&#36039;&#26009;/111-06-29" TargetMode="External"/><Relationship Id="rId45" Type="http://schemas.openxmlformats.org/officeDocument/2006/relationships/vmlDrawing" Target="../drawings/vmlDrawing2.vml"/><Relationship Id="rId5" Type="http://schemas.openxmlformats.org/officeDocument/2006/relationships/hyperlink" Target="../../26%20&#38651;&#21147;&#35373;&#26045;&#36939;&#36681;&#26371;&#35696;(&#27599;&#26085;)/02%20&#27599;&#26085;&#26371;&#35696;&#36039;&#26009;/111&#24180;4&#26376;&#27599;&#26085;&#36039;&#26009;/111-04-12" TargetMode="External"/><Relationship Id="rId15" Type="http://schemas.openxmlformats.org/officeDocument/2006/relationships/hyperlink" Target="../../26%20&#38651;&#21147;&#35373;&#26045;&#36939;&#36681;&#26371;&#35696;(&#27599;&#26085;)/02%20&#27599;&#26085;&#26371;&#35696;&#36039;&#26009;/111&#24180;5&#26376;&#27599;&#26085;&#36039;&#26009;/111-05-13" TargetMode="External"/><Relationship Id="rId23" Type="http://schemas.openxmlformats.org/officeDocument/2006/relationships/hyperlink" Target="../../26%20&#38651;&#21147;&#35373;&#26045;&#36939;&#36681;&#26371;&#35696;(&#27599;&#26085;)/02%20&#27599;&#26085;&#26371;&#35696;&#36039;&#26009;/111&#24180;5&#26376;&#27599;&#26085;&#36039;&#26009;/111-05-27" TargetMode="External"/><Relationship Id="rId28" Type="http://schemas.openxmlformats.org/officeDocument/2006/relationships/hyperlink" Target="../../26%20&#38651;&#21147;&#35373;&#26045;&#36939;&#36681;&#26371;&#35696;(&#27599;&#26085;)/02%20&#27599;&#26085;&#26371;&#35696;&#36039;&#26009;/111&#24180;6&#26376;&#27599;&#26085;&#36039;&#26009;/111-06-05" TargetMode="External"/><Relationship Id="rId36" Type="http://schemas.openxmlformats.org/officeDocument/2006/relationships/hyperlink" Target="../../26%20&#38651;&#21147;&#35373;&#26045;&#36939;&#36681;&#26371;&#35696;(&#27599;&#26085;)/02%20&#27599;&#26085;&#26371;&#35696;&#36039;&#26009;/111&#24180;6&#26376;&#27599;&#26085;&#36039;&#26009;/111-06-29" TargetMode="External"/><Relationship Id="rId49" Type="http://schemas.openxmlformats.org/officeDocument/2006/relationships/image" Target="../media/image4.emf"/><Relationship Id="rId10" Type="http://schemas.openxmlformats.org/officeDocument/2006/relationships/hyperlink" Target="../../26%20&#38651;&#21147;&#35373;&#26045;&#36939;&#36681;&#26371;&#35696;(&#27599;&#26085;)/02%20&#27599;&#26085;&#26371;&#35696;&#36039;&#26009;/111&#24180;4&#26376;&#27599;&#26085;&#36039;&#26009;/111-04-23" TargetMode="External"/><Relationship Id="rId19" Type="http://schemas.openxmlformats.org/officeDocument/2006/relationships/hyperlink" Target="../../26%20&#38651;&#21147;&#35373;&#26045;&#36939;&#36681;&#26371;&#35696;(&#27599;&#26085;)/02%20&#27599;&#26085;&#26371;&#35696;&#36039;&#26009;/111&#24180;5&#26376;&#27599;&#26085;&#36039;&#26009;/111-05-24" TargetMode="External"/><Relationship Id="rId31" Type="http://schemas.openxmlformats.org/officeDocument/2006/relationships/hyperlink" Target="../../26%20&#38651;&#21147;&#35373;&#26045;&#36939;&#36681;&#26371;&#35696;(&#27599;&#26085;)/02%20&#27599;&#26085;&#26371;&#35696;&#36039;&#26009;/111&#24180;6&#26376;&#27599;&#26085;&#36039;&#26009;/111-06-25" TargetMode="External"/><Relationship Id="rId44" Type="http://schemas.openxmlformats.org/officeDocument/2006/relationships/drawing" Target="../drawings/drawing2.xml"/><Relationship Id="rId52" Type="http://schemas.openxmlformats.org/officeDocument/2006/relationships/comments" Target="../comments2.xml"/><Relationship Id="rId4" Type="http://schemas.openxmlformats.org/officeDocument/2006/relationships/hyperlink" Target="../../26%20&#38651;&#21147;&#35373;&#26045;&#36939;&#36681;&#26371;&#35696;(&#27599;&#26085;)/02%20&#27599;&#26085;&#26371;&#35696;&#36039;&#26009;/111&#24180;4&#26376;&#27599;&#26085;&#36039;&#26009;/111-04-12" TargetMode="External"/><Relationship Id="rId9" Type="http://schemas.openxmlformats.org/officeDocument/2006/relationships/hyperlink" Target="../../26%20&#38651;&#21147;&#35373;&#26045;&#36939;&#36681;&#26371;&#35696;(&#27599;&#26085;)/02%20&#27599;&#26085;&#26371;&#35696;&#36039;&#26009;/111&#24180;4&#26376;&#27599;&#26085;&#36039;&#26009;/111-04-20" TargetMode="External"/><Relationship Id="rId14" Type="http://schemas.openxmlformats.org/officeDocument/2006/relationships/hyperlink" Target="../../26%20&#38651;&#21147;&#35373;&#26045;&#36939;&#36681;&#26371;&#35696;(&#27599;&#26085;)/02%20&#27599;&#26085;&#26371;&#35696;&#36039;&#26009;/111&#24180;&#26376;&#27599;&#26085;&#36039;&#26009;/9G29" TargetMode="External"/><Relationship Id="rId22" Type="http://schemas.openxmlformats.org/officeDocument/2006/relationships/hyperlink" Target="../../26%20&#38651;&#21147;&#35373;&#26045;&#36939;&#36681;&#26371;&#35696;(&#27599;&#26085;)/02%20&#27599;&#26085;&#26371;&#35696;&#36039;&#26009;/111&#24180;5&#26376;&#27599;&#26085;&#36039;&#26009;/111-05-26" TargetMode="External"/><Relationship Id="rId27" Type="http://schemas.openxmlformats.org/officeDocument/2006/relationships/hyperlink" Target="../../26%20&#38651;&#21147;&#35373;&#26045;&#36939;&#36681;&#26371;&#35696;(&#27599;&#26085;)/02%20&#27599;&#26085;&#26371;&#35696;&#36039;&#26009;/111&#24180;6&#26376;&#27599;&#26085;&#36039;&#26009;/111-06-04" TargetMode="External"/><Relationship Id="rId30" Type="http://schemas.openxmlformats.org/officeDocument/2006/relationships/hyperlink" Target="../../26%20&#38651;&#21147;&#35373;&#26045;&#36939;&#36681;&#26371;&#35696;(&#27599;&#26085;)/02%20&#27599;&#26085;&#26371;&#35696;&#36039;&#26009;/111&#24180;6&#26376;&#27599;&#26085;&#36039;&#26009;/111-06-25" TargetMode="External"/><Relationship Id="rId35" Type="http://schemas.openxmlformats.org/officeDocument/2006/relationships/hyperlink" Target="../../26%20&#38651;&#21147;&#35373;&#26045;&#36939;&#36681;&#26371;&#35696;(&#27599;&#26085;)/02%20&#27599;&#26085;&#26371;&#35696;&#36039;&#26009;/111&#24180;6.&#26376;&#27599;&#26085;&#36039;&#26009;/111-6-29" TargetMode="External"/><Relationship Id="rId43" Type="http://schemas.openxmlformats.org/officeDocument/2006/relationships/printerSettings" Target="../printerSettings/printerSettings6.bin"/><Relationship Id="rId48" Type="http://schemas.openxmlformats.org/officeDocument/2006/relationships/control" Target="../activeX/activeX4.xml"/><Relationship Id="rId8" Type="http://schemas.openxmlformats.org/officeDocument/2006/relationships/hyperlink" Target="../../26%20&#38651;&#21147;&#35373;&#26045;&#36939;&#36681;&#26371;&#35696;(&#27599;&#26085;)/02%20&#27599;&#26085;&#26371;&#35696;&#36039;&#26009;/111&#24180;4&#26376;&#27599;&#26085;&#36039;&#26009;/111-04-16" TargetMode="External"/><Relationship Id="rId51" Type="http://schemas.openxmlformats.org/officeDocument/2006/relationships/table" Target="../tables/table4.xml"/><Relationship Id="rId3" Type="http://schemas.openxmlformats.org/officeDocument/2006/relationships/hyperlink" Target="../../26%20&#38651;&#21147;&#35373;&#26045;&#36939;&#36681;&#26371;&#35696;(&#27599;&#26085;)/02%20&#27599;&#26085;&#26371;&#35696;&#36039;&#26009;/111&#24180;4&#26376;&#27599;&#26085;&#36039;&#26009;/111-04-12" TargetMode="External"/><Relationship Id="rId12" Type="http://schemas.openxmlformats.org/officeDocument/2006/relationships/hyperlink" Target="../../26%20&#38651;&#21147;&#35373;&#26045;&#36939;&#36681;&#26371;&#35696;(&#27599;&#26085;)/02%20&#27599;&#26085;&#26371;&#35696;&#36039;&#26009;/111&#24180;5&#26376;&#27599;&#26085;&#36039;&#26009;/111-05-02" TargetMode="External"/><Relationship Id="rId17" Type="http://schemas.openxmlformats.org/officeDocument/2006/relationships/hyperlink" Target="../../26%20&#38651;&#21147;&#35373;&#26045;&#36939;&#36681;&#26371;&#35696;(&#27599;&#26085;)/02%20&#27599;&#26085;&#26371;&#35696;&#36039;&#26009;/111&#24180;5&#26376;&#27599;&#26085;&#36039;&#26009;/111-05-17" TargetMode="External"/><Relationship Id="rId25" Type="http://schemas.openxmlformats.org/officeDocument/2006/relationships/hyperlink" Target="../../26%20&#38651;&#21147;&#35373;&#26045;&#36939;&#36681;&#26371;&#35696;(&#27599;&#26085;)/02%20&#27599;&#26085;&#26371;&#35696;&#36039;&#26009;/111&#24180;5&#26376;&#27599;&#26085;&#36039;&#26009;/111-05-27" TargetMode="External"/><Relationship Id="rId33" Type="http://schemas.openxmlformats.org/officeDocument/2006/relationships/hyperlink" Target="../../26%20&#38651;&#21147;&#35373;&#26045;&#36939;&#36681;&#26371;&#35696;(&#27599;&#26085;)/02%20&#27599;&#26085;&#26371;&#35696;&#36039;&#26009;/111&#24180;6&#26376;&#27599;&#26085;&#36039;&#26009;/111-06-27" TargetMode="External"/><Relationship Id="rId38" Type="http://schemas.openxmlformats.org/officeDocument/2006/relationships/hyperlink" Target="../../26%20&#38651;&#21147;&#35373;&#26045;&#36939;&#36681;&#26371;&#35696;(&#27599;&#26085;)/02%20&#27599;&#26085;&#26371;&#35696;&#36039;&#26009;/111&#24180;6&#26376;&#27599;&#26085;&#36039;&#26009;/111-06-29" TargetMode="External"/><Relationship Id="rId46" Type="http://schemas.openxmlformats.org/officeDocument/2006/relationships/control" Target="../activeX/activeX3.xml"/><Relationship Id="rId20" Type="http://schemas.openxmlformats.org/officeDocument/2006/relationships/hyperlink" Target="../../26%20&#38651;&#21147;&#35373;&#26045;&#36939;&#36681;&#26371;&#35696;(&#27599;&#26085;)/02%20&#27599;&#26085;&#26371;&#35696;&#36039;&#26009;/111&#24180;5&#26376;&#27599;&#26085;&#36039;&#26009;/111-05-24" TargetMode="External"/><Relationship Id="rId41" Type="http://schemas.openxmlformats.org/officeDocument/2006/relationships/hyperlink" Target="../../26%20&#38651;&#21147;&#35373;&#26045;&#36939;&#36681;&#26371;&#35696;(&#27599;&#26085;)/02%20&#27599;&#26085;&#26371;&#35696;&#36039;&#26009;/111&#24180;6&#26376;&#27599;&#26085;&#36039;&#26009;/111-06-29" TargetMode="External"/><Relationship Id="rId1" Type="http://schemas.openxmlformats.org/officeDocument/2006/relationships/hyperlink" Target="../../26%20&#38651;&#21147;&#35373;&#26045;&#36939;&#36681;&#26371;&#35696;(&#27599;&#26085;)/02%20&#27599;&#26085;&#26371;&#35696;&#36039;&#26009;/111&#24180;4&#26376;&#27599;&#26085;&#36039;&#26009;/111-04-07" TargetMode="External"/><Relationship Id="rId6" Type="http://schemas.openxmlformats.org/officeDocument/2006/relationships/hyperlink" Target="../../26%20&#38651;&#21147;&#35373;&#26045;&#36939;&#36681;&#26371;&#35696;(&#27599;&#26085;)/02%20&#27599;&#26085;&#26371;&#35696;&#36039;&#26009;/111&#24180;4&#26376;&#27599;&#26085;&#36039;&#26009;/111-04-12" TargetMode="External"/></Relationships>
</file>

<file path=xl/worksheets/_rels/sheet7.xml.rels><?xml version="1.0" encoding="UTF-8" standalone="yes"?>
<Relationships xmlns="http://schemas.openxmlformats.org/package/2006/relationships"><Relationship Id="rId117" Type="http://schemas.openxmlformats.org/officeDocument/2006/relationships/hyperlink" Target="../../26%20&#38651;&#21147;&#35373;&#26045;&#36939;&#36681;&#26371;&#35696;(&#27599;&#26085;)/02%20&#27599;&#26085;&#26371;&#35696;&#36039;&#26009;/111&#24180;2&#26376;&#27599;&#26085;&#36039;&#26009;/111-02-08" TargetMode="External"/><Relationship Id="rId21" Type="http://schemas.openxmlformats.org/officeDocument/2006/relationships/hyperlink" Target="../../26%20&#38651;&#21147;&#35373;&#26045;&#36939;&#36681;&#26371;&#35696;(&#27599;&#26085;)/02%20&#27599;&#26085;&#26371;&#35696;&#36039;&#26009;/111&#24180;5&#26376;&#27599;&#26085;&#36039;&#26009;/111-05-26" TargetMode="External"/><Relationship Id="rId42" Type="http://schemas.openxmlformats.org/officeDocument/2006/relationships/hyperlink" Target="../../26%20&#38651;&#21147;&#35373;&#26045;&#36939;&#36681;&#26371;&#35696;(&#27599;&#26085;)/02%20&#27599;&#26085;&#26371;&#35696;&#36039;&#26009;/111&#24180;7&#26376;&#27599;&#26085;&#36039;&#26009;/110-07-04" TargetMode="External"/><Relationship Id="rId63" Type="http://schemas.openxmlformats.org/officeDocument/2006/relationships/hyperlink" Target="../../26%20&#38651;&#21147;&#35373;&#26045;&#36939;&#36681;&#26371;&#35696;(&#27599;&#26085;)/02%20&#27599;&#26085;&#26371;&#35696;&#36039;&#26009;/111&#24180;9&#26376;&#27599;&#26085;&#36039;&#26009;/110-09-14" TargetMode="External"/><Relationship Id="rId84" Type="http://schemas.openxmlformats.org/officeDocument/2006/relationships/hyperlink" Target="../../26%20&#38651;&#21147;&#35373;&#26045;&#36939;&#36681;&#26371;&#35696;(&#27599;&#26085;)/02%20&#27599;&#26085;&#26371;&#35696;&#36039;&#26009;/111&#24180;10&#26376;&#27599;&#26085;&#36039;&#26009;/110-10-31" TargetMode="External"/><Relationship Id="rId138" Type="http://schemas.openxmlformats.org/officeDocument/2006/relationships/hyperlink" Target="../../26%20&#38651;&#21147;&#35373;&#26045;&#36939;&#36681;&#26371;&#35696;(&#27599;&#26085;)/02%20&#27599;&#26085;&#26371;&#35696;&#36039;&#26009;/111&#24180;6&#26376;&#27599;&#26085;&#36039;&#26009;/111-06-28" TargetMode="External"/><Relationship Id="rId107" Type="http://schemas.openxmlformats.org/officeDocument/2006/relationships/hyperlink" Target="../../26%20&#38651;&#21147;&#35373;&#26045;&#36939;&#36681;&#26371;&#35696;(&#27599;&#26085;)/02%20&#27599;&#26085;&#26371;&#35696;&#36039;&#26009;/111&#24180;1&#26376;&#27599;&#26085;&#36039;&#26009;/111-01-07" TargetMode="External"/><Relationship Id="rId11" Type="http://schemas.openxmlformats.org/officeDocument/2006/relationships/hyperlink" Target="../../26%20&#38651;&#21147;&#35373;&#26045;&#36939;&#36681;&#26371;&#35696;(&#27599;&#26085;)/02%20&#27599;&#26085;&#26371;&#35696;&#36039;&#26009;/111&#24180;4&#26376;&#27599;&#26085;&#36039;&#26009;/111-04-23" TargetMode="External"/><Relationship Id="rId32" Type="http://schemas.openxmlformats.org/officeDocument/2006/relationships/hyperlink" Target="../../26%20&#38651;&#21147;&#35373;&#26045;&#36939;&#36681;&#26371;&#35696;(&#27599;&#26085;)/02%20&#27599;&#26085;&#26371;&#35696;&#36039;&#26009;/111&#24180;6&#26376;&#27599;&#26085;&#36039;&#26009;/110-06-19" TargetMode="External"/><Relationship Id="rId53" Type="http://schemas.openxmlformats.org/officeDocument/2006/relationships/hyperlink" Target="../../26%20&#38651;&#21147;&#35373;&#26045;&#36939;&#36681;&#26371;&#35696;(&#27599;&#26085;)/02%20&#27599;&#26085;&#26371;&#35696;&#36039;&#26009;/111&#24180;8&#26376;&#27599;&#26085;&#36039;&#26009;/110-08-18" TargetMode="External"/><Relationship Id="rId74" Type="http://schemas.openxmlformats.org/officeDocument/2006/relationships/hyperlink" Target="../../26%20&#38651;&#21147;&#35373;&#26045;&#36939;&#36681;&#26371;&#35696;(&#27599;&#26085;)/02%20&#27599;&#26085;&#26371;&#35696;&#36039;&#26009;/111&#24180;10&#26376;&#27599;&#26085;&#36039;&#26009;/110-10-13" TargetMode="External"/><Relationship Id="rId128" Type="http://schemas.openxmlformats.org/officeDocument/2006/relationships/hyperlink" Target="../../26%20&#38651;&#21147;&#35373;&#26045;&#36939;&#36681;&#26371;&#35696;(&#27599;&#26085;)/02%20&#27599;&#26085;&#26371;&#35696;&#36039;&#26009;/111&#24180;3&#26376;&#27599;&#26085;&#36039;&#26009;/111-03-28" TargetMode="External"/><Relationship Id="rId5" Type="http://schemas.openxmlformats.org/officeDocument/2006/relationships/hyperlink" Target="../../26%20&#38651;&#21147;&#35373;&#26045;&#36939;&#36681;&#26371;&#35696;(&#27599;&#26085;)/02%20&#27599;&#26085;&#26371;&#35696;&#36039;&#26009;/111&#24180;4&#26376;&#27599;&#26085;&#36039;&#26009;/111-04-12" TargetMode="External"/><Relationship Id="rId90" Type="http://schemas.openxmlformats.org/officeDocument/2006/relationships/hyperlink" Target="../../26%20&#38651;&#21147;&#35373;&#26045;&#36939;&#36681;&#26371;&#35696;(&#27599;&#26085;)/02%20&#27599;&#26085;&#26371;&#35696;&#36039;&#26009;/111&#24180;11&#26376;&#27599;&#26085;&#36039;&#26009;/110-11-18" TargetMode="External"/><Relationship Id="rId95" Type="http://schemas.openxmlformats.org/officeDocument/2006/relationships/hyperlink" Target="../../26%20&#38651;&#21147;&#35373;&#26045;&#36939;&#36681;&#26371;&#35696;(&#27599;&#26085;)/02%20&#27599;&#26085;&#26371;&#35696;&#36039;&#26009;/111&#24180;12&#26376;&#27599;&#26085;&#36039;&#26009;/110-12-05" TargetMode="External"/><Relationship Id="rId22" Type="http://schemas.openxmlformats.org/officeDocument/2006/relationships/hyperlink" Target="../../26%20&#38651;&#21147;&#35373;&#26045;&#36939;&#36681;&#26371;&#35696;(&#27599;&#26085;)/02%20&#27599;&#26085;&#26371;&#35696;&#36039;&#26009;/111&#24180;5&#26376;&#27599;&#26085;&#36039;&#26009;/111-05-27" TargetMode="External"/><Relationship Id="rId27" Type="http://schemas.openxmlformats.org/officeDocument/2006/relationships/hyperlink" Target="../../26%20&#38651;&#21147;&#35373;&#26045;&#36939;&#36681;&#26371;&#35696;(&#27599;&#26085;)/02%20&#27599;&#26085;&#26371;&#35696;&#36039;&#26009;/111&#24180;6&#26376;&#27599;&#26085;&#36039;&#26009;/110-06-12" TargetMode="External"/><Relationship Id="rId43" Type="http://schemas.openxmlformats.org/officeDocument/2006/relationships/hyperlink" Target="../../26%20&#38651;&#21147;&#35373;&#26045;&#36939;&#36681;&#26371;&#35696;(&#27599;&#26085;)/02%20&#27599;&#26085;&#26371;&#35696;&#36039;&#26009;/111&#24180;7&#26376;&#27599;&#26085;&#36039;&#26009;/110-07-04" TargetMode="External"/><Relationship Id="rId48" Type="http://schemas.openxmlformats.org/officeDocument/2006/relationships/hyperlink" Target="../../26%20&#38651;&#21147;&#35373;&#26045;&#36939;&#36681;&#26371;&#35696;(&#27599;&#26085;)/02%20&#27599;&#26085;&#26371;&#35696;&#36039;&#26009;/111&#24180;7&#26376;&#27599;&#26085;&#36039;&#26009;/110-07-26" TargetMode="External"/><Relationship Id="rId64" Type="http://schemas.openxmlformats.org/officeDocument/2006/relationships/hyperlink" Target="../../26%20&#38651;&#21147;&#35373;&#26045;&#36939;&#36681;&#26371;&#35696;(&#27599;&#26085;)/02%20&#27599;&#26085;&#26371;&#35696;&#36039;&#26009;/111&#24180;9&#26376;&#27599;&#26085;&#36039;&#26009;/110-09-16" TargetMode="External"/><Relationship Id="rId69" Type="http://schemas.openxmlformats.org/officeDocument/2006/relationships/hyperlink" Target="../../26%20&#38651;&#21147;&#35373;&#26045;&#36939;&#36681;&#26371;&#35696;(&#27599;&#26085;)/02%20&#27599;&#26085;&#26371;&#35696;&#36039;&#26009;/111&#24180;9&#26376;&#27599;&#26085;&#36039;&#26009;/110-09-30" TargetMode="External"/><Relationship Id="rId113" Type="http://schemas.openxmlformats.org/officeDocument/2006/relationships/hyperlink" Target="../../26%20&#38651;&#21147;&#35373;&#26045;&#36939;&#36681;&#26371;&#35696;(&#27599;&#26085;)/02%20&#27599;&#26085;&#26371;&#35696;&#36039;&#26009;/111&#24180;1&#26376;&#27599;&#26085;&#36039;&#26009;/111-01-22" TargetMode="External"/><Relationship Id="rId118" Type="http://schemas.openxmlformats.org/officeDocument/2006/relationships/hyperlink" Target="../../26%20&#38651;&#21147;&#35373;&#26045;&#36939;&#36681;&#26371;&#35696;(&#27599;&#26085;)/02%20&#27599;&#26085;&#26371;&#35696;&#36039;&#26009;/111&#24180;2&#26376;&#27599;&#26085;&#36039;&#26009;/111-02-14" TargetMode="External"/><Relationship Id="rId134" Type="http://schemas.openxmlformats.org/officeDocument/2006/relationships/hyperlink" Target="../../26%20&#38651;&#21147;&#35373;&#26045;&#36939;&#36681;&#26371;&#35696;(&#27599;&#26085;)/02%20&#27599;&#26085;&#26371;&#35696;&#36039;&#26009;/111&#24180;6&#26376;&#27599;&#26085;&#36039;&#26009;/111-06-25" TargetMode="External"/><Relationship Id="rId139" Type="http://schemas.openxmlformats.org/officeDocument/2006/relationships/hyperlink" Target="../../26%20&#38651;&#21147;&#35373;&#26045;&#36939;&#36681;&#26371;&#35696;(&#27599;&#26085;)/02%20&#27599;&#26085;&#26371;&#35696;&#36039;&#26009;/111&#24180;6.&#26376;&#27599;&#26085;&#36039;&#26009;/111-6-29" TargetMode="External"/><Relationship Id="rId80" Type="http://schemas.openxmlformats.org/officeDocument/2006/relationships/hyperlink" Target="../../26%20&#38651;&#21147;&#35373;&#26045;&#36939;&#36681;&#26371;&#35696;(&#27599;&#26085;)/02%20&#27599;&#26085;&#26371;&#35696;&#36039;&#26009;/111&#24180;10&#26376;&#27599;&#26085;&#36039;&#26009;/110-10-21" TargetMode="External"/><Relationship Id="rId85" Type="http://schemas.openxmlformats.org/officeDocument/2006/relationships/hyperlink" Target="../../26%20&#38651;&#21147;&#35373;&#26045;&#36939;&#36681;&#26371;&#35696;(&#27599;&#26085;)/02%20&#27599;&#26085;&#26371;&#35696;&#36039;&#26009;/111&#24180;11&#26376;&#27599;&#26085;&#36039;&#26009;/110-11-02" TargetMode="External"/><Relationship Id="rId12" Type="http://schemas.openxmlformats.org/officeDocument/2006/relationships/hyperlink" Target="../../26%20&#38651;&#21147;&#35373;&#26045;&#36939;&#36681;&#26371;&#35696;(&#27599;&#26085;)/02%20&#27599;&#26085;&#26371;&#35696;&#36039;&#26009;/111&#24180;4&#26376;&#27599;&#26085;&#36039;&#26009;/111-04-28" TargetMode="External"/><Relationship Id="rId17" Type="http://schemas.openxmlformats.org/officeDocument/2006/relationships/hyperlink" Target="../../26%20&#38651;&#21147;&#35373;&#26045;&#36939;&#36681;&#26371;&#35696;(&#27599;&#26085;)/02%20&#27599;&#26085;&#26371;&#35696;&#36039;&#26009;/111&#24180;5&#26376;&#27599;&#26085;&#36039;&#26009;/111-05-20" TargetMode="External"/><Relationship Id="rId33" Type="http://schemas.openxmlformats.org/officeDocument/2006/relationships/hyperlink" Target="../../26%20&#38651;&#21147;&#35373;&#26045;&#36939;&#36681;&#26371;&#35696;(&#27599;&#26085;)/02%20&#27599;&#26085;&#26371;&#35696;&#36039;&#26009;/111&#24180;6&#26376;&#27599;&#26085;&#36039;&#26009;/110-06-27" TargetMode="External"/><Relationship Id="rId38" Type="http://schemas.openxmlformats.org/officeDocument/2006/relationships/hyperlink" Target="../../26%20&#38651;&#21147;&#35373;&#26045;&#36939;&#36681;&#26371;&#35696;(&#27599;&#26085;)/02%20&#27599;&#26085;&#26371;&#35696;&#36039;&#26009;/111&#24180;6&#26376;&#27599;&#26085;&#36039;&#26009;/110-06-30" TargetMode="External"/><Relationship Id="rId59" Type="http://schemas.openxmlformats.org/officeDocument/2006/relationships/hyperlink" Target="../../26%20&#38651;&#21147;&#35373;&#26045;&#36939;&#36681;&#26371;&#35696;(&#27599;&#26085;)/02%20&#27599;&#26085;&#26371;&#35696;&#36039;&#26009;/111&#24180;8&#26376;&#27599;&#26085;&#36039;&#26009;/110-08-26" TargetMode="External"/><Relationship Id="rId103" Type="http://schemas.openxmlformats.org/officeDocument/2006/relationships/hyperlink" Target="../../26%20&#38651;&#21147;&#35373;&#26045;&#36939;&#36681;&#26371;&#35696;(&#27599;&#26085;)/02%20&#27599;&#26085;&#26371;&#35696;&#36039;&#26009;/111&#24180;12&#26376;&#27599;&#26085;&#36039;&#26009;/110-12-21" TargetMode="External"/><Relationship Id="rId108" Type="http://schemas.openxmlformats.org/officeDocument/2006/relationships/hyperlink" Target="../../26%20&#38651;&#21147;&#35373;&#26045;&#36939;&#36681;&#26371;&#35696;(&#27599;&#26085;)/02%20&#27599;&#26085;&#26371;&#35696;&#36039;&#26009;/111&#24180;1&#26376;&#27599;&#26085;&#36039;&#26009;/111-01-10" TargetMode="External"/><Relationship Id="rId124" Type="http://schemas.openxmlformats.org/officeDocument/2006/relationships/hyperlink" Target="../../26%20&#38651;&#21147;&#35373;&#26045;&#36939;&#36681;&#26371;&#35696;(&#27599;&#26085;)/02%20&#27599;&#26085;&#26371;&#35696;&#36039;&#26009;/111&#24180;3&#26376;&#27599;&#26085;&#36039;&#26009;/111-03-01" TargetMode="External"/><Relationship Id="rId129" Type="http://schemas.openxmlformats.org/officeDocument/2006/relationships/hyperlink" Target="../../26%20&#38651;&#21147;&#35373;&#26045;&#36939;&#36681;&#26371;&#35696;(&#27599;&#26085;)/02%20&#27599;&#26085;&#26371;&#35696;&#36039;&#26009;/111&#24180;3&#26376;&#27599;&#26085;&#36039;&#26009;/111-03-29" TargetMode="External"/><Relationship Id="rId54" Type="http://schemas.openxmlformats.org/officeDocument/2006/relationships/hyperlink" Target="../../26%20&#38651;&#21147;&#35373;&#26045;&#36939;&#36681;&#26371;&#35696;(&#27599;&#26085;)/02%20&#27599;&#26085;&#26371;&#35696;&#36039;&#26009;/111&#24180;8&#26376;&#27599;&#26085;&#36039;&#26009;/110-08-18" TargetMode="External"/><Relationship Id="rId70" Type="http://schemas.openxmlformats.org/officeDocument/2006/relationships/hyperlink" Target="../../26%20&#38651;&#21147;&#35373;&#26045;&#36939;&#36681;&#26371;&#35696;(&#27599;&#26085;)/02%20&#27599;&#26085;&#26371;&#35696;&#36039;&#26009;/111&#24180;10&#26376;&#27599;&#26085;&#36039;&#26009;/110-10-02" TargetMode="External"/><Relationship Id="rId75" Type="http://schemas.openxmlformats.org/officeDocument/2006/relationships/hyperlink" Target="../../26%20&#38651;&#21147;&#35373;&#26045;&#36939;&#36681;&#26371;&#35696;(&#27599;&#26085;)/02%20&#27599;&#26085;&#26371;&#35696;&#36039;&#26009;/111&#24180;10&#26376;&#27599;&#26085;&#36039;&#26009;/110-10-13" TargetMode="External"/><Relationship Id="rId91" Type="http://schemas.openxmlformats.org/officeDocument/2006/relationships/hyperlink" Target="../../26%20&#38651;&#21147;&#35373;&#26045;&#36939;&#36681;&#26371;&#35696;(&#27599;&#26085;)/02%20&#27599;&#26085;&#26371;&#35696;&#36039;&#26009;/111&#24180;11&#26376;&#27599;&#26085;&#36039;&#26009;/110-11-22" TargetMode="External"/><Relationship Id="rId96" Type="http://schemas.openxmlformats.org/officeDocument/2006/relationships/hyperlink" Target="../../26%20&#38651;&#21147;&#35373;&#26045;&#36939;&#36681;&#26371;&#35696;(&#27599;&#26085;)/02%20&#27599;&#26085;&#26371;&#35696;&#36039;&#26009;/111&#24180;12&#26376;&#27599;&#26085;&#36039;&#26009;/110-12-12" TargetMode="External"/><Relationship Id="rId140" Type="http://schemas.openxmlformats.org/officeDocument/2006/relationships/hyperlink" Target="../../26%20&#38651;&#21147;&#35373;&#26045;&#36939;&#36681;&#26371;&#35696;(&#27599;&#26085;)/02%20&#27599;&#26085;&#26371;&#35696;&#36039;&#26009;/111&#24180;6&#26376;&#27599;&#26085;&#36039;&#26009;/111-06-29" TargetMode="External"/><Relationship Id="rId145" Type="http://schemas.openxmlformats.org/officeDocument/2006/relationships/hyperlink" Target="../../26%20&#38651;&#21147;&#35373;&#26045;&#36939;&#36681;&#26371;&#35696;(&#27599;&#26085;)/02%20&#27599;&#26085;&#26371;&#35696;&#36039;&#26009;/111&#24180;6&#26376;&#27599;&#26085;&#36039;&#26009;/111-06-29" TargetMode="External"/><Relationship Id="rId1" Type="http://schemas.openxmlformats.org/officeDocument/2006/relationships/printerSettings" Target="../printerSettings/printerSettings7.bin"/><Relationship Id="rId6" Type="http://schemas.openxmlformats.org/officeDocument/2006/relationships/hyperlink" Target="../../26%20&#38651;&#21147;&#35373;&#26045;&#36939;&#36681;&#26371;&#35696;(&#27599;&#26085;)/02%20&#27599;&#26085;&#26371;&#35696;&#36039;&#26009;/111&#24180;4&#26376;&#27599;&#26085;&#36039;&#26009;/111-04-12" TargetMode="External"/><Relationship Id="rId23" Type="http://schemas.openxmlformats.org/officeDocument/2006/relationships/hyperlink" Target="../../26%20&#38651;&#21147;&#35373;&#26045;&#36939;&#36681;&#26371;&#35696;(&#27599;&#26085;)/02%20&#27599;&#26085;&#26371;&#35696;&#36039;&#26009;/111&#24180;5&#26376;&#27599;&#26085;&#36039;&#26009;/111-05-27" TargetMode="External"/><Relationship Id="rId28" Type="http://schemas.openxmlformats.org/officeDocument/2006/relationships/hyperlink" Target="../../26%20&#38651;&#21147;&#35373;&#26045;&#36939;&#36681;&#26371;&#35696;(&#27599;&#26085;)/02%20&#27599;&#26085;&#26371;&#35696;&#36039;&#26009;/111&#24180;6&#26376;&#27599;&#26085;&#36039;&#26009;/110-06-13" TargetMode="External"/><Relationship Id="rId49" Type="http://schemas.openxmlformats.org/officeDocument/2006/relationships/hyperlink" Target="../../26%20&#38651;&#21147;&#35373;&#26045;&#36939;&#36681;&#26371;&#35696;(&#27599;&#26085;)/02%20&#27599;&#26085;&#26371;&#35696;&#36039;&#26009;/111&#24180;7&#26376;&#27599;&#26085;&#36039;&#26009;/110-07-26" TargetMode="External"/><Relationship Id="rId114" Type="http://schemas.openxmlformats.org/officeDocument/2006/relationships/hyperlink" Target="../../26%20&#38651;&#21147;&#35373;&#26045;&#36939;&#36681;&#26371;&#35696;(&#27599;&#26085;)/02%20&#27599;&#26085;&#26371;&#35696;&#36039;&#26009;/111&#24180;1&#26376;&#27599;&#26085;&#36039;&#26009;/111-01-29" TargetMode="External"/><Relationship Id="rId119" Type="http://schemas.openxmlformats.org/officeDocument/2006/relationships/hyperlink" Target="../../26%20&#38651;&#21147;&#35373;&#26045;&#36939;&#36681;&#26371;&#35696;(&#27599;&#26085;)/02%20&#27599;&#26085;&#26371;&#35696;&#36039;&#26009;/111&#24180;2&#26376;&#27599;&#26085;&#36039;&#26009;/111-02-16" TargetMode="External"/><Relationship Id="rId44" Type="http://schemas.openxmlformats.org/officeDocument/2006/relationships/hyperlink" Target="../../26%20&#38651;&#21147;&#35373;&#26045;&#36939;&#36681;&#26371;&#35696;(&#27599;&#26085;)/02%20&#27599;&#26085;&#26371;&#35696;&#36039;&#26009;/111&#24180;7&#26376;&#27599;&#26085;&#36039;&#26009;/110-07-08" TargetMode="External"/><Relationship Id="rId60" Type="http://schemas.openxmlformats.org/officeDocument/2006/relationships/hyperlink" Target="../../26%20&#38651;&#21147;&#35373;&#26045;&#36939;&#36681;&#26371;&#35696;(&#27599;&#26085;)/02%20&#27599;&#26085;&#26371;&#35696;&#36039;&#26009;/111&#24180;9&#26376;&#27599;&#26085;&#36039;&#26009;/110-09-01" TargetMode="External"/><Relationship Id="rId65" Type="http://schemas.openxmlformats.org/officeDocument/2006/relationships/hyperlink" Target="../../26%20&#38651;&#21147;&#35373;&#26045;&#36939;&#36681;&#26371;&#35696;(&#27599;&#26085;)/02%20&#27599;&#26085;&#26371;&#35696;&#36039;&#26009;/111&#24180;9&#26376;&#27599;&#26085;&#36039;&#26009;/110-09-17" TargetMode="External"/><Relationship Id="rId81" Type="http://schemas.openxmlformats.org/officeDocument/2006/relationships/hyperlink" Target="../../26%20&#38651;&#21147;&#35373;&#26045;&#36939;&#36681;&#26371;&#35696;(&#27599;&#26085;)/02%20&#27599;&#26085;&#26371;&#35696;&#36039;&#26009;/111&#24180;10&#26376;&#27599;&#26085;&#36039;&#26009;/110-10-23" TargetMode="External"/><Relationship Id="rId86" Type="http://schemas.openxmlformats.org/officeDocument/2006/relationships/hyperlink" Target="../../26%20&#38651;&#21147;&#35373;&#26045;&#36939;&#36681;&#26371;&#35696;(&#27599;&#26085;)/02%20&#27599;&#26085;&#26371;&#35696;&#36039;&#26009;/111&#24180;11&#26376;&#27599;&#26085;&#36039;&#26009;/110-11-04" TargetMode="External"/><Relationship Id="rId130" Type="http://schemas.openxmlformats.org/officeDocument/2006/relationships/hyperlink" Target="../../26%20&#38651;&#21147;&#35373;&#26045;&#36939;&#36681;&#26371;&#35696;(&#27599;&#26085;)/02%20&#27599;&#26085;&#26371;&#35696;&#36039;&#26009;/111&#24180;3&#26376;&#27599;&#26085;&#36039;&#26009;/111-03-30" TargetMode="External"/><Relationship Id="rId135" Type="http://schemas.openxmlformats.org/officeDocument/2006/relationships/hyperlink" Target="../../26%20&#38651;&#21147;&#35373;&#26045;&#36939;&#36681;&#26371;&#35696;(&#27599;&#26085;)/02%20&#27599;&#26085;&#26371;&#35696;&#36039;&#26009;/111&#24180;6&#26376;&#27599;&#26085;&#36039;&#26009;/111-06-25" TargetMode="External"/><Relationship Id="rId13" Type="http://schemas.openxmlformats.org/officeDocument/2006/relationships/hyperlink" Target="../../26%20&#38651;&#21147;&#35373;&#26045;&#36939;&#36681;&#26371;&#35696;(&#27599;&#26085;)/02%20&#27599;&#26085;&#26371;&#35696;&#36039;&#26009;/111&#24180;5&#26376;&#27599;&#26085;&#36039;&#26009;/111-05-02" TargetMode="External"/><Relationship Id="rId18" Type="http://schemas.openxmlformats.org/officeDocument/2006/relationships/hyperlink" Target="../../26%20&#38651;&#21147;&#35373;&#26045;&#36939;&#36681;&#26371;&#35696;(&#27599;&#26085;)/02%20&#27599;&#26085;&#26371;&#35696;&#36039;&#26009;/111&#24180;5&#26376;&#27599;&#26085;&#36039;&#26009;/111-05-24" TargetMode="External"/><Relationship Id="rId39" Type="http://schemas.openxmlformats.org/officeDocument/2006/relationships/hyperlink" Target="../../26%20&#38651;&#21147;&#35373;&#26045;&#36939;&#36681;&#26371;&#35696;(&#27599;&#26085;)/02%20&#27599;&#26085;&#26371;&#35696;&#36039;&#26009;/111&#24180;7&#26376;&#27599;&#26085;&#36039;&#26009;/110-07-01" TargetMode="External"/><Relationship Id="rId109" Type="http://schemas.openxmlformats.org/officeDocument/2006/relationships/hyperlink" Target="../../26%20&#38651;&#21147;&#35373;&#26045;&#36939;&#36681;&#26371;&#35696;(&#27599;&#26085;)/02%20&#27599;&#26085;&#26371;&#35696;&#36039;&#26009;/111&#24180;1&#26376;&#27599;&#26085;&#36039;&#26009;/111-01-12" TargetMode="External"/><Relationship Id="rId34" Type="http://schemas.openxmlformats.org/officeDocument/2006/relationships/hyperlink" Target="../../26%20&#38651;&#21147;&#35373;&#26045;&#36939;&#36681;&#26371;&#35696;(&#27599;&#26085;)/02%20&#27599;&#26085;&#26371;&#35696;&#36039;&#26009;/111&#24180;6&#26376;&#27599;&#26085;&#36039;&#26009;/110-06-28" TargetMode="External"/><Relationship Id="rId50" Type="http://schemas.openxmlformats.org/officeDocument/2006/relationships/hyperlink" Target="../../26%20&#38651;&#21147;&#35373;&#26045;&#36939;&#36681;&#26371;&#35696;(&#27599;&#26085;)/02%20&#27599;&#26085;&#26371;&#35696;&#36039;&#26009;/111&#24180;7&#26376;&#27599;&#26085;&#36039;&#26009;/110-07-29" TargetMode="External"/><Relationship Id="rId55" Type="http://schemas.openxmlformats.org/officeDocument/2006/relationships/hyperlink" Target="../../26%20&#38651;&#21147;&#35373;&#26045;&#36939;&#36681;&#26371;&#35696;(&#27599;&#26085;)/02%20&#27599;&#26085;&#26371;&#35696;&#36039;&#26009;/111&#24180;8&#26376;&#27599;&#26085;&#36039;&#26009;/110-08-19" TargetMode="External"/><Relationship Id="rId76" Type="http://schemas.openxmlformats.org/officeDocument/2006/relationships/hyperlink" Target="../../26%20&#38651;&#21147;&#35373;&#26045;&#36939;&#36681;&#26371;&#35696;(&#27599;&#26085;)/02%20&#27599;&#26085;&#26371;&#35696;&#36039;&#26009;/111&#24180;10&#26376;&#27599;&#26085;&#36039;&#26009;/110-10-14" TargetMode="External"/><Relationship Id="rId97" Type="http://schemas.openxmlformats.org/officeDocument/2006/relationships/hyperlink" Target="../../26%20&#38651;&#21147;&#35373;&#26045;&#36939;&#36681;&#26371;&#35696;(&#27599;&#26085;)/02%20&#27599;&#26085;&#26371;&#35696;&#36039;&#26009;/111&#24180;12&#26376;&#27599;&#26085;&#36039;&#26009;/110-12-13" TargetMode="External"/><Relationship Id="rId104" Type="http://schemas.openxmlformats.org/officeDocument/2006/relationships/hyperlink" Target="../../26%20&#38651;&#21147;&#35373;&#26045;&#36939;&#36681;&#26371;&#35696;(&#27599;&#26085;)/02%20&#27599;&#26085;&#26371;&#35696;&#36039;&#26009;/111&#24180;12&#26376;&#27599;&#26085;&#36039;&#26009;/110-12-22" TargetMode="External"/><Relationship Id="rId120" Type="http://schemas.openxmlformats.org/officeDocument/2006/relationships/hyperlink" Target="../../26%20&#38651;&#21147;&#35373;&#26045;&#36939;&#36681;&#26371;&#35696;(&#27599;&#26085;)/02%20&#27599;&#26085;&#26371;&#35696;&#36039;&#26009;/111&#24180;2&#26376;&#27599;&#26085;&#36039;&#26009;/111-02-19" TargetMode="External"/><Relationship Id="rId125" Type="http://schemas.openxmlformats.org/officeDocument/2006/relationships/hyperlink" Target="../../26%20&#38651;&#21147;&#35373;&#26045;&#36939;&#36681;&#26371;&#35696;(&#27599;&#26085;)/02%20&#27599;&#26085;&#26371;&#35696;&#36039;&#26009;/111&#24180;3&#26376;&#27599;&#26085;&#36039;&#26009;/111-03-23" TargetMode="External"/><Relationship Id="rId141" Type="http://schemas.openxmlformats.org/officeDocument/2006/relationships/hyperlink" Target="../../26%20&#38651;&#21147;&#35373;&#26045;&#36939;&#36681;&#26371;&#35696;(&#27599;&#26085;)/02%20&#27599;&#26085;&#26371;&#35696;&#36039;&#26009;/111&#24180;6&#26376;&#27599;&#26085;&#36039;&#26009;/111-06-29" TargetMode="External"/><Relationship Id="rId146" Type="http://schemas.openxmlformats.org/officeDocument/2006/relationships/hyperlink" Target="../../26%20&#38651;&#21147;&#35373;&#26045;&#36939;&#36681;&#26371;&#35696;(&#27599;&#26085;)/02%20&#27599;&#26085;&#26371;&#35696;&#36039;&#26009;/111&#24180;6&#26376;&#27599;&#26085;&#36039;&#26009;/111-06-30" TargetMode="External"/><Relationship Id="rId7" Type="http://schemas.openxmlformats.org/officeDocument/2006/relationships/hyperlink" Target="../../26%20&#38651;&#21147;&#35373;&#26045;&#36939;&#36681;&#26371;&#35696;(&#27599;&#26085;)/02%20&#27599;&#26085;&#26371;&#35696;&#36039;&#26009;/111&#24180;4&#26376;&#27599;&#26085;&#36039;&#26009;/111-04-12" TargetMode="External"/><Relationship Id="rId71" Type="http://schemas.openxmlformats.org/officeDocument/2006/relationships/hyperlink" Target="../../26%20&#38651;&#21147;&#35373;&#26045;&#36939;&#36681;&#26371;&#35696;(&#27599;&#26085;)/02%20&#27599;&#26085;&#26371;&#35696;&#36039;&#26009;/111&#24180;10&#26376;&#27599;&#26085;&#36039;&#26009;/110-10-02" TargetMode="External"/><Relationship Id="rId92" Type="http://schemas.openxmlformats.org/officeDocument/2006/relationships/hyperlink" Target="../../26%20&#38651;&#21147;&#35373;&#26045;&#36939;&#36681;&#26371;&#35696;(&#27599;&#26085;)/02%20&#27599;&#26085;&#26371;&#35696;&#36039;&#26009;/111&#24180;11&#26376;&#27599;&#26085;&#36039;&#26009;/110-11-22" TargetMode="External"/><Relationship Id="rId2" Type="http://schemas.openxmlformats.org/officeDocument/2006/relationships/hyperlink" Target="../../26%20&#38651;&#21147;&#35373;&#26045;&#36939;&#36681;&#26371;&#35696;(&#27599;&#26085;)/02%20&#27599;&#26085;&#26371;&#35696;&#36039;&#26009;/111&#24180;4&#26376;&#27599;&#26085;&#36039;&#26009;/111-04-07" TargetMode="External"/><Relationship Id="rId29" Type="http://schemas.openxmlformats.org/officeDocument/2006/relationships/hyperlink" Target="../../26%20&#38651;&#21147;&#35373;&#26045;&#36939;&#36681;&#26371;&#35696;(&#27599;&#26085;)/02%20&#27599;&#26085;&#26371;&#35696;&#36039;&#26009;/111&#24180;6&#26376;&#27599;&#26085;&#36039;&#26009;/110-06-14" TargetMode="External"/><Relationship Id="rId24" Type="http://schemas.openxmlformats.org/officeDocument/2006/relationships/hyperlink" Target="../../26%20&#38651;&#21147;&#35373;&#26045;&#36939;&#36681;&#26371;&#35696;(&#27599;&#26085;)/02%20&#27599;&#26085;&#26371;&#35696;&#36039;&#26009;/111&#24180;5&#26376;&#27599;&#26085;&#36039;&#26009;/111-05-27" TargetMode="External"/><Relationship Id="rId40" Type="http://schemas.openxmlformats.org/officeDocument/2006/relationships/hyperlink" Target="../../26%20&#38651;&#21147;&#35373;&#26045;&#36939;&#36681;&#26371;&#35696;(&#27599;&#26085;)/02%20&#27599;&#26085;&#26371;&#35696;&#36039;&#26009;/111&#24180;7&#26376;&#27599;&#26085;&#36039;&#26009;/110-07-01" TargetMode="External"/><Relationship Id="rId45" Type="http://schemas.openxmlformats.org/officeDocument/2006/relationships/hyperlink" Target="../../26%20&#38651;&#21147;&#35373;&#26045;&#36939;&#36681;&#26371;&#35696;(&#27599;&#26085;)/02%20&#27599;&#26085;&#26371;&#35696;&#36039;&#26009;/111&#24180;7&#26376;&#27599;&#26085;&#36039;&#26009;/110-07-12" TargetMode="External"/><Relationship Id="rId66" Type="http://schemas.openxmlformats.org/officeDocument/2006/relationships/hyperlink" Target="../../26%20&#38651;&#21147;&#35373;&#26045;&#36939;&#36681;&#26371;&#35696;(&#27599;&#26085;)/02%20&#27599;&#26085;&#26371;&#35696;&#36039;&#26009;/111&#24180;9&#26376;&#27599;&#26085;&#36039;&#26009;/110-09-21" TargetMode="External"/><Relationship Id="rId87" Type="http://schemas.openxmlformats.org/officeDocument/2006/relationships/hyperlink" Target="../../26%20&#38651;&#21147;&#35373;&#26045;&#36939;&#36681;&#26371;&#35696;(&#27599;&#26085;)/02%20&#27599;&#26085;&#26371;&#35696;&#36039;&#26009;/111&#24180;11&#26376;&#27599;&#26085;&#36039;&#26009;/110-11-09" TargetMode="External"/><Relationship Id="rId110" Type="http://schemas.openxmlformats.org/officeDocument/2006/relationships/hyperlink" Target="../../26%20&#38651;&#21147;&#35373;&#26045;&#36939;&#36681;&#26371;&#35696;(&#27599;&#26085;)/02%20&#27599;&#26085;&#26371;&#35696;&#36039;&#26009;/111&#24180;1&#26376;&#27599;&#26085;&#36039;&#26009;/111-01-13" TargetMode="External"/><Relationship Id="rId115" Type="http://schemas.openxmlformats.org/officeDocument/2006/relationships/hyperlink" Target="../../26%20&#38651;&#21147;&#35373;&#26045;&#36939;&#36681;&#26371;&#35696;(&#27599;&#26085;)/02%20&#27599;&#26085;&#26371;&#35696;&#36039;&#26009;/111&#24180;1&#26376;&#27599;&#26085;&#36039;&#26009;/111-01-29" TargetMode="External"/><Relationship Id="rId131" Type="http://schemas.openxmlformats.org/officeDocument/2006/relationships/hyperlink" Target="../../26%20&#38651;&#21147;&#35373;&#26045;&#36939;&#36681;&#26371;&#35696;(&#27599;&#26085;)/02%20&#27599;&#26085;&#26371;&#35696;&#36039;&#26009;/111&#24180;6&#26376;&#27599;&#26085;&#36039;&#26009;/111-06-04" TargetMode="External"/><Relationship Id="rId136" Type="http://schemas.openxmlformats.org/officeDocument/2006/relationships/hyperlink" Target="../../26%20&#38651;&#21147;&#35373;&#26045;&#36939;&#36681;&#26371;&#35696;(&#27599;&#26085;)/02%20&#27599;&#26085;&#26371;&#35696;&#36039;&#26009;/111&#24180;6&#26376;&#27599;&#26085;&#36039;&#26009;/111-06-26" TargetMode="External"/><Relationship Id="rId61" Type="http://schemas.openxmlformats.org/officeDocument/2006/relationships/hyperlink" Target="../../26%20&#38651;&#21147;&#35373;&#26045;&#36939;&#36681;&#26371;&#35696;(&#27599;&#26085;)/02%20&#27599;&#26085;&#26371;&#35696;&#36039;&#26009;/111&#24180;9&#26376;&#27599;&#26085;&#36039;&#26009;/110-09-07" TargetMode="External"/><Relationship Id="rId82" Type="http://schemas.openxmlformats.org/officeDocument/2006/relationships/hyperlink" Target="../../26%20&#38651;&#21147;&#35373;&#26045;&#36939;&#36681;&#26371;&#35696;(&#27599;&#26085;)/02%20&#27599;&#26085;&#26371;&#35696;&#36039;&#26009;/111&#24180;10&#26376;&#27599;&#26085;&#36039;&#26009;/110-10-24" TargetMode="External"/><Relationship Id="rId19" Type="http://schemas.openxmlformats.org/officeDocument/2006/relationships/hyperlink" Target="../../26%20&#38651;&#21147;&#35373;&#26045;&#36939;&#36681;&#26371;&#35696;(&#27599;&#26085;)/02%20&#27599;&#26085;&#26371;&#35696;&#36039;&#26009;/111&#24180;5&#26376;&#27599;&#26085;&#36039;&#26009;/111-05-24" TargetMode="External"/><Relationship Id="rId14" Type="http://schemas.openxmlformats.org/officeDocument/2006/relationships/hyperlink" Target="../../26%20&#38651;&#21147;&#35373;&#26045;&#36939;&#36681;&#26371;&#35696;(&#27599;&#26085;)/02%20&#27599;&#26085;&#26371;&#35696;&#36039;&#26009;/111&#24180;5&#26376;&#27599;&#26085;&#36039;&#26009;/111-05-13" TargetMode="External"/><Relationship Id="rId30" Type="http://schemas.openxmlformats.org/officeDocument/2006/relationships/hyperlink" Target="../../26%20&#38651;&#21147;&#35373;&#26045;&#36939;&#36681;&#26371;&#35696;(&#27599;&#26085;)/02%20&#27599;&#26085;&#26371;&#35696;&#36039;&#26009;/111&#24180;6&#26376;&#27599;&#26085;&#36039;&#26009;/110-06-17" TargetMode="External"/><Relationship Id="rId35" Type="http://schemas.openxmlformats.org/officeDocument/2006/relationships/hyperlink" Target="../../26%20&#38651;&#21147;&#35373;&#26045;&#36939;&#36681;&#26371;&#35696;(&#27599;&#26085;)/02%20&#27599;&#26085;&#26371;&#35696;&#36039;&#26009;/111&#24180;6&#26376;&#27599;&#26085;&#36039;&#26009;/110-06-29" TargetMode="External"/><Relationship Id="rId56" Type="http://schemas.openxmlformats.org/officeDocument/2006/relationships/hyperlink" Target="../../26%20&#38651;&#21147;&#35373;&#26045;&#36939;&#36681;&#26371;&#35696;(&#27599;&#26085;)/02%20&#27599;&#26085;&#26371;&#35696;&#36039;&#26009;/111&#24180;8&#26376;&#27599;&#26085;&#36039;&#26009;/110-08-24" TargetMode="External"/><Relationship Id="rId77" Type="http://schemas.openxmlformats.org/officeDocument/2006/relationships/hyperlink" Target="../../26%20&#38651;&#21147;&#35373;&#26045;&#36939;&#36681;&#26371;&#35696;(&#27599;&#26085;)/02%20&#27599;&#26085;&#26371;&#35696;&#36039;&#26009;/111&#24180;10&#26376;&#27599;&#26085;&#36039;&#26009;/110-10-16" TargetMode="External"/><Relationship Id="rId100" Type="http://schemas.openxmlformats.org/officeDocument/2006/relationships/hyperlink" Target="../../26%20&#38651;&#21147;&#35373;&#26045;&#36939;&#36681;&#26371;&#35696;(&#27599;&#26085;)/02%20&#27599;&#26085;&#26371;&#35696;&#36039;&#26009;/111&#24180;12&#26376;&#27599;&#26085;&#36039;&#26009;/110-12-17" TargetMode="External"/><Relationship Id="rId105" Type="http://schemas.openxmlformats.org/officeDocument/2006/relationships/hyperlink" Target="../../26%20&#38651;&#21147;&#35373;&#26045;&#36939;&#36681;&#26371;&#35696;(&#27599;&#26085;)/02%20&#27599;&#26085;&#26371;&#35696;&#36039;&#26009;/111&#24180;12&#26376;&#27599;&#26085;&#36039;&#26009;/110-12-31" TargetMode="External"/><Relationship Id="rId126" Type="http://schemas.openxmlformats.org/officeDocument/2006/relationships/hyperlink" Target="../../26%20&#38651;&#21147;&#35373;&#26045;&#36939;&#36681;&#26371;&#35696;(&#27599;&#26085;)/02%20&#27599;&#26085;&#26371;&#35696;&#36039;&#26009;/111&#24180;3&#26376;&#27599;&#26085;&#36039;&#26009;/111-03-26" TargetMode="External"/><Relationship Id="rId147" Type="http://schemas.openxmlformats.org/officeDocument/2006/relationships/printerSettings" Target="../printerSettings/printerSettings8.bin"/><Relationship Id="rId8" Type="http://schemas.openxmlformats.org/officeDocument/2006/relationships/hyperlink" Target="../../26%20&#38651;&#21147;&#35373;&#26045;&#36939;&#36681;&#26371;&#35696;(&#27599;&#26085;)/02%20&#27599;&#26085;&#26371;&#35696;&#36039;&#26009;/111&#24180;4&#26376;&#27599;&#26085;&#36039;&#26009;/111-04-12" TargetMode="External"/><Relationship Id="rId51" Type="http://schemas.openxmlformats.org/officeDocument/2006/relationships/hyperlink" Target="../../26%20&#38651;&#21147;&#35373;&#26045;&#36939;&#36681;&#26371;&#35696;(&#27599;&#26085;)/02%20&#27599;&#26085;&#26371;&#35696;&#36039;&#26009;/111&#24180;7&#26376;&#27599;&#26085;&#36039;&#26009;/110-07-29" TargetMode="External"/><Relationship Id="rId72" Type="http://schemas.openxmlformats.org/officeDocument/2006/relationships/hyperlink" Target="../../26%20&#38651;&#21147;&#35373;&#26045;&#36939;&#36681;&#26371;&#35696;(&#27599;&#26085;)/02%20&#27599;&#26085;&#26371;&#35696;&#36039;&#26009;/111&#24180;10&#26376;&#27599;&#26085;&#36039;&#26009;/110-10-08" TargetMode="External"/><Relationship Id="rId93" Type="http://schemas.openxmlformats.org/officeDocument/2006/relationships/hyperlink" Target="../../26%20&#38651;&#21147;&#35373;&#26045;&#36939;&#36681;&#26371;&#35696;(&#27599;&#26085;)/02%20&#27599;&#26085;&#26371;&#35696;&#36039;&#26009;/111&#24180;11&#26376;&#27599;&#26085;&#36039;&#26009;/110-11-26" TargetMode="External"/><Relationship Id="rId98" Type="http://schemas.openxmlformats.org/officeDocument/2006/relationships/hyperlink" Target="../../26%20&#38651;&#21147;&#35373;&#26045;&#36939;&#36681;&#26371;&#35696;(&#27599;&#26085;)/02%20&#27599;&#26085;&#26371;&#35696;&#36039;&#26009;/111&#24180;12&#26376;&#27599;&#26085;&#36039;&#26009;/110-12-16" TargetMode="External"/><Relationship Id="rId121" Type="http://schemas.openxmlformats.org/officeDocument/2006/relationships/hyperlink" Target="../../26%20&#38651;&#21147;&#35373;&#26045;&#36939;&#36681;&#26371;&#35696;(&#27599;&#26085;)/02%20&#27599;&#26085;&#26371;&#35696;&#36039;&#26009;/111&#24180;2&#26376;&#27599;&#26085;&#36039;&#26009;/111-02-20" TargetMode="External"/><Relationship Id="rId142" Type="http://schemas.openxmlformats.org/officeDocument/2006/relationships/hyperlink" Target="../../26%20&#38651;&#21147;&#35373;&#26045;&#36939;&#36681;&#26371;&#35696;(&#27599;&#26085;)/02%20&#27599;&#26085;&#26371;&#35696;&#36039;&#26009;/111&#24180;6&#26376;&#27599;&#26085;&#36039;&#26009;/111-06-29" TargetMode="External"/><Relationship Id="rId3" Type="http://schemas.openxmlformats.org/officeDocument/2006/relationships/hyperlink" Target="../../26%20&#38651;&#21147;&#35373;&#26045;&#36939;&#36681;&#26371;&#35696;(&#27599;&#26085;)/02%20&#27599;&#26085;&#26371;&#35696;&#36039;&#26009;/111&#24180;4&#26376;&#27599;&#26085;&#36039;&#26009;/111-04-08" TargetMode="External"/><Relationship Id="rId25" Type="http://schemas.openxmlformats.org/officeDocument/2006/relationships/hyperlink" Target="../../26%20&#38651;&#21147;&#35373;&#26045;&#36939;&#36681;&#26371;&#35696;(&#27599;&#26085;)/02%20&#27599;&#26085;&#26371;&#35696;&#36039;&#26009;/111&#24180;5&#26376;&#27599;&#26085;&#36039;&#26009;/111-05-27" TargetMode="External"/><Relationship Id="rId46" Type="http://schemas.openxmlformats.org/officeDocument/2006/relationships/hyperlink" Target="../../26%20&#38651;&#21147;&#35373;&#26045;&#36939;&#36681;&#26371;&#35696;(&#27599;&#26085;)/02%20&#27599;&#26085;&#26371;&#35696;&#36039;&#26009;/111&#24180;7&#26376;&#27599;&#26085;&#36039;&#26009;/110-07-15" TargetMode="External"/><Relationship Id="rId67" Type="http://schemas.openxmlformats.org/officeDocument/2006/relationships/hyperlink" Target="../../26%20&#38651;&#21147;&#35373;&#26045;&#36939;&#36681;&#26371;&#35696;(&#27599;&#26085;)/02%20&#27599;&#26085;&#26371;&#35696;&#36039;&#26009;/111&#24180;9&#26376;&#27599;&#26085;&#36039;&#26009;/110-09-27" TargetMode="External"/><Relationship Id="rId116" Type="http://schemas.openxmlformats.org/officeDocument/2006/relationships/hyperlink" Target="../../26%20&#38651;&#21147;&#35373;&#26045;&#36939;&#36681;&#26371;&#35696;(&#27599;&#26085;)/02%20&#27599;&#26085;&#26371;&#35696;&#36039;&#26009;/111&#24180;2&#26376;&#27599;&#26085;&#36039;&#26009;/111-02-07" TargetMode="External"/><Relationship Id="rId137" Type="http://schemas.openxmlformats.org/officeDocument/2006/relationships/hyperlink" Target="../../26%20&#38651;&#21147;&#35373;&#26045;&#36939;&#36681;&#26371;&#35696;(&#27599;&#26085;)/02%20&#27599;&#26085;&#26371;&#35696;&#36039;&#26009;/111&#24180;6&#26376;&#27599;&#26085;&#36039;&#26009;/111-06-27" TargetMode="External"/><Relationship Id="rId20" Type="http://schemas.openxmlformats.org/officeDocument/2006/relationships/hyperlink" Target="../../26%20&#38651;&#21147;&#35373;&#26045;&#36939;&#36681;&#26371;&#35696;(&#27599;&#26085;)/02%20&#27599;&#26085;&#26371;&#35696;&#36039;&#26009;/111&#24180;5&#26376;&#27599;&#26085;&#36039;&#26009;/111-05-24" TargetMode="External"/><Relationship Id="rId41" Type="http://schemas.openxmlformats.org/officeDocument/2006/relationships/hyperlink" Target="../../26%20&#38651;&#21147;&#35373;&#26045;&#36939;&#36681;&#26371;&#35696;(&#27599;&#26085;)/02%20&#27599;&#26085;&#26371;&#35696;&#36039;&#26009;/111&#24180;7&#26376;&#27599;&#26085;&#36039;&#26009;/110-07-03" TargetMode="External"/><Relationship Id="rId62" Type="http://schemas.openxmlformats.org/officeDocument/2006/relationships/hyperlink" Target="../../26%20&#38651;&#21147;&#35373;&#26045;&#36939;&#36681;&#26371;&#35696;(&#27599;&#26085;)/02%20&#27599;&#26085;&#26371;&#35696;&#36039;&#26009;/111&#24180;9&#26376;&#27599;&#26085;&#36039;&#26009;/110-09-13" TargetMode="External"/><Relationship Id="rId83" Type="http://schemas.openxmlformats.org/officeDocument/2006/relationships/hyperlink" Target="../../26%20&#38651;&#21147;&#35373;&#26045;&#36939;&#36681;&#26371;&#35696;(&#27599;&#26085;)/02%20&#27599;&#26085;&#26371;&#35696;&#36039;&#26009;/111&#24180;10&#26376;&#27599;&#26085;&#36039;&#26009;/110-10-24" TargetMode="External"/><Relationship Id="rId88" Type="http://schemas.openxmlformats.org/officeDocument/2006/relationships/hyperlink" Target="../../26%20&#38651;&#21147;&#35373;&#26045;&#36939;&#36681;&#26371;&#35696;(&#27599;&#26085;)/02%20&#27599;&#26085;&#26371;&#35696;&#36039;&#26009;/111&#24180;11&#26376;&#27599;&#26085;&#36039;&#26009;/110-11-10" TargetMode="External"/><Relationship Id="rId111" Type="http://schemas.openxmlformats.org/officeDocument/2006/relationships/hyperlink" Target="../../26%20&#38651;&#21147;&#35373;&#26045;&#36939;&#36681;&#26371;&#35696;(&#27599;&#26085;)/02%20&#27599;&#26085;&#26371;&#35696;&#36039;&#26009;/111&#24180;1&#26376;&#27599;&#26085;&#36039;&#26009;/111-01-19" TargetMode="External"/><Relationship Id="rId132" Type="http://schemas.openxmlformats.org/officeDocument/2006/relationships/hyperlink" Target="../../26%20&#38651;&#21147;&#35373;&#26045;&#36939;&#36681;&#26371;&#35696;(&#27599;&#26085;)/02%20&#27599;&#26085;&#26371;&#35696;&#36039;&#26009;/111&#24180;6&#26376;&#27599;&#26085;&#36039;&#26009;/111-06-05" TargetMode="External"/><Relationship Id="rId15" Type="http://schemas.openxmlformats.org/officeDocument/2006/relationships/hyperlink" Target="../../26%20&#38651;&#21147;&#35373;&#26045;&#36939;&#36681;&#26371;&#35696;(&#27599;&#26085;)/02%20&#27599;&#26085;&#26371;&#35696;&#36039;&#26009;/111&#24180;5&#26376;&#27599;&#26085;&#36039;&#26009;/111-05-14" TargetMode="External"/><Relationship Id="rId36" Type="http://schemas.openxmlformats.org/officeDocument/2006/relationships/hyperlink" Target="../../26%20&#38651;&#21147;&#35373;&#26045;&#36939;&#36681;&#26371;&#35696;(&#27599;&#26085;)/02%20&#27599;&#26085;&#26371;&#35696;&#36039;&#26009;/111&#24180;6&#26376;&#27599;&#26085;&#36039;&#26009;/110-06-29" TargetMode="External"/><Relationship Id="rId57" Type="http://schemas.openxmlformats.org/officeDocument/2006/relationships/hyperlink" Target="../../26%20&#38651;&#21147;&#35373;&#26045;&#36939;&#36681;&#26371;&#35696;(&#27599;&#26085;)/02%20&#27599;&#26085;&#26371;&#35696;&#36039;&#26009;/111&#24180;8&#26376;&#27599;&#26085;&#36039;&#26009;/110-08-24" TargetMode="External"/><Relationship Id="rId106" Type="http://schemas.openxmlformats.org/officeDocument/2006/relationships/hyperlink" Target="../../26%20&#38651;&#21147;&#35373;&#26045;&#36939;&#36681;&#26371;&#35696;(&#27599;&#26085;)/02%20&#27599;&#26085;&#26371;&#35696;&#36039;&#26009;/111&#24180;1&#26376;&#27599;&#26085;&#36039;&#26009;/111-01-05" TargetMode="External"/><Relationship Id="rId127" Type="http://schemas.openxmlformats.org/officeDocument/2006/relationships/hyperlink" Target="../../26%20&#38651;&#21147;&#35373;&#26045;&#36939;&#36681;&#26371;&#35696;(&#27599;&#26085;)/02%20&#27599;&#26085;&#26371;&#35696;&#36039;&#26009;/111&#24180;3&#26376;&#27599;&#26085;&#36039;&#26009;/111-03-27" TargetMode="External"/><Relationship Id="rId10" Type="http://schemas.openxmlformats.org/officeDocument/2006/relationships/hyperlink" Target="../../26%20&#38651;&#21147;&#35373;&#26045;&#36939;&#36681;&#26371;&#35696;(&#27599;&#26085;)/02%20&#27599;&#26085;&#26371;&#35696;&#36039;&#26009;/111&#24180;4&#26376;&#27599;&#26085;&#36039;&#26009;/111-04-20" TargetMode="External"/><Relationship Id="rId31" Type="http://schemas.openxmlformats.org/officeDocument/2006/relationships/hyperlink" Target="../../26%20&#38651;&#21147;&#35373;&#26045;&#36939;&#36681;&#26371;&#35696;(&#27599;&#26085;)/02%20&#27599;&#26085;&#26371;&#35696;&#36039;&#26009;/111&#24180;6&#26376;&#27599;&#26085;&#36039;&#26009;/110-06-18" TargetMode="External"/><Relationship Id="rId52" Type="http://schemas.openxmlformats.org/officeDocument/2006/relationships/hyperlink" Target="../../26%20&#38651;&#21147;&#35373;&#26045;&#36939;&#36681;&#26371;&#35696;(&#27599;&#26085;)/02%20&#27599;&#26085;&#26371;&#35696;&#36039;&#26009;/111&#24180;8&#26376;&#27599;&#26085;&#36039;&#26009;/110-08-12" TargetMode="External"/><Relationship Id="rId73" Type="http://schemas.openxmlformats.org/officeDocument/2006/relationships/hyperlink" Target="../../26%20&#38651;&#21147;&#35373;&#26045;&#36939;&#36681;&#26371;&#35696;(&#27599;&#26085;)/02%20&#27599;&#26085;&#26371;&#35696;&#36039;&#26009;/111&#24180;10&#26376;&#27599;&#26085;&#36039;&#26009;/110-10-08" TargetMode="External"/><Relationship Id="rId78" Type="http://schemas.openxmlformats.org/officeDocument/2006/relationships/hyperlink" Target="../../26%20&#38651;&#21147;&#35373;&#26045;&#36939;&#36681;&#26371;&#35696;(&#27599;&#26085;)/02%20&#27599;&#26085;&#26371;&#35696;&#36039;&#26009;/111&#24180;10&#26376;&#27599;&#26085;&#36039;&#26009;/110-10-17" TargetMode="External"/><Relationship Id="rId94" Type="http://schemas.openxmlformats.org/officeDocument/2006/relationships/hyperlink" Target="../../26%20&#38651;&#21147;&#35373;&#26045;&#36939;&#36681;&#26371;&#35696;(&#27599;&#26085;)/02%20&#27599;&#26085;&#26371;&#35696;&#36039;&#26009;/111&#24180;12&#26376;&#27599;&#26085;&#36039;&#26009;/110-12-04" TargetMode="External"/><Relationship Id="rId99" Type="http://schemas.openxmlformats.org/officeDocument/2006/relationships/hyperlink" Target="../../26%20&#38651;&#21147;&#35373;&#26045;&#36939;&#36681;&#26371;&#35696;(&#27599;&#26085;)/02%20&#27599;&#26085;&#26371;&#35696;&#36039;&#26009;/111&#24180;12&#26376;&#27599;&#26085;&#36039;&#26009;/110-12-17" TargetMode="External"/><Relationship Id="rId101" Type="http://schemas.openxmlformats.org/officeDocument/2006/relationships/hyperlink" Target="../../26%20&#38651;&#21147;&#35373;&#26045;&#36939;&#36681;&#26371;&#35696;(&#27599;&#26085;)/02%20&#27599;&#26085;&#26371;&#35696;&#36039;&#26009;/111&#24180;12&#26376;&#27599;&#26085;&#36039;&#26009;/110-12-17" TargetMode="External"/><Relationship Id="rId122" Type="http://schemas.openxmlformats.org/officeDocument/2006/relationships/hyperlink" Target="../../26%20&#38651;&#21147;&#35373;&#26045;&#36939;&#36681;&#26371;&#35696;(&#27599;&#26085;)/02%20&#27599;&#26085;&#26371;&#35696;&#36039;&#26009;/111&#24180;2&#26376;&#27599;&#26085;&#36039;&#26009;/111-02-20" TargetMode="External"/><Relationship Id="rId143" Type="http://schemas.openxmlformats.org/officeDocument/2006/relationships/hyperlink" Target="../../26%20&#38651;&#21147;&#35373;&#26045;&#36939;&#36681;&#26371;&#35696;(&#27599;&#26085;)/02%20&#27599;&#26085;&#26371;&#35696;&#36039;&#26009;/111&#24180;6&#26376;&#27599;&#26085;&#36039;&#26009;/111-06-29" TargetMode="External"/><Relationship Id="rId148" Type="http://schemas.openxmlformats.org/officeDocument/2006/relationships/table" Target="../tables/table5.xml"/><Relationship Id="rId4" Type="http://schemas.openxmlformats.org/officeDocument/2006/relationships/hyperlink" Target="../../26%20&#38651;&#21147;&#35373;&#26045;&#36939;&#36681;&#26371;&#35696;(&#27599;&#26085;)/02%20&#27599;&#26085;&#26371;&#35696;&#36039;&#26009;/111&#24180;4&#26376;&#27599;&#26085;&#36039;&#26009;/111-04-12" TargetMode="External"/><Relationship Id="rId9" Type="http://schemas.openxmlformats.org/officeDocument/2006/relationships/hyperlink" Target="../../26%20&#38651;&#21147;&#35373;&#26045;&#36939;&#36681;&#26371;&#35696;(&#27599;&#26085;)/02%20&#27599;&#26085;&#26371;&#35696;&#36039;&#26009;/111&#24180;4&#26376;&#27599;&#26085;&#36039;&#26009;/111-04-16" TargetMode="External"/><Relationship Id="rId26" Type="http://schemas.openxmlformats.org/officeDocument/2006/relationships/hyperlink" Target="../../26%20&#38651;&#21147;&#35373;&#26045;&#36939;&#36681;&#26371;&#35696;(&#27599;&#26085;)/02%20&#27599;&#26085;&#26371;&#35696;&#36039;&#26009;/111&#24180;6&#26376;&#27599;&#26085;&#36039;&#26009;/110-06-12" TargetMode="External"/><Relationship Id="rId47" Type="http://schemas.openxmlformats.org/officeDocument/2006/relationships/hyperlink" Target="../../26%20&#38651;&#21147;&#35373;&#26045;&#36939;&#36681;&#26371;&#35696;(&#27599;&#26085;)/02%20&#27599;&#26085;&#26371;&#35696;&#36039;&#26009;/111&#24180;7&#26376;&#27599;&#26085;&#36039;&#26009;/110-07-19" TargetMode="External"/><Relationship Id="rId68" Type="http://schemas.openxmlformats.org/officeDocument/2006/relationships/hyperlink" Target="../../26%20&#38651;&#21147;&#35373;&#26045;&#36939;&#36681;&#26371;&#35696;(&#27599;&#26085;)/02%20&#27599;&#26085;&#26371;&#35696;&#36039;&#26009;/111&#24180;9&#26376;&#27599;&#26085;&#36039;&#26009;/110-09-30" TargetMode="External"/><Relationship Id="rId89" Type="http://schemas.openxmlformats.org/officeDocument/2006/relationships/hyperlink" Target="../../26%20&#38651;&#21147;&#35373;&#26045;&#36939;&#36681;&#26371;&#35696;(&#27599;&#26085;)/02%20&#27599;&#26085;&#26371;&#35696;&#36039;&#26009;/111&#24180;11&#26376;&#27599;&#26085;&#36039;&#26009;/110-11-13" TargetMode="External"/><Relationship Id="rId112" Type="http://schemas.openxmlformats.org/officeDocument/2006/relationships/hyperlink" Target="../../26%20&#38651;&#21147;&#35373;&#26045;&#36939;&#36681;&#26371;&#35696;(&#27599;&#26085;)/02%20&#27599;&#26085;&#26371;&#35696;&#36039;&#26009;/111&#24180;1&#26376;&#27599;&#26085;&#36039;&#26009;/111-01-22" TargetMode="External"/><Relationship Id="rId133" Type="http://schemas.openxmlformats.org/officeDocument/2006/relationships/hyperlink" Target="../../26%20&#38651;&#21147;&#35373;&#26045;&#36939;&#36681;&#26371;&#35696;(&#27599;&#26085;)/02%20&#27599;&#26085;&#26371;&#35696;&#36039;&#26009;/111&#24180;6&#26376;&#27599;&#26085;&#36039;&#26009;/111-06-06" TargetMode="External"/><Relationship Id="rId16" Type="http://schemas.openxmlformats.org/officeDocument/2006/relationships/hyperlink" Target="../../26%20&#38651;&#21147;&#35373;&#26045;&#36939;&#36681;&#26371;&#35696;(&#27599;&#26085;)/02%20&#27599;&#26085;&#26371;&#35696;&#36039;&#26009;/111&#24180;5&#26376;&#27599;&#26085;&#36039;&#26009;/111-05-17" TargetMode="External"/><Relationship Id="rId37" Type="http://schemas.openxmlformats.org/officeDocument/2006/relationships/hyperlink" Target="../../26%20&#38651;&#21147;&#35373;&#26045;&#36939;&#36681;&#26371;&#35696;(&#27599;&#26085;)/02%20&#27599;&#26085;&#26371;&#35696;&#36039;&#26009;/111&#24180;6&#26376;&#27599;&#26085;&#36039;&#26009;/110-06-29" TargetMode="External"/><Relationship Id="rId58" Type="http://schemas.openxmlformats.org/officeDocument/2006/relationships/hyperlink" Target="../../26%20&#38651;&#21147;&#35373;&#26045;&#36939;&#36681;&#26371;&#35696;(&#27599;&#26085;)/02%20&#27599;&#26085;&#26371;&#35696;&#36039;&#26009;/111&#24180;8&#26376;&#27599;&#26085;&#36039;&#26009;/110-08-25" TargetMode="External"/><Relationship Id="rId79" Type="http://schemas.openxmlformats.org/officeDocument/2006/relationships/hyperlink" Target="../../26%20&#38651;&#21147;&#35373;&#26045;&#36939;&#36681;&#26371;&#35696;(&#27599;&#26085;)/02%20&#27599;&#26085;&#26371;&#35696;&#36039;&#26009;/111&#24180;10&#26376;&#27599;&#26085;&#36039;&#26009;/110-10-21" TargetMode="External"/><Relationship Id="rId102" Type="http://schemas.openxmlformats.org/officeDocument/2006/relationships/hyperlink" Target="../../26%20&#38651;&#21147;&#35373;&#26045;&#36939;&#36681;&#26371;&#35696;(&#27599;&#26085;)/02%20&#27599;&#26085;&#26371;&#35696;&#36039;&#26009;/111&#24180;12&#26376;&#27599;&#26085;&#36039;&#26009;/110-12-21" TargetMode="External"/><Relationship Id="rId123" Type="http://schemas.openxmlformats.org/officeDocument/2006/relationships/hyperlink" Target="../../26%20&#38651;&#21147;&#35373;&#26045;&#36939;&#36681;&#26371;&#35696;(&#27599;&#26085;)/02%20&#27599;&#26085;&#26371;&#35696;&#36039;&#26009;/111&#24180;2&#26376;&#27599;&#26085;&#36039;&#26009;/111-02-23" TargetMode="External"/><Relationship Id="rId144" Type="http://schemas.openxmlformats.org/officeDocument/2006/relationships/hyperlink" Target="../../26%20&#38651;&#21147;&#35373;&#26045;&#36939;&#36681;&#26371;&#35696;(&#27599;&#26085;)/02%20&#27599;&#26085;&#26371;&#35696;&#36039;&#26009;/111&#24180;6&#26376;&#27599;&#26085;&#36039;&#26009;/111-06-29" TargetMode="Externa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4.bin"/><Relationship Id="rId5" Type="http://schemas.openxmlformats.org/officeDocument/2006/relationships/image" Target="../media/image5.emf"/><Relationship Id="rId4" Type="http://schemas.openxmlformats.org/officeDocument/2006/relationships/control" Target="../activeX/activeX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6.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6.bin"/><Relationship Id="rId5" Type="http://schemas.openxmlformats.org/officeDocument/2006/relationships/image" Target="../media/image7.emf"/><Relationship Id="rId4" Type="http://schemas.openxmlformats.org/officeDocument/2006/relationships/control" Target="../activeX/activeX7.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7.bin"/><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8.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9.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20.bin"/><Relationship Id="rId2" Type="http://schemas.openxmlformats.org/officeDocument/2006/relationships/hyperlink" Target="../../26%20&#38651;&#21147;&#35373;&#26045;&#36939;&#36681;&#26371;&#35696;(&#27599;&#26085;)/02%20&#27599;&#26085;&#26371;&#35696;&#36039;&#26009;/111&#24180;4&#26376;&#27599;&#26085;&#36039;&#26009;/111-04-12" TargetMode="External"/><Relationship Id="rId1" Type="http://schemas.openxmlformats.org/officeDocument/2006/relationships/hyperlink" Target="../../26%20&#38651;&#21147;&#35373;&#26045;&#36939;&#36681;&#26371;&#35696;(&#27599;&#26085;)/02%20&#27599;&#26085;&#26371;&#35696;&#36039;&#26009;/111&#24180;4&#26376;&#27599;&#26085;&#36039;&#26009;/111-04-08" TargetMode="External"/><Relationship Id="rId4" Type="http://schemas.openxmlformats.org/officeDocument/2006/relationships/table" Target="../tables/table6.xm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28.bin"/><Relationship Id="rId7" Type="http://schemas.openxmlformats.org/officeDocument/2006/relationships/ctrlProp" Target="../ctrlProps/ctrlProp2.xml"/><Relationship Id="rId2" Type="http://schemas.openxmlformats.org/officeDocument/2006/relationships/hyperlink" Target="https://www.google.com.tw/maps/place/23.948820,120.402925" TargetMode="External"/><Relationship Id="rId1" Type="http://schemas.openxmlformats.org/officeDocument/2006/relationships/hyperlink" Target="https://www.google.com.tw/maps/place/https:/www.google.com.tw/maps/place/" TargetMode="External"/><Relationship Id="rId6" Type="http://schemas.openxmlformats.org/officeDocument/2006/relationships/ctrlProp" Target="../ctrlProps/ctrlProp1.xml"/><Relationship Id="rId5" Type="http://schemas.openxmlformats.org/officeDocument/2006/relationships/vmlDrawing" Target="../drawings/vmlDrawing6.vml"/><Relationship Id="rId10" Type="http://schemas.openxmlformats.org/officeDocument/2006/relationships/comments" Target="../comments3.xml"/><Relationship Id="rId4" Type="http://schemas.openxmlformats.org/officeDocument/2006/relationships/drawing" Target="../drawings/drawing9.xml"/><Relationship Id="rId9"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3182" Type="http://schemas.openxmlformats.org/officeDocument/2006/relationships/hyperlink" Target="https://www.google.com.tw/maps/place/24.674631,121.764810" TargetMode="External"/><Relationship Id="rId4233" Type="http://schemas.openxmlformats.org/officeDocument/2006/relationships/hyperlink" Target="https://www.google.com.tw/maps/place/22.860561,121.092751" TargetMode="External"/><Relationship Id="rId8854" Type="http://schemas.openxmlformats.org/officeDocument/2006/relationships/hyperlink" Target="https://www.google.com.tw/maps/place/25.051760,121.257801" TargetMode="External"/><Relationship Id="rId7456" Type="http://schemas.openxmlformats.org/officeDocument/2006/relationships/hyperlink" Target="https://www.google.com.tw/maps/place/23.124727,121.163067" TargetMode="External"/><Relationship Id="rId8507" Type="http://schemas.openxmlformats.org/officeDocument/2006/relationships/hyperlink" Target="https://www.google.com.tw/maps/place/23.009418,120.665215" TargetMode="External"/><Relationship Id="rId6058" Type="http://schemas.openxmlformats.org/officeDocument/2006/relationships/hyperlink" Target="https://www.google.com.tw/maps/place/23.543684,120.186916" TargetMode="External"/><Relationship Id="rId7109" Type="http://schemas.openxmlformats.org/officeDocument/2006/relationships/hyperlink" Target="https://www.google.com.tw/maps/place/23.055228,120.401875" TargetMode="External"/><Relationship Id="rId987" Type="http://schemas.openxmlformats.org/officeDocument/2006/relationships/hyperlink" Target="https://www.google.com.tw/maps/place/24.188436,120.662373" TargetMode="External"/><Relationship Id="rId2668" Type="http://schemas.openxmlformats.org/officeDocument/2006/relationships/hyperlink" Target="https://www.google.com.tw/maps/place/24.839484,121.272224" TargetMode="External"/><Relationship Id="rId3719" Type="http://schemas.openxmlformats.org/officeDocument/2006/relationships/hyperlink" Target="https://www.google.com.tw/maps/place/24.614973,121.816653" TargetMode="External"/><Relationship Id="rId4090" Type="http://schemas.openxmlformats.org/officeDocument/2006/relationships/hyperlink" Target="https://www.google.com.tw/maps/place/23.383220,121.329850" TargetMode="External"/><Relationship Id="rId5141" Type="http://schemas.openxmlformats.org/officeDocument/2006/relationships/hyperlink" Target="https://www.google.com.tw/maps/place/24.712643,120.902599" TargetMode="External"/><Relationship Id="rId1751" Type="http://schemas.openxmlformats.org/officeDocument/2006/relationships/hyperlink" Target="https://www.google.com.tw/maps/place/24.879180,121.258924" TargetMode="External"/><Relationship Id="rId2802" Type="http://schemas.openxmlformats.org/officeDocument/2006/relationships/hyperlink" Target="https://www.google.com.tw/maps/place/24.466540,120.833486" TargetMode="External"/><Relationship Id="rId8364" Type="http://schemas.openxmlformats.org/officeDocument/2006/relationships/hyperlink" Target="https://www.google.com.tw/maps/place/22.143633,120.700291" TargetMode="External"/><Relationship Id="rId9415" Type="http://schemas.openxmlformats.org/officeDocument/2006/relationships/hyperlink" Target="https://www.google.com.tw/maps/place/24.645490,121.441060" TargetMode="External"/><Relationship Id="rId1404" Type="http://schemas.openxmlformats.org/officeDocument/2006/relationships/hyperlink" Target="https://www.google.com.tw/maps/place/24.684538,121.826008" TargetMode="External"/><Relationship Id="rId8017" Type="http://schemas.openxmlformats.org/officeDocument/2006/relationships/hyperlink" Target="https://www.google.com.tw/maps/place/23.867723,120.934722" TargetMode="External"/><Relationship Id="rId3576" Type="http://schemas.openxmlformats.org/officeDocument/2006/relationships/hyperlink" Target="https://www.google.com.tw/maps/place/24.945219,121.655207" TargetMode="External"/><Relationship Id="rId4627" Type="http://schemas.openxmlformats.org/officeDocument/2006/relationships/hyperlink" Target="https://www.google.com.tw/maps/place/24.263144,120.577737" TargetMode="External"/><Relationship Id="rId4974" Type="http://schemas.openxmlformats.org/officeDocument/2006/relationships/hyperlink" Target="https://www.google.com.tw/maps/place/22.725011,121.112723" TargetMode="External"/><Relationship Id="rId497" Type="http://schemas.openxmlformats.org/officeDocument/2006/relationships/hyperlink" Target="https://www.google.com.tw/maps/place/23.631458,120.468472" TargetMode="External"/><Relationship Id="rId2178" Type="http://schemas.openxmlformats.org/officeDocument/2006/relationships/hyperlink" Target="https://www.google.com.tw/maps/place/23.662136,120.540273" TargetMode="External"/><Relationship Id="rId3229" Type="http://schemas.openxmlformats.org/officeDocument/2006/relationships/hyperlink" Target="https://www.google.com.tw/maps/place/24.173847,120.889048" TargetMode="External"/><Relationship Id="rId7100" Type="http://schemas.openxmlformats.org/officeDocument/2006/relationships/hyperlink" Target="https://www.google.com.tw/maps/place/23.079872,120.371665" TargetMode="External"/><Relationship Id="rId6799" Type="http://schemas.openxmlformats.org/officeDocument/2006/relationships/hyperlink" Target="https://www.google.com.tw/maps/place/23.438889,120.246111" TargetMode="External"/><Relationship Id="rId3710" Type="http://schemas.openxmlformats.org/officeDocument/2006/relationships/hyperlink" Target="https://www.google.com.tw/maps/place/24.641064,121.786663" TargetMode="External"/><Relationship Id="rId9272" Type="http://schemas.openxmlformats.org/officeDocument/2006/relationships/hyperlink" Target="https://www.google.com.tw/maps/place/24.685292,121.379497" TargetMode="External"/><Relationship Id="rId631" Type="http://schemas.openxmlformats.org/officeDocument/2006/relationships/hyperlink" Target="https://www.google.com.tw/maps/place/23.114528,120.318306" TargetMode="External"/><Relationship Id="rId1261" Type="http://schemas.openxmlformats.org/officeDocument/2006/relationships/hyperlink" Target="https://www.google.com.tw/maps/place/25.121880,121.908799" TargetMode="External"/><Relationship Id="rId2312" Type="http://schemas.openxmlformats.org/officeDocument/2006/relationships/hyperlink" Target="https://www.google.com.tw/maps/place/23.344251,120.616190" TargetMode="External"/><Relationship Id="rId5882" Type="http://schemas.openxmlformats.org/officeDocument/2006/relationships/hyperlink" Target="https://www.google.com.tw/maps/place/24.196641,120.512941" TargetMode="External"/><Relationship Id="rId6933" Type="http://schemas.openxmlformats.org/officeDocument/2006/relationships/hyperlink" Target="https://www.google.com.tw/maps/place/23.202427,120.269782" TargetMode="External"/><Relationship Id="rId4484" Type="http://schemas.openxmlformats.org/officeDocument/2006/relationships/hyperlink" Target="https://www.google.com.tw/maps/place/24.884164,121.545875" TargetMode="External"/><Relationship Id="rId5535" Type="http://schemas.openxmlformats.org/officeDocument/2006/relationships/hyperlink" Target="https://www.google.com.tw/maps/place/24.110086,121.200654" TargetMode="External"/><Relationship Id="rId3086" Type="http://schemas.openxmlformats.org/officeDocument/2006/relationships/hyperlink" Target="https://www.google.com.tw/maps/place/24.294750,121.267499" TargetMode="External"/><Relationship Id="rId4137" Type="http://schemas.openxmlformats.org/officeDocument/2006/relationships/hyperlink" Target="https://www.google.com.tw/maps/place/23.185080,121.254060" TargetMode="External"/><Relationship Id="rId8758" Type="http://schemas.openxmlformats.org/officeDocument/2006/relationships/hyperlink" Target="https://www.google.com.tw/maps/place/22.876440,120.572354" TargetMode="External"/><Relationship Id="rId141" Type="http://schemas.openxmlformats.org/officeDocument/2006/relationships/hyperlink" Target="https://www.google.com.tw/maps/place/24.832360,121.003500" TargetMode="External"/><Relationship Id="rId3220" Type="http://schemas.openxmlformats.org/officeDocument/2006/relationships/hyperlink" Target="https://www.google.com.tw/maps/place/24.161717,120.852448" TargetMode="External"/><Relationship Id="rId6790" Type="http://schemas.openxmlformats.org/officeDocument/2006/relationships/hyperlink" Target="https://www.google.com.tw/maps/place/23.477778,120.245278" TargetMode="External"/><Relationship Id="rId7841" Type="http://schemas.openxmlformats.org/officeDocument/2006/relationships/hyperlink" Target="https://www.google.com.tw/maps/place/23.132843,120.623743" TargetMode="External"/><Relationship Id="rId7" Type="http://schemas.openxmlformats.org/officeDocument/2006/relationships/hyperlink" Target="https://www.google.com.tw/maps/place/25.057120,121.491129" TargetMode="External"/><Relationship Id="rId5392" Type="http://schemas.openxmlformats.org/officeDocument/2006/relationships/hyperlink" Target="https://www.google.com.tw/maps/place/23.983204,120.883143" TargetMode="External"/><Relationship Id="rId6443" Type="http://schemas.openxmlformats.org/officeDocument/2006/relationships/hyperlink" Target="https://www.google.com.tw/maps/place/23.452778,120.460278" TargetMode="External"/><Relationship Id="rId5045" Type="http://schemas.openxmlformats.org/officeDocument/2006/relationships/hyperlink" Target="https://www.google.com.tw/maps/place/22.784551,121.127934" TargetMode="External"/><Relationship Id="rId1655" Type="http://schemas.openxmlformats.org/officeDocument/2006/relationships/hyperlink" Target="https://www.google.com.tw/maps/place/25.148588,121.723064" TargetMode="External"/><Relationship Id="rId2706" Type="http://schemas.openxmlformats.org/officeDocument/2006/relationships/hyperlink" Target="https://www.google.com.tw/maps/place/25.061100,121.647499" TargetMode="External"/><Relationship Id="rId8268" Type="http://schemas.openxmlformats.org/officeDocument/2006/relationships/hyperlink" Target="https://www.google.com.tw/maps/place/22.733450,120.669161" TargetMode="External"/><Relationship Id="rId9319" Type="http://schemas.openxmlformats.org/officeDocument/2006/relationships/hyperlink" Target="https://www.google.com.tw/maps/place/24.671065,121.407505" TargetMode="External"/><Relationship Id="rId1308" Type="http://schemas.openxmlformats.org/officeDocument/2006/relationships/hyperlink" Target="https://www.google.com.tw/maps/place/25.012720,121.993299" TargetMode="External"/><Relationship Id="rId4878" Type="http://schemas.openxmlformats.org/officeDocument/2006/relationships/hyperlink" Target="https://www.google.com.tw/maps/place/23.051112,121.343525" TargetMode="External"/><Relationship Id="rId5929" Type="http://schemas.openxmlformats.org/officeDocument/2006/relationships/hyperlink" Target="https://www.google.com.tw/maps/place/24.035533,120.419838" TargetMode="External"/><Relationship Id="rId14" Type="http://schemas.openxmlformats.org/officeDocument/2006/relationships/hyperlink" Target="https://www.google.com.tw/maps/place/25.060410,121.458642" TargetMode="External"/><Relationship Id="rId7004" Type="http://schemas.openxmlformats.org/officeDocument/2006/relationships/hyperlink" Target="https://www.google.com.tw/maps/place/22.927667,120.343556" TargetMode="External"/><Relationship Id="rId7351" Type="http://schemas.openxmlformats.org/officeDocument/2006/relationships/hyperlink" Target="https://www.google.com.tw/maps/place/23.264313,120.976914" TargetMode="External"/><Relationship Id="rId8402" Type="http://schemas.openxmlformats.org/officeDocument/2006/relationships/hyperlink" Target="https://www.google.com.tw/maps/place/21.989914,120.747954" TargetMode="External"/><Relationship Id="rId3961" Type="http://schemas.openxmlformats.org/officeDocument/2006/relationships/hyperlink" Target="https://www.google.com.tw/maps/place/23.875598,121.512419" TargetMode="External"/><Relationship Id="rId882" Type="http://schemas.openxmlformats.org/officeDocument/2006/relationships/hyperlink" Target="https://www.google.com.tw/maps/place/22.350834,120.608116" TargetMode="External"/><Relationship Id="rId2563" Type="http://schemas.openxmlformats.org/officeDocument/2006/relationships/hyperlink" Target="https://www.google.com.tw/maps/place/24.867873,121.255945" TargetMode="External"/><Relationship Id="rId3614" Type="http://schemas.openxmlformats.org/officeDocument/2006/relationships/hyperlink" Target="https://www.google.com.tw/maps/place/24.895818,121.736291" TargetMode="External"/><Relationship Id="rId9176" Type="http://schemas.openxmlformats.org/officeDocument/2006/relationships/hyperlink" Target="https://www.google.com.tw/maps/place/24.728357,121.356538" TargetMode="External"/><Relationship Id="rId535" Type="http://schemas.openxmlformats.org/officeDocument/2006/relationships/hyperlink" Target="https://www.google.com.tw/maps/place/23.483611,120.441389" TargetMode="External"/><Relationship Id="rId1165" Type="http://schemas.openxmlformats.org/officeDocument/2006/relationships/hyperlink" Target="https://www.google.com.tw/maps/place/25.270044,121.625252" TargetMode="External"/><Relationship Id="rId2216" Type="http://schemas.openxmlformats.org/officeDocument/2006/relationships/hyperlink" Target="https://www.google.com.tw/maps/place/23.533691,120.551109" TargetMode="External"/><Relationship Id="rId5786" Type="http://schemas.openxmlformats.org/officeDocument/2006/relationships/hyperlink" Target="https://www.google.com.tw/maps/place/23.821268,120.811448" TargetMode="External"/><Relationship Id="rId6837" Type="http://schemas.openxmlformats.org/officeDocument/2006/relationships/hyperlink" Target="https://www.google.com.tw/maps/place/23.291004,120.240290" TargetMode="External"/><Relationship Id="rId4388" Type="http://schemas.openxmlformats.org/officeDocument/2006/relationships/hyperlink" Target="https://www.google.com.tw/maps/place/22.322594,120.891868" TargetMode="External"/><Relationship Id="rId5439" Type="http://schemas.openxmlformats.org/officeDocument/2006/relationships/hyperlink" Target="https://www.google.com.tw/maps/place/23.996451,121.079187" TargetMode="External"/><Relationship Id="rId9310" Type="http://schemas.openxmlformats.org/officeDocument/2006/relationships/hyperlink" Target="https://www.google.com.tw/maps/place/24.673663,121.403557" TargetMode="External"/><Relationship Id="rId5920" Type="http://schemas.openxmlformats.org/officeDocument/2006/relationships/hyperlink" Target="https://www.google.com.tw/maps/place/24.073758,120.416770" TargetMode="External"/><Relationship Id="rId3471" Type="http://schemas.openxmlformats.org/officeDocument/2006/relationships/hyperlink" Target="https://www.google.com.tw/maps/place/24.203333,121.487632" TargetMode="External"/><Relationship Id="rId4522" Type="http://schemas.openxmlformats.org/officeDocument/2006/relationships/hyperlink" Target="https://www.google.com.tw/maps/place/24.744956,121.701493" TargetMode="External"/><Relationship Id="rId392" Type="http://schemas.openxmlformats.org/officeDocument/2006/relationships/hyperlink" Target="https://www.google.com.tw/maps/place/24.041560,120.534622" TargetMode="External"/><Relationship Id="rId2073" Type="http://schemas.openxmlformats.org/officeDocument/2006/relationships/hyperlink" Target="https://www.google.com.tw/maps/place/23.982650,120.681517" TargetMode="External"/><Relationship Id="rId3124" Type="http://schemas.openxmlformats.org/officeDocument/2006/relationships/hyperlink" Target="https://www.google.com.tw/maps/place/24.850904,121.338468" TargetMode="External"/><Relationship Id="rId6694" Type="http://schemas.openxmlformats.org/officeDocument/2006/relationships/hyperlink" Target="https://www.google.com.tw/maps/place/23.846042,120.399731" TargetMode="External"/><Relationship Id="rId7745" Type="http://schemas.openxmlformats.org/officeDocument/2006/relationships/hyperlink" Target="https://www.google.com.tw/maps/place/23.529690,120.910982" TargetMode="External"/><Relationship Id="rId5296" Type="http://schemas.openxmlformats.org/officeDocument/2006/relationships/hyperlink" Target="https://www.google.com.tw/maps/place/24.606826,120.831868" TargetMode="External"/><Relationship Id="rId6347" Type="http://schemas.openxmlformats.org/officeDocument/2006/relationships/hyperlink" Target="https://www.google.com.tw/maps/place/23.054214,120.190122" TargetMode="External"/><Relationship Id="rId2957" Type="http://schemas.openxmlformats.org/officeDocument/2006/relationships/hyperlink" Target="https://www.google.com.tw/maps/place/24.580662,121.494988" TargetMode="External"/><Relationship Id="rId929" Type="http://schemas.openxmlformats.org/officeDocument/2006/relationships/hyperlink" Target="https://www.google.com.tw/maps/place/25.063025,121.512364" TargetMode="External"/><Relationship Id="rId1559" Type="http://schemas.openxmlformats.org/officeDocument/2006/relationships/hyperlink" Target="https://www.google.com.tw/maps/place/25.203156,121.437125" TargetMode="External"/><Relationship Id="rId4032" Type="http://schemas.openxmlformats.org/officeDocument/2006/relationships/hyperlink" Target="https://www.google.com.tw/maps/place/23.613660,121.394300" TargetMode="External"/><Relationship Id="rId5430" Type="http://schemas.openxmlformats.org/officeDocument/2006/relationships/hyperlink" Target="https://www.google.com.tw/maps/place/23.998091,121.045615" TargetMode="External"/><Relationship Id="rId8653" Type="http://schemas.openxmlformats.org/officeDocument/2006/relationships/hyperlink" Target="https://www.google.com.tw/maps/place/22.995508,120.638673" TargetMode="External"/><Relationship Id="rId7255" Type="http://schemas.openxmlformats.org/officeDocument/2006/relationships/hyperlink" Target="https://www.google.com.tw/maps/place/23.214876,120.804952" TargetMode="External"/><Relationship Id="rId8306" Type="http://schemas.openxmlformats.org/officeDocument/2006/relationships/hyperlink" Target="https://www.google.com.tw/maps/place/22.741461,120.743658" TargetMode="External"/><Relationship Id="rId3865" Type="http://schemas.openxmlformats.org/officeDocument/2006/relationships/hyperlink" Target="https://www.google.com.tw/maps/place/24.216345,121.687340" TargetMode="External"/><Relationship Id="rId4916" Type="http://schemas.openxmlformats.org/officeDocument/2006/relationships/hyperlink" Target="https://www.google.com.tw/maps/place/22.906186,121.259028" TargetMode="External"/><Relationship Id="rId786" Type="http://schemas.openxmlformats.org/officeDocument/2006/relationships/hyperlink" Target="https://www.google.com.tw/maps/place/22.650306,120.448761" TargetMode="External"/><Relationship Id="rId2467" Type="http://schemas.openxmlformats.org/officeDocument/2006/relationships/hyperlink" Target="https://www.google.com.tw/maps/place/22.900316,120.479505" TargetMode="External"/><Relationship Id="rId3518" Type="http://schemas.openxmlformats.org/officeDocument/2006/relationships/hyperlink" Target="https://www.google.com.tw/maps/place/24.133953,121.639753" TargetMode="External"/><Relationship Id="rId439" Type="http://schemas.openxmlformats.org/officeDocument/2006/relationships/hyperlink" Target="https://www.google.com.tw/maps/place/23.859554,120.504756" TargetMode="External"/><Relationship Id="rId1069" Type="http://schemas.openxmlformats.org/officeDocument/2006/relationships/hyperlink" Target="https://www.google.com.tw/maps/place/22.634198,120.318560" TargetMode="External"/><Relationship Id="rId8163" Type="http://schemas.openxmlformats.org/officeDocument/2006/relationships/hyperlink" Target="https://www.google.com.tw/maps/place/23.102277,121.302036" TargetMode="External"/><Relationship Id="rId9214" Type="http://schemas.openxmlformats.org/officeDocument/2006/relationships/hyperlink" Target="https://www.google.com.tw/maps/place/24.713584,121.361207" TargetMode="External"/><Relationship Id="rId920" Type="http://schemas.openxmlformats.org/officeDocument/2006/relationships/hyperlink" Target="https://www.google.com.tw/maps/place/22.203726,120.688024" TargetMode="External"/><Relationship Id="rId1550" Type="http://schemas.openxmlformats.org/officeDocument/2006/relationships/hyperlink" Target="https://www.google.com.tw/maps/place/25.186215,121.418615" TargetMode="External"/><Relationship Id="rId2601" Type="http://schemas.openxmlformats.org/officeDocument/2006/relationships/hyperlink" Target="https://www.google.com.tw/maps/place/25.095624,121.249814" TargetMode="External"/><Relationship Id="rId1203" Type="http://schemas.openxmlformats.org/officeDocument/2006/relationships/hyperlink" Target="https://www.google.com.tw/maps/place/25.156736,121.696920" TargetMode="External"/><Relationship Id="rId4773" Type="http://schemas.openxmlformats.org/officeDocument/2006/relationships/hyperlink" Target="https://www.google.com.tw/maps/place/23.463150,121.495521" TargetMode="External"/><Relationship Id="rId5824" Type="http://schemas.openxmlformats.org/officeDocument/2006/relationships/hyperlink" Target="https://www.google.com.tw/maps/place/23.793641,120.947919" TargetMode="External"/><Relationship Id="rId3375" Type="http://schemas.openxmlformats.org/officeDocument/2006/relationships/hyperlink" Target="https://www.google.com.tw/maps/place/24.183390,121.343466" TargetMode="External"/><Relationship Id="rId4426" Type="http://schemas.openxmlformats.org/officeDocument/2006/relationships/hyperlink" Target="https://www.google.com.tw/maps/place/22.240946,120.809072" TargetMode="External"/><Relationship Id="rId7996" Type="http://schemas.openxmlformats.org/officeDocument/2006/relationships/hyperlink" Target="https://www.google.com.tw/maps/place/22.563324,120.428626" TargetMode="External"/><Relationship Id="rId296" Type="http://schemas.openxmlformats.org/officeDocument/2006/relationships/hyperlink" Target="https://www.google.com.tw/maps/place/24.388260,120.651142" TargetMode="External"/><Relationship Id="rId3028" Type="http://schemas.openxmlformats.org/officeDocument/2006/relationships/hyperlink" Target="https://www.google.com.tw/maps/place/24.403964,121.366924" TargetMode="External"/><Relationship Id="rId6598" Type="http://schemas.openxmlformats.org/officeDocument/2006/relationships/hyperlink" Target="https://www.google.com.tw/maps/place/23.485555,120.828611" TargetMode="External"/><Relationship Id="rId7649" Type="http://schemas.openxmlformats.org/officeDocument/2006/relationships/hyperlink" Target="https://www.google.com.tw/maps/place/23.794237,120.869460" TargetMode="External"/><Relationship Id="rId9071" Type="http://schemas.openxmlformats.org/officeDocument/2006/relationships/hyperlink" Target="https://www.google.com.tw/maps/place/24.778685,121.359536" TargetMode="External"/><Relationship Id="rId430" Type="http://schemas.openxmlformats.org/officeDocument/2006/relationships/hyperlink" Target="https://www.google.com.tw/maps/place/23.892264,120.529859" TargetMode="External"/><Relationship Id="rId1060" Type="http://schemas.openxmlformats.org/officeDocument/2006/relationships/hyperlink" Target="https://www.google.com.tw/maps/place/23.691537,120.507999" TargetMode="External"/><Relationship Id="rId2111" Type="http://schemas.openxmlformats.org/officeDocument/2006/relationships/hyperlink" Target="https://www.google.com.tw/maps/place/23.830558,120.709172" TargetMode="External"/><Relationship Id="rId5681" Type="http://schemas.openxmlformats.org/officeDocument/2006/relationships/hyperlink" Target="https://www.google.com.tw/maps/place/25.049230,121.145000" TargetMode="External"/><Relationship Id="rId6732" Type="http://schemas.openxmlformats.org/officeDocument/2006/relationships/hyperlink" Target="https://www.google.com.tw/maps/place/23.706801,120.324651" TargetMode="External"/><Relationship Id="rId4283" Type="http://schemas.openxmlformats.org/officeDocument/2006/relationships/hyperlink" Target="https://www.google.com.tw/maps/place/22.737041,121.056598" TargetMode="External"/><Relationship Id="rId5334" Type="http://schemas.openxmlformats.org/officeDocument/2006/relationships/hyperlink" Target="https://www.google.com.tw/maps/place/23.988925,120.670694" TargetMode="External"/><Relationship Id="rId1944" Type="http://schemas.openxmlformats.org/officeDocument/2006/relationships/hyperlink" Target="https://www.google.com.tw/maps/place/24.361011,120.837254" TargetMode="External"/><Relationship Id="rId8557" Type="http://schemas.openxmlformats.org/officeDocument/2006/relationships/hyperlink" Target="https://www.google.com.tw/maps/place/22.825697,120.600540" TargetMode="External"/><Relationship Id="rId7159" Type="http://schemas.openxmlformats.org/officeDocument/2006/relationships/hyperlink" Target="https://www.google.com.tw/maps/place/23.063862,120.556640" TargetMode="External"/><Relationship Id="rId3769" Type="http://schemas.openxmlformats.org/officeDocument/2006/relationships/hyperlink" Target="https://www.google.com.tw/maps/place/24.490282,121.830174" TargetMode="External"/><Relationship Id="rId5191" Type="http://schemas.openxmlformats.org/officeDocument/2006/relationships/hyperlink" Target="https://www.google.com.tw/maps/place/24.564882,120.813845" TargetMode="External"/><Relationship Id="rId6242" Type="http://schemas.openxmlformats.org/officeDocument/2006/relationships/hyperlink" Target="https://www.google.com.tw/maps/place/22.653707,120.292077" TargetMode="External"/><Relationship Id="rId7640" Type="http://schemas.openxmlformats.org/officeDocument/2006/relationships/hyperlink" Target="https://www.google.com.tw/maps/place/23.814445,120.884588" TargetMode="External"/><Relationship Id="rId2852" Type="http://schemas.openxmlformats.org/officeDocument/2006/relationships/hyperlink" Target="https://www.google.com.tw/maps/place/24.607033,121.490472" TargetMode="External"/><Relationship Id="rId3903" Type="http://schemas.openxmlformats.org/officeDocument/2006/relationships/hyperlink" Target="https://www.google.com.tw/maps/place/24.081491,121.609840" TargetMode="External"/><Relationship Id="rId824" Type="http://schemas.openxmlformats.org/officeDocument/2006/relationships/hyperlink" Target="https://www.google.com.tw/maps/place/22.574220,120.544773" TargetMode="External"/><Relationship Id="rId1454" Type="http://schemas.openxmlformats.org/officeDocument/2006/relationships/hyperlink" Target="https://www.google.com.tw/maps/place/25.180061,121.578175" TargetMode="External"/><Relationship Id="rId2505" Type="http://schemas.openxmlformats.org/officeDocument/2006/relationships/hyperlink" Target="https://www.google.com.tw/maps/place/22.754090,120.491701" TargetMode="External"/><Relationship Id="rId8067" Type="http://schemas.openxmlformats.org/officeDocument/2006/relationships/hyperlink" Target="https://www.google.com.tw/maps/place/22.762328,120.370662" TargetMode="External"/><Relationship Id="rId9118" Type="http://schemas.openxmlformats.org/officeDocument/2006/relationships/hyperlink" Target="https://www.google.com.tw/maps/place/24.753277,121.349567" TargetMode="External"/><Relationship Id="rId1107" Type="http://schemas.openxmlformats.org/officeDocument/2006/relationships/hyperlink" Target="https://www.google.com.tw/maps/place/25.180789,121.452849" TargetMode="External"/><Relationship Id="rId4677" Type="http://schemas.openxmlformats.org/officeDocument/2006/relationships/hyperlink" Target="https://www.google.com.tw/maps/place/23.802872,121.570611" TargetMode="External"/><Relationship Id="rId5728" Type="http://schemas.openxmlformats.org/officeDocument/2006/relationships/hyperlink" Target="https://www.google.com.tw/maps/place/24.927080,120.991770" TargetMode="External"/><Relationship Id="rId3279" Type="http://schemas.openxmlformats.org/officeDocument/2006/relationships/hyperlink" Target="https://www.google.com.tw/maps/place/24.255240,121.209276" TargetMode="External"/><Relationship Id="rId7150" Type="http://schemas.openxmlformats.org/officeDocument/2006/relationships/hyperlink" Target="https://www.google.com.tw/maps/place/23.077854,120.528834" TargetMode="External"/><Relationship Id="rId8201" Type="http://schemas.openxmlformats.org/officeDocument/2006/relationships/hyperlink" Target="https://www.google.com.tw/maps/place/22.995056,121.289842" TargetMode="External"/><Relationship Id="rId3760" Type="http://schemas.openxmlformats.org/officeDocument/2006/relationships/hyperlink" Target="https://www.google.com.tw/maps/place/24.518603,121.831413" TargetMode="External"/><Relationship Id="rId4811" Type="http://schemas.openxmlformats.org/officeDocument/2006/relationships/hyperlink" Target="https://www.google.com.tw/maps/place/23.309836,121.446148" TargetMode="External"/><Relationship Id="rId681" Type="http://schemas.openxmlformats.org/officeDocument/2006/relationships/hyperlink" Target="https://www.google.com.tw/maps/place/22.952055,120.218056" TargetMode="External"/><Relationship Id="rId2362" Type="http://schemas.openxmlformats.org/officeDocument/2006/relationships/hyperlink" Target="https://www.google.com.tw/maps/place/23.243470,120.569679" TargetMode="External"/><Relationship Id="rId3413" Type="http://schemas.openxmlformats.org/officeDocument/2006/relationships/hyperlink" Target="https://www.google.com.tw/maps/place/24.193899,121.407175" TargetMode="External"/><Relationship Id="rId6983" Type="http://schemas.openxmlformats.org/officeDocument/2006/relationships/hyperlink" Target="https://www.google.com.tw/maps/place/23.011333,120.309139" TargetMode="External"/><Relationship Id="rId334" Type="http://schemas.openxmlformats.org/officeDocument/2006/relationships/hyperlink" Target="https://www.google.com.tw/maps/place/24.252380,120.556535" TargetMode="External"/><Relationship Id="rId2015" Type="http://schemas.openxmlformats.org/officeDocument/2006/relationships/hyperlink" Target="https://www.google.com.tw/maps/place/24.217492,120.705619" TargetMode="External"/><Relationship Id="rId5585" Type="http://schemas.openxmlformats.org/officeDocument/2006/relationships/hyperlink" Target="https://www.google.com.tw/maps/place/24.088004,120.593966" TargetMode="External"/><Relationship Id="rId6636" Type="http://schemas.openxmlformats.org/officeDocument/2006/relationships/hyperlink" Target="https://www.google.com.tw/maps/place/24.045272,120.507726" TargetMode="External"/><Relationship Id="rId4187" Type="http://schemas.openxmlformats.org/officeDocument/2006/relationships/hyperlink" Target="https://www.google.com.tw/maps/place/22.998388,121.145054" TargetMode="External"/><Relationship Id="rId5238" Type="http://schemas.openxmlformats.org/officeDocument/2006/relationships/hyperlink" Target="https://www.google.com.tw/maps/place/24.373772,120.747710" TargetMode="External"/><Relationship Id="rId1848" Type="http://schemas.openxmlformats.org/officeDocument/2006/relationships/hyperlink" Target="https://www.google.com.tw/maps/place/24.695260,120.980113" TargetMode="External"/><Relationship Id="rId3270" Type="http://schemas.openxmlformats.org/officeDocument/2006/relationships/hyperlink" Target="https://www.google.com.tw/maps/place/24.256155,121.181563" TargetMode="External"/><Relationship Id="rId4321" Type="http://schemas.openxmlformats.org/officeDocument/2006/relationships/hyperlink" Target="https://www.google.com.tw/maps/place/22.583631,120.994548" TargetMode="External"/><Relationship Id="rId191" Type="http://schemas.openxmlformats.org/officeDocument/2006/relationships/hyperlink" Target="https://www.google.com.tw/maps/place/24.683625,120.896688" TargetMode="External"/><Relationship Id="rId7891" Type="http://schemas.openxmlformats.org/officeDocument/2006/relationships/hyperlink" Target="https://www.google.com.tw/maps/place/22.978845,120.550123" TargetMode="External"/><Relationship Id="rId8942" Type="http://schemas.openxmlformats.org/officeDocument/2006/relationships/hyperlink" Target="https://www.google.com.tw/maps/place/22.921944,120.287445" TargetMode="External"/><Relationship Id="rId5095" Type="http://schemas.openxmlformats.org/officeDocument/2006/relationships/hyperlink" Target="https://www.google.com.tw/maps/place/24.236587,120.569862" TargetMode="External"/><Relationship Id="rId6493" Type="http://schemas.openxmlformats.org/officeDocument/2006/relationships/hyperlink" Target="https://www.google.com.tw/maps/place/23.433611,120.640833" TargetMode="External"/><Relationship Id="rId7544" Type="http://schemas.openxmlformats.org/officeDocument/2006/relationships/hyperlink" Target="https://www.google.com.tw/maps/place/24.061307,120.892049" TargetMode="External"/><Relationship Id="rId6146" Type="http://schemas.openxmlformats.org/officeDocument/2006/relationships/hyperlink" Target="https://www.google.com.tw/maps/place/23.176278,120.133723" TargetMode="External"/><Relationship Id="rId2756" Type="http://schemas.openxmlformats.org/officeDocument/2006/relationships/hyperlink" Target="https://www.google.com.tw/maps/place/24.603899,120.776447" TargetMode="External"/><Relationship Id="rId3807" Type="http://schemas.openxmlformats.org/officeDocument/2006/relationships/hyperlink" Target="https://www.google.com.tw/maps/place/24.388573,121.784113" TargetMode="External"/><Relationship Id="rId9369" Type="http://schemas.openxmlformats.org/officeDocument/2006/relationships/hyperlink" Target="https://www.google.com.tw/maps/place/24.645974,121.419673" TargetMode="External"/><Relationship Id="rId728" Type="http://schemas.openxmlformats.org/officeDocument/2006/relationships/hyperlink" Target="https://www.google.com.tw/maps/place/22.767676,120.305472" TargetMode="External"/><Relationship Id="rId1358" Type="http://schemas.openxmlformats.org/officeDocument/2006/relationships/hyperlink" Target="https://www.google.com.tw/maps/place/24.882969,121.845142" TargetMode="External"/><Relationship Id="rId2409" Type="http://schemas.openxmlformats.org/officeDocument/2006/relationships/hyperlink" Target="https://www.google.com.tw/maps/place/23.135226,120.477888" TargetMode="External"/><Relationship Id="rId5979" Type="http://schemas.openxmlformats.org/officeDocument/2006/relationships/hyperlink" Target="https://www.google.com.tw/maps/place/23.827777,120.287971" TargetMode="External"/><Relationship Id="rId64" Type="http://schemas.openxmlformats.org/officeDocument/2006/relationships/hyperlink" Target="https://www.google.com.tw/maps/place/24.974685,121.263601" TargetMode="External"/><Relationship Id="rId8452" Type="http://schemas.openxmlformats.org/officeDocument/2006/relationships/hyperlink" Target="https://www.google.com.tw/maps/place/21.971320,120.843358" TargetMode="External"/><Relationship Id="rId7054" Type="http://schemas.openxmlformats.org/officeDocument/2006/relationships/hyperlink" Target="https://www.google.com.tw/maps/place/22.748397,120.263187" TargetMode="External"/><Relationship Id="rId8105" Type="http://schemas.openxmlformats.org/officeDocument/2006/relationships/hyperlink" Target="https://www.google.com.tw/maps/place/22.780552,120.535904" TargetMode="External"/><Relationship Id="rId3664" Type="http://schemas.openxmlformats.org/officeDocument/2006/relationships/hyperlink" Target="https://www.google.com.tw/maps/place/24.828430,121.773320" TargetMode="External"/><Relationship Id="rId4715" Type="http://schemas.openxmlformats.org/officeDocument/2006/relationships/hyperlink" Target="https://www.google.com.tw/maps/place/23.680120,121.546104" TargetMode="External"/><Relationship Id="rId585" Type="http://schemas.openxmlformats.org/officeDocument/2006/relationships/hyperlink" Target="https://www.google.com.tw/maps/place/23.293705,120.324764" TargetMode="External"/><Relationship Id="rId2266" Type="http://schemas.openxmlformats.org/officeDocument/2006/relationships/hyperlink" Target="https://www.google.com.tw/maps/place/23.375525,120.565331" TargetMode="External"/><Relationship Id="rId3317" Type="http://schemas.openxmlformats.org/officeDocument/2006/relationships/hyperlink" Target="https://www.google.com.tw/maps/place/24.230225,121.252330" TargetMode="External"/><Relationship Id="rId6887" Type="http://schemas.openxmlformats.org/officeDocument/2006/relationships/hyperlink" Target="https://www.google.com.tw/maps/place/23.101389,120.208056" TargetMode="External"/><Relationship Id="rId7938" Type="http://schemas.openxmlformats.org/officeDocument/2006/relationships/hyperlink" Target="https://www.google.com.tw/maps/place/22.804309,120.460484" TargetMode="External"/><Relationship Id="rId238" Type="http://schemas.openxmlformats.org/officeDocument/2006/relationships/hyperlink" Target="https://www.google.com.tw/maps/place/24.563113,120.752166" TargetMode="External"/><Relationship Id="rId5489" Type="http://schemas.openxmlformats.org/officeDocument/2006/relationships/hyperlink" Target="https://www.google.com.tw/maps/place/24.037271,121.189816" TargetMode="External"/><Relationship Id="rId9360" Type="http://schemas.openxmlformats.org/officeDocument/2006/relationships/hyperlink" Target="https://www.google.com.tw/maps/place/24.644816,121.417451" TargetMode="External"/><Relationship Id="rId2400" Type="http://schemas.openxmlformats.org/officeDocument/2006/relationships/hyperlink" Target="https://www.google.com.tw/maps/place/23.168178,120.488943" TargetMode="External"/><Relationship Id="rId9013" Type="http://schemas.openxmlformats.org/officeDocument/2006/relationships/hyperlink" Target="https://www.google.com.tw/maps/place/24.854338,121.290940" TargetMode="External"/><Relationship Id="rId1002" Type="http://schemas.openxmlformats.org/officeDocument/2006/relationships/hyperlink" Target="https://www.google.com.tw/maps/place/24.128742,120.668901" TargetMode="External"/><Relationship Id="rId5970" Type="http://schemas.openxmlformats.org/officeDocument/2006/relationships/hyperlink" Target="https://www.google.com.tw/maps/place/23.896911,120.304594" TargetMode="External"/><Relationship Id="rId3174" Type="http://schemas.openxmlformats.org/officeDocument/2006/relationships/hyperlink" Target="https://www.google.com.tw/maps/place/24.669686,121.726921" TargetMode="External"/><Relationship Id="rId4572" Type="http://schemas.openxmlformats.org/officeDocument/2006/relationships/hyperlink" Target="https://www.google.com.tw/maps/place/23.910539,121.506789" TargetMode="External"/><Relationship Id="rId5623" Type="http://schemas.openxmlformats.org/officeDocument/2006/relationships/hyperlink" Target="https://www.google.com.tw/maps/place/25.144895,121.396501" TargetMode="External"/><Relationship Id="rId4225" Type="http://schemas.openxmlformats.org/officeDocument/2006/relationships/hyperlink" Target="https://www.google.com.tw/maps/place/22.884594,121.099266" TargetMode="External"/><Relationship Id="rId7795" Type="http://schemas.openxmlformats.org/officeDocument/2006/relationships/hyperlink" Target="https://www.google.com.tw/maps/place/23.261101,120.703024" TargetMode="External"/><Relationship Id="rId8846" Type="http://schemas.openxmlformats.org/officeDocument/2006/relationships/hyperlink" Target="https://www.google.com.tw/maps/place/23.251810,121.408329" TargetMode="External"/><Relationship Id="rId6397" Type="http://schemas.openxmlformats.org/officeDocument/2006/relationships/hyperlink" Target="https://www.google.com.tw/maps/place/23.063475,120.148262" TargetMode="External"/><Relationship Id="rId7448" Type="http://schemas.openxmlformats.org/officeDocument/2006/relationships/hyperlink" Target="https://www.google.com.tw/maps/place/23.135712,121.130398" TargetMode="External"/><Relationship Id="rId979" Type="http://schemas.openxmlformats.org/officeDocument/2006/relationships/hyperlink" Target="https://www.google.com.tw/maps/place/24.221420,120.647160" TargetMode="External"/><Relationship Id="rId5480" Type="http://schemas.openxmlformats.org/officeDocument/2006/relationships/hyperlink" Target="https://www.google.com.tw/maps/place/24.027350,121.186888" TargetMode="External"/><Relationship Id="rId6531" Type="http://schemas.openxmlformats.org/officeDocument/2006/relationships/hyperlink" Target="https://www.google.com.tw/maps/place/23.467778,120.696667" TargetMode="External"/><Relationship Id="rId4082" Type="http://schemas.openxmlformats.org/officeDocument/2006/relationships/hyperlink" Target="https://www.google.com.tw/maps/place/23.421370,121.345160" TargetMode="External"/><Relationship Id="rId5133" Type="http://schemas.openxmlformats.org/officeDocument/2006/relationships/hyperlink" Target="https://www.google.com.tw/maps/place/24.746094,120.905997" TargetMode="External"/><Relationship Id="rId1743" Type="http://schemas.openxmlformats.org/officeDocument/2006/relationships/hyperlink" Target="https://www.google.com.tw/maps/place/24.895740,121.284530" TargetMode="External"/><Relationship Id="rId8009" Type="http://schemas.openxmlformats.org/officeDocument/2006/relationships/hyperlink" Target="https://www.google.com.tw/maps/place/22.509330,120.412714" TargetMode="External"/><Relationship Id="rId8356" Type="http://schemas.openxmlformats.org/officeDocument/2006/relationships/hyperlink" Target="https://www.google.com.tw/maps/place/22.178516,120.694371" TargetMode="External"/><Relationship Id="rId9407" Type="http://schemas.openxmlformats.org/officeDocument/2006/relationships/hyperlink" Target="https://www.google.com.tw/maps/place/24.646746,121.437408" TargetMode="External"/><Relationship Id="rId4966" Type="http://schemas.openxmlformats.org/officeDocument/2006/relationships/hyperlink" Target="https://www.google.com.tw/maps/place/22.741994,121.147087" TargetMode="External"/><Relationship Id="rId3568" Type="http://schemas.openxmlformats.org/officeDocument/2006/relationships/hyperlink" Target="https://www.google.com.tw/maps/place/24.953371,121.630297" TargetMode="External"/><Relationship Id="rId4619" Type="http://schemas.openxmlformats.org/officeDocument/2006/relationships/hyperlink" Target="https://www.google.com.tw/maps/place/24.247486,120.688727" TargetMode="External"/><Relationship Id="rId489" Type="http://schemas.openxmlformats.org/officeDocument/2006/relationships/hyperlink" Target="https://www.google.com.tw/maps/place/23.667123,120.475680" TargetMode="External"/><Relationship Id="rId6041" Type="http://schemas.openxmlformats.org/officeDocument/2006/relationships/hyperlink" Target="https://www.google.com.tw/maps/place/23.601111,120.159167" TargetMode="External"/><Relationship Id="rId9264" Type="http://schemas.openxmlformats.org/officeDocument/2006/relationships/hyperlink" Target="https://www.google.com.tw/maps/place/24.690747,121.377075" TargetMode="External"/><Relationship Id="rId970" Type="http://schemas.openxmlformats.org/officeDocument/2006/relationships/hyperlink" Target="https://www.google.com.tw/maps/place/24.995087,121.337554" TargetMode="External"/><Relationship Id="rId1253" Type="http://schemas.openxmlformats.org/officeDocument/2006/relationships/hyperlink" Target="https://www.google.com.tw/maps/place/25.124370,121.873279" TargetMode="External"/><Relationship Id="rId2651" Type="http://schemas.openxmlformats.org/officeDocument/2006/relationships/hyperlink" Target="https://www.google.com.tw/maps/place/24.902600,121.284200" TargetMode="External"/><Relationship Id="rId3702" Type="http://schemas.openxmlformats.org/officeDocument/2006/relationships/hyperlink" Target="https://www.google.com.tw/maps/place/24.668984,121.765933" TargetMode="External"/><Relationship Id="rId623" Type="http://schemas.openxmlformats.org/officeDocument/2006/relationships/hyperlink" Target="https://www.google.com.tw/maps/place/23.147694,120.330917" TargetMode="External"/><Relationship Id="rId2304" Type="http://schemas.openxmlformats.org/officeDocument/2006/relationships/hyperlink" Target="https://www.google.com.tw/maps/place/23.368132,120.611064" TargetMode="External"/><Relationship Id="rId5874" Type="http://schemas.openxmlformats.org/officeDocument/2006/relationships/hyperlink" Target="https://www.google.com.tw/maps/place/24.226518,120.512799" TargetMode="External"/><Relationship Id="rId6925" Type="http://schemas.openxmlformats.org/officeDocument/2006/relationships/hyperlink" Target="https://www.google.com.tw/maps/place/23.237083,120.273354" TargetMode="External"/><Relationship Id="rId4476" Type="http://schemas.openxmlformats.org/officeDocument/2006/relationships/hyperlink" Target="https://www.google.com.tw/maps/place/24.908383,121.551644" TargetMode="External"/><Relationship Id="rId5527" Type="http://schemas.openxmlformats.org/officeDocument/2006/relationships/hyperlink" Target="https://www.google.com.tw/maps/place/24.090274,121.174668" TargetMode="External"/><Relationship Id="rId3078" Type="http://schemas.openxmlformats.org/officeDocument/2006/relationships/hyperlink" Target="https://www.google.com.tw/maps/place/24.302589,121.280357" TargetMode="External"/><Relationship Id="rId4129" Type="http://schemas.openxmlformats.org/officeDocument/2006/relationships/hyperlink" Target="https://www.google.com.tw/maps/place/23.212480,121.277180" TargetMode="External"/><Relationship Id="rId7699" Type="http://schemas.openxmlformats.org/officeDocument/2006/relationships/hyperlink" Target="https://www.google.com.tw/maps/place/23.599715,120.889043" TargetMode="External"/><Relationship Id="rId8000" Type="http://schemas.openxmlformats.org/officeDocument/2006/relationships/hyperlink" Target="https://www.google.com.tw/maps/place/22.547583,120.421999" TargetMode="External"/><Relationship Id="rId4610" Type="http://schemas.openxmlformats.org/officeDocument/2006/relationships/hyperlink" Target="https://www.google.com.tw/maps/place/24.227537,120.650901" TargetMode="External"/><Relationship Id="rId480" Type="http://schemas.openxmlformats.org/officeDocument/2006/relationships/hyperlink" Target="https://www.google.com.tw/maps/place/23.703082,120.484666" TargetMode="External"/><Relationship Id="rId2161" Type="http://schemas.openxmlformats.org/officeDocument/2006/relationships/hyperlink" Target="https://www.google.com.tw/maps/place/23.718109,120.570823" TargetMode="External"/><Relationship Id="rId3212" Type="http://schemas.openxmlformats.org/officeDocument/2006/relationships/hyperlink" Target="https://www.google.com.tw/maps/place/24.188938,120.840206" TargetMode="External"/><Relationship Id="rId133" Type="http://schemas.openxmlformats.org/officeDocument/2006/relationships/hyperlink" Target="https://www.google.com.tw/maps/place/24.860520,120.991400" TargetMode="External"/><Relationship Id="rId5384" Type="http://schemas.openxmlformats.org/officeDocument/2006/relationships/hyperlink" Target="https://www.google.com.tw/maps/place/23.997479,120.851917" TargetMode="External"/><Relationship Id="rId6782" Type="http://schemas.openxmlformats.org/officeDocument/2006/relationships/hyperlink" Target="https://www.google.com.tw/maps/place/23.511111,120.257500" TargetMode="External"/><Relationship Id="rId7833" Type="http://schemas.openxmlformats.org/officeDocument/2006/relationships/hyperlink" Target="https://www.google.com.tw/maps/place/23.155125,120.639583" TargetMode="External"/><Relationship Id="rId5037" Type="http://schemas.openxmlformats.org/officeDocument/2006/relationships/hyperlink" Target="https://www.google.com.tw/maps/place/22.786794,121.160993" TargetMode="External"/><Relationship Id="rId6435" Type="http://schemas.openxmlformats.org/officeDocument/2006/relationships/hyperlink" Target="https://www.google.com.tw/maps/place/23.461111,120.436111" TargetMode="External"/><Relationship Id="rId1994" Type="http://schemas.openxmlformats.org/officeDocument/2006/relationships/hyperlink" Target="https://www.google.com.tw/maps/place/24.276127,120.767457" TargetMode="External"/><Relationship Id="rId1647" Type="http://schemas.openxmlformats.org/officeDocument/2006/relationships/hyperlink" Target="https://www.google.com.tw/maps/place/24.602118,121.837560" TargetMode="External"/><Relationship Id="rId4120" Type="http://schemas.openxmlformats.org/officeDocument/2006/relationships/hyperlink" Target="https://www.google.com.tw/maps/place/23.247330,121.298210" TargetMode="External"/><Relationship Id="rId7690" Type="http://schemas.openxmlformats.org/officeDocument/2006/relationships/hyperlink" Target="https://www.google.com.tw/maps/place/23.633511,120.885853" TargetMode="External"/><Relationship Id="rId8741" Type="http://schemas.openxmlformats.org/officeDocument/2006/relationships/hyperlink" Target="https://www.google.com.tw/maps/place/22.881891,120.493091" TargetMode="External"/><Relationship Id="rId6292" Type="http://schemas.openxmlformats.org/officeDocument/2006/relationships/hyperlink" Target="https://www.google.com.tw/maps/place/22.498446,120.409198" TargetMode="External"/><Relationship Id="rId7343" Type="http://schemas.openxmlformats.org/officeDocument/2006/relationships/hyperlink" Target="https://www.google.com.tw/maps/place/23.265559,120.956833" TargetMode="External"/><Relationship Id="rId3953" Type="http://schemas.openxmlformats.org/officeDocument/2006/relationships/hyperlink" Target="https://www.google.com.tw/maps/place/23.905439,121.529551" TargetMode="External"/><Relationship Id="rId9168" Type="http://schemas.openxmlformats.org/officeDocument/2006/relationships/hyperlink" Target="https://www.google.com.tw/maps/place/24.732487,121.355067" TargetMode="External"/><Relationship Id="rId874" Type="http://schemas.openxmlformats.org/officeDocument/2006/relationships/hyperlink" Target="https://www.google.com.tw/maps/place/22.383126,120.595718" TargetMode="External"/><Relationship Id="rId2555" Type="http://schemas.openxmlformats.org/officeDocument/2006/relationships/hyperlink" Target="https://www.google.com.tw/maps/place/23.912227,120.681422" TargetMode="External"/><Relationship Id="rId3606" Type="http://schemas.openxmlformats.org/officeDocument/2006/relationships/hyperlink" Target="https://www.google.com.tw/maps/place/24.908310,121.721772" TargetMode="External"/><Relationship Id="rId527" Type="http://schemas.openxmlformats.org/officeDocument/2006/relationships/hyperlink" Target="https://www.google.com.tw/maps/place/23.511389,120.444722" TargetMode="External"/><Relationship Id="rId1157" Type="http://schemas.openxmlformats.org/officeDocument/2006/relationships/hyperlink" Target="https://www.google.com.tw/maps/place/25.290378,121.593932" TargetMode="External"/><Relationship Id="rId2208" Type="http://schemas.openxmlformats.org/officeDocument/2006/relationships/hyperlink" Target="https://www.google.com.tw/maps/place/23.559444,120.555000" TargetMode="External"/><Relationship Id="rId5778" Type="http://schemas.openxmlformats.org/officeDocument/2006/relationships/hyperlink" Target="https://www.google.com.tw/maps/place/23.822137,120.772272" TargetMode="External"/><Relationship Id="rId6829" Type="http://schemas.openxmlformats.org/officeDocument/2006/relationships/hyperlink" Target="https://www.google.com.tw/maps/place/23.312764,120.258517" TargetMode="External"/><Relationship Id="rId8251" Type="http://schemas.openxmlformats.org/officeDocument/2006/relationships/hyperlink" Target="https://www.google.com.tw/maps/place/22.713704,120.624507" TargetMode="External"/><Relationship Id="rId9302" Type="http://schemas.openxmlformats.org/officeDocument/2006/relationships/hyperlink" Target="https://www.google.com.tw/maps/place/24.673611,121.396589" TargetMode="External"/><Relationship Id="rId3463" Type="http://schemas.openxmlformats.org/officeDocument/2006/relationships/hyperlink" Target="https://www.google.com.tw/maps/place/24.199307,121.487494" TargetMode="External"/><Relationship Id="rId4861" Type="http://schemas.openxmlformats.org/officeDocument/2006/relationships/hyperlink" Target="https://www.google.com.tw/maps/place/23.109182,121.383656" TargetMode="External"/><Relationship Id="rId5912" Type="http://schemas.openxmlformats.org/officeDocument/2006/relationships/hyperlink" Target="https://www.google.com.tw/maps/place/24.082445,120.443673" TargetMode="External"/><Relationship Id="rId384" Type="http://schemas.openxmlformats.org/officeDocument/2006/relationships/hyperlink" Target="https://www.google.com.tw/maps/place/24.074753,120.543767" TargetMode="External"/><Relationship Id="rId2065" Type="http://schemas.openxmlformats.org/officeDocument/2006/relationships/hyperlink" Target="https://www.google.com.tw/maps/place/24.015074,120.695773" TargetMode="External"/><Relationship Id="rId3116" Type="http://schemas.openxmlformats.org/officeDocument/2006/relationships/hyperlink" Target="https://www.google.com.tw/maps/place/24.855454,121.358042" TargetMode="External"/><Relationship Id="rId4514" Type="http://schemas.openxmlformats.org/officeDocument/2006/relationships/hyperlink" Target="https://www.google.com.tw/maps/place/24.751342,121.663774" TargetMode="External"/><Relationship Id="rId6686" Type="http://schemas.openxmlformats.org/officeDocument/2006/relationships/hyperlink" Target="https://www.google.com.tw/maps/place/23.861117,120.432694" TargetMode="External"/><Relationship Id="rId7737" Type="http://schemas.openxmlformats.org/officeDocument/2006/relationships/hyperlink" Target="https://www.google.com.tw/maps/place/23.547727,120.911924" TargetMode="External"/><Relationship Id="rId5288" Type="http://schemas.openxmlformats.org/officeDocument/2006/relationships/hyperlink" Target="https://www.google.com.tw/maps/place/24.632078,120.856094" TargetMode="External"/><Relationship Id="rId6339" Type="http://schemas.openxmlformats.org/officeDocument/2006/relationships/hyperlink" Target="https://www.google.com.tw/maps/place/22.393462,120.589600" TargetMode="External"/><Relationship Id="rId1898" Type="http://schemas.openxmlformats.org/officeDocument/2006/relationships/hyperlink" Target="https://www.google.com.tw/maps/place/24.524188,120.912754" TargetMode="External"/><Relationship Id="rId2949" Type="http://schemas.openxmlformats.org/officeDocument/2006/relationships/hyperlink" Target="https://www.google.com.tw/maps/place/24.735588,121.817026" TargetMode="External"/><Relationship Id="rId6820" Type="http://schemas.openxmlformats.org/officeDocument/2006/relationships/hyperlink" Target="https://www.google.com.tw/maps/place/23.345935,120.255116" TargetMode="External"/><Relationship Id="rId4371" Type="http://schemas.openxmlformats.org/officeDocument/2006/relationships/hyperlink" Target="https://www.google.com.tw/maps/place/22.391926,120.916740" TargetMode="External"/><Relationship Id="rId5422" Type="http://schemas.openxmlformats.org/officeDocument/2006/relationships/hyperlink" Target="https://www.google.com.tw/maps/place/23.981080,121.013036" TargetMode="External"/><Relationship Id="rId4024" Type="http://schemas.openxmlformats.org/officeDocument/2006/relationships/hyperlink" Target="https://www.google.com.tw/maps/place/23.643350,121.414760" TargetMode="External"/><Relationship Id="rId7594" Type="http://schemas.openxmlformats.org/officeDocument/2006/relationships/hyperlink" Target="https://www.google.com.tw/maps/place/23.955938,120.941197" TargetMode="External"/><Relationship Id="rId8992" Type="http://schemas.openxmlformats.org/officeDocument/2006/relationships/hyperlink" Target="https://www.google.com.tw/maps/place/24.248393,121.131601" TargetMode="External"/><Relationship Id="rId6196" Type="http://schemas.openxmlformats.org/officeDocument/2006/relationships/hyperlink" Target="https://www.google.com.tw/maps/place/22.825767,120.237227" TargetMode="External"/><Relationship Id="rId7247" Type="http://schemas.openxmlformats.org/officeDocument/2006/relationships/hyperlink" Target="https://www.google.com.tw/maps/place/23.188804,120.788168" TargetMode="External"/><Relationship Id="rId8645" Type="http://schemas.openxmlformats.org/officeDocument/2006/relationships/hyperlink" Target="https://www.google.com.tw/maps/place/22.500000,120.460682" TargetMode="External"/><Relationship Id="rId3857" Type="http://schemas.openxmlformats.org/officeDocument/2006/relationships/hyperlink" Target="https://www.google.com.tw/maps/place/24.236936,121.709266" TargetMode="External"/><Relationship Id="rId4908" Type="http://schemas.openxmlformats.org/officeDocument/2006/relationships/hyperlink" Target="https://www.google.com.tw/maps/place/22.937618,121.276787" TargetMode="External"/><Relationship Id="rId778" Type="http://schemas.openxmlformats.org/officeDocument/2006/relationships/hyperlink" Target="https://www.google.com.tw/maps/place/22.641391,120.411262" TargetMode="External"/><Relationship Id="rId2459" Type="http://schemas.openxmlformats.org/officeDocument/2006/relationships/hyperlink" Target="https://www.google.com.tw/maps/place/22.921833,120.455134" TargetMode="External"/><Relationship Id="rId6330" Type="http://schemas.openxmlformats.org/officeDocument/2006/relationships/hyperlink" Target="https://www.google.com.tw/maps/place/22.413340,120.554296" TargetMode="External"/><Relationship Id="rId1542" Type="http://schemas.openxmlformats.org/officeDocument/2006/relationships/hyperlink" Target="https://www.google.com.tw/maps/place/25.163913,121.450951" TargetMode="External"/><Relationship Id="rId2940" Type="http://schemas.openxmlformats.org/officeDocument/2006/relationships/hyperlink" Target="https://www.google.com.tw/maps/place/24.749044,121.778539" TargetMode="External"/><Relationship Id="rId8155" Type="http://schemas.openxmlformats.org/officeDocument/2006/relationships/hyperlink" Target="https://www.google.com.tw/maps/place/23.100780,121.276500" TargetMode="External"/><Relationship Id="rId9206" Type="http://schemas.openxmlformats.org/officeDocument/2006/relationships/hyperlink" Target="https://www.google.com.tw/maps/place/24.714296,121.353654" TargetMode="External"/><Relationship Id="rId912" Type="http://schemas.openxmlformats.org/officeDocument/2006/relationships/hyperlink" Target="https://www.google.com.tw/maps/place/22.235154,120.671832" TargetMode="External"/><Relationship Id="rId4765" Type="http://schemas.openxmlformats.org/officeDocument/2006/relationships/hyperlink" Target="https://www.google.com.tw/maps/place/23.483139,121.508753" TargetMode="External"/><Relationship Id="rId5816" Type="http://schemas.openxmlformats.org/officeDocument/2006/relationships/hyperlink" Target="https://www.google.com.tw/maps/place/23.795362,120.915647" TargetMode="External"/><Relationship Id="rId288" Type="http://schemas.openxmlformats.org/officeDocument/2006/relationships/hyperlink" Target="https://www.google.com.tw/maps/place/24.420983,120.643048" TargetMode="External"/><Relationship Id="rId3367" Type="http://schemas.openxmlformats.org/officeDocument/2006/relationships/hyperlink" Target="https://www.google.com.tw/maps/place/24.180466,121.322368" TargetMode="External"/><Relationship Id="rId4418" Type="http://schemas.openxmlformats.org/officeDocument/2006/relationships/hyperlink" Target="https://www.google.com.tw/maps/place/22.246855,120.835649" TargetMode="External"/><Relationship Id="rId7988" Type="http://schemas.openxmlformats.org/officeDocument/2006/relationships/hyperlink" Target="https://www.google.com.tw/maps/place/22.592273,120.436089" TargetMode="External"/><Relationship Id="rId2450" Type="http://schemas.openxmlformats.org/officeDocument/2006/relationships/hyperlink" Target="https://www.google.com.tw/maps/place/22.956686,120.469969" TargetMode="External"/><Relationship Id="rId3501" Type="http://schemas.openxmlformats.org/officeDocument/2006/relationships/hyperlink" Target="https://www.google.com.tw/maps/place/24.171856,121.587053" TargetMode="External"/><Relationship Id="rId9063" Type="http://schemas.openxmlformats.org/officeDocument/2006/relationships/hyperlink" Target="https://www.google.com.tw/maps/place/24.782401,121.359890" TargetMode="External"/><Relationship Id="rId422" Type="http://schemas.openxmlformats.org/officeDocument/2006/relationships/hyperlink" Target="https://www.google.com.tw/maps/place/23.921818,120.550851" TargetMode="External"/><Relationship Id="rId1052" Type="http://schemas.openxmlformats.org/officeDocument/2006/relationships/hyperlink" Target="https://www.google.com.tw/maps/place/23.710069,120.538350" TargetMode="External"/><Relationship Id="rId2103" Type="http://schemas.openxmlformats.org/officeDocument/2006/relationships/hyperlink" Target="https://www.google.com.tw/maps/place/23.861613,120.693933" TargetMode="External"/><Relationship Id="rId5673" Type="http://schemas.openxmlformats.org/officeDocument/2006/relationships/hyperlink" Target="https://www.google.com.tw/maps/place/25.064340,121.180980" TargetMode="External"/><Relationship Id="rId4275" Type="http://schemas.openxmlformats.org/officeDocument/2006/relationships/hyperlink" Target="https://www.google.com.tw/maps/place/22.765506,121.057754" TargetMode="External"/><Relationship Id="rId5326" Type="http://schemas.openxmlformats.org/officeDocument/2006/relationships/hyperlink" Target="https://www.google.com.tw/maps/place/24.013536,120.643486" TargetMode="External"/><Relationship Id="rId6724" Type="http://schemas.openxmlformats.org/officeDocument/2006/relationships/hyperlink" Target="https://www.google.com.tw/maps/place/23.733005,120.343662" TargetMode="External"/><Relationship Id="rId8896" Type="http://schemas.openxmlformats.org/officeDocument/2006/relationships/hyperlink" Target="https://www.google.com.tw/maps/place/23.514722,120.326111" TargetMode="External"/><Relationship Id="rId1936" Type="http://schemas.openxmlformats.org/officeDocument/2006/relationships/hyperlink" Target="https://www.google.com.tw/maps/place/24.387387,120.856057" TargetMode="External"/><Relationship Id="rId7498" Type="http://schemas.openxmlformats.org/officeDocument/2006/relationships/hyperlink" Target="https://www.google.com.tw/maps/place/24.158972,120.868828" TargetMode="External"/><Relationship Id="rId8549" Type="http://schemas.openxmlformats.org/officeDocument/2006/relationships/hyperlink" Target="https://www.google.com.tw/maps/place/22.856701,120.617916" TargetMode="External"/><Relationship Id="rId3011" Type="http://schemas.openxmlformats.org/officeDocument/2006/relationships/hyperlink" Target="https://www.google.com.tw/maps/place/24.434305,121.377302" TargetMode="External"/><Relationship Id="rId6581" Type="http://schemas.openxmlformats.org/officeDocument/2006/relationships/hyperlink" Target="https://www.google.com.tw/maps/place/23.506944,120.796111" TargetMode="External"/><Relationship Id="rId7632" Type="http://schemas.openxmlformats.org/officeDocument/2006/relationships/hyperlink" Target="https://www.google.com.tw/maps/place/23.837577,120.900398" TargetMode="External"/><Relationship Id="rId5183" Type="http://schemas.openxmlformats.org/officeDocument/2006/relationships/hyperlink" Target="https://www.google.com.tw/maps/place/24.574654,120.844200" TargetMode="External"/><Relationship Id="rId6234" Type="http://schemas.openxmlformats.org/officeDocument/2006/relationships/hyperlink" Target="https://www.google.com.tw/maps/place/22.683327,120.301807" TargetMode="External"/><Relationship Id="rId1793" Type="http://schemas.openxmlformats.org/officeDocument/2006/relationships/hyperlink" Target="https://www.google.com.tw/maps/place/24.751843,121.171223" TargetMode="External"/><Relationship Id="rId2844" Type="http://schemas.openxmlformats.org/officeDocument/2006/relationships/hyperlink" Target="https://www.google.com.tw/maps/place/24.614255,121.485007" TargetMode="External"/><Relationship Id="rId8059" Type="http://schemas.openxmlformats.org/officeDocument/2006/relationships/hyperlink" Target="https://www.google.com.tw/maps/place/22.742597,120.339381" TargetMode="External"/><Relationship Id="rId816" Type="http://schemas.openxmlformats.org/officeDocument/2006/relationships/hyperlink" Target="https://www.google.com.tw/maps/place/22.606262,120.560307" TargetMode="External"/><Relationship Id="rId1446" Type="http://schemas.openxmlformats.org/officeDocument/2006/relationships/hyperlink" Target="https://www.google.com.tw/maps/place/25.195135,121.592822" TargetMode="External"/><Relationship Id="rId4669" Type="http://schemas.openxmlformats.org/officeDocument/2006/relationships/hyperlink" Target="https://www.google.com.tw/maps/place/23.834196,121.587055" TargetMode="External"/><Relationship Id="rId8540" Type="http://schemas.openxmlformats.org/officeDocument/2006/relationships/hyperlink" Target="https://www.google.com.tw/maps/place/22.882987,120.647897" TargetMode="External"/><Relationship Id="rId6091" Type="http://schemas.openxmlformats.org/officeDocument/2006/relationships/hyperlink" Target="https://www.google.com.tw/maps/place/23.402500,120.175834" TargetMode="External"/><Relationship Id="rId7142" Type="http://schemas.openxmlformats.org/officeDocument/2006/relationships/hyperlink" Target="https://www.google.com.tw/maps/place/23.069999,120.511498" TargetMode="External"/><Relationship Id="rId3752" Type="http://schemas.openxmlformats.org/officeDocument/2006/relationships/hyperlink" Target="https://www.google.com.tw/maps/place/24.530093,121.853673" TargetMode="External"/><Relationship Id="rId673" Type="http://schemas.openxmlformats.org/officeDocument/2006/relationships/hyperlink" Target="https://www.google.com.tw/maps/place/22.980555,120.228834" TargetMode="External"/><Relationship Id="rId2354" Type="http://schemas.openxmlformats.org/officeDocument/2006/relationships/hyperlink" Target="https://www.google.com.tw/maps/place/23.262594,120.572188" TargetMode="External"/><Relationship Id="rId3405" Type="http://schemas.openxmlformats.org/officeDocument/2006/relationships/hyperlink" Target="https://www.google.com.tw/maps/place/24.193433,121.385099" TargetMode="External"/><Relationship Id="rId4803" Type="http://schemas.openxmlformats.org/officeDocument/2006/relationships/hyperlink" Target="https://www.google.com.tw/maps/place/23.336259,121.464915" TargetMode="External"/><Relationship Id="rId326" Type="http://schemas.openxmlformats.org/officeDocument/2006/relationships/hyperlink" Target="https://www.google.com.tw/maps/place/24.280755,120.579369" TargetMode="External"/><Relationship Id="rId2007" Type="http://schemas.openxmlformats.org/officeDocument/2006/relationships/hyperlink" Target="https://www.google.com.tw/maps/place/24.243841,120.721969" TargetMode="External"/><Relationship Id="rId6975" Type="http://schemas.openxmlformats.org/officeDocument/2006/relationships/hyperlink" Target="https://www.google.com.tw/maps/place/23.046667,120.303000" TargetMode="External"/><Relationship Id="rId4179" Type="http://schemas.openxmlformats.org/officeDocument/2006/relationships/hyperlink" Target="https://www.google.com.tw/maps/place/23.032448,121.158155" TargetMode="External"/><Relationship Id="rId5577" Type="http://schemas.openxmlformats.org/officeDocument/2006/relationships/hyperlink" Target="https://www.google.com.tw/maps/place/24.176903,121.299527" TargetMode="External"/><Relationship Id="rId6628" Type="http://schemas.openxmlformats.org/officeDocument/2006/relationships/hyperlink" Target="https://www.google.com.tw/maps/place/24.073264,120.531605" TargetMode="External"/><Relationship Id="rId8050" Type="http://schemas.openxmlformats.org/officeDocument/2006/relationships/hyperlink" Target="https://www.google.com.tw/maps/place/23.832871,120.908154" TargetMode="External"/><Relationship Id="rId9101" Type="http://schemas.openxmlformats.org/officeDocument/2006/relationships/hyperlink" Target="https://www.google.com.tw/maps/place/24.761044,121.347343" TargetMode="External"/><Relationship Id="rId4660" Type="http://schemas.openxmlformats.org/officeDocument/2006/relationships/hyperlink" Target="https://www.google.com.tw/maps/place/23.873018,121.598961" TargetMode="External"/><Relationship Id="rId5711" Type="http://schemas.openxmlformats.org/officeDocument/2006/relationships/hyperlink" Target="https://www.google.com.tw/maps/place/24.991660,121.033490" TargetMode="External"/><Relationship Id="rId3262" Type="http://schemas.openxmlformats.org/officeDocument/2006/relationships/hyperlink" Target="https://www.google.com.tw/maps/place/24.202425,121.002919" TargetMode="External"/><Relationship Id="rId4313" Type="http://schemas.openxmlformats.org/officeDocument/2006/relationships/hyperlink" Target="https://www.google.com.tw/maps/place/22.618410,121.009995" TargetMode="External"/><Relationship Id="rId7883" Type="http://schemas.openxmlformats.org/officeDocument/2006/relationships/hyperlink" Target="https://www.google.com.tw/maps/place/23.001734,120.574030" TargetMode="External"/><Relationship Id="rId183" Type="http://schemas.openxmlformats.org/officeDocument/2006/relationships/hyperlink" Target="https://www.google.com.tw/maps/place/24.705438,120.925927" TargetMode="External"/><Relationship Id="rId6485" Type="http://schemas.openxmlformats.org/officeDocument/2006/relationships/hyperlink" Target="https://www.google.com.tw/maps/place/23.437857,120.614721" TargetMode="External"/><Relationship Id="rId7536" Type="http://schemas.openxmlformats.org/officeDocument/2006/relationships/hyperlink" Target="https://www.google.com.tw/maps/place/24.077879,120.877374" TargetMode="External"/><Relationship Id="rId8934" Type="http://schemas.openxmlformats.org/officeDocument/2006/relationships/hyperlink" Target="https://www.google.com.tw/maps/place/22.951583,120.273778" TargetMode="External"/><Relationship Id="rId5087" Type="http://schemas.openxmlformats.org/officeDocument/2006/relationships/hyperlink" Target="https://www.google.com.tw/maps/place/24.250776,120.533951" TargetMode="External"/><Relationship Id="rId6138" Type="http://schemas.openxmlformats.org/officeDocument/2006/relationships/hyperlink" Target="https://www.google.com.tw/maps/place/23.212319,120.135026" TargetMode="External"/><Relationship Id="rId1697" Type="http://schemas.openxmlformats.org/officeDocument/2006/relationships/hyperlink" Target="https://www.google.com.tw/maps/place/24.965349,121.431215" TargetMode="External"/><Relationship Id="rId2748" Type="http://schemas.openxmlformats.org/officeDocument/2006/relationships/hyperlink" Target="https://www.google.com.tw/maps/place/25.077565,121.668945" TargetMode="External"/><Relationship Id="rId4170" Type="http://schemas.openxmlformats.org/officeDocument/2006/relationships/hyperlink" Target="https://www.google.com.tw/maps/place/23.070660,121.172654" TargetMode="External"/><Relationship Id="rId5221" Type="http://schemas.openxmlformats.org/officeDocument/2006/relationships/hyperlink" Target="https://www.google.com.tw/maps/place/24.442436,120.777926" TargetMode="External"/><Relationship Id="rId8791" Type="http://schemas.openxmlformats.org/officeDocument/2006/relationships/hyperlink" Target="https://www.google.com.tw/maps/place/23.297920,121.259360" TargetMode="External"/><Relationship Id="rId56" Type="http://schemas.openxmlformats.org/officeDocument/2006/relationships/hyperlink" Target="https://www.google.com.tw/maps/place/24.991385,121.297211" TargetMode="External"/><Relationship Id="rId1831" Type="http://schemas.openxmlformats.org/officeDocument/2006/relationships/hyperlink" Target="https://www.google.com.tw/maps/place/24.701884,121.042820" TargetMode="External"/><Relationship Id="rId7393" Type="http://schemas.openxmlformats.org/officeDocument/2006/relationships/hyperlink" Target="https://www.google.com.tw/maps/place/23.191898,121.022156" TargetMode="External"/><Relationship Id="rId8444" Type="http://schemas.openxmlformats.org/officeDocument/2006/relationships/hyperlink" Target="https://www.google.com.tw/maps/place/21.939617,120.839806" TargetMode="External"/><Relationship Id="rId7046" Type="http://schemas.openxmlformats.org/officeDocument/2006/relationships/hyperlink" Target="https://www.google.com.tw/maps/place/22.782051,120.272407" TargetMode="External"/><Relationship Id="rId577" Type="http://schemas.openxmlformats.org/officeDocument/2006/relationships/hyperlink" Target="https://www.google.com.tw/maps/place/23.323870,120.338845" TargetMode="External"/><Relationship Id="rId2258" Type="http://schemas.openxmlformats.org/officeDocument/2006/relationships/hyperlink" Target="https://www.google.com.tw/maps/place/23.383352,120.542434" TargetMode="External"/><Relationship Id="rId3656" Type="http://schemas.openxmlformats.org/officeDocument/2006/relationships/hyperlink" Target="https://www.google.com.tw/maps/place/24.853726,121.797405" TargetMode="External"/><Relationship Id="rId4707" Type="http://schemas.openxmlformats.org/officeDocument/2006/relationships/hyperlink" Target="https://www.google.com.tw/maps/place/23.713378,121.547174" TargetMode="External"/><Relationship Id="rId3309" Type="http://schemas.openxmlformats.org/officeDocument/2006/relationships/hyperlink" Target="https://www.google.com.tw/maps/place/24.254083,121.260068" TargetMode="External"/><Relationship Id="rId6879" Type="http://schemas.openxmlformats.org/officeDocument/2006/relationships/hyperlink" Target="https://www.google.com.tw/maps/place/23.135722,120.197834" TargetMode="External"/><Relationship Id="rId9352" Type="http://schemas.openxmlformats.org/officeDocument/2006/relationships/hyperlink" Target="https://www.google.com.tw/maps/place/24.648974,121.411807" TargetMode="External"/><Relationship Id="rId711" Type="http://schemas.openxmlformats.org/officeDocument/2006/relationships/hyperlink" Target="https://www.google.com.tw/maps/place/22.829942,120.265948" TargetMode="External"/><Relationship Id="rId1341" Type="http://schemas.openxmlformats.org/officeDocument/2006/relationships/hyperlink" Target="https://www.google.com.tw/maps/place/24.938987,121.890775" TargetMode="External"/><Relationship Id="rId5962" Type="http://schemas.openxmlformats.org/officeDocument/2006/relationships/hyperlink" Target="https://www.google.com.tw/maps/place/23.926191,120.322631" TargetMode="External"/><Relationship Id="rId9005" Type="http://schemas.openxmlformats.org/officeDocument/2006/relationships/hyperlink" Target="https://www.google.com.tw/maps/place/24.884520,121.289230" TargetMode="External"/><Relationship Id="rId4564" Type="http://schemas.openxmlformats.org/officeDocument/2006/relationships/hyperlink" Target="https://www.google.com.tw/maps/place/23.946000,121.506016" TargetMode="External"/><Relationship Id="rId5615" Type="http://schemas.openxmlformats.org/officeDocument/2006/relationships/hyperlink" Target="https://www.google.com.tw/maps/place/25.158785,121.430721" TargetMode="External"/><Relationship Id="rId3166" Type="http://schemas.openxmlformats.org/officeDocument/2006/relationships/hyperlink" Target="https://www.google.com.tw/maps/place/24.667405,121.687984" TargetMode="External"/><Relationship Id="rId4217" Type="http://schemas.openxmlformats.org/officeDocument/2006/relationships/hyperlink" Target="https://www.google.com.tw/maps/place/22.897348,121.116435" TargetMode="External"/><Relationship Id="rId6389" Type="http://schemas.openxmlformats.org/officeDocument/2006/relationships/hyperlink" Target="https://www.google.com.tw/maps/place/22.898313,120.223182" TargetMode="External"/><Relationship Id="rId7787" Type="http://schemas.openxmlformats.org/officeDocument/2006/relationships/hyperlink" Target="https://www.google.com.tw/maps/place/23.279652,120.718946" TargetMode="External"/><Relationship Id="rId8838" Type="http://schemas.openxmlformats.org/officeDocument/2006/relationships/hyperlink" Target="https://www.google.com.tw/maps/place/23.260030,121.385689" TargetMode="External"/><Relationship Id="rId2999" Type="http://schemas.openxmlformats.org/officeDocument/2006/relationships/hyperlink" Target="https://www.google.com.tw/maps/place/24.463812,121.395687" TargetMode="External"/><Relationship Id="rId3300" Type="http://schemas.openxmlformats.org/officeDocument/2006/relationships/hyperlink" Target="https://www.google.com.tw/maps/place/24.254053,121.235604" TargetMode="External"/><Relationship Id="rId6870" Type="http://schemas.openxmlformats.org/officeDocument/2006/relationships/hyperlink" Target="https://www.google.com.tw/maps/place/23.171185,120.179367" TargetMode="External"/><Relationship Id="rId7921" Type="http://schemas.openxmlformats.org/officeDocument/2006/relationships/hyperlink" Target="https://www.google.com.tw/maps/place/22.875170,120.480000" TargetMode="External"/><Relationship Id="rId221" Type="http://schemas.openxmlformats.org/officeDocument/2006/relationships/hyperlink" Target="https://www.google.com.tw/maps/place/24.619070,120.798623" TargetMode="External"/><Relationship Id="rId5472" Type="http://schemas.openxmlformats.org/officeDocument/2006/relationships/hyperlink" Target="https://www.google.com.tw/maps/place/24.033127,121.176385" TargetMode="External"/><Relationship Id="rId6523" Type="http://schemas.openxmlformats.org/officeDocument/2006/relationships/hyperlink" Target="https://www.google.com.tw/maps/place/23.446111,120.674722" TargetMode="External"/><Relationship Id="rId4074" Type="http://schemas.openxmlformats.org/officeDocument/2006/relationships/hyperlink" Target="https://www.google.com.tw/maps/place/23.445540,121.352470" TargetMode="External"/><Relationship Id="rId5125" Type="http://schemas.openxmlformats.org/officeDocument/2006/relationships/hyperlink" Target="https://www.google.com.tw/maps/place/24.155992,120.661714" TargetMode="External"/><Relationship Id="rId8695" Type="http://schemas.openxmlformats.org/officeDocument/2006/relationships/hyperlink" Target="https://www.google.com.tw/maps/place/22.877727,120.301591" TargetMode="External"/><Relationship Id="rId7297" Type="http://schemas.openxmlformats.org/officeDocument/2006/relationships/hyperlink" Target="https://www.google.com.tw/maps/place/23.282549,120.863176" TargetMode="External"/><Relationship Id="rId8348" Type="http://schemas.openxmlformats.org/officeDocument/2006/relationships/hyperlink" Target="https://www.google.com.tw/maps/place/22.206739,120.706610" TargetMode="External"/><Relationship Id="rId1735" Type="http://schemas.openxmlformats.org/officeDocument/2006/relationships/hyperlink" Target="https://www.google.com.tw/maps/place/24.894140,121.300680" TargetMode="External"/><Relationship Id="rId4958" Type="http://schemas.openxmlformats.org/officeDocument/2006/relationships/hyperlink" Target="https://www.google.com.tw/maps/place/22.770167,121.167968" TargetMode="External"/><Relationship Id="rId6380" Type="http://schemas.openxmlformats.org/officeDocument/2006/relationships/hyperlink" Target="https://www.google.com.tw/maps/place/22.913641,120.187063" TargetMode="External"/><Relationship Id="rId7431" Type="http://schemas.openxmlformats.org/officeDocument/2006/relationships/hyperlink" Target="https://www.google.com.tw/maps/place/23.150790,121.074142" TargetMode="External"/><Relationship Id="rId2990" Type="http://schemas.openxmlformats.org/officeDocument/2006/relationships/hyperlink" Target="https://www.google.com.tw/maps/place/24.481961,121.422334" TargetMode="External"/><Relationship Id="rId6033" Type="http://schemas.openxmlformats.org/officeDocument/2006/relationships/hyperlink" Target="https://www.google.com.tw/maps/place/23.635833,120.170000" TargetMode="External"/><Relationship Id="rId962" Type="http://schemas.openxmlformats.org/officeDocument/2006/relationships/hyperlink" Target="https://www.google.com.tw/maps/place/25.008894,121.369751" TargetMode="External"/><Relationship Id="rId1592" Type="http://schemas.openxmlformats.org/officeDocument/2006/relationships/hyperlink" Target="https://www.google.com.tw/maps/place/25.020812,121.896551" TargetMode="External"/><Relationship Id="rId2643" Type="http://schemas.openxmlformats.org/officeDocument/2006/relationships/hyperlink" Target="https://www.google.com.tw/maps/place/24.935673,121.297446" TargetMode="External"/><Relationship Id="rId9256" Type="http://schemas.openxmlformats.org/officeDocument/2006/relationships/hyperlink" Target="https://www.google.com.tw/maps/place/24.696016,121.375246" TargetMode="External"/><Relationship Id="rId615" Type="http://schemas.openxmlformats.org/officeDocument/2006/relationships/hyperlink" Target="https://www.google.com.tw/maps/place/23.180074,120.337650" TargetMode="External"/><Relationship Id="rId1245" Type="http://schemas.openxmlformats.org/officeDocument/2006/relationships/hyperlink" Target="https://www.google.com.tw/maps/place/25.127450,121.837519" TargetMode="External"/><Relationship Id="rId4468" Type="http://schemas.openxmlformats.org/officeDocument/2006/relationships/hyperlink" Target="https://www.google.com.tw/maps/place/24.932367,121.545988" TargetMode="External"/><Relationship Id="rId5866" Type="http://schemas.openxmlformats.org/officeDocument/2006/relationships/hyperlink" Target="https://www.google.com.tw/maps/place/24.260087,120.527325" TargetMode="External"/><Relationship Id="rId6917" Type="http://schemas.openxmlformats.org/officeDocument/2006/relationships/hyperlink" Target="https://www.google.com.tw/maps/place/23.269731,120.276459" TargetMode="External"/><Relationship Id="rId5519" Type="http://schemas.openxmlformats.org/officeDocument/2006/relationships/hyperlink" Target="https://www.google.com.tw/maps/place/24.060023,121.165120" TargetMode="External"/><Relationship Id="rId3551" Type="http://schemas.openxmlformats.org/officeDocument/2006/relationships/hyperlink" Target="https://www.google.com.tw/maps/place/24.951251,121.568176" TargetMode="External"/><Relationship Id="rId4602" Type="http://schemas.openxmlformats.org/officeDocument/2006/relationships/hyperlink" Target="https://www.google.com.tw/maps/place/24.242534,120.620083" TargetMode="External"/><Relationship Id="rId472" Type="http://schemas.openxmlformats.org/officeDocument/2006/relationships/hyperlink" Target="https://www.google.com.tw/maps/place/23.737737,120.492583" TargetMode="External"/><Relationship Id="rId2153" Type="http://schemas.openxmlformats.org/officeDocument/2006/relationships/hyperlink" Target="https://www.google.com.tw/maps/place/23.739753,120.601141" TargetMode="External"/><Relationship Id="rId3204" Type="http://schemas.openxmlformats.org/officeDocument/2006/relationships/hyperlink" Target="https://www.google.com.tw/maps/place/24.224291,120.837496" TargetMode="External"/><Relationship Id="rId6774" Type="http://schemas.openxmlformats.org/officeDocument/2006/relationships/hyperlink" Target="https://www.google.com.tw/maps/place/23.530081,120.285278" TargetMode="External"/><Relationship Id="rId7825" Type="http://schemas.openxmlformats.org/officeDocument/2006/relationships/hyperlink" Target="https://www.google.com.tw/maps/place/23.183916,120.650618" TargetMode="External"/><Relationship Id="rId125" Type="http://schemas.openxmlformats.org/officeDocument/2006/relationships/hyperlink" Target="https://www.google.com.tw/maps/place/24.886570,121.016470" TargetMode="External"/><Relationship Id="rId5376" Type="http://schemas.openxmlformats.org/officeDocument/2006/relationships/hyperlink" Target="https://www.google.com.tw/maps/place/24.027494,120.841364" TargetMode="External"/><Relationship Id="rId6427" Type="http://schemas.openxmlformats.org/officeDocument/2006/relationships/hyperlink" Target="https://www.google.com.tw/maps/place/23.483889,120.413056" TargetMode="External"/><Relationship Id="rId5029" Type="http://schemas.openxmlformats.org/officeDocument/2006/relationships/hyperlink" Target="https://www.google.com.tw/maps/place/23.603837,121.516300" TargetMode="External"/><Relationship Id="rId8599" Type="http://schemas.openxmlformats.org/officeDocument/2006/relationships/hyperlink" Target="https://www.google.com.tw/maps/place/22.688694,120.498354" TargetMode="External"/><Relationship Id="rId1986" Type="http://schemas.openxmlformats.org/officeDocument/2006/relationships/hyperlink" Target="https://www.google.com.tw/maps/place/24.267421,120.804945" TargetMode="External"/><Relationship Id="rId1639" Type="http://schemas.openxmlformats.org/officeDocument/2006/relationships/hyperlink" Target="https://www.google.com.tw/maps/place/24.635358,121.832058" TargetMode="External"/><Relationship Id="rId3061" Type="http://schemas.openxmlformats.org/officeDocument/2006/relationships/hyperlink" Target="https://www.google.com.tw/maps/place/24.342332,121.317520" TargetMode="External"/><Relationship Id="rId5510" Type="http://schemas.openxmlformats.org/officeDocument/2006/relationships/hyperlink" Target="https://www.google.com.tw/maps/place/24.035822,121.155110" TargetMode="External"/><Relationship Id="rId4112" Type="http://schemas.openxmlformats.org/officeDocument/2006/relationships/hyperlink" Target="https://www.google.com.tw/maps/place/23.275370,121.315920" TargetMode="External"/><Relationship Id="rId7682" Type="http://schemas.openxmlformats.org/officeDocument/2006/relationships/hyperlink" Target="https://www.google.com.tw/maps/place/23.666537,120.873760" TargetMode="External"/><Relationship Id="rId8733" Type="http://schemas.openxmlformats.org/officeDocument/2006/relationships/hyperlink" Target="https://www.google.com.tw/maps/place/22.888565,120.459248" TargetMode="External"/><Relationship Id="rId6284" Type="http://schemas.openxmlformats.org/officeDocument/2006/relationships/hyperlink" Target="https://www.google.com.tw/maps/place/22.504976,120.372538" TargetMode="External"/><Relationship Id="rId7335" Type="http://schemas.openxmlformats.org/officeDocument/2006/relationships/hyperlink" Target="https://www.google.com.tw/maps/place/23.263006,120.936112" TargetMode="External"/><Relationship Id="rId2894" Type="http://schemas.openxmlformats.org/officeDocument/2006/relationships/hyperlink" Target="https://www.google.com.tw/maps/place/24.678400,121.611032" TargetMode="External"/><Relationship Id="rId866" Type="http://schemas.openxmlformats.org/officeDocument/2006/relationships/hyperlink" Target="https://www.google.com.tw/maps/place/22.417539,120.584084" TargetMode="External"/><Relationship Id="rId1496" Type="http://schemas.openxmlformats.org/officeDocument/2006/relationships/hyperlink" Target="https://www.google.com.tw/maps/place/25.102122,121.539609" TargetMode="External"/><Relationship Id="rId2547" Type="http://schemas.openxmlformats.org/officeDocument/2006/relationships/hyperlink" Target="https://www.google.com.tw/maps/place/23.943062,120.675322" TargetMode="External"/><Relationship Id="rId3945" Type="http://schemas.openxmlformats.org/officeDocument/2006/relationships/hyperlink" Target="https://www.google.com.tw/maps/place/23.939269,121.542692" TargetMode="External"/><Relationship Id="rId519" Type="http://schemas.openxmlformats.org/officeDocument/2006/relationships/hyperlink" Target="https://www.google.com.tw/maps/place/23.545555,120.433334" TargetMode="External"/><Relationship Id="rId1149" Type="http://schemas.openxmlformats.org/officeDocument/2006/relationships/hyperlink" Target="https://www.google.com.tw/maps/place/25.290804,121.560524" TargetMode="External"/><Relationship Id="rId5020" Type="http://schemas.openxmlformats.org/officeDocument/2006/relationships/hyperlink" Target="https://www.google.com.tw/maps/place/23.627229,121.497924" TargetMode="External"/><Relationship Id="rId7192" Type="http://schemas.openxmlformats.org/officeDocument/2006/relationships/hyperlink" Target="https://www.google.com.tw/maps/place/23.069426,120.649077" TargetMode="External"/><Relationship Id="rId8590" Type="http://schemas.openxmlformats.org/officeDocument/2006/relationships/hyperlink" Target="https://www.google.com.tw/maps/place/22.716164,120.530157" TargetMode="External"/><Relationship Id="rId1630" Type="http://schemas.openxmlformats.org/officeDocument/2006/relationships/hyperlink" Target="https://www.google.com.tw/maps/place/24.668770,121.827386" TargetMode="External"/><Relationship Id="rId8243" Type="http://schemas.openxmlformats.org/officeDocument/2006/relationships/hyperlink" Target="https://www.google.com.tw/maps/place/22.715556,120.592053" TargetMode="External"/><Relationship Id="rId4853" Type="http://schemas.openxmlformats.org/officeDocument/2006/relationships/hyperlink" Target="https://www.google.com.tw/maps/place/23.141271,121.396500" TargetMode="External"/><Relationship Id="rId5904" Type="http://schemas.openxmlformats.org/officeDocument/2006/relationships/hyperlink" Target="https://www.google.com.tw/maps/place/24.115059,120.456011" TargetMode="External"/><Relationship Id="rId3455" Type="http://schemas.openxmlformats.org/officeDocument/2006/relationships/hyperlink" Target="https://www.google.com.tw/maps/place/24.196862,121.473326" TargetMode="External"/><Relationship Id="rId4506" Type="http://schemas.openxmlformats.org/officeDocument/2006/relationships/hyperlink" Target="https://www.google.com.tw/maps/place/24.747844,121.647612" TargetMode="External"/><Relationship Id="rId376" Type="http://schemas.openxmlformats.org/officeDocument/2006/relationships/hyperlink" Target="https://www.google.com.tw/maps/place/24.096331,120.570351" TargetMode="External"/><Relationship Id="rId2057" Type="http://schemas.openxmlformats.org/officeDocument/2006/relationships/hyperlink" Target="https://www.google.com.tw/maps/place/24.049616,120.693920" TargetMode="External"/><Relationship Id="rId3108" Type="http://schemas.openxmlformats.org/officeDocument/2006/relationships/hyperlink" Target="https://www.google.com.tw/maps/place/24.879936,121.380047" TargetMode="External"/><Relationship Id="rId6678" Type="http://schemas.openxmlformats.org/officeDocument/2006/relationships/hyperlink" Target="https://www.google.com.tw/maps/place/23.874052,120.465951" TargetMode="External"/><Relationship Id="rId7729" Type="http://schemas.openxmlformats.org/officeDocument/2006/relationships/hyperlink" Target="https://www.google.com.tw/maps/place/23.571410,120.900416" TargetMode="External"/><Relationship Id="rId9151" Type="http://schemas.openxmlformats.org/officeDocument/2006/relationships/hyperlink" Target="https://www.google.com.tw/maps/place/24.739642,121.345900" TargetMode="External"/><Relationship Id="rId1140" Type="http://schemas.openxmlformats.org/officeDocument/2006/relationships/hyperlink" Target="https://www.google.com.tw/maps/place/25.283441,121.520868" TargetMode="External"/><Relationship Id="rId510" Type="http://schemas.openxmlformats.org/officeDocument/2006/relationships/hyperlink" Target="https://www.google.com.tw/maps/place/23.585000,120.441945" TargetMode="External"/><Relationship Id="rId5761" Type="http://schemas.openxmlformats.org/officeDocument/2006/relationships/hyperlink" Target="https://www.google.com.tw/maps/place/25.107200,121.235900" TargetMode="External"/><Relationship Id="rId6812" Type="http://schemas.openxmlformats.org/officeDocument/2006/relationships/hyperlink" Target="https://www.google.com.tw/maps/place/23.380555,120.246111" TargetMode="External"/><Relationship Id="rId4363" Type="http://schemas.openxmlformats.org/officeDocument/2006/relationships/hyperlink" Target="https://www.google.com.tw/maps/place/22.423926,120.931926" TargetMode="External"/><Relationship Id="rId5414" Type="http://schemas.openxmlformats.org/officeDocument/2006/relationships/hyperlink" Target="https://www.google.com.tw/maps/place/23.973495,120.976389" TargetMode="External"/><Relationship Id="rId8984" Type="http://schemas.openxmlformats.org/officeDocument/2006/relationships/hyperlink" Target="https://www.google.com.tw/maps/place/24.240238,121.112932" TargetMode="External"/><Relationship Id="rId4016" Type="http://schemas.openxmlformats.org/officeDocument/2006/relationships/hyperlink" Target="https://www.google.com.tw/maps/place/23.677550,121.420040" TargetMode="External"/><Relationship Id="rId7586" Type="http://schemas.openxmlformats.org/officeDocument/2006/relationships/hyperlink" Target="https://www.google.com.tw/maps/place/23.973316,120.967535" TargetMode="External"/><Relationship Id="rId8637" Type="http://schemas.openxmlformats.org/officeDocument/2006/relationships/hyperlink" Target="https://www.google.com.tw/maps/place/22.535702,120.460188" TargetMode="External"/><Relationship Id="rId6188" Type="http://schemas.openxmlformats.org/officeDocument/2006/relationships/hyperlink" Target="https://www.google.com.tw/maps/place/22.859837,120.227587" TargetMode="External"/><Relationship Id="rId7239" Type="http://schemas.openxmlformats.org/officeDocument/2006/relationships/hyperlink" Target="https://www.google.com.tw/maps/place/23.162254,120.771940" TargetMode="External"/><Relationship Id="rId2798" Type="http://schemas.openxmlformats.org/officeDocument/2006/relationships/hyperlink" Target="https://www.google.com.tw/maps/place/24.483451,120.829206" TargetMode="External"/><Relationship Id="rId3849" Type="http://schemas.openxmlformats.org/officeDocument/2006/relationships/hyperlink" Target="https://www.google.com.tw/maps/place/24.252582,121.733673" TargetMode="External"/><Relationship Id="rId5271" Type="http://schemas.openxmlformats.org/officeDocument/2006/relationships/hyperlink" Target="https://www.google.com.tw/maps/place/24.694069,120.885428" TargetMode="External"/><Relationship Id="rId7720" Type="http://schemas.openxmlformats.org/officeDocument/2006/relationships/hyperlink" Target="https://www.google.com.tw/maps/place/23.557605,120.883286" TargetMode="External"/><Relationship Id="rId6322" Type="http://schemas.openxmlformats.org/officeDocument/2006/relationships/hyperlink" Target="https://www.google.com.tw/maps/place/22.431684,120.520906" TargetMode="External"/><Relationship Id="rId1881" Type="http://schemas.openxmlformats.org/officeDocument/2006/relationships/hyperlink" Target="https://www.google.com.tw/maps/place/24.586933,120.944552" TargetMode="External"/><Relationship Id="rId2932" Type="http://schemas.openxmlformats.org/officeDocument/2006/relationships/hyperlink" Target="https://www.google.com.tw/maps/place/24.754330,121.746656" TargetMode="External"/><Relationship Id="rId8494" Type="http://schemas.openxmlformats.org/officeDocument/2006/relationships/hyperlink" Target="https://www.google.com.tw/maps/place/23.062080,120.670909" TargetMode="External"/><Relationship Id="rId904" Type="http://schemas.openxmlformats.org/officeDocument/2006/relationships/hyperlink" Target="https://www.google.com.tw/maps/place/22.264900,120.653166" TargetMode="External"/><Relationship Id="rId1534" Type="http://schemas.openxmlformats.org/officeDocument/2006/relationships/hyperlink" Target="https://www.google.com.tw/maps/place/25.131756,121.458338" TargetMode="External"/><Relationship Id="rId7096" Type="http://schemas.openxmlformats.org/officeDocument/2006/relationships/hyperlink" Target="https://www.google.com.tw/maps/place/23.070028,120.355778" TargetMode="External"/><Relationship Id="rId8147" Type="http://schemas.openxmlformats.org/officeDocument/2006/relationships/hyperlink" Target="https://www.google.com.tw/maps/place/23.113920,121.280670" TargetMode="External"/><Relationship Id="rId4757" Type="http://schemas.openxmlformats.org/officeDocument/2006/relationships/hyperlink" Target="https://www.google.com.tw/maps/place/23.516708,121.502267" TargetMode="External"/><Relationship Id="rId3359" Type="http://schemas.openxmlformats.org/officeDocument/2006/relationships/hyperlink" Target="https://www.google.com.tw/maps/place/24.192772,121.302416" TargetMode="External"/><Relationship Id="rId5808" Type="http://schemas.openxmlformats.org/officeDocument/2006/relationships/hyperlink" Target="https://www.google.com.tw/maps/place/23.788194,120.887865" TargetMode="External"/><Relationship Id="rId7230" Type="http://schemas.openxmlformats.org/officeDocument/2006/relationships/hyperlink" Target="https://www.google.com.tw/maps/place/23.143828,120.748328" TargetMode="External"/><Relationship Id="rId3840" Type="http://schemas.openxmlformats.org/officeDocument/2006/relationships/hyperlink" Target="https://www.google.com.tw/maps/place/24.289172,121.750813" TargetMode="External"/><Relationship Id="rId9055" Type="http://schemas.openxmlformats.org/officeDocument/2006/relationships/hyperlink" Target="https://www.google.com.tw/maps/place/24.787632,121.363047" TargetMode="External"/><Relationship Id="rId761" Type="http://schemas.openxmlformats.org/officeDocument/2006/relationships/hyperlink" Target="https://www.google.com.tw/maps/place/22.638414,120.332452" TargetMode="External"/><Relationship Id="rId1391" Type="http://schemas.openxmlformats.org/officeDocument/2006/relationships/hyperlink" Target="https://www.google.com.tw/maps/place/24.742812,121.816457" TargetMode="External"/><Relationship Id="rId2442" Type="http://schemas.openxmlformats.org/officeDocument/2006/relationships/hyperlink" Target="https://www.google.com.tw/maps/place/22.988441,120.468940" TargetMode="External"/><Relationship Id="rId414" Type="http://schemas.openxmlformats.org/officeDocument/2006/relationships/hyperlink" Target="https://www.google.com.tw/maps/place/23.954059,120.566619" TargetMode="External"/><Relationship Id="rId1044" Type="http://schemas.openxmlformats.org/officeDocument/2006/relationships/hyperlink" Target="https://www.google.com.tw/maps/place/23.738585,120.514777" TargetMode="External"/><Relationship Id="rId5665" Type="http://schemas.openxmlformats.org/officeDocument/2006/relationships/hyperlink" Target="https://www.google.com.tw/maps/place/25.080670,121.215440" TargetMode="External"/><Relationship Id="rId6716" Type="http://schemas.openxmlformats.org/officeDocument/2006/relationships/hyperlink" Target="https://www.google.com.tw/maps/place/23.760398,120.366755" TargetMode="External"/><Relationship Id="rId4267" Type="http://schemas.openxmlformats.org/officeDocument/2006/relationships/hyperlink" Target="https://www.google.com.tw/maps/place/22.774450,121.095000" TargetMode="External"/><Relationship Id="rId5318" Type="http://schemas.openxmlformats.org/officeDocument/2006/relationships/hyperlink" Target="https://www.google.com.tw/maps/place/24.036791,120.623328" TargetMode="External"/><Relationship Id="rId8888" Type="http://schemas.openxmlformats.org/officeDocument/2006/relationships/hyperlink" Target="https://www.google.com.tw/maps/place/23.550555,120.328889" TargetMode="External"/><Relationship Id="rId1928" Type="http://schemas.openxmlformats.org/officeDocument/2006/relationships/hyperlink" Target="https://www.google.com.tw/maps/place/24.414175,120.862811" TargetMode="External"/><Relationship Id="rId3350" Type="http://schemas.openxmlformats.org/officeDocument/2006/relationships/hyperlink" Target="https://www.google.com.tw/maps/place/24.209478,121.307573" TargetMode="External"/><Relationship Id="rId271" Type="http://schemas.openxmlformats.org/officeDocument/2006/relationships/hyperlink" Target="https://www.google.com.tw/maps/place/24.480453,120.682488" TargetMode="External"/><Relationship Id="rId3003" Type="http://schemas.openxmlformats.org/officeDocument/2006/relationships/hyperlink" Target="https://www.google.com.tw/maps/place/24.455798,121.393169" TargetMode="External"/><Relationship Id="rId4401" Type="http://schemas.openxmlformats.org/officeDocument/2006/relationships/hyperlink" Target="https://www.google.com.tw/maps/place/22.279665,120.868030" TargetMode="External"/><Relationship Id="rId7971" Type="http://schemas.openxmlformats.org/officeDocument/2006/relationships/hyperlink" Target="https://www.google.com.tw/maps/place/22.663227,120.426529" TargetMode="External"/><Relationship Id="rId6573" Type="http://schemas.openxmlformats.org/officeDocument/2006/relationships/hyperlink" Target="https://www.google.com.tw/maps/place/23.491944,120.791389" TargetMode="External"/><Relationship Id="rId7624" Type="http://schemas.openxmlformats.org/officeDocument/2006/relationships/hyperlink" Target="https://www.google.com.tw/maps/place/23.862572,120.902990" TargetMode="External"/><Relationship Id="rId5175" Type="http://schemas.openxmlformats.org/officeDocument/2006/relationships/hyperlink" Target="https://www.google.com.tw/maps/place/24.584978,120.879029" TargetMode="External"/><Relationship Id="rId6226" Type="http://schemas.openxmlformats.org/officeDocument/2006/relationships/hyperlink" Target="https://www.google.com.tw/maps/place/22.714327,120.293677" TargetMode="External"/><Relationship Id="rId1785" Type="http://schemas.openxmlformats.org/officeDocument/2006/relationships/hyperlink" Target="https://www.google.com.tw/maps/place/24.783859,121.181910" TargetMode="External"/><Relationship Id="rId2836" Type="http://schemas.openxmlformats.org/officeDocument/2006/relationships/hyperlink" Target="https://www.google.com.tw/maps/place/24.627173,121.486194" TargetMode="External"/><Relationship Id="rId8398" Type="http://schemas.openxmlformats.org/officeDocument/2006/relationships/hyperlink" Target="https://www.google.com.tw/maps/place/22.005488,120.739701" TargetMode="External"/><Relationship Id="rId808" Type="http://schemas.openxmlformats.org/officeDocument/2006/relationships/hyperlink" Target="https://www.google.com.tw/maps/place/22.634995,120.540890" TargetMode="External"/><Relationship Id="rId1438" Type="http://schemas.openxmlformats.org/officeDocument/2006/relationships/hyperlink" Target="https://www.google.com.tw/maps/place/25.218014,121.612695" TargetMode="External"/><Relationship Id="rId7481" Type="http://schemas.openxmlformats.org/officeDocument/2006/relationships/hyperlink" Target="https://www.google.com.tw/maps/place/23.048226,120.422964" TargetMode="External"/><Relationship Id="rId6083" Type="http://schemas.openxmlformats.org/officeDocument/2006/relationships/hyperlink" Target="https://www.google.com.tw/maps/place/23.436111,120.168889" TargetMode="External"/><Relationship Id="rId7134" Type="http://schemas.openxmlformats.org/officeDocument/2006/relationships/hyperlink" Target="https://www.google.com.tw/maps/place/23.103872,120.480459" TargetMode="External"/><Relationship Id="rId8532" Type="http://schemas.openxmlformats.org/officeDocument/2006/relationships/hyperlink" Target="https://www.google.com.tw/maps/place/22.917492,120.650008" TargetMode="External"/><Relationship Id="rId2693" Type="http://schemas.openxmlformats.org/officeDocument/2006/relationships/hyperlink" Target="https://www.google.com.tw/maps/place/25.049398,121.589448" TargetMode="External"/><Relationship Id="rId3744" Type="http://schemas.openxmlformats.org/officeDocument/2006/relationships/hyperlink" Target="https://www.google.com.tw/maps/place/24.546753,121.867763" TargetMode="External"/><Relationship Id="rId665" Type="http://schemas.openxmlformats.org/officeDocument/2006/relationships/hyperlink" Target="https://www.google.com.tw/maps/place/23.014389,120.230167" TargetMode="External"/><Relationship Id="rId1295" Type="http://schemas.openxmlformats.org/officeDocument/2006/relationships/hyperlink" Target="https://www.google.com.tw/maps/place/25.016561,121.943907" TargetMode="External"/><Relationship Id="rId2346" Type="http://schemas.openxmlformats.org/officeDocument/2006/relationships/hyperlink" Target="https://www.google.com.tw/maps/place/23.273984,120.590049" TargetMode="External"/><Relationship Id="rId6967" Type="http://schemas.openxmlformats.org/officeDocument/2006/relationships/hyperlink" Target="https://www.google.com.tw/maps/place/23.078778,120.292195" TargetMode="External"/><Relationship Id="rId318" Type="http://schemas.openxmlformats.org/officeDocument/2006/relationships/hyperlink" Target="https://www.google.com.tw/maps/place/24.309871,120.600808" TargetMode="External"/><Relationship Id="rId5569" Type="http://schemas.openxmlformats.org/officeDocument/2006/relationships/hyperlink" Target="https://www.google.com.tw/maps/place/24.161201,121.283228" TargetMode="External"/><Relationship Id="rId8042" Type="http://schemas.openxmlformats.org/officeDocument/2006/relationships/hyperlink" Target="https://www.google.com.tw/maps/place/23.842118,120.917317" TargetMode="External"/><Relationship Id="rId4652" Type="http://schemas.openxmlformats.org/officeDocument/2006/relationships/hyperlink" Target="https://www.google.com.tw/maps/place/23.908588,121.603649" TargetMode="External"/><Relationship Id="rId5703" Type="http://schemas.openxmlformats.org/officeDocument/2006/relationships/hyperlink" Target="https://www.google.com.tw/maps/place/25.019860,121.055870" TargetMode="External"/><Relationship Id="rId175" Type="http://schemas.openxmlformats.org/officeDocument/2006/relationships/hyperlink" Target="https://www.google.com.tw/maps/place/24.733400,120.914080" TargetMode="External"/><Relationship Id="rId3254" Type="http://schemas.openxmlformats.org/officeDocument/2006/relationships/hyperlink" Target="https://www.google.com.tw/maps/place/24.178290,120.978050" TargetMode="External"/><Relationship Id="rId4305" Type="http://schemas.openxmlformats.org/officeDocument/2006/relationships/hyperlink" Target="https://www.google.com.tw/maps/place/22.652370,121.022155" TargetMode="External"/><Relationship Id="rId7875" Type="http://schemas.openxmlformats.org/officeDocument/2006/relationships/hyperlink" Target="https://www.google.com.tw/maps/place/23.027736,120.562641" TargetMode="External"/><Relationship Id="rId8926" Type="http://schemas.openxmlformats.org/officeDocument/2006/relationships/hyperlink" Target="https://www.google.com.tw/maps/place/22.987278,120.276278" TargetMode="External"/><Relationship Id="rId6477" Type="http://schemas.openxmlformats.org/officeDocument/2006/relationships/hyperlink" Target="https://www.google.com.tw/maps/place/23.437500,120.610000" TargetMode="External"/><Relationship Id="rId7528" Type="http://schemas.openxmlformats.org/officeDocument/2006/relationships/hyperlink" Target="https://www.google.com.tw/maps/place/24.106765,120.891165" TargetMode="External"/><Relationship Id="rId5079" Type="http://schemas.openxmlformats.org/officeDocument/2006/relationships/hyperlink" Target="https://www.google.com.tw/maps/place/23.820274,121.497301" TargetMode="External"/><Relationship Id="rId1689" Type="http://schemas.openxmlformats.org/officeDocument/2006/relationships/hyperlink" Target="https://www.google.com.tw/maps/place/24.993635,121.450172" TargetMode="External"/><Relationship Id="rId5560" Type="http://schemas.openxmlformats.org/officeDocument/2006/relationships/hyperlink" Target="https://www.google.com.tw/maps/place/24.137045,121.272735" TargetMode="External"/><Relationship Id="rId4162" Type="http://schemas.openxmlformats.org/officeDocument/2006/relationships/hyperlink" Target="https://www.google.com.tw/maps/place/23.098533,121.191697" TargetMode="External"/><Relationship Id="rId5213" Type="http://schemas.openxmlformats.org/officeDocument/2006/relationships/hyperlink" Target="https://www.google.com.tw/maps/place/24.477670,120.781367" TargetMode="External"/><Relationship Id="rId6611" Type="http://schemas.openxmlformats.org/officeDocument/2006/relationships/hyperlink" Target="https://www.google.com.tw/maps/place/23.478849,120.856780" TargetMode="External"/><Relationship Id="rId8783" Type="http://schemas.openxmlformats.org/officeDocument/2006/relationships/hyperlink" Target="https://www.google.com.tw/maps/place/23.320970,121.250350" TargetMode="External"/><Relationship Id="rId48" Type="http://schemas.openxmlformats.org/officeDocument/2006/relationships/hyperlink" Target="https://www.google.com.tw/maps/place/24.996885,121.327681" TargetMode="External"/><Relationship Id="rId1823" Type="http://schemas.openxmlformats.org/officeDocument/2006/relationships/hyperlink" Target="https://www.google.com.tw/maps/place/24.714981,121.071916" TargetMode="External"/><Relationship Id="rId7385" Type="http://schemas.openxmlformats.org/officeDocument/2006/relationships/hyperlink" Target="https://www.google.com.tw/maps/place/23.206417,121.031840" TargetMode="External"/><Relationship Id="rId8436" Type="http://schemas.openxmlformats.org/officeDocument/2006/relationships/hyperlink" Target="https://www.google.com.tw/maps/place/21.909340,120.855700" TargetMode="External"/><Relationship Id="rId3995" Type="http://schemas.openxmlformats.org/officeDocument/2006/relationships/hyperlink" Target="https://www.google.com.tw/maps/place/23.753911,121.452042" TargetMode="External"/><Relationship Id="rId7038" Type="http://schemas.openxmlformats.org/officeDocument/2006/relationships/hyperlink" Target="https://www.google.com.tw/maps/place/22.802872,120.296214" TargetMode="External"/><Relationship Id="rId2597" Type="http://schemas.openxmlformats.org/officeDocument/2006/relationships/hyperlink" Target="https://www.google.com.tw/maps/place/23.824287,120.767056" TargetMode="External"/><Relationship Id="rId3648" Type="http://schemas.openxmlformats.org/officeDocument/2006/relationships/hyperlink" Target="https://www.google.com.tw/maps/place/24.851672,121.790823" TargetMode="External"/><Relationship Id="rId569" Type="http://schemas.openxmlformats.org/officeDocument/2006/relationships/hyperlink" Target="https://www.google.com.tw/maps/place/23.354507,120.357381" TargetMode="External"/><Relationship Id="rId1199" Type="http://schemas.openxmlformats.org/officeDocument/2006/relationships/hyperlink" Target="https://www.google.com.tw/maps/place/25.170410,121.708211" TargetMode="External"/><Relationship Id="rId5070" Type="http://schemas.openxmlformats.org/officeDocument/2006/relationships/hyperlink" Target="https://www.google.com.tw/maps/place/23.852979,121.522793" TargetMode="External"/><Relationship Id="rId6121" Type="http://schemas.openxmlformats.org/officeDocument/2006/relationships/hyperlink" Target="https://www.google.com.tw/maps/place/23.283136,120.134853" TargetMode="External"/><Relationship Id="rId8293" Type="http://schemas.openxmlformats.org/officeDocument/2006/relationships/hyperlink" Target="https://www.google.com.tw/maps/place/22.750201,120.729858" TargetMode="External"/><Relationship Id="rId9344" Type="http://schemas.openxmlformats.org/officeDocument/2006/relationships/hyperlink" Target="https://www.google.com.tw/maps/place/24.653830,121.408671" TargetMode="External"/><Relationship Id="rId1680" Type="http://schemas.openxmlformats.org/officeDocument/2006/relationships/hyperlink" Target="https://www.google.com.tw/maps/place/25.024841,121.468962" TargetMode="External"/><Relationship Id="rId2731" Type="http://schemas.openxmlformats.org/officeDocument/2006/relationships/hyperlink" Target="https://www.google.com.tw/maps/place/25.118040,121.743753" TargetMode="External"/><Relationship Id="rId703" Type="http://schemas.openxmlformats.org/officeDocument/2006/relationships/hyperlink" Target="https://www.google.com.tw/maps/place/22.864772,120.256973" TargetMode="External"/><Relationship Id="rId1333" Type="http://schemas.openxmlformats.org/officeDocument/2006/relationships/hyperlink" Target="https://www.google.com.tw/maps/place/24.959734,121.918826" TargetMode="External"/><Relationship Id="rId5954" Type="http://schemas.openxmlformats.org/officeDocument/2006/relationships/hyperlink" Target="https://www.google.com.tw/maps/place/23.955960,120.340624" TargetMode="External"/><Relationship Id="rId4556" Type="http://schemas.openxmlformats.org/officeDocument/2006/relationships/hyperlink" Target="https://www.google.com.tw/maps/place/23.947021,121.529361" TargetMode="External"/><Relationship Id="rId5607" Type="http://schemas.openxmlformats.org/officeDocument/2006/relationships/hyperlink" Target="https://www.google.com.tw/maps/place/25.130988,121.451416" TargetMode="External"/><Relationship Id="rId3158" Type="http://schemas.openxmlformats.org/officeDocument/2006/relationships/hyperlink" Target="https://www.google.com.tw/maps/place/24.665813,121.649384" TargetMode="External"/><Relationship Id="rId4209" Type="http://schemas.openxmlformats.org/officeDocument/2006/relationships/hyperlink" Target="https://www.google.com.tw/maps/place/22.910797,121.136187" TargetMode="External"/><Relationship Id="rId7779" Type="http://schemas.openxmlformats.org/officeDocument/2006/relationships/hyperlink" Target="https://www.google.com.tw/maps/place/23.514251,120.890984" TargetMode="External"/><Relationship Id="rId560" Type="http://schemas.openxmlformats.org/officeDocument/2006/relationships/hyperlink" Target="https://www.google.com.tw/maps/place/23.390244,120.376342" TargetMode="External"/><Relationship Id="rId1190" Type="http://schemas.openxmlformats.org/officeDocument/2006/relationships/hyperlink" Target="https://www.google.com.tw/maps/place/25.193921,121.683811" TargetMode="External"/><Relationship Id="rId2241" Type="http://schemas.openxmlformats.org/officeDocument/2006/relationships/hyperlink" Target="https://www.google.com.tw/maps/place/23.437841,120.527684" TargetMode="External"/><Relationship Id="rId213" Type="http://schemas.openxmlformats.org/officeDocument/2006/relationships/hyperlink" Target="https://www.google.com.tw/maps/place/24.637153,120.828149" TargetMode="External"/><Relationship Id="rId6862" Type="http://schemas.openxmlformats.org/officeDocument/2006/relationships/hyperlink" Target="https://www.google.com.tw/maps/place/23.204608,120.187064" TargetMode="External"/><Relationship Id="rId7913" Type="http://schemas.openxmlformats.org/officeDocument/2006/relationships/hyperlink" Target="https://www.google.com.tw/maps/place/22.906745,120.487977" TargetMode="External"/><Relationship Id="rId4066" Type="http://schemas.openxmlformats.org/officeDocument/2006/relationships/hyperlink" Target="https://www.google.com.tw/maps/place/23.471870,121.358290" TargetMode="External"/><Relationship Id="rId5464" Type="http://schemas.openxmlformats.org/officeDocument/2006/relationships/hyperlink" Target="https://www.google.com.tw/maps/place/24.027197,121.147595" TargetMode="External"/><Relationship Id="rId6515" Type="http://schemas.openxmlformats.org/officeDocument/2006/relationships/hyperlink" Target="https://www.google.com.tw/maps/place/23.422500,120.660000" TargetMode="External"/><Relationship Id="rId5117" Type="http://schemas.openxmlformats.org/officeDocument/2006/relationships/hyperlink" Target="https://www.google.com.tw/maps/place/24.176219,120.629195" TargetMode="External"/><Relationship Id="rId8687" Type="http://schemas.openxmlformats.org/officeDocument/2006/relationships/hyperlink" Target="https://www.google.com.tw/maps/place/22.880681,120.262774" TargetMode="External"/><Relationship Id="rId1727" Type="http://schemas.openxmlformats.org/officeDocument/2006/relationships/hyperlink" Target="https://www.google.com.tw/maps/place/24.896150,121.332110" TargetMode="External"/><Relationship Id="rId7289" Type="http://schemas.openxmlformats.org/officeDocument/2006/relationships/hyperlink" Target="https://www.google.com.tw/maps/place/23.281232,120.838624" TargetMode="External"/><Relationship Id="rId3899" Type="http://schemas.openxmlformats.org/officeDocument/2006/relationships/hyperlink" Target="https://www.google.com.tw/maps/place/24.098850,121.615206" TargetMode="External"/><Relationship Id="rId4200" Type="http://schemas.openxmlformats.org/officeDocument/2006/relationships/hyperlink" Target="https://www.google.com.tw/maps/place/22.946685,121.136895" TargetMode="External"/><Relationship Id="rId7770" Type="http://schemas.openxmlformats.org/officeDocument/2006/relationships/hyperlink" Target="https://www.google.com.tw/maps/place/23.525450,120.898032" TargetMode="External"/><Relationship Id="rId6372" Type="http://schemas.openxmlformats.org/officeDocument/2006/relationships/hyperlink" Target="https://www.google.com.tw/maps/place/22.945286,120.182894" TargetMode="External"/><Relationship Id="rId7423" Type="http://schemas.openxmlformats.org/officeDocument/2006/relationships/hyperlink" Target="https://www.google.com.tw/maps/place/23.161847,121.051050" TargetMode="External"/><Relationship Id="rId8821" Type="http://schemas.openxmlformats.org/officeDocument/2006/relationships/hyperlink" Target="https://www.google.com.tw/maps/place/23.284030,121.340230" TargetMode="External"/><Relationship Id="rId6025" Type="http://schemas.openxmlformats.org/officeDocument/2006/relationships/hyperlink" Target="https://www.google.com.tw/maps/place/23.670794,120.178372" TargetMode="External"/><Relationship Id="rId2982" Type="http://schemas.openxmlformats.org/officeDocument/2006/relationships/hyperlink" Target="https://www.google.com.tw/maps/place/24.511748,121.436751" TargetMode="External"/><Relationship Id="rId8197" Type="http://schemas.openxmlformats.org/officeDocument/2006/relationships/hyperlink" Target="https://www.google.com.tw/maps/place/23.011034,121.284741" TargetMode="External"/><Relationship Id="rId954" Type="http://schemas.openxmlformats.org/officeDocument/2006/relationships/hyperlink" Target="https://www.google.com.tw/maps/place/25.018022,121.405367" TargetMode="External"/><Relationship Id="rId1584" Type="http://schemas.openxmlformats.org/officeDocument/2006/relationships/hyperlink" Target="https://www.google.com.tw/maps/place/25.034483,121.862930" TargetMode="External"/><Relationship Id="rId2635" Type="http://schemas.openxmlformats.org/officeDocument/2006/relationships/hyperlink" Target="https://www.google.com.tw/maps/place/24.971437,121.301747" TargetMode="External"/><Relationship Id="rId9248" Type="http://schemas.openxmlformats.org/officeDocument/2006/relationships/hyperlink" Target="https://www.google.com.tw/maps/place/24.699092,121.371183" TargetMode="External"/><Relationship Id="rId607" Type="http://schemas.openxmlformats.org/officeDocument/2006/relationships/hyperlink" Target="https://www.google.com.tw/maps/place/23.205817,120.312466" TargetMode="External"/><Relationship Id="rId1237" Type="http://schemas.openxmlformats.org/officeDocument/2006/relationships/hyperlink" Target="https://www.google.com.tw/maps/place/25.132530,121.808799" TargetMode="External"/><Relationship Id="rId5858" Type="http://schemas.openxmlformats.org/officeDocument/2006/relationships/hyperlink" Target="https://www.google.com.tw/maps/place/24.291671,120.544341" TargetMode="External"/><Relationship Id="rId6909" Type="http://schemas.openxmlformats.org/officeDocument/2006/relationships/hyperlink" Target="https://www.google.com.tw/maps/place/23.304281,120.272887" TargetMode="External"/><Relationship Id="rId7280" Type="http://schemas.openxmlformats.org/officeDocument/2006/relationships/hyperlink" Target="https://www.google.com.tw/maps/place/23.265244,120.848038" TargetMode="External"/><Relationship Id="rId8331" Type="http://schemas.openxmlformats.org/officeDocument/2006/relationships/hyperlink" Target="https://www.google.com.tw/maps/place/22.570334,120.411100" TargetMode="External"/><Relationship Id="rId2492" Type="http://schemas.openxmlformats.org/officeDocument/2006/relationships/hyperlink" Target="https://www.google.com.tw/maps/place/22.802349,120.501256" TargetMode="External"/><Relationship Id="rId3890" Type="http://schemas.openxmlformats.org/officeDocument/2006/relationships/hyperlink" Target="https://www.google.com.tw/maps/place/24.123863,121.648134" TargetMode="External"/><Relationship Id="rId4941" Type="http://schemas.openxmlformats.org/officeDocument/2006/relationships/hyperlink" Target="https://www.google.com.tw/maps/place/22.829880,121.185246" TargetMode="External"/><Relationship Id="rId464" Type="http://schemas.openxmlformats.org/officeDocument/2006/relationships/hyperlink" Target="https://www.google.com.tw/maps/place/23.768649,120.485497" TargetMode="External"/><Relationship Id="rId1094" Type="http://schemas.openxmlformats.org/officeDocument/2006/relationships/hyperlink" Target="https://www.google.com.tw/maps/place/25.127429,121.460520" TargetMode="External"/><Relationship Id="rId2145" Type="http://schemas.openxmlformats.org/officeDocument/2006/relationships/hyperlink" Target="https://www.google.com.tw/maps/place/23.767742,120.621590" TargetMode="External"/><Relationship Id="rId3543" Type="http://schemas.openxmlformats.org/officeDocument/2006/relationships/hyperlink" Target="https://www.google.com.tw/maps/place/24.952904,121.541857" TargetMode="External"/><Relationship Id="rId117" Type="http://schemas.openxmlformats.org/officeDocument/2006/relationships/hyperlink" Target="https://www.google.com.tw/maps/place/24.878000,121.054000" TargetMode="External"/><Relationship Id="rId6766" Type="http://schemas.openxmlformats.org/officeDocument/2006/relationships/hyperlink" Target="https://www.google.com.tw/maps/place/23.561667,120.301389" TargetMode="External"/><Relationship Id="rId7817" Type="http://schemas.openxmlformats.org/officeDocument/2006/relationships/hyperlink" Target="https://www.google.com.tw/maps/place/23.208337,120.667199" TargetMode="External"/><Relationship Id="rId5368" Type="http://schemas.openxmlformats.org/officeDocument/2006/relationships/hyperlink" Target="https://www.google.com.tw/maps/place/24.004312,120.816825" TargetMode="External"/><Relationship Id="rId6419" Type="http://schemas.openxmlformats.org/officeDocument/2006/relationships/hyperlink" Target="https://www.google.com.tw/maps/place/23.484167,120.375556" TargetMode="External"/><Relationship Id="rId1978" Type="http://schemas.openxmlformats.org/officeDocument/2006/relationships/hyperlink" Target="https://www.google.com.tw/maps/place/24.275491,120.818999" TargetMode="External"/><Relationship Id="rId4451" Type="http://schemas.openxmlformats.org/officeDocument/2006/relationships/hyperlink" Target="https://www.google.com.tw/maps/place/22.208711,120.725296" TargetMode="External"/><Relationship Id="rId5502" Type="http://schemas.openxmlformats.org/officeDocument/2006/relationships/hyperlink" Target="https://www.google.com.tw/maps/place/24.026130,121.143731" TargetMode="External"/><Relationship Id="rId6900" Type="http://schemas.openxmlformats.org/officeDocument/2006/relationships/hyperlink" Target="https://www.google.com.tw/maps/place/23.044194,120.217056" TargetMode="External"/><Relationship Id="rId3053" Type="http://schemas.openxmlformats.org/officeDocument/2006/relationships/hyperlink" Target="https://www.google.com.tw/maps/place/24.362938,121.334912" TargetMode="External"/><Relationship Id="rId4104" Type="http://schemas.openxmlformats.org/officeDocument/2006/relationships/hyperlink" Target="https://www.google.com.tw/maps/place/23.323540,121.325170" TargetMode="External"/><Relationship Id="rId6276" Type="http://schemas.openxmlformats.org/officeDocument/2006/relationships/hyperlink" Target="https://www.google.com.tw/maps/place/22.532896,120.371668" TargetMode="External"/><Relationship Id="rId7674" Type="http://schemas.openxmlformats.org/officeDocument/2006/relationships/hyperlink" Target="https://www.google.com.tw/maps/place/23.695802,120.854827" TargetMode="External"/><Relationship Id="rId8725" Type="http://schemas.openxmlformats.org/officeDocument/2006/relationships/hyperlink" Target="https://www.google.com.tw/maps/place/22.886580,120.424670" TargetMode="External"/><Relationship Id="rId7327" Type="http://schemas.openxmlformats.org/officeDocument/2006/relationships/hyperlink" Target="https://www.google.com.tw/maps/place/23.258033,120.920919" TargetMode="External"/><Relationship Id="rId2886" Type="http://schemas.openxmlformats.org/officeDocument/2006/relationships/hyperlink" Target="https://www.google.com.tw/maps/place/24.656038,121.584558" TargetMode="External"/><Relationship Id="rId3937" Type="http://schemas.openxmlformats.org/officeDocument/2006/relationships/hyperlink" Target="https://www.google.com.tw/maps/place/23.961209,121.573829" TargetMode="External"/><Relationship Id="rId858" Type="http://schemas.openxmlformats.org/officeDocument/2006/relationships/hyperlink" Target="https://www.google.com.tw/maps/place/22.445503,120.559825" TargetMode="External"/><Relationship Id="rId1488" Type="http://schemas.openxmlformats.org/officeDocument/2006/relationships/hyperlink" Target="https://www.google.com.tw/maps/place/25.131889,121.546678" TargetMode="External"/><Relationship Id="rId2539" Type="http://schemas.openxmlformats.org/officeDocument/2006/relationships/hyperlink" Target="https://www.google.com.tw/maps/place/23.977380,120.684016" TargetMode="External"/><Relationship Id="rId6410" Type="http://schemas.openxmlformats.org/officeDocument/2006/relationships/hyperlink" Target="https://www.google.com.tw/maps/place/23.474444,120.333611" TargetMode="External"/><Relationship Id="rId5012" Type="http://schemas.openxmlformats.org/officeDocument/2006/relationships/hyperlink" Target="https://www.google.com.tw/maps/place/23.643147,121.490996" TargetMode="External"/><Relationship Id="rId8582" Type="http://schemas.openxmlformats.org/officeDocument/2006/relationships/hyperlink" Target="https://www.google.com.tw/maps/place/22.741710,120.557527" TargetMode="External"/><Relationship Id="rId7184" Type="http://schemas.openxmlformats.org/officeDocument/2006/relationships/hyperlink" Target="https://www.google.com.tw/maps/place/23.064237,120.622337" TargetMode="External"/><Relationship Id="rId8235" Type="http://schemas.openxmlformats.org/officeDocument/2006/relationships/hyperlink" Target="https://www.google.com.tw/maps/place/22.698425,120.561550" TargetMode="External"/><Relationship Id="rId1622" Type="http://schemas.openxmlformats.org/officeDocument/2006/relationships/hyperlink" Target="https://www.google.com.tw/maps/place/25.108798,121.798763" TargetMode="External"/><Relationship Id="rId3794" Type="http://schemas.openxmlformats.org/officeDocument/2006/relationships/hyperlink" Target="https://www.google.com.tw/maps/place/24.436033,121.783753" TargetMode="External"/><Relationship Id="rId4845" Type="http://schemas.openxmlformats.org/officeDocument/2006/relationships/hyperlink" Target="https://www.google.com.tw/maps/place/23.174586,121.400647" TargetMode="External"/><Relationship Id="rId2396" Type="http://schemas.openxmlformats.org/officeDocument/2006/relationships/hyperlink" Target="https://www.google.com.tw/maps/place/23.185240,120.490041" TargetMode="External"/><Relationship Id="rId3447" Type="http://schemas.openxmlformats.org/officeDocument/2006/relationships/hyperlink" Target="https://www.google.com.tw/maps/place/24.203917,121.451955" TargetMode="External"/><Relationship Id="rId368" Type="http://schemas.openxmlformats.org/officeDocument/2006/relationships/hyperlink" Target="https://www.google.com.tw/maps/place/24.119888,120.573562" TargetMode="External"/><Relationship Id="rId2049" Type="http://schemas.openxmlformats.org/officeDocument/2006/relationships/hyperlink" Target="https://www.google.com.tw/maps/place/24.083712,120.697319" TargetMode="External"/><Relationship Id="rId2530" Type="http://schemas.openxmlformats.org/officeDocument/2006/relationships/hyperlink" Target="https://www.google.com.tw/maps/place/22.668538,120.478442" TargetMode="External"/><Relationship Id="rId8092" Type="http://schemas.openxmlformats.org/officeDocument/2006/relationships/hyperlink" Target="https://www.google.com.tw/maps/place/22.767727,120.477808" TargetMode="External"/><Relationship Id="rId9143" Type="http://schemas.openxmlformats.org/officeDocument/2006/relationships/hyperlink" Target="https://www.google.com.tw/maps/place/24.742155,121.343861" TargetMode="External"/><Relationship Id="rId502" Type="http://schemas.openxmlformats.org/officeDocument/2006/relationships/hyperlink" Target="https://www.google.com.tw/maps/place/23.610833,120.461945" TargetMode="External"/><Relationship Id="rId1132" Type="http://schemas.openxmlformats.org/officeDocument/2006/relationships/hyperlink" Target="https://www.google.com.tw/maps/place/25.260014,121.495357" TargetMode="External"/><Relationship Id="rId4355" Type="http://schemas.openxmlformats.org/officeDocument/2006/relationships/hyperlink" Target="https://www.google.com.tw/maps/place/22.456468,120.941316" TargetMode="External"/><Relationship Id="rId5753" Type="http://schemas.openxmlformats.org/officeDocument/2006/relationships/hyperlink" Target="https://www.google.com.tw/maps/place/24.833990,120.928200" TargetMode="External"/><Relationship Id="rId6804" Type="http://schemas.openxmlformats.org/officeDocument/2006/relationships/hyperlink" Target="https://www.google.com.tw/maps/place/23.416667,120.246945" TargetMode="External"/><Relationship Id="rId4008" Type="http://schemas.openxmlformats.org/officeDocument/2006/relationships/hyperlink" Target="https://www.google.com.tw/maps/place/23.709674,121.419442" TargetMode="External"/><Relationship Id="rId5406" Type="http://schemas.openxmlformats.org/officeDocument/2006/relationships/hyperlink" Target="https://www.google.com.tw/maps/place/23.965544,120.941909" TargetMode="External"/><Relationship Id="rId8976" Type="http://schemas.openxmlformats.org/officeDocument/2006/relationships/hyperlink" Target="https://www.google.com.tw/maps/place/24.239699,121.093465" TargetMode="External"/><Relationship Id="rId7578" Type="http://schemas.openxmlformats.org/officeDocument/2006/relationships/hyperlink" Target="https://www.google.com.tw/maps/place/24.001565,120.962802" TargetMode="External"/><Relationship Id="rId8629" Type="http://schemas.openxmlformats.org/officeDocument/2006/relationships/hyperlink" Target="https://www.google.com.tw/maps/place/22.567700,120.476378" TargetMode="External"/><Relationship Id="rId2040" Type="http://schemas.openxmlformats.org/officeDocument/2006/relationships/hyperlink" Target="https://www.google.com.tw/maps/place/24.118268,120.679313" TargetMode="External"/><Relationship Id="rId6661" Type="http://schemas.openxmlformats.org/officeDocument/2006/relationships/hyperlink" Target="https://www.google.com.tw/maps/place/23.942296,120.481792" TargetMode="External"/><Relationship Id="rId7712" Type="http://schemas.openxmlformats.org/officeDocument/2006/relationships/hyperlink" Target="https://www.google.com.tw/maps/place/23.551971,120.864335" TargetMode="External"/><Relationship Id="rId5263" Type="http://schemas.openxmlformats.org/officeDocument/2006/relationships/hyperlink" Target="https://www.google.com.tw/maps/place/24.270855,120.721467" TargetMode="External"/><Relationship Id="rId6314" Type="http://schemas.openxmlformats.org/officeDocument/2006/relationships/hyperlink" Target="https://www.google.com.tw/maps/place/22.453775,120.491989" TargetMode="External"/><Relationship Id="rId8486" Type="http://schemas.openxmlformats.org/officeDocument/2006/relationships/hyperlink" Target="https://www.google.com.tw/maps/place/22.281823,120.889565" TargetMode="External"/><Relationship Id="rId98" Type="http://schemas.openxmlformats.org/officeDocument/2006/relationships/hyperlink" Target="https://www.google.com.tw/maps/place/24.906600,121.139600" TargetMode="External"/><Relationship Id="rId1873" Type="http://schemas.openxmlformats.org/officeDocument/2006/relationships/hyperlink" Target="https://www.google.com.tw/maps/place/24.614115,120.955970" TargetMode="External"/><Relationship Id="rId2924" Type="http://schemas.openxmlformats.org/officeDocument/2006/relationships/hyperlink" Target="https://www.google.com.tw/maps/place/24.734106,121.716600" TargetMode="External"/><Relationship Id="rId7088" Type="http://schemas.openxmlformats.org/officeDocument/2006/relationships/hyperlink" Target="https://www.google.com.tw/maps/place/23.052694,120.322778" TargetMode="External"/><Relationship Id="rId8139" Type="http://schemas.openxmlformats.org/officeDocument/2006/relationships/hyperlink" Target="https://www.google.com.tw/maps/place/23.138190,121.280040" TargetMode="External"/><Relationship Id="rId1526" Type="http://schemas.openxmlformats.org/officeDocument/2006/relationships/hyperlink" Target="https://www.google.com.tw/maps/place/25.121554,121.492910" TargetMode="External"/><Relationship Id="rId3698" Type="http://schemas.openxmlformats.org/officeDocument/2006/relationships/hyperlink" Target="https://www.google.com.tw/maps/place/24.685894,121.767193" TargetMode="External"/><Relationship Id="rId4749" Type="http://schemas.openxmlformats.org/officeDocument/2006/relationships/hyperlink" Target="https://www.google.com.tw/maps/place/23.550182,121.509818" TargetMode="External"/><Relationship Id="rId8620" Type="http://schemas.openxmlformats.org/officeDocument/2006/relationships/hyperlink" Target="https://www.google.com.tw/maps/place/22.599553,120.490965" TargetMode="External"/><Relationship Id="rId6171" Type="http://schemas.openxmlformats.org/officeDocument/2006/relationships/hyperlink" Target="https://www.google.com.tw/maps/place/22.893598,120.182397" TargetMode="External"/><Relationship Id="rId7222" Type="http://schemas.openxmlformats.org/officeDocument/2006/relationships/hyperlink" Target="https://www.google.com.tw/maps/place/23.133248,120.721802" TargetMode="External"/><Relationship Id="rId2781" Type="http://schemas.openxmlformats.org/officeDocument/2006/relationships/hyperlink" Target="https://www.google.com.tw/maps/place/24.551382,120.831428" TargetMode="External"/><Relationship Id="rId9394" Type="http://schemas.openxmlformats.org/officeDocument/2006/relationships/hyperlink" Target="https://www.google.com.tw/maps/place/24.647408,121.429112" TargetMode="External"/><Relationship Id="rId753" Type="http://schemas.openxmlformats.org/officeDocument/2006/relationships/hyperlink" Target="https://www.google.com.tw/maps/place/22.660068,120.315789" TargetMode="External"/><Relationship Id="rId1383" Type="http://schemas.openxmlformats.org/officeDocument/2006/relationships/hyperlink" Target="https://www.google.com.tw/maps/place/24.778668,121.814479" TargetMode="External"/><Relationship Id="rId2434" Type="http://schemas.openxmlformats.org/officeDocument/2006/relationships/hyperlink" Target="https://www.google.com.tw/maps/place/23.021566,120.474014" TargetMode="External"/><Relationship Id="rId3832" Type="http://schemas.openxmlformats.org/officeDocument/2006/relationships/hyperlink" Target="https://www.google.com.tw/maps/place/24.322212,121.741113" TargetMode="External"/><Relationship Id="rId9047" Type="http://schemas.openxmlformats.org/officeDocument/2006/relationships/hyperlink" Target="https://www.google.com.tw/maps/place/24.798671,121.364042" TargetMode="External"/><Relationship Id="rId406" Type="http://schemas.openxmlformats.org/officeDocument/2006/relationships/hyperlink" Target="https://www.google.com.tw/maps/place/23.986733,120.565617" TargetMode="External"/><Relationship Id="rId1036" Type="http://schemas.openxmlformats.org/officeDocument/2006/relationships/hyperlink" Target="https://www.google.com.tw/maps/place/24.085826,120.531718" TargetMode="External"/><Relationship Id="rId5657" Type="http://schemas.openxmlformats.org/officeDocument/2006/relationships/hyperlink" Target="https://www.google.com.tw/maps/place/25.106820,121.240770" TargetMode="External"/><Relationship Id="rId6708" Type="http://schemas.openxmlformats.org/officeDocument/2006/relationships/hyperlink" Target="https://www.google.com.tw/maps/place/23.791715,120.374140" TargetMode="External"/><Relationship Id="rId4259" Type="http://schemas.openxmlformats.org/officeDocument/2006/relationships/hyperlink" Target="https://www.google.com.tw/maps/place/22.765775,121.132276" TargetMode="External"/><Relationship Id="rId8130" Type="http://schemas.openxmlformats.org/officeDocument/2006/relationships/hyperlink" Target="https://www.google.com.tw/maps/place/23.159260,121.257820" TargetMode="External"/><Relationship Id="rId4740" Type="http://schemas.openxmlformats.org/officeDocument/2006/relationships/hyperlink" Target="https://www.google.com.tw/maps/place/23.587366,121.526456" TargetMode="External"/><Relationship Id="rId2291" Type="http://schemas.openxmlformats.org/officeDocument/2006/relationships/hyperlink" Target="https://www.google.com.tw/maps/place/23.357789,120.591719" TargetMode="External"/><Relationship Id="rId3342" Type="http://schemas.openxmlformats.org/officeDocument/2006/relationships/hyperlink" Target="https://www.google.com.tw/maps/place/24.229986,121.299643" TargetMode="External"/><Relationship Id="rId263" Type="http://schemas.openxmlformats.org/officeDocument/2006/relationships/hyperlink" Target="https://www.google.com.tw/maps/place/24.512142,120.690511" TargetMode="External"/><Relationship Id="rId6565" Type="http://schemas.openxmlformats.org/officeDocument/2006/relationships/hyperlink" Target="https://www.google.com.tw/maps/place/23.489722,120.778611" TargetMode="External"/><Relationship Id="rId7963" Type="http://schemas.openxmlformats.org/officeDocument/2006/relationships/hyperlink" Target="https://www.google.com.tw/maps/place/22.695491,120.434049" TargetMode="External"/><Relationship Id="rId5167" Type="http://schemas.openxmlformats.org/officeDocument/2006/relationships/hyperlink" Target="https://www.google.com.tw/maps/place/24.607219,120.890583" TargetMode="External"/><Relationship Id="rId6218" Type="http://schemas.openxmlformats.org/officeDocument/2006/relationships/hyperlink" Target="https://www.google.com.tw/maps/place/22.735137,120.267597" TargetMode="External"/><Relationship Id="rId7616" Type="http://schemas.openxmlformats.org/officeDocument/2006/relationships/hyperlink" Target="https://www.google.com.tw/maps/place/23.877396,120.920749" TargetMode="External"/><Relationship Id="rId1777" Type="http://schemas.openxmlformats.org/officeDocument/2006/relationships/hyperlink" Target="https://www.google.com.tw/maps/place/24.813683,121.200281" TargetMode="External"/><Relationship Id="rId2828" Type="http://schemas.openxmlformats.org/officeDocument/2006/relationships/hyperlink" Target="https://www.google.com.tw/maps/place/24.644354,121.481946" TargetMode="External"/><Relationship Id="rId4250" Type="http://schemas.openxmlformats.org/officeDocument/2006/relationships/hyperlink" Target="https://www.google.com.tw/maps/place/22.791965,121.107135" TargetMode="External"/><Relationship Id="rId5301" Type="http://schemas.openxmlformats.org/officeDocument/2006/relationships/hyperlink" Target="https://www.google.com.tw/maps/place/24.085924,120.574514" TargetMode="External"/><Relationship Id="rId8871" Type="http://schemas.openxmlformats.org/officeDocument/2006/relationships/hyperlink" Target="https://www.google.com.tw/maps/place/25.000835,121.202871" TargetMode="External"/><Relationship Id="rId7473" Type="http://schemas.openxmlformats.org/officeDocument/2006/relationships/hyperlink" Target="https://www.google.com.tw/maps/place/23.131406,121.190864" TargetMode="External"/><Relationship Id="rId8524" Type="http://schemas.openxmlformats.org/officeDocument/2006/relationships/hyperlink" Target="https://www.google.com.tw/maps/place/22.952187,120.650091" TargetMode="External"/><Relationship Id="rId1911" Type="http://schemas.openxmlformats.org/officeDocument/2006/relationships/hyperlink" Target="https://www.google.com.tw/maps/place/24.477758,120.891043" TargetMode="External"/><Relationship Id="rId6075" Type="http://schemas.openxmlformats.org/officeDocument/2006/relationships/hyperlink" Target="https://www.google.com.tw/maps/place/23.474722,120.173612" TargetMode="External"/><Relationship Id="rId7126" Type="http://schemas.openxmlformats.org/officeDocument/2006/relationships/hyperlink" Target="https://www.google.com.tw/maps/place/23.103072,120.446978" TargetMode="External"/><Relationship Id="rId9298" Type="http://schemas.openxmlformats.org/officeDocument/2006/relationships/hyperlink" Target="https://www.google.com.tw/maps/place/24.675286,121.393549" TargetMode="External"/><Relationship Id="rId1287" Type="http://schemas.openxmlformats.org/officeDocument/2006/relationships/hyperlink" Target="https://www.google.com.tw/maps/place/25.040200,121.926399" TargetMode="External"/><Relationship Id="rId2685" Type="http://schemas.openxmlformats.org/officeDocument/2006/relationships/hyperlink" Target="https://www.google.com.tw/maps/place/25.041437,121.553709" TargetMode="External"/><Relationship Id="rId3736" Type="http://schemas.openxmlformats.org/officeDocument/2006/relationships/hyperlink" Target="https://www.google.com.tw/maps/place/24.576483,121.864783" TargetMode="External"/><Relationship Id="rId657" Type="http://schemas.openxmlformats.org/officeDocument/2006/relationships/hyperlink" Target="https://www.google.com.tw/maps/place/23.039389,120.234834" TargetMode="External"/><Relationship Id="rId2338" Type="http://schemas.openxmlformats.org/officeDocument/2006/relationships/hyperlink" Target="https://www.google.com.tw/maps/place/23.296747,120.596226" TargetMode="External"/><Relationship Id="rId6959" Type="http://schemas.openxmlformats.org/officeDocument/2006/relationships/hyperlink" Target="https://www.google.com.tw/maps/place/23.113361,120.294500" TargetMode="External"/><Relationship Id="rId8381" Type="http://schemas.openxmlformats.org/officeDocument/2006/relationships/hyperlink" Target="https://www.google.com.tw/maps/place/22.072438,120.714028" TargetMode="External"/><Relationship Id="rId9432" Type="http://schemas.openxmlformats.org/officeDocument/2006/relationships/ctrlProp" Target="../ctrlProps/ctrlProp6.xml"/><Relationship Id="rId1421" Type="http://schemas.openxmlformats.org/officeDocument/2006/relationships/hyperlink" Target="https://www.google.com.tw/maps/place/24.616921,121.846624" TargetMode="External"/><Relationship Id="rId4991" Type="http://schemas.openxmlformats.org/officeDocument/2006/relationships/hyperlink" Target="https://www.google.com.tw/maps/place/22.691007,121.047111" TargetMode="External"/><Relationship Id="rId8034" Type="http://schemas.openxmlformats.org/officeDocument/2006/relationships/hyperlink" Target="https://www.google.com.tw/maps/place/23.847453,120.917873" TargetMode="External"/><Relationship Id="rId3593" Type="http://schemas.openxmlformats.org/officeDocument/2006/relationships/hyperlink" Target="https://www.google.com.tw/maps/place/24.934800,121.696560" TargetMode="External"/><Relationship Id="rId4644" Type="http://schemas.openxmlformats.org/officeDocument/2006/relationships/hyperlink" Target="https://www.google.com.tw/maps/place/23.928886,121.588528" TargetMode="External"/><Relationship Id="rId2195" Type="http://schemas.openxmlformats.org/officeDocument/2006/relationships/hyperlink" Target="https://www.google.com.tw/maps/place/23.596904,120.537081" TargetMode="External"/><Relationship Id="rId3246" Type="http://schemas.openxmlformats.org/officeDocument/2006/relationships/hyperlink" Target="https://www.google.com.tw/maps/place/24.166942,120.944312" TargetMode="External"/><Relationship Id="rId167" Type="http://schemas.openxmlformats.org/officeDocument/2006/relationships/hyperlink" Target="https://www.google.com.tw/maps/place/24.768300,120.916055" TargetMode="External"/><Relationship Id="rId7867" Type="http://schemas.openxmlformats.org/officeDocument/2006/relationships/hyperlink" Target="https://www.google.com.tw/maps/place/23.053076,120.559503" TargetMode="External"/><Relationship Id="rId8918" Type="http://schemas.openxmlformats.org/officeDocument/2006/relationships/hyperlink" Target="https://www.google.com.tw/maps/place/23.021278,120.289000" TargetMode="External"/><Relationship Id="rId6469" Type="http://schemas.openxmlformats.org/officeDocument/2006/relationships/hyperlink" Target="https://www.google.com.tw/maps/place/23.447857,120.578332" TargetMode="External"/><Relationship Id="rId6950" Type="http://schemas.openxmlformats.org/officeDocument/2006/relationships/hyperlink" Target="https://www.google.com.tw/maps/place/23.149639,120.287611" TargetMode="External"/><Relationship Id="rId301" Type="http://schemas.openxmlformats.org/officeDocument/2006/relationships/hyperlink" Target="https://www.google.com.tw/maps/place/24.367869,120.643011" TargetMode="External"/><Relationship Id="rId5552" Type="http://schemas.openxmlformats.org/officeDocument/2006/relationships/hyperlink" Target="https://www.google.com.tw/maps/place/24.119509,121.259506" TargetMode="External"/><Relationship Id="rId6603" Type="http://schemas.openxmlformats.org/officeDocument/2006/relationships/hyperlink" Target="https://www.google.com.tw/maps/place/23.473993,120.840094" TargetMode="External"/><Relationship Id="rId4154" Type="http://schemas.openxmlformats.org/officeDocument/2006/relationships/hyperlink" Target="https://www.google.com.tw/maps/place/23.125341,121.222325" TargetMode="External"/><Relationship Id="rId5205" Type="http://schemas.openxmlformats.org/officeDocument/2006/relationships/hyperlink" Target="https://www.google.com.tw/maps/place/24.512749,120.787029" TargetMode="External"/><Relationship Id="rId8775" Type="http://schemas.openxmlformats.org/officeDocument/2006/relationships/hyperlink" Target="https://www.google.com.tw/maps/place/22.891579,120.635677" TargetMode="External"/><Relationship Id="rId7377" Type="http://schemas.openxmlformats.org/officeDocument/2006/relationships/hyperlink" Target="https://www.google.com.tw/maps/place/23.222566,121.015028" TargetMode="External"/><Relationship Id="rId8428" Type="http://schemas.openxmlformats.org/officeDocument/2006/relationships/hyperlink" Target="https://www.google.com.tw/maps/place/21.922282,120.835062" TargetMode="External"/><Relationship Id="rId1815" Type="http://schemas.openxmlformats.org/officeDocument/2006/relationships/hyperlink" Target="https://www.google.com.tw/maps/place/24.723050,121.101825" TargetMode="External"/><Relationship Id="rId6393" Type="http://schemas.openxmlformats.org/officeDocument/2006/relationships/hyperlink" Target="https://www.google.com.tw/maps/place/22.880302,120.224903" TargetMode="External"/><Relationship Id="rId7791" Type="http://schemas.openxmlformats.org/officeDocument/2006/relationships/hyperlink" Target="https://www.google.com.tw/maps/place/23.266740,120.715966" TargetMode="External"/><Relationship Id="rId8842" Type="http://schemas.openxmlformats.org/officeDocument/2006/relationships/hyperlink" Target="https://www.google.com.tw/maps/place/23.253526,121.390420" TargetMode="External"/><Relationship Id="rId3987" Type="http://schemas.openxmlformats.org/officeDocument/2006/relationships/hyperlink" Target="https://www.google.com.tw/maps/place/23.789182,121.459611" TargetMode="External"/><Relationship Id="rId6046" Type="http://schemas.openxmlformats.org/officeDocument/2006/relationships/hyperlink" Target="https://www.google.com.tw/maps/place/23.580296,120.149921" TargetMode="External"/><Relationship Id="rId7444" Type="http://schemas.openxmlformats.org/officeDocument/2006/relationships/hyperlink" Target="https://www.google.com.tw/maps/place/23.133715,121.119928" TargetMode="External"/><Relationship Id="rId2589" Type="http://schemas.openxmlformats.org/officeDocument/2006/relationships/hyperlink" Target="https://www.google.com.tw/maps/place/23.812672,120.735076" TargetMode="External"/><Relationship Id="rId6460" Type="http://schemas.openxmlformats.org/officeDocument/2006/relationships/hyperlink" Target="https://www.google.com.tw/maps/place/23.442778,120.539167" TargetMode="External"/><Relationship Id="rId7511" Type="http://schemas.openxmlformats.org/officeDocument/2006/relationships/hyperlink" Target="https://www.google.com.tw/maps/place/24.138274,120.875516" TargetMode="External"/><Relationship Id="rId975" Type="http://schemas.openxmlformats.org/officeDocument/2006/relationships/hyperlink" Target="https://www.google.com.tw/maps/place/24.990646,121.313594" TargetMode="External"/><Relationship Id="rId2656" Type="http://schemas.openxmlformats.org/officeDocument/2006/relationships/hyperlink" Target="https://www.google.com.tw/maps/place/24.884909,121.280297" TargetMode="External"/><Relationship Id="rId3707" Type="http://schemas.openxmlformats.org/officeDocument/2006/relationships/hyperlink" Target="https://www.google.com.tw/maps/place/24.653424,121.781193" TargetMode="External"/><Relationship Id="rId5062" Type="http://schemas.openxmlformats.org/officeDocument/2006/relationships/hyperlink" Target="https://www.google.com.tw/maps/place/23.883258,121.544151" TargetMode="External"/><Relationship Id="rId6113" Type="http://schemas.openxmlformats.org/officeDocument/2006/relationships/hyperlink" Target="https://www.google.com.tw/maps/place/23.312700,120.152762" TargetMode="External"/><Relationship Id="rId9269" Type="http://schemas.openxmlformats.org/officeDocument/2006/relationships/hyperlink" Target="https://www.google.com.tw/maps/place/24.687691,121.378625" TargetMode="External"/><Relationship Id="rId628" Type="http://schemas.openxmlformats.org/officeDocument/2006/relationships/hyperlink" Target="https://www.google.com.tw/maps/place/23.128028,120.319000" TargetMode="External"/><Relationship Id="rId1258" Type="http://schemas.openxmlformats.org/officeDocument/2006/relationships/hyperlink" Target="https://www.google.com.tw/maps/place/25.119700,121.895899" TargetMode="External"/><Relationship Id="rId1672" Type="http://schemas.openxmlformats.org/officeDocument/2006/relationships/hyperlink" Target="https://www.google.com.tw/maps/place/25.035267,121.500934" TargetMode="External"/><Relationship Id="rId2309" Type="http://schemas.openxmlformats.org/officeDocument/2006/relationships/hyperlink" Target="https://www.google.com.tw/maps/place/23.352381,120.617193" TargetMode="External"/><Relationship Id="rId2723" Type="http://schemas.openxmlformats.org/officeDocument/2006/relationships/hyperlink" Target="https://www.google.com.tw/maps/place/25.097908,121.714565" TargetMode="External"/><Relationship Id="rId5879" Type="http://schemas.openxmlformats.org/officeDocument/2006/relationships/hyperlink" Target="https://www.google.com.tw/maps/place/24.205305,120.504990" TargetMode="External"/><Relationship Id="rId8285" Type="http://schemas.openxmlformats.org/officeDocument/2006/relationships/hyperlink" Target="https://www.google.com.tw/maps/place/22.744551,120.713918" TargetMode="External"/><Relationship Id="rId9336" Type="http://schemas.openxmlformats.org/officeDocument/2006/relationships/hyperlink" Target="https://www.google.com.tw/maps/place/24.658318,121.406082" TargetMode="External"/><Relationship Id="rId1325" Type="http://schemas.openxmlformats.org/officeDocument/2006/relationships/hyperlink" Target="https://www.google.com.tw/maps/place/24.980277,121.948827" TargetMode="External"/><Relationship Id="rId8352" Type="http://schemas.openxmlformats.org/officeDocument/2006/relationships/hyperlink" Target="https://www.google.com.tw/maps/place/22.195724,120.692820" TargetMode="External"/><Relationship Id="rId9403" Type="http://schemas.openxmlformats.org/officeDocument/2006/relationships/hyperlink" Target="https://www.google.com.tw/maps/place/24.645398,121.434970" TargetMode="External"/><Relationship Id="rId3497" Type="http://schemas.openxmlformats.org/officeDocument/2006/relationships/hyperlink" Target="https://www.google.com.tw/maps/place/24.171734,121.575219" TargetMode="External"/><Relationship Id="rId4895" Type="http://schemas.openxmlformats.org/officeDocument/2006/relationships/hyperlink" Target="https://www.google.com.tw/maps/place/22.982331,121.310714" TargetMode="External"/><Relationship Id="rId5946" Type="http://schemas.openxmlformats.org/officeDocument/2006/relationships/hyperlink" Target="https://www.google.com.tw/maps/place/23.988046,120.357313" TargetMode="External"/><Relationship Id="rId8005" Type="http://schemas.openxmlformats.org/officeDocument/2006/relationships/hyperlink" Target="https://www.google.com.tw/maps/place/22.526830,120.413412" TargetMode="External"/><Relationship Id="rId31" Type="http://schemas.openxmlformats.org/officeDocument/2006/relationships/hyperlink" Target="https://www.google.com.tw/maps/place/25.016755,121.400787" TargetMode="External"/><Relationship Id="rId2099" Type="http://schemas.openxmlformats.org/officeDocument/2006/relationships/hyperlink" Target="https://www.google.com.tw/maps/place/23.879424,120.693100" TargetMode="External"/><Relationship Id="rId4548" Type="http://schemas.openxmlformats.org/officeDocument/2006/relationships/hyperlink" Target="https://www.google.com.tw/maps/place/23.960768,121.554998" TargetMode="External"/><Relationship Id="rId4962" Type="http://schemas.openxmlformats.org/officeDocument/2006/relationships/hyperlink" Target="https://www.google.com.tw/maps/place/22.754691,121.160678" TargetMode="External"/><Relationship Id="rId7021" Type="http://schemas.openxmlformats.org/officeDocument/2006/relationships/hyperlink" Target="https://www.google.com.tw/maps/place/22.870555,120.324926" TargetMode="External"/><Relationship Id="rId3564" Type="http://schemas.openxmlformats.org/officeDocument/2006/relationships/hyperlink" Target="https://www.google.com.tw/maps/place/24.958967,121.615124" TargetMode="External"/><Relationship Id="rId4615" Type="http://schemas.openxmlformats.org/officeDocument/2006/relationships/hyperlink" Target="https://www.google.com.tw/maps/place/24.239006,120.671928" TargetMode="External"/><Relationship Id="rId485" Type="http://schemas.openxmlformats.org/officeDocument/2006/relationships/hyperlink" Target="https://www.google.com.tw/maps/place/23.682059,120.481376" TargetMode="External"/><Relationship Id="rId2166" Type="http://schemas.openxmlformats.org/officeDocument/2006/relationships/hyperlink" Target="https://www.google.com.tw/maps/place/23.704356,120.554668" TargetMode="External"/><Relationship Id="rId2580" Type="http://schemas.openxmlformats.org/officeDocument/2006/relationships/hyperlink" Target="https://www.google.com.tw/maps/place/24.821549,121.213728" TargetMode="External"/><Relationship Id="rId3217" Type="http://schemas.openxmlformats.org/officeDocument/2006/relationships/hyperlink" Target="https://www.google.com.tw/maps/place/24.169056,120.842188" TargetMode="External"/><Relationship Id="rId3631" Type="http://schemas.openxmlformats.org/officeDocument/2006/relationships/hyperlink" Target="https://www.google.com.tw/maps/place/24.872056,121.773706" TargetMode="External"/><Relationship Id="rId6787" Type="http://schemas.openxmlformats.org/officeDocument/2006/relationships/hyperlink" Target="https://www.google.com.tw/maps/place/23.490278,120.249167" TargetMode="External"/><Relationship Id="rId7838" Type="http://schemas.openxmlformats.org/officeDocument/2006/relationships/hyperlink" Target="https://www.google.com.tw/maps/place/23.143406,120.625245" TargetMode="External"/><Relationship Id="rId9193" Type="http://schemas.openxmlformats.org/officeDocument/2006/relationships/hyperlink" Target="https://www.google.com.tw/maps/place/24.718016,121.349078" TargetMode="External"/><Relationship Id="rId138" Type="http://schemas.openxmlformats.org/officeDocument/2006/relationships/hyperlink" Target="https://www.google.com.tw/maps/place/24.845490,121.005700" TargetMode="External"/><Relationship Id="rId552" Type="http://schemas.openxmlformats.org/officeDocument/2006/relationships/hyperlink" Target="https://www.google.com.tw/maps/place/23.422797,120.391419" TargetMode="External"/><Relationship Id="rId1182" Type="http://schemas.openxmlformats.org/officeDocument/2006/relationships/hyperlink" Target="https://www.google.com.tw/maps/place/25.208915,121.651139" TargetMode="External"/><Relationship Id="rId2233" Type="http://schemas.openxmlformats.org/officeDocument/2006/relationships/hyperlink" Target="https://www.google.com.tw/maps/place/23.469167,120.535834" TargetMode="External"/><Relationship Id="rId5389" Type="http://schemas.openxmlformats.org/officeDocument/2006/relationships/hyperlink" Target="https://www.google.com.tw/maps/place/23.983188,120.868864" TargetMode="External"/><Relationship Id="rId6854" Type="http://schemas.openxmlformats.org/officeDocument/2006/relationships/hyperlink" Target="https://www.google.com.tw/maps/place/23.239497,120.184779" TargetMode="External"/><Relationship Id="rId9260" Type="http://schemas.openxmlformats.org/officeDocument/2006/relationships/hyperlink" Target="https://www.google.com.tw/maps/place/24.692818,121.374178" TargetMode="External"/><Relationship Id="rId205" Type="http://schemas.openxmlformats.org/officeDocument/2006/relationships/hyperlink" Target="https://www.google.com.tw/maps/place/24.652253,120.850698" TargetMode="External"/><Relationship Id="rId2300" Type="http://schemas.openxmlformats.org/officeDocument/2006/relationships/hyperlink" Target="https://www.google.com.tw/maps/place/23.378229,120.611504" TargetMode="External"/><Relationship Id="rId5456" Type="http://schemas.openxmlformats.org/officeDocument/2006/relationships/hyperlink" Target="https://www.google.com.tw/maps/place/24.015593,121.126934" TargetMode="External"/><Relationship Id="rId6507" Type="http://schemas.openxmlformats.org/officeDocument/2006/relationships/hyperlink" Target="https://www.google.com.tw/maps/place/23.405833,120.652500" TargetMode="External"/><Relationship Id="rId7905" Type="http://schemas.openxmlformats.org/officeDocument/2006/relationships/hyperlink" Target="https://www.google.com.tw/maps/place/22.938240,120.506067" TargetMode="External"/><Relationship Id="rId1999" Type="http://schemas.openxmlformats.org/officeDocument/2006/relationships/hyperlink" Target="https://www.google.com.tw/maps/place/24.266901,120.747842" TargetMode="External"/><Relationship Id="rId4058" Type="http://schemas.openxmlformats.org/officeDocument/2006/relationships/hyperlink" Target="https://www.google.com.tw/maps/place/23.501780,121.369970" TargetMode="External"/><Relationship Id="rId4472" Type="http://schemas.openxmlformats.org/officeDocument/2006/relationships/hyperlink" Target="https://www.google.com.tw/maps/place/24.924556,121.549035" TargetMode="External"/><Relationship Id="rId5109" Type="http://schemas.openxmlformats.org/officeDocument/2006/relationships/hyperlink" Target="https://www.google.com.tw/maps/place/24.183180,120.592597" TargetMode="External"/><Relationship Id="rId5870" Type="http://schemas.openxmlformats.org/officeDocument/2006/relationships/hyperlink" Target="https://www.google.com.tw/maps/place/24.243306,120.520052" TargetMode="External"/><Relationship Id="rId6921" Type="http://schemas.openxmlformats.org/officeDocument/2006/relationships/hyperlink" Target="https://www.google.com.tw/maps/place/23.253281,120.274907" TargetMode="External"/><Relationship Id="rId3074" Type="http://schemas.openxmlformats.org/officeDocument/2006/relationships/hyperlink" Target="https://www.google.com.tw/maps/place/24.313244,121.294208" TargetMode="External"/><Relationship Id="rId4125" Type="http://schemas.openxmlformats.org/officeDocument/2006/relationships/hyperlink" Target="https://www.google.com.tw/maps/place/23.228080,121.285590" TargetMode="External"/><Relationship Id="rId5523" Type="http://schemas.openxmlformats.org/officeDocument/2006/relationships/hyperlink" Target="https://www.google.com.tw/maps/place/24.075805,121.168981" TargetMode="External"/><Relationship Id="rId8679" Type="http://schemas.openxmlformats.org/officeDocument/2006/relationships/hyperlink" Target="https://www.google.com.tw/maps/place/22.876718,120.224992" TargetMode="External"/><Relationship Id="rId1719" Type="http://schemas.openxmlformats.org/officeDocument/2006/relationships/hyperlink" Target="https://www.google.com.tw/maps/place/24.904919,121.357365" TargetMode="External"/><Relationship Id="rId7695" Type="http://schemas.openxmlformats.org/officeDocument/2006/relationships/hyperlink" Target="https://www.google.com.tw/maps/place/23.615242,120.893134" TargetMode="External"/><Relationship Id="rId8746" Type="http://schemas.openxmlformats.org/officeDocument/2006/relationships/hyperlink" Target="https://www.google.com.tw/maps/place/22.886267,120.516783" TargetMode="External"/><Relationship Id="rId2090" Type="http://schemas.openxmlformats.org/officeDocument/2006/relationships/hyperlink" Target="https://www.google.com.tw/maps/place/23.916456,120.676778" TargetMode="External"/><Relationship Id="rId3141" Type="http://schemas.openxmlformats.org/officeDocument/2006/relationships/hyperlink" Target="https://www.google.com.tw/maps/place/24.635596,121.602801" TargetMode="External"/><Relationship Id="rId6297" Type="http://schemas.openxmlformats.org/officeDocument/2006/relationships/hyperlink" Target="https://www.google.com.tw/maps/place/22.499720,120.433374" TargetMode="External"/><Relationship Id="rId7348" Type="http://schemas.openxmlformats.org/officeDocument/2006/relationships/hyperlink" Target="https://www.google.com.tw/maps/place/23.269783,120.973025" TargetMode="External"/><Relationship Id="rId7762" Type="http://schemas.openxmlformats.org/officeDocument/2006/relationships/hyperlink" Target="https://www.google.com.tw/maps/place/23.534879,120.899350" TargetMode="External"/><Relationship Id="rId8813" Type="http://schemas.openxmlformats.org/officeDocument/2006/relationships/hyperlink" Target="https://www.google.com.tw/maps/place/23.315860,121.337030" TargetMode="External"/><Relationship Id="rId3958" Type="http://schemas.openxmlformats.org/officeDocument/2006/relationships/hyperlink" Target="https://www.google.com.tw/maps/place/23.883880,121.522558" TargetMode="External"/><Relationship Id="rId6364" Type="http://schemas.openxmlformats.org/officeDocument/2006/relationships/hyperlink" Target="https://www.google.com.tw/maps/place/22.980292,120.191403" TargetMode="External"/><Relationship Id="rId7415" Type="http://schemas.openxmlformats.org/officeDocument/2006/relationships/hyperlink" Target="https://www.google.com.tw/maps/place/23.177693,121.024888" TargetMode="External"/><Relationship Id="rId879" Type="http://schemas.openxmlformats.org/officeDocument/2006/relationships/hyperlink" Target="https://www.google.com.tw/maps/place/22.364378,120.607906" TargetMode="External"/><Relationship Id="rId5380" Type="http://schemas.openxmlformats.org/officeDocument/2006/relationships/hyperlink" Target="https://www.google.com.tw/maps/place/24.012008,120.848518" TargetMode="External"/><Relationship Id="rId6017" Type="http://schemas.openxmlformats.org/officeDocument/2006/relationships/hyperlink" Target="https://www.google.com.tw/maps/place/23.704657,120.190181" TargetMode="External"/><Relationship Id="rId6431" Type="http://schemas.openxmlformats.org/officeDocument/2006/relationships/hyperlink" Target="https://www.google.com.tw/maps/place/23.471389,120.421389" TargetMode="External"/><Relationship Id="rId1576" Type="http://schemas.openxmlformats.org/officeDocument/2006/relationships/hyperlink" Target="https://www.google.com.tw/maps/place/25.027106,121.826383" TargetMode="External"/><Relationship Id="rId2974" Type="http://schemas.openxmlformats.org/officeDocument/2006/relationships/hyperlink" Target="https://www.google.com.tw/maps/place/24.539036,121.455728" TargetMode="External"/><Relationship Id="rId5033" Type="http://schemas.openxmlformats.org/officeDocument/2006/relationships/hyperlink" Target="https://www.google.com.tw/maps/place/22.777423,121.170667" TargetMode="External"/><Relationship Id="rId8189" Type="http://schemas.openxmlformats.org/officeDocument/2006/relationships/hyperlink" Target="https://www.google.com.tw/maps/place/23.028689,121.287244" TargetMode="External"/><Relationship Id="rId946" Type="http://schemas.openxmlformats.org/officeDocument/2006/relationships/hyperlink" Target="https://www.google.com.tw/maps/place/25.033425,121.439557" TargetMode="External"/><Relationship Id="rId1229" Type="http://schemas.openxmlformats.org/officeDocument/2006/relationships/hyperlink" Target="https://www.google.com.tw/maps/place/25.148903,121.782659" TargetMode="External"/><Relationship Id="rId1990" Type="http://schemas.openxmlformats.org/officeDocument/2006/relationships/hyperlink" Target="https://www.google.com.tw/maps/place/24.274409,120.786858" TargetMode="External"/><Relationship Id="rId2627" Type="http://schemas.openxmlformats.org/officeDocument/2006/relationships/hyperlink" Target="https://www.google.com.tw/maps/place/25.001003,121.314074" TargetMode="External"/><Relationship Id="rId5100" Type="http://schemas.openxmlformats.org/officeDocument/2006/relationships/hyperlink" Target="https://www.google.com.tw/maps/place/24.216517,120.580517" TargetMode="External"/><Relationship Id="rId8256" Type="http://schemas.openxmlformats.org/officeDocument/2006/relationships/hyperlink" Target="https://www.google.com.tw/maps/place/22.711122,120.646962" TargetMode="External"/><Relationship Id="rId1643" Type="http://schemas.openxmlformats.org/officeDocument/2006/relationships/hyperlink" Target="https://www.google.com.tw/maps/place/24.617534,121.834304" TargetMode="External"/><Relationship Id="rId4799" Type="http://schemas.openxmlformats.org/officeDocument/2006/relationships/hyperlink" Target="https://www.google.com.tw/maps/place/23.353382,121.468951" TargetMode="External"/><Relationship Id="rId8670" Type="http://schemas.openxmlformats.org/officeDocument/2006/relationships/hyperlink" Target="https://www.google.com.tw/maps/place/22.924339,120.641316" TargetMode="External"/><Relationship Id="rId9307" Type="http://schemas.openxmlformats.org/officeDocument/2006/relationships/hyperlink" Target="https://www.google.com.tw/maps/place/24.673590,121.400873" TargetMode="External"/><Relationship Id="rId1710" Type="http://schemas.openxmlformats.org/officeDocument/2006/relationships/hyperlink" Target="https://www.google.com.tw/maps/place/24.930547,121.381855" TargetMode="External"/><Relationship Id="rId4866" Type="http://schemas.openxmlformats.org/officeDocument/2006/relationships/hyperlink" Target="https://www.google.com.tw/maps/place/23.097921,121.363902" TargetMode="External"/><Relationship Id="rId5917" Type="http://schemas.openxmlformats.org/officeDocument/2006/relationships/hyperlink" Target="https://www.google.com.tw/maps/place/24.072157,120.429455" TargetMode="External"/><Relationship Id="rId7272" Type="http://schemas.openxmlformats.org/officeDocument/2006/relationships/hyperlink" Target="https://www.google.com.tw/maps/place/23.270138,120.834574" TargetMode="External"/><Relationship Id="rId8323" Type="http://schemas.openxmlformats.org/officeDocument/2006/relationships/hyperlink" Target="https://www.google.com.tw/maps/place/22.604182,120.397920" TargetMode="External"/><Relationship Id="rId3468" Type="http://schemas.openxmlformats.org/officeDocument/2006/relationships/hyperlink" Target="https://www.google.com.tw/maps/place/24.212769,121.484218" TargetMode="External"/><Relationship Id="rId3882" Type="http://schemas.openxmlformats.org/officeDocument/2006/relationships/hyperlink" Target="https://www.google.com.tw/maps/place/24.153523,121.648948" TargetMode="External"/><Relationship Id="rId4519" Type="http://schemas.openxmlformats.org/officeDocument/2006/relationships/hyperlink" Target="https://www.google.com.tw/maps/place/24.748478,121.687513" TargetMode="External"/><Relationship Id="rId4933" Type="http://schemas.openxmlformats.org/officeDocument/2006/relationships/hyperlink" Target="https://www.google.com.tw/maps/place/22.860294,121.200690" TargetMode="External"/><Relationship Id="rId389" Type="http://schemas.openxmlformats.org/officeDocument/2006/relationships/hyperlink" Target="https://www.google.com.tw/maps/place/24.054809,120.533739" TargetMode="External"/><Relationship Id="rId2484" Type="http://schemas.openxmlformats.org/officeDocument/2006/relationships/hyperlink" Target="https://www.google.com.tw/maps/place/22.835655,120.504457" TargetMode="External"/><Relationship Id="rId3535" Type="http://schemas.openxmlformats.org/officeDocument/2006/relationships/hyperlink" Target="https://www.google.com.tw/maps/place/24.986228,121.540182" TargetMode="External"/><Relationship Id="rId9097" Type="http://schemas.openxmlformats.org/officeDocument/2006/relationships/hyperlink" Target="https://www.google.com.tw/maps/place/24.763708,121.349521" TargetMode="External"/><Relationship Id="rId456" Type="http://schemas.openxmlformats.org/officeDocument/2006/relationships/hyperlink" Target="https://www.google.com.tw/maps/place/23.800729,120.470862" TargetMode="External"/><Relationship Id="rId870" Type="http://schemas.openxmlformats.org/officeDocument/2006/relationships/hyperlink" Target="https://www.google.com.tw/maps/place/22.400277,120.589798" TargetMode="External"/><Relationship Id="rId1086" Type="http://schemas.openxmlformats.org/officeDocument/2006/relationships/hyperlink" Target="https://www.google.com.tw/maps/place/24.675391,120.847873" TargetMode="External"/><Relationship Id="rId2137" Type="http://schemas.openxmlformats.org/officeDocument/2006/relationships/hyperlink" Target="https://www.google.com.tw/maps/place/23.758058,120.663761" TargetMode="External"/><Relationship Id="rId2551" Type="http://schemas.openxmlformats.org/officeDocument/2006/relationships/hyperlink" Target="https://www.google.com.tw/maps/place/23.928358,120.673476" TargetMode="External"/><Relationship Id="rId9164" Type="http://schemas.openxmlformats.org/officeDocument/2006/relationships/hyperlink" Target="https://www.google.com.tw/maps/place/24.733170,121.351601" TargetMode="External"/><Relationship Id="rId109" Type="http://schemas.openxmlformats.org/officeDocument/2006/relationships/hyperlink" Target="https://www.google.com.tw/maps/place/24.889220,121.091000" TargetMode="External"/><Relationship Id="rId523" Type="http://schemas.openxmlformats.org/officeDocument/2006/relationships/hyperlink" Target="https://www.google.com.tw/maps/place/23.528611,120.438334" TargetMode="External"/><Relationship Id="rId1153" Type="http://schemas.openxmlformats.org/officeDocument/2006/relationships/hyperlink" Target="https://www.google.com.tw/maps/place/25.297731,121.576253" TargetMode="External"/><Relationship Id="rId2204" Type="http://schemas.openxmlformats.org/officeDocument/2006/relationships/hyperlink" Target="https://www.google.com.tw/maps/place/23.573611,120.553611" TargetMode="External"/><Relationship Id="rId3602" Type="http://schemas.openxmlformats.org/officeDocument/2006/relationships/hyperlink" Target="https://www.google.com.tw/maps/place/24.917691,121.710047" TargetMode="External"/><Relationship Id="rId6758" Type="http://schemas.openxmlformats.org/officeDocument/2006/relationships/hyperlink" Target="https://www.google.com.tw/maps/place/23.594722,120.302500" TargetMode="External"/><Relationship Id="rId7809" Type="http://schemas.openxmlformats.org/officeDocument/2006/relationships/hyperlink" Target="https://www.google.com.tw/maps/place/23.214160,120.690782" TargetMode="External"/><Relationship Id="rId8180" Type="http://schemas.openxmlformats.org/officeDocument/2006/relationships/hyperlink" Target="https://www.google.com.tw/maps/place/23.055138,121.300655" TargetMode="External"/><Relationship Id="rId9231" Type="http://schemas.openxmlformats.org/officeDocument/2006/relationships/hyperlink" Target="https://www.google.com.tw/maps/place/24.701788,121.363127" TargetMode="External"/><Relationship Id="rId5774" Type="http://schemas.openxmlformats.org/officeDocument/2006/relationships/hyperlink" Target="https://www.google.com.tw/maps/place/23.827211,120.754042" TargetMode="External"/><Relationship Id="rId6825" Type="http://schemas.openxmlformats.org/officeDocument/2006/relationships/hyperlink" Target="https://www.google.com.tw/maps/place/23.329444,120.252223" TargetMode="External"/><Relationship Id="rId1220" Type="http://schemas.openxmlformats.org/officeDocument/2006/relationships/hyperlink" Target="https://www.google.com.tw/maps/place/25.137285,121.748691" TargetMode="External"/><Relationship Id="rId4376" Type="http://schemas.openxmlformats.org/officeDocument/2006/relationships/hyperlink" Target="https://www.google.com.tw/maps/place/22.370522,120.910185" TargetMode="External"/><Relationship Id="rId4790" Type="http://schemas.openxmlformats.org/officeDocument/2006/relationships/hyperlink" Target="https://www.google.com.tw/maps/place/23.393130,121.475896" TargetMode="External"/><Relationship Id="rId5427" Type="http://schemas.openxmlformats.org/officeDocument/2006/relationships/hyperlink" Target="https://www.google.com.tw/maps/place/23.993833,121.032212" TargetMode="External"/><Relationship Id="rId5841" Type="http://schemas.openxmlformats.org/officeDocument/2006/relationships/hyperlink" Target="https://www.google.com.tw/maps/place/23.793499,120.994656" TargetMode="External"/><Relationship Id="rId8997" Type="http://schemas.openxmlformats.org/officeDocument/2006/relationships/hyperlink" Target="https://www.google.com.tw/maps/place/24.248662,121.148985" TargetMode="External"/><Relationship Id="rId3392" Type="http://schemas.openxmlformats.org/officeDocument/2006/relationships/hyperlink" Target="https://www.google.com.tw/maps/place/24.179278,121.390522" TargetMode="External"/><Relationship Id="rId4029" Type="http://schemas.openxmlformats.org/officeDocument/2006/relationships/hyperlink" Target="https://www.google.com.tw/maps/place/23.624600,121.402480" TargetMode="External"/><Relationship Id="rId4443" Type="http://schemas.openxmlformats.org/officeDocument/2006/relationships/hyperlink" Target="https://www.google.com.tw/maps/place/22.209187,120.754111" TargetMode="External"/><Relationship Id="rId7599" Type="http://schemas.openxmlformats.org/officeDocument/2006/relationships/hyperlink" Target="https://www.google.com.tw/maps/place/23.939689,120.927158" TargetMode="External"/><Relationship Id="rId3045" Type="http://schemas.openxmlformats.org/officeDocument/2006/relationships/hyperlink" Target="https://www.google.com.tw/maps/place/24.385003,121.347512" TargetMode="External"/><Relationship Id="rId4510" Type="http://schemas.openxmlformats.org/officeDocument/2006/relationships/hyperlink" Target="https://www.google.com.tw/maps/place/24.752647,121.653619" TargetMode="External"/><Relationship Id="rId7666" Type="http://schemas.openxmlformats.org/officeDocument/2006/relationships/hyperlink" Target="https://www.google.com.tw/maps/place/23.727809,120.854833" TargetMode="External"/><Relationship Id="rId8717" Type="http://schemas.openxmlformats.org/officeDocument/2006/relationships/hyperlink" Target="https://www.google.com.tw/maps/place/22.887575,120.395787" TargetMode="External"/><Relationship Id="rId380" Type="http://schemas.openxmlformats.org/officeDocument/2006/relationships/hyperlink" Target="https://www.google.com.tw/maps/place/24.085377,120.556346" TargetMode="External"/><Relationship Id="rId2061" Type="http://schemas.openxmlformats.org/officeDocument/2006/relationships/hyperlink" Target="https://www.google.com.tw/maps/place/24.032653,120.695237" TargetMode="External"/><Relationship Id="rId3112" Type="http://schemas.openxmlformats.org/officeDocument/2006/relationships/hyperlink" Target="https://www.google.com.tw/maps/place/24.866773,121.370690" TargetMode="External"/><Relationship Id="rId6268" Type="http://schemas.openxmlformats.org/officeDocument/2006/relationships/hyperlink" Target="https://www.google.com.tw/maps/place/22.563376,120.355158" TargetMode="External"/><Relationship Id="rId6682" Type="http://schemas.openxmlformats.org/officeDocument/2006/relationships/hyperlink" Target="https://www.google.com.tw/maps/place/23.873440,120.446893" TargetMode="External"/><Relationship Id="rId7319" Type="http://schemas.openxmlformats.org/officeDocument/2006/relationships/hyperlink" Target="https://www.google.com.tw/maps/place/23.281042,120.917821" TargetMode="External"/><Relationship Id="rId5284" Type="http://schemas.openxmlformats.org/officeDocument/2006/relationships/hyperlink" Target="https://www.google.com.tw/maps/place/24.648576,120.862026" TargetMode="External"/><Relationship Id="rId6335" Type="http://schemas.openxmlformats.org/officeDocument/2006/relationships/hyperlink" Target="https://www.google.com.tw/maps/place/22.404846,120.576622" TargetMode="External"/><Relationship Id="rId7733" Type="http://schemas.openxmlformats.org/officeDocument/2006/relationships/hyperlink" Target="https://www.google.com.tw/maps/place/23.557616,120.907875" TargetMode="External"/><Relationship Id="rId100" Type="http://schemas.openxmlformats.org/officeDocument/2006/relationships/hyperlink" Target="https://www.google.com.tw/maps/place/24.905100,121.130400" TargetMode="External"/><Relationship Id="rId2878" Type="http://schemas.openxmlformats.org/officeDocument/2006/relationships/hyperlink" Target="https://www.google.com.tw/maps/place/24.639296,121.556339" TargetMode="External"/><Relationship Id="rId3929" Type="http://schemas.openxmlformats.org/officeDocument/2006/relationships/hyperlink" Target="https://www.google.com.tw/maps/place/23.977196,121.607291" TargetMode="External"/><Relationship Id="rId7800" Type="http://schemas.openxmlformats.org/officeDocument/2006/relationships/hyperlink" Target="https://www.google.com.tw/maps/place/23.247120,120.692853" TargetMode="External"/><Relationship Id="rId1894" Type="http://schemas.openxmlformats.org/officeDocument/2006/relationships/hyperlink" Target="https://www.google.com.tw/maps/place/24.538301,120.917909" TargetMode="External"/><Relationship Id="rId2945" Type="http://schemas.openxmlformats.org/officeDocument/2006/relationships/hyperlink" Target="https://www.google.com.tw/maps/place/24.738354,121.799128" TargetMode="External"/><Relationship Id="rId5351" Type="http://schemas.openxmlformats.org/officeDocument/2006/relationships/hyperlink" Target="https://www.google.com.tw/maps/place/23.984530,120.748661" TargetMode="External"/><Relationship Id="rId6402" Type="http://schemas.openxmlformats.org/officeDocument/2006/relationships/hyperlink" Target="https://www.google.com.tw/maps/place/23.061496,120.171890" TargetMode="External"/><Relationship Id="rId917" Type="http://schemas.openxmlformats.org/officeDocument/2006/relationships/hyperlink" Target="https://www.google.com.tw/maps/place/22.215866,120.681835" TargetMode="External"/><Relationship Id="rId1547" Type="http://schemas.openxmlformats.org/officeDocument/2006/relationships/hyperlink" Target="https://www.google.com.tw/maps/place/25.176380,121.426279" TargetMode="External"/><Relationship Id="rId1961" Type="http://schemas.openxmlformats.org/officeDocument/2006/relationships/hyperlink" Target="https://www.google.com.tw/maps/place/24.318247,120.823681" TargetMode="External"/><Relationship Id="rId5004" Type="http://schemas.openxmlformats.org/officeDocument/2006/relationships/hyperlink" Target="https://www.google.com.tw/maps/place/23.651070,121.470639" TargetMode="External"/><Relationship Id="rId8574" Type="http://schemas.openxmlformats.org/officeDocument/2006/relationships/hyperlink" Target="https://www.google.com.tw/maps/place/22.765629,120.585678" TargetMode="External"/><Relationship Id="rId1614" Type="http://schemas.openxmlformats.org/officeDocument/2006/relationships/hyperlink" Target="https://www.google.com.tw/maps/place/25.106355,121.774143" TargetMode="External"/><Relationship Id="rId4020" Type="http://schemas.openxmlformats.org/officeDocument/2006/relationships/hyperlink" Target="https://www.google.com.tw/maps/place/23.660670,121.420150" TargetMode="External"/><Relationship Id="rId7176" Type="http://schemas.openxmlformats.org/officeDocument/2006/relationships/hyperlink" Target="https://www.google.com.tw/maps/place/23.075231,120.612037" TargetMode="External"/><Relationship Id="rId7590" Type="http://schemas.openxmlformats.org/officeDocument/2006/relationships/hyperlink" Target="https://www.google.com.tw/maps/place/23.971170,120.948560" TargetMode="External"/><Relationship Id="rId8227" Type="http://schemas.openxmlformats.org/officeDocument/2006/relationships/hyperlink" Target="https://www.google.com.tw/maps/place/22.687808,120.524502" TargetMode="External"/><Relationship Id="rId8641" Type="http://schemas.openxmlformats.org/officeDocument/2006/relationships/hyperlink" Target="https://www.google.com.tw/maps/place/22.517939,120.462699" TargetMode="External"/><Relationship Id="rId3786" Type="http://schemas.openxmlformats.org/officeDocument/2006/relationships/hyperlink" Target="https://www.google.com.tw/maps/place/24.460663,121.783943" TargetMode="External"/><Relationship Id="rId6192" Type="http://schemas.openxmlformats.org/officeDocument/2006/relationships/hyperlink" Target="https://www.google.com.tw/maps/place/22.842997,120.232917" TargetMode="External"/><Relationship Id="rId7243" Type="http://schemas.openxmlformats.org/officeDocument/2006/relationships/hyperlink" Target="https://www.google.com.tw/maps/place/23.175245,120.778386" TargetMode="External"/><Relationship Id="rId2388" Type="http://schemas.openxmlformats.org/officeDocument/2006/relationships/hyperlink" Target="https://www.google.com.tw/maps/place/23.194025,120.512407" TargetMode="External"/><Relationship Id="rId3439" Type="http://schemas.openxmlformats.org/officeDocument/2006/relationships/hyperlink" Target="https://www.google.com.tw/maps/place/24.212065,121.429475" TargetMode="External"/><Relationship Id="rId4837" Type="http://schemas.openxmlformats.org/officeDocument/2006/relationships/hyperlink" Target="https://www.google.com.tw/maps/place/23.208535,121.398120" TargetMode="External"/><Relationship Id="rId7310" Type="http://schemas.openxmlformats.org/officeDocument/2006/relationships/hyperlink" Target="https://www.google.com.tw/maps/place/23.286445,120.896253" TargetMode="External"/><Relationship Id="rId3853" Type="http://schemas.openxmlformats.org/officeDocument/2006/relationships/hyperlink" Target="https://www.google.com.tw/maps/place/24.247502,121.716973" TargetMode="External"/><Relationship Id="rId4904" Type="http://schemas.openxmlformats.org/officeDocument/2006/relationships/hyperlink" Target="https://www.google.com.tw/maps/place/22.953379,121.283061" TargetMode="External"/><Relationship Id="rId9068" Type="http://schemas.openxmlformats.org/officeDocument/2006/relationships/hyperlink" Target="https://www.google.com.tw/maps/place/24.781174,121.360304" TargetMode="External"/><Relationship Id="rId774" Type="http://schemas.openxmlformats.org/officeDocument/2006/relationships/hyperlink" Target="https://www.google.com.tw/maps/place/22.636417,120.392688" TargetMode="External"/><Relationship Id="rId1057" Type="http://schemas.openxmlformats.org/officeDocument/2006/relationships/hyperlink" Target="https://www.google.com.tw/maps/place/23.696545,120.521257" TargetMode="External"/><Relationship Id="rId2455" Type="http://schemas.openxmlformats.org/officeDocument/2006/relationships/hyperlink" Target="https://www.google.com.tw/maps/place/22.936668,120.461528" TargetMode="External"/><Relationship Id="rId3506" Type="http://schemas.openxmlformats.org/officeDocument/2006/relationships/hyperlink" Target="https://www.google.com.tw/maps/place/24.168241,121.603218" TargetMode="External"/><Relationship Id="rId3920" Type="http://schemas.openxmlformats.org/officeDocument/2006/relationships/hyperlink" Target="https://www.google.com.tw/maps/place/24.007648,121.615324" TargetMode="External"/><Relationship Id="rId8084" Type="http://schemas.openxmlformats.org/officeDocument/2006/relationships/hyperlink" Target="https://www.google.com.tw/maps/place/22.772853,120.439586" TargetMode="External"/><Relationship Id="rId427" Type="http://schemas.openxmlformats.org/officeDocument/2006/relationships/hyperlink" Target="https://www.google.com.tw/maps/place/23.903233,120.538131" TargetMode="External"/><Relationship Id="rId841" Type="http://schemas.openxmlformats.org/officeDocument/2006/relationships/hyperlink" Target="https://www.google.com.tw/maps/place/22.516522,120.530925" TargetMode="External"/><Relationship Id="rId1471" Type="http://schemas.openxmlformats.org/officeDocument/2006/relationships/hyperlink" Target="https://www.google.com.tw/maps/place/25.179748,121.544404" TargetMode="External"/><Relationship Id="rId2108" Type="http://schemas.openxmlformats.org/officeDocument/2006/relationships/hyperlink" Target="https://www.google.com.tw/maps/place/23.840361,120.701115" TargetMode="External"/><Relationship Id="rId2522" Type="http://schemas.openxmlformats.org/officeDocument/2006/relationships/hyperlink" Target="https://www.google.com.tw/maps/place/22.694059,120.490485" TargetMode="External"/><Relationship Id="rId5678" Type="http://schemas.openxmlformats.org/officeDocument/2006/relationships/hyperlink" Target="https://www.google.com.tw/maps/place/25.054860,121.158490" TargetMode="External"/><Relationship Id="rId6729" Type="http://schemas.openxmlformats.org/officeDocument/2006/relationships/hyperlink" Target="https://www.google.com.tw/maps/place/23.719889,120.327751" TargetMode="External"/><Relationship Id="rId9135" Type="http://schemas.openxmlformats.org/officeDocument/2006/relationships/hyperlink" Target="https://www.google.com.tw/maps/place/24.746019,121.349734" TargetMode="External"/><Relationship Id="rId1124" Type="http://schemas.openxmlformats.org/officeDocument/2006/relationships/hyperlink" Target="https://www.google.com.tw/maps/place/25.248641,121.463657" TargetMode="External"/><Relationship Id="rId4694" Type="http://schemas.openxmlformats.org/officeDocument/2006/relationships/hyperlink" Target="https://www.google.com.tw/maps/place/23.747283,121.555362" TargetMode="External"/><Relationship Id="rId5745" Type="http://schemas.openxmlformats.org/officeDocument/2006/relationships/hyperlink" Target="https://www.google.com.tw/maps/place/24.862510,120.951840" TargetMode="External"/><Relationship Id="rId8151" Type="http://schemas.openxmlformats.org/officeDocument/2006/relationships/hyperlink" Target="https://www.google.com.tw/maps/place/23.105970,121.274740" TargetMode="External"/><Relationship Id="rId9202" Type="http://schemas.openxmlformats.org/officeDocument/2006/relationships/hyperlink" Target="https://www.google.com.tw/maps/place/24.715917,121.352466" TargetMode="External"/><Relationship Id="rId3296" Type="http://schemas.openxmlformats.org/officeDocument/2006/relationships/hyperlink" Target="https://www.google.com.tw/maps/place/24.240998,121.230430" TargetMode="External"/><Relationship Id="rId4347" Type="http://schemas.openxmlformats.org/officeDocument/2006/relationships/hyperlink" Target="https://www.google.com.tw/maps/place/22.488802,120.953629" TargetMode="External"/><Relationship Id="rId4761" Type="http://schemas.openxmlformats.org/officeDocument/2006/relationships/hyperlink" Target="https://www.google.com.tw/maps/place/23.499254,121.504391" TargetMode="External"/><Relationship Id="rId3363" Type="http://schemas.openxmlformats.org/officeDocument/2006/relationships/hyperlink" Target="https://www.google.com.tw/maps/place/24.182027,121.306273" TargetMode="External"/><Relationship Id="rId4414" Type="http://schemas.openxmlformats.org/officeDocument/2006/relationships/hyperlink" Target="https://www.google.com.tw/maps/place/22.259367,120.842645" TargetMode="External"/><Relationship Id="rId5812" Type="http://schemas.openxmlformats.org/officeDocument/2006/relationships/hyperlink" Target="https://www.google.com.tw/maps/place/23.787701,120.904472" TargetMode="External"/><Relationship Id="rId8968" Type="http://schemas.openxmlformats.org/officeDocument/2006/relationships/hyperlink" Target="https://www.google.com.tw/maps/place/24.228181,121.071377" TargetMode="External"/><Relationship Id="rId284" Type="http://schemas.openxmlformats.org/officeDocument/2006/relationships/hyperlink" Target="https://www.google.com.tw/maps/place/24.438158,120.645838" TargetMode="External"/><Relationship Id="rId3016" Type="http://schemas.openxmlformats.org/officeDocument/2006/relationships/hyperlink" Target="https://www.google.com.tw/maps/place/24.427409,121.366693" TargetMode="External"/><Relationship Id="rId7984" Type="http://schemas.openxmlformats.org/officeDocument/2006/relationships/hyperlink" Target="https://www.google.com.tw/maps/place/22.610323,120.432576" TargetMode="External"/><Relationship Id="rId3430" Type="http://schemas.openxmlformats.org/officeDocument/2006/relationships/hyperlink" Target="https://www.google.com.tw/maps/place/24.205490,121.421255" TargetMode="External"/><Relationship Id="rId5188" Type="http://schemas.openxmlformats.org/officeDocument/2006/relationships/hyperlink" Target="https://www.google.com.tw/maps/place/24.575336,120.820492" TargetMode="External"/><Relationship Id="rId6586" Type="http://schemas.openxmlformats.org/officeDocument/2006/relationships/hyperlink" Target="https://www.google.com.tw/maps/place/23.502222,120.803333" TargetMode="External"/><Relationship Id="rId7637" Type="http://schemas.openxmlformats.org/officeDocument/2006/relationships/hyperlink" Target="https://www.google.com.tw/maps/place/23.824522,120.888902" TargetMode="External"/><Relationship Id="rId351" Type="http://schemas.openxmlformats.org/officeDocument/2006/relationships/hyperlink" Target="https://www.google.com.tw/maps/place/24.183144,120.544082" TargetMode="External"/><Relationship Id="rId2032" Type="http://schemas.openxmlformats.org/officeDocument/2006/relationships/hyperlink" Target="https://www.google.com.tw/maps/place/24.143826,120.694404" TargetMode="External"/><Relationship Id="rId6239" Type="http://schemas.openxmlformats.org/officeDocument/2006/relationships/hyperlink" Target="https://www.google.com.tw/maps/place/22.666607,120.290687" TargetMode="External"/><Relationship Id="rId6653" Type="http://schemas.openxmlformats.org/officeDocument/2006/relationships/hyperlink" Target="https://www.google.com.tw/maps/place/23.977122,120.478659" TargetMode="External"/><Relationship Id="rId7704" Type="http://schemas.openxmlformats.org/officeDocument/2006/relationships/hyperlink" Target="https://www.google.com.tw/maps/place/23.581507,120.881484" TargetMode="External"/><Relationship Id="rId1798" Type="http://schemas.openxmlformats.org/officeDocument/2006/relationships/hyperlink" Target="https://www.google.com.tw/maps/place/24.735022,121.160819" TargetMode="External"/><Relationship Id="rId2849" Type="http://schemas.openxmlformats.org/officeDocument/2006/relationships/hyperlink" Target="https://www.google.com.tw/maps/place/24.609309,121.487368" TargetMode="External"/><Relationship Id="rId5255" Type="http://schemas.openxmlformats.org/officeDocument/2006/relationships/hyperlink" Target="https://www.google.com.tw/maps/place/24.306661,120.721831" TargetMode="External"/><Relationship Id="rId6306" Type="http://schemas.openxmlformats.org/officeDocument/2006/relationships/hyperlink" Target="https://www.google.com.tw/maps/place/22.469716,120.463738" TargetMode="External"/><Relationship Id="rId6720" Type="http://schemas.openxmlformats.org/officeDocument/2006/relationships/hyperlink" Target="https://www.google.com.tw/maps/place/23.747976,120.352219" TargetMode="External"/><Relationship Id="rId1865" Type="http://schemas.openxmlformats.org/officeDocument/2006/relationships/hyperlink" Target="https://www.google.com.tw/maps/place/24.633803,120.955686" TargetMode="External"/><Relationship Id="rId4271" Type="http://schemas.openxmlformats.org/officeDocument/2006/relationships/hyperlink" Target="https://www.google.com.tw/maps/place/22.771672,121.076060" TargetMode="External"/><Relationship Id="rId5322" Type="http://schemas.openxmlformats.org/officeDocument/2006/relationships/hyperlink" Target="https://www.google.com.tw/maps/place/24.019499,120.626602" TargetMode="External"/><Relationship Id="rId8478" Type="http://schemas.openxmlformats.org/officeDocument/2006/relationships/hyperlink" Target="https://www.google.com.tw/maps/place/22.194854,120.887543" TargetMode="External"/><Relationship Id="rId8892" Type="http://schemas.openxmlformats.org/officeDocument/2006/relationships/hyperlink" Target="https://www.google.com.tw/maps/place/23.532778,120.326945" TargetMode="External"/><Relationship Id="rId1518" Type="http://schemas.openxmlformats.org/officeDocument/2006/relationships/hyperlink" Target="https://www.google.com.tw/maps/place/25.095893,121.514108" TargetMode="External"/><Relationship Id="rId2916" Type="http://schemas.openxmlformats.org/officeDocument/2006/relationships/hyperlink" Target="https://www.google.com.tw/maps/place/24.711860,121.689116" TargetMode="External"/><Relationship Id="rId7494" Type="http://schemas.openxmlformats.org/officeDocument/2006/relationships/hyperlink" Target="https://www.google.com.tw/maps/place/23.045889,120.477940" TargetMode="External"/><Relationship Id="rId8545" Type="http://schemas.openxmlformats.org/officeDocument/2006/relationships/hyperlink" Target="https://www.google.com.tw/maps/place/22.869822,120.631299" TargetMode="External"/><Relationship Id="rId1932" Type="http://schemas.openxmlformats.org/officeDocument/2006/relationships/hyperlink" Target="https://www.google.com.tw/maps/place/24.397875,120.866707" TargetMode="External"/><Relationship Id="rId6096" Type="http://schemas.openxmlformats.org/officeDocument/2006/relationships/hyperlink" Target="https://www.google.com.tw/maps/place/23.381111,120.169167" TargetMode="External"/><Relationship Id="rId7147" Type="http://schemas.openxmlformats.org/officeDocument/2006/relationships/hyperlink" Target="https://www.google.com.tw/maps/place/23.083662,120.523328" TargetMode="External"/><Relationship Id="rId6163" Type="http://schemas.openxmlformats.org/officeDocument/2006/relationships/hyperlink" Target="https://www.google.com.tw/maps/place/23.097833,120.132306" TargetMode="External"/><Relationship Id="rId7561" Type="http://schemas.openxmlformats.org/officeDocument/2006/relationships/hyperlink" Target="https://www.google.com.tw/maps/place/24.046043,120.936632" TargetMode="External"/><Relationship Id="rId8612" Type="http://schemas.openxmlformats.org/officeDocument/2006/relationships/hyperlink" Target="https://www.google.com.tw/maps/place/22.633351,120.484972" TargetMode="External"/><Relationship Id="rId3757" Type="http://schemas.openxmlformats.org/officeDocument/2006/relationships/hyperlink" Target="https://www.google.com.tw/maps/place/24.525073,121.839723" TargetMode="External"/><Relationship Id="rId4808" Type="http://schemas.openxmlformats.org/officeDocument/2006/relationships/hyperlink" Target="https://www.google.com.tw/maps/place/23.315425,121.456725" TargetMode="External"/><Relationship Id="rId7214" Type="http://schemas.openxmlformats.org/officeDocument/2006/relationships/hyperlink" Target="https://www.google.com.tw/maps/place/23.114980,120.713222" TargetMode="External"/><Relationship Id="rId678" Type="http://schemas.openxmlformats.org/officeDocument/2006/relationships/hyperlink" Target="https://www.google.com.tw/maps/place/22.965694,120.216195" TargetMode="External"/><Relationship Id="rId2359" Type="http://schemas.openxmlformats.org/officeDocument/2006/relationships/hyperlink" Target="https://www.google.com.tw/maps/place/23.248476,120.567308" TargetMode="External"/><Relationship Id="rId2773" Type="http://schemas.openxmlformats.org/officeDocument/2006/relationships/hyperlink" Target="https://www.google.com.tw/maps/place/24.584957,120.841781" TargetMode="External"/><Relationship Id="rId3824" Type="http://schemas.openxmlformats.org/officeDocument/2006/relationships/hyperlink" Target="https://www.google.com.tw/maps/place/24.333582,121.767323" TargetMode="External"/><Relationship Id="rId6230" Type="http://schemas.openxmlformats.org/officeDocument/2006/relationships/hyperlink" Target="https://www.google.com.tw/maps/place/22.700937,120.302507" TargetMode="External"/><Relationship Id="rId9386" Type="http://schemas.openxmlformats.org/officeDocument/2006/relationships/hyperlink" Target="https://www.google.com.tw/maps/place/24.651252,121.428066" TargetMode="External"/><Relationship Id="rId745" Type="http://schemas.openxmlformats.org/officeDocument/2006/relationships/hyperlink" Target="https://www.google.com.tw/maps/place/22.695235,120.322255" TargetMode="External"/><Relationship Id="rId1375" Type="http://schemas.openxmlformats.org/officeDocument/2006/relationships/hyperlink" Target="https://www.google.com.tw/maps/place/24.814505,121.818850" TargetMode="External"/><Relationship Id="rId2426" Type="http://schemas.openxmlformats.org/officeDocument/2006/relationships/hyperlink" Target="https://www.google.com.tw/maps/place/23.053789,120.485736" TargetMode="External"/><Relationship Id="rId5996" Type="http://schemas.openxmlformats.org/officeDocument/2006/relationships/hyperlink" Target="https://www.google.com.tw/maps/place/23.757927,120.263432" TargetMode="External"/><Relationship Id="rId9039" Type="http://schemas.openxmlformats.org/officeDocument/2006/relationships/hyperlink" Target="https://www.google.com.tw/maps/place/24.815115,121.352706" TargetMode="External"/><Relationship Id="rId81" Type="http://schemas.openxmlformats.org/officeDocument/2006/relationships/hyperlink" Target="https://www.google.com.tw/maps/place/24.942410,121.206240" TargetMode="External"/><Relationship Id="rId812" Type="http://schemas.openxmlformats.org/officeDocument/2006/relationships/hyperlink" Target="https://www.google.com.tw/maps/place/22.623683,120.555881" TargetMode="External"/><Relationship Id="rId1028" Type="http://schemas.openxmlformats.org/officeDocument/2006/relationships/hyperlink" Target="https://www.google.com.tw/maps/place/24.094913,120.565517" TargetMode="External"/><Relationship Id="rId1442" Type="http://schemas.openxmlformats.org/officeDocument/2006/relationships/hyperlink" Target="https://www.google.com.tw/maps/place/25.209383,121.597513" TargetMode="External"/><Relationship Id="rId2840" Type="http://schemas.openxmlformats.org/officeDocument/2006/relationships/hyperlink" Target="https://www.google.com.tw/maps/place/24.616472,121.490352" TargetMode="External"/><Relationship Id="rId4598" Type="http://schemas.openxmlformats.org/officeDocument/2006/relationships/hyperlink" Target="https://www.google.com.tw/maps/place/24.249325,120.601875" TargetMode="External"/><Relationship Id="rId5649" Type="http://schemas.openxmlformats.org/officeDocument/2006/relationships/hyperlink" Target="https://www.google.com.tw/maps/place/25.116300,121.276380" TargetMode="External"/><Relationship Id="rId8055" Type="http://schemas.openxmlformats.org/officeDocument/2006/relationships/hyperlink" Target="https://www.google.com.tw/maps/place/22.729202,120.326573" TargetMode="External"/><Relationship Id="rId9106" Type="http://schemas.openxmlformats.org/officeDocument/2006/relationships/hyperlink" Target="https://www.google.com.tw/maps/place/24.760041,121.344365" TargetMode="External"/><Relationship Id="rId7071" Type="http://schemas.openxmlformats.org/officeDocument/2006/relationships/hyperlink" Target="https://www.google.com.tw/maps/place/23.022444,120.250417" TargetMode="External"/><Relationship Id="rId8122" Type="http://schemas.openxmlformats.org/officeDocument/2006/relationships/hyperlink" Target="https://www.google.com.tw/maps/place/22.823211,120.599167" TargetMode="External"/><Relationship Id="rId3267" Type="http://schemas.openxmlformats.org/officeDocument/2006/relationships/hyperlink" Target="https://www.google.com.tw/maps/place/24.253220,121.173130" TargetMode="External"/><Relationship Id="rId4665" Type="http://schemas.openxmlformats.org/officeDocument/2006/relationships/hyperlink" Target="https://www.google.com.tw/maps/place/23.850908,121.594126" TargetMode="External"/><Relationship Id="rId5716" Type="http://schemas.openxmlformats.org/officeDocument/2006/relationships/hyperlink" Target="https://www.google.com.tw/maps/place/24.972100,121.025560" TargetMode="External"/><Relationship Id="rId188" Type="http://schemas.openxmlformats.org/officeDocument/2006/relationships/hyperlink" Target="https://www.google.com.tw/maps/place/24.688977,120.910219" TargetMode="External"/><Relationship Id="rId3681" Type="http://schemas.openxmlformats.org/officeDocument/2006/relationships/hyperlink" Target="https://www.google.com.tw/maps/place/24.758834,121.771292" TargetMode="External"/><Relationship Id="rId4318" Type="http://schemas.openxmlformats.org/officeDocument/2006/relationships/hyperlink" Target="https://www.google.com.tw/maps/place/22.596666,120.993907" TargetMode="External"/><Relationship Id="rId4732" Type="http://schemas.openxmlformats.org/officeDocument/2006/relationships/hyperlink" Target="https://www.google.com.tw/maps/place/23.612642,121.528833" TargetMode="External"/><Relationship Id="rId7888" Type="http://schemas.openxmlformats.org/officeDocument/2006/relationships/hyperlink" Target="https://www.google.com.tw/maps/place/22.987166,120.561317" TargetMode="External"/><Relationship Id="rId8939" Type="http://schemas.openxmlformats.org/officeDocument/2006/relationships/hyperlink" Target="https://www.google.com.tw/maps/place/22.930861,120.282973" TargetMode="External"/><Relationship Id="rId2283" Type="http://schemas.openxmlformats.org/officeDocument/2006/relationships/hyperlink" Target="https://www.google.com.tw/maps/place/23.372735,120.585373" TargetMode="External"/><Relationship Id="rId3334" Type="http://schemas.openxmlformats.org/officeDocument/2006/relationships/hyperlink" Target="https://www.google.com.tw/maps/place/24.228279,121.276536" TargetMode="External"/><Relationship Id="rId7955" Type="http://schemas.openxmlformats.org/officeDocument/2006/relationships/hyperlink" Target="https://www.google.com.tw/maps/place/22.729828,120.445319" TargetMode="External"/><Relationship Id="rId255" Type="http://schemas.openxmlformats.org/officeDocument/2006/relationships/hyperlink" Target="https://www.google.com.tw/maps/place/24.547402,120.698422" TargetMode="External"/><Relationship Id="rId2350" Type="http://schemas.openxmlformats.org/officeDocument/2006/relationships/hyperlink" Target="https://www.google.com.tw/maps/place/23.268851,120.585109" TargetMode="External"/><Relationship Id="rId3401" Type="http://schemas.openxmlformats.org/officeDocument/2006/relationships/hyperlink" Target="https://www.google.com.tw/maps/place/24.185865,121.384873" TargetMode="External"/><Relationship Id="rId6557" Type="http://schemas.openxmlformats.org/officeDocument/2006/relationships/hyperlink" Target="https://www.google.com.tw/maps/place/23.486389,120.752500" TargetMode="External"/><Relationship Id="rId6971" Type="http://schemas.openxmlformats.org/officeDocument/2006/relationships/hyperlink" Target="https://www.google.com.tw/maps/place/23.063222,120.295111" TargetMode="External"/><Relationship Id="rId7608" Type="http://schemas.openxmlformats.org/officeDocument/2006/relationships/hyperlink" Target="https://www.google.com.tw/maps/place/23.904320,120.927616" TargetMode="External"/><Relationship Id="rId322" Type="http://schemas.openxmlformats.org/officeDocument/2006/relationships/hyperlink" Target="https://www.google.com.tw/maps/place/24.295395,120.590330" TargetMode="External"/><Relationship Id="rId2003" Type="http://schemas.openxmlformats.org/officeDocument/2006/relationships/hyperlink" Target="https://www.google.com.tw/maps/place/24.258056,120.730733" TargetMode="External"/><Relationship Id="rId5159" Type="http://schemas.openxmlformats.org/officeDocument/2006/relationships/hyperlink" Target="https://www.google.com.tw/maps/place/24.643701,120.883306" TargetMode="External"/><Relationship Id="rId5573" Type="http://schemas.openxmlformats.org/officeDocument/2006/relationships/hyperlink" Target="https://www.google.com.tw/maps/place/24.168064,121.291275" TargetMode="External"/><Relationship Id="rId6624" Type="http://schemas.openxmlformats.org/officeDocument/2006/relationships/hyperlink" Target="https://www.google.com.tw/maps/place/23.487329,120.890214" TargetMode="External"/><Relationship Id="rId9030" Type="http://schemas.openxmlformats.org/officeDocument/2006/relationships/hyperlink" Target="https://www.google.com.tw/maps/place/24.828271,121.336128" TargetMode="External"/><Relationship Id="rId4175" Type="http://schemas.openxmlformats.org/officeDocument/2006/relationships/hyperlink" Target="https://www.google.com.tw/maps/place/23.049257,121.164528" TargetMode="External"/><Relationship Id="rId5226" Type="http://schemas.openxmlformats.org/officeDocument/2006/relationships/hyperlink" Target="https://www.google.com.tw/maps/place/24.420628,120.773485" TargetMode="External"/><Relationship Id="rId1769" Type="http://schemas.openxmlformats.org/officeDocument/2006/relationships/hyperlink" Target="https://www.google.com.tw/maps/place/24.845627,121.209760" TargetMode="External"/><Relationship Id="rId3191" Type="http://schemas.openxmlformats.org/officeDocument/2006/relationships/hyperlink" Target="https://www.google.com.tw/maps/place/24.673495,121.807961" TargetMode="External"/><Relationship Id="rId4242" Type="http://schemas.openxmlformats.org/officeDocument/2006/relationships/hyperlink" Target="https://www.google.com.tw/maps/place/22.820722,121.090472" TargetMode="External"/><Relationship Id="rId5640" Type="http://schemas.openxmlformats.org/officeDocument/2006/relationships/hyperlink" Target="https://www.google.com.tw/maps/place/25.121180,121.318230" TargetMode="External"/><Relationship Id="rId7398" Type="http://schemas.openxmlformats.org/officeDocument/2006/relationships/hyperlink" Target="https://www.google.com.tw/maps/place/23.196820,121.017829" TargetMode="External"/><Relationship Id="rId8796" Type="http://schemas.openxmlformats.org/officeDocument/2006/relationships/hyperlink" Target="https://www.google.com.tw/maps/place/23.297930,121.281630" TargetMode="External"/><Relationship Id="rId1836" Type="http://schemas.openxmlformats.org/officeDocument/2006/relationships/hyperlink" Target="https://www.google.com.tw/maps/place/24.687752,121.027237" TargetMode="External"/><Relationship Id="rId8449" Type="http://schemas.openxmlformats.org/officeDocument/2006/relationships/hyperlink" Target="https://www.google.com.tw/maps/place/21.958565,120.839605" TargetMode="External"/><Relationship Id="rId8863" Type="http://schemas.openxmlformats.org/officeDocument/2006/relationships/hyperlink" Target="https://www.google.com.tw/maps/place/25.023970,121.225840" TargetMode="External"/><Relationship Id="rId1903" Type="http://schemas.openxmlformats.org/officeDocument/2006/relationships/hyperlink" Target="https://www.google.com.tw/maps/place/24.505271,120.908034" TargetMode="External"/><Relationship Id="rId7465" Type="http://schemas.openxmlformats.org/officeDocument/2006/relationships/hyperlink" Target="https://www.google.com.tw/maps/place/23.094216,121.176618" TargetMode="External"/><Relationship Id="rId8516" Type="http://schemas.openxmlformats.org/officeDocument/2006/relationships/hyperlink" Target="https://www.google.com.tw/maps/place/22.985102,120.646033" TargetMode="External"/><Relationship Id="rId8930" Type="http://schemas.openxmlformats.org/officeDocument/2006/relationships/hyperlink" Target="https://www.google.com.tw/maps/place/22.969778,120.271917" TargetMode="External"/><Relationship Id="rId6067" Type="http://schemas.openxmlformats.org/officeDocument/2006/relationships/hyperlink" Target="https://www.google.com.tw/maps/place/23.508333,120.173889" TargetMode="External"/><Relationship Id="rId6481" Type="http://schemas.openxmlformats.org/officeDocument/2006/relationships/hyperlink" Target="https://www.google.com.tw/maps/place/23.432222,120.619445" TargetMode="External"/><Relationship Id="rId7118" Type="http://schemas.openxmlformats.org/officeDocument/2006/relationships/hyperlink" Target="https://www.google.com.tw/maps/place/23.076831,120.424335" TargetMode="External"/><Relationship Id="rId7532" Type="http://schemas.openxmlformats.org/officeDocument/2006/relationships/hyperlink" Target="https://www.google.com.tw/maps/place/24.091156,120.886701" TargetMode="External"/><Relationship Id="rId996" Type="http://schemas.openxmlformats.org/officeDocument/2006/relationships/hyperlink" Target="https://www.google.com.tw/maps/place/24.150969,120.677070" TargetMode="External"/><Relationship Id="rId2677" Type="http://schemas.openxmlformats.org/officeDocument/2006/relationships/hyperlink" Target="https://www.google.com.tw/maps/place/25.045684,121.519621" TargetMode="External"/><Relationship Id="rId3728" Type="http://schemas.openxmlformats.org/officeDocument/2006/relationships/hyperlink" Target="https://www.google.com.tw/maps/place/24.595923,121.847343" TargetMode="External"/><Relationship Id="rId5083" Type="http://schemas.openxmlformats.org/officeDocument/2006/relationships/hyperlink" Target="https://www.google.com.tw/maps/place/23.814902,121.478613" TargetMode="External"/><Relationship Id="rId6134" Type="http://schemas.openxmlformats.org/officeDocument/2006/relationships/hyperlink" Target="https://www.google.com.tw/maps/place/23.229958,120.136089" TargetMode="External"/><Relationship Id="rId649" Type="http://schemas.openxmlformats.org/officeDocument/2006/relationships/hyperlink" Target="https://www.google.com.tw/maps/place/23.052194,120.269417" TargetMode="External"/><Relationship Id="rId1279" Type="http://schemas.openxmlformats.org/officeDocument/2006/relationships/hyperlink" Target="https://www.google.com.tw/maps/place/25.069900,121.922909" TargetMode="External"/><Relationship Id="rId5150" Type="http://schemas.openxmlformats.org/officeDocument/2006/relationships/hyperlink" Target="https://www.google.com.tw/maps/place/24.680393,120.884897" TargetMode="External"/><Relationship Id="rId6201" Type="http://schemas.openxmlformats.org/officeDocument/2006/relationships/hyperlink" Target="https://www.google.com.tw/maps/place/22.804447,120.243277" TargetMode="External"/><Relationship Id="rId9357" Type="http://schemas.openxmlformats.org/officeDocument/2006/relationships/hyperlink" Target="https://www.google.com.tw/maps/place/24.646206,121.415263" TargetMode="External"/><Relationship Id="rId1346" Type="http://schemas.openxmlformats.org/officeDocument/2006/relationships/hyperlink" Target="https://www.google.com.tw/maps/place/24.920139,121.883679" TargetMode="External"/><Relationship Id="rId1693" Type="http://schemas.openxmlformats.org/officeDocument/2006/relationships/hyperlink" Target="https://www.google.com.tw/maps/place/24.978753,121.439435" TargetMode="External"/><Relationship Id="rId2744" Type="http://schemas.openxmlformats.org/officeDocument/2006/relationships/hyperlink" Target="https://www.google.com.tw/maps/place/25.074485,121.683367" TargetMode="External"/><Relationship Id="rId8373" Type="http://schemas.openxmlformats.org/officeDocument/2006/relationships/hyperlink" Target="https://www.google.com.tw/maps/place/22.107443,120.716311" TargetMode="External"/><Relationship Id="rId716" Type="http://schemas.openxmlformats.org/officeDocument/2006/relationships/hyperlink" Target="https://www.google.com.tw/maps/place/22.812196,120.279418" TargetMode="External"/><Relationship Id="rId1760" Type="http://schemas.openxmlformats.org/officeDocument/2006/relationships/hyperlink" Target="https://www.google.com.tw/maps/place/24.870368,121.222930" TargetMode="External"/><Relationship Id="rId2811" Type="http://schemas.openxmlformats.org/officeDocument/2006/relationships/hyperlink" Target="https://www.google.com.tw/maps/place/24.467393,120.874300" TargetMode="External"/><Relationship Id="rId5967" Type="http://schemas.openxmlformats.org/officeDocument/2006/relationships/hyperlink" Target="https://www.google.com.tw/maps/place/23.909597,120.309787" TargetMode="External"/><Relationship Id="rId8026" Type="http://schemas.openxmlformats.org/officeDocument/2006/relationships/hyperlink" Target="https://www.google.com.tw/maps/place/23.849413,120.933690" TargetMode="External"/><Relationship Id="rId9424" Type="http://schemas.openxmlformats.org/officeDocument/2006/relationships/hyperlink" Target="https://www.google.com.tw/maps/place/24.644866,121.444219" TargetMode="External"/><Relationship Id="rId52" Type="http://schemas.openxmlformats.org/officeDocument/2006/relationships/hyperlink" Target="https://www.google.com.tw/maps/place/25.000090,121.310930" TargetMode="External"/><Relationship Id="rId1413" Type="http://schemas.openxmlformats.org/officeDocument/2006/relationships/hyperlink" Target="https://www.google.com.tw/maps/place/24.645663,121.834508" TargetMode="External"/><Relationship Id="rId4569" Type="http://schemas.openxmlformats.org/officeDocument/2006/relationships/hyperlink" Target="https://www.google.com.tw/maps/place/23.923983,121.505715" TargetMode="External"/><Relationship Id="rId4983" Type="http://schemas.openxmlformats.org/officeDocument/2006/relationships/hyperlink" Target="https://www.google.com.tw/maps/place/22.712821,121.074744" TargetMode="External"/><Relationship Id="rId8440" Type="http://schemas.openxmlformats.org/officeDocument/2006/relationships/hyperlink" Target="https://www.google.com.tw/maps/place/21.924361,120.848907" TargetMode="External"/><Relationship Id="rId3585" Type="http://schemas.openxmlformats.org/officeDocument/2006/relationships/hyperlink" Target="https://www.google.com.tw/maps/place/24.941347,121.671614" TargetMode="External"/><Relationship Id="rId4636" Type="http://schemas.openxmlformats.org/officeDocument/2006/relationships/hyperlink" Target="https://www.google.com.tw/maps/place/23.960676,121.592246" TargetMode="External"/><Relationship Id="rId7042" Type="http://schemas.openxmlformats.org/officeDocument/2006/relationships/hyperlink" Target="https://www.google.com.tw/maps/place/22.789395,120.287781" TargetMode="External"/><Relationship Id="rId2187" Type="http://schemas.openxmlformats.org/officeDocument/2006/relationships/hyperlink" Target="https://www.google.com.tw/maps/place/23.623840,120.549335" TargetMode="External"/><Relationship Id="rId3238" Type="http://schemas.openxmlformats.org/officeDocument/2006/relationships/hyperlink" Target="https://www.google.com.tw/maps/place/24.187517,120.916621" TargetMode="External"/><Relationship Id="rId3652" Type="http://schemas.openxmlformats.org/officeDocument/2006/relationships/hyperlink" Target="https://www.google.com.tw/maps/place/24.851476,121.793341" TargetMode="External"/><Relationship Id="rId4703" Type="http://schemas.openxmlformats.org/officeDocument/2006/relationships/hyperlink" Target="https://www.google.com.tw/maps/place/23.729395,121.557486" TargetMode="External"/><Relationship Id="rId7859" Type="http://schemas.openxmlformats.org/officeDocument/2006/relationships/hyperlink" Target="https://www.google.com.tw/maps/place/23.078992,120.583151" TargetMode="External"/><Relationship Id="rId159" Type="http://schemas.openxmlformats.org/officeDocument/2006/relationships/hyperlink" Target="https://www.google.com.tw/maps/place/24.791343,120.938543" TargetMode="External"/><Relationship Id="rId573" Type="http://schemas.openxmlformats.org/officeDocument/2006/relationships/hyperlink" Target="https://www.google.com.tw/maps/place/23.337380,120.351625" TargetMode="External"/><Relationship Id="rId2254" Type="http://schemas.openxmlformats.org/officeDocument/2006/relationships/hyperlink" Target="https://www.google.com.tw/maps/place/23.384209,120.527014" TargetMode="External"/><Relationship Id="rId3305" Type="http://schemas.openxmlformats.org/officeDocument/2006/relationships/hyperlink" Target="https://www.google.com.tw/maps/place/24.254139,121.252375" TargetMode="External"/><Relationship Id="rId9281" Type="http://schemas.openxmlformats.org/officeDocument/2006/relationships/hyperlink" Target="https://www.google.com.tw/maps/place/24.680182,121.381118" TargetMode="External"/><Relationship Id="rId226" Type="http://schemas.openxmlformats.org/officeDocument/2006/relationships/hyperlink" Target="https://www.google.com.tw/maps/place/24.605281,120.782257" TargetMode="External"/><Relationship Id="rId1270" Type="http://schemas.openxmlformats.org/officeDocument/2006/relationships/hyperlink" Target="https://www.google.com.tw/maps/place/25.103530,121.918599" TargetMode="External"/><Relationship Id="rId5477" Type="http://schemas.openxmlformats.org/officeDocument/2006/relationships/hyperlink" Target="https://www.google.com.tw/maps/place/24.027924,121.177774" TargetMode="External"/><Relationship Id="rId6875" Type="http://schemas.openxmlformats.org/officeDocument/2006/relationships/hyperlink" Target="https://www.google.com.tw/maps/place/23.150055,120.185889" TargetMode="External"/><Relationship Id="rId7926" Type="http://schemas.openxmlformats.org/officeDocument/2006/relationships/hyperlink" Target="https://www.google.com.tw/maps/place/22.857430,120.468800" TargetMode="External"/><Relationship Id="rId640" Type="http://schemas.openxmlformats.org/officeDocument/2006/relationships/hyperlink" Target="https://www.google.com.tw/maps/place/23.078250,120.302417" TargetMode="External"/><Relationship Id="rId2321" Type="http://schemas.openxmlformats.org/officeDocument/2006/relationships/hyperlink" Target="https://www.google.com.tw/maps/place/23.313673,120.611966" TargetMode="External"/><Relationship Id="rId4079" Type="http://schemas.openxmlformats.org/officeDocument/2006/relationships/hyperlink" Target="https://www.google.com.tw/maps/place/23.433720,121.351010" TargetMode="External"/><Relationship Id="rId5891" Type="http://schemas.openxmlformats.org/officeDocument/2006/relationships/hyperlink" Target="https://www.google.com.tw/maps/place/24.163552,120.487537" TargetMode="External"/><Relationship Id="rId6528" Type="http://schemas.openxmlformats.org/officeDocument/2006/relationships/hyperlink" Target="https://www.google.com.tw/maps/place/23.460833,120.687222" TargetMode="External"/><Relationship Id="rId6942" Type="http://schemas.openxmlformats.org/officeDocument/2006/relationships/hyperlink" Target="https://www.google.com.tw/maps/place/23.172778,120.258861" TargetMode="External"/><Relationship Id="rId9001" Type="http://schemas.openxmlformats.org/officeDocument/2006/relationships/hyperlink" Target="https://www.google.com.tw/maps/place/24.250494,121.164651" TargetMode="External"/><Relationship Id="rId4493" Type="http://schemas.openxmlformats.org/officeDocument/2006/relationships/hyperlink" Target="https://www.google.com.tw/maps/place/24.856967,121.560581" TargetMode="External"/><Relationship Id="rId5544" Type="http://schemas.openxmlformats.org/officeDocument/2006/relationships/hyperlink" Target="https://www.google.com.tw/maps/place/24.113925,121.228410" TargetMode="External"/><Relationship Id="rId3095" Type="http://schemas.openxmlformats.org/officeDocument/2006/relationships/hyperlink" Target="https://www.google.com.tw/maps/place/24.263987,121.259651" TargetMode="External"/><Relationship Id="rId4146" Type="http://schemas.openxmlformats.org/officeDocument/2006/relationships/hyperlink" Target="https://www.google.com.tw/maps/place/23.150610,121.239060" TargetMode="External"/><Relationship Id="rId4560" Type="http://schemas.openxmlformats.org/officeDocument/2006/relationships/hyperlink" Target="https://www.google.com.tw/maps/place/23.953418,121.511863" TargetMode="External"/><Relationship Id="rId5611" Type="http://schemas.openxmlformats.org/officeDocument/2006/relationships/hyperlink" Target="https://www.google.com.tw/maps/place/25.147885,121.445202" TargetMode="External"/><Relationship Id="rId8767" Type="http://schemas.openxmlformats.org/officeDocument/2006/relationships/hyperlink" Target="https://www.google.com.tw/maps/place/22.878751,120.604342" TargetMode="External"/><Relationship Id="rId1807" Type="http://schemas.openxmlformats.org/officeDocument/2006/relationships/hyperlink" Target="https://www.google.com.tw/maps/place/24.722883,121.134978" TargetMode="External"/><Relationship Id="rId3162" Type="http://schemas.openxmlformats.org/officeDocument/2006/relationships/hyperlink" Target="https://www.google.com.tw/maps/place/24.668026,121.668421" TargetMode="External"/><Relationship Id="rId4213" Type="http://schemas.openxmlformats.org/officeDocument/2006/relationships/hyperlink" Target="https://www.google.com.tw/maps/place/22.894173,121.134874" TargetMode="External"/><Relationship Id="rId7369" Type="http://schemas.openxmlformats.org/officeDocument/2006/relationships/hyperlink" Target="https://www.google.com.tw/maps/place/23.240971,121.000186" TargetMode="External"/><Relationship Id="rId7783" Type="http://schemas.openxmlformats.org/officeDocument/2006/relationships/hyperlink" Target="https://www.google.com.tw/maps/place/23.499328,120.891941" TargetMode="External"/><Relationship Id="rId8834" Type="http://schemas.openxmlformats.org/officeDocument/2006/relationships/hyperlink" Target="https://www.google.com.tw/maps/place/23.266369,121.374242" TargetMode="External"/><Relationship Id="rId6385" Type="http://schemas.openxmlformats.org/officeDocument/2006/relationships/hyperlink" Target="https://www.google.com.tw/maps/place/22.908462,120.209937" TargetMode="External"/><Relationship Id="rId7436" Type="http://schemas.openxmlformats.org/officeDocument/2006/relationships/hyperlink" Target="https://www.google.com.tw/maps/place/23.139271,121.089066" TargetMode="External"/><Relationship Id="rId150" Type="http://schemas.openxmlformats.org/officeDocument/2006/relationships/hyperlink" Target="https://www.google.com.tw/maps/place/24.814092,120.970158" TargetMode="External"/><Relationship Id="rId3979" Type="http://schemas.openxmlformats.org/officeDocument/2006/relationships/hyperlink" Target="https://www.google.com.tw/maps/place/23.814347,121.461334" TargetMode="External"/><Relationship Id="rId6038" Type="http://schemas.openxmlformats.org/officeDocument/2006/relationships/hyperlink" Target="https://www.google.com.tw/maps/place/23.613889,120.163612" TargetMode="External"/><Relationship Id="rId6452" Type="http://schemas.openxmlformats.org/officeDocument/2006/relationships/hyperlink" Target="https://www.google.com.tw/maps/place/23.445000,120.501667" TargetMode="External"/><Relationship Id="rId7850" Type="http://schemas.openxmlformats.org/officeDocument/2006/relationships/hyperlink" Target="https://www.google.com.tw/maps/place/23.108925,120.602383" TargetMode="External"/><Relationship Id="rId8901" Type="http://schemas.openxmlformats.org/officeDocument/2006/relationships/hyperlink" Target="https://www.google.com.tw/maps/place/23.491944,120.325000" TargetMode="External"/><Relationship Id="rId2995" Type="http://schemas.openxmlformats.org/officeDocument/2006/relationships/hyperlink" Target="https://www.google.com.tw/maps/place/24.472050,121.410423" TargetMode="External"/><Relationship Id="rId5054" Type="http://schemas.openxmlformats.org/officeDocument/2006/relationships/hyperlink" Target="https://www.google.com.tw/maps/place/23.906801,121.572321" TargetMode="External"/><Relationship Id="rId6105" Type="http://schemas.openxmlformats.org/officeDocument/2006/relationships/hyperlink" Target="https://www.google.com.tw/maps/place/23.345555,120.176945" TargetMode="External"/><Relationship Id="rId7503" Type="http://schemas.openxmlformats.org/officeDocument/2006/relationships/hyperlink" Target="https://www.google.com.tw/maps/place/24.145806,120.871011" TargetMode="External"/><Relationship Id="rId967" Type="http://schemas.openxmlformats.org/officeDocument/2006/relationships/hyperlink" Target="https://www.google.com.tw/maps/place/25.001895,121.350197" TargetMode="External"/><Relationship Id="rId1597" Type="http://schemas.openxmlformats.org/officeDocument/2006/relationships/hyperlink" Target="https://www.google.com.tw/maps/place/25.013495,121.915156" TargetMode="External"/><Relationship Id="rId2648" Type="http://schemas.openxmlformats.org/officeDocument/2006/relationships/hyperlink" Target="https://www.google.com.tw/maps/place/24.914932,121.289953" TargetMode="External"/><Relationship Id="rId1664" Type="http://schemas.openxmlformats.org/officeDocument/2006/relationships/hyperlink" Target="https://www.google.com.tw/maps/place/24.840281,121.797875" TargetMode="External"/><Relationship Id="rId2715" Type="http://schemas.openxmlformats.org/officeDocument/2006/relationships/hyperlink" Target="https://www.google.com.tw/maps/place/25.071241,121.688427" TargetMode="External"/><Relationship Id="rId4070" Type="http://schemas.openxmlformats.org/officeDocument/2006/relationships/hyperlink" Target="https://www.google.com.tw/maps/place/23.459510,121.353790" TargetMode="External"/><Relationship Id="rId5121" Type="http://schemas.openxmlformats.org/officeDocument/2006/relationships/hyperlink" Target="https://www.google.com.tw/maps/place/24.165247,120.644817" TargetMode="External"/><Relationship Id="rId8277" Type="http://schemas.openxmlformats.org/officeDocument/2006/relationships/hyperlink" Target="https://www.google.com.tw/maps/place/22.749788,120.695752" TargetMode="External"/><Relationship Id="rId8691" Type="http://schemas.openxmlformats.org/officeDocument/2006/relationships/hyperlink" Target="https://www.google.com.tw/maps/place/22.879391,120.282200" TargetMode="External"/><Relationship Id="rId9328" Type="http://schemas.openxmlformats.org/officeDocument/2006/relationships/hyperlink" Target="https://www.google.com.tw/maps/place/24.664613,121.407358" TargetMode="External"/><Relationship Id="rId1317" Type="http://schemas.openxmlformats.org/officeDocument/2006/relationships/hyperlink" Target="https://www.google.com.tw/maps/place/24.995060,121.984499" TargetMode="External"/><Relationship Id="rId1731" Type="http://schemas.openxmlformats.org/officeDocument/2006/relationships/hyperlink" Target="https://www.google.com.tw/maps/place/24.894410,121.316820" TargetMode="External"/><Relationship Id="rId4887" Type="http://schemas.openxmlformats.org/officeDocument/2006/relationships/hyperlink" Target="https://www.google.com.tw/maps/place/23.014787,121.324843" TargetMode="External"/><Relationship Id="rId5938" Type="http://schemas.openxmlformats.org/officeDocument/2006/relationships/hyperlink" Target="https://www.google.com.tw/maps/place/24.012360,120.385063" TargetMode="External"/><Relationship Id="rId7293" Type="http://schemas.openxmlformats.org/officeDocument/2006/relationships/hyperlink" Target="https://www.google.com.tw/maps/place/23.289813,120.851254" TargetMode="External"/><Relationship Id="rId8344" Type="http://schemas.openxmlformats.org/officeDocument/2006/relationships/hyperlink" Target="https://www.google.com.tw/maps/place/22.516240,120.395226" TargetMode="External"/><Relationship Id="rId23" Type="http://schemas.openxmlformats.org/officeDocument/2006/relationships/hyperlink" Target="https://www.google.com.tw/maps/place/25.036648,121.426752" TargetMode="External"/><Relationship Id="rId3489" Type="http://schemas.openxmlformats.org/officeDocument/2006/relationships/hyperlink" Target="https://www.google.com.tw/maps/place/24.170536,121.540680" TargetMode="External"/><Relationship Id="rId7360" Type="http://schemas.openxmlformats.org/officeDocument/2006/relationships/hyperlink" Target="https://www.google.com.tw/maps/place/23.241892,120.987022" TargetMode="External"/><Relationship Id="rId8411" Type="http://schemas.openxmlformats.org/officeDocument/2006/relationships/hyperlink" Target="https://www.google.com.tw/maps/place/21.955824,120.769369" TargetMode="External"/><Relationship Id="rId3556" Type="http://schemas.openxmlformats.org/officeDocument/2006/relationships/hyperlink" Target="https://www.google.com.tw/maps/place/24.952018,121.588544" TargetMode="External"/><Relationship Id="rId4954" Type="http://schemas.openxmlformats.org/officeDocument/2006/relationships/hyperlink" Target="https://www.google.com.tw/maps/place/22.783762,121.180107" TargetMode="External"/><Relationship Id="rId7013" Type="http://schemas.openxmlformats.org/officeDocument/2006/relationships/hyperlink" Target="https://www.google.com.tw/maps/place/22.898278,120.344417" TargetMode="External"/><Relationship Id="rId477" Type="http://schemas.openxmlformats.org/officeDocument/2006/relationships/hyperlink" Target="https://www.google.com.tw/maps/place/23.716222,120.485173" TargetMode="External"/><Relationship Id="rId2158" Type="http://schemas.openxmlformats.org/officeDocument/2006/relationships/hyperlink" Target="https://www.google.com.tw/maps/place/23.723347,120.584282" TargetMode="External"/><Relationship Id="rId3209" Type="http://schemas.openxmlformats.org/officeDocument/2006/relationships/hyperlink" Target="https://www.google.com.tw/maps/place/24.202118,120.839718" TargetMode="External"/><Relationship Id="rId3970" Type="http://schemas.openxmlformats.org/officeDocument/2006/relationships/hyperlink" Target="https://www.google.com.tw/maps/place/23.840820,121.490070" TargetMode="External"/><Relationship Id="rId4607" Type="http://schemas.openxmlformats.org/officeDocument/2006/relationships/hyperlink" Target="https://www.google.com.tw/maps/place/24.231739,120.639791" TargetMode="External"/><Relationship Id="rId9185" Type="http://schemas.openxmlformats.org/officeDocument/2006/relationships/hyperlink" Target="https://www.google.com.tw/maps/place/24.723947,121.351658" TargetMode="External"/><Relationship Id="rId891" Type="http://schemas.openxmlformats.org/officeDocument/2006/relationships/hyperlink" Target="https://www.google.com.tw/maps/place/22.318775,120.632807" TargetMode="External"/><Relationship Id="rId2572" Type="http://schemas.openxmlformats.org/officeDocument/2006/relationships/hyperlink" Target="https://www.google.com.tw/maps/place/24.830507,121.243323" TargetMode="External"/><Relationship Id="rId3623" Type="http://schemas.openxmlformats.org/officeDocument/2006/relationships/hyperlink" Target="https://www.google.com.tw/maps/place/24.877218,121.750085" TargetMode="External"/><Relationship Id="rId6779" Type="http://schemas.openxmlformats.org/officeDocument/2006/relationships/hyperlink" Target="https://www.google.com.tw/maps/place/23.523611,120.263334" TargetMode="External"/><Relationship Id="rId544" Type="http://schemas.openxmlformats.org/officeDocument/2006/relationships/hyperlink" Target="https://www.google.com.tw/maps/place/23.451944,120.414167" TargetMode="External"/><Relationship Id="rId1174" Type="http://schemas.openxmlformats.org/officeDocument/2006/relationships/hyperlink" Target="https://www.google.com.tw/maps/place/25.233103,121.629597" TargetMode="External"/><Relationship Id="rId2225" Type="http://schemas.openxmlformats.org/officeDocument/2006/relationships/hyperlink" Target="https://www.google.com.tw/maps/place/23.501944,120.535834" TargetMode="External"/><Relationship Id="rId5795" Type="http://schemas.openxmlformats.org/officeDocument/2006/relationships/hyperlink" Target="https://www.google.com.tw/maps/place/23.813021,120.850477" TargetMode="External"/><Relationship Id="rId6846" Type="http://schemas.openxmlformats.org/officeDocument/2006/relationships/hyperlink" Target="https://www.google.com.tw/maps/place/23.264053,120.209990" TargetMode="External"/><Relationship Id="rId9252" Type="http://schemas.openxmlformats.org/officeDocument/2006/relationships/hyperlink" Target="https://www.google.com.tw/maps/place/24.698650,121.375066" TargetMode="External"/><Relationship Id="rId611" Type="http://schemas.openxmlformats.org/officeDocument/2006/relationships/hyperlink" Target="https://www.google.com.tw/maps/place/23.192772,120.324665" TargetMode="External"/><Relationship Id="rId1241" Type="http://schemas.openxmlformats.org/officeDocument/2006/relationships/hyperlink" Target="https://www.google.com.tw/maps/place/25.121100,121.821319" TargetMode="External"/><Relationship Id="rId4397" Type="http://schemas.openxmlformats.org/officeDocument/2006/relationships/hyperlink" Target="https://www.google.com.tw/maps/place/22.290403,120.876448" TargetMode="External"/><Relationship Id="rId5448" Type="http://schemas.openxmlformats.org/officeDocument/2006/relationships/hyperlink" Target="https://www.google.com.tw/maps/place/24.007958,121.111929" TargetMode="External"/><Relationship Id="rId5862" Type="http://schemas.openxmlformats.org/officeDocument/2006/relationships/hyperlink" Target="https://www.google.com.tw/maps/place/24.276905,120.534496" TargetMode="External"/><Relationship Id="rId6913" Type="http://schemas.openxmlformats.org/officeDocument/2006/relationships/hyperlink" Target="https://www.google.com.tw/maps/place/23.286785,120.275662" TargetMode="External"/><Relationship Id="rId4464" Type="http://schemas.openxmlformats.org/officeDocument/2006/relationships/hyperlink" Target="https://www.google.com.tw/maps/place/24.943596,121.546080" TargetMode="External"/><Relationship Id="rId5515" Type="http://schemas.openxmlformats.org/officeDocument/2006/relationships/hyperlink" Target="https://www.google.com.tw/maps/place/24.049413,121.158635" TargetMode="External"/><Relationship Id="rId3066" Type="http://schemas.openxmlformats.org/officeDocument/2006/relationships/hyperlink" Target="https://www.google.com.tw/maps/place/24.328524,121.307923" TargetMode="External"/><Relationship Id="rId3480" Type="http://schemas.openxmlformats.org/officeDocument/2006/relationships/hyperlink" Target="https://www.google.com.tw/maps/place/24.177517,121.506584" TargetMode="External"/><Relationship Id="rId4117" Type="http://schemas.openxmlformats.org/officeDocument/2006/relationships/hyperlink" Target="https://www.google.com.tw/maps/place/23.260330,121.298990" TargetMode="External"/><Relationship Id="rId4531" Type="http://schemas.openxmlformats.org/officeDocument/2006/relationships/hyperlink" Target="https://www.google.com.tw/maps/place/24.762877,121.734769" TargetMode="External"/><Relationship Id="rId7687" Type="http://schemas.openxmlformats.org/officeDocument/2006/relationships/hyperlink" Target="https://www.google.com.tw/maps/place/23.646567,120.882083" TargetMode="External"/><Relationship Id="rId2082" Type="http://schemas.openxmlformats.org/officeDocument/2006/relationships/hyperlink" Target="https://www.google.com.tw/maps/place/23.948969,120.661500" TargetMode="External"/><Relationship Id="rId3133" Type="http://schemas.openxmlformats.org/officeDocument/2006/relationships/hyperlink" Target="https://www.google.com.tw/maps/place/24.640719,121.572747" TargetMode="External"/><Relationship Id="rId6289" Type="http://schemas.openxmlformats.org/officeDocument/2006/relationships/hyperlink" Target="https://www.google.com.tw/maps/place/22.500466,120.395158" TargetMode="External"/><Relationship Id="rId8738" Type="http://schemas.openxmlformats.org/officeDocument/2006/relationships/hyperlink" Target="https://www.google.com.tw/maps/place/22.882161,120.480038" TargetMode="External"/><Relationship Id="rId7754" Type="http://schemas.openxmlformats.org/officeDocument/2006/relationships/hyperlink" Target="https://www.google.com.tw/maps/place/23.519848,120.906727" TargetMode="External"/><Relationship Id="rId8805" Type="http://schemas.openxmlformats.org/officeDocument/2006/relationships/hyperlink" Target="https://www.google.com.tw/maps/place/23.321060,121.312270" TargetMode="External"/><Relationship Id="rId2899" Type="http://schemas.openxmlformats.org/officeDocument/2006/relationships/hyperlink" Target="https://www.google.com.tw/maps/place/24.687050,121.626801" TargetMode="External"/><Relationship Id="rId3200" Type="http://schemas.openxmlformats.org/officeDocument/2006/relationships/hyperlink" Target="https://www.google.com.tw/maps/place/24.241816,120.833604" TargetMode="External"/><Relationship Id="rId6356" Type="http://schemas.openxmlformats.org/officeDocument/2006/relationships/hyperlink" Target="https://www.google.com.tw/maps/place/23.014631,120.193747" TargetMode="External"/><Relationship Id="rId6770" Type="http://schemas.openxmlformats.org/officeDocument/2006/relationships/hyperlink" Target="https://www.google.com.tw/maps/place/23.544722,120.294445" TargetMode="External"/><Relationship Id="rId7407" Type="http://schemas.openxmlformats.org/officeDocument/2006/relationships/hyperlink" Target="https://www.google.com.tw/maps/place/23.177057,121.042900" TargetMode="External"/><Relationship Id="rId7821" Type="http://schemas.openxmlformats.org/officeDocument/2006/relationships/hyperlink" Target="https://www.google.com.tw/maps/place/23.197091,120.655557" TargetMode="External"/><Relationship Id="rId121" Type="http://schemas.openxmlformats.org/officeDocument/2006/relationships/hyperlink" Target="https://www.google.com.tw/maps/place/24.880810,121.035000" TargetMode="External"/><Relationship Id="rId2966" Type="http://schemas.openxmlformats.org/officeDocument/2006/relationships/hyperlink" Target="https://www.google.com.tw/maps/place/24.560667,121.476160" TargetMode="External"/><Relationship Id="rId5372" Type="http://schemas.openxmlformats.org/officeDocument/2006/relationships/hyperlink" Target="https://www.google.com.tw/maps/place/24.020897,120.823884" TargetMode="External"/><Relationship Id="rId6009" Type="http://schemas.openxmlformats.org/officeDocument/2006/relationships/hyperlink" Target="https://www.google.com.tw/maps/place/23.726718,120.219047" TargetMode="External"/><Relationship Id="rId6423" Type="http://schemas.openxmlformats.org/officeDocument/2006/relationships/hyperlink" Target="https://www.google.com.tw/maps/place/23.489167,120.394167" TargetMode="External"/><Relationship Id="rId938" Type="http://schemas.openxmlformats.org/officeDocument/2006/relationships/hyperlink" Target="https://www.google.com.tw/maps/place/25.047489,121.475034" TargetMode="External"/><Relationship Id="rId1568" Type="http://schemas.openxmlformats.org/officeDocument/2006/relationships/hyperlink" Target="https://www.google.com.tw/maps/place/25.020345,121.791533" TargetMode="External"/><Relationship Id="rId2619" Type="http://schemas.openxmlformats.org/officeDocument/2006/relationships/hyperlink" Target="https://www.google.com.tw/maps/place/25.034439,121.300812" TargetMode="External"/><Relationship Id="rId5025" Type="http://schemas.openxmlformats.org/officeDocument/2006/relationships/hyperlink" Target="https://www.google.com.tw/maps/place/23.614909,121.505994" TargetMode="External"/><Relationship Id="rId8595" Type="http://schemas.openxmlformats.org/officeDocument/2006/relationships/hyperlink" Target="https://www.google.com.tw/maps/place/22.701432,120.511959" TargetMode="External"/><Relationship Id="rId1635" Type="http://schemas.openxmlformats.org/officeDocument/2006/relationships/hyperlink" Target="https://www.google.com.tw/maps/place/24.652394,121.826686" TargetMode="External"/><Relationship Id="rId1982" Type="http://schemas.openxmlformats.org/officeDocument/2006/relationships/hyperlink" Target="https://www.google.com.tw/maps/place/24.261527,120.822051" TargetMode="External"/><Relationship Id="rId4041" Type="http://schemas.openxmlformats.org/officeDocument/2006/relationships/hyperlink" Target="https://www.google.com.tw/maps/place/23.575900,121.383230" TargetMode="External"/><Relationship Id="rId7197" Type="http://schemas.openxmlformats.org/officeDocument/2006/relationships/hyperlink" Target="https://www.google.com.tw/maps/place/23.068286,120.667264" TargetMode="External"/><Relationship Id="rId8248" Type="http://schemas.openxmlformats.org/officeDocument/2006/relationships/hyperlink" Target="https://www.google.com.tw/maps/place/22.723282,120.614535" TargetMode="External"/><Relationship Id="rId8662" Type="http://schemas.openxmlformats.org/officeDocument/2006/relationships/hyperlink" Target="https://www.google.com.tw/maps/place/22.959385,120.643049" TargetMode="External"/><Relationship Id="rId7264" Type="http://schemas.openxmlformats.org/officeDocument/2006/relationships/hyperlink" Target="https://www.google.com.tw/maps/place/23.246967,120.817163" TargetMode="External"/><Relationship Id="rId8315" Type="http://schemas.openxmlformats.org/officeDocument/2006/relationships/hyperlink" Target="https://www.google.com.tw/maps/place/22.623850,120.369886" TargetMode="External"/><Relationship Id="rId1702" Type="http://schemas.openxmlformats.org/officeDocument/2006/relationships/hyperlink" Target="https://www.google.com.tw/maps/place/24.952651,121.411535" TargetMode="External"/><Relationship Id="rId4858" Type="http://schemas.openxmlformats.org/officeDocument/2006/relationships/hyperlink" Target="https://www.google.com.tw/maps/place/23.119930,121.392565" TargetMode="External"/><Relationship Id="rId5909" Type="http://schemas.openxmlformats.org/officeDocument/2006/relationships/hyperlink" Target="https://www.google.com.tw/maps/place/24.094814,120.448942" TargetMode="External"/><Relationship Id="rId3874" Type="http://schemas.openxmlformats.org/officeDocument/2006/relationships/hyperlink" Target="https://www.google.com.tw/maps/place/24.187775,121.659833" TargetMode="External"/><Relationship Id="rId4925" Type="http://schemas.openxmlformats.org/officeDocument/2006/relationships/hyperlink" Target="https://www.google.com.tw/maps/place/22.878359,121.230717" TargetMode="External"/><Relationship Id="rId6280" Type="http://schemas.openxmlformats.org/officeDocument/2006/relationships/hyperlink" Target="https://www.google.com.tw/maps/place/22.516766,120.362508" TargetMode="External"/><Relationship Id="rId7331" Type="http://schemas.openxmlformats.org/officeDocument/2006/relationships/hyperlink" Target="https://www.google.com.tw/maps/place/23.257850,120.928850" TargetMode="External"/><Relationship Id="rId9089" Type="http://schemas.openxmlformats.org/officeDocument/2006/relationships/hyperlink" Target="https://www.google.com.tw/maps/place/24.768786,121.353054" TargetMode="External"/><Relationship Id="rId795" Type="http://schemas.openxmlformats.org/officeDocument/2006/relationships/hyperlink" Target="https://www.google.com.tw/maps/place/22.652224,120.490907" TargetMode="External"/><Relationship Id="rId2476" Type="http://schemas.openxmlformats.org/officeDocument/2006/relationships/hyperlink" Target="https://www.google.com.tw/maps/place/22.868424,120.496463" TargetMode="External"/><Relationship Id="rId2890" Type="http://schemas.openxmlformats.org/officeDocument/2006/relationships/hyperlink" Target="https://www.google.com.tw/maps/place/24.667015,121.598398" TargetMode="External"/><Relationship Id="rId3527" Type="http://schemas.openxmlformats.org/officeDocument/2006/relationships/hyperlink" Target="https://www.google.com.tw/maps/place/25.018768,121.530198" TargetMode="External"/><Relationship Id="rId3941" Type="http://schemas.openxmlformats.org/officeDocument/2006/relationships/hyperlink" Target="https://www.google.com.tw/maps/place/23.950619,121.557930" TargetMode="External"/><Relationship Id="rId448" Type="http://schemas.openxmlformats.org/officeDocument/2006/relationships/hyperlink" Target="https://www.google.com.tw/maps/place/23.835137,120.470854" TargetMode="External"/><Relationship Id="rId862" Type="http://schemas.openxmlformats.org/officeDocument/2006/relationships/hyperlink" Target="https://www.google.com.tw/maps/place/22.432001,120.572687" TargetMode="External"/><Relationship Id="rId1078" Type="http://schemas.openxmlformats.org/officeDocument/2006/relationships/hyperlink" Target="https://www.google.com.tw/maps/place/22.625455,120.362368" TargetMode="External"/><Relationship Id="rId1492" Type="http://schemas.openxmlformats.org/officeDocument/2006/relationships/hyperlink" Target="https://www.google.com.tw/maps/place/25.115843,121.551011" TargetMode="External"/><Relationship Id="rId2129" Type="http://schemas.openxmlformats.org/officeDocument/2006/relationships/hyperlink" Target="https://www.google.com.tw/maps/place/23.762802,120.698626" TargetMode="External"/><Relationship Id="rId2543" Type="http://schemas.openxmlformats.org/officeDocument/2006/relationships/hyperlink" Target="https://www.google.com.tw/maps/place/23.959525,120.681296" TargetMode="External"/><Relationship Id="rId5699" Type="http://schemas.openxmlformats.org/officeDocument/2006/relationships/hyperlink" Target="https://www.google.com.tw/maps/place/25.031330,121.071010" TargetMode="External"/><Relationship Id="rId6000" Type="http://schemas.openxmlformats.org/officeDocument/2006/relationships/hyperlink" Target="https://www.google.com.tw/maps/place/23.741694,120.258030" TargetMode="External"/><Relationship Id="rId9156" Type="http://schemas.openxmlformats.org/officeDocument/2006/relationships/hyperlink" Target="https://www.google.com.tw/maps/place/24.738413,121.348599" TargetMode="External"/><Relationship Id="rId515" Type="http://schemas.openxmlformats.org/officeDocument/2006/relationships/hyperlink" Target="https://www.google.com.tw/maps/place/23.563333,120.434722" TargetMode="External"/><Relationship Id="rId1145" Type="http://schemas.openxmlformats.org/officeDocument/2006/relationships/hyperlink" Target="https://www.google.com.tw/maps/place/25.288877,121.542626" TargetMode="External"/><Relationship Id="rId5766" Type="http://schemas.openxmlformats.org/officeDocument/2006/relationships/hyperlink" Target="https://www.google.com.tw/maps/place/23.833456,120.718093" TargetMode="External"/><Relationship Id="rId8172" Type="http://schemas.openxmlformats.org/officeDocument/2006/relationships/hyperlink" Target="https://www.google.com.tw/maps/place/23.082935,121.301295" TargetMode="External"/><Relationship Id="rId9223" Type="http://schemas.openxmlformats.org/officeDocument/2006/relationships/hyperlink" Target="https://www.google.com.tw/maps/place/24.707268,121.361548" TargetMode="External"/><Relationship Id="rId1212" Type="http://schemas.openxmlformats.org/officeDocument/2006/relationships/hyperlink" Target="https://www.google.com.tw/maps/place/25.134716,121.725482" TargetMode="External"/><Relationship Id="rId2610" Type="http://schemas.openxmlformats.org/officeDocument/2006/relationships/hyperlink" Target="https://www.google.com.tw/maps/place/25.061360,121.269607" TargetMode="External"/><Relationship Id="rId4368" Type="http://schemas.openxmlformats.org/officeDocument/2006/relationships/hyperlink" Target="https://www.google.com.tw/maps/place/22.403696,120.922074" TargetMode="External"/><Relationship Id="rId5419" Type="http://schemas.openxmlformats.org/officeDocument/2006/relationships/hyperlink" Target="https://www.google.com.tw/maps/place/23.978962,120.999506" TargetMode="External"/><Relationship Id="rId6817" Type="http://schemas.openxmlformats.org/officeDocument/2006/relationships/hyperlink" Target="https://www.google.com.tw/maps/place/23.358889,120.252500" TargetMode="External"/><Relationship Id="rId4782" Type="http://schemas.openxmlformats.org/officeDocument/2006/relationships/hyperlink" Target="https://www.google.com.tw/maps/place/23.426689,121.488628" TargetMode="External"/><Relationship Id="rId5833" Type="http://schemas.openxmlformats.org/officeDocument/2006/relationships/hyperlink" Target="https://www.google.com.tw/maps/place/23.796724,120.970894" TargetMode="External"/><Relationship Id="rId8989" Type="http://schemas.openxmlformats.org/officeDocument/2006/relationships/hyperlink" Target="https://www.google.com.tw/maps/place/24.238482,121.124969" TargetMode="External"/><Relationship Id="rId3037" Type="http://schemas.openxmlformats.org/officeDocument/2006/relationships/hyperlink" Target="https://www.google.com.tw/maps/place/24.398708,121.365008" TargetMode="External"/><Relationship Id="rId3384" Type="http://schemas.openxmlformats.org/officeDocument/2006/relationships/hyperlink" Target="https://www.google.com.tw/maps/place/24.177671,121.370297" TargetMode="External"/><Relationship Id="rId4435" Type="http://schemas.openxmlformats.org/officeDocument/2006/relationships/hyperlink" Target="https://www.google.com.tw/maps/place/22.214261,120.788119" TargetMode="External"/><Relationship Id="rId5900" Type="http://schemas.openxmlformats.org/officeDocument/2006/relationships/hyperlink" Target="https://www.google.com.tw/maps/place/24.131410,120.463201" TargetMode="External"/><Relationship Id="rId3451" Type="http://schemas.openxmlformats.org/officeDocument/2006/relationships/hyperlink" Target="https://www.google.com.tw/maps/place/24.198444,121.462077" TargetMode="External"/><Relationship Id="rId4502" Type="http://schemas.openxmlformats.org/officeDocument/2006/relationships/hyperlink" Target="https://www.google.com.tw/maps/place/24.753775,121.632221" TargetMode="External"/><Relationship Id="rId7658" Type="http://schemas.openxmlformats.org/officeDocument/2006/relationships/hyperlink" Target="https://www.google.com.tw/maps/place/23.760696,120.864353" TargetMode="External"/><Relationship Id="rId8709" Type="http://schemas.openxmlformats.org/officeDocument/2006/relationships/hyperlink" Target="https://www.google.com.tw/maps/place/22.879464,120.364096" TargetMode="External"/><Relationship Id="rId372" Type="http://schemas.openxmlformats.org/officeDocument/2006/relationships/hyperlink" Target="https://www.google.com.tw/maps/place/24.108402,120.582768" TargetMode="External"/><Relationship Id="rId2053" Type="http://schemas.openxmlformats.org/officeDocument/2006/relationships/hyperlink" Target="https://www.google.com.tw/maps/place/24.067010,120.696153" TargetMode="External"/><Relationship Id="rId3104" Type="http://schemas.openxmlformats.org/officeDocument/2006/relationships/hyperlink" Target="https://www.google.com.tw/maps/place/24.895365,121.371430" TargetMode="External"/><Relationship Id="rId6674" Type="http://schemas.openxmlformats.org/officeDocument/2006/relationships/hyperlink" Target="https://www.google.com.tw/maps/place/23.889994,120.473967" TargetMode="External"/><Relationship Id="rId7725" Type="http://schemas.openxmlformats.org/officeDocument/2006/relationships/hyperlink" Target="https://www.google.com.tw/maps/place/23.567061,120.891168" TargetMode="External"/><Relationship Id="rId9080" Type="http://schemas.openxmlformats.org/officeDocument/2006/relationships/hyperlink" Target="https://www.google.com.tw/maps/place/24.771313,121.359964" TargetMode="External"/><Relationship Id="rId2120" Type="http://schemas.openxmlformats.org/officeDocument/2006/relationships/hyperlink" Target="https://www.google.com.tw/maps/place/23.795006,120.710653" TargetMode="External"/><Relationship Id="rId5276" Type="http://schemas.openxmlformats.org/officeDocument/2006/relationships/hyperlink" Target="https://www.google.com.tw/maps/place/24.681921,120.869193" TargetMode="External"/><Relationship Id="rId5690" Type="http://schemas.openxmlformats.org/officeDocument/2006/relationships/hyperlink" Target="https://www.google.com.tw/maps/place/25.034940,121.105010" TargetMode="External"/><Relationship Id="rId6327" Type="http://schemas.openxmlformats.org/officeDocument/2006/relationships/hyperlink" Target="https://www.google.com.tw/maps/place/22.419453,120.541556" TargetMode="External"/><Relationship Id="rId6741" Type="http://schemas.openxmlformats.org/officeDocument/2006/relationships/hyperlink" Target="https://www.google.com.tw/maps/place/23.669304,120.313001" TargetMode="External"/><Relationship Id="rId4292" Type="http://schemas.openxmlformats.org/officeDocument/2006/relationships/hyperlink" Target="https://www.google.com.tw/maps/place/22.701594,121.039712" TargetMode="External"/><Relationship Id="rId5343" Type="http://schemas.openxmlformats.org/officeDocument/2006/relationships/hyperlink" Target="https://www.google.com.tw/maps/place/23.977099,120.710721" TargetMode="External"/><Relationship Id="rId8499" Type="http://schemas.openxmlformats.org/officeDocument/2006/relationships/hyperlink" Target="https://www.google.com.tw/maps/place/23.043693,120.667663" TargetMode="External"/><Relationship Id="rId1886" Type="http://schemas.openxmlformats.org/officeDocument/2006/relationships/hyperlink" Target="https://www.google.com.tw/maps/place/24.567883,120.935977" TargetMode="External"/><Relationship Id="rId2937" Type="http://schemas.openxmlformats.org/officeDocument/2006/relationships/hyperlink" Target="https://www.google.com.tw/maps/place/24.752788,121.764417" TargetMode="External"/><Relationship Id="rId909" Type="http://schemas.openxmlformats.org/officeDocument/2006/relationships/hyperlink" Target="https://www.google.com.tw/maps/place/22.245236,120.662167" TargetMode="External"/><Relationship Id="rId1539" Type="http://schemas.openxmlformats.org/officeDocument/2006/relationships/hyperlink" Target="https://www.google.com.tw/maps/place/25.154002,121.459358" TargetMode="External"/><Relationship Id="rId1953" Type="http://schemas.openxmlformats.org/officeDocument/2006/relationships/hyperlink" Target="https://www.google.com.tw/maps/place/24.339812,120.811360" TargetMode="External"/><Relationship Id="rId5410" Type="http://schemas.openxmlformats.org/officeDocument/2006/relationships/hyperlink" Target="https://www.google.com.tw/maps/place/23.971205,120.957136" TargetMode="External"/><Relationship Id="rId7168" Type="http://schemas.openxmlformats.org/officeDocument/2006/relationships/hyperlink" Target="https://www.google.com.tw/maps/place/23.080825,120.585474" TargetMode="External"/><Relationship Id="rId8566" Type="http://schemas.openxmlformats.org/officeDocument/2006/relationships/hyperlink" Target="https://www.google.com.tw/maps/place/22.787343,120.614161" TargetMode="External"/><Relationship Id="rId8980" Type="http://schemas.openxmlformats.org/officeDocument/2006/relationships/hyperlink" Target="https://www.google.com.tw/maps/place/24.249043,121.100558" TargetMode="External"/><Relationship Id="rId1606" Type="http://schemas.openxmlformats.org/officeDocument/2006/relationships/hyperlink" Target="https://www.google.com.tw/maps/place/25.102256,121.743491" TargetMode="External"/><Relationship Id="rId4012" Type="http://schemas.openxmlformats.org/officeDocument/2006/relationships/hyperlink" Target="https://www.google.com.tw/maps/place/23.690563,121.409004" TargetMode="External"/><Relationship Id="rId7582" Type="http://schemas.openxmlformats.org/officeDocument/2006/relationships/hyperlink" Target="https://www.google.com.tw/maps/place/23.988893,120.974076" TargetMode="External"/><Relationship Id="rId8219" Type="http://schemas.openxmlformats.org/officeDocument/2006/relationships/hyperlink" Target="https://www.google.com.tw/maps/place/22.670383,120.494910" TargetMode="External"/><Relationship Id="rId8633" Type="http://schemas.openxmlformats.org/officeDocument/2006/relationships/hyperlink" Target="https://www.google.com.tw/maps/place/22.552261,120.466326" TargetMode="External"/><Relationship Id="rId3778" Type="http://schemas.openxmlformats.org/officeDocument/2006/relationships/hyperlink" Target="https://www.google.com.tw/maps/place/24.473953,121.815033" TargetMode="External"/><Relationship Id="rId4829" Type="http://schemas.openxmlformats.org/officeDocument/2006/relationships/hyperlink" Target="https://www.google.com.tw/maps/place/23.237001,121.415166" TargetMode="External"/><Relationship Id="rId6184" Type="http://schemas.openxmlformats.org/officeDocument/2006/relationships/hyperlink" Target="https://www.google.com.tw/maps/place/22.876757,120.223767" TargetMode="External"/><Relationship Id="rId7235" Type="http://schemas.openxmlformats.org/officeDocument/2006/relationships/hyperlink" Target="https://www.google.com.tw/maps/place/23.156875,120.760906" TargetMode="External"/><Relationship Id="rId8700" Type="http://schemas.openxmlformats.org/officeDocument/2006/relationships/hyperlink" Target="https://www.google.com.tw/maps/place/22.878995,120.324468" TargetMode="External"/><Relationship Id="rId699" Type="http://schemas.openxmlformats.org/officeDocument/2006/relationships/hyperlink" Target="https://www.google.com.tw/maps/place/22.881266,120.249460" TargetMode="External"/><Relationship Id="rId2794" Type="http://schemas.openxmlformats.org/officeDocument/2006/relationships/hyperlink" Target="https://www.google.com.tw/maps/place/24.501424,120.828078" TargetMode="External"/><Relationship Id="rId3845" Type="http://schemas.openxmlformats.org/officeDocument/2006/relationships/hyperlink" Target="https://www.google.com.tw/maps/place/24.268852,121.740733" TargetMode="External"/><Relationship Id="rId6251" Type="http://schemas.openxmlformats.org/officeDocument/2006/relationships/hyperlink" Target="https://www.google.com.tw/maps/place/22.617627,120.303097" TargetMode="External"/><Relationship Id="rId7302" Type="http://schemas.openxmlformats.org/officeDocument/2006/relationships/hyperlink" Target="https://www.google.com.tw/maps/place/23.283277,120.877228" TargetMode="External"/><Relationship Id="rId766" Type="http://schemas.openxmlformats.org/officeDocument/2006/relationships/hyperlink" Target="https://www.google.com.tw/maps/place/22.636568,120.355968" TargetMode="External"/><Relationship Id="rId1396" Type="http://schemas.openxmlformats.org/officeDocument/2006/relationships/hyperlink" Target="https://www.google.com.tw/maps/place/24.720027,121.820607" TargetMode="External"/><Relationship Id="rId2447" Type="http://schemas.openxmlformats.org/officeDocument/2006/relationships/hyperlink" Target="https://www.google.com.tw/maps/place/22.967230,120.467481" TargetMode="External"/><Relationship Id="rId419" Type="http://schemas.openxmlformats.org/officeDocument/2006/relationships/hyperlink" Target="https://www.google.com.tw/maps/place/23.934432,120.555374" TargetMode="External"/><Relationship Id="rId1049" Type="http://schemas.openxmlformats.org/officeDocument/2006/relationships/hyperlink" Target="https://www.google.com.tw/maps/place/23.719094,120.527697" TargetMode="External"/><Relationship Id="rId2861" Type="http://schemas.openxmlformats.org/officeDocument/2006/relationships/hyperlink" Target="https://www.google.com.tw/maps/place/24.601674,121.510750" TargetMode="External"/><Relationship Id="rId3912" Type="http://schemas.openxmlformats.org/officeDocument/2006/relationships/hyperlink" Target="https://www.google.com.tw/maps/place/24.036934,121.604681" TargetMode="External"/><Relationship Id="rId8076" Type="http://schemas.openxmlformats.org/officeDocument/2006/relationships/hyperlink" Target="https://www.google.com.tw/maps/place/22.778388,120.407198" TargetMode="External"/><Relationship Id="rId9127" Type="http://schemas.openxmlformats.org/officeDocument/2006/relationships/hyperlink" Target="https://www.google.com.tw/maps/place/24.751212,121.355979" TargetMode="External"/><Relationship Id="rId833" Type="http://schemas.openxmlformats.org/officeDocument/2006/relationships/hyperlink" Target="https://www.google.com.tw/maps/place/22.540836,120.552406" TargetMode="External"/><Relationship Id="rId1116" Type="http://schemas.openxmlformats.org/officeDocument/2006/relationships/hyperlink" Target="https://www.google.com.tw/maps/place/25.217360,121.449875" TargetMode="External"/><Relationship Id="rId1463" Type="http://schemas.openxmlformats.org/officeDocument/2006/relationships/hyperlink" Target="https://www.google.com.tw/maps/place/25.182171,121.560746" TargetMode="External"/><Relationship Id="rId2514" Type="http://schemas.openxmlformats.org/officeDocument/2006/relationships/hyperlink" Target="https://www.google.com.tw/maps/place/22.714322,120.488281" TargetMode="External"/><Relationship Id="rId7092" Type="http://schemas.openxmlformats.org/officeDocument/2006/relationships/hyperlink" Target="https://www.google.com.tw/maps/place/23.064167,120.337417" TargetMode="External"/><Relationship Id="rId8143" Type="http://schemas.openxmlformats.org/officeDocument/2006/relationships/hyperlink" Target="https://www.google.com.tw/maps/place/23.122350,121.280010" TargetMode="External"/><Relationship Id="rId8490" Type="http://schemas.openxmlformats.org/officeDocument/2006/relationships/hyperlink" Target="https://www.google.com.tw/maps/place/22.291886,120.881163" TargetMode="External"/><Relationship Id="rId900" Type="http://schemas.openxmlformats.org/officeDocument/2006/relationships/hyperlink" Target="https://www.google.com.tw/maps/place/22.282007,120.647648" TargetMode="External"/><Relationship Id="rId1530" Type="http://schemas.openxmlformats.org/officeDocument/2006/relationships/hyperlink" Target="https://www.google.com.tw/maps/place/25.122716,121.473117" TargetMode="External"/><Relationship Id="rId4686" Type="http://schemas.openxmlformats.org/officeDocument/2006/relationships/hyperlink" Target="https://www.google.com.tw/maps/place/23.770483,121.557065" TargetMode="External"/><Relationship Id="rId5737" Type="http://schemas.openxmlformats.org/officeDocument/2006/relationships/hyperlink" Target="https://www.google.com.tw/maps/place/24.895450,120.964540" TargetMode="External"/><Relationship Id="rId3288" Type="http://schemas.openxmlformats.org/officeDocument/2006/relationships/hyperlink" Target="https://www.google.com.tw/maps/place/24.257117,121.222116" TargetMode="External"/><Relationship Id="rId4339" Type="http://schemas.openxmlformats.org/officeDocument/2006/relationships/hyperlink" Target="https://www.google.com.tw/maps/place/22.522773,120.965222" TargetMode="External"/><Relationship Id="rId4753" Type="http://schemas.openxmlformats.org/officeDocument/2006/relationships/hyperlink" Target="https://www.google.com.tw/maps/place/23.532845,121.506929" TargetMode="External"/><Relationship Id="rId5804" Type="http://schemas.openxmlformats.org/officeDocument/2006/relationships/hyperlink" Target="https://www.google.com.tw/maps/place/23.786833,120.874120" TargetMode="External"/><Relationship Id="rId8210" Type="http://schemas.openxmlformats.org/officeDocument/2006/relationships/hyperlink" Target="https://www.google.com.tw/maps/place/22.984658,121.302486" TargetMode="External"/><Relationship Id="rId3355" Type="http://schemas.openxmlformats.org/officeDocument/2006/relationships/hyperlink" Target="https://www.google.com.tw/maps/place/24.200811,121.297341" TargetMode="External"/><Relationship Id="rId4406" Type="http://schemas.openxmlformats.org/officeDocument/2006/relationships/hyperlink" Target="https://www.google.com.tw/maps/place/22.269303,120.862174" TargetMode="External"/><Relationship Id="rId7976" Type="http://schemas.openxmlformats.org/officeDocument/2006/relationships/hyperlink" Target="https://www.google.com.tw/maps/place/22.642794,120.418870" TargetMode="External"/><Relationship Id="rId276" Type="http://schemas.openxmlformats.org/officeDocument/2006/relationships/hyperlink" Target="https://www.google.com.tw/maps/place/24.467336,120.665059" TargetMode="External"/><Relationship Id="rId690" Type="http://schemas.openxmlformats.org/officeDocument/2006/relationships/hyperlink" Target="https://www.google.com.tw/maps/place/22.914296,120.226044" TargetMode="External"/><Relationship Id="rId2371" Type="http://schemas.openxmlformats.org/officeDocument/2006/relationships/hyperlink" Target="https://www.google.com.tw/maps/place/23.225935,120.550926" TargetMode="External"/><Relationship Id="rId3008" Type="http://schemas.openxmlformats.org/officeDocument/2006/relationships/hyperlink" Target="https://www.google.com.tw/maps/place/24.441763,121.383773" TargetMode="External"/><Relationship Id="rId3422" Type="http://schemas.openxmlformats.org/officeDocument/2006/relationships/hyperlink" Target="https://www.google.com.tw/maps/place/24.194774,121.423353" TargetMode="External"/><Relationship Id="rId4820" Type="http://schemas.openxmlformats.org/officeDocument/2006/relationships/hyperlink" Target="https://www.google.com.tw/maps/place/23.274891,121.426100" TargetMode="External"/><Relationship Id="rId6578" Type="http://schemas.openxmlformats.org/officeDocument/2006/relationships/hyperlink" Target="https://www.google.com.tw/maps/place/23.497778,120.797778" TargetMode="External"/><Relationship Id="rId7629" Type="http://schemas.openxmlformats.org/officeDocument/2006/relationships/hyperlink" Target="https://www.google.com.tw/maps/place/23.843751,120.900928" TargetMode="External"/><Relationship Id="rId343" Type="http://schemas.openxmlformats.org/officeDocument/2006/relationships/hyperlink" Target="https://www.google.com.tw/maps/place/24.214439,120.541253" TargetMode="External"/><Relationship Id="rId2024" Type="http://schemas.openxmlformats.org/officeDocument/2006/relationships/hyperlink" Target="https://www.google.com.tw/maps/place/24.177552,120.699999" TargetMode="External"/><Relationship Id="rId6992" Type="http://schemas.openxmlformats.org/officeDocument/2006/relationships/hyperlink" Target="https://www.google.com.tw/maps/place/22.974111,120.320389" TargetMode="External"/><Relationship Id="rId9051" Type="http://schemas.openxmlformats.org/officeDocument/2006/relationships/hyperlink" Target="https://www.google.com.tw/maps/place/24.790612,121.364629" TargetMode="External"/><Relationship Id="rId1040" Type="http://schemas.openxmlformats.org/officeDocument/2006/relationships/hyperlink" Target="https://www.google.com.tw/maps/place/23.754667,120.506271" TargetMode="External"/><Relationship Id="rId4196" Type="http://schemas.openxmlformats.org/officeDocument/2006/relationships/hyperlink" Target="https://www.google.com.tw/maps/place/22.960255,121.130570" TargetMode="External"/><Relationship Id="rId5247" Type="http://schemas.openxmlformats.org/officeDocument/2006/relationships/hyperlink" Target="https://www.google.com.tw/maps/place/24.337085,120.731103" TargetMode="External"/><Relationship Id="rId5594" Type="http://schemas.openxmlformats.org/officeDocument/2006/relationships/hyperlink" Target="https://www.google.com.tw/maps/place/23.968172,120.645388" TargetMode="External"/><Relationship Id="rId6645" Type="http://schemas.openxmlformats.org/officeDocument/2006/relationships/hyperlink" Target="https://www.google.com.tw/maps/place/24.010249,120.485875" TargetMode="External"/><Relationship Id="rId410" Type="http://schemas.openxmlformats.org/officeDocument/2006/relationships/hyperlink" Target="https://www.google.com.tw/maps/place/23.971009,120.569897" TargetMode="External"/><Relationship Id="rId5661" Type="http://schemas.openxmlformats.org/officeDocument/2006/relationships/hyperlink" Target="https://www.google.com.tw/maps/place/25.091760,121.231010" TargetMode="External"/><Relationship Id="rId6712" Type="http://schemas.openxmlformats.org/officeDocument/2006/relationships/hyperlink" Target="https://www.google.com.tw/maps/place/23.776060,120.363540" TargetMode="External"/><Relationship Id="rId1857" Type="http://schemas.openxmlformats.org/officeDocument/2006/relationships/hyperlink" Target="https://www.google.com.tw/maps/place/24.665527,120.965246" TargetMode="External"/><Relationship Id="rId2908" Type="http://schemas.openxmlformats.org/officeDocument/2006/relationships/hyperlink" Target="https://www.google.com.tw/maps/place/24.708715,121.658102" TargetMode="External"/><Relationship Id="rId4263" Type="http://schemas.openxmlformats.org/officeDocument/2006/relationships/hyperlink" Target="https://www.google.com.tw/maps/place/22.770478,121.113979" TargetMode="External"/><Relationship Id="rId5314" Type="http://schemas.openxmlformats.org/officeDocument/2006/relationships/hyperlink" Target="https://www.google.com.tw/maps/place/24.054413,120.619794" TargetMode="External"/><Relationship Id="rId8884" Type="http://schemas.openxmlformats.org/officeDocument/2006/relationships/hyperlink" Target="https://www.google.com.tw/maps/place/24.959355,121.158090" TargetMode="External"/><Relationship Id="rId1924" Type="http://schemas.openxmlformats.org/officeDocument/2006/relationships/hyperlink" Target="https://www.google.com.tw/maps/place/24.431050,120.868767" TargetMode="External"/><Relationship Id="rId4330" Type="http://schemas.openxmlformats.org/officeDocument/2006/relationships/hyperlink" Target="https://www.google.com.tw/maps/place/22.555447,120.975097" TargetMode="External"/><Relationship Id="rId7486" Type="http://schemas.openxmlformats.org/officeDocument/2006/relationships/hyperlink" Target="https://www.google.com.tw/maps/place/23.045772,120.443573" TargetMode="External"/><Relationship Id="rId8537" Type="http://schemas.openxmlformats.org/officeDocument/2006/relationships/hyperlink" Target="https://www.google.com.tw/maps/place/22.895533,120.647305" TargetMode="External"/><Relationship Id="rId8951" Type="http://schemas.openxmlformats.org/officeDocument/2006/relationships/hyperlink" Target="https://www.google.com.tw/maps/place/22.885774,120.305367" TargetMode="External"/><Relationship Id="rId6088" Type="http://schemas.openxmlformats.org/officeDocument/2006/relationships/hyperlink" Target="https://www.google.com.tw/maps/place/23.415833,120.178056" TargetMode="External"/><Relationship Id="rId7139" Type="http://schemas.openxmlformats.org/officeDocument/2006/relationships/hyperlink" Target="https://www.google.com.tw/maps/place/23.074554,120.498130" TargetMode="External"/><Relationship Id="rId7553" Type="http://schemas.openxmlformats.org/officeDocument/2006/relationships/hyperlink" Target="https://www.google.com.tw/maps/place/24.059100,120.934775" TargetMode="External"/><Relationship Id="rId8604" Type="http://schemas.openxmlformats.org/officeDocument/2006/relationships/hyperlink" Target="https://www.google.com.tw/maps/place/22.669085,120.489464" TargetMode="External"/><Relationship Id="rId2698" Type="http://schemas.openxmlformats.org/officeDocument/2006/relationships/hyperlink" Target="https://www.google.com.tw/maps/place/25.052883,121.613827" TargetMode="External"/><Relationship Id="rId6155" Type="http://schemas.openxmlformats.org/officeDocument/2006/relationships/hyperlink" Target="https://www.google.com.tw/maps/place/23.135194,120.133973" TargetMode="External"/><Relationship Id="rId7206" Type="http://schemas.openxmlformats.org/officeDocument/2006/relationships/hyperlink" Target="https://www.google.com.tw/maps/place/23.100129,120.685298" TargetMode="External"/><Relationship Id="rId3749" Type="http://schemas.openxmlformats.org/officeDocument/2006/relationships/hyperlink" Target="https://www.google.com.tw/maps/place/24.531853,121.862713" TargetMode="External"/><Relationship Id="rId5171" Type="http://schemas.openxmlformats.org/officeDocument/2006/relationships/hyperlink" Target="https://www.google.com.tw/maps/place/24.598751,120.885276" TargetMode="External"/><Relationship Id="rId6222" Type="http://schemas.openxmlformats.org/officeDocument/2006/relationships/hyperlink" Target="https://www.google.com.tw/maps/place/22.721647,120.279707" TargetMode="External"/><Relationship Id="rId7620" Type="http://schemas.openxmlformats.org/officeDocument/2006/relationships/hyperlink" Target="https://www.google.com.tw/maps/place/23.865272,120.913565" TargetMode="External"/><Relationship Id="rId9378" Type="http://schemas.openxmlformats.org/officeDocument/2006/relationships/hyperlink" Target="https://www.google.com.tw/maps/place/24.650451,121.423762" TargetMode="External"/><Relationship Id="rId2765" Type="http://schemas.openxmlformats.org/officeDocument/2006/relationships/hyperlink" Target="https://www.google.com.tw/maps/place/24.588521,120.811080" TargetMode="External"/><Relationship Id="rId3816" Type="http://schemas.openxmlformats.org/officeDocument/2006/relationships/hyperlink" Target="https://www.google.com.tw/maps/place/24.363693,121.779163" TargetMode="External"/><Relationship Id="rId737" Type="http://schemas.openxmlformats.org/officeDocument/2006/relationships/hyperlink" Target="https://www.google.com.tw/maps/place/22.729107,120.320954" TargetMode="External"/><Relationship Id="rId1367" Type="http://schemas.openxmlformats.org/officeDocument/2006/relationships/hyperlink" Target="https://www.google.com.tw/maps/place/24.849978,121.822509" TargetMode="External"/><Relationship Id="rId1781" Type="http://schemas.openxmlformats.org/officeDocument/2006/relationships/hyperlink" Target="https://www.google.com.tw/maps/place/24.800043,121.188668" TargetMode="External"/><Relationship Id="rId2418" Type="http://schemas.openxmlformats.org/officeDocument/2006/relationships/hyperlink" Target="https://www.google.com.tw/maps/place/23.085951,120.487234" TargetMode="External"/><Relationship Id="rId2832" Type="http://schemas.openxmlformats.org/officeDocument/2006/relationships/hyperlink" Target="https://www.google.com.tw/maps/place/24.632426,121.481786" TargetMode="External"/><Relationship Id="rId5988" Type="http://schemas.openxmlformats.org/officeDocument/2006/relationships/hyperlink" Target="https://www.google.com.tw/maps/place/23.791364,120.273659" TargetMode="External"/><Relationship Id="rId8394" Type="http://schemas.openxmlformats.org/officeDocument/2006/relationships/hyperlink" Target="https://www.google.com.tw/maps/place/22.022609,120.743529" TargetMode="External"/><Relationship Id="rId73" Type="http://schemas.openxmlformats.org/officeDocument/2006/relationships/hyperlink" Target="https://www.google.com.tw/maps/place/24.966140,121.223100" TargetMode="External"/><Relationship Id="rId804" Type="http://schemas.openxmlformats.org/officeDocument/2006/relationships/hyperlink" Target="https://www.google.com.tw/maps/place/22.648884,120.528452" TargetMode="External"/><Relationship Id="rId1434" Type="http://schemas.openxmlformats.org/officeDocument/2006/relationships/hyperlink" Target="https://www.google.com.tw/maps/place/25.221515,121.631702" TargetMode="External"/><Relationship Id="rId8047" Type="http://schemas.openxmlformats.org/officeDocument/2006/relationships/hyperlink" Target="https://www.google.com.tw/maps/place/23.834055,120.912355" TargetMode="External"/><Relationship Id="rId8461" Type="http://schemas.openxmlformats.org/officeDocument/2006/relationships/hyperlink" Target="https://www.google.com.tw/maps/place/22.134494,120.886766" TargetMode="External"/><Relationship Id="rId1501" Type="http://schemas.openxmlformats.org/officeDocument/2006/relationships/hyperlink" Target="https://www.google.com.tw/maps/place/25.097437,121.533507" TargetMode="External"/><Relationship Id="rId4657" Type="http://schemas.openxmlformats.org/officeDocument/2006/relationships/hyperlink" Target="https://www.google.com.tw/maps/place/23.886195,121.602166" TargetMode="External"/><Relationship Id="rId5708" Type="http://schemas.openxmlformats.org/officeDocument/2006/relationships/hyperlink" Target="https://www.google.com.tw/maps/place/25.003390,121.039680" TargetMode="External"/><Relationship Id="rId7063" Type="http://schemas.openxmlformats.org/officeDocument/2006/relationships/hyperlink" Target="https://www.google.com.tw/maps/place/23.006220,120.217090" TargetMode="External"/><Relationship Id="rId8114" Type="http://schemas.openxmlformats.org/officeDocument/2006/relationships/hyperlink" Target="https://www.google.com.tw/maps/place/22.797500,120.573268" TargetMode="External"/><Relationship Id="rId3259" Type="http://schemas.openxmlformats.org/officeDocument/2006/relationships/hyperlink" Target="https://www.google.com.tw/maps/place/24.194117,120.993314" TargetMode="External"/><Relationship Id="rId7130" Type="http://schemas.openxmlformats.org/officeDocument/2006/relationships/hyperlink" Target="https://www.google.com.tw/maps/place/23.116901,120.458364" TargetMode="External"/><Relationship Id="rId594" Type="http://schemas.openxmlformats.org/officeDocument/2006/relationships/hyperlink" Target="https://www.google.com.tw/maps/place/23.260361,120.312640" TargetMode="External"/><Relationship Id="rId2275" Type="http://schemas.openxmlformats.org/officeDocument/2006/relationships/hyperlink" Target="https://www.google.com.tw/maps/place/23.383578,120.577690" TargetMode="External"/><Relationship Id="rId3326" Type="http://schemas.openxmlformats.org/officeDocument/2006/relationships/hyperlink" Target="https://www.google.com.tw/maps/place/24.219366,121.267663" TargetMode="External"/><Relationship Id="rId3673" Type="http://schemas.openxmlformats.org/officeDocument/2006/relationships/hyperlink" Target="https://www.google.com.tw/maps/place/24.790307,121.761954" TargetMode="External"/><Relationship Id="rId4724" Type="http://schemas.openxmlformats.org/officeDocument/2006/relationships/hyperlink" Target="https://www.google.com.tw/maps/place/23.648059,121.534746" TargetMode="External"/><Relationship Id="rId247" Type="http://schemas.openxmlformats.org/officeDocument/2006/relationships/hyperlink" Target="https://www.google.com.tw/maps/place/24.572915,120.722601" TargetMode="External"/><Relationship Id="rId3740" Type="http://schemas.openxmlformats.org/officeDocument/2006/relationships/hyperlink" Target="https://www.google.com.tw/maps/place/24.562313,121.866503" TargetMode="External"/><Relationship Id="rId6896" Type="http://schemas.openxmlformats.org/officeDocument/2006/relationships/hyperlink" Target="https://www.google.com.tw/maps/place/23.062333,120.218695" TargetMode="External"/><Relationship Id="rId7947" Type="http://schemas.openxmlformats.org/officeDocument/2006/relationships/hyperlink" Target="https://www.google.com.tw/maps/place/22.765511,120.447468" TargetMode="External"/><Relationship Id="rId661" Type="http://schemas.openxmlformats.org/officeDocument/2006/relationships/hyperlink" Target="https://www.google.com.tw/maps/place/23.026361,120.221084" TargetMode="External"/><Relationship Id="rId1291" Type="http://schemas.openxmlformats.org/officeDocument/2006/relationships/hyperlink" Target="https://www.google.com.tw/maps/place/25.023900,121.927099" TargetMode="External"/><Relationship Id="rId2342" Type="http://schemas.openxmlformats.org/officeDocument/2006/relationships/hyperlink" Target="https://www.google.com.tw/maps/place/23.282747,120.588038" TargetMode="External"/><Relationship Id="rId5498" Type="http://schemas.openxmlformats.org/officeDocument/2006/relationships/hyperlink" Target="https://www.google.com.tw/maps/place/24.023725,121.134344" TargetMode="External"/><Relationship Id="rId6549" Type="http://schemas.openxmlformats.org/officeDocument/2006/relationships/hyperlink" Target="https://www.google.com.tw/maps/place/23.477222,120.735556" TargetMode="External"/><Relationship Id="rId6963" Type="http://schemas.openxmlformats.org/officeDocument/2006/relationships/hyperlink" Target="https://www.google.com.tw/maps/place/23.095000,120.295056" TargetMode="External"/><Relationship Id="rId314" Type="http://schemas.openxmlformats.org/officeDocument/2006/relationships/hyperlink" Target="https://www.google.com.tw/maps/place/24.325972,120.608012" TargetMode="External"/><Relationship Id="rId5565" Type="http://schemas.openxmlformats.org/officeDocument/2006/relationships/hyperlink" Target="https://www.google.com.tw/maps/place/24.147056,121.284075" TargetMode="External"/><Relationship Id="rId6616" Type="http://schemas.openxmlformats.org/officeDocument/2006/relationships/hyperlink" Target="https://www.google.com.tw/maps/place/23.480103,120.869726" TargetMode="External"/><Relationship Id="rId9022" Type="http://schemas.openxmlformats.org/officeDocument/2006/relationships/hyperlink" Target="https://www.google.com.tw/maps/place/24.828353,121.304919" TargetMode="External"/><Relationship Id="rId1011" Type="http://schemas.openxmlformats.org/officeDocument/2006/relationships/hyperlink" Target="https://www.google.com.tw/maps/place/24.107918,120.638492" TargetMode="External"/><Relationship Id="rId4167" Type="http://schemas.openxmlformats.org/officeDocument/2006/relationships/hyperlink" Target="https://www.google.com.tw/maps/place/23.083696,121.176204" TargetMode="External"/><Relationship Id="rId4581" Type="http://schemas.openxmlformats.org/officeDocument/2006/relationships/hyperlink" Target="https://www.google.com.tw/maps/place/24.281362,120.536403" TargetMode="External"/><Relationship Id="rId5218" Type="http://schemas.openxmlformats.org/officeDocument/2006/relationships/hyperlink" Target="https://www.google.com.tw/maps/place/24.455245,120.781038" TargetMode="External"/><Relationship Id="rId5632" Type="http://schemas.openxmlformats.org/officeDocument/2006/relationships/hyperlink" Target="https://www.google.com.tw/maps/place/25.131410,121.355700" TargetMode="External"/><Relationship Id="rId8788" Type="http://schemas.openxmlformats.org/officeDocument/2006/relationships/hyperlink" Target="https://www.google.com.tw/maps/place/23.309370,121.255380" TargetMode="External"/><Relationship Id="rId3183" Type="http://schemas.openxmlformats.org/officeDocument/2006/relationships/hyperlink" Target="https://www.google.com.tw/maps/place/24.675162,121.769178" TargetMode="External"/><Relationship Id="rId4234" Type="http://schemas.openxmlformats.org/officeDocument/2006/relationships/hyperlink" Target="https://www.google.com.tw/maps/place/22.856102,121.092283" TargetMode="External"/><Relationship Id="rId1828" Type="http://schemas.openxmlformats.org/officeDocument/2006/relationships/hyperlink" Target="https://www.google.com.tw/maps/place/24.703523,121.055778" TargetMode="External"/><Relationship Id="rId3250" Type="http://schemas.openxmlformats.org/officeDocument/2006/relationships/hyperlink" Target="https://www.google.com.tw/maps/place/24.170469,120.961484" TargetMode="External"/><Relationship Id="rId7457" Type="http://schemas.openxmlformats.org/officeDocument/2006/relationships/hyperlink" Target="https://www.google.com.tw/maps/place/23.120787,121.165610" TargetMode="External"/><Relationship Id="rId8855" Type="http://schemas.openxmlformats.org/officeDocument/2006/relationships/hyperlink" Target="https://www.google.com.tw/maps/place/25.049223,121.253731" TargetMode="External"/><Relationship Id="rId171" Type="http://schemas.openxmlformats.org/officeDocument/2006/relationships/hyperlink" Target="https://www.google.com.tw/maps/place/24.752121,120.909290" TargetMode="External"/><Relationship Id="rId4301" Type="http://schemas.openxmlformats.org/officeDocument/2006/relationships/hyperlink" Target="https://www.google.com.tw/maps/place/22.667349,121.032852" TargetMode="External"/><Relationship Id="rId6059" Type="http://schemas.openxmlformats.org/officeDocument/2006/relationships/hyperlink" Target="https://www.google.com.tw/maps/place/23.540332,120.188434" TargetMode="External"/><Relationship Id="rId7871" Type="http://schemas.openxmlformats.org/officeDocument/2006/relationships/hyperlink" Target="https://www.google.com.tw/maps/place/23.039463,120.550585" TargetMode="External"/><Relationship Id="rId8508" Type="http://schemas.openxmlformats.org/officeDocument/2006/relationships/hyperlink" Target="https://www.google.com.tw/maps/place/23.007862,120.662048" TargetMode="External"/><Relationship Id="rId8922" Type="http://schemas.openxmlformats.org/officeDocument/2006/relationships/hyperlink" Target="https://www.google.com.tw/maps/place/23.003861,120.284250" TargetMode="External"/><Relationship Id="rId6473" Type="http://schemas.openxmlformats.org/officeDocument/2006/relationships/hyperlink" Target="https://www.google.com.tw/maps/place/23.441746,120.596665" TargetMode="External"/><Relationship Id="rId7524" Type="http://schemas.openxmlformats.org/officeDocument/2006/relationships/hyperlink" Target="https://www.google.com.tw/maps/place/24.120297,120.889083" TargetMode="External"/><Relationship Id="rId988" Type="http://schemas.openxmlformats.org/officeDocument/2006/relationships/hyperlink" Target="https://www.google.com.tw/maps/place/24.184496,120.664771" TargetMode="External"/><Relationship Id="rId2669" Type="http://schemas.openxmlformats.org/officeDocument/2006/relationships/hyperlink" Target="https://www.google.com.tw/maps/place/24.835090,121.271667" TargetMode="External"/><Relationship Id="rId5075" Type="http://schemas.openxmlformats.org/officeDocument/2006/relationships/hyperlink" Target="https://www.google.com.tw/maps/place/23.834158,121.509236" TargetMode="External"/><Relationship Id="rId6126" Type="http://schemas.openxmlformats.org/officeDocument/2006/relationships/hyperlink" Target="https://www.google.com.tw/maps/place/23.264168,120.125761" TargetMode="External"/><Relationship Id="rId6540" Type="http://schemas.openxmlformats.org/officeDocument/2006/relationships/hyperlink" Target="https://www.google.com.tw/maps/place/23.472857,120.718610" TargetMode="External"/><Relationship Id="rId1685" Type="http://schemas.openxmlformats.org/officeDocument/2006/relationships/hyperlink" Target="https://www.google.com.tw/maps/place/25.007292,121.459476" TargetMode="External"/><Relationship Id="rId2736" Type="http://schemas.openxmlformats.org/officeDocument/2006/relationships/hyperlink" Target="https://www.google.com.tw/maps/place/25.060997,121.642266" TargetMode="External"/><Relationship Id="rId4091" Type="http://schemas.openxmlformats.org/officeDocument/2006/relationships/hyperlink" Target="https://www.google.com.tw/maps/place/23.378730,121.329630" TargetMode="External"/><Relationship Id="rId5142" Type="http://schemas.openxmlformats.org/officeDocument/2006/relationships/hyperlink" Target="https://www.google.com.tw/maps/place/24.710147,120.898481" TargetMode="External"/><Relationship Id="rId8298" Type="http://schemas.openxmlformats.org/officeDocument/2006/relationships/hyperlink" Target="https://www.google.com.tw/maps/place/22.743441,120.729275" TargetMode="External"/><Relationship Id="rId9349" Type="http://schemas.openxmlformats.org/officeDocument/2006/relationships/hyperlink" Target="https://www.google.com.tw/maps/place/24.650391,121.409622" TargetMode="External"/><Relationship Id="rId708" Type="http://schemas.openxmlformats.org/officeDocument/2006/relationships/hyperlink" Target="https://www.google.com.tw/maps/place/22.843180,120.263398" TargetMode="External"/><Relationship Id="rId1338" Type="http://schemas.openxmlformats.org/officeDocument/2006/relationships/hyperlink" Target="https://www.google.com.tw/maps/place/24.944295,121.902847" TargetMode="External"/><Relationship Id="rId8365" Type="http://schemas.openxmlformats.org/officeDocument/2006/relationships/hyperlink" Target="https://www.google.com.tw/maps/place/22.139688,120.702586" TargetMode="External"/><Relationship Id="rId9416" Type="http://schemas.openxmlformats.org/officeDocument/2006/relationships/hyperlink" Target="https://www.google.com.tw/maps/place/24.645076,121.441889" TargetMode="External"/><Relationship Id="rId1405" Type="http://schemas.openxmlformats.org/officeDocument/2006/relationships/hyperlink" Target="https://www.google.com.tw/maps/place/24.680155,121.826666" TargetMode="External"/><Relationship Id="rId1752" Type="http://schemas.openxmlformats.org/officeDocument/2006/relationships/hyperlink" Target="https://www.google.com.tw/maps/place/24.877336,121.254519" TargetMode="External"/><Relationship Id="rId2803" Type="http://schemas.openxmlformats.org/officeDocument/2006/relationships/hyperlink" Target="https://www.google.com.tw/maps/place/24.466840,120.838300" TargetMode="External"/><Relationship Id="rId5959" Type="http://schemas.openxmlformats.org/officeDocument/2006/relationships/hyperlink" Target="https://www.google.com.tw/maps/place/23.938706,120.325885" TargetMode="External"/><Relationship Id="rId7381" Type="http://schemas.openxmlformats.org/officeDocument/2006/relationships/hyperlink" Target="https://www.google.com.tw/maps/place/23.212993,121.022022" TargetMode="External"/><Relationship Id="rId8018" Type="http://schemas.openxmlformats.org/officeDocument/2006/relationships/hyperlink" Target="https://www.google.com.tw/maps/place/23.865331,120.937285" TargetMode="External"/><Relationship Id="rId8432" Type="http://schemas.openxmlformats.org/officeDocument/2006/relationships/hyperlink" Target="https://www.google.com.tw/maps/place/21.911800,120.848081" TargetMode="External"/><Relationship Id="rId44" Type="http://schemas.openxmlformats.org/officeDocument/2006/relationships/hyperlink" Target="https://www.google.com.tw/maps/place/25.001845,121.346041" TargetMode="External"/><Relationship Id="rId4975" Type="http://schemas.openxmlformats.org/officeDocument/2006/relationships/hyperlink" Target="https://www.google.com.tw/maps/place/22.726555,121.108294" TargetMode="External"/><Relationship Id="rId7034" Type="http://schemas.openxmlformats.org/officeDocument/2006/relationships/hyperlink" Target="https://www.google.com.tw/maps/place/22.820041,120.302585" TargetMode="External"/><Relationship Id="rId498" Type="http://schemas.openxmlformats.org/officeDocument/2006/relationships/hyperlink" Target="https://www.google.com.tw/maps/place/23.627897,120.468361" TargetMode="External"/><Relationship Id="rId2179" Type="http://schemas.openxmlformats.org/officeDocument/2006/relationships/hyperlink" Target="https://www.google.com.tw/maps/place/23.658186,120.542130" TargetMode="External"/><Relationship Id="rId3577" Type="http://schemas.openxmlformats.org/officeDocument/2006/relationships/hyperlink" Target="https://www.google.com.tw/maps/place/24.945364,121.658870" TargetMode="External"/><Relationship Id="rId3991" Type="http://schemas.openxmlformats.org/officeDocument/2006/relationships/hyperlink" Target="https://www.google.com.tw/maps/place/23.771369,121.456682" TargetMode="External"/><Relationship Id="rId4628" Type="http://schemas.openxmlformats.org/officeDocument/2006/relationships/hyperlink" Target="https://www.google.com.tw/maps/place/24.265485,120.581939" TargetMode="External"/><Relationship Id="rId2593" Type="http://schemas.openxmlformats.org/officeDocument/2006/relationships/hyperlink" Target="https://www.google.com.tw/maps/place/23.815374,120.753944" TargetMode="External"/><Relationship Id="rId3644" Type="http://schemas.openxmlformats.org/officeDocument/2006/relationships/hyperlink" Target="https://www.google.com.tw/maps/place/24.855164,121.790831" TargetMode="External"/><Relationship Id="rId6050" Type="http://schemas.openxmlformats.org/officeDocument/2006/relationships/hyperlink" Target="https://www.google.com.tw/maps/place/23.565000,120.158889" TargetMode="External"/><Relationship Id="rId7101" Type="http://schemas.openxmlformats.org/officeDocument/2006/relationships/hyperlink" Target="https://www.google.com.tw/maps/place/23.077250,120.375347" TargetMode="External"/><Relationship Id="rId565" Type="http://schemas.openxmlformats.org/officeDocument/2006/relationships/hyperlink" Target="https://www.google.com.tw/maps/place/23.371396,120.363551" TargetMode="External"/><Relationship Id="rId1195" Type="http://schemas.openxmlformats.org/officeDocument/2006/relationships/hyperlink" Target="https://www.google.com.tw/maps/place/25.179369,121.695929" TargetMode="External"/><Relationship Id="rId2246" Type="http://schemas.openxmlformats.org/officeDocument/2006/relationships/hyperlink" Target="https://www.google.com.tw/maps/place/23.418427,120.519005" TargetMode="External"/><Relationship Id="rId2660" Type="http://schemas.openxmlformats.org/officeDocument/2006/relationships/hyperlink" Target="https://www.google.com.tw/maps/place/24.870965,121.281665" TargetMode="External"/><Relationship Id="rId3711" Type="http://schemas.openxmlformats.org/officeDocument/2006/relationships/hyperlink" Target="https://www.google.com.tw/maps/place/24.636533,121.787113" TargetMode="External"/><Relationship Id="rId6867" Type="http://schemas.openxmlformats.org/officeDocument/2006/relationships/hyperlink" Target="https://www.google.com.tw/maps/place/23.183358,120.184771" TargetMode="External"/><Relationship Id="rId7918" Type="http://schemas.openxmlformats.org/officeDocument/2006/relationships/hyperlink" Target="https://www.google.com.tw/maps/place/22.886145,120.483116" TargetMode="External"/><Relationship Id="rId9273" Type="http://schemas.openxmlformats.org/officeDocument/2006/relationships/hyperlink" Target="https://www.google.com.tw/maps/place/24.684651,121.380121" TargetMode="External"/><Relationship Id="rId218" Type="http://schemas.openxmlformats.org/officeDocument/2006/relationships/hyperlink" Target="https://www.google.com.tw/maps/place/24.622602,120.812889" TargetMode="External"/><Relationship Id="rId632" Type="http://schemas.openxmlformats.org/officeDocument/2006/relationships/hyperlink" Target="https://www.google.com.tw/maps/place/23.109861,120.318250" TargetMode="External"/><Relationship Id="rId1262" Type="http://schemas.openxmlformats.org/officeDocument/2006/relationships/hyperlink" Target="https://www.google.com.tw/maps/place/25.123890,121.912899" TargetMode="External"/><Relationship Id="rId2313" Type="http://schemas.openxmlformats.org/officeDocument/2006/relationships/hyperlink" Target="https://www.google.com.tw/maps/place/23.340821,120.616855" TargetMode="External"/><Relationship Id="rId5469" Type="http://schemas.openxmlformats.org/officeDocument/2006/relationships/hyperlink" Target="https://www.google.com.tw/maps/place/24.030180,121.167502" TargetMode="External"/><Relationship Id="rId9340" Type="http://schemas.openxmlformats.org/officeDocument/2006/relationships/hyperlink" Target="https://www.google.com.tw/maps/place/24.654882,121.405880" TargetMode="External"/><Relationship Id="rId4485" Type="http://schemas.openxmlformats.org/officeDocument/2006/relationships/hyperlink" Target="https://www.google.com.tw/maps/place/24.882287,121.543481" TargetMode="External"/><Relationship Id="rId5536" Type="http://schemas.openxmlformats.org/officeDocument/2006/relationships/hyperlink" Target="https://www.google.com.tw/maps/place/24.108431,121.200230" TargetMode="External"/><Relationship Id="rId5883" Type="http://schemas.openxmlformats.org/officeDocument/2006/relationships/hyperlink" Target="https://www.google.com.tw/maps/place/24.192843,120.510280" TargetMode="External"/><Relationship Id="rId6934" Type="http://schemas.openxmlformats.org/officeDocument/2006/relationships/hyperlink" Target="https://www.google.com.tw/maps/place/23.199053,120.266616" TargetMode="External"/><Relationship Id="rId3087" Type="http://schemas.openxmlformats.org/officeDocument/2006/relationships/hyperlink" Target="https://www.google.com.tw/maps/place/24.290842,121.268671" TargetMode="External"/><Relationship Id="rId4138" Type="http://schemas.openxmlformats.org/officeDocument/2006/relationships/hyperlink" Target="https://www.google.com.tw/maps/place/23.184110,121.249320" TargetMode="External"/><Relationship Id="rId5950" Type="http://schemas.openxmlformats.org/officeDocument/2006/relationships/hyperlink" Target="https://www.google.com.tw/maps/place/23.971412,120.350266" TargetMode="External"/><Relationship Id="rId4552" Type="http://schemas.openxmlformats.org/officeDocument/2006/relationships/hyperlink" Target="https://www.google.com.tw/maps/place/23.944371,121.547572" TargetMode="External"/><Relationship Id="rId5603" Type="http://schemas.openxmlformats.org/officeDocument/2006/relationships/hyperlink" Target="https://www.google.com.tw/maps/place/25.127500,121.460670" TargetMode="External"/><Relationship Id="rId8759" Type="http://schemas.openxmlformats.org/officeDocument/2006/relationships/hyperlink" Target="https://www.google.com.tw/maps/place/22.873351,120.575868" TargetMode="External"/><Relationship Id="rId3154" Type="http://schemas.openxmlformats.org/officeDocument/2006/relationships/hyperlink" Target="https://www.google.com.tw/maps/place/24.662532,121.630071" TargetMode="External"/><Relationship Id="rId4205" Type="http://schemas.openxmlformats.org/officeDocument/2006/relationships/hyperlink" Target="https://www.google.com.tw/maps/place/22.926693,121.144636" TargetMode="External"/><Relationship Id="rId7775" Type="http://schemas.openxmlformats.org/officeDocument/2006/relationships/hyperlink" Target="https://www.google.com.tw/maps/place/23.517920,120.895971" TargetMode="External"/><Relationship Id="rId8826" Type="http://schemas.openxmlformats.org/officeDocument/2006/relationships/hyperlink" Target="https://www.google.com.tw/maps/place/23.273350,121.351600" TargetMode="External"/><Relationship Id="rId2170" Type="http://schemas.openxmlformats.org/officeDocument/2006/relationships/hyperlink" Target="https://www.google.com.tw/maps/place/23.696218,120.538497" TargetMode="External"/><Relationship Id="rId3221" Type="http://schemas.openxmlformats.org/officeDocument/2006/relationships/hyperlink" Target="https://www.google.com.tw/maps/place/24.160827,120.857233" TargetMode="External"/><Relationship Id="rId6377" Type="http://schemas.openxmlformats.org/officeDocument/2006/relationships/hyperlink" Target="https://www.google.com.tw/maps/place/22.924963,120.185242" TargetMode="External"/><Relationship Id="rId6791" Type="http://schemas.openxmlformats.org/officeDocument/2006/relationships/hyperlink" Target="https://www.google.com.tw/maps/place/23.473055,120.244167" TargetMode="External"/><Relationship Id="rId7428" Type="http://schemas.openxmlformats.org/officeDocument/2006/relationships/hyperlink" Target="https://www.google.com.tw/maps/place/23.155927,121.064730" TargetMode="External"/><Relationship Id="rId7842" Type="http://schemas.openxmlformats.org/officeDocument/2006/relationships/hyperlink" Target="https://www.google.com.tw/maps/place/23.129848,120.623685" TargetMode="External"/><Relationship Id="rId8" Type="http://schemas.openxmlformats.org/officeDocument/2006/relationships/hyperlink" Target="https://www.google.com.tw/maps/place/25.060290,121.487810" TargetMode="External"/><Relationship Id="rId142" Type="http://schemas.openxmlformats.org/officeDocument/2006/relationships/hyperlink" Target="https://www.google.com.tw/maps/place/24.829040,121.000200" TargetMode="External"/><Relationship Id="rId2987" Type="http://schemas.openxmlformats.org/officeDocument/2006/relationships/hyperlink" Target="https://www.google.com.tw/maps/place/24.492228,121.428969" TargetMode="External"/><Relationship Id="rId5393" Type="http://schemas.openxmlformats.org/officeDocument/2006/relationships/hyperlink" Target="https://www.google.com.tw/maps/place/23.985579,120.887280" TargetMode="External"/><Relationship Id="rId6444" Type="http://schemas.openxmlformats.org/officeDocument/2006/relationships/hyperlink" Target="https://www.google.com.tw/maps/place/23.451389,120.464445" TargetMode="External"/><Relationship Id="rId959" Type="http://schemas.openxmlformats.org/officeDocument/2006/relationships/hyperlink" Target="https://www.google.com.tw/maps/place/25.012107,121.383373" TargetMode="External"/><Relationship Id="rId1589" Type="http://schemas.openxmlformats.org/officeDocument/2006/relationships/hyperlink" Target="https://www.google.com.tw/maps/place/25.023533,121.882732" TargetMode="External"/><Relationship Id="rId5046" Type="http://schemas.openxmlformats.org/officeDocument/2006/relationships/hyperlink" Target="https://www.google.com.tw/maps/place/22.780962,121.127372" TargetMode="External"/><Relationship Id="rId5460" Type="http://schemas.openxmlformats.org/officeDocument/2006/relationships/hyperlink" Target="https://www.google.com.tw/maps/place/24.024983,121.137011" TargetMode="External"/><Relationship Id="rId6511" Type="http://schemas.openxmlformats.org/officeDocument/2006/relationships/hyperlink" Target="https://www.google.com.tw/maps/place/23.411389,120.653889" TargetMode="External"/><Relationship Id="rId4062" Type="http://schemas.openxmlformats.org/officeDocument/2006/relationships/hyperlink" Target="https://www.google.com.tw/maps/place/23.484890,121.362990" TargetMode="External"/><Relationship Id="rId5113" Type="http://schemas.openxmlformats.org/officeDocument/2006/relationships/hyperlink" Target="https://www.google.com.tw/maps/place/24.184461,120.611728" TargetMode="External"/><Relationship Id="rId8269" Type="http://schemas.openxmlformats.org/officeDocument/2006/relationships/hyperlink" Target="https://www.google.com.tw/maps/place/22.735057,120.673222" TargetMode="External"/><Relationship Id="rId1656" Type="http://schemas.openxmlformats.org/officeDocument/2006/relationships/hyperlink" Target="https://www.google.com.tw/maps/place/25.139854,121.714613" TargetMode="External"/><Relationship Id="rId2707" Type="http://schemas.openxmlformats.org/officeDocument/2006/relationships/hyperlink" Target="https://www.google.com.tw/maps/place/25.061781,121.652369" TargetMode="External"/><Relationship Id="rId8683" Type="http://schemas.openxmlformats.org/officeDocument/2006/relationships/hyperlink" Target="https://www.google.com.tw/maps/place/22.879325,120.244170" TargetMode="External"/><Relationship Id="rId1309" Type="http://schemas.openxmlformats.org/officeDocument/2006/relationships/hyperlink" Target="https://www.google.com.tw/maps/place/25.016410,121.996099" TargetMode="External"/><Relationship Id="rId1723" Type="http://schemas.openxmlformats.org/officeDocument/2006/relationships/hyperlink" Target="https://www.google.com.tw/maps/place/24.900759,121.340903" TargetMode="External"/><Relationship Id="rId4879" Type="http://schemas.openxmlformats.org/officeDocument/2006/relationships/hyperlink" Target="https://www.google.com.tw/maps/place/23.046813,121.342173" TargetMode="External"/><Relationship Id="rId7285" Type="http://schemas.openxmlformats.org/officeDocument/2006/relationships/hyperlink" Target="https://www.google.com.tw/maps/place/23.273849,120.846477" TargetMode="External"/><Relationship Id="rId8336" Type="http://schemas.openxmlformats.org/officeDocument/2006/relationships/hyperlink" Target="https://www.google.com.tw/maps/place/22.547826,120.411563" TargetMode="External"/><Relationship Id="rId8750" Type="http://schemas.openxmlformats.org/officeDocument/2006/relationships/hyperlink" Target="https://www.google.com.tw/maps/place/22.885712,120.536142" TargetMode="External"/><Relationship Id="rId15" Type="http://schemas.openxmlformats.org/officeDocument/2006/relationships/hyperlink" Target="https://www.google.com.tw/maps/place/25.060507,121.453710" TargetMode="External"/><Relationship Id="rId3895" Type="http://schemas.openxmlformats.org/officeDocument/2006/relationships/hyperlink" Target="https://www.google.com.tw/maps/place/24.110831,121.628262" TargetMode="External"/><Relationship Id="rId4946" Type="http://schemas.openxmlformats.org/officeDocument/2006/relationships/hyperlink" Target="https://www.google.com.tw/maps/place/22.810355,121.194706" TargetMode="External"/><Relationship Id="rId7352" Type="http://schemas.openxmlformats.org/officeDocument/2006/relationships/hyperlink" Target="https://www.google.com.tw/maps/place/23.261523,120.976543" TargetMode="External"/><Relationship Id="rId8403" Type="http://schemas.openxmlformats.org/officeDocument/2006/relationships/hyperlink" Target="https://www.google.com.tw/maps/place/21.985583,120.749709" TargetMode="External"/><Relationship Id="rId2497" Type="http://schemas.openxmlformats.org/officeDocument/2006/relationships/hyperlink" Target="https://www.google.com.tw/maps/place/22.785273,120.505561" TargetMode="External"/><Relationship Id="rId3548" Type="http://schemas.openxmlformats.org/officeDocument/2006/relationships/hyperlink" Target="https://www.google.com.tw/maps/place/24.953292,121.564860" TargetMode="External"/><Relationship Id="rId7005" Type="http://schemas.openxmlformats.org/officeDocument/2006/relationships/hyperlink" Target="https://www.google.com.tw/maps/place/22.923667,120.345806" TargetMode="External"/><Relationship Id="rId469" Type="http://schemas.openxmlformats.org/officeDocument/2006/relationships/hyperlink" Target="https://www.google.com.tw/maps/place/23.750655,120.496986" TargetMode="External"/><Relationship Id="rId883" Type="http://schemas.openxmlformats.org/officeDocument/2006/relationships/hyperlink" Target="https://www.google.com.tw/maps/place/22.346600,120.609410" TargetMode="External"/><Relationship Id="rId1099" Type="http://schemas.openxmlformats.org/officeDocument/2006/relationships/hyperlink" Target="https://www.google.com.tw/maps/place/25.149047,121.459565" TargetMode="External"/><Relationship Id="rId2564" Type="http://schemas.openxmlformats.org/officeDocument/2006/relationships/hyperlink" Target="https://www.google.com.tw/maps/place/24.865030,121.252143" TargetMode="External"/><Relationship Id="rId3615" Type="http://schemas.openxmlformats.org/officeDocument/2006/relationships/hyperlink" Target="https://www.google.com.tw/maps/place/24.895297,121.738817" TargetMode="External"/><Relationship Id="rId3962" Type="http://schemas.openxmlformats.org/officeDocument/2006/relationships/hyperlink" Target="https://www.google.com.tw/maps/place/23.871425,121.510599" TargetMode="External"/><Relationship Id="rId6021" Type="http://schemas.openxmlformats.org/officeDocument/2006/relationships/hyperlink" Target="https://www.google.com.tw/maps/place/23.687373,120.184585" TargetMode="External"/><Relationship Id="rId9177" Type="http://schemas.openxmlformats.org/officeDocument/2006/relationships/hyperlink" Target="https://www.google.com.tw/maps/place/24.727546,121.356636" TargetMode="External"/><Relationship Id="rId536" Type="http://schemas.openxmlformats.org/officeDocument/2006/relationships/hyperlink" Target="https://www.google.com.tw/maps/place/23.480000,120.437778" TargetMode="External"/><Relationship Id="rId1166" Type="http://schemas.openxmlformats.org/officeDocument/2006/relationships/hyperlink" Target="https://www.google.com.tw/maps/place/25.266530,121.628342" TargetMode="External"/><Relationship Id="rId2217" Type="http://schemas.openxmlformats.org/officeDocument/2006/relationships/hyperlink" Target="https://www.google.com.tw/maps/place/23.529722,120.549722" TargetMode="External"/><Relationship Id="rId8193" Type="http://schemas.openxmlformats.org/officeDocument/2006/relationships/hyperlink" Target="https://www.google.com.tw/maps/place/23.017646,121.282992" TargetMode="External"/><Relationship Id="rId9244" Type="http://schemas.openxmlformats.org/officeDocument/2006/relationships/hyperlink" Target="https://www.google.com.tw/maps/place/24.698028,121.367444" TargetMode="External"/><Relationship Id="rId950" Type="http://schemas.openxmlformats.org/officeDocument/2006/relationships/hyperlink" Target="https://www.google.com.tw/maps/place/25.028278,121.420621" TargetMode="External"/><Relationship Id="rId1580" Type="http://schemas.openxmlformats.org/officeDocument/2006/relationships/hyperlink" Target="https://www.google.com.tw/maps/place/25.034979,121.843641" TargetMode="External"/><Relationship Id="rId2631" Type="http://schemas.openxmlformats.org/officeDocument/2006/relationships/hyperlink" Target="https://www.google.com.tw/maps/place/24.987611,121.307076" TargetMode="External"/><Relationship Id="rId4389" Type="http://schemas.openxmlformats.org/officeDocument/2006/relationships/hyperlink" Target="https://www.google.com.tw/maps/place/22.318092,120.891500" TargetMode="External"/><Relationship Id="rId5787" Type="http://schemas.openxmlformats.org/officeDocument/2006/relationships/hyperlink" Target="https://www.google.com.tw/maps/place/23.821467,120.816299" TargetMode="External"/><Relationship Id="rId6838" Type="http://schemas.openxmlformats.org/officeDocument/2006/relationships/hyperlink" Target="https://www.google.com.tw/maps/place/23.287328,120.237697" TargetMode="External"/><Relationship Id="rId603" Type="http://schemas.openxmlformats.org/officeDocument/2006/relationships/hyperlink" Target="https://www.google.com.tw/maps/place/23.221931,120.307983" TargetMode="External"/><Relationship Id="rId1233" Type="http://schemas.openxmlformats.org/officeDocument/2006/relationships/hyperlink" Target="https://www.google.com.tw/maps/place/25.140086,121.797172" TargetMode="External"/><Relationship Id="rId5854" Type="http://schemas.openxmlformats.org/officeDocument/2006/relationships/hyperlink" Target="https://www.google.com.tw/maps/place/24.296800,120.563231" TargetMode="External"/><Relationship Id="rId6905" Type="http://schemas.openxmlformats.org/officeDocument/2006/relationships/hyperlink" Target="https://www.google.com.tw/maps/place/23.023167,120.215973" TargetMode="External"/><Relationship Id="rId8260" Type="http://schemas.openxmlformats.org/officeDocument/2006/relationships/hyperlink" Target="https://www.google.com.tw/maps/place/22.713832,120.652582" TargetMode="External"/><Relationship Id="rId9311" Type="http://schemas.openxmlformats.org/officeDocument/2006/relationships/hyperlink" Target="https://www.google.com.tw/maps/place/24.674070,121.404387" TargetMode="External"/><Relationship Id="rId1300" Type="http://schemas.openxmlformats.org/officeDocument/2006/relationships/hyperlink" Target="https://www.google.com.tw/maps/place/25.022100,121.965699" TargetMode="External"/><Relationship Id="rId4456" Type="http://schemas.openxmlformats.org/officeDocument/2006/relationships/hyperlink" Target="https://www.google.com.tw/maps/place/22.206928,120.702148" TargetMode="External"/><Relationship Id="rId4870" Type="http://schemas.openxmlformats.org/officeDocument/2006/relationships/hyperlink" Target="https://www.google.com.tw/maps/place/23.084649,121.354279" TargetMode="External"/><Relationship Id="rId5507" Type="http://schemas.openxmlformats.org/officeDocument/2006/relationships/hyperlink" Target="https://www.google.com.tw/maps/place/24.036729,121.145377" TargetMode="External"/><Relationship Id="rId5921" Type="http://schemas.openxmlformats.org/officeDocument/2006/relationships/hyperlink" Target="https://www.google.com.tw/maps/place/24.069389,120.415041" TargetMode="External"/><Relationship Id="rId3058" Type="http://schemas.openxmlformats.org/officeDocument/2006/relationships/hyperlink" Target="https://www.google.com.tw/maps/place/24.349402,121.324401" TargetMode="External"/><Relationship Id="rId3472" Type="http://schemas.openxmlformats.org/officeDocument/2006/relationships/hyperlink" Target="https://www.google.com.tw/maps/place/24.200581,121.491508" TargetMode="External"/><Relationship Id="rId4109" Type="http://schemas.openxmlformats.org/officeDocument/2006/relationships/hyperlink" Target="https://www.google.com.tw/maps/place/23.309170,121.335910" TargetMode="External"/><Relationship Id="rId4523" Type="http://schemas.openxmlformats.org/officeDocument/2006/relationships/hyperlink" Target="https://www.google.com.tw/maps/place/24.746923,121.706680" TargetMode="External"/><Relationship Id="rId7679" Type="http://schemas.openxmlformats.org/officeDocument/2006/relationships/hyperlink" Target="https://www.google.com.tw/maps/place/23.678942,120.868342" TargetMode="External"/><Relationship Id="rId393" Type="http://schemas.openxmlformats.org/officeDocument/2006/relationships/hyperlink" Target="https://www.google.com.tw/maps/place/24.037097,120.535553" TargetMode="External"/><Relationship Id="rId2074" Type="http://schemas.openxmlformats.org/officeDocument/2006/relationships/hyperlink" Target="https://www.google.com.tw/maps/place/23.978262,120.680358" TargetMode="External"/><Relationship Id="rId3125" Type="http://schemas.openxmlformats.org/officeDocument/2006/relationships/hyperlink" Target="https://www.google.com.tw/maps/place/24.848922,121.334434" TargetMode="External"/><Relationship Id="rId6695" Type="http://schemas.openxmlformats.org/officeDocument/2006/relationships/hyperlink" Target="https://www.google.com.tw/maps/place/23.841588,120.399193" TargetMode="External"/><Relationship Id="rId7746" Type="http://schemas.openxmlformats.org/officeDocument/2006/relationships/hyperlink" Target="https://www.google.com.tw/maps/place/23.528098,120.909598" TargetMode="External"/><Relationship Id="rId460" Type="http://schemas.openxmlformats.org/officeDocument/2006/relationships/hyperlink" Target="https://www.google.com.tw/maps/place/23.783042,120.474706" TargetMode="External"/><Relationship Id="rId1090" Type="http://schemas.openxmlformats.org/officeDocument/2006/relationships/hyperlink" Target="https://www.google.com.tw/maps/place/24.670267,120.866400" TargetMode="External"/><Relationship Id="rId2141" Type="http://schemas.openxmlformats.org/officeDocument/2006/relationships/hyperlink" Target="https://www.google.com.tw/maps/place/23.767095,120.645757" TargetMode="External"/><Relationship Id="rId5297" Type="http://schemas.openxmlformats.org/officeDocument/2006/relationships/hyperlink" Target="https://www.google.com.tw/maps/place/24.602643,120.830051" TargetMode="External"/><Relationship Id="rId6348" Type="http://schemas.openxmlformats.org/officeDocument/2006/relationships/hyperlink" Target="https://www.google.com.tw/maps/place/23.049670,120.189114" TargetMode="External"/><Relationship Id="rId113" Type="http://schemas.openxmlformats.org/officeDocument/2006/relationships/hyperlink" Target="https://www.google.com.tw/maps/place/24.883000,121.072600" TargetMode="External"/><Relationship Id="rId6762" Type="http://schemas.openxmlformats.org/officeDocument/2006/relationships/hyperlink" Target="https://www.google.com.tw/maps/place/23.577500,120.298334" TargetMode="External"/><Relationship Id="rId7813" Type="http://schemas.openxmlformats.org/officeDocument/2006/relationships/hyperlink" Target="https://www.google.com.tw/maps/place/23.209879,120.678012" TargetMode="External"/><Relationship Id="rId2958" Type="http://schemas.openxmlformats.org/officeDocument/2006/relationships/hyperlink" Target="https://www.google.com.tw/maps/place/24.579555,121.492816" TargetMode="External"/><Relationship Id="rId5017" Type="http://schemas.openxmlformats.org/officeDocument/2006/relationships/hyperlink" Target="https://www.google.com.tw/maps/place/23.631103,121.492074" TargetMode="External"/><Relationship Id="rId5364" Type="http://schemas.openxmlformats.org/officeDocument/2006/relationships/hyperlink" Target="https://www.google.com.tw/maps/place/23.989172,120.807002" TargetMode="External"/><Relationship Id="rId6415" Type="http://schemas.openxmlformats.org/officeDocument/2006/relationships/hyperlink" Target="https://www.google.com.tw/maps/place/23.482778,120.356111" TargetMode="External"/><Relationship Id="rId1974" Type="http://schemas.openxmlformats.org/officeDocument/2006/relationships/hyperlink" Target="https://www.google.com.tw/maps/place/24.284404,120.803056" TargetMode="External"/><Relationship Id="rId4380" Type="http://schemas.openxmlformats.org/officeDocument/2006/relationships/hyperlink" Target="https://www.google.com.tw/maps/place/22.354808,120.903001" TargetMode="External"/><Relationship Id="rId5431" Type="http://schemas.openxmlformats.org/officeDocument/2006/relationships/hyperlink" Target="https://www.google.com.tw/maps/place/23.997778,121.050335" TargetMode="External"/><Relationship Id="rId8587" Type="http://schemas.openxmlformats.org/officeDocument/2006/relationships/hyperlink" Target="https://www.google.com.tw/maps/place/22.725642,120.540586" TargetMode="External"/><Relationship Id="rId1627" Type="http://schemas.openxmlformats.org/officeDocument/2006/relationships/hyperlink" Target="https://www.google.com.tw/maps/place/25.113614,121.816063" TargetMode="External"/><Relationship Id="rId4033" Type="http://schemas.openxmlformats.org/officeDocument/2006/relationships/hyperlink" Target="https://www.google.com.tw/maps/place/23.609310,121.394480" TargetMode="External"/><Relationship Id="rId7189" Type="http://schemas.openxmlformats.org/officeDocument/2006/relationships/hyperlink" Target="https://www.google.com.tw/maps/place/23.070811,120.640796" TargetMode="External"/><Relationship Id="rId8654" Type="http://schemas.openxmlformats.org/officeDocument/2006/relationships/hyperlink" Target="https://www.google.com.tw/maps/place/22.994618,120.635227" TargetMode="External"/><Relationship Id="rId3799" Type="http://schemas.openxmlformats.org/officeDocument/2006/relationships/hyperlink" Target="https://www.google.com.tw/maps/place/24.418772,121.789925" TargetMode="External"/><Relationship Id="rId4100" Type="http://schemas.openxmlformats.org/officeDocument/2006/relationships/hyperlink" Target="https://www.google.com.tw/maps/place/23.339860,121.320640" TargetMode="External"/><Relationship Id="rId7256" Type="http://schemas.openxmlformats.org/officeDocument/2006/relationships/hyperlink" Target="https://www.google.com.tw/maps/place/23.219005,120.803973" TargetMode="External"/><Relationship Id="rId7670" Type="http://schemas.openxmlformats.org/officeDocument/2006/relationships/hyperlink" Target="https://www.google.com.tw/maps/place/23.713068,120.853972" TargetMode="External"/><Relationship Id="rId8307" Type="http://schemas.openxmlformats.org/officeDocument/2006/relationships/hyperlink" Target="https://www.google.com.tw/maps/place/22.740893,120.747614" TargetMode="External"/><Relationship Id="rId8721" Type="http://schemas.openxmlformats.org/officeDocument/2006/relationships/hyperlink" Target="https://www.google.com.tw/maps/place/22.894252,120.410187" TargetMode="External"/><Relationship Id="rId6272" Type="http://schemas.openxmlformats.org/officeDocument/2006/relationships/hyperlink" Target="https://www.google.com.tw/maps/place/22.548796,120.366618" TargetMode="External"/><Relationship Id="rId7323" Type="http://schemas.openxmlformats.org/officeDocument/2006/relationships/hyperlink" Target="https://www.google.com.tw/maps/place/23.265279,120.916507" TargetMode="External"/><Relationship Id="rId3866" Type="http://schemas.openxmlformats.org/officeDocument/2006/relationships/hyperlink" Target="https://www.google.com.tw/maps/place/24.213143,121.684149" TargetMode="External"/><Relationship Id="rId4917" Type="http://schemas.openxmlformats.org/officeDocument/2006/relationships/hyperlink" Target="https://www.google.com.tw/maps/place/22.903024,121.255732" TargetMode="External"/><Relationship Id="rId787" Type="http://schemas.openxmlformats.org/officeDocument/2006/relationships/hyperlink" Target="https://www.google.com.tw/maps/place/22.651643,120.453403" TargetMode="External"/><Relationship Id="rId2468" Type="http://schemas.openxmlformats.org/officeDocument/2006/relationships/hyperlink" Target="https://www.google.com.tw/maps/place/22.897122,120.483541" TargetMode="External"/><Relationship Id="rId2882" Type="http://schemas.openxmlformats.org/officeDocument/2006/relationships/hyperlink" Target="https://www.google.com.tw/maps/place/24.648203,121.570210" TargetMode="External"/><Relationship Id="rId3519" Type="http://schemas.openxmlformats.org/officeDocument/2006/relationships/hyperlink" Target="https://www.google.com.tw/maps/place/24.132764,121.641697" TargetMode="External"/><Relationship Id="rId3933" Type="http://schemas.openxmlformats.org/officeDocument/2006/relationships/hyperlink" Target="https://www.google.com.tw/maps/place/23.966147,121.591885" TargetMode="External"/><Relationship Id="rId8097" Type="http://schemas.openxmlformats.org/officeDocument/2006/relationships/hyperlink" Target="https://www.google.com.tw/maps/place/22.777908,120.498012" TargetMode="External"/><Relationship Id="rId9148" Type="http://schemas.openxmlformats.org/officeDocument/2006/relationships/hyperlink" Target="https://www.google.com.tw/maps/place/24.740186,121.343853" TargetMode="External"/><Relationship Id="rId854" Type="http://schemas.openxmlformats.org/officeDocument/2006/relationships/hyperlink" Target="https://www.google.com.tw/maps/place/22.460881,120.550201" TargetMode="External"/><Relationship Id="rId1484" Type="http://schemas.openxmlformats.org/officeDocument/2006/relationships/hyperlink" Target="https://www.google.com.tw/maps/place/25.146806,121.549230" TargetMode="External"/><Relationship Id="rId2535" Type="http://schemas.openxmlformats.org/officeDocument/2006/relationships/hyperlink" Target="https://www.google.com.tw/maps/place/23.994696,120.688605" TargetMode="External"/><Relationship Id="rId507" Type="http://schemas.openxmlformats.org/officeDocument/2006/relationships/hyperlink" Target="https://www.google.com.tw/maps/place/23.598055,120.445278" TargetMode="External"/><Relationship Id="rId921" Type="http://schemas.openxmlformats.org/officeDocument/2006/relationships/hyperlink" Target="https://www.google.com.tw/maps/place/22.199311,120.689044" TargetMode="External"/><Relationship Id="rId1137" Type="http://schemas.openxmlformats.org/officeDocument/2006/relationships/hyperlink" Target="https://www.google.com.tw/maps/place/25.272936,121.512180" TargetMode="External"/><Relationship Id="rId1551" Type="http://schemas.openxmlformats.org/officeDocument/2006/relationships/hyperlink" Target="https://www.google.com.tw/maps/place/25.187783,121.423234" TargetMode="External"/><Relationship Id="rId2602" Type="http://schemas.openxmlformats.org/officeDocument/2006/relationships/hyperlink" Target="https://www.google.com.tw/maps/place/25.091383,121.251418" TargetMode="External"/><Relationship Id="rId5758" Type="http://schemas.openxmlformats.org/officeDocument/2006/relationships/hyperlink" Target="https://www.google.com.tw/maps/place/24.813470,120.922330" TargetMode="External"/><Relationship Id="rId6809" Type="http://schemas.openxmlformats.org/officeDocument/2006/relationships/hyperlink" Target="https://www.google.com.tw/maps/place/23.393889,120.245000" TargetMode="External"/><Relationship Id="rId8164" Type="http://schemas.openxmlformats.org/officeDocument/2006/relationships/hyperlink" Target="https://www.google.com.tw/maps/place/23.099630,121.301601" TargetMode="External"/><Relationship Id="rId9215" Type="http://schemas.openxmlformats.org/officeDocument/2006/relationships/hyperlink" Target="https://www.google.com.tw/maps/place/24.712660,121.361251" TargetMode="External"/><Relationship Id="rId1204" Type="http://schemas.openxmlformats.org/officeDocument/2006/relationships/hyperlink" Target="https://www.google.com.tw/maps/place/25.152528,121.697286" TargetMode="External"/><Relationship Id="rId4774" Type="http://schemas.openxmlformats.org/officeDocument/2006/relationships/hyperlink" Target="https://www.google.com.tw/maps/place/23.460774,121.499483" TargetMode="External"/><Relationship Id="rId5825" Type="http://schemas.openxmlformats.org/officeDocument/2006/relationships/hyperlink" Target="https://www.google.com.tw/maps/place/23.793035,120.952172" TargetMode="External"/><Relationship Id="rId7180" Type="http://schemas.openxmlformats.org/officeDocument/2006/relationships/hyperlink" Target="https://www.google.com.tw/maps/place/23.073944,120.621776" TargetMode="External"/><Relationship Id="rId8231" Type="http://schemas.openxmlformats.org/officeDocument/2006/relationships/hyperlink" Target="https://www.google.com.tw/maps/place/22.693389,120.542966" TargetMode="External"/><Relationship Id="rId3376" Type="http://schemas.openxmlformats.org/officeDocument/2006/relationships/hyperlink" Target="https://www.google.com.tw/maps/place/24.187594,121.343599" TargetMode="External"/><Relationship Id="rId4427" Type="http://schemas.openxmlformats.org/officeDocument/2006/relationships/hyperlink" Target="https://www.google.com.tw/maps/place/22.238273,120.806160" TargetMode="External"/><Relationship Id="rId297" Type="http://schemas.openxmlformats.org/officeDocument/2006/relationships/hyperlink" Target="https://www.google.com.tw/maps/place/24.383847,120.651938" TargetMode="External"/><Relationship Id="rId2392" Type="http://schemas.openxmlformats.org/officeDocument/2006/relationships/hyperlink" Target="https://www.google.com.tw/maps/place/23.190287,120.503990" TargetMode="External"/><Relationship Id="rId3029" Type="http://schemas.openxmlformats.org/officeDocument/2006/relationships/hyperlink" Target="https://www.google.com.tw/maps/place/24.404953,121.367131" TargetMode="External"/><Relationship Id="rId3790" Type="http://schemas.openxmlformats.org/officeDocument/2006/relationships/hyperlink" Target="https://www.google.com.tw/maps/place/24.449153,121.781423" TargetMode="External"/><Relationship Id="rId4841" Type="http://schemas.openxmlformats.org/officeDocument/2006/relationships/hyperlink" Target="https://www.google.com.tw/maps/place/23.191596,121.396275" TargetMode="External"/><Relationship Id="rId6599" Type="http://schemas.openxmlformats.org/officeDocument/2006/relationships/hyperlink" Target="https://www.google.com.tw/maps/place/23.484025,120.830293" TargetMode="External"/><Relationship Id="rId7997" Type="http://schemas.openxmlformats.org/officeDocument/2006/relationships/hyperlink" Target="https://www.google.com.tw/maps/place/22.559217,120.427560" TargetMode="External"/><Relationship Id="rId364" Type="http://schemas.openxmlformats.org/officeDocument/2006/relationships/hyperlink" Target="https://www.google.com.tw/maps/place/24.128300,120.556259" TargetMode="External"/><Relationship Id="rId2045" Type="http://schemas.openxmlformats.org/officeDocument/2006/relationships/hyperlink" Target="https://www.google.com.tw/maps/place/24.096913,120.684860" TargetMode="External"/><Relationship Id="rId3443" Type="http://schemas.openxmlformats.org/officeDocument/2006/relationships/hyperlink" Target="https://www.google.com.tw/maps/place/24.205463,121.440443" TargetMode="External"/><Relationship Id="rId9072" Type="http://schemas.openxmlformats.org/officeDocument/2006/relationships/hyperlink" Target="https://www.google.com.tw/maps/place/24.777798,121.359651" TargetMode="External"/><Relationship Id="rId3510" Type="http://schemas.openxmlformats.org/officeDocument/2006/relationships/hyperlink" Target="https://www.google.com.tw/maps/place/24.160064,121.616780" TargetMode="External"/><Relationship Id="rId6666" Type="http://schemas.openxmlformats.org/officeDocument/2006/relationships/hyperlink" Target="https://www.google.com.tw/maps/place/23.921533,120.474542" TargetMode="External"/><Relationship Id="rId7717" Type="http://schemas.openxmlformats.org/officeDocument/2006/relationships/hyperlink" Target="https://www.google.com.tw/maps/place/23.555991,120.872025" TargetMode="External"/><Relationship Id="rId431" Type="http://schemas.openxmlformats.org/officeDocument/2006/relationships/hyperlink" Target="https://www.google.com.tw/maps/place/23.889459,120.525982" TargetMode="External"/><Relationship Id="rId1061" Type="http://schemas.openxmlformats.org/officeDocument/2006/relationships/hyperlink" Target="https://www.google.com.tw/maps/place/23.689645,120.503535" TargetMode="External"/><Relationship Id="rId2112" Type="http://schemas.openxmlformats.org/officeDocument/2006/relationships/hyperlink" Target="https://www.google.com.tw/maps/place/23.827114,120.706175" TargetMode="External"/><Relationship Id="rId5268" Type="http://schemas.openxmlformats.org/officeDocument/2006/relationships/hyperlink" Target="https://www.google.com.tw/maps/place/24.254941,120.710484" TargetMode="External"/><Relationship Id="rId5682" Type="http://schemas.openxmlformats.org/officeDocument/2006/relationships/hyperlink" Target="https://www.google.com.tw/maps/place/25.046200,121.141340" TargetMode="External"/><Relationship Id="rId6319" Type="http://schemas.openxmlformats.org/officeDocument/2006/relationships/hyperlink" Target="https://www.google.com.tw/maps/place/22.440106,120.510282" TargetMode="External"/><Relationship Id="rId6733" Type="http://schemas.openxmlformats.org/officeDocument/2006/relationships/hyperlink" Target="https://www.google.com.tw/maps/place/23.702301,120.323880" TargetMode="External"/><Relationship Id="rId1878" Type="http://schemas.openxmlformats.org/officeDocument/2006/relationships/hyperlink" Target="https://www.google.com.tw/maps/place/24.595218,120.954251" TargetMode="External"/><Relationship Id="rId2929" Type="http://schemas.openxmlformats.org/officeDocument/2006/relationships/hyperlink" Target="https://www.google.com.tw/maps/place/24.748919,121.733515" TargetMode="External"/><Relationship Id="rId4284" Type="http://schemas.openxmlformats.org/officeDocument/2006/relationships/hyperlink" Target="https://www.google.com.tw/maps/place/22.732548,121.056193" TargetMode="External"/><Relationship Id="rId5335" Type="http://schemas.openxmlformats.org/officeDocument/2006/relationships/hyperlink" Target="https://www.google.com.tw/maps/place/23.987588,120.675335" TargetMode="External"/><Relationship Id="rId4351" Type="http://schemas.openxmlformats.org/officeDocument/2006/relationships/hyperlink" Target="https://www.google.com.tw/maps/place/22.471443,120.948739" TargetMode="External"/><Relationship Id="rId5402" Type="http://schemas.openxmlformats.org/officeDocument/2006/relationships/hyperlink" Target="https://www.google.com.tw/maps/place/23.973423,120.925710" TargetMode="External"/><Relationship Id="rId6800" Type="http://schemas.openxmlformats.org/officeDocument/2006/relationships/hyperlink" Target="https://www.google.com.tw/maps/place/23.434444,120.246667" TargetMode="External"/><Relationship Id="rId8558" Type="http://schemas.openxmlformats.org/officeDocument/2006/relationships/hyperlink" Target="https://www.google.com.tw/maps/place/22.821669,120.602140" TargetMode="External"/><Relationship Id="rId1945" Type="http://schemas.openxmlformats.org/officeDocument/2006/relationships/hyperlink" Target="https://www.google.com.tw/maps/place/24.356576,120.836388" TargetMode="External"/><Relationship Id="rId4004" Type="http://schemas.openxmlformats.org/officeDocument/2006/relationships/hyperlink" Target="https://www.google.com.tw/maps/place/23.723298,121.431426" TargetMode="External"/><Relationship Id="rId8972" Type="http://schemas.openxmlformats.org/officeDocument/2006/relationships/hyperlink" Target="https://www.google.com.tw/maps/place/24.237664,121.079681" TargetMode="External"/><Relationship Id="rId3020" Type="http://schemas.openxmlformats.org/officeDocument/2006/relationships/hyperlink" Target="https://www.google.com.tw/maps/place/24.414415,121.365552" TargetMode="External"/><Relationship Id="rId6176" Type="http://schemas.openxmlformats.org/officeDocument/2006/relationships/hyperlink" Target="https://www.google.com.tw/maps/place/22.874047,120.191627" TargetMode="External"/><Relationship Id="rId7227" Type="http://schemas.openxmlformats.org/officeDocument/2006/relationships/hyperlink" Target="https://www.google.com.tw/maps/place/23.137714,120.738054" TargetMode="External"/><Relationship Id="rId7574" Type="http://schemas.openxmlformats.org/officeDocument/2006/relationships/hyperlink" Target="https://www.google.com.tw/maps/place/24.016450,120.953095" TargetMode="External"/><Relationship Id="rId8625" Type="http://schemas.openxmlformats.org/officeDocument/2006/relationships/hyperlink" Target="https://www.google.com.tw/maps/place/22.579329,120.489411" TargetMode="External"/><Relationship Id="rId6590" Type="http://schemas.openxmlformats.org/officeDocument/2006/relationships/hyperlink" Target="https://www.google.com.tw/maps/place/23.506389,120.816389" TargetMode="External"/><Relationship Id="rId7641" Type="http://schemas.openxmlformats.org/officeDocument/2006/relationships/hyperlink" Target="https://www.google.com.tw/maps/place/23.810647,120.885580" TargetMode="External"/><Relationship Id="rId2786" Type="http://schemas.openxmlformats.org/officeDocument/2006/relationships/hyperlink" Target="https://www.google.com.tw/maps/place/24.535432,120.816056" TargetMode="External"/><Relationship Id="rId3837" Type="http://schemas.openxmlformats.org/officeDocument/2006/relationships/hyperlink" Target="https://www.google.com.tw/maps/place/24.301962,121.750693" TargetMode="External"/><Relationship Id="rId5192" Type="http://schemas.openxmlformats.org/officeDocument/2006/relationships/hyperlink" Target="https://www.google.com.tw/maps/place/24.560376,120.813650" TargetMode="External"/><Relationship Id="rId6243" Type="http://schemas.openxmlformats.org/officeDocument/2006/relationships/hyperlink" Target="https://www.google.com.tw/maps/place/22.649237,120.291907" TargetMode="External"/><Relationship Id="rId9399" Type="http://schemas.openxmlformats.org/officeDocument/2006/relationships/hyperlink" Target="https://www.google.com.tw/maps/place/24.648301,121.432892" TargetMode="External"/><Relationship Id="rId758" Type="http://schemas.openxmlformats.org/officeDocument/2006/relationships/hyperlink" Target="https://www.google.com.tw/maps/place/22.640144,120.317990" TargetMode="External"/><Relationship Id="rId1388" Type="http://schemas.openxmlformats.org/officeDocument/2006/relationships/hyperlink" Target="https://www.google.com.tw/maps/place/24.756343,121.815505" TargetMode="External"/><Relationship Id="rId2439" Type="http://schemas.openxmlformats.org/officeDocument/2006/relationships/hyperlink" Target="https://www.google.com.tw/maps/place/23.001295,120.468463" TargetMode="External"/><Relationship Id="rId2853" Type="http://schemas.openxmlformats.org/officeDocument/2006/relationships/hyperlink" Target="https://www.google.com.tw/maps/place/24.605969,121.490870" TargetMode="External"/><Relationship Id="rId3904" Type="http://schemas.openxmlformats.org/officeDocument/2006/relationships/hyperlink" Target="https://www.google.com.tw/maps/place/24.072554,121.608442" TargetMode="External"/><Relationship Id="rId6310" Type="http://schemas.openxmlformats.org/officeDocument/2006/relationships/hyperlink" Target="https://www.google.com.tw/maps/place/22.459559,120.473519" TargetMode="External"/><Relationship Id="rId94" Type="http://schemas.openxmlformats.org/officeDocument/2006/relationships/hyperlink" Target="https://www.google.com.tw/maps/place/24.908700,121.158900" TargetMode="External"/><Relationship Id="rId825" Type="http://schemas.openxmlformats.org/officeDocument/2006/relationships/hyperlink" Target="https://www.google.com.tw/maps/place/22.569868,120.543614" TargetMode="External"/><Relationship Id="rId1455" Type="http://schemas.openxmlformats.org/officeDocument/2006/relationships/hyperlink" Target="https://www.google.com.tw/maps/place/25.181123,121.575812" TargetMode="External"/><Relationship Id="rId2506" Type="http://schemas.openxmlformats.org/officeDocument/2006/relationships/hyperlink" Target="https://www.google.com.tw/maps/place/22.749686,120.491172" TargetMode="External"/><Relationship Id="rId8068" Type="http://schemas.openxmlformats.org/officeDocument/2006/relationships/hyperlink" Target="https://www.google.com.tw/maps/place/22.764755,120.374762" TargetMode="External"/><Relationship Id="rId8482" Type="http://schemas.openxmlformats.org/officeDocument/2006/relationships/hyperlink" Target="https://www.google.com.tw/maps/place/22.264113,120.890782" TargetMode="External"/><Relationship Id="rId9119" Type="http://schemas.openxmlformats.org/officeDocument/2006/relationships/hyperlink" Target="https://www.google.com.tw/maps/place/24.752999,121.350404" TargetMode="External"/><Relationship Id="rId1108" Type="http://schemas.openxmlformats.org/officeDocument/2006/relationships/hyperlink" Target="https://www.google.com.tw/maps/place/25.183378,121.448786" TargetMode="External"/><Relationship Id="rId2920" Type="http://schemas.openxmlformats.org/officeDocument/2006/relationships/hyperlink" Target="https://www.google.com.tw/maps/place/24.720611,121.706094" TargetMode="External"/><Relationship Id="rId4678" Type="http://schemas.openxmlformats.org/officeDocument/2006/relationships/hyperlink" Target="https://www.google.com.tw/maps/place/23.800033,121.568749" TargetMode="External"/><Relationship Id="rId7084" Type="http://schemas.openxmlformats.org/officeDocument/2006/relationships/hyperlink" Target="https://www.google.com.tw/maps/place/23.038805,120.310695" TargetMode="External"/><Relationship Id="rId8135" Type="http://schemas.openxmlformats.org/officeDocument/2006/relationships/hyperlink" Target="https://www.google.com.tw/maps/place/23.145820,121.267510" TargetMode="External"/><Relationship Id="rId1522" Type="http://schemas.openxmlformats.org/officeDocument/2006/relationships/hyperlink" Target="https://www.google.com.tw/maps/place/25.112791,121.508932" TargetMode="External"/><Relationship Id="rId5729" Type="http://schemas.openxmlformats.org/officeDocument/2006/relationships/hyperlink" Target="https://www.google.com.tw/maps/place/24.923300,120.989110" TargetMode="External"/><Relationship Id="rId7151" Type="http://schemas.openxmlformats.org/officeDocument/2006/relationships/hyperlink" Target="https://www.google.com.tw/maps/place/23.075086,120.533460" TargetMode="External"/><Relationship Id="rId8202" Type="http://schemas.openxmlformats.org/officeDocument/2006/relationships/hyperlink" Target="https://www.google.com.tw/maps/place/22.993987,121.294135" TargetMode="External"/><Relationship Id="rId3694" Type="http://schemas.openxmlformats.org/officeDocument/2006/relationships/hyperlink" Target="https://www.google.com.tw/maps/place/24.701244,121.769493" TargetMode="External"/><Relationship Id="rId4745" Type="http://schemas.openxmlformats.org/officeDocument/2006/relationships/hyperlink" Target="https://www.google.com.tw/maps/place/23.566270,121.517912" TargetMode="External"/><Relationship Id="rId2296" Type="http://schemas.openxmlformats.org/officeDocument/2006/relationships/hyperlink" Target="https://www.google.com.tw/maps/place/23.364854,120.603610" TargetMode="External"/><Relationship Id="rId3347" Type="http://schemas.openxmlformats.org/officeDocument/2006/relationships/hyperlink" Target="https://www.google.com.tw/maps/place/24.216204,121.304848" TargetMode="External"/><Relationship Id="rId3761" Type="http://schemas.openxmlformats.org/officeDocument/2006/relationships/hyperlink" Target="https://www.google.com.tw/maps/place/24.514913,121.829943" TargetMode="External"/><Relationship Id="rId4812" Type="http://schemas.openxmlformats.org/officeDocument/2006/relationships/hyperlink" Target="https://www.google.com.tw/maps/place/23.306154,121.443380" TargetMode="External"/><Relationship Id="rId7968" Type="http://schemas.openxmlformats.org/officeDocument/2006/relationships/hyperlink" Target="https://www.google.com.tw/maps/place/22.676818,120.425423" TargetMode="External"/><Relationship Id="rId268" Type="http://schemas.openxmlformats.org/officeDocument/2006/relationships/hyperlink" Target="https://www.google.com.tw/maps/place/24.492053,120.689589" TargetMode="External"/><Relationship Id="rId682" Type="http://schemas.openxmlformats.org/officeDocument/2006/relationships/hyperlink" Target="https://www.google.com.tw/maps/place/22.947667,120.219334" TargetMode="External"/><Relationship Id="rId2363" Type="http://schemas.openxmlformats.org/officeDocument/2006/relationships/hyperlink" Target="https://www.google.com.tw/maps/place/23.239981,120.571576" TargetMode="External"/><Relationship Id="rId3414" Type="http://schemas.openxmlformats.org/officeDocument/2006/relationships/hyperlink" Target="https://www.google.com.tw/maps/place/24.189718,121.408126" TargetMode="External"/><Relationship Id="rId6984" Type="http://schemas.openxmlformats.org/officeDocument/2006/relationships/hyperlink" Target="https://www.google.com.tw/maps/place/23.006722,120.308806" TargetMode="External"/><Relationship Id="rId9390" Type="http://schemas.openxmlformats.org/officeDocument/2006/relationships/hyperlink" Target="https://www.google.com.tw/maps/place/24.649304,121.428895" TargetMode="External"/><Relationship Id="rId335" Type="http://schemas.openxmlformats.org/officeDocument/2006/relationships/hyperlink" Target="https://www.google.com.tw/maps/place/24.248405,120.554250" TargetMode="External"/><Relationship Id="rId2016" Type="http://schemas.openxmlformats.org/officeDocument/2006/relationships/hyperlink" Target="https://www.google.com.tw/maps/place/24.213033,120.705250" TargetMode="External"/><Relationship Id="rId2430" Type="http://schemas.openxmlformats.org/officeDocument/2006/relationships/hyperlink" Target="https://www.google.com.tw/maps/place/23.038086,120.477589" TargetMode="External"/><Relationship Id="rId5586" Type="http://schemas.openxmlformats.org/officeDocument/2006/relationships/hyperlink" Target="https://www.google.com.tw/maps/place/24.085619,120.598150" TargetMode="External"/><Relationship Id="rId6637" Type="http://schemas.openxmlformats.org/officeDocument/2006/relationships/hyperlink" Target="https://www.google.com.tw/maps/place/24.041416,120.505109" TargetMode="External"/><Relationship Id="rId9043" Type="http://schemas.openxmlformats.org/officeDocument/2006/relationships/hyperlink" Target="https://www.google.com.tw/maps/place/24.807849,121.362077" TargetMode="External"/><Relationship Id="rId402" Type="http://schemas.openxmlformats.org/officeDocument/2006/relationships/hyperlink" Target="https://www.google.com.tw/maps/place/24.002733,120.556862" TargetMode="External"/><Relationship Id="rId1032" Type="http://schemas.openxmlformats.org/officeDocument/2006/relationships/hyperlink" Target="https://www.google.com.tw/maps/place/24.096298,120.547060" TargetMode="External"/><Relationship Id="rId4188" Type="http://schemas.openxmlformats.org/officeDocument/2006/relationships/hyperlink" Target="https://www.google.com.tw/maps/place/22.994127,121.143469" TargetMode="External"/><Relationship Id="rId5239" Type="http://schemas.openxmlformats.org/officeDocument/2006/relationships/hyperlink" Target="https://www.google.com.tw/maps/place/24.369796,120.745384" TargetMode="External"/><Relationship Id="rId9110" Type="http://schemas.openxmlformats.org/officeDocument/2006/relationships/hyperlink" Target="https://www.google.com.tw/maps/place/24.759214,121.347984" TargetMode="External"/><Relationship Id="rId4255" Type="http://schemas.openxmlformats.org/officeDocument/2006/relationships/hyperlink" Target="https://www.google.com.tw/maps/place/22.777791,121.126040" TargetMode="External"/><Relationship Id="rId5306" Type="http://schemas.openxmlformats.org/officeDocument/2006/relationships/hyperlink" Target="https://www.google.com.tw/maps/place/24.081649,120.598352" TargetMode="External"/><Relationship Id="rId5653" Type="http://schemas.openxmlformats.org/officeDocument/2006/relationships/hyperlink" Target="https://www.google.com.tw/maps/place/25.113870,121.257890" TargetMode="External"/><Relationship Id="rId6704" Type="http://schemas.openxmlformats.org/officeDocument/2006/relationships/hyperlink" Target="https://www.google.com.tw/maps/place/23.804625,120.387169" TargetMode="External"/><Relationship Id="rId1849" Type="http://schemas.openxmlformats.org/officeDocument/2006/relationships/hyperlink" Target="https://www.google.com.tw/maps/place/24.693131,120.976416" TargetMode="External"/><Relationship Id="rId5720" Type="http://schemas.openxmlformats.org/officeDocument/2006/relationships/hyperlink" Target="https://www.google.com.tw/maps/place/24.958970,121.013620" TargetMode="External"/><Relationship Id="rId8876" Type="http://schemas.openxmlformats.org/officeDocument/2006/relationships/hyperlink" Target="https://www.google.com.tw/maps/place/24.984475,121.186141" TargetMode="External"/><Relationship Id="rId192" Type="http://schemas.openxmlformats.org/officeDocument/2006/relationships/hyperlink" Target="https://www.google.com.tw/maps/place/24.682641,120.891903" TargetMode="External"/><Relationship Id="rId1916" Type="http://schemas.openxmlformats.org/officeDocument/2006/relationships/hyperlink" Target="https://www.google.com.tw/maps/place/24.460168,120.885603" TargetMode="External"/><Relationship Id="rId3271" Type="http://schemas.openxmlformats.org/officeDocument/2006/relationships/hyperlink" Target="https://www.google.com.tw/maps/place/24.259074,121.181358" TargetMode="External"/><Relationship Id="rId4322" Type="http://schemas.openxmlformats.org/officeDocument/2006/relationships/hyperlink" Target="https://www.google.com.tw/maps/place/22.579567,120.992428" TargetMode="External"/><Relationship Id="rId7478" Type="http://schemas.openxmlformats.org/officeDocument/2006/relationships/hyperlink" Target="https://www.google.com.tw/maps/place/23.120938,121.213394" TargetMode="External"/><Relationship Id="rId7892" Type="http://schemas.openxmlformats.org/officeDocument/2006/relationships/hyperlink" Target="https://www.google.com.tw/maps/place/22.975265,120.547162" TargetMode="External"/><Relationship Id="rId8529" Type="http://schemas.openxmlformats.org/officeDocument/2006/relationships/hyperlink" Target="https://www.google.com.tw/maps/place/22.930140,120.652364" TargetMode="External"/><Relationship Id="rId8943" Type="http://schemas.openxmlformats.org/officeDocument/2006/relationships/hyperlink" Target="https://www.google.com.tw/maps/place/22.918028,120.289417" TargetMode="External"/><Relationship Id="rId6494" Type="http://schemas.openxmlformats.org/officeDocument/2006/relationships/hyperlink" Target="https://www.google.com.tw/maps/place/23.432500,120.640278" TargetMode="External"/><Relationship Id="rId7545" Type="http://schemas.openxmlformats.org/officeDocument/2006/relationships/hyperlink" Target="https://www.google.com.tw/maps/place/24.061074,120.896949" TargetMode="External"/><Relationship Id="rId5096" Type="http://schemas.openxmlformats.org/officeDocument/2006/relationships/hyperlink" Target="https://www.google.com.tw/maps/place/24.232691,120.572349" TargetMode="External"/><Relationship Id="rId6147" Type="http://schemas.openxmlformats.org/officeDocument/2006/relationships/hyperlink" Target="https://www.google.com.tw/maps/place/23.171917,120.133889" TargetMode="External"/><Relationship Id="rId6561" Type="http://schemas.openxmlformats.org/officeDocument/2006/relationships/hyperlink" Target="https://www.google.com.tw/maps/place/23.489722,120.761389" TargetMode="External"/><Relationship Id="rId7612" Type="http://schemas.openxmlformats.org/officeDocument/2006/relationships/hyperlink" Target="https://www.google.com.tw/maps/place/23.894044,120.925631" TargetMode="External"/><Relationship Id="rId5163" Type="http://schemas.openxmlformats.org/officeDocument/2006/relationships/hyperlink" Target="https://www.google.com.tw/maps/place/24.627625,120.888344" TargetMode="External"/><Relationship Id="rId6214" Type="http://schemas.openxmlformats.org/officeDocument/2006/relationships/hyperlink" Target="https://www.google.com.tw/maps/place/22.751767,120.261577" TargetMode="External"/><Relationship Id="rId729" Type="http://schemas.openxmlformats.org/officeDocument/2006/relationships/hyperlink" Target="https://www.google.com.tw/maps/place/22.763661,120.307681" TargetMode="External"/><Relationship Id="rId1359" Type="http://schemas.openxmlformats.org/officeDocument/2006/relationships/hyperlink" Target="https://www.google.com.tw/maps/place/24.879428,121.842064" TargetMode="External"/><Relationship Id="rId2757" Type="http://schemas.openxmlformats.org/officeDocument/2006/relationships/hyperlink" Target="https://www.google.com.tw/maps/place/24.601424,120.780575" TargetMode="External"/><Relationship Id="rId3808" Type="http://schemas.openxmlformats.org/officeDocument/2006/relationships/hyperlink" Target="https://www.google.com.tw/maps/place/24.384253,121.784633" TargetMode="External"/><Relationship Id="rId5230" Type="http://schemas.openxmlformats.org/officeDocument/2006/relationships/hyperlink" Target="https://www.google.com.tw/maps/place/24.405253,120.766031" TargetMode="External"/><Relationship Id="rId8386" Type="http://schemas.openxmlformats.org/officeDocument/2006/relationships/hyperlink" Target="https://www.google.com.tw/maps/place/22.052238,120.722826" TargetMode="External"/><Relationship Id="rId1773" Type="http://schemas.openxmlformats.org/officeDocument/2006/relationships/hyperlink" Target="https://www.google.com.tw/maps/place/24.829551,121.206424" TargetMode="External"/><Relationship Id="rId2824" Type="http://schemas.openxmlformats.org/officeDocument/2006/relationships/hyperlink" Target="https://www.google.com.tw/maps/place/24.650931,121.472989" TargetMode="External"/><Relationship Id="rId8039" Type="http://schemas.openxmlformats.org/officeDocument/2006/relationships/hyperlink" Target="https://www.google.com.tw/maps/place/23.851642,120.913067" TargetMode="External"/><Relationship Id="rId65" Type="http://schemas.openxmlformats.org/officeDocument/2006/relationships/hyperlink" Target="https://www.google.com.tw/maps/place/24.973325,121.258901" TargetMode="External"/><Relationship Id="rId1426" Type="http://schemas.openxmlformats.org/officeDocument/2006/relationships/hyperlink" Target="https://www.google.com.tw/maps/place/24.598792,121.856197" TargetMode="External"/><Relationship Id="rId1840" Type="http://schemas.openxmlformats.org/officeDocument/2006/relationships/hyperlink" Target="https://www.google.com.tw/maps/place/24.692773,121.011181" TargetMode="External"/><Relationship Id="rId4996" Type="http://schemas.openxmlformats.org/officeDocument/2006/relationships/hyperlink" Target="https://www.google.com.tw/maps/place/23.661250,121.440506" TargetMode="External"/><Relationship Id="rId8453" Type="http://schemas.openxmlformats.org/officeDocument/2006/relationships/hyperlink" Target="https://www.google.com.tw/maps/place/21.975925,120.843668" TargetMode="External"/><Relationship Id="rId3598" Type="http://schemas.openxmlformats.org/officeDocument/2006/relationships/hyperlink" Target="https://www.google.com.tw/maps/place/24.930133,121.708348" TargetMode="External"/><Relationship Id="rId4649" Type="http://schemas.openxmlformats.org/officeDocument/2006/relationships/hyperlink" Target="https://www.google.com.tw/maps/place/23.921685,121.606149" TargetMode="External"/><Relationship Id="rId7055" Type="http://schemas.openxmlformats.org/officeDocument/2006/relationships/hyperlink" Target="https://www.google.com.tw/maps/place/22.745985,120.259490" TargetMode="External"/><Relationship Id="rId8106" Type="http://schemas.openxmlformats.org/officeDocument/2006/relationships/hyperlink" Target="https://www.google.com.tw/maps/place/22.781630,120.540633" TargetMode="External"/><Relationship Id="rId8520" Type="http://schemas.openxmlformats.org/officeDocument/2006/relationships/hyperlink" Target="https://www.google.com.tw/maps/place/22.969373,120.651207" TargetMode="External"/><Relationship Id="rId3665" Type="http://schemas.openxmlformats.org/officeDocument/2006/relationships/hyperlink" Target="https://www.google.com.tw/maps/place/24.825125,121.771083" TargetMode="External"/><Relationship Id="rId4716" Type="http://schemas.openxmlformats.org/officeDocument/2006/relationships/hyperlink" Target="https://www.google.com.tw/maps/place/23.675793,121.545392" TargetMode="External"/><Relationship Id="rId6071" Type="http://schemas.openxmlformats.org/officeDocument/2006/relationships/hyperlink" Target="https://www.google.com.tw/maps/place/23.491111,120.169723" TargetMode="External"/><Relationship Id="rId7122" Type="http://schemas.openxmlformats.org/officeDocument/2006/relationships/hyperlink" Target="https://www.google.com.tw/maps/place/23.091465,120.433224" TargetMode="External"/><Relationship Id="rId586" Type="http://schemas.openxmlformats.org/officeDocument/2006/relationships/hyperlink" Target="https://www.google.com.tw/maps/place/23.289396,120.325879" TargetMode="External"/><Relationship Id="rId2267" Type="http://schemas.openxmlformats.org/officeDocument/2006/relationships/hyperlink" Target="https://www.google.com.tw/maps/place/23.375805,120.568451" TargetMode="External"/><Relationship Id="rId2681" Type="http://schemas.openxmlformats.org/officeDocument/2006/relationships/hyperlink" Target="https://www.google.com.tw/maps/place/25.041651,121.538850" TargetMode="External"/><Relationship Id="rId3318" Type="http://schemas.openxmlformats.org/officeDocument/2006/relationships/hyperlink" Target="https://www.google.com.tw/maps/place/24.228165,121.253553" TargetMode="External"/><Relationship Id="rId6888" Type="http://schemas.openxmlformats.org/officeDocument/2006/relationships/hyperlink" Target="https://www.google.com.tw/maps/place/23.097055,120.209278" TargetMode="External"/><Relationship Id="rId9294" Type="http://schemas.openxmlformats.org/officeDocument/2006/relationships/hyperlink" Target="https://www.google.com.tw/maps/place/24.676452,121.391454" TargetMode="External"/><Relationship Id="rId239" Type="http://schemas.openxmlformats.org/officeDocument/2006/relationships/hyperlink" Target="https://www.google.com.tw/maps/place/24.563995,120.747408" TargetMode="External"/><Relationship Id="rId653" Type="http://schemas.openxmlformats.org/officeDocument/2006/relationships/hyperlink" Target="https://www.google.com.tw/maps/place/23.042083,120.253750" TargetMode="External"/><Relationship Id="rId1283" Type="http://schemas.openxmlformats.org/officeDocument/2006/relationships/hyperlink" Target="https://www.google.com.tw/maps/place/25.057000,121.924599" TargetMode="External"/><Relationship Id="rId2334" Type="http://schemas.openxmlformats.org/officeDocument/2006/relationships/hyperlink" Target="https://www.google.com.tw/maps/place/23.308612,120.606407" TargetMode="External"/><Relationship Id="rId3732" Type="http://schemas.openxmlformats.org/officeDocument/2006/relationships/hyperlink" Target="https://www.google.com.tw/maps/place/24.588353,121.859583" TargetMode="External"/><Relationship Id="rId7939" Type="http://schemas.openxmlformats.org/officeDocument/2006/relationships/hyperlink" Target="https://www.google.com.tw/maps/place/22.799982,120.459122" TargetMode="External"/><Relationship Id="rId9361" Type="http://schemas.openxmlformats.org/officeDocument/2006/relationships/hyperlink" Target="https://www.google.com.tw/maps/place/24.644181,121.418109" TargetMode="External"/><Relationship Id="rId306" Type="http://schemas.openxmlformats.org/officeDocument/2006/relationships/hyperlink" Target="https://www.google.com.tw/maps/place/24.356724,120.622377" TargetMode="External"/><Relationship Id="rId6955" Type="http://schemas.openxmlformats.org/officeDocument/2006/relationships/hyperlink" Target="https://www.google.com.tw/maps/place/23.131444,120.293889" TargetMode="External"/><Relationship Id="rId9014" Type="http://schemas.openxmlformats.org/officeDocument/2006/relationships/hyperlink" Target="https://www.google.com.tw/maps/place/24.850519,121.288359" TargetMode="External"/><Relationship Id="rId720" Type="http://schemas.openxmlformats.org/officeDocument/2006/relationships/hyperlink" Target="https://www.google.com.tw/maps/place/22.800373,120.293969" TargetMode="External"/><Relationship Id="rId1350" Type="http://schemas.openxmlformats.org/officeDocument/2006/relationships/hyperlink" Target="https://www.google.com.tw/maps/place/24.906619,121.871481" TargetMode="External"/><Relationship Id="rId2401" Type="http://schemas.openxmlformats.org/officeDocument/2006/relationships/hyperlink" Target="https://www.google.com.tw/maps/place/23.163756,120.489868" TargetMode="External"/><Relationship Id="rId4159" Type="http://schemas.openxmlformats.org/officeDocument/2006/relationships/hyperlink" Target="https://www.google.com.tw/maps/place/23.107361,121.202536" TargetMode="External"/><Relationship Id="rId5557" Type="http://schemas.openxmlformats.org/officeDocument/2006/relationships/hyperlink" Target="https://www.google.com.tw/maps/place/24.124151,121.270814" TargetMode="External"/><Relationship Id="rId5971" Type="http://schemas.openxmlformats.org/officeDocument/2006/relationships/hyperlink" Target="https://www.google.com.tw/maps/place/23.892749,120.302767" TargetMode="External"/><Relationship Id="rId6608" Type="http://schemas.openxmlformats.org/officeDocument/2006/relationships/hyperlink" Target="https://www.google.com.tw/maps/place/23.483636,120.852244" TargetMode="External"/><Relationship Id="rId1003" Type="http://schemas.openxmlformats.org/officeDocument/2006/relationships/hyperlink" Target="https://www.google.com.tw/maps/place/23.751793,120.496913" TargetMode="External"/><Relationship Id="rId4573" Type="http://schemas.openxmlformats.org/officeDocument/2006/relationships/hyperlink" Target="https://www.google.com.tw/maps/place/23.906817,121.509076" TargetMode="External"/><Relationship Id="rId5624" Type="http://schemas.openxmlformats.org/officeDocument/2006/relationships/hyperlink" Target="https://www.google.com.tw/maps/place/25.143285,121.392451" TargetMode="External"/><Relationship Id="rId8030" Type="http://schemas.openxmlformats.org/officeDocument/2006/relationships/hyperlink" Target="https://www.google.com.tw/maps/place/23.847080,120.924982" TargetMode="External"/><Relationship Id="rId3175" Type="http://schemas.openxmlformats.org/officeDocument/2006/relationships/hyperlink" Target="https://www.google.com.tw/maps/place/24.669558,121.731430" TargetMode="External"/><Relationship Id="rId4226" Type="http://schemas.openxmlformats.org/officeDocument/2006/relationships/hyperlink" Target="https://www.google.com.tw/maps/place/22.885175,121.104022" TargetMode="External"/><Relationship Id="rId4640" Type="http://schemas.openxmlformats.org/officeDocument/2006/relationships/hyperlink" Target="https://www.google.com.tw/maps/place/23.944107,121.587545" TargetMode="External"/><Relationship Id="rId7796" Type="http://schemas.openxmlformats.org/officeDocument/2006/relationships/hyperlink" Target="https://www.google.com.tw/maps/place/23.259576,120.698619" TargetMode="External"/><Relationship Id="rId8847" Type="http://schemas.openxmlformats.org/officeDocument/2006/relationships/hyperlink" Target="https://www.google.com.tw/maps/place/23.248087,121.409334" TargetMode="External"/><Relationship Id="rId2191" Type="http://schemas.openxmlformats.org/officeDocument/2006/relationships/hyperlink" Target="https://www.google.com.tw/maps/place/23.610366,120.536456" TargetMode="External"/><Relationship Id="rId3242" Type="http://schemas.openxmlformats.org/officeDocument/2006/relationships/hyperlink" Target="https://www.google.com.tw/maps/place/24.177295,120.929937" TargetMode="External"/><Relationship Id="rId6398" Type="http://schemas.openxmlformats.org/officeDocument/2006/relationships/hyperlink" Target="https://www.google.com.tw/maps/place/23.062704,120.152974" TargetMode="External"/><Relationship Id="rId7449" Type="http://schemas.openxmlformats.org/officeDocument/2006/relationships/hyperlink" Target="https://www.google.com.tw/maps/place/23.132828,121.134242" TargetMode="External"/><Relationship Id="rId163" Type="http://schemas.openxmlformats.org/officeDocument/2006/relationships/hyperlink" Target="https://www.google.com.tw/maps/place/24.784992,120.920560" TargetMode="External"/><Relationship Id="rId6465" Type="http://schemas.openxmlformats.org/officeDocument/2006/relationships/hyperlink" Target="https://www.google.com.tw/maps/place/23.452857,120.559721" TargetMode="External"/><Relationship Id="rId7516" Type="http://schemas.openxmlformats.org/officeDocument/2006/relationships/hyperlink" Target="https://www.google.com.tw/maps/place/24.131812,120.878762" TargetMode="External"/><Relationship Id="rId7863" Type="http://schemas.openxmlformats.org/officeDocument/2006/relationships/hyperlink" Target="https://www.google.com.tw/maps/place/23.064033,120.572797" TargetMode="External"/><Relationship Id="rId8914" Type="http://schemas.openxmlformats.org/officeDocument/2006/relationships/hyperlink" Target="https://www.google.com.tw/maps/place/23.436667,120.322500" TargetMode="External"/><Relationship Id="rId230" Type="http://schemas.openxmlformats.org/officeDocument/2006/relationships/hyperlink" Target="https://www.google.com.tw/maps/place/24.590809,120.772952" TargetMode="External"/><Relationship Id="rId5067" Type="http://schemas.openxmlformats.org/officeDocument/2006/relationships/hyperlink" Target="https://www.google.com.tw/maps/place/23.864290,121.530891" TargetMode="External"/><Relationship Id="rId6118" Type="http://schemas.openxmlformats.org/officeDocument/2006/relationships/hyperlink" Target="https://www.google.com.tw/maps/place/23.292185,120.144755" TargetMode="External"/><Relationship Id="rId7930" Type="http://schemas.openxmlformats.org/officeDocument/2006/relationships/hyperlink" Target="https://www.google.com.tw/maps/place/22.840151,120.463351" TargetMode="External"/><Relationship Id="rId4083" Type="http://schemas.openxmlformats.org/officeDocument/2006/relationships/hyperlink" Target="https://www.google.com.tw/maps/place/23.417090,121.343510" TargetMode="External"/><Relationship Id="rId5481" Type="http://schemas.openxmlformats.org/officeDocument/2006/relationships/hyperlink" Target="https://www.google.com.tw/maps/place/24.028896,121.185631" TargetMode="External"/><Relationship Id="rId6532" Type="http://schemas.openxmlformats.org/officeDocument/2006/relationships/hyperlink" Target="https://www.google.com.tw/maps/place/23.471944,120.696111" TargetMode="External"/><Relationship Id="rId1677" Type="http://schemas.openxmlformats.org/officeDocument/2006/relationships/hyperlink" Target="https://www.google.com.tw/maps/place/25.035651,121.477692" TargetMode="External"/><Relationship Id="rId2728" Type="http://schemas.openxmlformats.org/officeDocument/2006/relationships/hyperlink" Target="https://www.google.com.tw/maps/place/25.110128,121.733465" TargetMode="External"/><Relationship Id="rId5134" Type="http://schemas.openxmlformats.org/officeDocument/2006/relationships/hyperlink" Target="https://www.google.com.tw/maps/place/24.741920,120.906006" TargetMode="External"/><Relationship Id="rId1744" Type="http://schemas.openxmlformats.org/officeDocument/2006/relationships/hyperlink" Target="https://www.google.com.tw/maps/place/24.898630,121.283100" TargetMode="External"/><Relationship Id="rId4150" Type="http://schemas.openxmlformats.org/officeDocument/2006/relationships/hyperlink" Target="https://www.google.com.tw/maps/place/23.135570,121.233340" TargetMode="External"/><Relationship Id="rId5201" Type="http://schemas.openxmlformats.org/officeDocument/2006/relationships/hyperlink" Target="https://www.google.com.tw/maps/place/24.527019,120.797643" TargetMode="External"/><Relationship Id="rId8357" Type="http://schemas.openxmlformats.org/officeDocument/2006/relationships/hyperlink" Target="https://www.google.com.tw/maps/place/22.174049,120.695222" TargetMode="External"/><Relationship Id="rId8771" Type="http://schemas.openxmlformats.org/officeDocument/2006/relationships/hyperlink" Target="https://www.google.com.tw/maps/place/22.885791,120.620210" TargetMode="External"/><Relationship Id="rId9408" Type="http://schemas.openxmlformats.org/officeDocument/2006/relationships/hyperlink" Target="https://www.google.com.tw/maps/place/24.647514,121.437648" TargetMode="External"/><Relationship Id="rId36" Type="http://schemas.openxmlformats.org/officeDocument/2006/relationships/hyperlink" Target="https://www.google.com.tw/maps/place/25.009677,121.380419" TargetMode="External"/><Relationship Id="rId4967" Type="http://schemas.openxmlformats.org/officeDocument/2006/relationships/hyperlink" Target="https://www.google.com.tw/maps/place/22.739836,121.142810" TargetMode="External"/><Relationship Id="rId7373" Type="http://schemas.openxmlformats.org/officeDocument/2006/relationships/hyperlink" Target="https://www.google.com.tw/maps/place/23.227019,121.007905" TargetMode="External"/><Relationship Id="rId8424" Type="http://schemas.openxmlformats.org/officeDocument/2006/relationships/hyperlink" Target="https://www.google.com.tw/maps/place/21.935598,120.822472" TargetMode="External"/><Relationship Id="rId1811" Type="http://schemas.openxmlformats.org/officeDocument/2006/relationships/hyperlink" Target="https://www.google.com.tw/maps/place/24.719644,121.121093" TargetMode="External"/><Relationship Id="rId3569" Type="http://schemas.openxmlformats.org/officeDocument/2006/relationships/hyperlink" Target="https://www.google.com.tw/maps/place/24.953050,121.633859" TargetMode="External"/><Relationship Id="rId7026" Type="http://schemas.openxmlformats.org/officeDocument/2006/relationships/hyperlink" Target="https://www.google.com.tw/maps/place/22.848314,120.324214" TargetMode="External"/><Relationship Id="rId7440" Type="http://schemas.openxmlformats.org/officeDocument/2006/relationships/hyperlink" Target="https://www.google.com.tw/maps/place/23.138440,121.105021" TargetMode="External"/><Relationship Id="rId3983" Type="http://schemas.openxmlformats.org/officeDocument/2006/relationships/hyperlink" Target="https://www.google.com.tw/maps/place/23.805032,121.451092" TargetMode="External"/><Relationship Id="rId6042" Type="http://schemas.openxmlformats.org/officeDocument/2006/relationships/hyperlink" Target="https://www.google.com.tw/maps/place/23.596944,120.157223" TargetMode="External"/><Relationship Id="rId9198" Type="http://schemas.openxmlformats.org/officeDocument/2006/relationships/hyperlink" Target="https://www.google.com.tw/maps/place/24.716540,121.348937" TargetMode="External"/><Relationship Id="rId1187" Type="http://schemas.openxmlformats.org/officeDocument/2006/relationships/hyperlink" Target="https://www.google.com.tw/maps/place/25.201218,121.672665" TargetMode="External"/><Relationship Id="rId2585" Type="http://schemas.openxmlformats.org/officeDocument/2006/relationships/hyperlink" Target="https://www.google.com.tw/maps/place/23.810287,120.721362" TargetMode="External"/><Relationship Id="rId3636" Type="http://schemas.openxmlformats.org/officeDocument/2006/relationships/hyperlink" Target="https://www.google.com.tw/maps/place/24.866116,121.782352" TargetMode="External"/><Relationship Id="rId557" Type="http://schemas.openxmlformats.org/officeDocument/2006/relationships/hyperlink" Target="https://www.google.com.tw/maps/place/23.402443,120.381511" TargetMode="External"/><Relationship Id="rId971" Type="http://schemas.openxmlformats.org/officeDocument/2006/relationships/hyperlink" Target="https://www.google.com.tw/maps/place/24.993537,121.332905" TargetMode="External"/><Relationship Id="rId2238" Type="http://schemas.openxmlformats.org/officeDocument/2006/relationships/hyperlink" Target="https://www.google.com.tw/maps/place/23.450555,120.529722" TargetMode="External"/><Relationship Id="rId2652" Type="http://schemas.openxmlformats.org/officeDocument/2006/relationships/hyperlink" Target="https://www.google.com.tw/maps/place/24.898251,121.284717" TargetMode="External"/><Relationship Id="rId3703" Type="http://schemas.openxmlformats.org/officeDocument/2006/relationships/hyperlink" Target="https://www.google.com.tw/maps/place/24.667054,121.770373" TargetMode="External"/><Relationship Id="rId6859" Type="http://schemas.openxmlformats.org/officeDocument/2006/relationships/hyperlink" Target="https://www.google.com.tw/maps/place/23.217816,120.184658" TargetMode="External"/><Relationship Id="rId9265" Type="http://schemas.openxmlformats.org/officeDocument/2006/relationships/hyperlink" Target="https://www.google.com.tw/maps/place/24.690483,121.377801" TargetMode="External"/><Relationship Id="rId624" Type="http://schemas.openxmlformats.org/officeDocument/2006/relationships/hyperlink" Target="https://www.google.com.tw/maps/place/23.144444,120.327361" TargetMode="External"/><Relationship Id="rId1254" Type="http://schemas.openxmlformats.org/officeDocument/2006/relationships/hyperlink" Target="https://www.google.com.tw/maps/place/25.122700,121.877699" TargetMode="External"/><Relationship Id="rId2305" Type="http://schemas.openxmlformats.org/officeDocument/2006/relationships/hyperlink" Target="https://www.google.com.tw/maps/place/23.363862,120.611536" TargetMode="External"/><Relationship Id="rId5875" Type="http://schemas.openxmlformats.org/officeDocument/2006/relationships/hyperlink" Target="https://www.google.com.tw/maps/place/24.222309,120.511021" TargetMode="External"/><Relationship Id="rId6926" Type="http://schemas.openxmlformats.org/officeDocument/2006/relationships/hyperlink" Target="https://www.google.com.tw/maps/place/23.232634,120.272039" TargetMode="External"/><Relationship Id="rId8281" Type="http://schemas.openxmlformats.org/officeDocument/2006/relationships/hyperlink" Target="https://www.google.com.tw/maps/place/22.748056,120.706578" TargetMode="External"/><Relationship Id="rId9332" Type="http://schemas.openxmlformats.org/officeDocument/2006/relationships/hyperlink" Target="https://www.google.com.tw/maps/place/24.661393,121.406607" TargetMode="External"/><Relationship Id="rId1321" Type="http://schemas.openxmlformats.org/officeDocument/2006/relationships/hyperlink" Target="https://www.google.com.tw/maps/place/24.986370,121.968799" TargetMode="External"/><Relationship Id="rId4477" Type="http://schemas.openxmlformats.org/officeDocument/2006/relationships/hyperlink" Target="https://www.google.com.tw/maps/place/24.904715,121.553878" TargetMode="External"/><Relationship Id="rId4891" Type="http://schemas.openxmlformats.org/officeDocument/2006/relationships/hyperlink" Target="https://www.google.com.tw/maps/place/22.999098,121.316991" TargetMode="External"/><Relationship Id="rId5528" Type="http://schemas.openxmlformats.org/officeDocument/2006/relationships/hyperlink" Target="https://www.google.com.tw/maps/place/24.094055,121.177009" TargetMode="External"/><Relationship Id="rId3079" Type="http://schemas.openxmlformats.org/officeDocument/2006/relationships/hyperlink" Target="https://www.google.com.tw/maps/place/24.301946,121.281413" TargetMode="External"/><Relationship Id="rId3493" Type="http://schemas.openxmlformats.org/officeDocument/2006/relationships/hyperlink" Target="https://www.google.com.tw/maps/place/24.172453,121.557708" TargetMode="External"/><Relationship Id="rId4544" Type="http://schemas.openxmlformats.org/officeDocument/2006/relationships/hyperlink" Target="https://www.google.com.tw/maps/place/23.976282,121.565054" TargetMode="External"/><Relationship Id="rId5942" Type="http://schemas.openxmlformats.org/officeDocument/2006/relationships/hyperlink" Target="https://www.google.com.tw/maps/place/24.002517,120.368953" TargetMode="External"/><Relationship Id="rId8001" Type="http://schemas.openxmlformats.org/officeDocument/2006/relationships/hyperlink" Target="https://www.google.com.tw/maps/place/22.543666,120.419701" TargetMode="External"/><Relationship Id="rId2095" Type="http://schemas.openxmlformats.org/officeDocument/2006/relationships/hyperlink" Target="https://www.google.com.tw/maps/place/23.896383,120.686892" TargetMode="External"/><Relationship Id="rId3146" Type="http://schemas.openxmlformats.org/officeDocument/2006/relationships/hyperlink" Target="https://www.google.com.tw/maps/place/24.643642,121.611191" TargetMode="External"/><Relationship Id="rId481" Type="http://schemas.openxmlformats.org/officeDocument/2006/relationships/hyperlink" Target="https://www.google.com.tw/maps/place/23.699103,120.482848" TargetMode="External"/><Relationship Id="rId2162" Type="http://schemas.openxmlformats.org/officeDocument/2006/relationships/hyperlink" Target="https://www.google.com.tw/maps/place/23.716462,120.566308" TargetMode="External"/><Relationship Id="rId3560" Type="http://schemas.openxmlformats.org/officeDocument/2006/relationships/hyperlink" Target="https://www.google.com.tw/maps/place/24.955822,121.605654" TargetMode="External"/><Relationship Id="rId4611" Type="http://schemas.openxmlformats.org/officeDocument/2006/relationships/hyperlink" Target="https://www.google.com.tw/maps/place/24.229827,120.655142" TargetMode="External"/><Relationship Id="rId6369" Type="http://schemas.openxmlformats.org/officeDocument/2006/relationships/hyperlink" Target="https://www.google.com.tw/maps/place/22.958375,120.186805" TargetMode="External"/><Relationship Id="rId7767" Type="http://schemas.openxmlformats.org/officeDocument/2006/relationships/hyperlink" Target="https://www.google.com.tw/maps/place/23.531960,120.897739" TargetMode="External"/><Relationship Id="rId8818" Type="http://schemas.openxmlformats.org/officeDocument/2006/relationships/hyperlink" Target="https://www.google.com.tw/maps/place/23.294630,121.334670" TargetMode="External"/><Relationship Id="rId134" Type="http://schemas.openxmlformats.org/officeDocument/2006/relationships/hyperlink" Target="https://www.google.com.tw/maps/place/24.858930,120.995370" TargetMode="External"/><Relationship Id="rId3213" Type="http://schemas.openxmlformats.org/officeDocument/2006/relationships/hyperlink" Target="https://www.google.com.tw/maps/place/24.184502,120.840314" TargetMode="External"/><Relationship Id="rId6783" Type="http://schemas.openxmlformats.org/officeDocument/2006/relationships/hyperlink" Target="https://www.google.com.tw/maps/place/23.507222,120.255556" TargetMode="External"/><Relationship Id="rId7834" Type="http://schemas.openxmlformats.org/officeDocument/2006/relationships/hyperlink" Target="https://www.google.com.tw/maps/place/23.153675,120.639762" TargetMode="External"/><Relationship Id="rId2979" Type="http://schemas.openxmlformats.org/officeDocument/2006/relationships/hyperlink" Target="https://www.google.com.tw/maps/place/24.521067,121.446417" TargetMode="External"/><Relationship Id="rId5385" Type="http://schemas.openxmlformats.org/officeDocument/2006/relationships/hyperlink" Target="https://www.google.com.tw/maps/place/23.994546,120.855494" TargetMode="External"/><Relationship Id="rId6436" Type="http://schemas.openxmlformats.org/officeDocument/2006/relationships/hyperlink" Target="https://www.google.com.tw/maps/place/23.461667,120.440834" TargetMode="External"/><Relationship Id="rId6850" Type="http://schemas.openxmlformats.org/officeDocument/2006/relationships/hyperlink" Target="https://www.google.com.tw/maps/place/23.249527,120.200050" TargetMode="External"/><Relationship Id="rId7901" Type="http://schemas.openxmlformats.org/officeDocument/2006/relationships/hyperlink" Target="https://www.google.com.tw/maps/place/22.954887,120.513628" TargetMode="External"/><Relationship Id="rId201" Type="http://schemas.openxmlformats.org/officeDocument/2006/relationships/hyperlink" Target="https://www.google.com.tw/maps/place/24.656279,120.868532" TargetMode="External"/><Relationship Id="rId1995" Type="http://schemas.openxmlformats.org/officeDocument/2006/relationships/hyperlink" Target="https://www.google.com.tw/maps/place/24.277354,120.762821" TargetMode="External"/><Relationship Id="rId5038" Type="http://schemas.openxmlformats.org/officeDocument/2006/relationships/hyperlink" Target="https://www.google.com.tw/maps/place/22.787962,121.157764" TargetMode="External"/><Relationship Id="rId5452" Type="http://schemas.openxmlformats.org/officeDocument/2006/relationships/hyperlink" Target="https://www.google.com.tw/maps/place/24.017121,121.124730" TargetMode="External"/><Relationship Id="rId6503" Type="http://schemas.openxmlformats.org/officeDocument/2006/relationships/hyperlink" Target="https://www.google.com.tw/maps/place/23.415278,120.644722" TargetMode="External"/><Relationship Id="rId1648" Type="http://schemas.openxmlformats.org/officeDocument/2006/relationships/hyperlink" Target="https://www.google.com.tw/maps/place/24.598256,121.835140" TargetMode="External"/><Relationship Id="rId4054" Type="http://schemas.openxmlformats.org/officeDocument/2006/relationships/hyperlink" Target="https://www.google.com.tw/maps/place/23.518450,121.376580" TargetMode="External"/><Relationship Id="rId5105" Type="http://schemas.openxmlformats.org/officeDocument/2006/relationships/hyperlink" Target="https://www.google.com.tw/maps/place/24.194056,120.580023" TargetMode="External"/><Relationship Id="rId8675" Type="http://schemas.openxmlformats.org/officeDocument/2006/relationships/hyperlink" Target="https://www.google.com.tw/maps/place/22.904168,120.631065" TargetMode="External"/><Relationship Id="rId3070" Type="http://schemas.openxmlformats.org/officeDocument/2006/relationships/hyperlink" Target="https://www.google.com.tw/maps/place/24.327159,121.295331" TargetMode="External"/><Relationship Id="rId4121" Type="http://schemas.openxmlformats.org/officeDocument/2006/relationships/hyperlink" Target="https://www.google.com.tw/maps/place/23.243310,121.295620" TargetMode="External"/><Relationship Id="rId7277" Type="http://schemas.openxmlformats.org/officeDocument/2006/relationships/hyperlink" Target="https://www.google.com.tw/maps/place/23.258111,120.849407" TargetMode="External"/><Relationship Id="rId8328" Type="http://schemas.openxmlformats.org/officeDocument/2006/relationships/hyperlink" Target="https://www.google.com.tw/maps/place/22.583139,120.406498" TargetMode="External"/><Relationship Id="rId1715" Type="http://schemas.openxmlformats.org/officeDocument/2006/relationships/hyperlink" Target="https://www.google.com.tw/maps/place/24.917943,121.366507" TargetMode="External"/><Relationship Id="rId6293" Type="http://schemas.openxmlformats.org/officeDocument/2006/relationships/hyperlink" Target="https://www.google.com.tw/maps/place/22.497826,120.414018" TargetMode="External"/><Relationship Id="rId7691" Type="http://schemas.openxmlformats.org/officeDocument/2006/relationships/hyperlink" Target="https://www.google.com.tw/maps/place/23.629396,120.887641" TargetMode="External"/><Relationship Id="rId8742" Type="http://schemas.openxmlformats.org/officeDocument/2006/relationships/hyperlink" Target="https://www.google.com.tw/maps/place/22.883576,120.497574" TargetMode="External"/><Relationship Id="rId3887" Type="http://schemas.openxmlformats.org/officeDocument/2006/relationships/hyperlink" Target="https://www.google.com.tw/maps/place/24.134186,121.642919" TargetMode="External"/><Relationship Id="rId4938" Type="http://schemas.openxmlformats.org/officeDocument/2006/relationships/hyperlink" Target="https://www.google.com.tw/maps/place/22.842829,121.188473" TargetMode="External"/><Relationship Id="rId7344" Type="http://schemas.openxmlformats.org/officeDocument/2006/relationships/hyperlink" Target="https://www.google.com.tw/maps/place/23.264225,120.961493" TargetMode="External"/><Relationship Id="rId2489" Type="http://schemas.openxmlformats.org/officeDocument/2006/relationships/hyperlink" Target="https://www.google.com.tw/maps/place/22.814539,120.505686" TargetMode="External"/><Relationship Id="rId3954" Type="http://schemas.openxmlformats.org/officeDocument/2006/relationships/hyperlink" Target="https://www.google.com.tw/maps/place/23.901080,121.528274" TargetMode="External"/><Relationship Id="rId6360" Type="http://schemas.openxmlformats.org/officeDocument/2006/relationships/hyperlink" Target="https://www.google.com.tw/maps/place/22.998272,120.194755" TargetMode="External"/><Relationship Id="rId7411" Type="http://schemas.openxmlformats.org/officeDocument/2006/relationships/hyperlink" Target="https://www.google.com.tw/maps/place/23.181937,121.022349" TargetMode="External"/><Relationship Id="rId875" Type="http://schemas.openxmlformats.org/officeDocument/2006/relationships/hyperlink" Target="https://www.google.com.tw/maps/place/22.378909,120.597454" TargetMode="External"/><Relationship Id="rId2556" Type="http://schemas.openxmlformats.org/officeDocument/2006/relationships/hyperlink" Target="https://www.google.com.tw/maps/place/23.909190,120.684611" TargetMode="External"/><Relationship Id="rId2970" Type="http://schemas.openxmlformats.org/officeDocument/2006/relationships/hyperlink" Target="https://www.google.com.tw/maps/place/24.553810,121.462542" TargetMode="External"/><Relationship Id="rId3607" Type="http://schemas.openxmlformats.org/officeDocument/2006/relationships/hyperlink" Target="https://www.google.com.tw/maps/place/24.905279,121.719631" TargetMode="External"/><Relationship Id="rId6013" Type="http://schemas.openxmlformats.org/officeDocument/2006/relationships/hyperlink" Target="https://www.google.com.tw/maps/place/23.715731,120.205089" TargetMode="External"/><Relationship Id="rId9169" Type="http://schemas.openxmlformats.org/officeDocument/2006/relationships/hyperlink" Target="https://www.google.com.tw/maps/place/24.732517,121.356107" TargetMode="External"/><Relationship Id="rId528" Type="http://schemas.openxmlformats.org/officeDocument/2006/relationships/hyperlink" Target="https://www.google.com.tw/maps/place/23.507500,120.446945" TargetMode="External"/><Relationship Id="rId942" Type="http://schemas.openxmlformats.org/officeDocument/2006/relationships/hyperlink" Target="https://www.google.com.tw/maps/place/25.037822,121.458628" TargetMode="External"/><Relationship Id="rId1158" Type="http://schemas.openxmlformats.org/officeDocument/2006/relationships/hyperlink" Target="https://www.google.com.tw/maps/place/25.288517,121.598455" TargetMode="External"/><Relationship Id="rId1572" Type="http://schemas.openxmlformats.org/officeDocument/2006/relationships/hyperlink" Target="https://www.google.com.tw/maps/place/25.020702,121.808546" TargetMode="External"/><Relationship Id="rId2209" Type="http://schemas.openxmlformats.org/officeDocument/2006/relationships/hyperlink" Target="https://www.google.com.tw/maps/place/23.556111,120.552222" TargetMode="External"/><Relationship Id="rId2623" Type="http://schemas.openxmlformats.org/officeDocument/2006/relationships/hyperlink" Target="https://www.google.com.tw/maps/place/25.018309,121.308778" TargetMode="External"/><Relationship Id="rId5779" Type="http://schemas.openxmlformats.org/officeDocument/2006/relationships/hyperlink" Target="https://www.google.com.tw/maps/place/23.822103,120.777181" TargetMode="External"/><Relationship Id="rId8185" Type="http://schemas.openxmlformats.org/officeDocument/2006/relationships/hyperlink" Target="https://www.google.com.tw/maps/place/23.037956,121.295754" TargetMode="External"/><Relationship Id="rId9236" Type="http://schemas.openxmlformats.org/officeDocument/2006/relationships/hyperlink" Target="https://www.google.com.tw/maps/place/24.699333,121.360928" TargetMode="External"/><Relationship Id="rId1225" Type="http://schemas.openxmlformats.org/officeDocument/2006/relationships/hyperlink" Target="https://www.google.com.tw/maps/place/25.150249,121.765107" TargetMode="External"/><Relationship Id="rId8252" Type="http://schemas.openxmlformats.org/officeDocument/2006/relationships/hyperlink" Target="https://www.google.com.tw/maps/place/22.711197,120.628537" TargetMode="External"/><Relationship Id="rId9303" Type="http://schemas.openxmlformats.org/officeDocument/2006/relationships/hyperlink" Target="https://www.google.com.tw/maps/place/24.673950,121.397500" TargetMode="External"/><Relationship Id="rId3397" Type="http://schemas.openxmlformats.org/officeDocument/2006/relationships/hyperlink" Target="https://www.google.com.tw/maps/place/24.181799,121.396332" TargetMode="External"/><Relationship Id="rId4795" Type="http://schemas.openxmlformats.org/officeDocument/2006/relationships/hyperlink" Target="https://www.google.com.tw/maps/place/23.371217,121.470751" TargetMode="External"/><Relationship Id="rId5846" Type="http://schemas.openxmlformats.org/officeDocument/2006/relationships/hyperlink" Target="https://www.google.com.tw/maps/place/23.786605,121.008555" TargetMode="External"/><Relationship Id="rId4448" Type="http://schemas.openxmlformats.org/officeDocument/2006/relationships/hyperlink" Target="https://www.google.com.tw/maps/place/22.210673,120.738143" TargetMode="External"/><Relationship Id="rId4862" Type="http://schemas.openxmlformats.org/officeDocument/2006/relationships/hyperlink" Target="https://www.google.com.tw/maps/place/23.105774,121.380455" TargetMode="External"/><Relationship Id="rId5913" Type="http://schemas.openxmlformats.org/officeDocument/2006/relationships/hyperlink" Target="https://www.google.com.tw/maps/place/24.078061,120.442275" TargetMode="External"/><Relationship Id="rId3464" Type="http://schemas.openxmlformats.org/officeDocument/2006/relationships/hyperlink" Target="https://www.google.com.tw/maps/place/24.202519,121.486238" TargetMode="External"/><Relationship Id="rId4515" Type="http://schemas.openxmlformats.org/officeDocument/2006/relationships/hyperlink" Target="https://www.google.com.tw/maps/place/24.749977,121.667898" TargetMode="External"/><Relationship Id="rId385" Type="http://schemas.openxmlformats.org/officeDocument/2006/relationships/hyperlink" Target="https://www.google.com.tw/maps/place/24.070397,120.542146" TargetMode="External"/><Relationship Id="rId2066" Type="http://schemas.openxmlformats.org/officeDocument/2006/relationships/hyperlink" Target="https://www.google.com.tw/maps/place/24.010566,120.695705" TargetMode="External"/><Relationship Id="rId2480" Type="http://schemas.openxmlformats.org/officeDocument/2006/relationships/hyperlink" Target="https://www.google.com.tw/maps/place/22.853958,120.504828" TargetMode="External"/><Relationship Id="rId3117" Type="http://schemas.openxmlformats.org/officeDocument/2006/relationships/hyperlink" Target="https://www.google.com.tw/maps/place/24.853525,121.354445" TargetMode="External"/><Relationship Id="rId3531" Type="http://schemas.openxmlformats.org/officeDocument/2006/relationships/hyperlink" Target="https://www.google.com.tw/maps/place/25.003593,121.538650" TargetMode="External"/><Relationship Id="rId6687" Type="http://schemas.openxmlformats.org/officeDocument/2006/relationships/hyperlink" Target="https://www.google.com.tw/maps/place/23.857695,120.429307" TargetMode="External"/><Relationship Id="rId7738" Type="http://schemas.openxmlformats.org/officeDocument/2006/relationships/hyperlink" Target="https://www.google.com.tw/maps/place/23.544589,120.915000" TargetMode="External"/><Relationship Id="rId9093" Type="http://schemas.openxmlformats.org/officeDocument/2006/relationships/hyperlink" Target="https://www.google.com.tw/maps/place/24.766718,121.350018" TargetMode="External"/><Relationship Id="rId452" Type="http://schemas.openxmlformats.org/officeDocument/2006/relationships/hyperlink" Target="https://www.google.com.tw/maps/place/23.818591,120.467896" TargetMode="External"/><Relationship Id="rId1082" Type="http://schemas.openxmlformats.org/officeDocument/2006/relationships/hyperlink" Target="https://www.google.com.tw/maps/place/22.628707,120.381022" TargetMode="External"/><Relationship Id="rId2133" Type="http://schemas.openxmlformats.org/officeDocument/2006/relationships/hyperlink" Target="https://www.google.com.tw/maps/place/23.758345,120.679934" TargetMode="External"/><Relationship Id="rId5289" Type="http://schemas.openxmlformats.org/officeDocument/2006/relationships/hyperlink" Target="https://www.google.com.tw/maps/place/24.628740,120.852789" TargetMode="External"/><Relationship Id="rId6754" Type="http://schemas.openxmlformats.org/officeDocument/2006/relationships/hyperlink" Target="https://www.google.com.tw/maps/place/23.612222,120.307500" TargetMode="External"/><Relationship Id="rId7805" Type="http://schemas.openxmlformats.org/officeDocument/2006/relationships/hyperlink" Target="https://www.google.com.tw/maps/place/23.228073,120.696575" TargetMode="External"/><Relationship Id="rId9160" Type="http://schemas.openxmlformats.org/officeDocument/2006/relationships/hyperlink" Target="https://www.google.com.tw/maps/place/24.736481,121.350377" TargetMode="External"/><Relationship Id="rId105" Type="http://schemas.openxmlformats.org/officeDocument/2006/relationships/hyperlink" Target="https://www.google.com.tw/maps/place/24.895380,121.109400" TargetMode="External"/><Relationship Id="rId2200" Type="http://schemas.openxmlformats.org/officeDocument/2006/relationships/hyperlink" Target="https://www.google.com.tw/maps/place/23.585833,120.553056" TargetMode="External"/><Relationship Id="rId5356" Type="http://schemas.openxmlformats.org/officeDocument/2006/relationships/hyperlink" Target="https://www.google.com.tw/maps/place/23.983618,120.770149" TargetMode="External"/><Relationship Id="rId6407" Type="http://schemas.openxmlformats.org/officeDocument/2006/relationships/hyperlink" Target="https://www.google.com.tw/maps/place/23.469722,120.320278" TargetMode="External"/><Relationship Id="rId1899" Type="http://schemas.openxmlformats.org/officeDocument/2006/relationships/hyperlink" Target="https://www.google.com.tw/maps/place/24.519890,120.912134" TargetMode="External"/><Relationship Id="rId4372" Type="http://schemas.openxmlformats.org/officeDocument/2006/relationships/hyperlink" Target="https://www.google.com.tw/maps/place/22.387874,120.914646" TargetMode="External"/><Relationship Id="rId5009" Type="http://schemas.openxmlformats.org/officeDocument/2006/relationships/hyperlink" Target="https://www.google.com.tw/maps/place/23.645565,121.486962" TargetMode="External"/><Relationship Id="rId5770" Type="http://schemas.openxmlformats.org/officeDocument/2006/relationships/hyperlink" Target="https://www.google.com.tw/maps/place/23.832854,120.736536" TargetMode="External"/><Relationship Id="rId6821" Type="http://schemas.openxmlformats.org/officeDocument/2006/relationships/hyperlink" Target="https://www.google.com.tw/maps/place/23.341944,120.253056" TargetMode="External"/><Relationship Id="rId8579" Type="http://schemas.openxmlformats.org/officeDocument/2006/relationships/hyperlink" Target="https://www.google.com.tw/maps/place/22.750869,120.567925" TargetMode="External"/><Relationship Id="rId1966" Type="http://schemas.openxmlformats.org/officeDocument/2006/relationships/hyperlink" Target="https://www.google.com.tw/maps/place/24.303448,120.808567" TargetMode="External"/><Relationship Id="rId4025" Type="http://schemas.openxmlformats.org/officeDocument/2006/relationships/hyperlink" Target="https://www.google.com.tw/maps/place/23.638920,121.413510" TargetMode="External"/><Relationship Id="rId5423" Type="http://schemas.openxmlformats.org/officeDocument/2006/relationships/hyperlink" Target="https://www.google.com.tw/maps/place/23.984549,121.016134" TargetMode="External"/><Relationship Id="rId8993" Type="http://schemas.openxmlformats.org/officeDocument/2006/relationships/hyperlink" Target="https://www.google.com.tw/maps/place/24.251585,121.132044" TargetMode="External"/><Relationship Id="rId1619" Type="http://schemas.openxmlformats.org/officeDocument/2006/relationships/hyperlink" Target="https://www.google.com.tw/maps/place/25.105760,121.786943" TargetMode="External"/><Relationship Id="rId7595" Type="http://schemas.openxmlformats.org/officeDocument/2006/relationships/hyperlink" Target="https://www.google.com.tw/maps/place/23.952292,120.938849" TargetMode="External"/><Relationship Id="rId8646" Type="http://schemas.openxmlformats.org/officeDocument/2006/relationships/hyperlink" Target="https://www.google.com.tw/maps/place/22.495545,120.459891" TargetMode="External"/><Relationship Id="rId3041" Type="http://schemas.openxmlformats.org/officeDocument/2006/relationships/hyperlink" Target="https://www.google.com.tw/maps/place/24.396461,121.358012" TargetMode="External"/><Relationship Id="rId6197" Type="http://schemas.openxmlformats.org/officeDocument/2006/relationships/hyperlink" Target="https://www.google.com.tw/maps/place/22.821667,120.239077" TargetMode="External"/><Relationship Id="rId7248" Type="http://schemas.openxmlformats.org/officeDocument/2006/relationships/hyperlink" Target="https://www.google.com.tw/maps/place/23.191590,120.791501" TargetMode="External"/><Relationship Id="rId7662" Type="http://schemas.openxmlformats.org/officeDocument/2006/relationships/hyperlink" Target="https://www.google.com.tw/maps/place/23.743972,120.858860" TargetMode="External"/><Relationship Id="rId8713" Type="http://schemas.openxmlformats.org/officeDocument/2006/relationships/hyperlink" Target="https://www.google.com.tw/maps/place/22.881699,120.381158" TargetMode="External"/><Relationship Id="rId3858" Type="http://schemas.openxmlformats.org/officeDocument/2006/relationships/hyperlink" Target="https://www.google.com.tw/maps/place/24.233066,121.707099" TargetMode="External"/><Relationship Id="rId4909" Type="http://schemas.openxmlformats.org/officeDocument/2006/relationships/hyperlink" Target="https://www.google.com.tw/maps/place/22.933610,121.274656" TargetMode="External"/><Relationship Id="rId6264" Type="http://schemas.openxmlformats.org/officeDocument/2006/relationships/hyperlink" Target="https://www.google.com.tw/maps/place/22.569876,120.338738" TargetMode="External"/><Relationship Id="rId7315" Type="http://schemas.openxmlformats.org/officeDocument/2006/relationships/hyperlink" Target="https://www.google.com.tw/maps/place/23.279118,120.910782" TargetMode="External"/><Relationship Id="rId779" Type="http://schemas.openxmlformats.org/officeDocument/2006/relationships/hyperlink" Target="https://www.google.com.tw/maps/place/22.641746,120.416107" TargetMode="External"/><Relationship Id="rId5280" Type="http://schemas.openxmlformats.org/officeDocument/2006/relationships/hyperlink" Target="https://www.google.com.tw/maps/place/24.665254,120.867088" TargetMode="External"/><Relationship Id="rId6331" Type="http://schemas.openxmlformats.org/officeDocument/2006/relationships/hyperlink" Target="https://www.google.com.tw/maps/place/22.411668,120.558966" TargetMode="External"/><Relationship Id="rId1476" Type="http://schemas.openxmlformats.org/officeDocument/2006/relationships/hyperlink" Target="https://www.google.com.tw/maps/place/25.166135,121.542501" TargetMode="External"/><Relationship Id="rId2874" Type="http://schemas.openxmlformats.org/officeDocument/2006/relationships/hyperlink" Target="https://www.google.com.tw/maps/place/24.628291,121.545038" TargetMode="External"/><Relationship Id="rId3925" Type="http://schemas.openxmlformats.org/officeDocument/2006/relationships/hyperlink" Target="https://www.google.com.tw/maps/place/23.987488,121.621120" TargetMode="External"/><Relationship Id="rId8089" Type="http://schemas.openxmlformats.org/officeDocument/2006/relationships/hyperlink" Target="https://www.google.com.tw/maps/place/22.769482,120.463323" TargetMode="External"/><Relationship Id="rId846" Type="http://schemas.openxmlformats.org/officeDocument/2006/relationships/hyperlink" Target="https://www.google.com.tw/maps/place/22.495004,120.537827" TargetMode="External"/><Relationship Id="rId1129" Type="http://schemas.openxmlformats.org/officeDocument/2006/relationships/hyperlink" Target="https://www.google.com.tw/maps/place/25.263426,121.481360" TargetMode="External"/><Relationship Id="rId1890" Type="http://schemas.openxmlformats.org/officeDocument/2006/relationships/hyperlink" Target="https://www.google.com.tw/maps/place/24.553702,120.925691" TargetMode="External"/><Relationship Id="rId2527" Type="http://schemas.openxmlformats.org/officeDocument/2006/relationships/hyperlink" Target="https://www.google.com.tw/maps/place/22.679322,120.481296" TargetMode="External"/><Relationship Id="rId2941" Type="http://schemas.openxmlformats.org/officeDocument/2006/relationships/hyperlink" Target="https://www.google.com.tw/maps/place/24.747400,121.783077" TargetMode="External"/><Relationship Id="rId5000" Type="http://schemas.openxmlformats.org/officeDocument/2006/relationships/hyperlink" Target="https://www.google.com.tw/maps/place/23.656224,121.458136" TargetMode="External"/><Relationship Id="rId8156" Type="http://schemas.openxmlformats.org/officeDocument/2006/relationships/hyperlink" Target="https://www.google.com.tw/maps/place/23.103270,121.280300" TargetMode="External"/><Relationship Id="rId9207" Type="http://schemas.openxmlformats.org/officeDocument/2006/relationships/hyperlink" Target="https://www.google.com.tw/maps/place/24.714910,121.354415" TargetMode="External"/><Relationship Id="rId913" Type="http://schemas.openxmlformats.org/officeDocument/2006/relationships/hyperlink" Target="https://www.google.com.tw/maps/place/22.231149,120.674016" TargetMode="External"/><Relationship Id="rId1543" Type="http://schemas.openxmlformats.org/officeDocument/2006/relationships/hyperlink" Target="https://www.google.com.tw/maps/place/25.167055,121.447667" TargetMode="External"/><Relationship Id="rId4699" Type="http://schemas.openxmlformats.org/officeDocument/2006/relationships/hyperlink" Target="https://www.google.com.tw/maps/place/23.733120,121.558023" TargetMode="External"/><Relationship Id="rId8570" Type="http://schemas.openxmlformats.org/officeDocument/2006/relationships/hyperlink" Target="https://www.google.com.tw/maps/place/22.776578,120.599768" TargetMode="External"/><Relationship Id="rId1610" Type="http://schemas.openxmlformats.org/officeDocument/2006/relationships/hyperlink" Target="https://www.google.com.tw/maps/place/25.098896,121.761482" TargetMode="External"/><Relationship Id="rId4766" Type="http://schemas.openxmlformats.org/officeDocument/2006/relationships/hyperlink" Target="https://www.google.com.tw/maps/place/23.478827,121.507732" TargetMode="External"/><Relationship Id="rId5817" Type="http://schemas.openxmlformats.org/officeDocument/2006/relationships/hyperlink" Target="https://www.google.com.tw/maps/place/23.796547,120.920299" TargetMode="External"/><Relationship Id="rId7172" Type="http://schemas.openxmlformats.org/officeDocument/2006/relationships/hyperlink" Target="https://www.google.com.tw/maps/place/23.082548,120.601318" TargetMode="External"/><Relationship Id="rId8223" Type="http://schemas.openxmlformats.org/officeDocument/2006/relationships/hyperlink" Target="https://www.google.com.tw/maps/place/22.683291,120.506002" TargetMode="External"/><Relationship Id="rId3368" Type="http://schemas.openxmlformats.org/officeDocument/2006/relationships/hyperlink" Target="https://www.google.com.tw/maps/place/24.181801,121.325512" TargetMode="External"/><Relationship Id="rId3782" Type="http://schemas.openxmlformats.org/officeDocument/2006/relationships/hyperlink" Target="https://www.google.com.tw/maps/place/24.465013,121.801493" TargetMode="External"/><Relationship Id="rId4419" Type="http://schemas.openxmlformats.org/officeDocument/2006/relationships/hyperlink" Target="https://www.google.com.tw/maps/place/22.244549,120.834451" TargetMode="External"/><Relationship Id="rId4833" Type="http://schemas.openxmlformats.org/officeDocument/2006/relationships/hyperlink" Target="https://www.google.com.tw/maps/place/23.219875,121.411947" TargetMode="External"/><Relationship Id="rId7989" Type="http://schemas.openxmlformats.org/officeDocument/2006/relationships/hyperlink" Target="https://www.google.com.tw/maps/place/22.587859,120.437025" TargetMode="External"/><Relationship Id="rId289" Type="http://schemas.openxmlformats.org/officeDocument/2006/relationships/hyperlink" Target="https://www.google.com.tw/maps/place/24.416484,120.642838" TargetMode="External"/><Relationship Id="rId2384" Type="http://schemas.openxmlformats.org/officeDocument/2006/relationships/hyperlink" Target="https://www.google.com.tw/maps/place/23.204644,120.518250" TargetMode="External"/><Relationship Id="rId3435" Type="http://schemas.openxmlformats.org/officeDocument/2006/relationships/hyperlink" Target="https://www.google.com.tw/maps/place/24.207886,121.423500" TargetMode="External"/><Relationship Id="rId356" Type="http://schemas.openxmlformats.org/officeDocument/2006/relationships/hyperlink" Target="https://www.google.com.tw/maps/place/24.161425,120.544757" TargetMode="External"/><Relationship Id="rId770" Type="http://schemas.openxmlformats.org/officeDocument/2006/relationships/hyperlink" Target="https://www.google.com.tw/maps/place/22.635683,120.374797" TargetMode="External"/><Relationship Id="rId2037" Type="http://schemas.openxmlformats.org/officeDocument/2006/relationships/hyperlink" Target="https://www.google.com.tw/maps/place/24.129001,120.683668" TargetMode="External"/><Relationship Id="rId2451" Type="http://schemas.openxmlformats.org/officeDocument/2006/relationships/hyperlink" Target="https://www.google.com.tw/maps/place/22.952642,120.468654" TargetMode="External"/><Relationship Id="rId4900" Type="http://schemas.openxmlformats.org/officeDocument/2006/relationships/hyperlink" Target="https://www.google.com.tw/maps/place/22.964316,121.298188" TargetMode="External"/><Relationship Id="rId6658" Type="http://schemas.openxmlformats.org/officeDocument/2006/relationships/hyperlink" Target="https://www.google.com.tw/maps/place/23.955433,120.481783" TargetMode="External"/><Relationship Id="rId9064" Type="http://schemas.openxmlformats.org/officeDocument/2006/relationships/hyperlink" Target="https://www.google.com.tw/maps/place/24.781982,121.359009" TargetMode="External"/><Relationship Id="rId423" Type="http://schemas.openxmlformats.org/officeDocument/2006/relationships/hyperlink" Target="https://www.google.com.tw/maps/place/23.919395,120.546813" TargetMode="External"/><Relationship Id="rId1053" Type="http://schemas.openxmlformats.org/officeDocument/2006/relationships/hyperlink" Target="https://www.google.com.tw/maps/place/23.707249,120.537213" TargetMode="External"/><Relationship Id="rId2104" Type="http://schemas.openxmlformats.org/officeDocument/2006/relationships/hyperlink" Target="https://www.google.com.tw/maps/place/23.857327,120.695304" TargetMode="External"/><Relationship Id="rId3502" Type="http://schemas.openxmlformats.org/officeDocument/2006/relationships/hyperlink" Target="https://www.google.com.tw/maps/place/24.168325,121.588388" TargetMode="External"/><Relationship Id="rId7709" Type="http://schemas.openxmlformats.org/officeDocument/2006/relationships/hyperlink" Target="https://www.google.com.tw/maps/place/23.564297,120.867327" TargetMode="External"/><Relationship Id="rId8080" Type="http://schemas.openxmlformats.org/officeDocument/2006/relationships/hyperlink" Target="https://www.google.com.tw/maps/place/22.780703,120.423779" TargetMode="External"/><Relationship Id="rId9131" Type="http://schemas.openxmlformats.org/officeDocument/2006/relationships/hyperlink" Target="https://www.google.com.tw/maps/place/24.748698,121.354788" TargetMode="External"/><Relationship Id="rId5674" Type="http://schemas.openxmlformats.org/officeDocument/2006/relationships/hyperlink" Target="https://www.google.com.tw/maps/place/25.062440,121.176490" TargetMode="External"/><Relationship Id="rId6725" Type="http://schemas.openxmlformats.org/officeDocument/2006/relationships/hyperlink" Target="https://www.google.com.tw/maps/place/23.728907,120.341799" TargetMode="External"/><Relationship Id="rId1120" Type="http://schemas.openxmlformats.org/officeDocument/2006/relationships/hyperlink" Target="https://www.google.com.tw/maps/place/25.233782,121.454727" TargetMode="External"/><Relationship Id="rId4276" Type="http://schemas.openxmlformats.org/officeDocument/2006/relationships/hyperlink" Target="https://www.google.com.tw/maps/place/22.763964,121.053178" TargetMode="External"/><Relationship Id="rId4690" Type="http://schemas.openxmlformats.org/officeDocument/2006/relationships/hyperlink" Target="https://www.google.com.tw/maps/place/23.761009,121.559077" TargetMode="External"/><Relationship Id="rId5327" Type="http://schemas.openxmlformats.org/officeDocument/2006/relationships/hyperlink" Target="https://www.google.com.tw/maps/place/24.011793,120.647819" TargetMode="External"/><Relationship Id="rId5741" Type="http://schemas.openxmlformats.org/officeDocument/2006/relationships/hyperlink" Target="https://www.google.com.tw/maps/place/24.880150,120.955260" TargetMode="External"/><Relationship Id="rId8897" Type="http://schemas.openxmlformats.org/officeDocument/2006/relationships/hyperlink" Target="https://www.google.com.tw/maps/place/23.510000,120.325834" TargetMode="External"/><Relationship Id="rId1937" Type="http://schemas.openxmlformats.org/officeDocument/2006/relationships/hyperlink" Target="https://www.google.com.tw/maps/place/24.384070,120.852902" TargetMode="External"/><Relationship Id="rId3292" Type="http://schemas.openxmlformats.org/officeDocument/2006/relationships/hyperlink" Target="https://www.google.com.tw/maps/place/24.244753,121.223708" TargetMode="External"/><Relationship Id="rId4343" Type="http://schemas.openxmlformats.org/officeDocument/2006/relationships/hyperlink" Target="https://www.google.com.tw/maps/place/22.506084,120.958653" TargetMode="External"/><Relationship Id="rId7499" Type="http://schemas.openxmlformats.org/officeDocument/2006/relationships/hyperlink" Target="https://www.google.com.tw/maps/place/24.156032,120.871465" TargetMode="External"/><Relationship Id="rId8964" Type="http://schemas.openxmlformats.org/officeDocument/2006/relationships/hyperlink" Target="https://www.google.com.tw/maps/place/24.226802,121.056861" TargetMode="External"/><Relationship Id="rId4410" Type="http://schemas.openxmlformats.org/officeDocument/2006/relationships/hyperlink" Target="https://www.google.com.tw/maps/place/22.270057,120.850791" TargetMode="External"/><Relationship Id="rId7566" Type="http://schemas.openxmlformats.org/officeDocument/2006/relationships/hyperlink" Target="https://www.google.com.tw/maps/place/24.033067,120.925962" TargetMode="External"/><Relationship Id="rId8617" Type="http://schemas.openxmlformats.org/officeDocument/2006/relationships/hyperlink" Target="https://www.google.com.tw/maps/place/22.611761,120.485378" TargetMode="External"/><Relationship Id="rId280" Type="http://schemas.openxmlformats.org/officeDocument/2006/relationships/hyperlink" Target="https://www.google.com.tw/maps/place/24.451140,120.657266" TargetMode="External"/><Relationship Id="rId3012" Type="http://schemas.openxmlformats.org/officeDocument/2006/relationships/hyperlink" Target="https://www.google.com.tw/maps/place/24.431965,121.374473" TargetMode="External"/><Relationship Id="rId6168" Type="http://schemas.openxmlformats.org/officeDocument/2006/relationships/hyperlink" Target="https://www.google.com.tw/maps/place/22.906158,120.178007" TargetMode="External"/><Relationship Id="rId6582" Type="http://schemas.openxmlformats.org/officeDocument/2006/relationships/hyperlink" Target="https://www.google.com.tw/maps/place/23.508055,120.800556" TargetMode="External"/><Relationship Id="rId7219" Type="http://schemas.openxmlformats.org/officeDocument/2006/relationships/hyperlink" Target="https://www.google.com.tw/maps/place/23.127753,120.714706" TargetMode="External"/><Relationship Id="rId7980" Type="http://schemas.openxmlformats.org/officeDocument/2006/relationships/hyperlink" Target="https://www.google.com.tw/maps/place/22.625850,120.424061" TargetMode="External"/><Relationship Id="rId5184" Type="http://schemas.openxmlformats.org/officeDocument/2006/relationships/hyperlink" Target="https://www.google.com.tw/maps/place/24.574118,120.839374" TargetMode="External"/><Relationship Id="rId6235" Type="http://schemas.openxmlformats.org/officeDocument/2006/relationships/hyperlink" Target="https://www.google.com.tw/maps/place/22.679917,120.298617" TargetMode="External"/><Relationship Id="rId7633" Type="http://schemas.openxmlformats.org/officeDocument/2006/relationships/hyperlink" Target="https://www.google.com.tw/maps/place/23.834478,120.897108" TargetMode="External"/><Relationship Id="rId2778" Type="http://schemas.openxmlformats.org/officeDocument/2006/relationships/hyperlink" Target="https://www.google.com.tw/maps/place/24.563292,120.838387" TargetMode="External"/><Relationship Id="rId3829" Type="http://schemas.openxmlformats.org/officeDocument/2006/relationships/hyperlink" Target="https://www.google.com.tw/maps/place/24.321762,121.751593" TargetMode="External"/><Relationship Id="rId7700" Type="http://schemas.openxmlformats.org/officeDocument/2006/relationships/hyperlink" Target="https://www.google.com.tw/maps/place/23.595375,120.888788" TargetMode="External"/><Relationship Id="rId1794" Type="http://schemas.openxmlformats.org/officeDocument/2006/relationships/hyperlink" Target="https://www.google.com.tw/maps/place/24.748408,121.169354" TargetMode="External"/><Relationship Id="rId2845" Type="http://schemas.openxmlformats.org/officeDocument/2006/relationships/hyperlink" Target="https://www.google.com.tw/maps/place/24.612516,121.487848" TargetMode="External"/><Relationship Id="rId5251" Type="http://schemas.openxmlformats.org/officeDocument/2006/relationships/hyperlink" Target="https://www.google.com.tw/maps/place/24.323894,120.723551" TargetMode="External"/><Relationship Id="rId6302" Type="http://schemas.openxmlformats.org/officeDocument/2006/relationships/hyperlink" Target="https://www.google.com.tw/maps/place/22.485331,120.455378" TargetMode="External"/><Relationship Id="rId86" Type="http://schemas.openxmlformats.org/officeDocument/2006/relationships/hyperlink" Target="https://www.google.com.tw/maps/place/24.925700,121.190300" TargetMode="External"/><Relationship Id="rId817" Type="http://schemas.openxmlformats.org/officeDocument/2006/relationships/hyperlink" Target="https://www.google.com.tw/maps/place/22.601862,120.560991" TargetMode="External"/><Relationship Id="rId1447" Type="http://schemas.openxmlformats.org/officeDocument/2006/relationships/hyperlink" Target="https://www.google.com.tw/maps/place/25.192408,121.591979" TargetMode="External"/><Relationship Id="rId1861" Type="http://schemas.openxmlformats.org/officeDocument/2006/relationships/hyperlink" Target="https://www.google.com.tw/maps/place/24.651119,120.954691" TargetMode="External"/><Relationship Id="rId2912" Type="http://schemas.openxmlformats.org/officeDocument/2006/relationships/hyperlink" Target="https://www.google.com.tw/maps/place/24.711849,121.672107" TargetMode="External"/><Relationship Id="rId8474" Type="http://schemas.openxmlformats.org/officeDocument/2006/relationships/hyperlink" Target="https://www.google.com.tw/maps/place/22.182743,120.890530" TargetMode="External"/><Relationship Id="rId1514" Type="http://schemas.openxmlformats.org/officeDocument/2006/relationships/hyperlink" Target="https://www.google.com.tw/maps/place/25.080974,121.513162" TargetMode="External"/><Relationship Id="rId7076" Type="http://schemas.openxmlformats.org/officeDocument/2006/relationships/hyperlink" Target="https://www.google.com.tw/maps/place/23.029750,120.273250" TargetMode="External"/><Relationship Id="rId7490" Type="http://schemas.openxmlformats.org/officeDocument/2006/relationships/hyperlink" Target="https://www.google.com.tw/maps/place/23.045811,120.459956" TargetMode="External"/><Relationship Id="rId8127" Type="http://schemas.openxmlformats.org/officeDocument/2006/relationships/hyperlink" Target="https://www.google.com.tw/maps/place/23.171230,121.257490" TargetMode="External"/><Relationship Id="rId8541" Type="http://schemas.openxmlformats.org/officeDocument/2006/relationships/hyperlink" Target="https://www.google.com.tw/maps/place/22.880089,120.646949" TargetMode="External"/><Relationship Id="rId3686" Type="http://schemas.openxmlformats.org/officeDocument/2006/relationships/hyperlink" Target="https://www.google.com.tw/maps/place/24.736444,121.771913" TargetMode="External"/><Relationship Id="rId6092" Type="http://schemas.openxmlformats.org/officeDocument/2006/relationships/hyperlink" Target="https://www.google.com.tw/maps/place/23.398055,120.175278" TargetMode="External"/><Relationship Id="rId7143" Type="http://schemas.openxmlformats.org/officeDocument/2006/relationships/hyperlink" Target="https://www.google.com.tw/maps/place/23.069679,120.516067" TargetMode="External"/><Relationship Id="rId2288" Type="http://schemas.openxmlformats.org/officeDocument/2006/relationships/hyperlink" Target="https://www.google.com.tw/maps/place/23.361741,120.580439" TargetMode="External"/><Relationship Id="rId3339" Type="http://schemas.openxmlformats.org/officeDocument/2006/relationships/hyperlink" Target="https://www.google.com.tw/maps/place/24.221697,121.289788" TargetMode="External"/><Relationship Id="rId4737" Type="http://schemas.openxmlformats.org/officeDocument/2006/relationships/hyperlink" Target="https://www.google.com.tw/maps/place/23.597666,121.524438" TargetMode="External"/><Relationship Id="rId7210" Type="http://schemas.openxmlformats.org/officeDocument/2006/relationships/hyperlink" Target="https://www.google.com.tw/maps/place/23.108709,120.699932" TargetMode="External"/><Relationship Id="rId3753" Type="http://schemas.openxmlformats.org/officeDocument/2006/relationships/hyperlink" Target="https://www.google.com.tw/maps/place/24.527203,121.851593" TargetMode="External"/><Relationship Id="rId4804" Type="http://schemas.openxmlformats.org/officeDocument/2006/relationships/hyperlink" Target="https://www.google.com.tw/maps/place/23.331944,121.463509" TargetMode="External"/><Relationship Id="rId674" Type="http://schemas.openxmlformats.org/officeDocument/2006/relationships/hyperlink" Target="https://www.google.com.tw/maps/place/22.977000,120.225723" TargetMode="External"/><Relationship Id="rId2355" Type="http://schemas.openxmlformats.org/officeDocument/2006/relationships/hyperlink" Target="https://www.google.com.tw/maps/place/23.259766,120.571689" TargetMode="External"/><Relationship Id="rId3406" Type="http://schemas.openxmlformats.org/officeDocument/2006/relationships/hyperlink" Target="https://www.google.com.tw/maps/place/24.190332,121.388450" TargetMode="External"/><Relationship Id="rId3820" Type="http://schemas.openxmlformats.org/officeDocument/2006/relationships/hyperlink" Target="https://www.google.com.tw/maps/place/24.348662,121.773223" TargetMode="External"/><Relationship Id="rId6976" Type="http://schemas.openxmlformats.org/officeDocument/2006/relationships/hyperlink" Target="https://www.google.com.tw/maps/place/23.042500,120.305056" TargetMode="External"/><Relationship Id="rId9382" Type="http://schemas.openxmlformats.org/officeDocument/2006/relationships/hyperlink" Target="https://www.google.com.tw/maps/place/24.650302,121.425400" TargetMode="External"/><Relationship Id="rId327" Type="http://schemas.openxmlformats.org/officeDocument/2006/relationships/hyperlink" Target="https://www.google.com.tw/maps/place/24.278168,120.575330" TargetMode="External"/><Relationship Id="rId741" Type="http://schemas.openxmlformats.org/officeDocument/2006/relationships/hyperlink" Target="https://www.google.com.tw/maps/place/22.713001,120.325709" TargetMode="External"/><Relationship Id="rId1371" Type="http://schemas.openxmlformats.org/officeDocument/2006/relationships/hyperlink" Target="https://www.google.com.tw/maps/place/24.832640,121.822511" TargetMode="External"/><Relationship Id="rId2008" Type="http://schemas.openxmlformats.org/officeDocument/2006/relationships/hyperlink" Target="https://www.google.com.tw/maps/place/24.243979,120.717252" TargetMode="External"/><Relationship Id="rId2422" Type="http://schemas.openxmlformats.org/officeDocument/2006/relationships/hyperlink" Target="https://www.google.com.tw/maps/place/23.068836,120.478242" TargetMode="External"/><Relationship Id="rId5578" Type="http://schemas.openxmlformats.org/officeDocument/2006/relationships/hyperlink" Target="https://www.google.com.tw/maps/place/24.179426,121.303250" TargetMode="External"/><Relationship Id="rId5992" Type="http://schemas.openxmlformats.org/officeDocument/2006/relationships/hyperlink" Target="https://www.google.com.tw/maps/place/23.774984,120.266768" TargetMode="External"/><Relationship Id="rId6629" Type="http://schemas.openxmlformats.org/officeDocument/2006/relationships/hyperlink" Target="https://www.google.com.tw/maps/place/24.070241,120.528162" TargetMode="External"/><Relationship Id="rId9035" Type="http://schemas.openxmlformats.org/officeDocument/2006/relationships/hyperlink" Target="https://www.google.com.tw/maps/place/24.823170,121.348427" TargetMode="External"/><Relationship Id="rId1024" Type="http://schemas.openxmlformats.org/officeDocument/2006/relationships/hyperlink" Target="https://www.google.com.tw/maps/place/24.097316,120.579857" TargetMode="External"/><Relationship Id="rId4594" Type="http://schemas.openxmlformats.org/officeDocument/2006/relationships/hyperlink" Target="https://www.google.com.tw/maps/place/24.250007,120.582357" TargetMode="External"/><Relationship Id="rId5645" Type="http://schemas.openxmlformats.org/officeDocument/2006/relationships/hyperlink" Target="https://www.google.com.tw/maps/place/25.119900,121.295300" TargetMode="External"/><Relationship Id="rId8051" Type="http://schemas.openxmlformats.org/officeDocument/2006/relationships/hyperlink" Target="https://www.google.com.tw/maps/place/23.832239,120.905996" TargetMode="External"/><Relationship Id="rId9102" Type="http://schemas.openxmlformats.org/officeDocument/2006/relationships/hyperlink" Target="https://www.google.com.tw/maps/place/24.760667,121.346448" TargetMode="External"/><Relationship Id="rId3196" Type="http://schemas.openxmlformats.org/officeDocument/2006/relationships/hyperlink" Target="https://www.google.com.tw/maps/place/24.257379,120.824432" TargetMode="External"/><Relationship Id="rId4247" Type="http://schemas.openxmlformats.org/officeDocument/2006/relationships/hyperlink" Target="https://www.google.com.tw/maps/place/22.800260,121.095589" TargetMode="External"/><Relationship Id="rId4661" Type="http://schemas.openxmlformats.org/officeDocument/2006/relationships/hyperlink" Target="https://www.google.com.tw/maps/place/23.868566,121.598144" TargetMode="External"/><Relationship Id="rId8868" Type="http://schemas.openxmlformats.org/officeDocument/2006/relationships/hyperlink" Target="https://www.google.com.tw/maps/place/25.005885,121.215391" TargetMode="External"/><Relationship Id="rId3263" Type="http://schemas.openxmlformats.org/officeDocument/2006/relationships/hyperlink" Target="https://www.google.com.tw/maps/place/24.203093,121.007716" TargetMode="External"/><Relationship Id="rId4314" Type="http://schemas.openxmlformats.org/officeDocument/2006/relationships/hyperlink" Target="https://www.google.com.tw/maps/place/22.614426,121.007718" TargetMode="External"/><Relationship Id="rId5712" Type="http://schemas.openxmlformats.org/officeDocument/2006/relationships/hyperlink" Target="https://www.google.com.tw/maps/place/24.988470,121.030070" TargetMode="External"/><Relationship Id="rId184" Type="http://schemas.openxmlformats.org/officeDocument/2006/relationships/hyperlink" Target="https://www.google.com.tw/maps/place/24.703197,120.921931" TargetMode="External"/><Relationship Id="rId1908" Type="http://schemas.openxmlformats.org/officeDocument/2006/relationships/hyperlink" Target="https://www.google.com.tw/maps/place/24.487066,120.900346" TargetMode="External"/><Relationship Id="rId7884" Type="http://schemas.openxmlformats.org/officeDocument/2006/relationships/hyperlink" Target="https://www.google.com.tw/maps/place/22.999685,120.574250" TargetMode="External"/><Relationship Id="rId8935" Type="http://schemas.openxmlformats.org/officeDocument/2006/relationships/hyperlink" Target="https://www.google.com.tw/maps/place/22.947389,120.275250" TargetMode="External"/><Relationship Id="rId251" Type="http://schemas.openxmlformats.org/officeDocument/2006/relationships/hyperlink" Target="https://www.google.com.tw/maps/place/24.562652,120.708740" TargetMode="External"/><Relationship Id="rId3330" Type="http://schemas.openxmlformats.org/officeDocument/2006/relationships/hyperlink" Target="https://www.google.com.tw/maps/place/24.233152,121.264100" TargetMode="External"/><Relationship Id="rId5088" Type="http://schemas.openxmlformats.org/officeDocument/2006/relationships/hyperlink" Target="https://www.google.com.tw/maps/place/24.249112,120.538528" TargetMode="External"/><Relationship Id="rId6139" Type="http://schemas.openxmlformats.org/officeDocument/2006/relationships/hyperlink" Target="https://www.google.com.tw/maps/place/23.207802,120.134645" TargetMode="External"/><Relationship Id="rId6486" Type="http://schemas.openxmlformats.org/officeDocument/2006/relationships/hyperlink" Target="https://www.google.com.tw/maps/place/23.435913,120.618887" TargetMode="External"/><Relationship Id="rId7537" Type="http://schemas.openxmlformats.org/officeDocument/2006/relationships/hyperlink" Target="https://www.google.com.tw/maps/place/24.073716,120.876623" TargetMode="External"/><Relationship Id="rId7951" Type="http://schemas.openxmlformats.org/officeDocument/2006/relationships/hyperlink" Target="https://www.google.com.tw/maps/place/22.747615,120.448471" TargetMode="External"/><Relationship Id="rId6553" Type="http://schemas.openxmlformats.org/officeDocument/2006/relationships/hyperlink" Target="https://www.google.com.tw/maps/place/23.479802,120.745832" TargetMode="External"/><Relationship Id="rId7604" Type="http://schemas.openxmlformats.org/officeDocument/2006/relationships/hyperlink" Target="https://www.google.com.tw/maps/place/23.919880,120.923213" TargetMode="External"/><Relationship Id="rId1698" Type="http://schemas.openxmlformats.org/officeDocument/2006/relationships/hyperlink" Target="https://www.google.com.tw/maps/place/24.963723,121.426641" TargetMode="External"/><Relationship Id="rId2749" Type="http://schemas.openxmlformats.org/officeDocument/2006/relationships/hyperlink" Target="https://www.google.com.tw/maps/place/25.078022,121.691705" TargetMode="External"/><Relationship Id="rId5155" Type="http://schemas.openxmlformats.org/officeDocument/2006/relationships/hyperlink" Target="https://www.google.com.tw/maps/place/24.661193,120.881659" TargetMode="External"/><Relationship Id="rId6206" Type="http://schemas.openxmlformats.org/officeDocument/2006/relationships/hyperlink" Target="https://www.google.com.tw/maps/place/22.784007,120.250757" TargetMode="External"/><Relationship Id="rId6620" Type="http://schemas.openxmlformats.org/officeDocument/2006/relationships/hyperlink" Target="https://www.google.com.tw/maps/place/23.477783,120.879318" TargetMode="External"/><Relationship Id="rId1765" Type="http://schemas.openxmlformats.org/officeDocument/2006/relationships/hyperlink" Target="https://www.google.com.tw/maps/place/24.860477,121.204701" TargetMode="External"/><Relationship Id="rId4171" Type="http://schemas.openxmlformats.org/officeDocument/2006/relationships/hyperlink" Target="https://www.google.com.tw/maps/place/23.066354,121.171029" TargetMode="External"/><Relationship Id="rId5222" Type="http://schemas.openxmlformats.org/officeDocument/2006/relationships/hyperlink" Target="https://www.google.com.tw/maps/place/24.438069,120.776860" TargetMode="External"/><Relationship Id="rId8378" Type="http://schemas.openxmlformats.org/officeDocument/2006/relationships/hyperlink" Target="https://www.google.com.tw/maps/place/22.085468,120.715727" TargetMode="External"/><Relationship Id="rId8792" Type="http://schemas.openxmlformats.org/officeDocument/2006/relationships/hyperlink" Target="https://www.google.com.tw/maps/place/23.296700,121.263490" TargetMode="External"/><Relationship Id="rId9429" Type="http://schemas.openxmlformats.org/officeDocument/2006/relationships/drawing" Target="../drawings/drawing10.xml"/><Relationship Id="rId57" Type="http://schemas.openxmlformats.org/officeDocument/2006/relationships/hyperlink" Target="https://www.google.com.tw/maps/place/24.991285,121.292401" TargetMode="External"/><Relationship Id="rId1418" Type="http://schemas.openxmlformats.org/officeDocument/2006/relationships/hyperlink" Target="https://www.google.com.tw/maps/place/24.625320,121.835425" TargetMode="External"/><Relationship Id="rId2816" Type="http://schemas.openxmlformats.org/officeDocument/2006/relationships/hyperlink" Target="https://www.google.com.tw/maps/place/24.639676,121.453124" TargetMode="External"/><Relationship Id="rId7394" Type="http://schemas.openxmlformats.org/officeDocument/2006/relationships/hyperlink" Target="https://www.google.com.tw/maps/place/23.195023,121.019557" TargetMode="External"/><Relationship Id="rId8445" Type="http://schemas.openxmlformats.org/officeDocument/2006/relationships/hyperlink" Target="https://www.google.com.tw/maps/place/21.942023,120.836552" TargetMode="External"/><Relationship Id="rId1832" Type="http://schemas.openxmlformats.org/officeDocument/2006/relationships/hyperlink" Target="https://www.google.com.tw/maps/place/24.700644,121.038480" TargetMode="External"/><Relationship Id="rId4988" Type="http://schemas.openxmlformats.org/officeDocument/2006/relationships/hyperlink" Target="https://www.google.com.tw/maps/place/22.702978,121.053854" TargetMode="External"/><Relationship Id="rId7047" Type="http://schemas.openxmlformats.org/officeDocument/2006/relationships/hyperlink" Target="https://www.google.com.tw/maps/place/22.778397,120.269580" TargetMode="External"/><Relationship Id="rId6063" Type="http://schemas.openxmlformats.org/officeDocument/2006/relationships/hyperlink" Target="https://www.google.com.tw/maps/place/23.523889,120.184723" TargetMode="External"/><Relationship Id="rId7461" Type="http://schemas.openxmlformats.org/officeDocument/2006/relationships/hyperlink" Target="https://www.google.com.tw/maps/place/23.110583,121.173447" TargetMode="External"/><Relationship Id="rId8512" Type="http://schemas.openxmlformats.org/officeDocument/2006/relationships/hyperlink" Target="https://www.google.com.tw/maps/place/23.001960,120.645963" TargetMode="External"/><Relationship Id="rId3657" Type="http://schemas.openxmlformats.org/officeDocument/2006/relationships/hyperlink" Target="https://www.google.com.tw/maps/place/24.849825,121.795083" TargetMode="External"/><Relationship Id="rId4708" Type="http://schemas.openxmlformats.org/officeDocument/2006/relationships/hyperlink" Target="https://www.google.com.tw/maps/place/23.708945,121.546726" TargetMode="External"/><Relationship Id="rId7114" Type="http://schemas.openxmlformats.org/officeDocument/2006/relationships/hyperlink" Target="https://www.google.com.tw/maps/place/23.060165,120.420737" TargetMode="External"/><Relationship Id="rId578" Type="http://schemas.openxmlformats.org/officeDocument/2006/relationships/hyperlink" Target="https://www.google.com.tw/maps/place/23.320528,120.335585" TargetMode="External"/><Relationship Id="rId992" Type="http://schemas.openxmlformats.org/officeDocument/2006/relationships/hyperlink" Target="https://www.google.com.tw/maps/place/24.168290,120.672784" TargetMode="External"/><Relationship Id="rId2259" Type="http://schemas.openxmlformats.org/officeDocument/2006/relationships/hyperlink" Target="https://www.google.com.tw/maps/place/23.383626,120.546414" TargetMode="External"/><Relationship Id="rId2673" Type="http://schemas.openxmlformats.org/officeDocument/2006/relationships/hyperlink" Target="https://www.google.com.tw/maps/place/24.822680,121.258930" TargetMode="External"/><Relationship Id="rId3724" Type="http://schemas.openxmlformats.org/officeDocument/2006/relationships/hyperlink" Target="https://www.google.com.tw/maps/place/24.603257,121.834117" TargetMode="External"/><Relationship Id="rId6130" Type="http://schemas.openxmlformats.org/officeDocument/2006/relationships/hyperlink" Target="https://www.google.com.tw/maps/place/23.247024,120.131160" TargetMode="External"/><Relationship Id="rId9286" Type="http://schemas.openxmlformats.org/officeDocument/2006/relationships/hyperlink" Target="https://www.google.com.tw/maps/place/24.678216,121.384807" TargetMode="External"/><Relationship Id="rId645" Type="http://schemas.openxmlformats.org/officeDocument/2006/relationships/hyperlink" Target="https://www.google.com.tw/maps/place/23.063972,120.284306" TargetMode="External"/><Relationship Id="rId1275" Type="http://schemas.openxmlformats.org/officeDocument/2006/relationships/hyperlink" Target="https://www.google.com.tw/maps/place/25.083520,121.913799" TargetMode="External"/><Relationship Id="rId2326" Type="http://schemas.openxmlformats.org/officeDocument/2006/relationships/hyperlink" Target="https://www.google.com.tw/maps/place/23.308768,120.629628" TargetMode="External"/><Relationship Id="rId2740" Type="http://schemas.openxmlformats.org/officeDocument/2006/relationships/hyperlink" Target="https://www.google.com.tw/maps/place/25.067782,121.660022" TargetMode="External"/><Relationship Id="rId5896" Type="http://schemas.openxmlformats.org/officeDocument/2006/relationships/hyperlink" Target="https://www.google.com.tw/maps/place/24.148061,120.470475" TargetMode="External"/><Relationship Id="rId6947" Type="http://schemas.openxmlformats.org/officeDocument/2006/relationships/hyperlink" Target="https://www.google.com.tw/maps/place/23.159417,120.278584" TargetMode="External"/><Relationship Id="rId9353" Type="http://schemas.openxmlformats.org/officeDocument/2006/relationships/hyperlink" Target="https://www.google.com.tw/maps/place/24.648477,121.412640" TargetMode="External"/><Relationship Id="rId712" Type="http://schemas.openxmlformats.org/officeDocument/2006/relationships/hyperlink" Target="https://www.google.com.tw/maps/place/22.825433,120.266797" TargetMode="External"/><Relationship Id="rId1342" Type="http://schemas.openxmlformats.org/officeDocument/2006/relationships/hyperlink" Target="https://www.google.com.tw/maps/place/24.936238,121.886907" TargetMode="External"/><Relationship Id="rId4498" Type="http://schemas.openxmlformats.org/officeDocument/2006/relationships/hyperlink" Target="https://www.google.com.tw/maps/place/24.849520,121.574463" TargetMode="External"/><Relationship Id="rId5549" Type="http://schemas.openxmlformats.org/officeDocument/2006/relationships/hyperlink" Target="https://www.google.com.tw/maps/place/24.118349,121.246901" TargetMode="External"/><Relationship Id="rId9006" Type="http://schemas.openxmlformats.org/officeDocument/2006/relationships/hyperlink" Target="https://www.google.com.tw/maps/place/24.880610,121.289000" TargetMode="External"/><Relationship Id="rId9420" Type="http://schemas.openxmlformats.org/officeDocument/2006/relationships/hyperlink" Target="https://www.google.com.tw/maps/place/24.646692,121.443822" TargetMode="External"/><Relationship Id="rId5963" Type="http://schemas.openxmlformats.org/officeDocument/2006/relationships/hyperlink" Target="https://www.google.com.tw/maps/place/23.921868,120.321700" TargetMode="External"/><Relationship Id="rId8022" Type="http://schemas.openxmlformats.org/officeDocument/2006/relationships/hyperlink" Target="https://www.google.com.tw/maps/place/23.857659,120.939332" TargetMode="External"/><Relationship Id="rId3167" Type="http://schemas.openxmlformats.org/officeDocument/2006/relationships/hyperlink" Target="https://www.google.com.tw/maps/place/24.668137,121.692945" TargetMode="External"/><Relationship Id="rId4565" Type="http://schemas.openxmlformats.org/officeDocument/2006/relationships/hyperlink" Target="https://www.google.com.tw/maps/place/23.941557,121.505428" TargetMode="External"/><Relationship Id="rId5616" Type="http://schemas.openxmlformats.org/officeDocument/2006/relationships/hyperlink" Target="https://www.google.com.tw/maps/place/25.159545,121.425901" TargetMode="External"/><Relationship Id="rId3581" Type="http://schemas.openxmlformats.org/officeDocument/2006/relationships/hyperlink" Target="https://www.google.com.tw/maps/place/24.943939,121.666109" TargetMode="External"/><Relationship Id="rId4218" Type="http://schemas.openxmlformats.org/officeDocument/2006/relationships/hyperlink" Target="https://www.google.com.tw/maps/place/22.898372,121.111903" TargetMode="External"/><Relationship Id="rId4632" Type="http://schemas.openxmlformats.org/officeDocument/2006/relationships/hyperlink" Target="https://www.google.com.tw/maps/place/24.259710,120.599579" TargetMode="External"/><Relationship Id="rId7788" Type="http://schemas.openxmlformats.org/officeDocument/2006/relationships/hyperlink" Target="https://www.google.com.tw/maps/place/23.277111,120.720646" TargetMode="External"/><Relationship Id="rId8839" Type="http://schemas.openxmlformats.org/officeDocument/2006/relationships/hyperlink" Target="https://www.google.com.tw/maps/place/23.257278,121.388662" TargetMode="External"/><Relationship Id="rId2183" Type="http://schemas.openxmlformats.org/officeDocument/2006/relationships/hyperlink" Target="https://www.google.com.tw/maps/place/23.641351,120.546835" TargetMode="External"/><Relationship Id="rId3234" Type="http://schemas.openxmlformats.org/officeDocument/2006/relationships/hyperlink" Target="https://www.google.com.tw/maps/place/24.172406,120.908424" TargetMode="External"/><Relationship Id="rId7855" Type="http://schemas.openxmlformats.org/officeDocument/2006/relationships/hyperlink" Target="https://www.google.com.tw/maps/place/23.093527,120.588350" TargetMode="External"/><Relationship Id="rId8906" Type="http://schemas.openxmlformats.org/officeDocument/2006/relationships/hyperlink" Target="https://www.google.com.tw/maps/place/23.469928,120.324509" TargetMode="External"/><Relationship Id="rId155" Type="http://schemas.openxmlformats.org/officeDocument/2006/relationships/hyperlink" Target="https://www.google.com.tw/maps/place/24.800272,120.953664" TargetMode="External"/><Relationship Id="rId2250" Type="http://schemas.openxmlformats.org/officeDocument/2006/relationships/hyperlink" Target="https://www.google.com.tw/maps/place/23.401824,120.511375" TargetMode="External"/><Relationship Id="rId3301" Type="http://schemas.openxmlformats.org/officeDocument/2006/relationships/hyperlink" Target="https://www.google.com.tw/maps/place/24.255377,121.238775" TargetMode="External"/><Relationship Id="rId6457" Type="http://schemas.openxmlformats.org/officeDocument/2006/relationships/hyperlink" Target="https://www.google.com.tw/maps/place/23.441667,120.525834" TargetMode="External"/><Relationship Id="rId6871" Type="http://schemas.openxmlformats.org/officeDocument/2006/relationships/hyperlink" Target="https://www.google.com.tw/maps/place/23.167885,120.181912" TargetMode="External"/><Relationship Id="rId7508" Type="http://schemas.openxmlformats.org/officeDocument/2006/relationships/hyperlink" Target="https://www.google.com.tw/maps/place/24.149274,120.877532" TargetMode="External"/><Relationship Id="rId222" Type="http://schemas.openxmlformats.org/officeDocument/2006/relationships/hyperlink" Target="https://www.google.com.tw/maps/place/24.615577,120.795658" TargetMode="External"/><Relationship Id="rId5059" Type="http://schemas.openxmlformats.org/officeDocument/2006/relationships/hyperlink" Target="https://www.google.com.tw/maps/place/23.894315,121.552274" TargetMode="External"/><Relationship Id="rId5473" Type="http://schemas.openxmlformats.org/officeDocument/2006/relationships/hyperlink" Target="https://www.google.com.tw/maps/place/24.029285,121.175941" TargetMode="External"/><Relationship Id="rId6524" Type="http://schemas.openxmlformats.org/officeDocument/2006/relationships/hyperlink" Target="https://www.google.com.tw/maps/place/23.448333,120.677222" TargetMode="External"/><Relationship Id="rId7922" Type="http://schemas.openxmlformats.org/officeDocument/2006/relationships/hyperlink" Target="https://www.google.com.tw/maps/place/22.873170,120.475700" TargetMode="External"/><Relationship Id="rId4075" Type="http://schemas.openxmlformats.org/officeDocument/2006/relationships/hyperlink" Target="https://www.google.com.tw/maps/place/23.448540,121.350460" TargetMode="External"/><Relationship Id="rId5126" Type="http://schemas.openxmlformats.org/officeDocument/2006/relationships/hyperlink" Target="https://www.google.com.tw/maps/place/24.611388,120.891743" TargetMode="External"/><Relationship Id="rId1669" Type="http://schemas.openxmlformats.org/officeDocument/2006/relationships/hyperlink" Target="https://www.google.com.tw/maps/place/25.040309,121.507543" TargetMode="External"/><Relationship Id="rId3091" Type="http://schemas.openxmlformats.org/officeDocument/2006/relationships/hyperlink" Target="https://www.google.com.tw/maps/place/24.277260,121.263371" TargetMode="External"/><Relationship Id="rId4142" Type="http://schemas.openxmlformats.org/officeDocument/2006/relationships/hyperlink" Target="https://www.google.com.tw/maps/place/23.168000,121.241770" TargetMode="External"/><Relationship Id="rId5540" Type="http://schemas.openxmlformats.org/officeDocument/2006/relationships/hyperlink" Target="https://www.google.com.tw/maps/place/24.111462,121.214190" TargetMode="External"/><Relationship Id="rId7298" Type="http://schemas.openxmlformats.org/officeDocument/2006/relationships/hyperlink" Target="https://www.google.com.tw/maps/place/23.280253,120.866983" TargetMode="External"/><Relationship Id="rId8349" Type="http://schemas.openxmlformats.org/officeDocument/2006/relationships/hyperlink" Target="https://www.google.com.tw/maps/place/22.204043,120.703106" TargetMode="External"/><Relationship Id="rId8696" Type="http://schemas.openxmlformats.org/officeDocument/2006/relationships/hyperlink" Target="https://www.google.com.tw/maps/place/22.877620,120.306370" TargetMode="External"/><Relationship Id="rId1736" Type="http://schemas.openxmlformats.org/officeDocument/2006/relationships/hyperlink" Target="https://www.google.com.tw/maps/place/24.889740,121.299890" TargetMode="External"/><Relationship Id="rId8763" Type="http://schemas.openxmlformats.org/officeDocument/2006/relationships/hyperlink" Target="https://www.google.com.tw/maps/place/22.873190,120.589769" TargetMode="External"/><Relationship Id="rId28" Type="http://schemas.openxmlformats.org/officeDocument/2006/relationships/hyperlink" Target="https://www.google.com.tw/maps/place/25.023062,121.413706" TargetMode="External"/><Relationship Id="rId1803" Type="http://schemas.openxmlformats.org/officeDocument/2006/relationships/hyperlink" Target="https://www.google.com.tw/maps/place/24.717213,121.151824" TargetMode="External"/><Relationship Id="rId4959" Type="http://schemas.openxmlformats.org/officeDocument/2006/relationships/hyperlink" Target="https://www.google.com.tw/maps/place/22.766643,121.164923" TargetMode="External"/><Relationship Id="rId7365" Type="http://schemas.openxmlformats.org/officeDocument/2006/relationships/hyperlink" Target="https://www.google.com.tw/maps/place/23.244646,120.991439" TargetMode="External"/><Relationship Id="rId8416" Type="http://schemas.openxmlformats.org/officeDocument/2006/relationships/hyperlink" Target="https://www.google.com.tw/maps/place/21.946276,120.788392" TargetMode="External"/><Relationship Id="rId8830" Type="http://schemas.openxmlformats.org/officeDocument/2006/relationships/hyperlink" Target="https://www.google.com.tw/maps/place/23.266510,121.354800" TargetMode="External"/><Relationship Id="rId3975" Type="http://schemas.openxmlformats.org/officeDocument/2006/relationships/hyperlink" Target="https://www.google.com.tw/maps/place/23.821855,121.476773" TargetMode="External"/><Relationship Id="rId6381" Type="http://schemas.openxmlformats.org/officeDocument/2006/relationships/hyperlink" Target="https://www.google.com.tw/maps/place/22.913563,120.191857" TargetMode="External"/><Relationship Id="rId7018" Type="http://schemas.openxmlformats.org/officeDocument/2006/relationships/hyperlink" Target="https://www.google.com.tw/maps/place/22.880436,120.332333" TargetMode="External"/><Relationship Id="rId7432" Type="http://schemas.openxmlformats.org/officeDocument/2006/relationships/hyperlink" Target="https://www.google.com.tw/maps/place/23.149346,121.078370" TargetMode="External"/><Relationship Id="rId896" Type="http://schemas.openxmlformats.org/officeDocument/2006/relationships/hyperlink" Target="https://www.google.com.tw/maps/place/22.299306,120.643806" TargetMode="External"/><Relationship Id="rId2577" Type="http://schemas.openxmlformats.org/officeDocument/2006/relationships/hyperlink" Target="https://www.google.com.tw/maps/place/24.818641,121.226248" TargetMode="External"/><Relationship Id="rId3628" Type="http://schemas.openxmlformats.org/officeDocument/2006/relationships/hyperlink" Target="https://www.google.com.tw/maps/place/24.871481,121.766106" TargetMode="External"/><Relationship Id="rId6034" Type="http://schemas.openxmlformats.org/officeDocument/2006/relationships/hyperlink" Target="https://www.google.com.tw/maps/place/23.631389,120.168889" TargetMode="External"/><Relationship Id="rId549" Type="http://schemas.openxmlformats.org/officeDocument/2006/relationships/hyperlink" Target="https://www.google.com.tw/maps/place/23.434444,120.398889" TargetMode="External"/><Relationship Id="rId1179" Type="http://schemas.openxmlformats.org/officeDocument/2006/relationships/hyperlink" Target="https://www.google.com.tw/maps/place/25.217603,121.640180" TargetMode="External"/><Relationship Id="rId1593" Type="http://schemas.openxmlformats.org/officeDocument/2006/relationships/hyperlink" Target="https://www.google.com.tw/maps/place/25.021222,121.901556" TargetMode="External"/><Relationship Id="rId2991" Type="http://schemas.openxmlformats.org/officeDocument/2006/relationships/hyperlink" Target="https://www.google.com.tw/maps/place/24.478535,121.420773" TargetMode="External"/><Relationship Id="rId5050" Type="http://schemas.openxmlformats.org/officeDocument/2006/relationships/hyperlink" Target="https://www.google.com.tw/maps/place/23.920202,121.585487" TargetMode="External"/><Relationship Id="rId6101" Type="http://schemas.openxmlformats.org/officeDocument/2006/relationships/hyperlink" Target="https://www.google.com.tw/maps/place/23.363055,120.178334" TargetMode="External"/><Relationship Id="rId9257" Type="http://schemas.openxmlformats.org/officeDocument/2006/relationships/hyperlink" Target="https://www.google.com.tw/maps/place/24.695220,121.374509" TargetMode="External"/><Relationship Id="rId963" Type="http://schemas.openxmlformats.org/officeDocument/2006/relationships/hyperlink" Target="https://www.google.com.tw/maps/place/25.004815,121.368376" TargetMode="External"/><Relationship Id="rId1246" Type="http://schemas.openxmlformats.org/officeDocument/2006/relationships/hyperlink" Target="https://www.google.com.tw/maps/place/25.127080,121.842279" TargetMode="External"/><Relationship Id="rId2644" Type="http://schemas.openxmlformats.org/officeDocument/2006/relationships/hyperlink" Target="https://www.google.com.tw/maps/place/24.931180,121.297310" TargetMode="External"/><Relationship Id="rId8273" Type="http://schemas.openxmlformats.org/officeDocument/2006/relationships/hyperlink" Target="https://www.google.com.tw/maps/place/22.745451,120.683775" TargetMode="External"/><Relationship Id="rId616" Type="http://schemas.openxmlformats.org/officeDocument/2006/relationships/hyperlink" Target="https://www.google.com.tw/maps/place/23.175589,120.338392" TargetMode="External"/><Relationship Id="rId1660" Type="http://schemas.openxmlformats.org/officeDocument/2006/relationships/hyperlink" Target="https://www.google.com.tw/maps/place/24.849075,121.814630" TargetMode="External"/><Relationship Id="rId2711" Type="http://schemas.openxmlformats.org/officeDocument/2006/relationships/hyperlink" Target="https://www.google.com.tw/maps/place/25.066985,121.670659" TargetMode="External"/><Relationship Id="rId5867" Type="http://schemas.openxmlformats.org/officeDocument/2006/relationships/hyperlink" Target="https://www.google.com.tw/maps/place/24.255881,120.525535" TargetMode="External"/><Relationship Id="rId6918" Type="http://schemas.openxmlformats.org/officeDocument/2006/relationships/hyperlink" Target="https://www.google.com.tw/maps/place/23.265726,120.273441" TargetMode="External"/><Relationship Id="rId9324" Type="http://schemas.openxmlformats.org/officeDocument/2006/relationships/hyperlink" Target="https://www.google.com.tw/maps/place/24.667777,121.407040" TargetMode="External"/><Relationship Id="rId1313" Type="http://schemas.openxmlformats.org/officeDocument/2006/relationships/hyperlink" Target="https://www.google.com.tw/maps/place/25.004200,122.000429" TargetMode="External"/><Relationship Id="rId4469" Type="http://schemas.openxmlformats.org/officeDocument/2006/relationships/hyperlink" Target="https://www.google.com.tw/maps/place/24.930686,121.548628" TargetMode="External"/><Relationship Id="rId4883" Type="http://schemas.openxmlformats.org/officeDocument/2006/relationships/hyperlink" Target="https://www.google.com.tw/maps/place/23.030615,121.334023" TargetMode="External"/><Relationship Id="rId5934" Type="http://schemas.openxmlformats.org/officeDocument/2006/relationships/hyperlink" Target="https://www.google.com.tw/maps/place/24.020209,120.402285" TargetMode="External"/><Relationship Id="rId8340" Type="http://schemas.openxmlformats.org/officeDocument/2006/relationships/hyperlink" Target="https://www.google.com.tw/maps/place/22.531716,120.403770" TargetMode="External"/><Relationship Id="rId3485" Type="http://schemas.openxmlformats.org/officeDocument/2006/relationships/hyperlink" Target="https://www.google.com.tw/maps/place/24.173569,121.525136" TargetMode="External"/><Relationship Id="rId4536" Type="http://schemas.openxmlformats.org/officeDocument/2006/relationships/hyperlink" Target="https://www.google.com.tw/maps/place/23.975275,121.600158" TargetMode="External"/><Relationship Id="rId4950" Type="http://schemas.openxmlformats.org/officeDocument/2006/relationships/hyperlink" Target="https://www.google.com.tw/maps/place/22.793730,121.193025" TargetMode="External"/><Relationship Id="rId2087" Type="http://schemas.openxmlformats.org/officeDocument/2006/relationships/hyperlink" Target="https://www.google.com.tw/maps/place/23.927772,120.668988" TargetMode="External"/><Relationship Id="rId3138" Type="http://schemas.openxmlformats.org/officeDocument/2006/relationships/hyperlink" Target="https://www.google.com.tw/maps/place/24.645148,121.594410" TargetMode="External"/><Relationship Id="rId3552" Type="http://schemas.openxmlformats.org/officeDocument/2006/relationships/hyperlink" Target="https://www.google.com.tw/maps/place/24.950584,121.572217" TargetMode="External"/><Relationship Id="rId4603" Type="http://schemas.openxmlformats.org/officeDocument/2006/relationships/hyperlink" Target="https://www.google.com.tw/maps/place/24.242382,120.624981" TargetMode="External"/><Relationship Id="rId7759" Type="http://schemas.openxmlformats.org/officeDocument/2006/relationships/hyperlink" Target="https://www.google.com.tw/maps/place/23.530647,120.906392" TargetMode="External"/><Relationship Id="rId473" Type="http://schemas.openxmlformats.org/officeDocument/2006/relationships/hyperlink" Target="https://www.google.com.tw/maps/place/23.733696,120.491049" TargetMode="External"/><Relationship Id="rId2154" Type="http://schemas.openxmlformats.org/officeDocument/2006/relationships/hyperlink" Target="https://www.google.com.tw/maps/place/23.736106,120.597925" TargetMode="External"/><Relationship Id="rId3205" Type="http://schemas.openxmlformats.org/officeDocument/2006/relationships/hyperlink" Target="https://www.google.com.tw/maps/place/24.219798,120.837125" TargetMode="External"/><Relationship Id="rId9181" Type="http://schemas.openxmlformats.org/officeDocument/2006/relationships/hyperlink" Target="https://www.google.com.tw/maps/place/24.725137,121.354875" TargetMode="External"/><Relationship Id="rId126" Type="http://schemas.openxmlformats.org/officeDocument/2006/relationships/hyperlink" Target="https://www.google.com.tw/maps/place/24.883940,121.012540" TargetMode="External"/><Relationship Id="rId540" Type="http://schemas.openxmlformats.org/officeDocument/2006/relationships/hyperlink" Target="https://www.google.com.tw/maps/place/23.466111,120.426389" TargetMode="External"/><Relationship Id="rId1170" Type="http://schemas.openxmlformats.org/officeDocument/2006/relationships/hyperlink" Target="https://www.google.com.tw/maps/place/25.249781,121.634581" TargetMode="External"/><Relationship Id="rId2221" Type="http://schemas.openxmlformats.org/officeDocument/2006/relationships/hyperlink" Target="https://www.google.com.tw/maps/place/23.515555,120.547778" TargetMode="External"/><Relationship Id="rId5377" Type="http://schemas.openxmlformats.org/officeDocument/2006/relationships/hyperlink" Target="https://www.google.com.tw/maps/place/24.024869,120.844911" TargetMode="External"/><Relationship Id="rId6428" Type="http://schemas.openxmlformats.org/officeDocument/2006/relationships/hyperlink" Target="https://www.google.com.tw/maps/place/23.482500,120.417500" TargetMode="External"/><Relationship Id="rId6775" Type="http://schemas.openxmlformats.org/officeDocument/2006/relationships/hyperlink" Target="https://www.google.com.tw/maps/place/23.529444,120.280556" TargetMode="External"/><Relationship Id="rId7826" Type="http://schemas.openxmlformats.org/officeDocument/2006/relationships/hyperlink" Target="https://www.google.com.tw/maps/place/23.179522,120.650799" TargetMode="External"/><Relationship Id="rId5791" Type="http://schemas.openxmlformats.org/officeDocument/2006/relationships/hyperlink" Target="https://www.google.com.tw/maps/place/23.822762,120.835233" TargetMode="External"/><Relationship Id="rId6842" Type="http://schemas.openxmlformats.org/officeDocument/2006/relationships/hyperlink" Target="https://www.google.com.tw/maps/place/23.273262,120.225975" TargetMode="External"/><Relationship Id="rId1987" Type="http://schemas.openxmlformats.org/officeDocument/2006/relationships/hyperlink" Target="https://www.google.com.tw/maps/place/24.269198,120.800422" TargetMode="External"/><Relationship Id="rId4393" Type="http://schemas.openxmlformats.org/officeDocument/2006/relationships/hyperlink" Target="https://www.google.com.tw/maps/place/22.300322,120.888785" TargetMode="External"/><Relationship Id="rId5444" Type="http://schemas.openxmlformats.org/officeDocument/2006/relationships/hyperlink" Target="https://www.google.com.tw/maps/place/24.008595,121.097978" TargetMode="External"/><Relationship Id="rId4046" Type="http://schemas.openxmlformats.org/officeDocument/2006/relationships/hyperlink" Target="https://www.google.com.tw/maps/place/23.553930,121.378960" TargetMode="External"/><Relationship Id="rId4460" Type="http://schemas.openxmlformats.org/officeDocument/2006/relationships/hyperlink" Target="https://www.google.com.tw/maps/place/22.209261,120.686160" TargetMode="External"/><Relationship Id="rId5511" Type="http://schemas.openxmlformats.org/officeDocument/2006/relationships/hyperlink" Target="https://www.google.com.tw/maps/place/24.038452,121.158276" TargetMode="External"/><Relationship Id="rId8667" Type="http://schemas.openxmlformats.org/officeDocument/2006/relationships/hyperlink" Target="https://www.google.com.tw/maps/place/22.937263,120.644287" TargetMode="External"/><Relationship Id="rId1707" Type="http://schemas.openxmlformats.org/officeDocument/2006/relationships/hyperlink" Target="https://www.google.com.tw/maps/place/24.937542,121.395638" TargetMode="External"/><Relationship Id="rId3062" Type="http://schemas.openxmlformats.org/officeDocument/2006/relationships/hyperlink" Target="https://www.google.com.tw/maps/place/24.340957,121.313393" TargetMode="External"/><Relationship Id="rId4113" Type="http://schemas.openxmlformats.org/officeDocument/2006/relationships/hyperlink" Target="https://www.google.com.tw/maps/place/23.272720,121.312000" TargetMode="External"/><Relationship Id="rId7269" Type="http://schemas.openxmlformats.org/officeDocument/2006/relationships/hyperlink" Target="https://www.google.com.tw/maps/place/23.265228,120.825776" TargetMode="External"/><Relationship Id="rId7683" Type="http://schemas.openxmlformats.org/officeDocument/2006/relationships/hyperlink" Target="https://www.google.com.tw/maps/place/23.662873,120.876553" TargetMode="External"/><Relationship Id="rId8734" Type="http://schemas.openxmlformats.org/officeDocument/2006/relationships/hyperlink" Target="https://www.google.com.tw/maps/place/22.887838,120.463441" TargetMode="External"/><Relationship Id="rId6285" Type="http://schemas.openxmlformats.org/officeDocument/2006/relationships/hyperlink" Target="https://www.google.com.tw/maps/place/22.504126,120.377268" TargetMode="External"/><Relationship Id="rId7336" Type="http://schemas.openxmlformats.org/officeDocument/2006/relationships/hyperlink" Target="https://www.google.com.tw/maps/place/23.266895,120.937262" TargetMode="External"/><Relationship Id="rId3879" Type="http://schemas.openxmlformats.org/officeDocument/2006/relationships/hyperlink" Target="https://www.google.com.tw/maps/place/24.166437,121.653374" TargetMode="External"/><Relationship Id="rId6352" Type="http://schemas.openxmlformats.org/officeDocument/2006/relationships/hyperlink" Target="https://www.google.com.tw/maps/place/23.032167,120.190119" TargetMode="External"/><Relationship Id="rId7750" Type="http://schemas.openxmlformats.org/officeDocument/2006/relationships/hyperlink" Target="https://www.google.com.tw/maps/place/23.517458,120.909348" TargetMode="External"/><Relationship Id="rId8801" Type="http://schemas.openxmlformats.org/officeDocument/2006/relationships/hyperlink" Target="https://www.google.com.tw/maps/place/23.304930,121.303710" TargetMode="External"/><Relationship Id="rId2895" Type="http://schemas.openxmlformats.org/officeDocument/2006/relationships/hyperlink" Target="https://www.google.com.tw/maps/place/24.680575,121.615329" TargetMode="External"/><Relationship Id="rId3946" Type="http://schemas.openxmlformats.org/officeDocument/2006/relationships/hyperlink" Target="https://www.google.com.tw/maps/place/23.935385,121.540335" TargetMode="External"/><Relationship Id="rId6005" Type="http://schemas.openxmlformats.org/officeDocument/2006/relationships/hyperlink" Target="https://www.google.com.tw/maps/place/23.736313,120.235493" TargetMode="External"/><Relationship Id="rId7403" Type="http://schemas.openxmlformats.org/officeDocument/2006/relationships/hyperlink" Target="https://www.google.com.tw/maps/place/23.183643,121.031063" TargetMode="External"/><Relationship Id="rId867" Type="http://schemas.openxmlformats.org/officeDocument/2006/relationships/hyperlink" Target="https://www.google.com.tw/maps/place/22.413230,120.585531" TargetMode="External"/><Relationship Id="rId1497" Type="http://schemas.openxmlformats.org/officeDocument/2006/relationships/hyperlink" Target="https://www.google.com.tw/maps/place/25.106077,121.537294" TargetMode="External"/><Relationship Id="rId2548" Type="http://schemas.openxmlformats.org/officeDocument/2006/relationships/hyperlink" Target="https://www.google.com.tw/maps/place/23.939614,120.672332" TargetMode="External"/><Relationship Id="rId2962" Type="http://schemas.openxmlformats.org/officeDocument/2006/relationships/hyperlink" Target="https://www.google.com.tw/maps/place/24.575061,121.476508" TargetMode="External"/><Relationship Id="rId934" Type="http://schemas.openxmlformats.org/officeDocument/2006/relationships/hyperlink" Target="https://www.google.com.tw/maps/place/25.058480,121.489523" TargetMode="External"/><Relationship Id="rId1564" Type="http://schemas.openxmlformats.org/officeDocument/2006/relationships/hyperlink" Target="https://www.google.com.tw/maps/place/25.031263,121.778796" TargetMode="External"/><Relationship Id="rId2615" Type="http://schemas.openxmlformats.org/officeDocument/2006/relationships/hyperlink" Target="https://www.google.com.tw/maps/place/25.049808,121.290685" TargetMode="External"/><Relationship Id="rId5021" Type="http://schemas.openxmlformats.org/officeDocument/2006/relationships/hyperlink" Target="https://www.google.com.tw/maps/place/23.625298,121.500084" TargetMode="External"/><Relationship Id="rId8177" Type="http://schemas.openxmlformats.org/officeDocument/2006/relationships/hyperlink" Target="https://www.google.com.tw/maps/place/23.063847,121.303516" TargetMode="External"/><Relationship Id="rId8591" Type="http://schemas.openxmlformats.org/officeDocument/2006/relationships/hyperlink" Target="https://www.google.com.tw/maps/place/22.713011,120.526673" TargetMode="External"/><Relationship Id="rId9228" Type="http://schemas.openxmlformats.org/officeDocument/2006/relationships/hyperlink" Target="https://www.google.com.tw/maps/place/24.703965,121.364215" TargetMode="External"/><Relationship Id="rId1217" Type="http://schemas.openxmlformats.org/officeDocument/2006/relationships/hyperlink" Target="https://www.google.com.tw/maps/place/25.127691,121.740339" TargetMode="External"/><Relationship Id="rId1631" Type="http://schemas.openxmlformats.org/officeDocument/2006/relationships/hyperlink" Target="https://www.google.com.tw/maps/place/24.668488,121.822481" TargetMode="External"/><Relationship Id="rId4787" Type="http://schemas.openxmlformats.org/officeDocument/2006/relationships/hyperlink" Target="https://www.google.com.tw/maps/place/23.405335,121.481311" TargetMode="External"/><Relationship Id="rId5838" Type="http://schemas.openxmlformats.org/officeDocument/2006/relationships/hyperlink" Target="https://www.google.com.tw/maps/place/23.800797,120.988806" TargetMode="External"/><Relationship Id="rId7193" Type="http://schemas.openxmlformats.org/officeDocument/2006/relationships/hyperlink" Target="https://www.google.com.tw/maps/place/23.070256,120.651872" TargetMode="External"/><Relationship Id="rId8244" Type="http://schemas.openxmlformats.org/officeDocument/2006/relationships/hyperlink" Target="https://www.google.com.tw/maps/place/22.717634,120.596374" TargetMode="External"/><Relationship Id="rId3389" Type="http://schemas.openxmlformats.org/officeDocument/2006/relationships/hyperlink" Target="https://www.google.com.tw/maps/place/24.172446,121.380375" TargetMode="External"/><Relationship Id="rId7260" Type="http://schemas.openxmlformats.org/officeDocument/2006/relationships/hyperlink" Target="https://www.google.com.tw/maps/place/23.231890,120.810875" TargetMode="External"/><Relationship Id="rId8311" Type="http://schemas.openxmlformats.org/officeDocument/2006/relationships/hyperlink" Target="https://www.google.com.tw/maps/place/22.635230,120.363815" TargetMode="External"/><Relationship Id="rId3456" Type="http://schemas.openxmlformats.org/officeDocument/2006/relationships/hyperlink" Target="https://www.google.com.tw/maps/place/24.196228,121.477082" TargetMode="External"/><Relationship Id="rId4854" Type="http://schemas.openxmlformats.org/officeDocument/2006/relationships/hyperlink" Target="https://www.google.com.tw/maps/place/23.136764,121.396767" TargetMode="External"/><Relationship Id="rId5905" Type="http://schemas.openxmlformats.org/officeDocument/2006/relationships/hyperlink" Target="https://www.google.com.tw/maps/place/24.110928,120.456775" TargetMode="External"/><Relationship Id="rId377" Type="http://schemas.openxmlformats.org/officeDocument/2006/relationships/hyperlink" Target="https://www.google.com.tw/maps/place/24.092538,120.567966" TargetMode="External"/><Relationship Id="rId2058" Type="http://schemas.openxmlformats.org/officeDocument/2006/relationships/hyperlink" Target="https://www.google.com.tw/maps/place/24.045414,120.692238" TargetMode="External"/><Relationship Id="rId3109" Type="http://schemas.openxmlformats.org/officeDocument/2006/relationships/hyperlink" Target="https://www.google.com.tw/maps/place/24.875801,121.380366" TargetMode="External"/><Relationship Id="rId3870" Type="http://schemas.openxmlformats.org/officeDocument/2006/relationships/hyperlink" Target="https://www.google.com.tw/maps/place/24.207514,121.667722" TargetMode="External"/><Relationship Id="rId4507" Type="http://schemas.openxmlformats.org/officeDocument/2006/relationships/hyperlink" Target="https://www.google.com.tw/maps/place/24.747302,121.650654" TargetMode="External"/><Relationship Id="rId4921" Type="http://schemas.openxmlformats.org/officeDocument/2006/relationships/hyperlink" Target="https://www.google.com.tw/maps/place/22.890009,121.245010" TargetMode="External"/><Relationship Id="rId9085" Type="http://schemas.openxmlformats.org/officeDocument/2006/relationships/hyperlink" Target="https://www.google.com.tw/maps/place/24.768476,121.356340" TargetMode="External"/><Relationship Id="rId791" Type="http://schemas.openxmlformats.org/officeDocument/2006/relationships/hyperlink" Target="https://www.google.com.tw/maps/place/22.654569,120.471853" TargetMode="External"/><Relationship Id="rId1074" Type="http://schemas.openxmlformats.org/officeDocument/2006/relationships/hyperlink" Target="https://www.google.com.tw/maps/place/22.628777,120.341905" TargetMode="External"/><Relationship Id="rId2472" Type="http://schemas.openxmlformats.org/officeDocument/2006/relationships/hyperlink" Target="https://www.google.com.tw/maps/place/22.880494,120.483855" TargetMode="External"/><Relationship Id="rId3523" Type="http://schemas.openxmlformats.org/officeDocument/2006/relationships/hyperlink" Target="https://www.google.com.tw/maps/place/25.032951,121.518094" TargetMode="External"/><Relationship Id="rId6679" Type="http://schemas.openxmlformats.org/officeDocument/2006/relationships/hyperlink" Target="https://www.google.com.tw/maps/place/23.872837,120.461368" TargetMode="External"/><Relationship Id="rId444" Type="http://schemas.openxmlformats.org/officeDocument/2006/relationships/hyperlink" Target="https://www.google.com.tw/maps/place/23.848960,120.483386" TargetMode="External"/><Relationship Id="rId2125" Type="http://schemas.openxmlformats.org/officeDocument/2006/relationships/hyperlink" Target="https://www.google.com.tw/maps/place/23.775588,120.709472" TargetMode="External"/><Relationship Id="rId5695" Type="http://schemas.openxmlformats.org/officeDocument/2006/relationships/hyperlink" Target="https://www.google.com.tw/maps/place/25.024180,121.085620" TargetMode="External"/><Relationship Id="rId6746" Type="http://schemas.openxmlformats.org/officeDocument/2006/relationships/hyperlink" Target="https://www.google.com.tw/maps/place/23.646944,120.313056" TargetMode="External"/><Relationship Id="rId9152" Type="http://schemas.openxmlformats.org/officeDocument/2006/relationships/hyperlink" Target="https://www.google.com.tw/maps/place/24.740238,121.346614" TargetMode="External"/><Relationship Id="rId511" Type="http://schemas.openxmlformats.org/officeDocument/2006/relationships/hyperlink" Target="https://www.google.com.tw/maps/place/23.580555,120.440278" TargetMode="External"/><Relationship Id="rId1141" Type="http://schemas.openxmlformats.org/officeDocument/2006/relationships/hyperlink" Target="https://www.google.com.tw/maps/place/25.285211,121.524820" TargetMode="External"/><Relationship Id="rId4297" Type="http://schemas.openxmlformats.org/officeDocument/2006/relationships/hyperlink" Target="https://www.google.com.tw/maps/place/22.682196,121.042840" TargetMode="External"/><Relationship Id="rId5348" Type="http://schemas.openxmlformats.org/officeDocument/2006/relationships/hyperlink" Target="https://www.google.com.tw/maps/place/23.982838,120.734270" TargetMode="External"/><Relationship Id="rId5762" Type="http://schemas.openxmlformats.org/officeDocument/2006/relationships/hyperlink" Target="https://www.google.com.tw/maps/place/25.107700,121.231000" TargetMode="External"/><Relationship Id="rId6813" Type="http://schemas.openxmlformats.org/officeDocument/2006/relationships/hyperlink" Target="https://www.google.com.tw/maps/place/23.375833,120.246945" TargetMode="External"/><Relationship Id="rId4364" Type="http://schemas.openxmlformats.org/officeDocument/2006/relationships/hyperlink" Target="https://www.google.com.tw/maps/place/22.419760,120.930147" TargetMode="External"/><Relationship Id="rId5415" Type="http://schemas.openxmlformats.org/officeDocument/2006/relationships/hyperlink" Target="https://www.google.com.tw/maps/place/23.974929,120.980873" TargetMode="External"/><Relationship Id="rId1958" Type="http://schemas.openxmlformats.org/officeDocument/2006/relationships/hyperlink" Target="https://www.google.com.tw/maps/place/24.329383,120.818506" TargetMode="External"/><Relationship Id="rId3380" Type="http://schemas.openxmlformats.org/officeDocument/2006/relationships/hyperlink" Target="https://www.google.com.tw/maps/place/24.180976,121.356121" TargetMode="External"/><Relationship Id="rId4017" Type="http://schemas.openxmlformats.org/officeDocument/2006/relationships/hyperlink" Target="https://www.google.com.tw/maps/place/23.673640,121.422570" TargetMode="External"/><Relationship Id="rId4431" Type="http://schemas.openxmlformats.org/officeDocument/2006/relationships/hyperlink" Target="https://www.google.com.tw/maps/place/22.227468,120.796794" TargetMode="External"/><Relationship Id="rId7587" Type="http://schemas.openxmlformats.org/officeDocument/2006/relationships/hyperlink" Target="https://www.google.com.tw/maps/place/23.972754,120.962702" TargetMode="External"/><Relationship Id="rId8638" Type="http://schemas.openxmlformats.org/officeDocument/2006/relationships/hyperlink" Target="https://www.google.com.tw/maps/place/22.531316,120.461340" TargetMode="External"/><Relationship Id="rId8985" Type="http://schemas.openxmlformats.org/officeDocument/2006/relationships/hyperlink" Target="https://www.google.com.tw/maps/place/24.239053,121.117477" TargetMode="External"/><Relationship Id="rId3033" Type="http://schemas.openxmlformats.org/officeDocument/2006/relationships/hyperlink" Target="https://www.google.com.tw/maps/place/24.400361,121.365696" TargetMode="External"/><Relationship Id="rId6189" Type="http://schemas.openxmlformats.org/officeDocument/2006/relationships/hyperlink" Target="https://www.google.com.tw/maps/place/22.855567,120.228127" TargetMode="External"/><Relationship Id="rId7654" Type="http://schemas.openxmlformats.org/officeDocument/2006/relationships/hyperlink" Target="https://www.google.com.tw/maps/place/23.777525,120.868626" TargetMode="External"/><Relationship Id="rId8705" Type="http://schemas.openxmlformats.org/officeDocument/2006/relationships/hyperlink" Target="https://www.google.com.tw/maps/place/22.880512,120.346377" TargetMode="External"/><Relationship Id="rId2799" Type="http://schemas.openxmlformats.org/officeDocument/2006/relationships/hyperlink" Target="https://www.google.com.tw/maps/place/24.478987,120.829880" TargetMode="External"/><Relationship Id="rId3100" Type="http://schemas.openxmlformats.org/officeDocument/2006/relationships/hyperlink" Target="https://www.google.com.tw/maps/place/24.910298,121.365958" TargetMode="External"/><Relationship Id="rId6256" Type="http://schemas.openxmlformats.org/officeDocument/2006/relationships/hyperlink" Target="https://www.google.com.tw/maps/place/22.597886,120.314507" TargetMode="External"/><Relationship Id="rId6670" Type="http://schemas.openxmlformats.org/officeDocument/2006/relationships/hyperlink" Target="https://www.google.com.tw/maps/place/23.905437,120.466113" TargetMode="External"/><Relationship Id="rId7307" Type="http://schemas.openxmlformats.org/officeDocument/2006/relationships/hyperlink" Target="https://www.google.com.tw/maps/place/23.278073,120.892053" TargetMode="External"/><Relationship Id="rId7721" Type="http://schemas.openxmlformats.org/officeDocument/2006/relationships/hyperlink" Target="https://www.google.com.tw/maps/place/23.560618,120.881623" TargetMode="External"/><Relationship Id="rId2866" Type="http://schemas.openxmlformats.org/officeDocument/2006/relationships/hyperlink" Target="https://www.google.com.tw/maps/place/24.605492,121.521796" TargetMode="External"/><Relationship Id="rId3917" Type="http://schemas.openxmlformats.org/officeDocument/2006/relationships/hyperlink" Target="https://www.google.com.tw/maps/place/24.015266,121.610749" TargetMode="External"/><Relationship Id="rId5272" Type="http://schemas.openxmlformats.org/officeDocument/2006/relationships/hyperlink" Target="https://www.google.com.tw/maps/place/24.693444,120.880548" TargetMode="External"/><Relationship Id="rId6323" Type="http://schemas.openxmlformats.org/officeDocument/2006/relationships/hyperlink" Target="https://www.google.com.tw/maps/place/22.429859,120.525391" TargetMode="External"/><Relationship Id="rId838" Type="http://schemas.openxmlformats.org/officeDocument/2006/relationships/hyperlink" Target="https://www.google.com.tw/maps/place/22.529650,120.533194" TargetMode="External"/><Relationship Id="rId1468" Type="http://schemas.openxmlformats.org/officeDocument/2006/relationships/hyperlink" Target="https://www.google.com.tw/maps/place/25.178285,121.556912" TargetMode="External"/><Relationship Id="rId1882" Type="http://schemas.openxmlformats.org/officeDocument/2006/relationships/hyperlink" Target="https://www.google.com.tw/maps/place/24.582976,120.942714" TargetMode="External"/><Relationship Id="rId2519" Type="http://schemas.openxmlformats.org/officeDocument/2006/relationships/hyperlink" Target="https://www.google.com.tw/maps/place/22.701342,120.500722" TargetMode="External"/><Relationship Id="rId8495" Type="http://schemas.openxmlformats.org/officeDocument/2006/relationships/hyperlink" Target="https://www.google.com.tw/maps/place/23.058441,120.668298" TargetMode="External"/><Relationship Id="rId1535" Type="http://schemas.openxmlformats.org/officeDocument/2006/relationships/hyperlink" Target="https://www.google.com.tw/maps/place/25.136006,121.459881" TargetMode="External"/><Relationship Id="rId2933" Type="http://schemas.openxmlformats.org/officeDocument/2006/relationships/hyperlink" Target="https://www.google.com.tw/maps/place/24.754604,121.751371" TargetMode="External"/><Relationship Id="rId7097" Type="http://schemas.openxmlformats.org/officeDocument/2006/relationships/hyperlink" Target="https://www.google.com.tw/maps/place/23.073278,120.359278" TargetMode="External"/><Relationship Id="rId8148" Type="http://schemas.openxmlformats.org/officeDocument/2006/relationships/hyperlink" Target="https://www.google.com.tw/maps/place/23.112680,121.276950" TargetMode="External"/><Relationship Id="rId8562" Type="http://schemas.openxmlformats.org/officeDocument/2006/relationships/hyperlink" Target="https://www.google.com.tw/maps/place/22.804392,120.607745" TargetMode="External"/><Relationship Id="rId905" Type="http://schemas.openxmlformats.org/officeDocument/2006/relationships/hyperlink" Target="https://www.google.com.tw/maps/place/22.260403,120.652769" TargetMode="External"/><Relationship Id="rId7164" Type="http://schemas.openxmlformats.org/officeDocument/2006/relationships/hyperlink" Target="https://www.google.com.tw/maps/place/23.065972,120.575203" TargetMode="External"/><Relationship Id="rId8215" Type="http://schemas.openxmlformats.org/officeDocument/2006/relationships/hyperlink" Target="https://www.google.com.tw/maps/place/22.665416,120.478734" TargetMode="External"/><Relationship Id="rId1602" Type="http://schemas.openxmlformats.org/officeDocument/2006/relationships/hyperlink" Target="https://www.google.com.tw/maps/place/25.018113,121.932356" TargetMode="External"/><Relationship Id="rId4758" Type="http://schemas.openxmlformats.org/officeDocument/2006/relationships/hyperlink" Target="https://www.google.com.tw/maps/place/23.512311,121.502900" TargetMode="External"/><Relationship Id="rId5809" Type="http://schemas.openxmlformats.org/officeDocument/2006/relationships/hyperlink" Target="https://www.google.com.tw/maps/place/23.790461,120.891847" TargetMode="External"/><Relationship Id="rId6180" Type="http://schemas.openxmlformats.org/officeDocument/2006/relationships/hyperlink" Target="https://www.google.com.tw/maps/place/22.880697,120.208817" TargetMode="External"/><Relationship Id="rId3774" Type="http://schemas.openxmlformats.org/officeDocument/2006/relationships/hyperlink" Target="https://www.google.com.tw/maps/place/24.474963,121.822073" TargetMode="External"/><Relationship Id="rId4825" Type="http://schemas.openxmlformats.org/officeDocument/2006/relationships/hyperlink" Target="https://www.google.com.tw/maps/place/23.254435,121.418092" TargetMode="External"/><Relationship Id="rId7231" Type="http://schemas.openxmlformats.org/officeDocument/2006/relationships/hyperlink" Target="https://www.google.com.tw/maps/place/23.145653,120.752168" TargetMode="External"/><Relationship Id="rId695" Type="http://schemas.openxmlformats.org/officeDocument/2006/relationships/hyperlink" Target="https://www.google.com.tw/maps/place/22.895952,120.238917" TargetMode="External"/><Relationship Id="rId2376" Type="http://schemas.openxmlformats.org/officeDocument/2006/relationships/hyperlink" Target="https://www.google.com.tw/maps/place/23.216606,120.541245" TargetMode="External"/><Relationship Id="rId2790" Type="http://schemas.openxmlformats.org/officeDocument/2006/relationships/hyperlink" Target="https://www.google.com.tw/maps/place/24.518353,120.822405" TargetMode="External"/><Relationship Id="rId3427" Type="http://schemas.openxmlformats.org/officeDocument/2006/relationships/hyperlink" Target="https://www.google.com.tw/maps/place/24.202741,121.424636" TargetMode="External"/><Relationship Id="rId3841" Type="http://schemas.openxmlformats.org/officeDocument/2006/relationships/hyperlink" Target="https://www.google.com.tw/maps/place/24.285152,121.748593" TargetMode="External"/><Relationship Id="rId6997" Type="http://schemas.openxmlformats.org/officeDocument/2006/relationships/hyperlink" Target="https://www.google.com.tw/maps/place/22.955361,120.329056" TargetMode="External"/><Relationship Id="rId348" Type="http://schemas.openxmlformats.org/officeDocument/2006/relationships/hyperlink" Target="https://www.google.com.tw/maps/place/24.193235,120.537825" TargetMode="External"/><Relationship Id="rId762" Type="http://schemas.openxmlformats.org/officeDocument/2006/relationships/hyperlink" Target="https://www.google.com.tw/maps/place/22.637524,120.337228" TargetMode="External"/><Relationship Id="rId1392" Type="http://schemas.openxmlformats.org/officeDocument/2006/relationships/hyperlink" Target="https://www.google.com.tw/maps/place/24.738277,121.817362" TargetMode="External"/><Relationship Id="rId2029" Type="http://schemas.openxmlformats.org/officeDocument/2006/relationships/hyperlink" Target="https://www.google.com.tw/maps/place/24.157368,120.694391" TargetMode="External"/><Relationship Id="rId2443" Type="http://schemas.openxmlformats.org/officeDocument/2006/relationships/hyperlink" Target="https://www.google.com.tw/maps/place/22.984207,120.469390" TargetMode="External"/><Relationship Id="rId5599" Type="http://schemas.openxmlformats.org/officeDocument/2006/relationships/hyperlink" Target="https://www.google.com.tw/maps/place/23.950327,120.658045" TargetMode="External"/><Relationship Id="rId9056" Type="http://schemas.openxmlformats.org/officeDocument/2006/relationships/hyperlink" Target="https://www.google.com.tw/maps/place/24.786858,121.362992" TargetMode="External"/><Relationship Id="rId415" Type="http://schemas.openxmlformats.org/officeDocument/2006/relationships/hyperlink" Target="https://www.google.com.tw/maps/place/23.949805,120.565508" TargetMode="External"/><Relationship Id="rId1045" Type="http://schemas.openxmlformats.org/officeDocument/2006/relationships/hyperlink" Target="https://www.google.com.tw/maps/place/23.734692,120.517293" TargetMode="External"/><Relationship Id="rId2510" Type="http://schemas.openxmlformats.org/officeDocument/2006/relationships/hyperlink" Target="https://www.google.com.tw/maps/place/22.732157,120.488928" TargetMode="External"/><Relationship Id="rId5666" Type="http://schemas.openxmlformats.org/officeDocument/2006/relationships/hyperlink" Target="https://www.google.com.tw/maps/place/25.079750,121.210670" TargetMode="External"/><Relationship Id="rId8072" Type="http://schemas.openxmlformats.org/officeDocument/2006/relationships/hyperlink" Target="https://www.google.com.tw/maps/place/22.772382,120.391897" TargetMode="External"/><Relationship Id="rId9123" Type="http://schemas.openxmlformats.org/officeDocument/2006/relationships/hyperlink" Target="https://www.google.com.tw/maps/place/24.750959,121.352292" TargetMode="External"/><Relationship Id="rId1112" Type="http://schemas.openxmlformats.org/officeDocument/2006/relationships/hyperlink" Target="https://www.google.com.tw/maps/place/25.199929,121.448168" TargetMode="External"/><Relationship Id="rId4268" Type="http://schemas.openxmlformats.org/officeDocument/2006/relationships/hyperlink" Target="https://www.google.com.tw/maps/place/22.774537,121.090132" TargetMode="External"/><Relationship Id="rId5319" Type="http://schemas.openxmlformats.org/officeDocument/2006/relationships/hyperlink" Target="https://www.google.com.tw/maps/place/24.032377,120.623626" TargetMode="External"/><Relationship Id="rId6717" Type="http://schemas.openxmlformats.org/officeDocument/2006/relationships/hyperlink" Target="https://www.google.com.tw/maps/place/23.756691,120.363516" TargetMode="External"/><Relationship Id="rId3284" Type="http://schemas.openxmlformats.org/officeDocument/2006/relationships/hyperlink" Target="https://www.google.com.tw/maps/place/24.254289,121.213875" TargetMode="External"/><Relationship Id="rId4682" Type="http://schemas.openxmlformats.org/officeDocument/2006/relationships/hyperlink" Target="https://www.google.com.tw/maps/place/23.785296,121.562924" TargetMode="External"/><Relationship Id="rId5733" Type="http://schemas.openxmlformats.org/officeDocument/2006/relationships/hyperlink" Target="https://www.google.com.tw/maps/place/24.908770,120.977720" TargetMode="External"/><Relationship Id="rId8889" Type="http://schemas.openxmlformats.org/officeDocument/2006/relationships/hyperlink" Target="https://www.google.com.tw/maps/place/23.546111,120.328334" TargetMode="External"/><Relationship Id="rId1929" Type="http://schemas.openxmlformats.org/officeDocument/2006/relationships/hyperlink" Target="https://www.google.com.tw/maps/place/24.410526,120.865319" TargetMode="External"/><Relationship Id="rId4335" Type="http://schemas.openxmlformats.org/officeDocument/2006/relationships/hyperlink" Target="https://www.google.com.tw/maps/place/22.535484,120.969425" TargetMode="External"/><Relationship Id="rId5800" Type="http://schemas.openxmlformats.org/officeDocument/2006/relationships/hyperlink" Target="https://www.google.com.tw/maps/place/23.800025,120.863666" TargetMode="External"/><Relationship Id="rId8956" Type="http://schemas.openxmlformats.org/officeDocument/2006/relationships/hyperlink" Target="https://www.google.com.tw/maps/place/24.213282,121.037112" TargetMode="External"/><Relationship Id="rId3351" Type="http://schemas.openxmlformats.org/officeDocument/2006/relationships/hyperlink" Target="https://www.google.com.tw/maps/place/24.205932,121.306418" TargetMode="External"/><Relationship Id="rId4402" Type="http://schemas.openxmlformats.org/officeDocument/2006/relationships/hyperlink" Target="https://www.google.com.tw/maps/place/22.277566,120.867280" TargetMode="External"/><Relationship Id="rId7558" Type="http://schemas.openxmlformats.org/officeDocument/2006/relationships/hyperlink" Target="https://www.google.com.tw/maps/place/24.048638,120.933814" TargetMode="External"/><Relationship Id="rId7972" Type="http://schemas.openxmlformats.org/officeDocument/2006/relationships/hyperlink" Target="https://www.google.com.tw/maps/place/22.658910,120.425380" TargetMode="External"/><Relationship Id="rId8609" Type="http://schemas.openxmlformats.org/officeDocument/2006/relationships/hyperlink" Target="https://www.google.com.tw/maps/place/22.646860,120.485782" TargetMode="External"/><Relationship Id="rId272" Type="http://schemas.openxmlformats.org/officeDocument/2006/relationships/hyperlink" Target="https://www.google.com.tw/maps/place/24.480050,120.677841" TargetMode="External"/><Relationship Id="rId3004" Type="http://schemas.openxmlformats.org/officeDocument/2006/relationships/hyperlink" Target="https://www.google.com.tw/maps/place/24.451376,121.390544" TargetMode="External"/><Relationship Id="rId6574" Type="http://schemas.openxmlformats.org/officeDocument/2006/relationships/hyperlink" Target="https://www.google.com.tw/maps/place/23.494167,120.793889" TargetMode="External"/><Relationship Id="rId7625" Type="http://schemas.openxmlformats.org/officeDocument/2006/relationships/hyperlink" Target="https://www.google.com.tw/maps/place/23.860121,120.899782" TargetMode="External"/><Relationship Id="rId2020" Type="http://schemas.openxmlformats.org/officeDocument/2006/relationships/hyperlink" Target="https://www.google.com.tw/maps/place/24.195256,120.702478" TargetMode="External"/><Relationship Id="rId5176" Type="http://schemas.openxmlformats.org/officeDocument/2006/relationships/hyperlink" Target="https://www.google.com.tw/maps/place/24.582172,120.875972" TargetMode="External"/><Relationship Id="rId5590" Type="http://schemas.openxmlformats.org/officeDocument/2006/relationships/hyperlink" Target="https://www.google.com.tw/maps/place/23.985296,120.642291" TargetMode="External"/><Relationship Id="rId6227" Type="http://schemas.openxmlformats.org/officeDocument/2006/relationships/hyperlink" Target="https://www.google.com.tw/maps/place/22.710497,120.296177" TargetMode="External"/><Relationship Id="rId6641" Type="http://schemas.openxmlformats.org/officeDocument/2006/relationships/hyperlink" Target="https://www.google.com.tw/maps/place/24.026815,120.493578" TargetMode="External"/><Relationship Id="rId4192" Type="http://schemas.openxmlformats.org/officeDocument/2006/relationships/hyperlink" Target="https://www.google.com.tw/maps/place/22.977381,121.137053" TargetMode="External"/><Relationship Id="rId5243" Type="http://schemas.openxmlformats.org/officeDocument/2006/relationships/hyperlink" Target="https://www.google.com.tw/maps/place/24.354638,120.735708" TargetMode="External"/><Relationship Id="rId8399" Type="http://schemas.openxmlformats.org/officeDocument/2006/relationships/hyperlink" Target="https://www.google.com.tw/maps/place/22.001041,120.739967" TargetMode="External"/><Relationship Id="rId1786" Type="http://schemas.openxmlformats.org/officeDocument/2006/relationships/hyperlink" Target="https://www.google.com.tw/maps/place/24.780532,121.178628" TargetMode="External"/><Relationship Id="rId2837" Type="http://schemas.openxmlformats.org/officeDocument/2006/relationships/hyperlink" Target="https://www.google.com.tw/maps/place/24.624394,121.486104" TargetMode="External"/><Relationship Id="rId78" Type="http://schemas.openxmlformats.org/officeDocument/2006/relationships/hyperlink" Target="https://www.google.com.tw/maps/place/24.954794,121.206818" TargetMode="External"/><Relationship Id="rId809" Type="http://schemas.openxmlformats.org/officeDocument/2006/relationships/hyperlink" Target="https://www.google.com.tw/maps/place/22.631528,120.544006" TargetMode="External"/><Relationship Id="rId1439" Type="http://schemas.openxmlformats.org/officeDocument/2006/relationships/hyperlink" Target="https://www.google.com.tw/maps/place/25.217530,121.607963" TargetMode="External"/><Relationship Id="rId1853" Type="http://schemas.openxmlformats.org/officeDocument/2006/relationships/hyperlink" Target="https://www.google.com.tw/maps/place/24.682737,120.963920" TargetMode="External"/><Relationship Id="rId2904" Type="http://schemas.openxmlformats.org/officeDocument/2006/relationships/hyperlink" Target="https://www.google.com.tw/maps/place/24.701937,121.648734" TargetMode="External"/><Relationship Id="rId5310" Type="http://schemas.openxmlformats.org/officeDocument/2006/relationships/hyperlink" Target="https://www.google.com.tw/maps/place/24.070585,120.612179" TargetMode="External"/><Relationship Id="rId7068" Type="http://schemas.openxmlformats.org/officeDocument/2006/relationships/hyperlink" Target="https://www.google.com.tw/maps/place/23.016583,120.237639" TargetMode="External"/><Relationship Id="rId8119" Type="http://schemas.openxmlformats.org/officeDocument/2006/relationships/hyperlink" Target="https://www.google.com.tw/maps/place/22.814867,120.588658" TargetMode="External"/><Relationship Id="rId8466" Type="http://schemas.openxmlformats.org/officeDocument/2006/relationships/hyperlink" Target="https://www.google.com.tw/maps/place/22.149797,120.890860" TargetMode="External"/><Relationship Id="rId8880" Type="http://schemas.openxmlformats.org/officeDocument/2006/relationships/hyperlink" Target="https://www.google.com.tw/maps/place/24.970915,121.173141" TargetMode="External"/><Relationship Id="rId1506" Type="http://schemas.openxmlformats.org/officeDocument/2006/relationships/hyperlink" Target="https://www.google.com.tw/maps/place/25.078311,121.524905" TargetMode="External"/><Relationship Id="rId1920" Type="http://schemas.openxmlformats.org/officeDocument/2006/relationships/hyperlink" Target="https://www.google.com.tw/maps/place/24.448153,120.873866" TargetMode="External"/><Relationship Id="rId7482" Type="http://schemas.openxmlformats.org/officeDocument/2006/relationships/hyperlink" Target="https://www.google.com.tw/maps/place/23.045196,120.426343" TargetMode="External"/><Relationship Id="rId8533" Type="http://schemas.openxmlformats.org/officeDocument/2006/relationships/hyperlink" Target="https://www.google.com.tw/maps/place/22.913229,120.648507" TargetMode="External"/><Relationship Id="rId3678" Type="http://schemas.openxmlformats.org/officeDocument/2006/relationships/hyperlink" Target="https://www.google.com.tw/maps/place/24.771082,121.766888" TargetMode="External"/><Relationship Id="rId4729" Type="http://schemas.openxmlformats.org/officeDocument/2006/relationships/hyperlink" Target="https://www.google.com.tw/maps/place/23.626124,121.529442" TargetMode="External"/><Relationship Id="rId6084" Type="http://schemas.openxmlformats.org/officeDocument/2006/relationships/hyperlink" Target="https://www.google.com.tw/maps/place/23.432500,120.171667" TargetMode="External"/><Relationship Id="rId7135" Type="http://schemas.openxmlformats.org/officeDocument/2006/relationships/hyperlink" Target="https://www.google.com.tw/maps/place/23.095320,120.483020" TargetMode="External"/><Relationship Id="rId8600" Type="http://schemas.openxmlformats.org/officeDocument/2006/relationships/hyperlink" Target="https://www.google.com.tw/maps/place/22.685473,120.494950" TargetMode="External"/><Relationship Id="rId599" Type="http://schemas.openxmlformats.org/officeDocument/2006/relationships/hyperlink" Target="https://www.google.com.tw/maps/place/23.238325,120.315282" TargetMode="External"/><Relationship Id="rId2694" Type="http://schemas.openxmlformats.org/officeDocument/2006/relationships/hyperlink" Target="https://www.google.com.tw/maps/place/25.050436,121.594269" TargetMode="External"/><Relationship Id="rId3745" Type="http://schemas.openxmlformats.org/officeDocument/2006/relationships/hyperlink" Target="https://www.google.com.tw/maps/place/24.541923,121.867423" TargetMode="External"/><Relationship Id="rId6151" Type="http://schemas.openxmlformats.org/officeDocument/2006/relationships/hyperlink" Target="https://www.google.com.tw/maps/place/23.153361,120.134639" TargetMode="External"/><Relationship Id="rId7202" Type="http://schemas.openxmlformats.org/officeDocument/2006/relationships/hyperlink" Target="https://www.google.com.tw/maps/place/23.086276,120.679534" TargetMode="External"/><Relationship Id="rId666" Type="http://schemas.openxmlformats.org/officeDocument/2006/relationships/hyperlink" Target="https://www.google.com.tw/maps/place/23.010333,120.232723" TargetMode="External"/><Relationship Id="rId1296" Type="http://schemas.openxmlformats.org/officeDocument/2006/relationships/hyperlink" Target="https://www.google.com.tw/maps/place/25.017800,121.948599" TargetMode="External"/><Relationship Id="rId2347" Type="http://schemas.openxmlformats.org/officeDocument/2006/relationships/hyperlink" Target="https://www.google.com.tw/maps/place/23.269970,120.591957" TargetMode="External"/><Relationship Id="rId9374" Type="http://schemas.openxmlformats.org/officeDocument/2006/relationships/hyperlink" Target="https://www.google.com.tw/maps/place/24.649310,121.421642" TargetMode="External"/><Relationship Id="rId319" Type="http://schemas.openxmlformats.org/officeDocument/2006/relationships/hyperlink" Target="https://www.google.com.tw/maps/place/24.306998,120.597156" TargetMode="External"/><Relationship Id="rId1363" Type="http://schemas.openxmlformats.org/officeDocument/2006/relationships/hyperlink" Target="https://www.google.com.tw/maps/place/24.865831,121.829228" TargetMode="External"/><Relationship Id="rId2761" Type="http://schemas.openxmlformats.org/officeDocument/2006/relationships/hyperlink" Target="https://www.google.com.tw/maps/place/24.589054,120.794429" TargetMode="External"/><Relationship Id="rId3812" Type="http://schemas.openxmlformats.org/officeDocument/2006/relationships/hyperlink" Target="https://www.google.com.tw/maps/place/24.369793,121.781443" TargetMode="External"/><Relationship Id="rId6968" Type="http://schemas.openxmlformats.org/officeDocument/2006/relationships/hyperlink" Target="https://www.google.com.tw/maps/place/23.074139,120.291278" TargetMode="External"/><Relationship Id="rId8390" Type="http://schemas.openxmlformats.org/officeDocument/2006/relationships/hyperlink" Target="https://www.google.com.tw/maps/place/22.038951,120.735871" TargetMode="External"/><Relationship Id="rId9027" Type="http://schemas.openxmlformats.org/officeDocument/2006/relationships/hyperlink" Target="https://www.google.com.tw/maps/place/24.831616,121.326743" TargetMode="External"/><Relationship Id="rId733" Type="http://schemas.openxmlformats.org/officeDocument/2006/relationships/hyperlink" Target="https://www.google.com.tw/maps/place/22.747200,120.315666" TargetMode="External"/><Relationship Id="rId1016" Type="http://schemas.openxmlformats.org/officeDocument/2006/relationships/hyperlink" Target="https://www.google.com.tw/maps/place/24.106163,120.615162" TargetMode="External"/><Relationship Id="rId2414" Type="http://schemas.openxmlformats.org/officeDocument/2006/relationships/hyperlink" Target="https://www.google.com.tw/maps/place/23.116770,120.470305" TargetMode="External"/><Relationship Id="rId5984" Type="http://schemas.openxmlformats.org/officeDocument/2006/relationships/hyperlink" Target="https://www.google.com.tw/maps/place/23.807128,120.281347" TargetMode="External"/><Relationship Id="rId8043" Type="http://schemas.openxmlformats.org/officeDocument/2006/relationships/hyperlink" Target="https://www.google.com.tw/maps/place/23.841017,120.915415" TargetMode="External"/><Relationship Id="rId800" Type="http://schemas.openxmlformats.org/officeDocument/2006/relationships/hyperlink" Target="https://www.google.com.tw/maps/place/22.659141,120.512623" TargetMode="External"/><Relationship Id="rId1430" Type="http://schemas.openxmlformats.org/officeDocument/2006/relationships/hyperlink" Target="https://www.google.com.tw/maps/place/24.583973,121.864753" TargetMode="External"/><Relationship Id="rId4586" Type="http://schemas.openxmlformats.org/officeDocument/2006/relationships/hyperlink" Target="https://www.google.com.tw/maps/place/24.273034,120.559289" TargetMode="External"/><Relationship Id="rId5637" Type="http://schemas.openxmlformats.org/officeDocument/2006/relationships/hyperlink" Target="https://www.google.com.tw/maps/place/25.122460,121.332995" TargetMode="External"/><Relationship Id="rId3188" Type="http://schemas.openxmlformats.org/officeDocument/2006/relationships/hyperlink" Target="https://www.google.com.tw/maps/place/24.671710,121.793591" TargetMode="External"/><Relationship Id="rId4239" Type="http://schemas.openxmlformats.org/officeDocument/2006/relationships/hyperlink" Target="https://www.google.com.tw/maps/place/22.833762,121.093656" TargetMode="External"/><Relationship Id="rId4653" Type="http://schemas.openxmlformats.org/officeDocument/2006/relationships/hyperlink" Target="https://www.google.com.tw/maps/place/23.904074,121.603701" TargetMode="External"/><Relationship Id="rId5704" Type="http://schemas.openxmlformats.org/officeDocument/2006/relationships/hyperlink" Target="https://www.google.com.tw/maps/place/25.016950,121.052110" TargetMode="External"/><Relationship Id="rId8110" Type="http://schemas.openxmlformats.org/officeDocument/2006/relationships/hyperlink" Target="https://www.google.com.tw/maps/place/22.785113,120.559724" TargetMode="External"/><Relationship Id="rId3255" Type="http://schemas.openxmlformats.org/officeDocument/2006/relationships/hyperlink" Target="https://www.google.com.tw/maps/place/24.181644,120.981227" TargetMode="External"/><Relationship Id="rId4306" Type="http://schemas.openxmlformats.org/officeDocument/2006/relationships/hyperlink" Target="https://www.google.com.tw/maps/place/22.648414,121.019863" TargetMode="External"/><Relationship Id="rId4720" Type="http://schemas.openxmlformats.org/officeDocument/2006/relationships/hyperlink" Target="https://www.google.com.tw/maps/place/23.659757,121.540702" TargetMode="External"/><Relationship Id="rId7876" Type="http://schemas.openxmlformats.org/officeDocument/2006/relationships/hyperlink" Target="https://www.google.com.tw/maps/place/23.023586,120.562001" TargetMode="External"/><Relationship Id="rId8927" Type="http://schemas.openxmlformats.org/officeDocument/2006/relationships/hyperlink" Target="https://www.google.com.tw/maps/place/22.982667,120.274500" TargetMode="External"/><Relationship Id="rId176" Type="http://schemas.openxmlformats.org/officeDocument/2006/relationships/hyperlink" Target="https://www.google.com.tw/maps/place/24.729840,120.916910" TargetMode="External"/><Relationship Id="rId590" Type="http://schemas.openxmlformats.org/officeDocument/2006/relationships/hyperlink" Target="https://www.google.com.tw/maps/place/23.272799,120.322563" TargetMode="External"/><Relationship Id="rId2271" Type="http://schemas.openxmlformats.org/officeDocument/2006/relationships/hyperlink" Target="https://www.google.com.tw/maps/place/23.378839,120.571679" TargetMode="External"/><Relationship Id="rId3322" Type="http://schemas.openxmlformats.org/officeDocument/2006/relationships/hyperlink" Target="https://www.google.com.tw/maps/place/24.219678,121.264541" TargetMode="External"/><Relationship Id="rId6478" Type="http://schemas.openxmlformats.org/officeDocument/2006/relationships/hyperlink" Target="https://www.google.com.tw/maps/place/23.433611,120.611111" TargetMode="External"/><Relationship Id="rId7529" Type="http://schemas.openxmlformats.org/officeDocument/2006/relationships/hyperlink" Target="https://www.google.com.tw/maps/place/24.103221,120.888974" TargetMode="External"/><Relationship Id="rId243" Type="http://schemas.openxmlformats.org/officeDocument/2006/relationships/hyperlink" Target="https://www.google.com.tw/maps/place/24.569445,120.738349" TargetMode="External"/><Relationship Id="rId5494" Type="http://schemas.openxmlformats.org/officeDocument/2006/relationships/hyperlink" Target="https://www.google.com.tw/maps/place/24.039242,121.206415" TargetMode="External"/><Relationship Id="rId6892" Type="http://schemas.openxmlformats.org/officeDocument/2006/relationships/hyperlink" Target="https://www.google.com.tw/maps/place/23.078917,120.211584" TargetMode="External"/><Relationship Id="rId7943" Type="http://schemas.openxmlformats.org/officeDocument/2006/relationships/hyperlink" Target="https://www.google.com.tw/maps/place/22.782300,120.453800" TargetMode="External"/><Relationship Id="rId310" Type="http://schemas.openxmlformats.org/officeDocument/2006/relationships/hyperlink" Target="https://www.google.com.tw/maps/place/24.340920,120.618034" TargetMode="External"/><Relationship Id="rId4096" Type="http://schemas.openxmlformats.org/officeDocument/2006/relationships/hyperlink" Target="https://www.google.com.tw/maps/place/23.357040,121.324450" TargetMode="External"/><Relationship Id="rId5147" Type="http://schemas.openxmlformats.org/officeDocument/2006/relationships/hyperlink" Target="https://www.google.com.tw/maps/place/24.693894,120.885434" TargetMode="External"/><Relationship Id="rId6545" Type="http://schemas.openxmlformats.org/officeDocument/2006/relationships/hyperlink" Target="https://www.google.com.tw/maps/place/23.462222,120.726111" TargetMode="External"/><Relationship Id="rId5561" Type="http://schemas.openxmlformats.org/officeDocument/2006/relationships/hyperlink" Target="https://www.google.com.tw/maps/place/24.137272,121.276633" TargetMode="External"/><Relationship Id="rId6612" Type="http://schemas.openxmlformats.org/officeDocument/2006/relationships/hyperlink" Target="https://www.google.com.tw/maps/place/23.475769,120.858498" TargetMode="External"/><Relationship Id="rId1757" Type="http://schemas.openxmlformats.org/officeDocument/2006/relationships/hyperlink" Target="https://www.google.com.tw/maps/place/24.874936,121.236678" TargetMode="External"/><Relationship Id="rId2808" Type="http://schemas.openxmlformats.org/officeDocument/2006/relationships/hyperlink" Target="https://www.google.com.tw/maps/place/24.465604,120.860641" TargetMode="External"/><Relationship Id="rId4163" Type="http://schemas.openxmlformats.org/officeDocument/2006/relationships/hyperlink" Target="https://www.google.com.tw/maps/place/23.096037,121.187515" TargetMode="External"/><Relationship Id="rId5214" Type="http://schemas.openxmlformats.org/officeDocument/2006/relationships/hyperlink" Target="https://www.google.com.tw/maps/place/24.473157,120.781373" TargetMode="External"/><Relationship Id="rId8784" Type="http://schemas.openxmlformats.org/officeDocument/2006/relationships/hyperlink" Target="https://www.google.com.tw/maps/place/23.317900,121.253200" TargetMode="External"/><Relationship Id="rId49" Type="http://schemas.openxmlformats.org/officeDocument/2006/relationships/hyperlink" Target="https://www.google.com.tw/maps/place/24.996595,121.323041" TargetMode="External"/><Relationship Id="rId1824" Type="http://schemas.openxmlformats.org/officeDocument/2006/relationships/hyperlink" Target="https://www.google.com.tw/maps/place/24.711449,121.069920" TargetMode="External"/><Relationship Id="rId4230" Type="http://schemas.openxmlformats.org/officeDocument/2006/relationships/hyperlink" Target="https://www.google.com.tw/maps/place/22.870820,121.098331" TargetMode="External"/><Relationship Id="rId7386" Type="http://schemas.openxmlformats.org/officeDocument/2006/relationships/hyperlink" Target="https://www.google.com.tw/maps/place/23.203745,121.030628" TargetMode="External"/><Relationship Id="rId8437" Type="http://schemas.openxmlformats.org/officeDocument/2006/relationships/hyperlink" Target="https://www.google.com.tw/maps/place/21.913655,120.854625" TargetMode="External"/><Relationship Id="rId8851" Type="http://schemas.openxmlformats.org/officeDocument/2006/relationships/hyperlink" Target="https://www.google.com.tw/maps/place/25.057250,121.271290" TargetMode="External"/><Relationship Id="rId7039" Type="http://schemas.openxmlformats.org/officeDocument/2006/relationships/hyperlink" Target="https://www.google.com.tw/maps/place/22.798778,120.294995" TargetMode="External"/><Relationship Id="rId7453" Type="http://schemas.openxmlformats.org/officeDocument/2006/relationships/hyperlink" Target="https://www.google.com.tw/maps/place/23.129661,121.150877" TargetMode="External"/><Relationship Id="rId8504" Type="http://schemas.openxmlformats.org/officeDocument/2006/relationships/hyperlink" Target="https://www.google.com.tw/maps/place/23.022500,120.664160" TargetMode="External"/><Relationship Id="rId2598" Type="http://schemas.openxmlformats.org/officeDocument/2006/relationships/hyperlink" Target="https://www.google.com.tw/maps/place/25.107555,121.243923" TargetMode="External"/><Relationship Id="rId3996" Type="http://schemas.openxmlformats.org/officeDocument/2006/relationships/hyperlink" Target="https://www.google.com.tw/maps/place/23.749812,121.453892" TargetMode="External"/><Relationship Id="rId6055" Type="http://schemas.openxmlformats.org/officeDocument/2006/relationships/hyperlink" Target="https://www.google.com.tw/maps/place/23.550555,120.176945" TargetMode="External"/><Relationship Id="rId7106" Type="http://schemas.openxmlformats.org/officeDocument/2006/relationships/hyperlink" Target="https://www.google.com.tw/maps/place/23.061991,120.389959" TargetMode="External"/><Relationship Id="rId3649" Type="http://schemas.openxmlformats.org/officeDocument/2006/relationships/hyperlink" Target="https://www.google.com.tw/maps/place/24.852891,121.792616" TargetMode="External"/><Relationship Id="rId5071" Type="http://schemas.openxmlformats.org/officeDocument/2006/relationships/hyperlink" Target="https://www.google.com.tw/maps/place/23.849212,121.520088" TargetMode="External"/><Relationship Id="rId6122" Type="http://schemas.openxmlformats.org/officeDocument/2006/relationships/hyperlink" Target="https://www.google.com.tw/maps/place/23.280245,120.131363" TargetMode="External"/><Relationship Id="rId7520" Type="http://schemas.openxmlformats.org/officeDocument/2006/relationships/hyperlink" Target="https://www.google.com.tw/maps/place/24.126057,120.878247" TargetMode="External"/><Relationship Id="rId9278" Type="http://schemas.openxmlformats.org/officeDocument/2006/relationships/hyperlink" Target="https://www.google.com.tw/maps/place/24.681873,121.379468" TargetMode="External"/><Relationship Id="rId984" Type="http://schemas.openxmlformats.org/officeDocument/2006/relationships/hyperlink" Target="https://www.google.com.tw/maps/place/24.200286,120.655261" TargetMode="External"/><Relationship Id="rId2665" Type="http://schemas.openxmlformats.org/officeDocument/2006/relationships/hyperlink" Target="https://www.google.com.tw/maps/place/24.851685,121.277082" TargetMode="External"/><Relationship Id="rId3716" Type="http://schemas.openxmlformats.org/officeDocument/2006/relationships/hyperlink" Target="https://www.google.com.tw/maps/place/24.622103,121.804763" TargetMode="External"/><Relationship Id="rId637" Type="http://schemas.openxmlformats.org/officeDocument/2006/relationships/hyperlink" Target="https://www.google.com.tw/maps/place/23.091028,120.307806" TargetMode="External"/><Relationship Id="rId1267" Type="http://schemas.openxmlformats.org/officeDocument/2006/relationships/hyperlink" Target="https://www.google.com.tw/maps/place/25.109530,121.916099" TargetMode="External"/><Relationship Id="rId1681" Type="http://schemas.openxmlformats.org/officeDocument/2006/relationships/hyperlink" Target="https://www.google.com.tw/maps/place/25.020846,121.466664" TargetMode="External"/><Relationship Id="rId2318" Type="http://schemas.openxmlformats.org/officeDocument/2006/relationships/hyperlink" Target="https://www.google.com.tw/maps/place/23.322521,120.607374" TargetMode="External"/><Relationship Id="rId2732" Type="http://schemas.openxmlformats.org/officeDocument/2006/relationships/hyperlink" Target="https://www.google.com.tw/maps/place/25.122499,121.743029" TargetMode="External"/><Relationship Id="rId5888" Type="http://schemas.openxmlformats.org/officeDocument/2006/relationships/hyperlink" Target="https://www.google.com.tw/maps/place/24.174317,120.496402" TargetMode="External"/><Relationship Id="rId6939" Type="http://schemas.openxmlformats.org/officeDocument/2006/relationships/hyperlink" Target="https://www.google.com.tw/maps/place/23.183389,120.251334" TargetMode="External"/><Relationship Id="rId8294" Type="http://schemas.openxmlformats.org/officeDocument/2006/relationships/hyperlink" Target="https://www.google.com.tw/maps/place/22.748918,120.727815" TargetMode="External"/><Relationship Id="rId9345" Type="http://schemas.openxmlformats.org/officeDocument/2006/relationships/hyperlink" Target="https://www.google.com.tw/maps/place/24.653258,121.409512" TargetMode="External"/><Relationship Id="rId704" Type="http://schemas.openxmlformats.org/officeDocument/2006/relationships/hyperlink" Target="https://www.google.com.tw/maps/place/22.860776,120.259100" TargetMode="External"/><Relationship Id="rId1334" Type="http://schemas.openxmlformats.org/officeDocument/2006/relationships/hyperlink" Target="https://www.google.com.tw/maps/place/24.955478,121.917199" TargetMode="External"/><Relationship Id="rId5955" Type="http://schemas.openxmlformats.org/officeDocument/2006/relationships/hyperlink" Target="https://www.google.com.tw/maps/place/23.953399,120.336584" TargetMode="External"/><Relationship Id="rId8361" Type="http://schemas.openxmlformats.org/officeDocument/2006/relationships/hyperlink" Target="https://www.google.com.tw/maps/place/22.156754,120.699221" TargetMode="External"/><Relationship Id="rId9412" Type="http://schemas.openxmlformats.org/officeDocument/2006/relationships/hyperlink" Target="https://www.google.com.tw/maps/place/24.646699,121.438931" TargetMode="External"/><Relationship Id="rId40" Type="http://schemas.openxmlformats.org/officeDocument/2006/relationships/hyperlink" Target="https://www.google.com.tw/maps/place/25.000826,121.365501" TargetMode="External"/><Relationship Id="rId1401" Type="http://schemas.openxmlformats.org/officeDocument/2006/relationships/hyperlink" Target="https://www.google.com.tw/maps/place/24.697754,121.823378" TargetMode="External"/><Relationship Id="rId4557" Type="http://schemas.openxmlformats.org/officeDocument/2006/relationships/hyperlink" Target="https://www.google.com.tw/maps/place/23.948513,121.524726" TargetMode="External"/><Relationship Id="rId5608" Type="http://schemas.openxmlformats.org/officeDocument/2006/relationships/hyperlink" Target="https://www.google.com.tw/maps/place/25.135315,121.450252" TargetMode="External"/><Relationship Id="rId8014" Type="http://schemas.openxmlformats.org/officeDocument/2006/relationships/hyperlink" Target="https://www.google.com.tw/maps/place/23.872035,120.924770" TargetMode="External"/><Relationship Id="rId3159" Type="http://schemas.openxmlformats.org/officeDocument/2006/relationships/hyperlink" Target="https://www.google.com.tw/maps/place/24.666499,121.653927" TargetMode="External"/><Relationship Id="rId3573" Type="http://schemas.openxmlformats.org/officeDocument/2006/relationships/hyperlink" Target="https://www.google.com.tw/maps/place/24.948990,121.648942" TargetMode="External"/><Relationship Id="rId4971" Type="http://schemas.openxmlformats.org/officeDocument/2006/relationships/hyperlink" Target="https://www.google.com.tw/maps/place/22.731246,121.125682" TargetMode="External"/><Relationship Id="rId7030" Type="http://schemas.openxmlformats.org/officeDocument/2006/relationships/hyperlink" Target="https://www.google.com.tw/maps/place/22.832444,120.315308" TargetMode="External"/><Relationship Id="rId494" Type="http://schemas.openxmlformats.org/officeDocument/2006/relationships/hyperlink" Target="https://www.google.com.tw/maps/place/23.644731,120.470761" TargetMode="External"/><Relationship Id="rId2175" Type="http://schemas.openxmlformats.org/officeDocument/2006/relationships/hyperlink" Target="https://www.google.com.tw/maps/place/23.675059,120.537650" TargetMode="External"/><Relationship Id="rId3226" Type="http://schemas.openxmlformats.org/officeDocument/2006/relationships/hyperlink" Target="https://www.google.com.tw/maps/place/24.172185,120.875721" TargetMode="External"/><Relationship Id="rId4624" Type="http://schemas.openxmlformats.org/officeDocument/2006/relationships/hyperlink" Target="https://www.google.com.tw/maps/place/24.266415,120.574371" TargetMode="External"/><Relationship Id="rId147" Type="http://schemas.openxmlformats.org/officeDocument/2006/relationships/hyperlink" Target="https://www.google.com.tw/maps/place/24.815118,120.984642" TargetMode="External"/><Relationship Id="rId1191" Type="http://schemas.openxmlformats.org/officeDocument/2006/relationships/hyperlink" Target="https://www.google.com.tw/maps/place/25.189942,121.683130" TargetMode="External"/><Relationship Id="rId3640" Type="http://schemas.openxmlformats.org/officeDocument/2006/relationships/hyperlink" Target="https://www.google.com.tw/maps/place/24.862852,121.786338" TargetMode="External"/><Relationship Id="rId6796" Type="http://schemas.openxmlformats.org/officeDocument/2006/relationships/hyperlink" Target="https://www.google.com.tw/maps/place/23.452500,120.244167" TargetMode="External"/><Relationship Id="rId7847" Type="http://schemas.openxmlformats.org/officeDocument/2006/relationships/hyperlink" Target="https://www.google.com.tw/maps/place/23.118530,120.611005" TargetMode="External"/><Relationship Id="rId561" Type="http://schemas.openxmlformats.org/officeDocument/2006/relationships/hyperlink" Target="https://www.google.com.tw/maps/place/23.386550,120.373687" TargetMode="External"/><Relationship Id="rId2242" Type="http://schemas.openxmlformats.org/officeDocument/2006/relationships/hyperlink" Target="https://www.google.com.tw/maps/place/23.433224,120.527035" TargetMode="External"/><Relationship Id="rId5398" Type="http://schemas.openxmlformats.org/officeDocument/2006/relationships/hyperlink" Target="https://www.google.com.tw/maps/place/23.983256,120.909658" TargetMode="External"/><Relationship Id="rId6449" Type="http://schemas.openxmlformats.org/officeDocument/2006/relationships/hyperlink" Target="https://www.google.com.tw/maps/place/23.449722,120.488611" TargetMode="External"/><Relationship Id="rId6863" Type="http://schemas.openxmlformats.org/officeDocument/2006/relationships/hyperlink" Target="https://www.google.com.tw/maps/place/23.200309,120.188487" TargetMode="External"/><Relationship Id="rId7914" Type="http://schemas.openxmlformats.org/officeDocument/2006/relationships/hyperlink" Target="https://www.google.com.tw/maps/place/22.903698,120.484380" TargetMode="External"/><Relationship Id="rId214" Type="http://schemas.openxmlformats.org/officeDocument/2006/relationships/hyperlink" Target="https://www.google.com.tw/maps/place/24.633076,120.826292" TargetMode="External"/><Relationship Id="rId5465" Type="http://schemas.openxmlformats.org/officeDocument/2006/relationships/hyperlink" Target="https://www.google.com.tw/maps/place/24.026793,121.151019" TargetMode="External"/><Relationship Id="rId6516" Type="http://schemas.openxmlformats.org/officeDocument/2006/relationships/hyperlink" Target="https://www.google.com.tw/maps/place/23.425278,120.658056" TargetMode="External"/><Relationship Id="rId6930" Type="http://schemas.openxmlformats.org/officeDocument/2006/relationships/hyperlink" Target="https://www.google.com.tw/maps/place/23.215361,120.270395" TargetMode="External"/><Relationship Id="rId4067" Type="http://schemas.openxmlformats.org/officeDocument/2006/relationships/hyperlink" Target="https://www.google.com.tw/maps/place/23.471250,121.360560" TargetMode="External"/><Relationship Id="rId4481" Type="http://schemas.openxmlformats.org/officeDocument/2006/relationships/hyperlink" Target="https://www.google.com.tw/maps/place/24.891986,121.549671" TargetMode="External"/><Relationship Id="rId5118" Type="http://schemas.openxmlformats.org/officeDocument/2006/relationships/hyperlink" Target="https://www.google.com.tw/maps/place/24.173578,120.633161" TargetMode="External"/><Relationship Id="rId5532" Type="http://schemas.openxmlformats.org/officeDocument/2006/relationships/hyperlink" Target="https://www.google.com.tw/maps/place/24.101848,121.190886" TargetMode="External"/><Relationship Id="rId8688" Type="http://schemas.openxmlformats.org/officeDocument/2006/relationships/hyperlink" Target="https://www.google.com.tw/maps/place/22.880212,120.267614" TargetMode="External"/><Relationship Id="rId3083" Type="http://schemas.openxmlformats.org/officeDocument/2006/relationships/hyperlink" Target="https://www.google.com.tw/maps/place/24.295504,121.275111" TargetMode="External"/><Relationship Id="rId4134" Type="http://schemas.openxmlformats.org/officeDocument/2006/relationships/hyperlink" Target="https://www.google.com.tw/maps/place/23.193950,121.264170" TargetMode="External"/><Relationship Id="rId1728" Type="http://schemas.openxmlformats.org/officeDocument/2006/relationships/hyperlink" Target="https://www.google.com.tw/maps/place/24.892870,121.328750" TargetMode="External"/><Relationship Id="rId3150" Type="http://schemas.openxmlformats.org/officeDocument/2006/relationships/hyperlink" Target="https://www.google.com.tw/maps/place/24.656082,121.614713" TargetMode="External"/><Relationship Id="rId4201" Type="http://schemas.openxmlformats.org/officeDocument/2006/relationships/hyperlink" Target="https://www.google.com.tw/maps/place/22.943774,121.140393" TargetMode="External"/><Relationship Id="rId7357" Type="http://schemas.openxmlformats.org/officeDocument/2006/relationships/hyperlink" Target="https://www.google.com.tw/maps/place/23.243327,120.981989" TargetMode="External"/><Relationship Id="rId8408" Type="http://schemas.openxmlformats.org/officeDocument/2006/relationships/hyperlink" Target="https://www.google.com.tw/maps/place/21.964804,120.758954" TargetMode="External"/><Relationship Id="rId8755" Type="http://schemas.openxmlformats.org/officeDocument/2006/relationships/hyperlink" Target="https://www.google.com.tw/maps/place/22.881453,120.559437" TargetMode="External"/><Relationship Id="rId7771" Type="http://schemas.openxmlformats.org/officeDocument/2006/relationships/hyperlink" Target="https://www.google.com.tw/maps/place/23.522210,120.899546" TargetMode="External"/><Relationship Id="rId8822" Type="http://schemas.openxmlformats.org/officeDocument/2006/relationships/hyperlink" Target="https://www.google.com.tw/maps/place/23.280500,121.342030" TargetMode="External"/><Relationship Id="rId3967" Type="http://schemas.openxmlformats.org/officeDocument/2006/relationships/hyperlink" Target="https://www.google.com.tw/maps/place/23.852082,121.498156" TargetMode="External"/><Relationship Id="rId6373" Type="http://schemas.openxmlformats.org/officeDocument/2006/relationships/hyperlink" Target="https://www.google.com.tw/maps/place/22.940947,120.181528" TargetMode="External"/><Relationship Id="rId7424" Type="http://schemas.openxmlformats.org/officeDocument/2006/relationships/hyperlink" Target="https://www.google.com.tw/maps/place/23.158361,121.049134" TargetMode="External"/><Relationship Id="rId4" Type="http://schemas.openxmlformats.org/officeDocument/2006/relationships/hyperlink" Target="https://www.google.com.tw/maps/place/25.050270,121.503810" TargetMode="External"/><Relationship Id="rId888" Type="http://schemas.openxmlformats.org/officeDocument/2006/relationships/hyperlink" Target="https://www.google.com.tw/maps/place/22.328057,120.622416" TargetMode="External"/><Relationship Id="rId2569" Type="http://schemas.openxmlformats.org/officeDocument/2006/relationships/hyperlink" Target="https://www.google.com.tw/maps/place/24.842799,121.243931" TargetMode="External"/><Relationship Id="rId2983" Type="http://schemas.openxmlformats.org/officeDocument/2006/relationships/hyperlink" Target="https://www.google.com.tw/maps/place/24.507673,121.436768" TargetMode="External"/><Relationship Id="rId6026" Type="http://schemas.openxmlformats.org/officeDocument/2006/relationships/hyperlink" Target="https://www.google.com.tw/maps/place/23.666299,120.178258" TargetMode="External"/><Relationship Id="rId6440" Type="http://schemas.openxmlformats.org/officeDocument/2006/relationships/hyperlink" Target="https://www.google.com.tw/maps/place/23.461944,120.456389" TargetMode="External"/><Relationship Id="rId955" Type="http://schemas.openxmlformats.org/officeDocument/2006/relationships/hyperlink" Target="https://www.google.com.tw/maps/place/25.016724,121.400625" TargetMode="External"/><Relationship Id="rId1585" Type="http://schemas.openxmlformats.org/officeDocument/2006/relationships/hyperlink" Target="https://www.google.com.tw/maps/place/25.032166,121.866569" TargetMode="External"/><Relationship Id="rId2636" Type="http://schemas.openxmlformats.org/officeDocument/2006/relationships/hyperlink" Target="https://www.google.com.tw/maps/place/24.966994,121.300937" TargetMode="External"/><Relationship Id="rId5042" Type="http://schemas.openxmlformats.org/officeDocument/2006/relationships/hyperlink" Target="https://www.google.com.tw/maps/place/22.791132,121.140753" TargetMode="External"/><Relationship Id="rId8198" Type="http://schemas.openxmlformats.org/officeDocument/2006/relationships/hyperlink" Target="https://www.google.com.tw/maps/place/23.007884,121.286867" TargetMode="External"/><Relationship Id="rId9249" Type="http://schemas.openxmlformats.org/officeDocument/2006/relationships/hyperlink" Target="https://www.google.com.tw/maps/place/24.699142,121.372125" TargetMode="External"/><Relationship Id="rId608" Type="http://schemas.openxmlformats.org/officeDocument/2006/relationships/hyperlink" Target="https://www.google.com.tw/maps/place/23.201877,120.314863" TargetMode="External"/><Relationship Id="rId1238" Type="http://schemas.openxmlformats.org/officeDocument/2006/relationships/hyperlink" Target="https://www.google.com.tw/maps/place/25.131140,121.812739" TargetMode="External"/><Relationship Id="rId1652" Type="http://schemas.openxmlformats.org/officeDocument/2006/relationships/hyperlink" Target="https://www.google.com.tw/maps/place/25.153891,121.732955" TargetMode="External"/><Relationship Id="rId8265" Type="http://schemas.openxmlformats.org/officeDocument/2006/relationships/hyperlink" Target="https://www.google.com.tw/maps/place/22.722441,120.666367" TargetMode="External"/><Relationship Id="rId9316" Type="http://schemas.openxmlformats.org/officeDocument/2006/relationships/hyperlink" Target="https://www.google.com.tw/maps/place/24.673307,121.406352" TargetMode="External"/><Relationship Id="rId1305" Type="http://schemas.openxmlformats.org/officeDocument/2006/relationships/hyperlink" Target="https://www.google.com.tw/maps/place/25.018900,121.987899" TargetMode="External"/><Relationship Id="rId2703" Type="http://schemas.openxmlformats.org/officeDocument/2006/relationships/hyperlink" Target="https://www.google.com.tw/maps/place/25.056674,121.634562" TargetMode="External"/><Relationship Id="rId5859" Type="http://schemas.openxmlformats.org/officeDocument/2006/relationships/hyperlink" Target="https://www.google.com.tw/maps/place/24.289314,120.540300" TargetMode="External"/><Relationship Id="rId7281" Type="http://schemas.openxmlformats.org/officeDocument/2006/relationships/hyperlink" Target="https://www.google.com.tw/maps/place/23.262060,120.850887" TargetMode="External"/><Relationship Id="rId8332" Type="http://schemas.openxmlformats.org/officeDocument/2006/relationships/hyperlink" Target="https://www.google.com.tw/maps/place/22.565995,120.411470" TargetMode="External"/><Relationship Id="rId4875" Type="http://schemas.openxmlformats.org/officeDocument/2006/relationships/hyperlink" Target="https://www.google.com.tw/maps/place/23.064445,121.345556" TargetMode="External"/><Relationship Id="rId5926" Type="http://schemas.openxmlformats.org/officeDocument/2006/relationships/hyperlink" Target="https://www.google.com.tw/maps/place/24.048520,120.420073" TargetMode="External"/><Relationship Id="rId11" Type="http://schemas.openxmlformats.org/officeDocument/2006/relationships/hyperlink" Target="https://www.google.com.tw/maps/place/25.061465,121.473403" TargetMode="External"/><Relationship Id="rId398" Type="http://schemas.openxmlformats.org/officeDocument/2006/relationships/hyperlink" Target="https://www.google.com.tw/maps/place/24.018658,120.548005" TargetMode="External"/><Relationship Id="rId2079" Type="http://schemas.openxmlformats.org/officeDocument/2006/relationships/hyperlink" Target="https://www.google.com.tw/maps/place/23.957764,120.671885" TargetMode="External"/><Relationship Id="rId3477" Type="http://schemas.openxmlformats.org/officeDocument/2006/relationships/hyperlink" Target="https://www.google.com.tw/maps/place/24.182196,121.496056" TargetMode="External"/><Relationship Id="rId3891" Type="http://schemas.openxmlformats.org/officeDocument/2006/relationships/hyperlink" Target="https://www.google.com.tw/maps/place/24.120744,121.644696" TargetMode="External"/><Relationship Id="rId4528" Type="http://schemas.openxmlformats.org/officeDocument/2006/relationships/hyperlink" Target="https://www.google.com.tw/maps/place/24.761098,121.721659" TargetMode="External"/><Relationship Id="rId4942" Type="http://schemas.openxmlformats.org/officeDocument/2006/relationships/hyperlink" Target="https://www.google.com.tw/maps/place/22.826263,121.187944" TargetMode="External"/><Relationship Id="rId2493" Type="http://schemas.openxmlformats.org/officeDocument/2006/relationships/hyperlink" Target="https://www.google.com.tw/maps/place/22.798092,120.502071" TargetMode="External"/><Relationship Id="rId3544" Type="http://schemas.openxmlformats.org/officeDocument/2006/relationships/hyperlink" Target="https://www.google.com.tw/maps/place/24.952642,121.546697" TargetMode="External"/><Relationship Id="rId7001" Type="http://schemas.openxmlformats.org/officeDocument/2006/relationships/hyperlink" Target="https://www.google.com.tw/maps/place/22.938444,120.334445" TargetMode="External"/><Relationship Id="rId465" Type="http://schemas.openxmlformats.org/officeDocument/2006/relationships/hyperlink" Target="https://www.google.com.tw/maps/place/23.765475,120.489326" TargetMode="External"/><Relationship Id="rId1095" Type="http://schemas.openxmlformats.org/officeDocument/2006/relationships/hyperlink" Target="https://www.google.com.tw/maps/place/25.131311,121.458335" TargetMode="External"/><Relationship Id="rId2146" Type="http://schemas.openxmlformats.org/officeDocument/2006/relationships/hyperlink" Target="https://www.google.com.tw/maps/place/23.765205,120.617850" TargetMode="External"/><Relationship Id="rId2560" Type="http://schemas.openxmlformats.org/officeDocument/2006/relationships/hyperlink" Target="https://www.google.com.tw/maps/place/24.877980,121.264052" TargetMode="External"/><Relationship Id="rId3611" Type="http://schemas.openxmlformats.org/officeDocument/2006/relationships/hyperlink" Target="https://www.google.com.tw/maps/place/24.895794,121.726495" TargetMode="External"/><Relationship Id="rId6767" Type="http://schemas.openxmlformats.org/officeDocument/2006/relationships/hyperlink" Target="https://www.google.com.tw/maps/place/23.557500,120.300000" TargetMode="External"/><Relationship Id="rId7818" Type="http://schemas.openxmlformats.org/officeDocument/2006/relationships/hyperlink" Target="https://www.google.com.tw/maps/place/23.203991,120.667503" TargetMode="External"/><Relationship Id="rId9173" Type="http://schemas.openxmlformats.org/officeDocument/2006/relationships/hyperlink" Target="https://www.google.com.tw/maps/place/24.729870,121.358441" TargetMode="External"/><Relationship Id="rId118" Type="http://schemas.openxmlformats.org/officeDocument/2006/relationships/hyperlink" Target="https://www.google.com.tw/maps/place/24.877336,121.049134" TargetMode="External"/><Relationship Id="rId532" Type="http://schemas.openxmlformats.org/officeDocument/2006/relationships/hyperlink" Target="https://www.google.com.tw/maps/place/23.490000,120.452778" TargetMode="External"/><Relationship Id="rId1162" Type="http://schemas.openxmlformats.org/officeDocument/2006/relationships/hyperlink" Target="https://www.google.com.tw/maps/place/25.278973,121.614213" TargetMode="External"/><Relationship Id="rId2213" Type="http://schemas.openxmlformats.org/officeDocument/2006/relationships/hyperlink" Target="https://www.google.com.tw/maps/place/23.545278,120.549445" TargetMode="External"/><Relationship Id="rId5369" Type="http://schemas.openxmlformats.org/officeDocument/2006/relationships/hyperlink" Target="https://www.google.com.tw/maps/place/24.008614,120.818299" TargetMode="External"/><Relationship Id="rId5783" Type="http://schemas.openxmlformats.org/officeDocument/2006/relationships/hyperlink" Target="https://www.google.com.tw/maps/place/23.821173,120.796768" TargetMode="External"/><Relationship Id="rId9240" Type="http://schemas.openxmlformats.org/officeDocument/2006/relationships/hyperlink" Target="https://www.google.com.tw/maps/place/24.699369,121.364580" TargetMode="External"/><Relationship Id="rId4385" Type="http://schemas.openxmlformats.org/officeDocument/2006/relationships/hyperlink" Target="https://www.google.com.tw/maps/place/22.335774,120.894081" TargetMode="External"/><Relationship Id="rId5436" Type="http://schemas.openxmlformats.org/officeDocument/2006/relationships/hyperlink" Target="https://www.google.com.tw/maps/place/23.999261,121.067205" TargetMode="External"/><Relationship Id="rId6834" Type="http://schemas.openxmlformats.org/officeDocument/2006/relationships/hyperlink" Target="https://www.google.com.tw/maps/place/23.299187,120.251847" TargetMode="External"/><Relationship Id="rId1979" Type="http://schemas.openxmlformats.org/officeDocument/2006/relationships/hyperlink" Target="https://www.google.com.tw/maps/place/24.271963,120.821999" TargetMode="External"/><Relationship Id="rId4038" Type="http://schemas.openxmlformats.org/officeDocument/2006/relationships/hyperlink" Target="https://www.google.com.tw/maps/place/23.588970,121.383790" TargetMode="External"/><Relationship Id="rId5850" Type="http://schemas.openxmlformats.org/officeDocument/2006/relationships/hyperlink" Target="https://www.google.com.tw/maps/place/24.301927,120.582122" TargetMode="External"/><Relationship Id="rId6901" Type="http://schemas.openxmlformats.org/officeDocument/2006/relationships/hyperlink" Target="https://www.google.com.tw/maps/place/23.039944,120.215167" TargetMode="External"/><Relationship Id="rId3054" Type="http://schemas.openxmlformats.org/officeDocument/2006/relationships/hyperlink" Target="https://www.google.com.tw/maps/place/24.361176,121.331322" TargetMode="External"/><Relationship Id="rId4452" Type="http://schemas.openxmlformats.org/officeDocument/2006/relationships/hyperlink" Target="https://www.google.com.tw/maps/place/22.206675,120.721029" TargetMode="External"/><Relationship Id="rId5503" Type="http://schemas.openxmlformats.org/officeDocument/2006/relationships/hyperlink" Target="https://www.google.com.tw/maps/place/24.028896,121.143986" TargetMode="External"/><Relationship Id="rId8659" Type="http://schemas.openxmlformats.org/officeDocument/2006/relationships/hyperlink" Target="https://www.google.com.tw/maps/place/22.972701,120.640527" TargetMode="External"/><Relationship Id="rId4105" Type="http://schemas.openxmlformats.org/officeDocument/2006/relationships/hyperlink" Target="https://www.google.com.tw/maps/place/23.322620,121.329940" TargetMode="External"/><Relationship Id="rId7675" Type="http://schemas.openxmlformats.org/officeDocument/2006/relationships/hyperlink" Target="https://www.google.com.tw/maps/place/23.692652,120.858163" TargetMode="External"/><Relationship Id="rId8726" Type="http://schemas.openxmlformats.org/officeDocument/2006/relationships/hyperlink" Target="https://www.google.com.tw/maps/place/22.884780,120.428470" TargetMode="External"/><Relationship Id="rId2070" Type="http://schemas.openxmlformats.org/officeDocument/2006/relationships/hyperlink" Target="https://www.google.com.tw/maps/place/23.994577,120.688301" TargetMode="External"/><Relationship Id="rId3121" Type="http://schemas.openxmlformats.org/officeDocument/2006/relationships/hyperlink" Target="https://www.google.com.tw/maps/place/24.852935,121.345360" TargetMode="External"/><Relationship Id="rId6277" Type="http://schemas.openxmlformats.org/officeDocument/2006/relationships/hyperlink" Target="https://www.google.com.tw/maps/place/22.528776,120.369398" TargetMode="External"/><Relationship Id="rId6691" Type="http://schemas.openxmlformats.org/officeDocument/2006/relationships/hyperlink" Target="https://www.google.com.tw/maps/place/23.851899,120.411927" TargetMode="External"/><Relationship Id="rId7328" Type="http://schemas.openxmlformats.org/officeDocument/2006/relationships/hyperlink" Target="https://www.google.com.tw/maps/place/23.262263,120.920956" TargetMode="External"/><Relationship Id="rId7742" Type="http://schemas.openxmlformats.org/officeDocument/2006/relationships/hyperlink" Target="https://www.google.com.tw/maps/place/23.537599,120.909104" TargetMode="External"/><Relationship Id="rId2887" Type="http://schemas.openxmlformats.org/officeDocument/2006/relationships/hyperlink" Target="https://www.google.com.tw/maps/place/24.659512,121.587472" TargetMode="External"/><Relationship Id="rId5293" Type="http://schemas.openxmlformats.org/officeDocument/2006/relationships/hyperlink" Target="https://www.google.com.tw/maps/place/24.617493,120.839682" TargetMode="External"/><Relationship Id="rId6344" Type="http://schemas.openxmlformats.org/officeDocument/2006/relationships/hyperlink" Target="https://www.google.com.tw/maps/place/23.067659,120.191386" TargetMode="External"/><Relationship Id="rId859" Type="http://schemas.openxmlformats.org/officeDocument/2006/relationships/hyperlink" Target="https://www.google.com.tw/maps/place/22.442261,120.563186" TargetMode="External"/><Relationship Id="rId1489" Type="http://schemas.openxmlformats.org/officeDocument/2006/relationships/hyperlink" Target="https://www.google.com.tw/maps/place/25.127777,121.548686" TargetMode="External"/><Relationship Id="rId3938" Type="http://schemas.openxmlformats.org/officeDocument/2006/relationships/hyperlink" Target="https://www.google.com.tw/maps/place/23.958668,121.569774" TargetMode="External"/><Relationship Id="rId5360" Type="http://schemas.openxmlformats.org/officeDocument/2006/relationships/hyperlink" Target="https://www.google.com.tw/maps/place/23.983336,120.789076" TargetMode="External"/><Relationship Id="rId6411" Type="http://schemas.openxmlformats.org/officeDocument/2006/relationships/hyperlink" Target="https://www.google.com.tw/maps/place/23.476667,120.338056" TargetMode="External"/><Relationship Id="rId2954" Type="http://schemas.openxmlformats.org/officeDocument/2006/relationships/hyperlink" Target="https://www.google.com.tw/maps/place/24.588351,121.504245" TargetMode="External"/><Relationship Id="rId5013" Type="http://schemas.openxmlformats.org/officeDocument/2006/relationships/hyperlink" Target="https://www.google.com.tw/maps/place/23.640803,121.488780" TargetMode="External"/><Relationship Id="rId8169" Type="http://schemas.openxmlformats.org/officeDocument/2006/relationships/hyperlink" Target="https://www.google.com.tw/maps/place/23.084251,121.297865" TargetMode="External"/><Relationship Id="rId926" Type="http://schemas.openxmlformats.org/officeDocument/2006/relationships/hyperlink" Target="https://www.google.com.tw/maps/place/25.058688,121.522932" TargetMode="External"/><Relationship Id="rId1556" Type="http://schemas.openxmlformats.org/officeDocument/2006/relationships/hyperlink" Target="https://www.google.com.tw/maps/place/25.197849,121.427472" TargetMode="External"/><Relationship Id="rId1970" Type="http://schemas.openxmlformats.org/officeDocument/2006/relationships/hyperlink" Target="https://www.google.com.tw/maps/place/24.294356,120.800941" TargetMode="External"/><Relationship Id="rId2607" Type="http://schemas.openxmlformats.org/officeDocument/2006/relationships/hyperlink" Target="https://www.google.com.tw/maps/place/25.070921,121.260753" TargetMode="External"/><Relationship Id="rId7185" Type="http://schemas.openxmlformats.org/officeDocument/2006/relationships/hyperlink" Target="https://www.google.com.tw/maps/place/23.066472,120.625777" TargetMode="External"/><Relationship Id="rId8583" Type="http://schemas.openxmlformats.org/officeDocument/2006/relationships/hyperlink" Target="https://www.google.com.tw/maps/place/22.738246,120.554529" TargetMode="External"/><Relationship Id="rId1209" Type="http://schemas.openxmlformats.org/officeDocument/2006/relationships/hyperlink" Target="https://www.google.com.tw/maps/place/25.140223,121.714000" TargetMode="External"/><Relationship Id="rId1623" Type="http://schemas.openxmlformats.org/officeDocument/2006/relationships/hyperlink" Target="https://www.google.com.tw/maps/place/25.106496,121.802620" TargetMode="External"/><Relationship Id="rId4779" Type="http://schemas.openxmlformats.org/officeDocument/2006/relationships/hyperlink" Target="https://www.google.com.tw/maps/place/23.439047,121.494482" TargetMode="External"/><Relationship Id="rId8236" Type="http://schemas.openxmlformats.org/officeDocument/2006/relationships/hyperlink" Target="https://www.google.com.tw/maps/place/22.699989,120.566113" TargetMode="External"/><Relationship Id="rId8650" Type="http://schemas.openxmlformats.org/officeDocument/2006/relationships/hyperlink" Target="https://www.google.com.tw/maps/place/23.004772,120.647319" TargetMode="External"/><Relationship Id="rId3795" Type="http://schemas.openxmlformats.org/officeDocument/2006/relationships/hyperlink" Target="https://www.google.com.tw/maps/place/24.432743,121.786153" TargetMode="External"/><Relationship Id="rId4846" Type="http://schemas.openxmlformats.org/officeDocument/2006/relationships/hyperlink" Target="https://www.google.com.tw/maps/place/23.170363,121.402338" TargetMode="External"/><Relationship Id="rId7252" Type="http://schemas.openxmlformats.org/officeDocument/2006/relationships/hyperlink" Target="https://www.google.com.tw/maps/place/23.203595,120.801158" TargetMode="External"/><Relationship Id="rId8303" Type="http://schemas.openxmlformats.org/officeDocument/2006/relationships/hyperlink" Target="https://www.google.com.tw/maps/place/22.736673,120.738236" TargetMode="External"/><Relationship Id="rId2397" Type="http://schemas.openxmlformats.org/officeDocument/2006/relationships/hyperlink" Target="https://www.google.com.tw/maps/place/23.181282,120.489245" TargetMode="External"/><Relationship Id="rId3448" Type="http://schemas.openxmlformats.org/officeDocument/2006/relationships/hyperlink" Target="https://www.google.com.tw/maps/place/24.202140,121.455416" TargetMode="External"/><Relationship Id="rId3862" Type="http://schemas.openxmlformats.org/officeDocument/2006/relationships/hyperlink" Target="https://www.google.com.tw/maps/place/24.221141,121.695786" TargetMode="External"/><Relationship Id="rId369" Type="http://schemas.openxmlformats.org/officeDocument/2006/relationships/hyperlink" Target="https://www.google.com.tw/maps/place/24.118200,120.578126" TargetMode="External"/><Relationship Id="rId783" Type="http://schemas.openxmlformats.org/officeDocument/2006/relationships/hyperlink" Target="https://www.google.com.tw/maps/place/22.646609,120.434807" TargetMode="External"/><Relationship Id="rId2464" Type="http://schemas.openxmlformats.org/officeDocument/2006/relationships/hyperlink" Target="https://www.google.com.tw/maps/place/22.908812,120.471796" TargetMode="External"/><Relationship Id="rId3515" Type="http://schemas.openxmlformats.org/officeDocument/2006/relationships/hyperlink" Target="https://www.google.com.tw/maps/place/24.144673,121.631253" TargetMode="External"/><Relationship Id="rId4913" Type="http://schemas.openxmlformats.org/officeDocument/2006/relationships/hyperlink" Target="https://www.google.com.tw/maps/place/22.918561,121.264490" TargetMode="External"/><Relationship Id="rId9077" Type="http://schemas.openxmlformats.org/officeDocument/2006/relationships/hyperlink" Target="https://www.google.com.tw/maps/place/24.773740,121.359554" TargetMode="External"/><Relationship Id="rId436" Type="http://schemas.openxmlformats.org/officeDocument/2006/relationships/hyperlink" Target="https://www.google.com.tw/maps/place/23.870084,120.514008" TargetMode="External"/><Relationship Id="rId1066" Type="http://schemas.openxmlformats.org/officeDocument/2006/relationships/hyperlink" Target="https://www.google.com.tw/maps/place/23.686076,120.480958" TargetMode="External"/><Relationship Id="rId1480" Type="http://schemas.openxmlformats.org/officeDocument/2006/relationships/hyperlink" Target="https://www.google.com.tw/maps/place/25.153253,121.545808" TargetMode="External"/><Relationship Id="rId2117" Type="http://schemas.openxmlformats.org/officeDocument/2006/relationships/hyperlink" Target="https://www.google.com.tw/maps/place/23.807126,120.712781" TargetMode="External"/><Relationship Id="rId8093" Type="http://schemas.openxmlformats.org/officeDocument/2006/relationships/hyperlink" Target="https://www.google.com.tw/maps/place/22.768432,120.482457" TargetMode="External"/><Relationship Id="rId9144" Type="http://schemas.openxmlformats.org/officeDocument/2006/relationships/hyperlink" Target="https://www.google.com.tw/maps/place/24.742236,121.342999" TargetMode="External"/><Relationship Id="rId850" Type="http://schemas.openxmlformats.org/officeDocument/2006/relationships/hyperlink" Target="https://www.google.com.tw/maps/place/22.478106,120.544691" TargetMode="External"/><Relationship Id="rId1133" Type="http://schemas.openxmlformats.org/officeDocument/2006/relationships/hyperlink" Target="https://www.google.com.tw/maps/place/25.261146,121.499815" TargetMode="External"/><Relationship Id="rId2531" Type="http://schemas.openxmlformats.org/officeDocument/2006/relationships/hyperlink" Target="https://www.google.com.tw/maps/place/22.665455,120.477250" TargetMode="External"/><Relationship Id="rId4289" Type="http://schemas.openxmlformats.org/officeDocument/2006/relationships/hyperlink" Target="https://www.google.com.tw/maps/place/22.713409,121.045988" TargetMode="External"/><Relationship Id="rId5687" Type="http://schemas.openxmlformats.org/officeDocument/2006/relationships/hyperlink" Target="https://www.google.com.tw/maps/place/25.036450,121.119790" TargetMode="External"/><Relationship Id="rId6738" Type="http://schemas.openxmlformats.org/officeDocument/2006/relationships/hyperlink" Target="https://www.google.com.tw/maps/place/23.682130,120.319372" TargetMode="External"/><Relationship Id="rId8160" Type="http://schemas.openxmlformats.org/officeDocument/2006/relationships/hyperlink" Target="https://www.google.com.tw/maps/place/23.108256,121.294290" TargetMode="External"/><Relationship Id="rId503" Type="http://schemas.openxmlformats.org/officeDocument/2006/relationships/hyperlink" Target="https://www.google.com.tw/maps/place/23.607222,120.459167" TargetMode="External"/><Relationship Id="rId5754" Type="http://schemas.openxmlformats.org/officeDocument/2006/relationships/hyperlink" Target="https://www.google.com.tw/maps/place/24.829860,120.926620" TargetMode="External"/><Relationship Id="rId6805" Type="http://schemas.openxmlformats.org/officeDocument/2006/relationships/hyperlink" Target="https://www.google.com.tw/maps/place/23.412222,120.246945" TargetMode="External"/><Relationship Id="rId9211" Type="http://schemas.openxmlformats.org/officeDocument/2006/relationships/hyperlink" Target="https://www.google.com.tw/maps/place/24.714336,121.358613" TargetMode="External"/><Relationship Id="rId1200" Type="http://schemas.openxmlformats.org/officeDocument/2006/relationships/hyperlink" Target="https://www.google.com.tw/maps/place/25.166946,121.705335" TargetMode="External"/><Relationship Id="rId4356" Type="http://schemas.openxmlformats.org/officeDocument/2006/relationships/hyperlink" Target="https://www.google.com.tw/maps/place/22.453331,120.943773" TargetMode="External"/><Relationship Id="rId4770" Type="http://schemas.openxmlformats.org/officeDocument/2006/relationships/hyperlink" Target="https://www.google.com.tw/maps/place/23.469129,121.493286" TargetMode="External"/><Relationship Id="rId5407" Type="http://schemas.openxmlformats.org/officeDocument/2006/relationships/hyperlink" Target="https://www.google.com.tw/maps/place/23.966843,120.946366" TargetMode="External"/><Relationship Id="rId5821" Type="http://schemas.openxmlformats.org/officeDocument/2006/relationships/hyperlink" Target="https://www.google.com.tw/maps/place/23.789348,120.935598" TargetMode="External"/><Relationship Id="rId8977" Type="http://schemas.openxmlformats.org/officeDocument/2006/relationships/hyperlink" Target="https://www.google.com.tw/maps/place/24.241666,121.096989" TargetMode="External"/><Relationship Id="rId3372" Type="http://schemas.openxmlformats.org/officeDocument/2006/relationships/hyperlink" Target="https://www.google.com.tw/maps/place/24.186592,121.335572" TargetMode="External"/><Relationship Id="rId4009" Type="http://schemas.openxmlformats.org/officeDocument/2006/relationships/hyperlink" Target="https://www.google.com.tw/maps/place/23.705920,121.417432" TargetMode="External"/><Relationship Id="rId4423" Type="http://schemas.openxmlformats.org/officeDocument/2006/relationships/hyperlink" Target="https://www.google.com.tw/maps/place/22.245049,120.821480" TargetMode="External"/><Relationship Id="rId7579" Type="http://schemas.openxmlformats.org/officeDocument/2006/relationships/hyperlink" Target="https://www.google.com.tw/maps/place/23.998692,120.966598" TargetMode="External"/><Relationship Id="rId7993" Type="http://schemas.openxmlformats.org/officeDocument/2006/relationships/hyperlink" Target="https://www.google.com.tw/maps/place/22.576740,120.428787" TargetMode="External"/><Relationship Id="rId293" Type="http://schemas.openxmlformats.org/officeDocument/2006/relationships/hyperlink" Target="https://www.google.com.tw/maps/place/24.399730,120.643918" TargetMode="External"/><Relationship Id="rId3025" Type="http://schemas.openxmlformats.org/officeDocument/2006/relationships/hyperlink" Target="https://www.google.com.tw/maps/place/24.406580,121.358907" TargetMode="External"/><Relationship Id="rId6595" Type="http://schemas.openxmlformats.org/officeDocument/2006/relationships/hyperlink" Target="https://www.google.com.tw/maps/place/23.492222,120.819444" TargetMode="External"/><Relationship Id="rId7646" Type="http://schemas.openxmlformats.org/officeDocument/2006/relationships/hyperlink" Target="https://www.google.com.tw/maps/place/23.806788,120.868685" TargetMode="External"/><Relationship Id="rId360" Type="http://schemas.openxmlformats.org/officeDocument/2006/relationships/hyperlink" Target="https://www.google.com.tw/maps/place/24.144322,120.548449" TargetMode="External"/><Relationship Id="rId2041" Type="http://schemas.openxmlformats.org/officeDocument/2006/relationships/hyperlink" Target="https://www.google.com.tw/maps/place/24.113770,120.679109" TargetMode="External"/><Relationship Id="rId5197" Type="http://schemas.openxmlformats.org/officeDocument/2006/relationships/hyperlink" Target="https://www.google.com.tw/maps/place/24.540049,120.808546" TargetMode="External"/><Relationship Id="rId6248" Type="http://schemas.openxmlformats.org/officeDocument/2006/relationships/hyperlink" Target="https://www.google.com.tw/maps/place/22.627677,120.296627" TargetMode="External"/><Relationship Id="rId5264" Type="http://schemas.openxmlformats.org/officeDocument/2006/relationships/hyperlink" Target="https://www.google.com.tw/maps/place/24.266429,120.720542" TargetMode="External"/><Relationship Id="rId6662" Type="http://schemas.openxmlformats.org/officeDocument/2006/relationships/hyperlink" Target="https://www.google.com.tw/maps/place/23.937914,120.482953" TargetMode="External"/><Relationship Id="rId7713" Type="http://schemas.openxmlformats.org/officeDocument/2006/relationships/hyperlink" Target="https://www.google.com.tw/maps/place/23.547686,120.863091" TargetMode="External"/><Relationship Id="rId2858" Type="http://schemas.openxmlformats.org/officeDocument/2006/relationships/hyperlink" Target="https://www.google.com.tw/maps/place/24.606401,121.501936" TargetMode="External"/><Relationship Id="rId3909" Type="http://schemas.openxmlformats.org/officeDocument/2006/relationships/hyperlink" Target="https://www.google.com.tw/maps/place/24.050218,121.604898" TargetMode="External"/><Relationship Id="rId6315" Type="http://schemas.openxmlformats.org/officeDocument/2006/relationships/hyperlink" Target="https://www.google.com.tw/maps/place/22.452377,120.497037" TargetMode="External"/><Relationship Id="rId99" Type="http://schemas.openxmlformats.org/officeDocument/2006/relationships/hyperlink" Target="https://www.google.com.tw/maps/place/24.906900,121.134900" TargetMode="External"/><Relationship Id="rId1874" Type="http://schemas.openxmlformats.org/officeDocument/2006/relationships/hyperlink" Target="https://www.google.com.tw/maps/place/24.610911,120.958880" TargetMode="External"/><Relationship Id="rId2925" Type="http://schemas.openxmlformats.org/officeDocument/2006/relationships/hyperlink" Target="https://www.google.com.tw/maps/place/24.737501,121.719355" TargetMode="External"/><Relationship Id="rId4280" Type="http://schemas.openxmlformats.org/officeDocument/2006/relationships/hyperlink" Target="https://www.google.com.tw/maps/place/22.749587,121.054463" TargetMode="External"/><Relationship Id="rId5331" Type="http://schemas.openxmlformats.org/officeDocument/2006/relationships/hyperlink" Target="https://www.google.com.tw/maps/place/23.998564,120.660750" TargetMode="External"/><Relationship Id="rId8487" Type="http://schemas.openxmlformats.org/officeDocument/2006/relationships/hyperlink" Target="https://www.google.com.tw/maps/place/22.286194,120.888950" TargetMode="External"/><Relationship Id="rId1527" Type="http://schemas.openxmlformats.org/officeDocument/2006/relationships/hyperlink" Target="https://www.google.com.tw/maps/place/25.121845,121.487962" TargetMode="External"/><Relationship Id="rId1941" Type="http://schemas.openxmlformats.org/officeDocument/2006/relationships/hyperlink" Target="https://www.google.com.tw/maps/place/24.372373,120.840546" TargetMode="External"/><Relationship Id="rId7089" Type="http://schemas.openxmlformats.org/officeDocument/2006/relationships/hyperlink" Target="https://www.google.com.tw/maps/place/23.056000,120.325861" TargetMode="External"/><Relationship Id="rId8554" Type="http://schemas.openxmlformats.org/officeDocument/2006/relationships/hyperlink" Target="https://www.google.com.tw/maps/place/22.838364,120.604873" TargetMode="External"/><Relationship Id="rId3699" Type="http://schemas.openxmlformats.org/officeDocument/2006/relationships/hyperlink" Target="https://www.google.com.tw/maps/place/24.681294,121.764213" TargetMode="External"/><Relationship Id="rId4000" Type="http://schemas.openxmlformats.org/officeDocument/2006/relationships/hyperlink" Target="https://www.google.com.tw/maps/place/23.735745,121.444347" TargetMode="External"/><Relationship Id="rId7156" Type="http://schemas.openxmlformats.org/officeDocument/2006/relationships/hyperlink" Target="https://www.google.com.tw/maps/place/23.072199,120.546743" TargetMode="External"/><Relationship Id="rId7570" Type="http://schemas.openxmlformats.org/officeDocument/2006/relationships/hyperlink" Target="https://www.google.com.tw/maps/place/24.027504,120.941059" TargetMode="External"/><Relationship Id="rId8207" Type="http://schemas.openxmlformats.org/officeDocument/2006/relationships/hyperlink" Target="https://www.google.com.tw/maps/place/22.994989,121.307612" TargetMode="External"/><Relationship Id="rId8621" Type="http://schemas.openxmlformats.org/officeDocument/2006/relationships/hyperlink" Target="https://www.google.com.tw/maps/place/22.595616,120.492959" TargetMode="External"/><Relationship Id="rId6172" Type="http://schemas.openxmlformats.org/officeDocument/2006/relationships/hyperlink" Target="https://www.google.com.tw/maps/place/22.889227,120.184087" TargetMode="External"/><Relationship Id="rId7223" Type="http://schemas.openxmlformats.org/officeDocument/2006/relationships/hyperlink" Target="https://www.google.com.tw/maps/place/23.135720,120.725462" TargetMode="External"/><Relationship Id="rId687" Type="http://schemas.openxmlformats.org/officeDocument/2006/relationships/hyperlink" Target="https://www.google.com.tw/maps/place/22.925333,120.222556" TargetMode="External"/><Relationship Id="rId2368" Type="http://schemas.openxmlformats.org/officeDocument/2006/relationships/hyperlink" Target="https://www.google.com.tw/maps/place/23.231662,120.557737" TargetMode="External"/><Relationship Id="rId3766" Type="http://schemas.openxmlformats.org/officeDocument/2006/relationships/hyperlink" Target="https://www.google.com.tw/maps/place/24.500123,121.836073" TargetMode="External"/><Relationship Id="rId4817" Type="http://schemas.openxmlformats.org/officeDocument/2006/relationships/hyperlink" Target="https://www.google.com.tw/maps/place/23.287439,121.430593" TargetMode="External"/><Relationship Id="rId9395" Type="http://schemas.openxmlformats.org/officeDocument/2006/relationships/hyperlink" Target="https://www.google.com.tw/maps/place/24.647168,121.430279" TargetMode="External"/><Relationship Id="rId2782" Type="http://schemas.openxmlformats.org/officeDocument/2006/relationships/hyperlink" Target="https://www.google.com.tw/maps/place/24.547736,120.828524" TargetMode="External"/><Relationship Id="rId3419" Type="http://schemas.openxmlformats.org/officeDocument/2006/relationships/hyperlink" Target="https://www.google.com.tw/maps/place/24.190230,121.420353" TargetMode="External"/><Relationship Id="rId3833" Type="http://schemas.openxmlformats.org/officeDocument/2006/relationships/hyperlink" Target="https://www.google.com.tw/maps/place/24.318162,121.742523" TargetMode="External"/><Relationship Id="rId6989" Type="http://schemas.openxmlformats.org/officeDocument/2006/relationships/hyperlink" Target="https://www.google.com.tw/maps/place/22.984305,120.311111" TargetMode="External"/><Relationship Id="rId9048" Type="http://schemas.openxmlformats.org/officeDocument/2006/relationships/hyperlink" Target="https://www.google.com.tw/maps/place/24.795107,121.363369" TargetMode="External"/><Relationship Id="rId754" Type="http://schemas.openxmlformats.org/officeDocument/2006/relationships/hyperlink" Target="https://www.google.com.tw/maps/place/22.655124,120.315410" TargetMode="External"/><Relationship Id="rId1384" Type="http://schemas.openxmlformats.org/officeDocument/2006/relationships/hyperlink" Target="https://www.google.com.tw/maps/place/24.774269,121.815332" TargetMode="External"/><Relationship Id="rId2435" Type="http://schemas.openxmlformats.org/officeDocument/2006/relationships/hyperlink" Target="https://www.google.com.tw/maps/place/23.017257,120.473475" TargetMode="External"/><Relationship Id="rId3900" Type="http://schemas.openxmlformats.org/officeDocument/2006/relationships/hyperlink" Target="https://www.google.com.tw/maps/place/24.094447,121.614125" TargetMode="External"/><Relationship Id="rId90" Type="http://schemas.openxmlformats.org/officeDocument/2006/relationships/hyperlink" Target="https://www.google.com.tw/maps/place/24.913000,121.176700" TargetMode="External"/><Relationship Id="rId407" Type="http://schemas.openxmlformats.org/officeDocument/2006/relationships/hyperlink" Target="https://www.google.com.tw/maps/place/23.982936,120.568301" TargetMode="External"/><Relationship Id="rId821" Type="http://schemas.openxmlformats.org/officeDocument/2006/relationships/hyperlink" Target="https://www.google.com.tw/maps/place/22.586158,120.551468" TargetMode="External"/><Relationship Id="rId1037" Type="http://schemas.openxmlformats.org/officeDocument/2006/relationships/hyperlink" Target="https://www.google.com.tw/maps/place/24.081607,120.530063" TargetMode="External"/><Relationship Id="rId1451" Type="http://schemas.openxmlformats.org/officeDocument/2006/relationships/hyperlink" Target="https://www.google.com.tw/maps/place/25.182601,121.582434" TargetMode="External"/><Relationship Id="rId2502" Type="http://schemas.openxmlformats.org/officeDocument/2006/relationships/hyperlink" Target="https://www.google.com.tw/maps/place/22.767380,120.493313" TargetMode="External"/><Relationship Id="rId5658" Type="http://schemas.openxmlformats.org/officeDocument/2006/relationships/hyperlink" Target="https://www.google.com.tw/maps/place/25.103310,121.237680" TargetMode="External"/><Relationship Id="rId6709" Type="http://schemas.openxmlformats.org/officeDocument/2006/relationships/hyperlink" Target="https://www.google.com.tw/maps/place/23.787910,120.370959" TargetMode="External"/><Relationship Id="rId8064" Type="http://schemas.openxmlformats.org/officeDocument/2006/relationships/hyperlink" Target="https://www.google.com.tw/maps/place/22.756293,120.358405" TargetMode="External"/><Relationship Id="rId9115" Type="http://schemas.openxmlformats.org/officeDocument/2006/relationships/hyperlink" Target="https://www.google.com.tw/maps/place/24.755464,121.348135" TargetMode="External"/><Relationship Id="rId1104" Type="http://schemas.openxmlformats.org/officeDocument/2006/relationships/hyperlink" Target="https://www.google.com.tw/maps/place/25.169456,121.460811" TargetMode="External"/><Relationship Id="rId4674" Type="http://schemas.openxmlformats.org/officeDocument/2006/relationships/hyperlink" Target="https://www.google.com.tw/maps/place/23.813807,121.577977" TargetMode="External"/><Relationship Id="rId5725" Type="http://schemas.openxmlformats.org/officeDocument/2006/relationships/hyperlink" Target="https://www.google.com.tw/maps/place/24.936340,121.001960" TargetMode="External"/><Relationship Id="rId7080" Type="http://schemas.openxmlformats.org/officeDocument/2006/relationships/hyperlink" Target="https://www.google.com.tw/maps/place/23.035055,120.291611" TargetMode="External"/><Relationship Id="rId8131" Type="http://schemas.openxmlformats.org/officeDocument/2006/relationships/hyperlink" Target="https://www.google.com.tw/maps/place/23.155340,121.259660" TargetMode="External"/><Relationship Id="rId3276" Type="http://schemas.openxmlformats.org/officeDocument/2006/relationships/hyperlink" Target="https://www.google.com.tw/maps/place/24.258882,121.200365" TargetMode="External"/><Relationship Id="rId3690" Type="http://schemas.openxmlformats.org/officeDocument/2006/relationships/hyperlink" Target="https://www.google.com.tw/maps/place/24.719136,121.771018" TargetMode="External"/><Relationship Id="rId4327" Type="http://schemas.openxmlformats.org/officeDocument/2006/relationships/hyperlink" Target="https://www.google.com.tw/maps/place/22.564462,120.980016" TargetMode="External"/><Relationship Id="rId197" Type="http://schemas.openxmlformats.org/officeDocument/2006/relationships/hyperlink" Target="https://www.google.com.tw/maps/place/24.666432,120.882647" TargetMode="External"/><Relationship Id="rId2292" Type="http://schemas.openxmlformats.org/officeDocument/2006/relationships/hyperlink" Target="https://www.google.com.tw/maps/place/23.361036,120.593723" TargetMode="External"/><Relationship Id="rId3343" Type="http://schemas.openxmlformats.org/officeDocument/2006/relationships/hyperlink" Target="https://www.google.com.tw/maps/place/24.230119,121.303328" TargetMode="External"/><Relationship Id="rId4741" Type="http://schemas.openxmlformats.org/officeDocument/2006/relationships/hyperlink" Target="https://www.google.com.tw/maps/place/23.583023,121.525139" TargetMode="External"/><Relationship Id="rId6499" Type="http://schemas.openxmlformats.org/officeDocument/2006/relationships/hyperlink" Target="https://www.google.com.tw/maps/place/23.422778,120.643333" TargetMode="External"/><Relationship Id="rId7897" Type="http://schemas.openxmlformats.org/officeDocument/2006/relationships/hyperlink" Target="https://www.google.com.tw/maps/place/22.961429,120.529029" TargetMode="External"/><Relationship Id="rId8948" Type="http://schemas.openxmlformats.org/officeDocument/2006/relationships/hyperlink" Target="https://www.google.com.tw/maps/place/22.898211,120.299656" TargetMode="External"/><Relationship Id="rId264" Type="http://schemas.openxmlformats.org/officeDocument/2006/relationships/hyperlink" Target="https://www.google.com.tw/maps/place/24.507751,120.689359" TargetMode="External"/><Relationship Id="rId7964" Type="http://schemas.openxmlformats.org/officeDocument/2006/relationships/hyperlink" Target="https://www.google.com.tw/maps/place/22.691104,120.435193" TargetMode="External"/><Relationship Id="rId3410" Type="http://schemas.openxmlformats.org/officeDocument/2006/relationships/hyperlink" Target="https://www.google.com.tw/maps/place/24.191166,121.397249" TargetMode="External"/><Relationship Id="rId6566" Type="http://schemas.openxmlformats.org/officeDocument/2006/relationships/hyperlink" Target="https://www.google.com.tw/maps/place/23.490000,120.782500" TargetMode="External"/><Relationship Id="rId6980" Type="http://schemas.openxmlformats.org/officeDocument/2006/relationships/hyperlink" Target="https://www.google.com.tw/maps/place/23.024944,120.308611" TargetMode="External"/><Relationship Id="rId7617" Type="http://schemas.openxmlformats.org/officeDocument/2006/relationships/hyperlink" Target="https://www.google.com.tw/maps/place/23.873636,120.920418" TargetMode="External"/><Relationship Id="rId331" Type="http://schemas.openxmlformats.org/officeDocument/2006/relationships/hyperlink" Target="https://www.google.com.tw/maps/place/24.264305,120.563331" TargetMode="External"/><Relationship Id="rId2012" Type="http://schemas.openxmlformats.org/officeDocument/2006/relationships/hyperlink" Target="https://www.google.com.tw/maps/place/24.230748,120.708586" TargetMode="External"/><Relationship Id="rId5168" Type="http://schemas.openxmlformats.org/officeDocument/2006/relationships/hyperlink" Target="https://www.google.com.tw/maps/place/24.604834,120.887123" TargetMode="External"/><Relationship Id="rId5582" Type="http://schemas.openxmlformats.org/officeDocument/2006/relationships/hyperlink" Target="https://www.google.com.tw/maps/place/24.095577,120.581918" TargetMode="External"/><Relationship Id="rId6219" Type="http://schemas.openxmlformats.org/officeDocument/2006/relationships/hyperlink" Target="https://www.google.com.tw/maps/place/22.731727,120.270677" TargetMode="External"/><Relationship Id="rId6633" Type="http://schemas.openxmlformats.org/officeDocument/2006/relationships/hyperlink" Target="https://www.google.com.tw/maps/place/24.056600,120.515727" TargetMode="External"/><Relationship Id="rId1778" Type="http://schemas.openxmlformats.org/officeDocument/2006/relationships/hyperlink" Target="https://www.google.com.tw/maps/place/24.810117,121.197406" TargetMode="External"/><Relationship Id="rId2829" Type="http://schemas.openxmlformats.org/officeDocument/2006/relationships/hyperlink" Target="https://www.google.com.tw/maps/place/24.642041,121.483653" TargetMode="External"/><Relationship Id="rId4184" Type="http://schemas.openxmlformats.org/officeDocument/2006/relationships/hyperlink" Target="https://www.google.com.tw/maps/place/23.011252,121.150004" TargetMode="External"/><Relationship Id="rId5235" Type="http://schemas.openxmlformats.org/officeDocument/2006/relationships/hyperlink" Target="https://www.google.com.tw/maps/place/24.386189,120.753560" TargetMode="External"/><Relationship Id="rId6700" Type="http://schemas.openxmlformats.org/officeDocument/2006/relationships/hyperlink" Target="https://www.google.com.tw/maps/place/23.819079,120.397062" TargetMode="External"/><Relationship Id="rId4251" Type="http://schemas.openxmlformats.org/officeDocument/2006/relationships/hyperlink" Target="https://www.google.com.tw/maps/place/22.789078,121.110878" TargetMode="External"/><Relationship Id="rId5302" Type="http://schemas.openxmlformats.org/officeDocument/2006/relationships/hyperlink" Target="https://www.google.com.tw/maps/place/24.085254,120.579378" TargetMode="External"/><Relationship Id="rId8458" Type="http://schemas.openxmlformats.org/officeDocument/2006/relationships/hyperlink" Target="https://www.google.com.tw/maps/place/22.129990,120.877289" TargetMode="External"/><Relationship Id="rId1845" Type="http://schemas.openxmlformats.org/officeDocument/2006/relationships/hyperlink" Target="https://www.google.com.tw/maps/place/24.699684,120.992023" TargetMode="External"/><Relationship Id="rId7474" Type="http://schemas.openxmlformats.org/officeDocument/2006/relationships/hyperlink" Target="https://www.google.com.tw/maps/place/23.129648,121.195353" TargetMode="External"/><Relationship Id="rId8872" Type="http://schemas.openxmlformats.org/officeDocument/2006/relationships/hyperlink" Target="https://www.google.com.tw/maps/place/24.997775,121.199481" TargetMode="External"/><Relationship Id="rId1912" Type="http://schemas.openxmlformats.org/officeDocument/2006/relationships/hyperlink" Target="https://www.google.com.tw/maps/place/24.473889,120.889327" TargetMode="External"/><Relationship Id="rId6076" Type="http://schemas.openxmlformats.org/officeDocument/2006/relationships/hyperlink" Target="https://www.google.com.tw/maps/place/23.465833,120.172500" TargetMode="External"/><Relationship Id="rId7127" Type="http://schemas.openxmlformats.org/officeDocument/2006/relationships/hyperlink" Target="https://www.google.com.tw/maps/place/23.107305,120.448718" TargetMode="External"/><Relationship Id="rId8525" Type="http://schemas.openxmlformats.org/officeDocument/2006/relationships/hyperlink" Target="https://www.google.com.tw/maps/place/22.947723,120.650383" TargetMode="External"/><Relationship Id="rId5092" Type="http://schemas.openxmlformats.org/officeDocument/2006/relationships/hyperlink" Target="https://www.google.com.tw/maps/place/24.242429,120.556819" TargetMode="External"/><Relationship Id="rId6490" Type="http://schemas.openxmlformats.org/officeDocument/2006/relationships/hyperlink" Target="https://www.google.com.tw/maps/place/23.434722,120.634167" TargetMode="External"/><Relationship Id="rId7541" Type="http://schemas.openxmlformats.org/officeDocument/2006/relationships/hyperlink" Target="https://www.google.com.tw/maps/place/24.057867,120.880098" TargetMode="External"/><Relationship Id="rId2686" Type="http://schemas.openxmlformats.org/officeDocument/2006/relationships/hyperlink" Target="https://www.google.com.tw/maps/place/25.041329,121.558661" TargetMode="External"/><Relationship Id="rId3737" Type="http://schemas.openxmlformats.org/officeDocument/2006/relationships/hyperlink" Target="https://www.google.com.tw/maps/place/24.574093,121.865313" TargetMode="External"/><Relationship Id="rId6143" Type="http://schemas.openxmlformats.org/officeDocument/2006/relationships/hyperlink" Target="https://www.google.com.tw/maps/place/23.189786,120.133048" TargetMode="External"/><Relationship Id="rId9299" Type="http://schemas.openxmlformats.org/officeDocument/2006/relationships/hyperlink" Target="https://www.google.com.tw/maps/place/24.675274,121.394524" TargetMode="External"/><Relationship Id="rId658" Type="http://schemas.openxmlformats.org/officeDocument/2006/relationships/hyperlink" Target="https://www.google.com.tw/maps/place/23.036167,120.231250" TargetMode="External"/><Relationship Id="rId1288" Type="http://schemas.openxmlformats.org/officeDocument/2006/relationships/hyperlink" Target="https://www.google.com.tw/maps/place/25.035900,121.927699" TargetMode="External"/><Relationship Id="rId2339" Type="http://schemas.openxmlformats.org/officeDocument/2006/relationships/hyperlink" Target="https://www.google.com.tw/maps/place/23.292859,120.594195" TargetMode="External"/><Relationship Id="rId2753" Type="http://schemas.openxmlformats.org/officeDocument/2006/relationships/hyperlink" Target="https://www.google.com.tw/maps/place/24.610460,120.763883" TargetMode="External"/><Relationship Id="rId3804" Type="http://schemas.openxmlformats.org/officeDocument/2006/relationships/hyperlink" Target="https://www.google.com.tw/maps/place/24.398823,121.786603" TargetMode="External"/><Relationship Id="rId6210" Type="http://schemas.openxmlformats.org/officeDocument/2006/relationships/hyperlink" Target="https://www.google.com.tw/maps/place/22.768947,120.258577" TargetMode="External"/><Relationship Id="rId9366" Type="http://schemas.openxmlformats.org/officeDocument/2006/relationships/hyperlink" Target="https://www.google.com.tw/maps/place/24.643657,121.419321" TargetMode="External"/><Relationship Id="rId725" Type="http://schemas.openxmlformats.org/officeDocument/2006/relationships/hyperlink" Target="https://www.google.com.tw/maps/place/22.780314,120.298940" TargetMode="External"/><Relationship Id="rId1355" Type="http://schemas.openxmlformats.org/officeDocument/2006/relationships/hyperlink" Target="https://www.google.com.tw/maps/place/24.892574,121.854218" TargetMode="External"/><Relationship Id="rId2406" Type="http://schemas.openxmlformats.org/officeDocument/2006/relationships/hyperlink" Target="https://www.google.com.tw/maps/place/23.146798,120.484620" TargetMode="External"/><Relationship Id="rId8382" Type="http://schemas.openxmlformats.org/officeDocument/2006/relationships/hyperlink" Target="https://www.google.com.tw/maps/place/22.068007,120.713919" TargetMode="External"/><Relationship Id="rId9019" Type="http://schemas.openxmlformats.org/officeDocument/2006/relationships/hyperlink" Target="https://www.google.com.tw/maps/place/24.838994,121.299415" TargetMode="External"/><Relationship Id="rId9433" Type="http://schemas.openxmlformats.org/officeDocument/2006/relationships/ctrlProp" Target="../ctrlProps/ctrlProp7.xml"/><Relationship Id="rId1008" Type="http://schemas.openxmlformats.org/officeDocument/2006/relationships/hyperlink" Target="https://www.google.com.tw/maps/place/24.112848,120.652174" TargetMode="External"/><Relationship Id="rId1422" Type="http://schemas.openxmlformats.org/officeDocument/2006/relationships/hyperlink" Target="https://www.google.com.tw/maps/place/24.614097,121.850138" TargetMode="External"/><Relationship Id="rId2820" Type="http://schemas.openxmlformats.org/officeDocument/2006/relationships/hyperlink" Target="https://www.google.com.tw/maps/place/24.645924,121.461976" TargetMode="External"/><Relationship Id="rId4578" Type="http://schemas.openxmlformats.org/officeDocument/2006/relationships/hyperlink" Target="https://www.google.com.tw/maps/place/23.889252,121.511679" TargetMode="External"/><Relationship Id="rId5976" Type="http://schemas.openxmlformats.org/officeDocument/2006/relationships/hyperlink" Target="https://www.google.com.tw/maps/place/23.871726,120.293968" TargetMode="External"/><Relationship Id="rId8035" Type="http://schemas.openxmlformats.org/officeDocument/2006/relationships/hyperlink" Target="https://www.google.com.tw/maps/place/23.844976,120.918339" TargetMode="External"/><Relationship Id="rId61" Type="http://schemas.openxmlformats.org/officeDocument/2006/relationships/hyperlink" Target="https://www.google.com.tw/maps/place/24.981653,121.276081" TargetMode="External"/><Relationship Id="rId4992" Type="http://schemas.openxmlformats.org/officeDocument/2006/relationships/hyperlink" Target="https://www.google.com.tw/maps/place/23.666288,121.421842" TargetMode="External"/><Relationship Id="rId5629" Type="http://schemas.openxmlformats.org/officeDocument/2006/relationships/hyperlink" Target="https://www.google.com.tw/maps/place/25.136300,121.369500" TargetMode="External"/><Relationship Id="rId7051" Type="http://schemas.openxmlformats.org/officeDocument/2006/relationships/hyperlink" Target="https://www.google.com.tw/maps/place/22.760640,120.266993" TargetMode="External"/><Relationship Id="rId8102" Type="http://schemas.openxmlformats.org/officeDocument/2006/relationships/hyperlink" Target="https://www.google.com.tw/maps/place/22.776713,120.522201" TargetMode="External"/><Relationship Id="rId2196" Type="http://schemas.openxmlformats.org/officeDocument/2006/relationships/hyperlink" Target="https://www.google.com.tw/maps/place/23.594167,120.537222" TargetMode="External"/><Relationship Id="rId3594" Type="http://schemas.openxmlformats.org/officeDocument/2006/relationships/hyperlink" Target="https://www.google.com.tw/maps/place/24.936698,121.700997" TargetMode="External"/><Relationship Id="rId4645" Type="http://schemas.openxmlformats.org/officeDocument/2006/relationships/hyperlink" Target="https://www.google.com.tw/maps/place/23.926553,121.592732" TargetMode="External"/><Relationship Id="rId168" Type="http://schemas.openxmlformats.org/officeDocument/2006/relationships/hyperlink" Target="https://www.google.com.tw/maps/place/24.764330,120.913820" TargetMode="External"/><Relationship Id="rId3247" Type="http://schemas.openxmlformats.org/officeDocument/2006/relationships/hyperlink" Target="https://www.google.com.tw/maps/place/24.166798,120.949081" TargetMode="External"/><Relationship Id="rId3661" Type="http://schemas.openxmlformats.org/officeDocument/2006/relationships/hyperlink" Target="https://www.google.com.tw/maps/place/24.836393,121.784924" TargetMode="External"/><Relationship Id="rId4712" Type="http://schemas.openxmlformats.org/officeDocument/2006/relationships/hyperlink" Target="https://www.google.com.tw/maps/place/23.692490,121.549709" TargetMode="External"/><Relationship Id="rId7868" Type="http://schemas.openxmlformats.org/officeDocument/2006/relationships/hyperlink" Target="https://www.google.com.tw/maps/place/23.050223,120.556322" TargetMode="External"/><Relationship Id="rId8919" Type="http://schemas.openxmlformats.org/officeDocument/2006/relationships/hyperlink" Target="https://www.google.com.tw/maps/place/23.016778,120.288306" TargetMode="External"/><Relationship Id="rId582" Type="http://schemas.openxmlformats.org/officeDocument/2006/relationships/hyperlink" Target="https://www.google.com.tw/maps/place/23.306185,120.324030" TargetMode="External"/><Relationship Id="rId2263" Type="http://schemas.openxmlformats.org/officeDocument/2006/relationships/hyperlink" Target="https://www.google.com.tw/maps/place/23.380804,120.560863" TargetMode="External"/><Relationship Id="rId3314" Type="http://schemas.openxmlformats.org/officeDocument/2006/relationships/hyperlink" Target="https://www.google.com.tw/maps/place/24.239846,121.251932" TargetMode="External"/><Relationship Id="rId6884" Type="http://schemas.openxmlformats.org/officeDocument/2006/relationships/hyperlink" Target="https://www.google.com.tw/maps/place/23.114222,120.204167" TargetMode="External"/><Relationship Id="rId7935" Type="http://schemas.openxmlformats.org/officeDocument/2006/relationships/hyperlink" Target="https://www.google.com.tw/maps/place/22.817655,120.461923" TargetMode="External"/><Relationship Id="rId9290" Type="http://schemas.openxmlformats.org/officeDocument/2006/relationships/hyperlink" Target="https://www.google.com.tw/maps/place/24.678525,121.388305" TargetMode="External"/><Relationship Id="rId235" Type="http://schemas.openxmlformats.org/officeDocument/2006/relationships/hyperlink" Target="https://www.google.com.tw/maps/place/24.573900,120.760285" TargetMode="External"/><Relationship Id="rId2330" Type="http://schemas.openxmlformats.org/officeDocument/2006/relationships/hyperlink" Target="https://www.google.com.tw/maps/place/23.303450,120.622720" TargetMode="External"/><Relationship Id="rId5486" Type="http://schemas.openxmlformats.org/officeDocument/2006/relationships/hyperlink" Target="https://www.google.com.tw/maps/place/24.039407,121.187004" TargetMode="External"/><Relationship Id="rId6537" Type="http://schemas.openxmlformats.org/officeDocument/2006/relationships/hyperlink" Target="https://www.google.com.tw/maps/place/23.476667,120.713056" TargetMode="External"/><Relationship Id="rId302" Type="http://schemas.openxmlformats.org/officeDocument/2006/relationships/hyperlink" Target="https://www.google.com.tw/maps/place/24.364176,120.640197" TargetMode="External"/><Relationship Id="rId4088" Type="http://schemas.openxmlformats.org/officeDocument/2006/relationships/hyperlink" Target="https://www.google.com.tw/maps/place/23.391740,121.332920" TargetMode="External"/><Relationship Id="rId5139" Type="http://schemas.openxmlformats.org/officeDocument/2006/relationships/hyperlink" Target="https://www.google.com.tw/maps/place/24.720206,120.905363" TargetMode="External"/><Relationship Id="rId5553" Type="http://schemas.openxmlformats.org/officeDocument/2006/relationships/hyperlink" Target="https://www.google.com.tw/maps/place/24.120588,121.263068" TargetMode="External"/><Relationship Id="rId6951" Type="http://schemas.openxmlformats.org/officeDocument/2006/relationships/hyperlink" Target="https://www.google.com.tw/maps/place/23.145055,120.288056" TargetMode="External"/><Relationship Id="rId9010" Type="http://schemas.openxmlformats.org/officeDocument/2006/relationships/hyperlink" Target="https://www.google.com.tw/maps/place/24.866155,121.293961" TargetMode="External"/><Relationship Id="rId4155" Type="http://schemas.openxmlformats.org/officeDocument/2006/relationships/hyperlink" Target="https://www.google.com.tw/maps/place/23.124173,121.218056" TargetMode="External"/><Relationship Id="rId5206" Type="http://schemas.openxmlformats.org/officeDocument/2006/relationships/hyperlink" Target="https://www.google.com.tw/maps/place/24.508853,120.784866" TargetMode="External"/><Relationship Id="rId6604" Type="http://schemas.openxmlformats.org/officeDocument/2006/relationships/hyperlink" Target="https://www.google.com.tw/maps/place/23.473364,120.844451" TargetMode="External"/><Relationship Id="rId1749" Type="http://schemas.openxmlformats.org/officeDocument/2006/relationships/hyperlink" Target="https://www.google.com.tw/maps/place/24.883610,121.267370" TargetMode="External"/><Relationship Id="rId3171" Type="http://schemas.openxmlformats.org/officeDocument/2006/relationships/hyperlink" Target="https://www.google.com.tw/maps/place/24.670260,121.711888" TargetMode="External"/><Relationship Id="rId5620" Type="http://schemas.openxmlformats.org/officeDocument/2006/relationships/hyperlink" Target="https://www.google.com.tw/maps/place/25.151615,121.408171" TargetMode="External"/><Relationship Id="rId8776" Type="http://schemas.openxmlformats.org/officeDocument/2006/relationships/hyperlink" Target="https://www.google.com.tw/maps/place/22.891280,120.640569" TargetMode="External"/><Relationship Id="rId1816" Type="http://schemas.openxmlformats.org/officeDocument/2006/relationships/hyperlink" Target="https://www.google.com.tw/maps/place/24.722602,121.097146" TargetMode="External"/><Relationship Id="rId4222" Type="http://schemas.openxmlformats.org/officeDocument/2006/relationships/hyperlink" Target="https://www.google.com.tw/maps/place/22.895321,121.095028" TargetMode="External"/><Relationship Id="rId7378" Type="http://schemas.openxmlformats.org/officeDocument/2006/relationships/hyperlink" Target="https://www.google.com.tw/maps/place/23.220751,121.013591" TargetMode="External"/><Relationship Id="rId7792" Type="http://schemas.openxmlformats.org/officeDocument/2006/relationships/hyperlink" Target="https://www.google.com.tw/maps/place/23.265260,120.713835" TargetMode="External"/><Relationship Id="rId8429" Type="http://schemas.openxmlformats.org/officeDocument/2006/relationships/hyperlink" Target="https://www.google.com.tw/maps/place/21.918251,120.837124" TargetMode="External"/><Relationship Id="rId8843" Type="http://schemas.openxmlformats.org/officeDocument/2006/relationships/hyperlink" Target="https://www.google.com.tw/maps/place/23.252692,121.395129" TargetMode="External"/><Relationship Id="rId3988" Type="http://schemas.openxmlformats.org/officeDocument/2006/relationships/hyperlink" Target="https://www.google.com.tw/maps/place/23.784725,121.458855" TargetMode="External"/><Relationship Id="rId6394" Type="http://schemas.openxmlformats.org/officeDocument/2006/relationships/hyperlink" Target="https://www.google.com.tw/maps/place/23.067018,120.134479" TargetMode="External"/><Relationship Id="rId7445" Type="http://schemas.openxmlformats.org/officeDocument/2006/relationships/hyperlink" Target="https://www.google.com.tw/maps/place/23.135717,121.123602" TargetMode="External"/><Relationship Id="rId8910" Type="http://schemas.openxmlformats.org/officeDocument/2006/relationships/hyperlink" Target="https://www.google.com.tw/maps/place/23.453333,120.325556" TargetMode="External"/><Relationship Id="rId6047" Type="http://schemas.openxmlformats.org/officeDocument/2006/relationships/hyperlink" Target="https://www.google.com.tw/maps/place/23.576111,120.150834" TargetMode="External"/><Relationship Id="rId6461" Type="http://schemas.openxmlformats.org/officeDocument/2006/relationships/hyperlink" Target="https://www.google.com.tw/maps/place/23.444722,120.544445" TargetMode="External"/><Relationship Id="rId7512" Type="http://schemas.openxmlformats.org/officeDocument/2006/relationships/hyperlink" Target="https://www.google.com.tw/maps/place/24.135429,120.874615" TargetMode="External"/><Relationship Id="rId976" Type="http://schemas.openxmlformats.org/officeDocument/2006/relationships/hyperlink" Target="https://www.google.com.tw/maps/place/24.989140,121.308927" TargetMode="External"/><Relationship Id="rId2657" Type="http://schemas.openxmlformats.org/officeDocument/2006/relationships/hyperlink" Target="https://www.google.com.tw/maps/place/24.881082,121.277988" TargetMode="External"/><Relationship Id="rId5063" Type="http://schemas.openxmlformats.org/officeDocument/2006/relationships/hyperlink" Target="https://www.google.com.tw/maps/place/23.879358,121.541714" TargetMode="External"/><Relationship Id="rId6114" Type="http://schemas.openxmlformats.org/officeDocument/2006/relationships/hyperlink" Target="https://www.google.com.tw/maps/place/23.308877,120.150922" TargetMode="External"/><Relationship Id="rId629" Type="http://schemas.openxmlformats.org/officeDocument/2006/relationships/hyperlink" Target="https://www.google.com.tw/maps/place/23.123639,120.318556" TargetMode="External"/><Relationship Id="rId1259" Type="http://schemas.openxmlformats.org/officeDocument/2006/relationships/hyperlink" Target="https://www.google.com.tw/maps/place/25.120030,121.900399" TargetMode="External"/><Relationship Id="rId3708" Type="http://schemas.openxmlformats.org/officeDocument/2006/relationships/hyperlink" Target="https://www.google.com.tw/maps/place/24.649394,121.783393" TargetMode="External"/><Relationship Id="rId5130" Type="http://schemas.openxmlformats.org/officeDocument/2006/relationships/hyperlink" Target="https://www.google.com.tw/maps/place/24.144689,120.676944" TargetMode="External"/><Relationship Id="rId8286" Type="http://schemas.openxmlformats.org/officeDocument/2006/relationships/hyperlink" Target="https://www.google.com.tw/maps/place/22.741669,120.716377" TargetMode="External"/><Relationship Id="rId9337" Type="http://schemas.openxmlformats.org/officeDocument/2006/relationships/hyperlink" Target="https://www.google.com.tw/maps/place/24.657542,121.405930" TargetMode="External"/><Relationship Id="rId1673" Type="http://schemas.openxmlformats.org/officeDocument/2006/relationships/hyperlink" Target="https://www.google.com.tw/maps/place/25.035406,121.495987" TargetMode="External"/><Relationship Id="rId2724" Type="http://schemas.openxmlformats.org/officeDocument/2006/relationships/hyperlink" Target="https://www.google.com.tw/maps/place/25.099895,121.718996" TargetMode="External"/><Relationship Id="rId1326" Type="http://schemas.openxmlformats.org/officeDocument/2006/relationships/hyperlink" Target="https://www.google.com.tw/maps/place/24.978241,121.944567" TargetMode="External"/><Relationship Id="rId1740" Type="http://schemas.openxmlformats.org/officeDocument/2006/relationships/hyperlink" Target="https://www.google.com.tw/maps/place/24.888782,121.284170" TargetMode="External"/><Relationship Id="rId4896" Type="http://schemas.openxmlformats.org/officeDocument/2006/relationships/hyperlink" Target="https://www.google.com.tw/maps/place/22.978345,121.308492" TargetMode="External"/><Relationship Id="rId5947" Type="http://schemas.openxmlformats.org/officeDocument/2006/relationships/hyperlink" Target="https://www.google.com.tw/maps/place/23.984085,120.355020" TargetMode="External"/><Relationship Id="rId8353" Type="http://schemas.openxmlformats.org/officeDocument/2006/relationships/hyperlink" Target="https://www.google.com.tw/maps/place/22.191511,120.691744" TargetMode="External"/><Relationship Id="rId9404" Type="http://schemas.openxmlformats.org/officeDocument/2006/relationships/hyperlink" Target="https://www.google.com.tw/maps/place/24.645634,121.435780" TargetMode="External"/><Relationship Id="rId32" Type="http://schemas.openxmlformats.org/officeDocument/2006/relationships/hyperlink" Target="https://www.google.com.tw/maps/place/25.014860,121.396350" TargetMode="External"/><Relationship Id="rId3498" Type="http://schemas.openxmlformats.org/officeDocument/2006/relationships/hyperlink" Target="https://www.google.com.tw/maps/place/24.173335,121.579227" TargetMode="External"/><Relationship Id="rId4549" Type="http://schemas.openxmlformats.org/officeDocument/2006/relationships/hyperlink" Target="https://www.google.com.tw/maps/place/23.956896,121.552472" TargetMode="External"/><Relationship Id="rId4963" Type="http://schemas.openxmlformats.org/officeDocument/2006/relationships/hyperlink" Target="https://www.google.com.tw/maps/place/22.751313,121.157448" TargetMode="External"/><Relationship Id="rId8006" Type="http://schemas.openxmlformats.org/officeDocument/2006/relationships/hyperlink" Target="https://www.google.com.tw/maps/place/22.522452,120.412657" TargetMode="External"/><Relationship Id="rId8420" Type="http://schemas.openxmlformats.org/officeDocument/2006/relationships/hyperlink" Target="https://www.google.com.tw/maps/place/21.941294,120.806126" TargetMode="External"/><Relationship Id="rId3565" Type="http://schemas.openxmlformats.org/officeDocument/2006/relationships/hyperlink" Target="https://www.google.com.tw/maps/place/24.959197,121.619578" TargetMode="External"/><Relationship Id="rId4616" Type="http://schemas.openxmlformats.org/officeDocument/2006/relationships/hyperlink" Target="https://www.google.com.tw/maps/place/24.241686,120.675889" TargetMode="External"/><Relationship Id="rId7022" Type="http://schemas.openxmlformats.org/officeDocument/2006/relationships/hyperlink" Target="https://www.google.com.tw/maps/place/22.866257,120.323889" TargetMode="External"/><Relationship Id="rId486" Type="http://schemas.openxmlformats.org/officeDocument/2006/relationships/hyperlink" Target="https://www.google.com.tw/maps/place/23.678423,120.479449" TargetMode="External"/><Relationship Id="rId2167" Type="http://schemas.openxmlformats.org/officeDocument/2006/relationships/hyperlink" Target="https://www.google.com.tw/maps/place/23.701474,120.551158" TargetMode="External"/><Relationship Id="rId2581" Type="http://schemas.openxmlformats.org/officeDocument/2006/relationships/hyperlink" Target="https://www.google.com.tw/maps/place/24.824130,121.209813" TargetMode="External"/><Relationship Id="rId3218" Type="http://schemas.openxmlformats.org/officeDocument/2006/relationships/hyperlink" Target="https://www.google.com.tw/maps/place/24.165175,120.843761" TargetMode="External"/><Relationship Id="rId3632" Type="http://schemas.openxmlformats.org/officeDocument/2006/relationships/hyperlink" Target="https://www.google.com.tw/maps/place/24.869045,121.772568" TargetMode="External"/><Relationship Id="rId6788" Type="http://schemas.openxmlformats.org/officeDocument/2006/relationships/hyperlink" Target="https://www.google.com.tw/maps/place/23.485833,120.247778" TargetMode="External"/><Relationship Id="rId9194" Type="http://schemas.openxmlformats.org/officeDocument/2006/relationships/hyperlink" Target="https://www.google.com.tw/maps/place/24.717670,121.348127" TargetMode="External"/><Relationship Id="rId139" Type="http://schemas.openxmlformats.org/officeDocument/2006/relationships/hyperlink" Target="https://www.google.com.tw/maps/place/24.841030,121.005500" TargetMode="External"/><Relationship Id="rId553" Type="http://schemas.openxmlformats.org/officeDocument/2006/relationships/hyperlink" Target="https://www.google.com.tw/maps/place/23.418901,120.389043" TargetMode="External"/><Relationship Id="rId1183" Type="http://schemas.openxmlformats.org/officeDocument/2006/relationships/hyperlink" Target="https://www.google.com.tw/maps/place/25.209534,121.655977" TargetMode="External"/><Relationship Id="rId2234" Type="http://schemas.openxmlformats.org/officeDocument/2006/relationships/hyperlink" Target="https://www.google.com.tw/maps/place/23.467222,120.532500" TargetMode="External"/><Relationship Id="rId7839" Type="http://schemas.openxmlformats.org/officeDocument/2006/relationships/hyperlink" Target="https://www.google.com.tw/maps/place/23.139634,120.623108" TargetMode="External"/><Relationship Id="rId9261" Type="http://schemas.openxmlformats.org/officeDocument/2006/relationships/hyperlink" Target="https://www.google.com.tw/maps/place/24.692296,121.374805" TargetMode="External"/><Relationship Id="rId206" Type="http://schemas.openxmlformats.org/officeDocument/2006/relationships/hyperlink" Target="https://www.google.com.tw/maps/place/24.649348,120.846922" TargetMode="External"/><Relationship Id="rId6855" Type="http://schemas.openxmlformats.org/officeDocument/2006/relationships/hyperlink" Target="https://www.google.com.tw/maps/place/23.235514,120.182849" TargetMode="External"/><Relationship Id="rId7906" Type="http://schemas.openxmlformats.org/officeDocument/2006/relationships/hyperlink" Target="https://www.google.com.tw/maps/place/22.934073,120.504191" TargetMode="External"/><Relationship Id="rId620" Type="http://schemas.openxmlformats.org/officeDocument/2006/relationships/hyperlink" Target="https://www.google.com.tw/maps/place/23.158388,120.339704" TargetMode="External"/><Relationship Id="rId1250" Type="http://schemas.openxmlformats.org/officeDocument/2006/relationships/hyperlink" Target="https://www.google.com.tw/maps/place/25.124440,121.860979" TargetMode="External"/><Relationship Id="rId2301" Type="http://schemas.openxmlformats.org/officeDocument/2006/relationships/hyperlink" Target="https://www.google.com.tw/maps/place/23.379065,120.613351" TargetMode="External"/><Relationship Id="rId4059" Type="http://schemas.openxmlformats.org/officeDocument/2006/relationships/hyperlink" Target="https://www.google.com.tw/maps/place/23.497560,121.368230" TargetMode="External"/><Relationship Id="rId5457" Type="http://schemas.openxmlformats.org/officeDocument/2006/relationships/hyperlink" Target="https://www.google.com.tw/maps/place/24.018513,121.129839" TargetMode="External"/><Relationship Id="rId5871" Type="http://schemas.openxmlformats.org/officeDocument/2006/relationships/hyperlink" Target="https://www.google.com.tw/maps/place/24.239120,120.518209" TargetMode="External"/><Relationship Id="rId6508" Type="http://schemas.openxmlformats.org/officeDocument/2006/relationships/hyperlink" Target="https://www.google.com.tw/maps/place/23.406667,120.654445" TargetMode="External"/><Relationship Id="rId6922" Type="http://schemas.openxmlformats.org/officeDocument/2006/relationships/hyperlink" Target="https://www.google.com.tw/maps/place/23.250086,120.277367" TargetMode="External"/><Relationship Id="rId4473" Type="http://schemas.openxmlformats.org/officeDocument/2006/relationships/hyperlink" Target="https://www.google.com.tw/maps/place/24.920175,121.549520" TargetMode="External"/><Relationship Id="rId5524" Type="http://schemas.openxmlformats.org/officeDocument/2006/relationships/hyperlink" Target="https://www.google.com.tw/maps/place/24.080167,121.168335" TargetMode="External"/><Relationship Id="rId3075" Type="http://schemas.openxmlformats.org/officeDocument/2006/relationships/hyperlink" Target="https://www.google.com.tw/maps/place/24.311504,121.289972" TargetMode="External"/><Relationship Id="rId4126" Type="http://schemas.openxmlformats.org/officeDocument/2006/relationships/hyperlink" Target="https://www.google.com.tw/maps/place/23.224250,121.283060" TargetMode="External"/><Relationship Id="rId4540" Type="http://schemas.openxmlformats.org/officeDocument/2006/relationships/hyperlink" Target="https://www.google.com.tw/maps/place/23.973485,121.580604" TargetMode="External"/><Relationship Id="rId7696" Type="http://schemas.openxmlformats.org/officeDocument/2006/relationships/hyperlink" Target="https://www.google.com.tw/maps/place/23.610753,120.893382" TargetMode="External"/><Relationship Id="rId8747" Type="http://schemas.openxmlformats.org/officeDocument/2006/relationships/hyperlink" Target="https://www.google.com.tw/maps/place/22.886345,120.521656" TargetMode="External"/><Relationship Id="rId2091" Type="http://schemas.openxmlformats.org/officeDocument/2006/relationships/hyperlink" Target="https://www.google.com.tw/maps/place/23.912197,120.678326" TargetMode="External"/><Relationship Id="rId3142" Type="http://schemas.openxmlformats.org/officeDocument/2006/relationships/hyperlink" Target="https://www.google.com.tw/maps/place/24.632640,121.606684" TargetMode="External"/><Relationship Id="rId6298" Type="http://schemas.openxmlformats.org/officeDocument/2006/relationships/hyperlink" Target="https://www.google.com.tw/maps/place/22.496136,120.444073" TargetMode="External"/><Relationship Id="rId7349" Type="http://schemas.openxmlformats.org/officeDocument/2006/relationships/hyperlink" Target="https://www.google.com.tw/maps/place/23.272050,120.976717" TargetMode="External"/><Relationship Id="rId7763" Type="http://schemas.openxmlformats.org/officeDocument/2006/relationships/hyperlink" Target="https://www.google.com.tw/maps/place/23.539075,120.899602" TargetMode="External"/><Relationship Id="rId6365" Type="http://schemas.openxmlformats.org/officeDocument/2006/relationships/hyperlink" Target="https://www.google.com.tw/maps/place/22.975825,120.190950" TargetMode="External"/><Relationship Id="rId7416" Type="http://schemas.openxmlformats.org/officeDocument/2006/relationships/hyperlink" Target="https://www.google.com.tw/maps/place/23.175479,121.030113" TargetMode="External"/><Relationship Id="rId8814" Type="http://schemas.openxmlformats.org/officeDocument/2006/relationships/hyperlink" Target="https://www.google.com.tw/maps/place/23.312230,121.336500" TargetMode="External"/><Relationship Id="rId130" Type="http://schemas.openxmlformats.org/officeDocument/2006/relationships/hyperlink" Target="https://www.google.com.tw/maps/place/24.871480,120.998500" TargetMode="External"/><Relationship Id="rId3959" Type="http://schemas.openxmlformats.org/officeDocument/2006/relationships/hyperlink" Target="https://www.google.com.tw/maps/place/23.880422,121.519540" TargetMode="External"/><Relationship Id="rId5381" Type="http://schemas.openxmlformats.org/officeDocument/2006/relationships/hyperlink" Target="https://www.google.com.tw/maps/place/24.007680,120.847458" TargetMode="External"/><Relationship Id="rId6018" Type="http://schemas.openxmlformats.org/officeDocument/2006/relationships/hyperlink" Target="https://www.google.com.tw/maps/place/23.700370,120.189277" TargetMode="External"/><Relationship Id="rId7830" Type="http://schemas.openxmlformats.org/officeDocument/2006/relationships/hyperlink" Target="https://www.google.com.tw/maps/place/23.163545,120.643790" TargetMode="External"/><Relationship Id="rId2975" Type="http://schemas.openxmlformats.org/officeDocument/2006/relationships/hyperlink" Target="https://www.google.com.tw/maps/place/24.535494,121.452913" TargetMode="External"/><Relationship Id="rId5034" Type="http://schemas.openxmlformats.org/officeDocument/2006/relationships/hyperlink" Target="https://www.google.com.tw/maps/place/22.779460,121.165915" TargetMode="External"/><Relationship Id="rId6432" Type="http://schemas.openxmlformats.org/officeDocument/2006/relationships/hyperlink" Target="https://www.google.com.tw/maps/place/23.467778,120.423889" TargetMode="External"/><Relationship Id="rId947" Type="http://schemas.openxmlformats.org/officeDocument/2006/relationships/hyperlink" Target="https://www.google.com.tw/maps/place/25.032635,121.434681" TargetMode="External"/><Relationship Id="rId1577" Type="http://schemas.openxmlformats.org/officeDocument/2006/relationships/hyperlink" Target="https://www.google.com.tw/maps/place/25.029061,121.830873" TargetMode="External"/><Relationship Id="rId1991" Type="http://schemas.openxmlformats.org/officeDocument/2006/relationships/hyperlink" Target="https://www.google.com.tw/maps/place/24.274599,120.781980" TargetMode="External"/><Relationship Id="rId2628" Type="http://schemas.openxmlformats.org/officeDocument/2006/relationships/hyperlink" Target="https://www.google.com.tw/maps/place/24.999395,121.309601" TargetMode="External"/><Relationship Id="rId1644" Type="http://schemas.openxmlformats.org/officeDocument/2006/relationships/hyperlink" Target="https://www.google.com.tw/maps/place/24.613760,121.835531" TargetMode="External"/><Relationship Id="rId4050" Type="http://schemas.openxmlformats.org/officeDocument/2006/relationships/hyperlink" Target="https://www.google.com.tw/maps/place/23.536060,121.377290" TargetMode="External"/><Relationship Id="rId5101" Type="http://schemas.openxmlformats.org/officeDocument/2006/relationships/hyperlink" Target="https://www.google.com.tw/maps/place/24.212030,120.581064" TargetMode="External"/><Relationship Id="rId8257" Type="http://schemas.openxmlformats.org/officeDocument/2006/relationships/hyperlink" Target="https://www.google.com.tw/maps/place/22.714747,120.645965" TargetMode="External"/><Relationship Id="rId8671" Type="http://schemas.openxmlformats.org/officeDocument/2006/relationships/hyperlink" Target="https://www.google.com.tw/maps/place/22.920152,120.639963" TargetMode="External"/><Relationship Id="rId9308" Type="http://schemas.openxmlformats.org/officeDocument/2006/relationships/hyperlink" Target="https://www.google.com.tw/maps/place/24.673681,121.401704" TargetMode="External"/><Relationship Id="rId1711" Type="http://schemas.openxmlformats.org/officeDocument/2006/relationships/hyperlink" Target="https://www.google.com.tw/maps/place/24.931185,121.377041" TargetMode="External"/><Relationship Id="rId4867" Type="http://schemas.openxmlformats.org/officeDocument/2006/relationships/hyperlink" Target="https://www.google.com.tw/maps/place/23.096817,121.359381" TargetMode="External"/><Relationship Id="rId7273" Type="http://schemas.openxmlformats.org/officeDocument/2006/relationships/hyperlink" Target="https://www.google.com.tw/maps/place/23.268074,120.838030" TargetMode="External"/><Relationship Id="rId8324" Type="http://schemas.openxmlformats.org/officeDocument/2006/relationships/hyperlink" Target="https://www.google.com.tw/maps/place/22.600094,120.399785" TargetMode="External"/><Relationship Id="rId3469" Type="http://schemas.openxmlformats.org/officeDocument/2006/relationships/hyperlink" Target="https://www.google.com.tw/maps/place/24.211042,121.487032" TargetMode="External"/><Relationship Id="rId5918" Type="http://schemas.openxmlformats.org/officeDocument/2006/relationships/hyperlink" Target="https://www.google.com.tw/maps/place/24.073757,120.424848" TargetMode="External"/><Relationship Id="rId7340" Type="http://schemas.openxmlformats.org/officeDocument/2006/relationships/hyperlink" Target="https://www.google.com.tw/maps/place/23.260875,120.947687" TargetMode="External"/><Relationship Id="rId2485" Type="http://schemas.openxmlformats.org/officeDocument/2006/relationships/hyperlink" Target="https://www.google.com.tw/maps/place/22.831877,120.504298" TargetMode="External"/><Relationship Id="rId3883" Type="http://schemas.openxmlformats.org/officeDocument/2006/relationships/hyperlink" Target="https://www.google.com.tw/maps/place/24.150216,121.646960" TargetMode="External"/><Relationship Id="rId4934" Type="http://schemas.openxmlformats.org/officeDocument/2006/relationships/hyperlink" Target="https://www.google.com.tw/maps/place/22.856560,121.198153" TargetMode="External"/><Relationship Id="rId9098" Type="http://schemas.openxmlformats.org/officeDocument/2006/relationships/hyperlink" Target="https://www.google.com.tw/maps/place/24.763033,121.349072" TargetMode="External"/><Relationship Id="rId457" Type="http://schemas.openxmlformats.org/officeDocument/2006/relationships/hyperlink" Target="https://www.google.com.tw/maps/place/23.795421,120.471820" TargetMode="External"/><Relationship Id="rId1087" Type="http://schemas.openxmlformats.org/officeDocument/2006/relationships/hyperlink" Target="https://www.google.com.tw/maps/place/24.673243,120.852229" TargetMode="External"/><Relationship Id="rId2138" Type="http://schemas.openxmlformats.org/officeDocument/2006/relationships/hyperlink" Target="https://www.google.com.tw/maps/place/23.758945,120.658956" TargetMode="External"/><Relationship Id="rId3536" Type="http://schemas.openxmlformats.org/officeDocument/2006/relationships/hyperlink" Target="https://www.google.com.tw/maps/place/24.981910,121.541521" TargetMode="External"/><Relationship Id="rId3950" Type="http://schemas.openxmlformats.org/officeDocument/2006/relationships/hyperlink" Target="https://www.google.com.tw/maps/place/23.918510,121.533406" TargetMode="External"/><Relationship Id="rId9165" Type="http://schemas.openxmlformats.org/officeDocument/2006/relationships/hyperlink" Target="https://www.google.com.tw/maps/place/24.732783,121.352245" TargetMode="External"/><Relationship Id="rId871" Type="http://schemas.openxmlformats.org/officeDocument/2006/relationships/hyperlink" Target="https://www.google.com.tw/maps/place/22.395961,120.591223" TargetMode="External"/><Relationship Id="rId2552" Type="http://schemas.openxmlformats.org/officeDocument/2006/relationships/hyperlink" Target="https://www.google.com.tw/maps/place/23.924454,120.675933" TargetMode="External"/><Relationship Id="rId3603" Type="http://schemas.openxmlformats.org/officeDocument/2006/relationships/hyperlink" Target="https://www.google.com.tw/maps/place/24.914783,121.712450" TargetMode="External"/><Relationship Id="rId6759" Type="http://schemas.openxmlformats.org/officeDocument/2006/relationships/hyperlink" Target="https://www.google.com.tw/maps/place/23.590733,120.301267" TargetMode="External"/><Relationship Id="rId524" Type="http://schemas.openxmlformats.org/officeDocument/2006/relationships/hyperlink" Target="https://www.google.com.tw/maps/place/23.523889,120.439445" TargetMode="External"/><Relationship Id="rId1154" Type="http://schemas.openxmlformats.org/officeDocument/2006/relationships/hyperlink" Target="https://www.google.com.tw/maps/place/25.296028,121.580750" TargetMode="External"/><Relationship Id="rId2205" Type="http://schemas.openxmlformats.org/officeDocument/2006/relationships/hyperlink" Target="https://www.google.com.tw/maps/place/23.570278,120.556111" TargetMode="External"/><Relationship Id="rId5775" Type="http://schemas.openxmlformats.org/officeDocument/2006/relationships/hyperlink" Target="https://www.google.com.tw/maps/place/23.824616,120.758061" TargetMode="External"/><Relationship Id="rId6826" Type="http://schemas.openxmlformats.org/officeDocument/2006/relationships/hyperlink" Target="https://www.google.com.tw/maps/place/23.325484,120.254085" TargetMode="External"/><Relationship Id="rId8181" Type="http://schemas.openxmlformats.org/officeDocument/2006/relationships/hyperlink" Target="https://www.google.com.tw/maps/place/23.052406,121.300154" TargetMode="External"/><Relationship Id="rId9232" Type="http://schemas.openxmlformats.org/officeDocument/2006/relationships/hyperlink" Target="https://www.google.com.tw/maps/place/24.701363,121.362154" TargetMode="External"/><Relationship Id="rId1221" Type="http://schemas.openxmlformats.org/officeDocument/2006/relationships/hyperlink" Target="https://www.google.com.tw/maps/place/25.139302,121.752921" TargetMode="External"/><Relationship Id="rId4377" Type="http://schemas.openxmlformats.org/officeDocument/2006/relationships/hyperlink" Target="https://www.google.com.tw/maps/place/22.366247,120.908653" TargetMode="External"/><Relationship Id="rId4791" Type="http://schemas.openxmlformats.org/officeDocument/2006/relationships/hyperlink" Target="https://www.google.com.tw/maps/place/23.388770,121.474665" TargetMode="External"/><Relationship Id="rId5428" Type="http://schemas.openxmlformats.org/officeDocument/2006/relationships/hyperlink" Target="https://www.google.com.tw/maps/place/23.995312,121.036690" TargetMode="External"/><Relationship Id="rId5842" Type="http://schemas.openxmlformats.org/officeDocument/2006/relationships/hyperlink" Target="https://www.google.com.tw/maps/place/23.793792,120.998165" TargetMode="External"/><Relationship Id="rId8998" Type="http://schemas.openxmlformats.org/officeDocument/2006/relationships/hyperlink" Target="https://www.google.com.tw/maps/place/24.249661,121.152954" TargetMode="External"/><Relationship Id="rId3393" Type="http://schemas.openxmlformats.org/officeDocument/2006/relationships/hyperlink" Target="https://www.google.com.tw/maps/place/24.180471,121.393820" TargetMode="External"/><Relationship Id="rId4444" Type="http://schemas.openxmlformats.org/officeDocument/2006/relationships/hyperlink" Target="https://www.google.com.tw/maps/place/22.206304,120.750815" TargetMode="External"/><Relationship Id="rId3046" Type="http://schemas.openxmlformats.org/officeDocument/2006/relationships/hyperlink" Target="https://www.google.com.tw/maps/place/24.381163,121.345631" TargetMode="External"/><Relationship Id="rId3460" Type="http://schemas.openxmlformats.org/officeDocument/2006/relationships/hyperlink" Target="https://www.google.com.tw/maps/place/24.195235,121.483707" TargetMode="External"/><Relationship Id="rId381" Type="http://schemas.openxmlformats.org/officeDocument/2006/relationships/hyperlink" Target="https://www.google.com.tw/maps/place/24.083905,120.551736" TargetMode="External"/><Relationship Id="rId2062" Type="http://schemas.openxmlformats.org/officeDocument/2006/relationships/hyperlink" Target="https://www.google.com.tw/maps/place/24.028571,120.696840" TargetMode="External"/><Relationship Id="rId3113" Type="http://schemas.openxmlformats.org/officeDocument/2006/relationships/hyperlink" Target="https://www.google.com.tw/maps/place/24.864646,121.366697" TargetMode="External"/><Relationship Id="rId4511" Type="http://schemas.openxmlformats.org/officeDocument/2006/relationships/hyperlink" Target="https://www.google.com.tw/maps/place/24.754398,121.656596" TargetMode="External"/><Relationship Id="rId6269" Type="http://schemas.openxmlformats.org/officeDocument/2006/relationships/hyperlink" Target="https://www.google.com.tw/maps/place/22.559756,120.358138" TargetMode="External"/><Relationship Id="rId7667" Type="http://schemas.openxmlformats.org/officeDocument/2006/relationships/hyperlink" Target="https://www.google.com.tw/maps/place/23.723419,120.853815" TargetMode="External"/><Relationship Id="rId8718" Type="http://schemas.openxmlformats.org/officeDocument/2006/relationships/hyperlink" Target="https://www.google.com.tw/maps/place/22.891476,120.397390" TargetMode="External"/><Relationship Id="rId6683" Type="http://schemas.openxmlformats.org/officeDocument/2006/relationships/hyperlink" Target="https://www.google.com.tw/maps/place/23.870566,120.443123" TargetMode="External"/><Relationship Id="rId7734" Type="http://schemas.openxmlformats.org/officeDocument/2006/relationships/hyperlink" Target="https://www.google.com.tw/maps/place/23.556854,120.911822" TargetMode="External"/><Relationship Id="rId2879" Type="http://schemas.openxmlformats.org/officeDocument/2006/relationships/hyperlink" Target="https://www.google.com.tw/maps/place/24.641547,121.560462" TargetMode="External"/><Relationship Id="rId5285" Type="http://schemas.openxmlformats.org/officeDocument/2006/relationships/hyperlink" Target="https://www.google.com.tw/maps/place/24.644348,120.860330" TargetMode="External"/><Relationship Id="rId6336" Type="http://schemas.openxmlformats.org/officeDocument/2006/relationships/hyperlink" Target="https://www.google.com.tw/maps/place/22.404510,120.581496" TargetMode="External"/><Relationship Id="rId6750" Type="http://schemas.openxmlformats.org/officeDocument/2006/relationships/hyperlink" Target="https://www.google.com.tw/maps/place/23.630000,120.310834" TargetMode="External"/><Relationship Id="rId7801" Type="http://schemas.openxmlformats.org/officeDocument/2006/relationships/hyperlink" Target="https://www.google.com.tw/maps/place/23.244267,120.696167" TargetMode="External"/><Relationship Id="rId101" Type="http://schemas.openxmlformats.org/officeDocument/2006/relationships/hyperlink" Target="https://www.google.com.tw/maps/place/24.903100,121.126000" TargetMode="External"/><Relationship Id="rId1895" Type="http://schemas.openxmlformats.org/officeDocument/2006/relationships/hyperlink" Target="https://www.google.com.tw/maps/place/24.533896,120.918044" TargetMode="External"/><Relationship Id="rId2946" Type="http://schemas.openxmlformats.org/officeDocument/2006/relationships/hyperlink" Target="https://www.google.com.tw/maps/place/24.735385,121.802060" TargetMode="External"/><Relationship Id="rId5352" Type="http://schemas.openxmlformats.org/officeDocument/2006/relationships/hyperlink" Target="https://www.google.com.tw/maps/place/23.982098,120.752637" TargetMode="External"/><Relationship Id="rId6403" Type="http://schemas.openxmlformats.org/officeDocument/2006/relationships/hyperlink" Target="https://www.google.com.tw/maps/place/23.061292,120.176622" TargetMode="External"/><Relationship Id="rId918" Type="http://schemas.openxmlformats.org/officeDocument/2006/relationships/hyperlink" Target="https://www.google.com.tw/maps/place/22.212082,120.684476" TargetMode="External"/><Relationship Id="rId1548" Type="http://schemas.openxmlformats.org/officeDocument/2006/relationships/hyperlink" Target="https://www.google.com.tw/maps/place/25.179049,121.422283" TargetMode="External"/><Relationship Id="rId5005" Type="http://schemas.openxmlformats.org/officeDocument/2006/relationships/hyperlink" Target="https://www.google.com.tw/maps/place/23.651504,121.473594" TargetMode="External"/><Relationship Id="rId8575" Type="http://schemas.openxmlformats.org/officeDocument/2006/relationships/hyperlink" Target="https://www.google.com.tw/maps/place/22.762230,120.582507" TargetMode="External"/><Relationship Id="rId1962" Type="http://schemas.openxmlformats.org/officeDocument/2006/relationships/hyperlink" Target="https://www.google.com.tw/maps/place/24.313680,120.823377" TargetMode="External"/><Relationship Id="rId4021" Type="http://schemas.openxmlformats.org/officeDocument/2006/relationships/hyperlink" Target="https://www.google.com.tw/maps/place/23.656460,121.418400" TargetMode="External"/><Relationship Id="rId7177" Type="http://schemas.openxmlformats.org/officeDocument/2006/relationships/hyperlink" Target="https://www.google.com.tw/maps/place/23.077221,120.615605" TargetMode="External"/><Relationship Id="rId7591" Type="http://schemas.openxmlformats.org/officeDocument/2006/relationships/hyperlink" Target="https://www.google.com.tw/maps/place/23.967653,120.946634" TargetMode="External"/><Relationship Id="rId8228" Type="http://schemas.openxmlformats.org/officeDocument/2006/relationships/hyperlink" Target="https://www.google.com.tw/maps/place/22.689154,120.529146" TargetMode="External"/><Relationship Id="rId1615" Type="http://schemas.openxmlformats.org/officeDocument/2006/relationships/hyperlink" Target="https://www.google.com.tw/maps/place/25.102022,121.775050" TargetMode="External"/><Relationship Id="rId6193" Type="http://schemas.openxmlformats.org/officeDocument/2006/relationships/hyperlink" Target="https://www.google.com.tw/maps/place/22.838687,120.234207" TargetMode="External"/><Relationship Id="rId7244" Type="http://schemas.openxmlformats.org/officeDocument/2006/relationships/hyperlink" Target="https://www.google.com.tw/maps/place/23.179205,120.780470" TargetMode="External"/><Relationship Id="rId8642" Type="http://schemas.openxmlformats.org/officeDocument/2006/relationships/hyperlink" Target="https://www.google.com.tw/maps/place/22.513430,120.462450" TargetMode="External"/><Relationship Id="rId3787" Type="http://schemas.openxmlformats.org/officeDocument/2006/relationships/hyperlink" Target="https://www.google.com.tw/maps/place/24.458483,121.780023" TargetMode="External"/><Relationship Id="rId4838" Type="http://schemas.openxmlformats.org/officeDocument/2006/relationships/hyperlink" Target="https://www.google.com.tw/maps/place/23.204887,121.395740" TargetMode="External"/><Relationship Id="rId2389" Type="http://schemas.openxmlformats.org/officeDocument/2006/relationships/hyperlink" Target="https://www.google.com.tw/maps/place/23.194181,120.510228" TargetMode="External"/><Relationship Id="rId3854" Type="http://schemas.openxmlformats.org/officeDocument/2006/relationships/hyperlink" Target="https://www.google.com.tw/maps/place/24.245462,121.713222" TargetMode="External"/><Relationship Id="rId4905" Type="http://schemas.openxmlformats.org/officeDocument/2006/relationships/hyperlink" Target="https://www.google.com.tw/maps/place/22.950053,121.281591" TargetMode="External"/><Relationship Id="rId6260" Type="http://schemas.openxmlformats.org/officeDocument/2006/relationships/hyperlink" Target="https://www.google.com.tw/maps/place/22.583606,120.326387" TargetMode="External"/><Relationship Id="rId7311" Type="http://schemas.openxmlformats.org/officeDocument/2006/relationships/hyperlink" Target="https://www.google.com.tw/maps/place/23.286641,120.899257" TargetMode="External"/><Relationship Id="rId775" Type="http://schemas.openxmlformats.org/officeDocument/2006/relationships/hyperlink" Target="https://www.google.com.tw/maps/place/22.638420,120.397028" TargetMode="External"/><Relationship Id="rId2456" Type="http://schemas.openxmlformats.org/officeDocument/2006/relationships/hyperlink" Target="https://www.google.com.tw/maps/place/22.932498,120.459945" TargetMode="External"/><Relationship Id="rId2870" Type="http://schemas.openxmlformats.org/officeDocument/2006/relationships/hyperlink" Target="https://www.google.com.tw/maps/place/24.617320,121.532487" TargetMode="External"/><Relationship Id="rId3507" Type="http://schemas.openxmlformats.org/officeDocument/2006/relationships/hyperlink" Target="https://www.google.com.tw/maps/place/24.164979,121.605380" TargetMode="External"/><Relationship Id="rId3921" Type="http://schemas.openxmlformats.org/officeDocument/2006/relationships/hyperlink" Target="https://www.google.com.tw/maps/place/24.004997,121.618731" TargetMode="External"/><Relationship Id="rId9069" Type="http://schemas.openxmlformats.org/officeDocument/2006/relationships/hyperlink" Target="https://www.google.com.tw/maps/place/24.780238,121.360393" TargetMode="External"/><Relationship Id="rId428" Type="http://schemas.openxmlformats.org/officeDocument/2006/relationships/hyperlink" Target="https://www.google.com.tw/maps/place/23.899189,120.535926" TargetMode="External"/><Relationship Id="rId842" Type="http://schemas.openxmlformats.org/officeDocument/2006/relationships/hyperlink" Target="https://www.google.com.tw/maps/place/22.512042,120.531534" TargetMode="External"/><Relationship Id="rId1058" Type="http://schemas.openxmlformats.org/officeDocument/2006/relationships/hyperlink" Target="https://www.google.com.tw/maps/place/23.695041,120.516821" TargetMode="External"/><Relationship Id="rId1472" Type="http://schemas.openxmlformats.org/officeDocument/2006/relationships/hyperlink" Target="https://www.google.com.tw/maps/place/25.178765,121.545062" TargetMode="External"/><Relationship Id="rId2109" Type="http://schemas.openxmlformats.org/officeDocument/2006/relationships/hyperlink" Target="https://www.google.com.tw/maps/place/23.836642,120.703838" TargetMode="External"/><Relationship Id="rId2523" Type="http://schemas.openxmlformats.org/officeDocument/2006/relationships/hyperlink" Target="https://www.google.com.tw/maps/place/22.690704,120.488843" TargetMode="External"/><Relationship Id="rId5679" Type="http://schemas.openxmlformats.org/officeDocument/2006/relationships/hyperlink" Target="https://www.google.com.tw/maps/place/25.052950,121.154010" TargetMode="External"/><Relationship Id="rId8085" Type="http://schemas.openxmlformats.org/officeDocument/2006/relationships/hyperlink" Target="https://www.google.com.tw/maps/place/22.772325,120.444385" TargetMode="External"/><Relationship Id="rId9136" Type="http://schemas.openxmlformats.org/officeDocument/2006/relationships/hyperlink" Target="https://www.google.com.tw/maps/place/24.745589,121.348598" TargetMode="External"/><Relationship Id="rId1125" Type="http://schemas.openxmlformats.org/officeDocument/2006/relationships/hyperlink" Target="https://www.google.com.tw/maps/place/25.250301,121.468272" TargetMode="External"/><Relationship Id="rId4695" Type="http://schemas.openxmlformats.org/officeDocument/2006/relationships/hyperlink" Target="https://www.google.com.tw/maps/place/23.745053,121.555439" TargetMode="External"/><Relationship Id="rId8152" Type="http://schemas.openxmlformats.org/officeDocument/2006/relationships/hyperlink" Target="https://www.google.com.tw/maps/place/23.104250,121.273120" TargetMode="External"/><Relationship Id="rId9203" Type="http://schemas.openxmlformats.org/officeDocument/2006/relationships/hyperlink" Target="https://www.google.com.tw/maps/place/24.715190,121.352584" TargetMode="External"/><Relationship Id="rId3297" Type="http://schemas.openxmlformats.org/officeDocument/2006/relationships/hyperlink" Target="https://www.google.com.tw/maps/place/24.243623,121.233324" TargetMode="External"/><Relationship Id="rId4348" Type="http://schemas.openxmlformats.org/officeDocument/2006/relationships/hyperlink" Target="https://www.google.com.tw/maps/place/22.484406,120.952773" TargetMode="External"/><Relationship Id="rId5746" Type="http://schemas.openxmlformats.org/officeDocument/2006/relationships/hyperlink" Target="https://www.google.com.tw/maps/place/24.858590,120.949410" TargetMode="External"/><Relationship Id="rId4762" Type="http://schemas.openxmlformats.org/officeDocument/2006/relationships/hyperlink" Target="https://www.google.com.tw/maps/place/23.494763,121.504161" TargetMode="External"/><Relationship Id="rId5813" Type="http://schemas.openxmlformats.org/officeDocument/2006/relationships/hyperlink" Target="https://www.google.com.tw/maps/place/23.788540,120.908211" TargetMode="External"/><Relationship Id="rId8969" Type="http://schemas.openxmlformats.org/officeDocument/2006/relationships/hyperlink" Target="https://www.google.com.tw/maps/place/24.229027,121.074622" TargetMode="External"/><Relationship Id="rId285" Type="http://schemas.openxmlformats.org/officeDocument/2006/relationships/hyperlink" Target="https://www.google.com.tw/maps/place/24.433941,120.645232" TargetMode="External"/><Relationship Id="rId3364" Type="http://schemas.openxmlformats.org/officeDocument/2006/relationships/hyperlink" Target="https://www.google.com.tw/maps/place/24.180627,121.310416" TargetMode="External"/><Relationship Id="rId4415" Type="http://schemas.openxmlformats.org/officeDocument/2006/relationships/hyperlink" Target="https://www.google.com.tw/maps/place/22.255628,120.841472" TargetMode="External"/><Relationship Id="rId7985" Type="http://schemas.openxmlformats.org/officeDocument/2006/relationships/hyperlink" Target="https://www.google.com.tw/maps/place/22.605705,120.433500" TargetMode="External"/><Relationship Id="rId2380" Type="http://schemas.openxmlformats.org/officeDocument/2006/relationships/hyperlink" Target="https://www.google.com.tw/maps/place/23.213940,120.528143" TargetMode="External"/><Relationship Id="rId3017" Type="http://schemas.openxmlformats.org/officeDocument/2006/relationships/hyperlink" Target="https://www.google.com.tw/maps/place/24.424191,121.368148" TargetMode="External"/><Relationship Id="rId3431" Type="http://schemas.openxmlformats.org/officeDocument/2006/relationships/hyperlink" Target="https://www.google.com.tw/maps/place/24.204287,121.424807" TargetMode="External"/><Relationship Id="rId6587" Type="http://schemas.openxmlformats.org/officeDocument/2006/relationships/hyperlink" Target="https://www.google.com.tw/maps/place/23.503611,120.807222" TargetMode="External"/><Relationship Id="rId7638" Type="http://schemas.openxmlformats.org/officeDocument/2006/relationships/hyperlink" Target="https://www.google.com.tw/maps/place/23.821302,120.887539" TargetMode="External"/><Relationship Id="rId352" Type="http://schemas.openxmlformats.org/officeDocument/2006/relationships/hyperlink" Target="https://www.google.com.tw/maps/place/24.178657,120.543549" TargetMode="External"/><Relationship Id="rId2033" Type="http://schemas.openxmlformats.org/officeDocument/2006/relationships/hyperlink" Target="https://www.google.com.tw/maps/place/24.139968,120.696565" TargetMode="External"/><Relationship Id="rId5189" Type="http://schemas.openxmlformats.org/officeDocument/2006/relationships/hyperlink" Target="https://www.google.com.tw/maps/place/24.573454,120.816122" TargetMode="External"/><Relationship Id="rId6654" Type="http://schemas.openxmlformats.org/officeDocument/2006/relationships/hyperlink" Target="https://www.google.com.tw/maps/place/23.972651,120.479495" TargetMode="External"/><Relationship Id="rId7705" Type="http://schemas.openxmlformats.org/officeDocument/2006/relationships/hyperlink" Target="https://www.google.com.tw/maps/place/23.578254,120.878396" TargetMode="External"/><Relationship Id="rId9060" Type="http://schemas.openxmlformats.org/officeDocument/2006/relationships/hyperlink" Target="https://www.google.com.tw/maps/place/24.783773,121.361342" TargetMode="External"/><Relationship Id="rId1799" Type="http://schemas.openxmlformats.org/officeDocument/2006/relationships/hyperlink" Target="https://www.google.com.tw/maps/place/24.731130,121.159156" TargetMode="External"/><Relationship Id="rId2100" Type="http://schemas.openxmlformats.org/officeDocument/2006/relationships/hyperlink" Target="https://www.google.com.tw/maps/place/23.874959,120.693392" TargetMode="External"/><Relationship Id="rId5256" Type="http://schemas.openxmlformats.org/officeDocument/2006/relationships/hyperlink" Target="https://www.google.com.tw/maps/place/24.302214,120.722595" TargetMode="External"/><Relationship Id="rId5670" Type="http://schemas.openxmlformats.org/officeDocument/2006/relationships/hyperlink" Target="https://www.google.com.tw/maps/place/25.069180,121.194810" TargetMode="External"/><Relationship Id="rId6307" Type="http://schemas.openxmlformats.org/officeDocument/2006/relationships/hyperlink" Target="https://www.google.com.tw/maps/place/22.465380,120.462939" TargetMode="External"/><Relationship Id="rId4272" Type="http://schemas.openxmlformats.org/officeDocument/2006/relationships/hyperlink" Target="https://www.google.com.tw/maps/place/22.770134,121.071482" TargetMode="External"/><Relationship Id="rId5323" Type="http://schemas.openxmlformats.org/officeDocument/2006/relationships/hyperlink" Target="https://www.google.com.tw/maps/place/24.015987,120.629614" TargetMode="External"/><Relationship Id="rId6721" Type="http://schemas.openxmlformats.org/officeDocument/2006/relationships/hyperlink" Target="https://www.google.com.tw/maps/place/23.745486,120.348435" TargetMode="External"/><Relationship Id="rId8479" Type="http://schemas.openxmlformats.org/officeDocument/2006/relationships/hyperlink" Target="https://www.google.com.tw/maps/place/22.252527,120.893740" TargetMode="External"/><Relationship Id="rId1866" Type="http://schemas.openxmlformats.org/officeDocument/2006/relationships/hyperlink" Target="https://www.google.com.tw/maps/place/24.629831,120.953592" TargetMode="External"/><Relationship Id="rId2917" Type="http://schemas.openxmlformats.org/officeDocument/2006/relationships/hyperlink" Target="https://www.google.com.tw/maps/place/24.714159,121.693163" TargetMode="External"/><Relationship Id="rId8893" Type="http://schemas.openxmlformats.org/officeDocument/2006/relationships/hyperlink" Target="https://www.google.com.tw/maps/place/23.528055,120.326945" TargetMode="External"/><Relationship Id="rId1519" Type="http://schemas.openxmlformats.org/officeDocument/2006/relationships/hyperlink" Target="https://www.google.com.tw/maps/place/25.100151,121.512478" TargetMode="External"/><Relationship Id="rId1933" Type="http://schemas.openxmlformats.org/officeDocument/2006/relationships/hyperlink" Target="https://www.google.com.tw/maps/place/24.397664,120.862454" TargetMode="External"/><Relationship Id="rId6097" Type="http://schemas.openxmlformats.org/officeDocument/2006/relationships/hyperlink" Target="https://www.google.com.tw/maps/place/23.376389,120.170000" TargetMode="External"/><Relationship Id="rId7495" Type="http://schemas.openxmlformats.org/officeDocument/2006/relationships/hyperlink" Target="https://www.google.com.tw/maps/place/23.046554,120.482533" TargetMode="External"/><Relationship Id="rId8546" Type="http://schemas.openxmlformats.org/officeDocument/2006/relationships/hyperlink" Target="https://www.google.com.tw/maps/place/22.866556,120.627938" TargetMode="External"/><Relationship Id="rId8960" Type="http://schemas.openxmlformats.org/officeDocument/2006/relationships/hyperlink" Target="https://www.google.com.tw/maps/place/24.224844,121.046144" TargetMode="External"/><Relationship Id="rId7148" Type="http://schemas.openxmlformats.org/officeDocument/2006/relationships/hyperlink" Target="https://www.google.com.tw/maps/place/23.084496,120.527493" TargetMode="External"/><Relationship Id="rId7562" Type="http://schemas.openxmlformats.org/officeDocument/2006/relationships/hyperlink" Target="https://www.google.com.tw/maps/place/24.047297,120.932452" TargetMode="External"/><Relationship Id="rId8613" Type="http://schemas.openxmlformats.org/officeDocument/2006/relationships/hyperlink" Target="https://www.google.com.tw/maps/place/22.628912,120.484085" TargetMode="External"/><Relationship Id="rId3758" Type="http://schemas.openxmlformats.org/officeDocument/2006/relationships/hyperlink" Target="https://www.google.com.tw/maps/place/24.522423,121.836953" TargetMode="External"/><Relationship Id="rId4809" Type="http://schemas.openxmlformats.org/officeDocument/2006/relationships/hyperlink" Target="https://www.google.com.tw/maps/place/23.314318,121.452143" TargetMode="External"/><Relationship Id="rId6164" Type="http://schemas.openxmlformats.org/officeDocument/2006/relationships/hyperlink" Target="https://www.google.com.tw/maps/place/23.094639,120.131667" TargetMode="External"/><Relationship Id="rId7215" Type="http://schemas.openxmlformats.org/officeDocument/2006/relationships/hyperlink" Target="https://www.google.com.tw/maps/place/23.117609,120.711201" TargetMode="External"/><Relationship Id="rId679" Type="http://schemas.openxmlformats.org/officeDocument/2006/relationships/hyperlink" Target="https://www.google.com.tw/maps/place/22.961222,120.216834" TargetMode="External"/><Relationship Id="rId2774" Type="http://schemas.openxmlformats.org/officeDocument/2006/relationships/hyperlink" Target="https://www.google.com.tw/maps/place/24.580673,120.843111" TargetMode="External"/><Relationship Id="rId5180" Type="http://schemas.openxmlformats.org/officeDocument/2006/relationships/hyperlink" Target="https://www.google.com.tw/maps/place/24.578015,120.857886" TargetMode="External"/><Relationship Id="rId6231" Type="http://schemas.openxmlformats.org/officeDocument/2006/relationships/hyperlink" Target="https://www.google.com.tw/maps/place/22.696337,120.303297" TargetMode="External"/><Relationship Id="rId9387" Type="http://schemas.openxmlformats.org/officeDocument/2006/relationships/hyperlink" Target="https://www.google.com.tw/maps/place/24.651339,121.428456" TargetMode="External"/><Relationship Id="rId746" Type="http://schemas.openxmlformats.org/officeDocument/2006/relationships/hyperlink" Target="https://www.google.com.tw/maps/place/22.690772,120.321402" TargetMode="External"/><Relationship Id="rId1376" Type="http://schemas.openxmlformats.org/officeDocument/2006/relationships/hyperlink" Target="https://www.google.com.tw/maps/place/24.810002,121.818262" TargetMode="External"/><Relationship Id="rId2427" Type="http://schemas.openxmlformats.org/officeDocument/2006/relationships/hyperlink" Target="https://www.google.com.tw/maps/place/23.049363,120.485304" TargetMode="External"/><Relationship Id="rId3825" Type="http://schemas.openxmlformats.org/officeDocument/2006/relationships/hyperlink" Target="https://www.google.com.tw/maps/place/24.329382,121.765833" TargetMode="External"/><Relationship Id="rId1029" Type="http://schemas.openxmlformats.org/officeDocument/2006/relationships/hyperlink" Target="https://www.google.com.tw/maps/place/24.097110,120.561228" TargetMode="External"/><Relationship Id="rId1790" Type="http://schemas.openxmlformats.org/officeDocument/2006/relationships/hyperlink" Target="https://www.google.com.tw/maps/place/24.764269,121.173155" TargetMode="External"/><Relationship Id="rId2841" Type="http://schemas.openxmlformats.org/officeDocument/2006/relationships/hyperlink" Target="https://www.google.com.tw/maps/place/24.615866,121.486019" TargetMode="External"/><Relationship Id="rId5997" Type="http://schemas.openxmlformats.org/officeDocument/2006/relationships/hyperlink" Target="https://www.google.com.tw/maps/place/23.753405,120.261568" TargetMode="External"/><Relationship Id="rId8056" Type="http://schemas.openxmlformats.org/officeDocument/2006/relationships/hyperlink" Target="https://www.google.com.tw/maps/place/22.732087,120.330004" TargetMode="External"/><Relationship Id="rId9107" Type="http://schemas.openxmlformats.org/officeDocument/2006/relationships/hyperlink" Target="https://www.google.com.tw/maps/place/24.759430,121.345143" TargetMode="External"/><Relationship Id="rId82" Type="http://schemas.openxmlformats.org/officeDocument/2006/relationships/hyperlink" Target="https://www.google.com.tw/maps/place/24.939001,121.203010" TargetMode="External"/><Relationship Id="rId813" Type="http://schemas.openxmlformats.org/officeDocument/2006/relationships/hyperlink" Target="https://www.google.com.tw/maps/place/22.619504,120.557265" TargetMode="External"/><Relationship Id="rId1443" Type="http://schemas.openxmlformats.org/officeDocument/2006/relationships/hyperlink" Target="https://www.google.com.tw/maps/place/25.206129,121.594678" TargetMode="External"/><Relationship Id="rId4599" Type="http://schemas.openxmlformats.org/officeDocument/2006/relationships/hyperlink" Target="https://www.google.com.tw/maps/place/24.247348,120.606302" TargetMode="External"/><Relationship Id="rId7072" Type="http://schemas.openxmlformats.org/officeDocument/2006/relationships/hyperlink" Target="https://www.google.com.tw/maps/place/23.024833,120.254667" TargetMode="External"/><Relationship Id="rId8470" Type="http://schemas.openxmlformats.org/officeDocument/2006/relationships/hyperlink" Target="https://www.google.com.tw/maps/place/22.166040,120.889244" TargetMode="External"/><Relationship Id="rId1510" Type="http://schemas.openxmlformats.org/officeDocument/2006/relationships/hyperlink" Target="https://www.google.com.tw/maps/place/25.063013,121.513613" TargetMode="External"/><Relationship Id="rId4666" Type="http://schemas.openxmlformats.org/officeDocument/2006/relationships/hyperlink" Target="https://www.google.com.tw/maps/place/23.846600,121.592665" TargetMode="External"/><Relationship Id="rId5717" Type="http://schemas.openxmlformats.org/officeDocument/2006/relationships/hyperlink" Target="https://www.google.com.tw/maps/place/24.969550,121.021510" TargetMode="External"/><Relationship Id="rId8123" Type="http://schemas.openxmlformats.org/officeDocument/2006/relationships/hyperlink" Target="https://www.google.com.tw/maps/place/23.165875,121.242300" TargetMode="External"/><Relationship Id="rId3268" Type="http://schemas.openxmlformats.org/officeDocument/2006/relationships/hyperlink" Target="https://www.google.com.tw/maps/place/24.254956,121.176404" TargetMode="External"/><Relationship Id="rId3682" Type="http://schemas.openxmlformats.org/officeDocument/2006/relationships/hyperlink" Target="https://www.google.com.tw/maps/place/24.754553,121.771638" TargetMode="External"/><Relationship Id="rId4319" Type="http://schemas.openxmlformats.org/officeDocument/2006/relationships/hyperlink" Target="https://www.google.com.tw/maps/place/22.592376,120.993528" TargetMode="External"/><Relationship Id="rId4733" Type="http://schemas.openxmlformats.org/officeDocument/2006/relationships/hyperlink" Target="https://www.google.com.tw/maps/place/23.608134,121.528583" TargetMode="External"/><Relationship Id="rId7889" Type="http://schemas.openxmlformats.org/officeDocument/2006/relationships/hyperlink" Target="https://www.google.com.tw/maps/place/22.984708,120.557418" TargetMode="External"/><Relationship Id="rId189" Type="http://schemas.openxmlformats.org/officeDocument/2006/relationships/hyperlink" Target="https://www.google.com.tw/maps/place/24.686676,120.905966" TargetMode="External"/><Relationship Id="rId2284" Type="http://schemas.openxmlformats.org/officeDocument/2006/relationships/hyperlink" Target="https://www.google.com.tw/maps/place/23.369926,120.585079" TargetMode="External"/><Relationship Id="rId3335" Type="http://schemas.openxmlformats.org/officeDocument/2006/relationships/hyperlink" Target="https://www.google.com.tw/maps/place/24.225835,121.279628" TargetMode="External"/><Relationship Id="rId256" Type="http://schemas.openxmlformats.org/officeDocument/2006/relationships/hyperlink" Target="https://www.google.com.tw/maps/place/24.543062,120.697068" TargetMode="External"/><Relationship Id="rId670" Type="http://schemas.openxmlformats.org/officeDocument/2006/relationships/hyperlink" Target="https://www.google.com.tw/maps/place/22.992889,120.234028" TargetMode="External"/><Relationship Id="rId2351" Type="http://schemas.openxmlformats.org/officeDocument/2006/relationships/hyperlink" Target="https://www.google.com.tw/maps/place/23.268094,120.582511" TargetMode="External"/><Relationship Id="rId3402" Type="http://schemas.openxmlformats.org/officeDocument/2006/relationships/hyperlink" Target="https://www.google.com.tw/maps/place/24.188232,121.382655" TargetMode="External"/><Relationship Id="rId4800" Type="http://schemas.openxmlformats.org/officeDocument/2006/relationships/hyperlink" Target="https://www.google.com.tw/maps/place/23.349551,121.466535" TargetMode="External"/><Relationship Id="rId6558" Type="http://schemas.openxmlformats.org/officeDocument/2006/relationships/hyperlink" Target="https://www.google.com.tw/maps/place/23.490555,120.753333" TargetMode="External"/><Relationship Id="rId7956" Type="http://schemas.openxmlformats.org/officeDocument/2006/relationships/hyperlink" Target="https://www.google.com.tw/maps/place/22.725365,120.444641" TargetMode="External"/><Relationship Id="rId323" Type="http://schemas.openxmlformats.org/officeDocument/2006/relationships/hyperlink" Target="https://www.google.com.tw/maps/place/24.291613,120.587683" TargetMode="External"/><Relationship Id="rId2004" Type="http://schemas.openxmlformats.org/officeDocument/2006/relationships/hyperlink" Target="https://www.google.com.tw/maps/place/24.254618,120.729898" TargetMode="External"/><Relationship Id="rId6972" Type="http://schemas.openxmlformats.org/officeDocument/2006/relationships/hyperlink" Target="https://www.google.com.tw/maps/place/23.059361,120.297028" TargetMode="External"/><Relationship Id="rId7609" Type="http://schemas.openxmlformats.org/officeDocument/2006/relationships/hyperlink" Target="https://www.google.com.tw/maps/place/23.901132,120.930880" TargetMode="External"/><Relationship Id="rId9031" Type="http://schemas.openxmlformats.org/officeDocument/2006/relationships/hyperlink" Target="https://www.google.com.tw/maps/place/24.826981,121.339300" TargetMode="External"/><Relationship Id="rId4176" Type="http://schemas.openxmlformats.org/officeDocument/2006/relationships/hyperlink" Target="https://www.google.com.tw/maps/place/23.045104,121.162942" TargetMode="External"/><Relationship Id="rId5574" Type="http://schemas.openxmlformats.org/officeDocument/2006/relationships/hyperlink" Target="https://www.google.com.tw/maps/place/24.170376,121.294997" TargetMode="External"/><Relationship Id="rId6625" Type="http://schemas.openxmlformats.org/officeDocument/2006/relationships/hyperlink" Target="https://www.google.com.tw/maps/place/24.078403,120.544500" TargetMode="External"/><Relationship Id="rId1020" Type="http://schemas.openxmlformats.org/officeDocument/2006/relationships/hyperlink" Target="https://www.google.com.tw/maps/place/24.111980,120.596624" TargetMode="External"/><Relationship Id="rId4590" Type="http://schemas.openxmlformats.org/officeDocument/2006/relationships/hyperlink" Target="https://www.google.com.tw/maps/place/24.262373,120.573598" TargetMode="External"/><Relationship Id="rId5227" Type="http://schemas.openxmlformats.org/officeDocument/2006/relationships/hyperlink" Target="https://www.google.com.tw/maps/place/24.416241,120.773310" TargetMode="External"/><Relationship Id="rId5641" Type="http://schemas.openxmlformats.org/officeDocument/2006/relationships/hyperlink" Target="https://www.google.com.tw/maps/place/25.121600,121.313330" TargetMode="External"/><Relationship Id="rId8797" Type="http://schemas.openxmlformats.org/officeDocument/2006/relationships/hyperlink" Target="https://www.google.com.tw/maps/place/23.300080,121.285880" TargetMode="External"/><Relationship Id="rId1837" Type="http://schemas.openxmlformats.org/officeDocument/2006/relationships/hyperlink" Target="https://www.google.com.tw/maps/place/24.686374,121.022997" TargetMode="External"/><Relationship Id="rId3192" Type="http://schemas.openxmlformats.org/officeDocument/2006/relationships/hyperlink" Target="https://www.google.com.tw/maps/place/24.671785,121.811868" TargetMode="External"/><Relationship Id="rId4243" Type="http://schemas.openxmlformats.org/officeDocument/2006/relationships/hyperlink" Target="https://www.google.com.tw/maps/place/22.816332,121.089341" TargetMode="External"/><Relationship Id="rId7399" Type="http://schemas.openxmlformats.org/officeDocument/2006/relationships/hyperlink" Target="https://www.google.com.tw/maps/place/23.192982,121.016841" TargetMode="External"/><Relationship Id="rId8864" Type="http://schemas.openxmlformats.org/officeDocument/2006/relationships/hyperlink" Target="https://www.google.com.tw/maps/place/25.020700,121.224500" TargetMode="External"/><Relationship Id="rId4310" Type="http://schemas.openxmlformats.org/officeDocument/2006/relationships/hyperlink" Target="https://www.google.com.tw/maps/place/22.631369,121.013803" TargetMode="External"/><Relationship Id="rId7466" Type="http://schemas.openxmlformats.org/officeDocument/2006/relationships/hyperlink" Target="https://www.google.com.tw/maps/place/23.089872,121.177130" TargetMode="External"/><Relationship Id="rId7880" Type="http://schemas.openxmlformats.org/officeDocument/2006/relationships/hyperlink" Target="https://www.google.com.tw/maps/place/23.013035,120.576614" TargetMode="External"/><Relationship Id="rId8517" Type="http://schemas.openxmlformats.org/officeDocument/2006/relationships/hyperlink" Target="https://www.google.com.tw/maps/place/22.981459,120.648623" TargetMode="External"/><Relationship Id="rId180" Type="http://schemas.openxmlformats.org/officeDocument/2006/relationships/hyperlink" Target="https://www.google.com.tw/maps/place/24.716223,120.918770" TargetMode="External"/><Relationship Id="rId1904" Type="http://schemas.openxmlformats.org/officeDocument/2006/relationships/hyperlink" Target="https://www.google.com.tw/maps/place/24.502243,120.904999" TargetMode="External"/><Relationship Id="rId6068" Type="http://schemas.openxmlformats.org/officeDocument/2006/relationships/hyperlink" Target="https://www.google.com.tw/maps/place/23.504167,120.172500" TargetMode="External"/><Relationship Id="rId6482" Type="http://schemas.openxmlformats.org/officeDocument/2006/relationships/hyperlink" Target="https://www.google.com.tw/maps/place/23.433413,120.622776" TargetMode="External"/><Relationship Id="rId7119" Type="http://schemas.openxmlformats.org/officeDocument/2006/relationships/hyperlink" Target="https://www.google.com.tw/maps/place/23.080945,120.425752" TargetMode="External"/><Relationship Id="rId7533" Type="http://schemas.openxmlformats.org/officeDocument/2006/relationships/hyperlink" Target="https://www.google.com.tw/maps/place/24.086931,120.885001" TargetMode="External"/><Relationship Id="rId8931" Type="http://schemas.openxmlformats.org/officeDocument/2006/relationships/hyperlink" Target="https://www.google.com.tw/maps/place/22.965278,120.271806" TargetMode="External"/><Relationship Id="rId5084" Type="http://schemas.openxmlformats.org/officeDocument/2006/relationships/hyperlink" Target="https://www.google.com.tw/maps/place/23.815368,121.473732" TargetMode="External"/><Relationship Id="rId6135" Type="http://schemas.openxmlformats.org/officeDocument/2006/relationships/hyperlink" Target="https://www.google.com.tw/maps/place/23.225497,120.135683" TargetMode="External"/><Relationship Id="rId997" Type="http://schemas.openxmlformats.org/officeDocument/2006/relationships/hyperlink" Target="https://www.google.com.tw/maps/place/24.147790,120.673580" TargetMode="External"/><Relationship Id="rId2678" Type="http://schemas.openxmlformats.org/officeDocument/2006/relationships/hyperlink" Target="https://www.google.com.tw/maps/place/25.044512,121.524388" TargetMode="External"/><Relationship Id="rId3729" Type="http://schemas.openxmlformats.org/officeDocument/2006/relationships/hyperlink" Target="https://www.google.com.tw/maps/place/24.596203,121.852133" TargetMode="External"/><Relationship Id="rId5151" Type="http://schemas.openxmlformats.org/officeDocument/2006/relationships/hyperlink" Target="https://www.google.com.tw/maps/place/24.675949,120.884087" TargetMode="External"/><Relationship Id="rId7600" Type="http://schemas.openxmlformats.org/officeDocument/2006/relationships/hyperlink" Target="https://www.google.com.tw/maps/place/23.935314,120.926689" TargetMode="External"/><Relationship Id="rId1694" Type="http://schemas.openxmlformats.org/officeDocument/2006/relationships/hyperlink" Target="https://www.google.com.tw/maps/place/24.974347,121.438195" TargetMode="External"/><Relationship Id="rId2745" Type="http://schemas.openxmlformats.org/officeDocument/2006/relationships/hyperlink" Target="https://www.google.com.tw/maps/place/25.074681,121.665323" TargetMode="External"/><Relationship Id="rId6202" Type="http://schemas.openxmlformats.org/officeDocument/2006/relationships/hyperlink" Target="https://www.google.com.tw/maps/place/22.799977,120.243287" TargetMode="External"/><Relationship Id="rId9358" Type="http://schemas.openxmlformats.org/officeDocument/2006/relationships/hyperlink" Target="https://www.google.com.tw/maps/place/24.645873,121.416257" TargetMode="External"/><Relationship Id="rId717" Type="http://schemas.openxmlformats.org/officeDocument/2006/relationships/hyperlink" Target="https://www.google.com.tw/maps/place/22.809158,120.282993" TargetMode="External"/><Relationship Id="rId1347" Type="http://schemas.openxmlformats.org/officeDocument/2006/relationships/hyperlink" Target="https://www.google.com.tw/maps/place/24.916238,121.881435" TargetMode="External"/><Relationship Id="rId1761" Type="http://schemas.openxmlformats.org/officeDocument/2006/relationships/hyperlink" Target="https://www.google.com.tw/maps/place/24.868544,121.218476" TargetMode="External"/><Relationship Id="rId2812" Type="http://schemas.openxmlformats.org/officeDocument/2006/relationships/hyperlink" Target="https://www.google.com.tw/maps/place/24.467189,120.878590" TargetMode="External"/><Relationship Id="rId5968" Type="http://schemas.openxmlformats.org/officeDocument/2006/relationships/hyperlink" Target="https://www.google.com.tw/maps/place/23.905321,120.308164" TargetMode="External"/><Relationship Id="rId8374" Type="http://schemas.openxmlformats.org/officeDocument/2006/relationships/hyperlink" Target="https://www.google.com.tw/maps/place/22.103063,120.716421" TargetMode="External"/><Relationship Id="rId9425" Type="http://schemas.openxmlformats.org/officeDocument/2006/relationships/hyperlink" Target="https://www.google.com.tw/maps/place/24.644081,121.444609" TargetMode="External"/><Relationship Id="rId53" Type="http://schemas.openxmlformats.org/officeDocument/2006/relationships/hyperlink" Target="https://www.google.com.tw/maps/place/24.997685,121.306801" TargetMode="External"/><Relationship Id="rId1414" Type="http://schemas.openxmlformats.org/officeDocument/2006/relationships/hyperlink" Target="https://www.google.com.tw/maps/place/24.641560,121.834467" TargetMode="External"/><Relationship Id="rId4984" Type="http://schemas.openxmlformats.org/officeDocument/2006/relationships/hyperlink" Target="https://www.google.com.tw/maps/place/22.710277,121.070804" TargetMode="External"/><Relationship Id="rId7390" Type="http://schemas.openxmlformats.org/officeDocument/2006/relationships/hyperlink" Target="https://www.google.com.tw/maps/place/23.194129,121.022166" TargetMode="External"/><Relationship Id="rId8027" Type="http://schemas.openxmlformats.org/officeDocument/2006/relationships/hyperlink" Target="https://www.google.com.tw/maps/place/23.846552,120.931260" TargetMode="External"/><Relationship Id="rId8441" Type="http://schemas.openxmlformats.org/officeDocument/2006/relationships/hyperlink" Target="https://www.google.com.tw/maps/place/21.927800,120.845965" TargetMode="External"/><Relationship Id="rId3586" Type="http://schemas.openxmlformats.org/officeDocument/2006/relationships/hyperlink" Target="https://www.google.com.tw/maps/place/24.940942,121.675765" TargetMode="External"/><Relationship Id="rId4637" Type="http://schemas.openxmlformats.org/officeDocument/2006/relationships/hyperlink" Target="https://www.google.com.tw/maps/place/23.956581,121.593280" TargetMode="External"/><Relationship Id="rId7043" Type="http://schemas.openxmlformats.org/officeDocument/2006/relationships/hyperlink" Target="https://www.google.com.tw/maps/place/22.785454,120.285424" TargetMode="External"/><Relationship Id="rId2188" Type="http://schemas.openxmlformats.org/officeDocument/2006/relationships/hyperlink" Target="https://www.google.com.tw/maps/place/23.620877,120.545866" TargetMode="External"/><Relationship Id="rId3239" Type="http://schemas.openxmlformats.org/officeDocument/2006/relationships/hyperlink" Target="https://www.google.com.tw/maps/place/24.186075,120.921166" TargetMode="External"/><Relationship Id="rId7110" Type="http://schemas.openxmlformats.org/officeDocument/2006/relationships/hyperlink" Target="https://www.google.com.tw/maps/place/23.053084,120.405710" TargetMode="External"/><Relationship Id="rId574" Type="http://schemas.openxmlformats.org/officeDocument/2006/relationships/hyperlink" Target="https://www.google.com.tw/maps/place/23.333844,120.348579" TargetMode="External"/><Relationship Id="rId2255" Type="http://schemas.openxmlformats.org/officeDocument/2006/relationships/hyperlink" Target="https://www.google.com.tw/maps/place/23.380869,120.530430" TargetMode="External"/><Relationship Id="rId3653" Type="http://schemas.openxmlformats.org/officeDocument/2006/relationships/hyperlink" Target="https://www.google.com.tw/maps/place/24.850438,121.793034" TargetMode="External"/><Relationship Id="rId4704" Type="http://schemas.openxmlformats.org/officeDocument/2006/relationships/hyperlink" Target="https://www.google.com.tw/maps/place/23.726737,121.554809" TargetMode="External"/><Relationship Id="rId9282" Type="http://schemas.openxmlformats.org/officeDocument/2006/relationships/hyperlink" Target="https://www.google.com.tw/maps/place/24.679980,121.382044" TargetMode="External"/><Relationship Id="rId227" Type="http://schemas.openxmlformats.org/officeDocument/2006/relationships/hyperlink" Target="https://www.google.com.tw/maps/place/24.601642,120.779335" TargetMode="External"/><Relationship Id="rId3306" Type="http://schemas.openxmlformats.org/officeDocument/2006/relationships/hyperlink" Target="https://www.google.com.tw/maps/place/24.255696,121.255917" TargetMode="External"/><Relationship Id="rId3720" Type="http://schemas.openxmlformats.org/officeDocument/2006/relationships/hyperlink" Target="https://www.google.com.tw/maps/place/24.615413,121.821463" TargetMode="External"/><Relationship Id="rId6876" Type="http://schemas.openxmlformats.org/officeDocument/2006/relationships/hyperlink" Target="https://www.google.com.tw/maps/place/23.146694,120.189084" TargetMode="External"/><Relationship Id="rId7927" Type="http://schemas.openxmlformats.org/officeDocument/2006/relationships/hyperlink" Target="https://www.google.com.tw/maps/place/22.852942,120.467916" TargetMode="External"/><Relationship Id="rId641" Type="http://schemas.openxmlformats.org/officeDocument/2006/relationships/hyperlink" Target="https://www.google.com.tw/maps/place/23.074000,120.300611" TargetMode="External"/><Relationship Id="rId1271" Type="http://schemas.openxmlformats.org/officeDocument/2006/relationships/hyperlink" Target="https://www.google.com.tw/maps/place/25.099290,121.917099" TargetMode="External"/><Relationship Id="rId2322" Type="http://schemas.openxmlformats.org/officeDocument/2006/relationships/hyperlink" Target="https://www.google.com.tw/maps/place/23.312637,120.616349" TargetMode="External"/><Relationship Id="rId5478" Type="http://schemas.openxmlformats.org/officeDocument/2006/relationships/hyperlink" Target="https://www.google.com.tw/maps/place/24.026739,121.180339" TargetMode="External"/><Relationship Id="rId5892" Type="http://schemas.openxmlformats.org/officeDocument/2006/relationships/hyperlink" Target="https://www.google.com.tw/maps/place/24.159789,120.485362" TargetMode="External"/><Relationship Id="rId6529" Type="http://schemas.openxmlformats.org/officeDocument/2006/relationships/hyperlink" Target="https://www.google.com.tw/maps/place/23.464167,120.689445" TargetMode="External"/><Relationship Id="rId6943" Type="http://schemas.openxmlformats.org/officeDocument/2006/relationships/hyperlink" Target="https://www.google.com.tw/maps/place/23.169917,120.262695" TargetMode="External"/><Relationship Id="rId4494" Type="http://schemas.openxmlformats.org/officeDocument/2006/relationships/hyperlink" Target="https://www.google.com.tw/maps/place/24.855455,121.563271" TargetMode="External"/><Relationship Id="rId5545" Type="http://schemas.openxmlformats.org/officeDocument/2006/relationships/hyperlink" Target="https://www.google.com.tw/maps/place/24.115626,121.232135" TargetMode="External"/><Relationship Id="rId9002" Type="http://schemas.openxmlformats.org/officeDocument/2006/relationships/hyperlink" Target="https://www.google.com.tw/maps/place/24.250370,121.166171" TargetMode="External"/><Relationship Id="rId3096" Type="http://schemas.openxmlformats.org/officeDocument/2006/relationships/hyperlink" Target="https://www.google.com.tw/maps/place/24.259921,121.257955" TargetMode="External"/><Relationship Id="rId4147" Type="http://schemas.openxmlformats.org/officeDocument/2006/relationships/hyperlink" Target="https://www.google.com.tw/maps/place/23.146320,121.237530" TargetMode="External"/><Relationship Id="rId4561" Type="http://schemas.openxmlformats.org/officeDocument/2006/relationships/hyperlink" Target="https://www.google.com.tw/maps/place/23.956519,121.508366" TargetMode="External"/><Relationship Id="rId5612" Type="http://schemas.openxmlformats.org/officeDocument/2006/relationships/hyperlink" Target="https://www.google.com.tw/maps/place/25.151485,121.442301" TargetMode="External"/><Relationship Id="rId8768" Type="http://schemas.openxmlformats.org/officeDocument/2006/relationships/hyperlink" Target="https://www.google.com.tw/maps/place/22.879167,120.609198" TargetMode="External"/><Relationship Id="rId3163" Type="http://schemas.openxmlformats.org/officeDocument/2006/relationships/hyperlink" Target="https://www.google.com.tw/maps/place/24.667785,121.673285" TargetMode="External"/><Relationship Id="rId4214" Type="http://schemas.openxmlformats.org/officeDocument/2006/relationships/hyperlink" Target="https://www.google.com.tw/maps/place/22.894214,121.129240" TargetMode="External"/><Relationship Id="rId1808" Type="http://schemas.openxmlformats.org/officeDocument/2006/relationships/hyperlink" Target="https://www.google.com.tw/maps/place/24.725492,121.131028" TargetMode="External"/><Relationship Id="rId6386" Type="http://schemas.openxmlformats.org/officeDocument/2006/relationships/hyperlink" Target="https://www.google.com.tw/maps/place/22.907912,120.214181" TargetMode="External"/><Relationship Id="rId7784" Type="http://schemas.openxmlformats.org/officeDocument/2006/relationships/hyperlink" Target="https://www.google.com.tw/maps/place/23.495067,120.892831" TargetMode="External"/><Relationship Id="rId8835" Type="http://schemas.openxmlformats.org/officeDocument/2006/relationships/hyperlink" Target="https://www.google.com.tw/maps/place/23.265321,121.378891" TargetMode="External"/><Relationship Id="rId151" Type="http://schemas.openxmlformats.org/officeDocument/2006/relationships/hyperlink" Target="https://www.google.com.tw/maps/place/24.812936,120.965746" TargetMode="External"/><Relationship Id="rId3230" Type="http://schemas.openxmlformats.org/officeDocument/2006/relationships/hyperlink" Target="https://www.google.com.tw/maps/place/24.172830,120.893783" TargetMode="External"/><Relationship Id="rId6039" Type="http://schemas.openxmlformats.org/officeDocument/2006/relationships/hyperlink" Target="https://www.google.com.tw/maps/place/23.609444,120.162500" TargetMode="External"/><Relationship Id="rId7437" Type="http://schemas.openxmlformats.org/officeDocument/2006/relationships/hyperlink" Target="https://www.google.com.tw/maps/place/23.140895,121.092700" TargetMode="External"/><Relationship Id="rId7851" Type="http://schemas.openxmlformats.org/officeDocument/2006/relationships/hyperlink" Target="https://www.google.com.tw/maps/place/23.104557,120.601689" TargetMode="External"/><Relationship Id="rId8902" Type="http://schemas.openxmlformats.org/officeDocument/2006/relationships/hyperlink" Target="https://www.google.com.tw/maps/place/23.487778,120.324723" TargetMode="External"/><Relationship Id="rId2996" Type="http://schemas.openxmlformats.org/officeDocument/2006/relationships/hyperlink" Target="https://www.google.com.tw/maps/place/24.469988,121.408135" TargetMode="External"/><Relationship Id="rId6453" Type="http://schemas.openxmlformats.org/officeDocument/2006/relationships/hyperlink" Target="https://www.google.com.tw/maps/place/23.444167,120.506389" TargetMode="External"/><Relationship Id="rId7504" Type="http://schemas.openxmlformats.org/officeDocument/2006/relationships/hyperlink" Target="https://www.google.com.tw/maps/place/24.149601,120.871591" TargetMode="External"/><Relationship Id="rId968" Type="http://schemas.openxmlformats.org/officeDocument/2006/relationships/hyperlink" Target="https://www.google.com.tw/maps/place/24.999341,121.346196" TargetMode="External"/><Relationship Id="rId1598" Type="http://schemas.openxmlformats.org/officeDocument/2006/relationships/hyperlink" Target="https://www.google.com.tw/maps/place/25.010600,121.918697" TargetMode="External"/><Relationship Id="rId2649" Type="http://schemas.openxmlformats.org/officeDocument/2006/relationships/hyperlink" Target="https://www.google.com.tw/maps/place/24.910772,121.288248" TargetMode="External"/><Relationship Id="rId5055" Type="http://schemas.openxmlformats.org/officeDocument/2006/relationships/hyperlink" Target="https://www.google.com.tw/maps/place/23.903451,121.569030" TargetMode="External"/><Relationship Id="rId6106" Type="http://schemas.openxmlformats.org/officeDocument/2006/relationships/hyperlink" Target="https://www.google.com.tw/maps/place/23.341667,120.174445" TargetMode="External"/><Relationship Id="rId6520" Type="http://schemas.openxmlformats.org/officeDocument/2006/relationships/hyperlink" Target="https://www.google.com.tw/maps/place/23.438055,120.664722" TargetMode="External"/><Relationship Id="rId1665" Type="http://schemas.openxmlformats.org/officeDocument/2006/relationships/hyperlink" Target="https://www.google.com.tw/maps/place/24.838816,121.793932" TargetMode="External"/><Relationship Id="rId2716" Type="http://schemas.openxmlformats.org/officeDocument/2006/relationships/hyperlink" Target="https://www.google.com.tw/maps/place/25.074606,121.690656" TargetMode="External"/><Relationship Id="rId4071" Type="http://schemas.openxmlformats.org/officeDocument/2006/relationships/hyperlink" Target="https://www.google.com.tw/maps/place/23.455010,121.353290" TargetMode="External"/><Relationship Id="rId5122" Type="http://schemas.openxmlformats.org/officeDocument/2006/relationships/hyperlink" Target="https://www.google.com.tw/maps/place/24.162917,120.649031" TargetMode="External"/><Relationship Id="rId8278" Type="http://schemas.openxmlformats.org/officeDocument/2006/relationships/hyperlink" Target="https://www.google.com.tw/maps/place/22.748100,120.699520" TargetMode="External"/><Relationship Id="rId8692" Type="http://schemas.openxmlformats.org/officeDocument/2006/relationships/hyperlink" Target="https://www.google.com.tw/maps/place/22.879161,120.286075" TargetMode="External"/><Relationship Id="rId9329" Type="http://schemas.openxmlformats.org/officeDocument/2006/relationships/hyperlink" Target="https://www.google.com.tw/maps/place/24.663925,121.406721" TargetMode="External"/><Relationship Id="rId1318" Type="http://schemas.openxmlformats.org/officeDocument/2006/relationships/hyperlink" Target="https://www.google.com.tw/maps/place/24.992850,121.980619" TargetMode="External"/><Relationship Id="rId7294" Type="http://schemas.openxmlformats.org/officeDocument/2006/relationships/hyperlink" Target="https://www.google.com.tw/maps/place/23.289114,120.854112" TargetMode="External"/><Relationship Id="rId8345" Type="http://schemas.openxmlformats.org/officeDocument/2006/relationships/hyperlink" Target="https://www.google.com.tw/maps/place/22.513278,120.396015" TargetMode="External"/><Relationship Id="rId1732" Type="http://schemas.openxmlformats.org/officeDocument/2006/relationships/hyperlink" Target="https://www.google.com.tw/maps/place/24.895480,121.312310" TargetMode="External"/><Relationship Id="rId4888" Type="http://schemas.openxmlformats.org/officeDocument/2006/relationships/hyperlink" Target="https://www.google.com.tw/maps/place/23.010431,121.323746" TargetMode="External"/><Relationship Id="rId5939" Type="http://schemas.openxmlformats.org/officeDocument/2006/relationships/hyperlink" Target="https://www.google.com.tw/maps/place/24.010300,120.380700" TargetMode="External"/><Relationship Id="rId7361" Type="http://schemas.openxmlformats.org/officeDocument/2006/relationships/hyperlink" Target="https://www.google.com.tw/maps/place/23.240736,120.984120" TargetMode="External"/><Relationship Id="rId24" Type="http://schemas.openxmlformats.org/officeDocument/2006/relationships/hyperlink" Target="https://www.google.com.tw/maps/place/25.033620,121.423158" TargetMode="External"/><Relationship Id="rId4955" Type="http://schemas.openxmlformats.org/officeDocument/2006/relationships/hyperlink" Target="https://www.google.com.tw/maps/place/22.779638,121.178123" TargetMode="External"/><Relationship Id="rId7014" Type="http://schemas.openxmlformats.org/officeDocument/2006/relationships/hyperlink" Target="https://www.google.com.tw/maps/place/22.894972,120.341334" TargetMode="External"/><Relationship Id="rId8412" Type="http://schemas.openxmlformats.org/officeDocument/2006/relationships/hyperlink" Target="https://www.google.com.tw/maps/place/21.952453,120.772176" TargetMode="External"/><Relationship Id="rId3557" Type="http://schemas.openxmlformats.org/officeDocument/2006/relationships/hyperlink" Target="https://www.google.com.tw/maps/place/24.953074,121.593105" TargetMode="External"/><Relationship Id="rId3971" Type="http://schemas.openxmlformats.org/officeDocument/2006/relationships/hyperlink" Target="https://www.google.com.tw/maps/place/23.837043,121.487386" TargetMode="External"/><Relationship Id="rId4608" Type="http://schemas.openxmlformats.org/officeDocument/2006/relationships/hyperlink" Target="https://www.google.com.tw/maps/place/24.228423,120.643129" TargetMode="External"/><Relationship Id="rId478" Type="http://schemas.openxmlformats.org/officeDocument/2006/relationships/hyperlink" Target="https://www.google.com.tw/maps/place/23.711922,120.484425" TargetMode="External"/><Relationship Id="rId892" Type="http://schemas.openxmlformats.org/officeDocument/2006/relationships/hyperlink" Target="https://www.google.com.tw/maps/place/22.315163,120.635717" TargetMode="External"/><Relationship Id="rId2159" Type="http://schemas.openxmlformats.org/officeDocument/2006/relationships/hyperlink" Target="https://www.google.com.tw/maps/place/23.721159,120.579944" TargetMode="External"/><Relationship Id="rId2573" Type="http://schemas.openxmlformats.org/officeDocument/2006/relationships/hyperlink" Target="https://www.google.com.tw/maps/place/24.827321,121.241978" TargetMode="External"/><Relationship Id="rId3624" Type="http://schemas.openxmlformats.org/officeDocument/2006/relationships/hyperlink" Target="https://www.google.com.tw/maps/place/24.877873,121.754917" TargetMode="External"/><Relationship Id="rId6030" Type="http://schemas.openxmlformats.org/officeDocument/2006/relationships/hyperlink" Target="https://www.google.com.tw/maps/place/23.648833,120.173554" TargetMode="External"/><Relationship Id="rId9186" Type="http://schemas.openxmlformats.org/officeDocument/2006/relationships/hyperlink" Target="https://www.google.com.tw/maps/place/24.723407,121.351024" TargetMode="External"/><Relationship Id="rId545" Type="http://schemas.openxmlformats.org/officeDocument/2006/relationships/hyperlink" Target="https://www.google.com.tw/maps/place/23.448611,120.411111" TargetMode="External"/><Relationship Id="rId1175" Type="http://schemas.openxmlformats.org/officeDocument/2006/relationships/hyperlink" Target="https://www.google.com.tw/maps/place/25.228603,121.629907" TargetMode="External"/><Relationship Id="rId2226" Type="http://schemas.openxmlformats.org/officeDocument/2006/relationships/hyperlink" Target="https://www.google.com.tw/maps/place/23.497778,120.536111" TargetMode="External"/><Relationship Id="rId2640" Type="http://schemas.openxmlformats.org/officeDocument/2006/relationships/hyperlink" Target="https://www.google.com.tw/maps/place/24.949177,121.297851" TargetMode="External"/><Relationship Id="rId5796" Type="http://schemas.openxmlformats.org/officeDocument/2006/relationships/hyperlink" Target="https://www.google.com.tw/maps/place/23.808606,120.851295" TargetMode="External"/><Relationship Id="rId6847" Type="http://schemas.openxmlformats.org/officeDocument/2006/relationships/hyperlink" Target="https://www.google.com.tw/maps/place/23.260740,120.206765" TargetMode="External"/><Relationship Id="rId9253" Type="http://schemas.openxmlformats.org/officeDocument/2006/relationships/hyperlink" Target="https://www.google.com.tw/maps/place/24.697925,121.375590" TargetMode="External"/><Relationship Id="rId612" Type="http://schemas.openxmlformats.org/officeDocument/2006/relationships/hyperlink" Target="https://www.google.com.tw/maps/place/23.188801,120.327461" TargetMode="External"/><Relationship Id="rId1242" Type="http://schemas.openxmlformats.org/officeDocument/2006/relationships/hyperlink" Target="https://www.google.com.tw/maps/place/25.121390,121.826087" TargetMode="External"/><Relationship Id="rId4398" Type="http://schemas.openxmlformats.org/officeDocument/2006/relationships/hyperlink" Target="https://www.google.com.tw/maps/place/22.288159,120.872879" TargetMode="External"/><Relationship Id="rId5449" Type="http://schemas.openxmlformats.org/officeDocument/2006/relationships/hyperlink" Target="https://www.google.com.tw/maps/place/24.009996,121.115788" TargetMode="External"/><Relationship Id="rId9320" Type="http://schemas.openxmlformats.org/officeDocument/2006/relationships/hyperlink" Target="https://www.google.com.tw/maps/place/24.670258,121.407267" TargetMode="External"/><Relationship Id="rId4465" Type="http://schemas.openxmlformats.org/officeDocument/2006/relationships/hyperlink" Target="https://www.google.com.tw/maps/place/24.939806,121.545159" TargetMode="External"/><Relationship Id="rId5863" Type="http://schemas.openxmlformats.org/officeDocument/2006/relationships/hyperlink" Target="https://www.google.com.tw/maps/place/24.272702,120.532701" TargetMode="External"/><Relationship Id="rId6914" Type="http://schemas.openxmlformats.org/officeDocument/2006/relationships/hyperlink" Target="https://www.google.com.tw/maps/place/23.282466,120.275060" TargetMode="External"/><Relationship Id="rId3067" Type="http://schemas.openxmlformats.org/officeDocument/2006/relationships/hyperlink" Target="https://www.google.com.tw/maps/place/24.325910,121.305391" TargetMode="External"/><Relationship Id="rId4118" Type="http://schemas.openxmlformats.org/officeDocument/2006/relationships/hyperlink" Target="https://www.google.com.tw/maps/place/23.256090,121.297560" TargetMode="External"/><Relationship Id="rId5516" Type="http://schemas.openxmlformats.org/officeDocument/2006/relationships/hyperlink" Target="https://www.google.com.tw/maps/place/24.051550,121.162116" TargetMode="External"/><Relationship Id="rId5930" Type="http://schemas.openxmlformats.org/officeDocument/2006/relationships/hyperlink" Target="https://www.google.com.tw/maps/place/24.032068,120.416681" TargetMode="External"/><Relationship Id="rId3481" Type="http://schemas.openxmlformats.org/officeDocument/2006/relationships/hyperlink" Target="https://www.google.com.tw/maps/place/24.179918,121.510597" TargetMode="External"/><Relationship Id="rId4532" Type="http://schemas.openxmlformats.org/officeDocument/2006/relationships/hyperlink" Target="https://www.google.com.tw/maps/place/24.759977,121.738501" TargetMode="External"/><Relationship Id="rId7688" Type="http://schemas.openxmlformats.org/officeDocument/2006/relationships/hyperlink" Target="https://www.google.com.tw/maps/place/23.642311,120.883696" TargetMode="External"/><Relationship Id="rId8739" Type="http://schemas.openxmlformats.org/officeDocument/2006/relationships/hyperlink" Target="https://www.google.com.tw/maps/place/22.881100,120.484188" TargetMode="External"/><Relationship Id="rId2083" Type="http://schemas.openxmlformats.org/officeDocument/2006/relationships/hyperlink" Target="https://www.google.com.tw/maps/place/23.944970,120.663626" TargetMode="External"/><Relationship Id="rId3134" Type="http://schemas.openxmlformats.org/officeDocument/2006/relationships/hyperlink" Target="https://www.google.com.tw/maps/place/24.639741,121.577375" TargetMode="External"/><Relationship Id="rId7755" Type="http://schemas.openxmlformats.org/officeDocument/2006/relationships/hyperlink" Target="https://www.google.com.tw/maps/place/23.521294,120.911060" TargetMode="External"/><Relationship Id="rId8806" Type="http://schemas.openxmlformats.org/officeDocument/2006/relationships/hyperlink" Target="https://www.google.com.tw/maps/place/23.325410,121.314530" TargetMode="External"/><Relationship Id="rId2150" Type="http://schemas.openxmlformats.org/officeDocument/2006/relationships/hyperlink" Target="https://www.google.com.tw/maps/place/23.750259,120.610075" TargetMode="External"/><Relationship Id="rId3201" Type="http://schemas.openxmlformats.org/officeDocument/2006/relationships/hyperlink" Target="https://www.google.com.tw/maps/place/24.237443,120.834821" TargetMode="External"/><Relationship Id="rId6357" Type="http://schemas.openxmlformats.org/officeDocument/2006/relationships/hyperlink" Target="https://www.google.com.tw/maps/place/23.010047,120.193894" TargetMode="External"/><Relationship Id="rId6771" Type="http://schemas.openxmlformats.org/officeDocument/2006/relationships/hyperlink" Target="https://www.google.com.tw/maps/place/23.540555,120.292778" TargetMode="External"/><Relationship Id="rId7408" Type="http://schemas.openxmlformats.org/officeDocument/2006/relationships/hyperlink" Target="https://www.google.com.tw/maps/place/23.176976,121.038602" TargetMode="External"/><Relationship Id="rId7822" Type="http://schemas.openxmlformats.org/officeDocument/2006/relationships/hyperlink" Target="https://www.google.com.tw/maps/place/23.195238,120.651778" TargetMode="External"/><Relationship Id="rId122" Type="http://schemas.openxmlformats.org/officeDocument/2006/relationships/hyperlink" Target="https://www.google.com.tw/maps/place/24.882329,121.030347" TargetMode="External"/><Relationship Id="rId5373" Type="http://schemas.openxmlformats.org/officeDocument/2006/relationships/hyperlink" Target="https://www.google.com.tw/maps/place/24.024062,120.827272" TargetMode="External"/><Relationship Id="rId6424" Type="http://schemas.openxmlformats.org/officeDocument/2006/relationships/hyperlink" Target="https://www.google.com.tw/maps/place/23.488055,120.398889" TargetMode="External"/><Relationship Id="rId1569" Type="http://schemas.openxmlformats.org/officeDocument/2006/relationships/hyperlink" Target="https://www.google.com.tw/maps/place/25.018087,121.796537" TargetMode="External"/><Relationship Id="rId2967" Type="http://schemas.openxmlformats.org/officeDocument/2006/relationships/hyperlink" Target="https://www.google.com.tw/maps/place/24.556244,121.476230" TargetMode="External"/><Relationship Id="rId5026" Type="http://schemas.openxmlformats.org/officeDocument/2006/relationships/hyperlink" Target="https://www.google.com.tw/maps/place/23.612162,121.507332" TargetMode="External"/><Relationship Id="rId5440" Type="http://schemas.openxmlformats.org/officeDocument/2006/relationships/hyperlink" Target="https://www.google.com.tw/maps/place/24.000506,121.081077" TargetMode="External"/><Relationship Id="rId8596" Type="http://schemas.openxmlformats.org/officeDocument/2006/relationships/hyperlink" Target="https://www.google.com.tw/maps/place/22.698501,120.508421" TargetMode="External"/><Relationship Id="rId939" Type="http://schemas.openxmlformats.org/officeDocument/2006/relationships/hyperlink" Target="https://www.google.com.tw/maps/place/25.045980,121.470365" TargetMode="External"/><Relationship Id="rId1983" Type="http://schemas.openxmlformats.org/officeDocument/2006/relationships/hyperlink" Target="https://www.google.com.tw/maps/place/24.260414,120.817282" TargetMode="External"/><Relationship Id="rId4042" Type="http://schemas.openxmlformats.org/officeDocument/2006/relationships/hyperlink" Target="https://www.google.com.tw/maps/place/23.571400,121.382890" TargetMode="External"/><Relationship Id="rId7198" Type="http://schemas.openxmlformats.org/officeDocument/2006/relationships/hyperlink" Target="https://www.google.com.tw/maps/place/23.071124,120.670441" TargetMode="External"/><Relationship Id="rId8249" Type="http://schemas.openxmlformats.org/officeDocument/2006/relationships/hyperlink" Target="https://www.google.com.tw/maps/place/22.720400,120.618007" TargetMode="External"/><Relationship Id="rId1636" Type="http://schemas.openxmlformats.org/officeDocument/2006/relationships/hyperlink" Target="https://www.google.com.tw/maps/place/24.648160,121.828292" TargetMode="External"/><Relationship Id="rId8663" Type="http://schemas.openxmlformats.org/officeDocument/2006/relationships/hyperlink" Target="https://www.google.com.tw/maps/place/22.954971,120.642539" TargetMode="External"/><Relationship Id="rId1703" Type="http://schemas.openxmlformats.org/officeDocument/2006/relationships/hyperlink" Target="https://www.google.com.tw/maps/place/24.949624,121.408147" TargetMode="External"/><Relationship Id="rId4859" Type="http://schemas.openxmlformats.org/officeDocument/2006/relationships/hyperlink" Target="https://www.google.com.tw/maps/place/23.116337,121.389608" TargetMode="External"/><Relationship Id="rId7265" Type="http://schemas.openxmlformats.org/officeDocument/2006/relationships/hyperlink" Target="https://www.google.com.tw/maps/place/23.250843,120.819294" TargetMode="External"/><Relationship Id="rId8316" Type="http://schemas.openxmlformats.org/officeDocument/2006/relationships/hyperlink" Target="https://www.google.com.tw/maps/place/22.622932,120.372876" TargetMode="External"/><Relationship Id="rId8730" Type="http://schemas.openxmlformats.org/officeDocument/2006/relationships/hyperlink" Target="https://www.google.com.tw/maps/place/22.886977,120.445521" TargetMode="External"/><Relationship Id="rId3875" Type="http://schemas.openxmlformats.org/officeDocument/2006/relationships/hyperlink" Target="https://www.google.com.tw/maps/place/24.183936,121.657540" TargetMode="External"/><Relationship Id="rId4926" Type="http://schemas.openxmlformats.org/officeDocument/2006/relationships/hyperlink" Target="https://www.google.com.tw/maps/place/22.874383,121.228414" TargetMode="External"/><Relationship Id="rId6281" Type="http://schemas.openxmlformats.org/officeDocument/2006/relationships/hyperlink" Target="https://www.google.com.tw/maps/place/22.512756,120.361638" TargetMode="External"/><Relationship Id="rId7332" Type="http://schemas.openxmlformats.org/officeDocument/2006/relationships/hyperlink" Target="https://www.google.com.tw/maps/place/23.255618,120.932235" TargetMode="External"/><Relationship Id="rId796" Type="http://schemas.openxmlformats.org/officeDocument/2006/relationships/hyperlink" Target="https://www.google.com.tw/maps/place/22.653436,120.495517" TargetMode="External"/><Relationship Id="rId2477" Type="http://schemas.openxmlformats.org/officeDocument/2006/relationships/hyperlink" Target="https://www.google.com.tw/maps/place/22.866401,120.500409" TargetMode="External"/><Relationship Id="rId3528" Type="http://schemas.openxmlformats.org/officeDocument/2006/relationships/hyperlink" Target="https://www.google.com.tw/maps/place/25.015509,121.533625" TargetMode="External"/><Relationship Id="rId449" Type="http://schemas.openxmlformats.org/officeDocument/2006/relationships/hyperlink" Target="https://www.google.com.tw/maps/place/23.831533,120.467858" TargetMode="External"/><Relationship Id="rId863" Type="http://schemas.openxmlformats.org/officeDocument/2006/relationships/hyperlink" Target="https://www.google.com.tw/maps/place/22.428510,120.575767" TargetMode="External"/><Relationship Id="rId1079" Type="http://schemas.openxmlformats.org/officeDocument/2006/relationships/hyperlink" Target="https://www.google.com.tw/maps/place/22.623460,120.367144" TargetMode="External"/><Relationship Id="rId1493" Type="http://schemas.openxmlformats.org/officeDocument/2006/relationships/hyperlink" Target="https://www.google.com.tw/maps/place/25.111567,121.549496" TargetMode="External"/><Relationship Id="rId2544" Type="http://schemas.openxmlformats.org/officeDocument/2006/relationships/hyperlink" Target="https://www.google.com.tw/maps/place/23.955054,120.680654" TargetMode="External"/><Relationship Id="rId2891" Type="http://schemas.openxmlformats.org/officeDocument/2006/relationships/hyperlink" Target="https://www.google.com.tw/maps/place/24.669119,121.602680" TargetMode="External"/><Relationship Id="rId3942" Type="http://schemas.openxmlformats.org/officeDocument/2006/relationships/hyperlink" Target="https://www.google.com.tw/maps/place/23.947924,121.553995" TargetMode="External"/><Relationship Id="rId6001" Type="http://schemas.openxmlformats.org/officeDocument/2006/relationships/hyperlink" Target="https://www.google.com.tw/maps/place/23.741249,120.253434" TargetMode="External"/><Relationship Id="rId9157" Type="http://schemas.openxmlformats.org/officeDocument/2006/relationships/hyperlink" Target="https://www.google.com.tw/maps/place/24.738156,121.349269" TargetMode="External"/><Relationship Id="rId516" Type="http://schemas.openxmlformats.org/officeDocument/2006/relationships/hyperlink" Target="https://www.google.com.tw/maps/place/23.558889,120.433889" TargetMode="External"/><Relationship Id="rId1146" Type="http://schemas.openxmlformats.org/officeDocument/2006/relationships/hyperlink" Target="https://www.google.com.tw/maps/place/25.287959,121.547087" TargetMode="External"/><Relationship Id="rId8173" Type="http://schemas.openxmlformats.org/officeDocument/2006/relationships/hyperlink" Target="https://www.google.com.tw/maps/place/23.079574,121.299822" TargetMode="External"/><Relationship Id="rId9224" Type="http://schemas.openxmlformats.org/officeDocument/2006/relationships/hyperlink" Target="https://www.google.com.tw/maps/place/24.706502,121.361942" TargetMode="External"/><Relationship Id="rId930" Type="http://schemas.openxmlformats.org/officeDocument/2006/relationships/hyperlink" Target="https://www.google.com.tw/maps/place/25.063485,121.507796" TargetMode="External"/><Relationship Id="rId1560" Type="http://schemas.openxmlformats.org/officeDocument/2006/relationships/hyperlink" Target="https://www.google.com.tw/maps/place/25.204487,121.432582" TargetMode="External"/><Relationship Id="rId2611" Type="http://schemas.openxmlformats.org/officeDocument/2006/relationships/hyperlink" Target="https://www.google.com.tw/maps/place/25.059366,121.274049" TargetMode="External"/><Relationship Id="rId5767" Type="http://schemas.openxmlformats.org/officeDocument/2006/relationships/hyperlink" Target="https://www.google.com.tw/maps/place/23.835013,120.722478" TargetMode="External"/><Relationship Id="rId6818" Type="http://schemas.openxmlformats.org/officeDocument/2006/relationships/hyperlink" Target="https://www.google.com.tw/maps/place/23.354444,120.253889" TargetMode="External"/><Relationship Id="rId1213" Type="http://schemas.openxmlformats.org/officeDocument/2006/relationships/hyperlink" Target="https://www.google.com.tw/maps/place/25.134294,121.729476" TargetMode="External"/><Relationship Id="rId4369" Type="http://schemas.openxmlformats.org/officeDocument/2006/relationships/hyperlink" Target="https://www.google.com.tw/maps/place/22.399520,120.920738" TargetMode="External"/><Relationship Id="rId4783" Type="http://schemas.openxmlformats.org/officeDocument/2006/relationships/hyperlink" Target="https://www.google.com.tw/maps/place/23.422720,121.486306" TargetMode="External"/><Relationship Id="rId5834" Type="http://schemas.openxmlformats.org/officeDocument/2006/relationships/hyperlink" Target="https://www.google.com.tw/maps/place/23.797172,120.975111" TargetMode="External"/><Relationship Id="rId8240" Type="http://schemas.openxmlformats.org/officeDocument/2006/relationships/hyperlink" Target="https://www.google.com.tw/maps/place/22.709562,120.579011" TargetMode="External"/><Relationship Id="rId3385" Type="http://schemas.openxmlformats.org/officeDocument/2006/relationships/hyperlink" Target="https://www.google.com.tw/maps/place/24.178050,121.373444" TargetMode="External"/><Relationship Id="rId4436" Type="http://schemas.openxmlformats.org/officeDocument/2006/relationships/hyperlink" Target="https://www.google.com.tw/maps/place/22.214271,120.783389" TargetMode="External"/><Relationship Id="rId4850" Type="http://schemas.openxmlformats.org/officeDocument/2006/relationships/hyperlink" Target="https://www.google.com.tw/maps/place/23.154409,121.399044" TargetMode="External"/><Relationship Id="rId5901" Type="http://schemas.openxmlformats.org/officeDocument/2006/relationships/hyperlink" Target="https://www.google.com.tw/maps/place/24.128051,120.460273" TargetMode="External"/><Relationship Id="rId3038" Type="http://schemas.openxmlformats.org/officeDocument/2006/relationships/hyperlink" Target="https://www.google.com.tw/maps/place/24.398596,121.368458" TargetMode="External"/><Relationship Id="rId3452" Type="http://schemas.openxmlformats.org/officeDocument/2006/relationships/hyperlink" Target="https://www.google.com.tw/maps/place/24.199868,121.465552" TargetMode="External"/><Relationship Id="rId4503" Type="http://schemas.openxmlformats.org/officeDocument/2006/relationships/hyperlink" Target="https://www.google.com.tw/maps/place/24.754553,121.636969" TargetMode="External"/><Relationship Id="rId7659" Type="http://schemas.openxmlformats.org/officeDocument/2006/relationships/hyperlink" Target="https://www.google.com.tw/maps/place/23.756318,120.863573" TargetMode="External"/><Relationship Id="rId373" Type="http://schemas.openxmlformats.org/officeDocument/2006/relationships/hyperlink" Target="https://www.google.com.tw/maps/place/24.104113,120.581242" TargetMode="External"/><Relationship Id="rId2054" Type="http://schemas.openxmlformats.org/officeDocument/2006/relationships/hyperlink" Target="https://www.google.com.tw/maps/place/24.062554,120.695427" TargetMode="External"/><Relationship Id="rId3105" Type="http://schemas.openxmlformats.org/officeDocument/2006/relationships/hyperlink" Target="https://www.google.com.tw/maps/place/24.891668,121.374190" TargetMode="External"/><Relationship Id="rId6675" Type="http://schemas.openxmlformats.org/officeDocument/2006/relationships/hyperlink" Target="https://www.google.com.tw/maps/place/23.885472,120.473736" TargetMode="External"/><Relationship Id="rId9081" Type="http://schemas.openxmlformats.org/officeDocument/2006/relationships/hyperlink" Target="https://www.google.com.tw/maps/place/24.770501,121.359393" TargetMode="External"/><Relationship Id="rId440" Type="http://schemas.openxmlformats.org/officeDocument/2006/relationships/hyperlink" Target="https://www.google.com.tw/maps/place/23.857518,120.500483" TargetMode="External"/><Relationship Id="rId1070" Type="http://schemas.openxmlformats.org/officeDocument/2006/relationships/hyperlink" Target="https://www.google.com.tw/maps/place/22.633116,120.323283" TargetMode="External"/><Relationship Id="rId2121" Type="http://schemas.openxmlformats.org/officeDocument/2006/relationships/hyperlink" Target="https://www.google.com.tw/maps/place/23.790908,120.708740" TargetMode="External"/><Relationship Id="rId5277" Type="http://schemas.openxmlformats.org/officeDocument/2006/relationships/hyperlink" Target="https://www.google.com.tw/maps/place/24.677845,120.868915" TargetMode="External"/><Relationship Id="rId6328" Type="http://schemas.openxmlformats.org/officeDocument/2006/relationships/hyperlink" Target="https://www.google.com.tw/maps/place/22.416871,120.545422" TargetMode="External"/><Relationship Id="rId7726" Type="http://schemas.openxmlformats.org/officeDocument/2006/relationships/hyperlink" Target="https://www.google.com.tw/maps/place/23.569888,120.892312" TargetMode="External"/><Relationship Id="rId5691" Type="http://schemas.openxmlformats.org/officeDocument/2006/relationships/hyperlink" Target="https://www.google.com.tw/maps/place/25.034430,121.100090" TargetMode="External"/><Relationship Id="rId6742" Type="http://schemas.openxmlformats.org/officeDocument/2006/relationships/hyperlink" Target="https://www.google.com.tw/maps/place/23.664771,120.312956" TargetMode="External"/><Relationship Id="rId1887" Type="http://schemas.openxmlformats.org/officeDocument/2006/relationships/hyperlink" Target="https://www.google.com.tw/maps/place/24.564767,120.932908" TargetMode="External"/><Relationship Id="rId2938" Type="http://schemas.openxmlformats.org/officeDocument/2006/relationships/hyperlink" Target="https://www.google.com.tw/maps/place/24.751000,121.769313" TargetMode="External"/><Relationship Id="rId4293" Type="http://schemas.openxmlformats.org/officeDocument/2006/relationships/hyperlink" Target="https://www.google.com.tw/maps/place/22.698304,121.042320" TargetMode="External"/><Relationship Id="rId5344" Type="http://schemas.openxmlformats.org/officeDocument/2006/relationships/hyperlink" Target="https://www.google.com.tw/maps/place/23.977956,120.715377" TargetMode="External"/><Relationship Id="rId1954" Type="http://schemas.openxmlformats.org/officeDocument/2006/relationships/hyperlink" Target="https://www.google.com.tw/maps/place/24.336073,120.810301" TargetMode="External"/><Relationship Id="rId4360" Type="http://schemas.openxmlformats.org/officeDocument/2006/relationships/hyperlink" Target="https://www.google.com.tw/maps/place/22.436561,120.936681" TargetMode="External"/><Relationship Id="rId5411" Type="http://schemas.openxmlformats.org/officeDocument/2006/relationships/hyperlink" Target="https://www.google.com.tw/maps/place/23.972492,120.961847" TargetMode="External"/><Relationship Id="rId8567" Type="http://schemas.openxmlformats.org/officeDocument/2006/relationships/hyperlink" Target="https://www.google.com.tw/maps/place/22.786015,120.610192" TargetMode="External"/><Relationship Id="rId8981" Type="http://schemas.openxmlformats.org/officeDocument/2006/relationships/hyperlink" Target="https://www.google.com.tw/maps/place/24.245491,121.102456" TargetMode="External"/><Relationship Id="rId1607" Type="http://schemas.openxmlformats.org/officeDocument/2006/relationships/hyperlink" Target="https://www.google.com.tw/maps/place/25.099358,121.746546" TargetMode="External"/><Relationship Id="rId4013" Type="http://schemas.openxmlformats.org/officeDocument/2006/relationships/hyperlink" Target="https://www.google.com.tw/maps/place/23.686053,121.409403" TargetMode="External"/><Relationship Id="rId7169" Type="http://schemas.openxmlformats.org/officeDocument/2006/relationships/hyperlink" Target="https://www.google.com.tw/maps/place/23.082087,120.590088" TargetMode="External"/><Relationship Id="rId7583" Type="http://schemas.openxmlformats.org/officeDocument/2006/relationships/hyperlink" Target="https://www.google.com.tw/maps/place/23.984554,120.972724" TargetMode="External"/><Relationship Id="rId8634" Type="http://schemas.openxmlformats.org/officeDocument/2006/relationships/hyperlink" Target="https://www.google.com.tw/maps/place/22.548297,120.463999" TargetMode="External"/><Relationship Id="rId3779" Type="http://schemas.openxmlformats.org/officeDocument/2006/relationships/hyperlink" Target="https://www.google.com.tw/maps/place/24.470823,121.811603" TargetMode="External"/><Relationship Id="rId6185" Type="http://schemas.openxmlformats.org/officeDocument/2006/relationships/hyperlink" Target="https://www.google.com.tw/maps/place/22.873427,120.225117" TargetMode="External"/><Relationship Id="rId7236" Type="http://schemas.openxmlformats.org/officeDocument/2006/relationships/hyperlink" Target="https://www.google.com.tw/maps/place/23.159484,120.759337" TargetMode="External"/><Relationship Id="rId7650" Type="http://schemas.openxmlformats.org/officeDocument/2006/relationships/hyperlink" Target="https://www.google.com.tw/maps/place/23.791336,120.872865" TargetMode="External"/><Relationship Id="rId6252" Type="http://schemas.openxmlformats.org/officeDocument/2006/relationships/hyperlink" Target="https://www.google.com.tw/maps/place/22.613387,120.304747" TargetMode="External"/><Relationship Id="rId7303" Type="http://schemas.openxmlformats.org/officeDocument/2006/relationships/hyperlink" Target="https://www.google.com.tw/maps/place/23.285122,120.879838" TargetMode="External"/><Relationship Id="rId8701" Type="http://schemas.openxmlformats.org/officeDocument/2006/relationships/hyperlink" Target="https://www.google.com.tw/maps/place/22.878901,120.329055" TargetMode="External"/><Relationship Id="rId1397" Type="http://schemas.openxmlformats.org/officeDocument/2006/relationships/hyperlink" Target="https://www.google.com.tw/maps/place/24.715478,121.820454" TargetMode="External"/><Relationship Id="rId2795" Type="http://schemas.openxmlformats.org/officeDocument/2006/relationships/hyperlink" Target="https://www.google.com.tw/maps/place/24.496926,120.828064" TargetMode="External"/><Relationship Id="rId3846" Type="http://schemas.openxmlformats.org/officeDocument/2006/relationships/hyperlink" Target="https://www.google.com.tw/maps/place/24.264532,121.739503" TargetMode="External"/><Relationship Id="rId767" Type="http://schemas.openxmlformats.org/officeDocument/2006/relationships/hyperlink" Target="https://www.google.com.tw/maps/place/22.635712,120.360748" TargetMode="External"/><Relationship Id="rId2448" Type="http://schemas.openxmlformats.org/officeDocument/2006/relationships/hyperlink" Target="https://www.google.com.tw/maps/place/22.965248,120.472345" TargetMode="External"/><Relationship Id="rId2862" Type="http://schemas.openxmlformats.org/officeDocument/2006/relationships/hyperlink" Target="https://www.google.com.tw/maps/place/24.599421,121.513624" TargetMode="External"/><Relationship Id="rId3913" Type="http://schemas.openxmlformats.org/officeDocument/2006/relationships/hyperlink" Target="https://www.google.com.tw/maps/place/24.032598,121.606050" TargetMode="External"/><Relationship Id="rId8077" Type="http://schemas.openxmlformats.org/officeDocument/2006/relationships/hyperlink" Target="https://www.google.com.tw/maps/place/22.782082,120.409764" TargetMode="External"/><Relationship Id="rId834" Type="http://schemas.openxmlformats.org/officeDocument/2006/relationships/hyperlink" Target="https://www.google.com.tw/maps/place/22.539225,120.547881" TargetMode="External"/><Relationship Id="rId1464" Type="http://schemas.openxmlformats.org/officeDocument/2006/relationships/hyperlink" Target="https://www.google.com.tw/maps/place/25.184394,121.558171" TargetMode="External"/><Relationship Id="rId2515" Type="http://schemas.openxmlformats.org/officeDocument/2006/relationships/hyperlink" Target="https://www.google.com.tw/maps/place/22.709729,120.488154" TargetMode="External"/><Relationship Id="rId8491" Type="http://schemas.openxmlformats.org/officeDocument/2006/relationships/hyperlink" Target="https://www.google.com.tw/maps/place/23.072775,120.672716" TargetMode="External"/><Relationship Id="rId9128" Type="http://schemas.openxmlformats.org/officeDocument/2006/relationships/hyperlink" Target="https://www.google.com.tw/maps/place/24.750481,121.356632" TargetMode="External"/><Relationship Id="rId901" Type="http://schemas.openxmlformats.org/officeDocument/2006/relationships/hyperlink" Target="https://www.google.com.tw/maps/place/22.277748,120.649195" TargetMode="External"/><Relationship Id="rId1117" Type="http://schemas.openxmlformats.org/officeDocument/2006/relationships/hyperlink" Target="https://www.google.com.tw/maps/place/25.221447,121.451635" TargetMode="External"/><Relationship Id="rId1531" Type="http://schemas.openxmlformats.org/officeDocument/2006/relationships/hyperlink" Target="https://www.google.com.tw/maps/place/25.123131,121.468180" TargetMode="External"/><Relationship Id="rId4687" Type="http://schemas.openxmlformats.org/officeDocument/2006/relationships/hyperlink" Target="https://www.google.com.tw/maps/place/23.772038,121.560671" TargetMode="External"/><Relationship Id="rId5738" Type="http://schemas.openxmlformats.org/officeDocument/2006/relationships/hyperlink" Target="https://www.google.com.tw/maps/place/24.892430,120.960850" TargetMode="External"/><Relationship Id="rId7093" Type="http://schemas.openxmlformats.org/officeDocument/2006/relationships/hyperlink" Target="https://www.google.com.tw/maps/place/23.066167,120.341806" TargetMode="External"/><Relationship Id="rId8144" Type="http://schemas.openxmlformats.org/officeDocument/2006/relationships/hyperlink" Target="https://www.google.com.tw/maps/place/23.118960,121.279930" TargetMode="External"/><Relationship Id="rId3289" Type="http://schemas.openxmlformats.org/officeDocument/2006/relationships/hyperlink" Target="https://www.google.com.tw/maps/place/24.254542,121.221363" TargetMode="External"/><Relationship Id="rId4754" Type="http://schemas.openxmlformats.org/officeDocument/2006/relationships/hyperlink" Target="https://www.google.com.tw/maps/place/23.529353,121.504165" TargetMode="External"/><Relationship Id="rId7160" Type="http://schemas.openxmlformats.org/officeDocument/2006/relationships/hyperlink" Target="https://www.google.com.tw/maps/place/23.061183,120.559889" TargetMode="External"/><Relationship Id="rId8211" Type="http://schemas.openxmlformats.org/officeDocument/2006/relationships/hyperlink" Target="https://www.google.com.tw/maps/place/22.981742,121.300078" TargetMode="External"/><Relationship Id="rId3356" Type="http://schemas.openxmlformats.org/officeDocument/2006/relationships/hyperlink" Target="https://www.google.com.tw/maps/place/24.199960,121.300195" TargetMode="External"/><Relationship Id="rId4407" Type="http://schemas.openxmlformats.org/officeDocument/2006/relationships/hyperlink" Target="https://www.google.com.tw/maps/place/22.269317,120.858484" TargetMode="External"/><Relationship Id="rId5805" Type="http://schemas.openxmlformats.org/officeDocument/2006/relationships/hyperlink" Target="https://www.google.com.tw/maps/place/23.786266,120.875407" TargetMode="External"/><Relationship Id="rId277" Type="http://schemas.openxmlformats.org/officeDocument/2006/relationships/hyperlink" Target="https://www.google.com.tw/maps/place/24.463102,120.663492" TargetMode="External"/><Relationship Id="rId3009" Type="http://schemas.openxmlformats.org/officeDocument/2006/relationships/hyperlink" Target="https://www.google.com.tw/maps/place/24.441545,121.381455" TargetMode="External"/><Relationship Id="rId3770" Type="http://schemas.openxmlformats.org/officeDocument/2006/relationships/hyperlink" Target="https://www.google.com.tw/maps/place/24.486671,121.827119" TargetMode="External"/><Relationship Id="rId4821" Type="http://schemas.openxmlformats.org/officeDocument/2006/relationships/hyperlink" Target="https://www.google.com.tw/maps/place/23.270531,121.425952" TargetMode="External"/><Relationship Id="rId7977" Type="http://schemas.openxmlformats.org/officeDocument/2006/relationships/hyperlink" Target="https://www.google.com.tw/maps/place/22.638268,120.418683" TargetMode="External"/><Relationship Id="rId344" Type="http://schemas.openxmlformats.org/officeDocument/2006/relationships/hyperlink" Target="https://www.google.com.tw/maps/place/24.210046,120.540128" TargetMode="External"/><Relationship Id="rId691" Type="http://schemas.openxmlformats.org/officeDocument/2006/relationships/hyperlink" Target="https://www.google.com.tw/maps/place/22.909697,120.226883" TargetMode="External"/><Relationship Id="rId2025" Type="http://schemas.openxmlformats.org/officeDocument/2006/relationships/hyperlink" Target="https://www.google.com.tw/maps/place/24.173362,120.698299" TargetMode="External"/><Relationship Id="rId2372" Type="http://schemas.openxmlformats.org/officeDocument/2006/relationships/hyperlink" Target="https://www.google.com.tw/maps/place/23.225322,120.548211" TargetMode="External"/><Relationship Id="rId3423" Type="http://schemas.openxmlformats.org/officeDocument/2006/relationships/hyperlink" Target="https://www.google.com.tw/maps/place/24.196766,121.427081" TargetMode="External"/><Relationship Id="rId6579" Type="http://schemas.openxmlformats.org/officeDocument/2006/relationships/hyperlink" Target="https://www.google.com.tw/maps/place/23.501667,120.796389" TargetMode="External"/><Relationship Id="rId6993" Type="http://schemas.openxmlformats.org/officeDocument/2006/relationships/hyperlink" Target="https://www.google.com.tw/maps/place/22.972139,120.324778" TargetMode="External"/><Relationship Id="rId9052" Type="http://schemas.openxmlformats.org/officeDocument/2006/relationships/hyperlink" Target="https://www.google.com.tw/maps/place/24.789781,121.364380" TargetMode="External"/><Relationship Id="rId5595" Type="http://schemas.openxmlformats.org/officeDocument/2006/relationships/hyperlink" Target="https://www.google.com.tw/maps/place/23.963964,120.646315" TargetMode="External"/><Relationship Id="rId6646" Type="http://schemas.openxmlformats.org/officeDocument/2006/relationships/hyperlink" Target="https://www.google.com.tw/maps/place/24.006595,120.483226" TargetMode="External"/><Relationship Id="rId411" Type="http://schemas.openxmlformats.org/officeDocument/2006/relationships/hyperlink" Target="https://www.google.com.tw/maps/place/23.967612,120.566881" TargetMode="External"/><Relationship Id="rId1041" Type="http://schemas.openxmlformats.org/officeDocument/2006/relationships/hyperlink" Target="https://www.google.com.tw/maps/place/23.750955,120.508924" TargetMode="External"/><Relationship Id="rId4197" Type="http://schemas.openxmlformats.org/officeDocument/2006/relationships/hyperlink" Target="https://www.google.com.tw/maps/place/22.955885,121.128782" TargetMode="External"/><Relationship Id="rId5248" Type="http://schemas.openxmlformats.org/officeDocument/2006/relationships/hyperlink" Target="https://www.google.com.tw/maps/place/24.332684,120.730008" TargetMode="External"/><Relationship Id="rId5662" Type="http://schemas.openxmlformats.org/officeDocument/2006/relationships/hyperlink" Target="https://www.google.com.tw/maps/place/25.088720,121.227360" TargetMode="External"/><Relationship Id="rId6713" Type="http://schemas.openxmlformats.org/officeDocument/2006/relationships/hyperlink" Target="https://www.google.com.tw/maps/place/23.772277,120.363676" TargetMode="External"/><Relationship Id="rId1858" Type="http://schemas.openxmlformats.org/officeDocument/2006/relationships/hyperlink" Target="https://www.google.com.tw/maps/place/24.661211,120.963858" TargetMode="External"/><Relationship Id="rId4264" Type="http://schemas.openxmlformats.org/officeDocument/2006/relationships/hyperlink" Target="https://www.google.com.tw/maps/place/22.771493,121.109236" TargetMode="External"/><Relationship Id="rId5315" Type="http://schemas.openxmlformats.org/officeDocument/2006/relationships/hyperlink" Target="https://www.google.com.tw/maps/place/24.050151,120.621379" TargetMode="External"/><Relationship Id="rId8885" Type="http://schemas.openxmlformats.org/officeDocument/2006/relationships/hyperlink" Target="https://www.google.com.tw/maps/place/24.957185,121.153801" TargetMode="External"/><Relationship Id="rId2909" Type="http://schemas.openxmlformats.org/officeDocument/2006/relationships/hyperlink" Target="https://www.google.com.tw/maps/place/24.706828,121.661529" TargetMode="External"/><Relationship Id="rId3280" Type="http://schemas.openxmlformats.org/officeDocument/2006/relationships/hyperlink" Target="https://www.google.com.tw/maps/place/24.252048,121.207072" TargetMode="External"/><Relationship Id="rId4331" Type="http://schemas.openxmlformats.org/officeDocument/2006/relationships/hyperlink" Target="https://www.google.com.tw/maps/place/22.551721,120.973165" TargetMode="External"/><Relationship Id="rId7487" Type="http://schemas.openxmlformats.org/officeDocument/2006/relationships/hyperlink" Target="https://www.google.com.tw/maps/place/23.045775,120.446959" TargetMode="External"/><Relationship Id="rId8538" Type="http://schemas.openxmlformats.org/officeDocument/2006/relationships/hyperlink" Target="https://www.google.com.tw/maps/place/22.891097,120.647492" TargetMode="External"/><Relationship Id="rId1925" Type="http://schemas.openxmlformats.org/officeDocument/2006/relationships/hyperlink" Target="https://www.google.com.tw/maps/place/24.427133,120.866392" TargetMode="External"/><Relationship Id="rId6089" Type="http://schemas.openxmlformats.org/officeDocument/2006/relationships/hyperlink" Target="https://www.google.com.tw/maps/place/23.411389,120.176945" TargetMode="External"/><Relationship Id="rId8952" Type="http://schemas.openxmlformats.org/officeDocument/2006/relationships/hyperlink" Target="https://www.google.com.tw/maps/place/22.881418,120.306623" TargetMode="External"/><Relationship Id="rId6156" Type="http://schemas.openxmlformats.org/officeDocument/2006/relationships/hyperlink" Target="https://www.google.com.tw/maps/place/23.130833,120.133000" TargetMode="External"/><Relationship Id="rId7554" Type="http://schemas.openxmlformats.org/officeDocument/2006/relationships/hyperlink" Target="https://www.google.com.tw/maps/place/24.058024,120.936527" TargetMode="External"/><Relationship Id="rId8605" Type="http://schemas.openxmlformats.org/officeDocument/2006/relationships/hyperlink" Target="https://www.google.com.tw/maps/place/22.664708,120.488315" TargetMode="External"/><Relationship Id="rId2699" Type="http://schemas.openxmlformats.org/officeDocument/2006/relationships/hyperlink" Target="https://www.google.com.tw/maps/place/25.055104,121.616996" TargetMode="External"/><Relationship Id="rId3000" Type="http://schemas.openxmlformats.org/officeDocument/2006/relationships/hyperlink" Target="https://www.google.com.tw/maps/place/24.462789,121.396324" TargetMode="External"/><Relationship Id="rId6570" Type="http://schemas.openxmlformats.org/officeDocument/2006/relationships/hyperlink" Target="https://www.google.com.tw/maps/place/23.496667,120.785000" TargetMode="External"/><Relationship Id="rId7207" Type="http://schemas.openxmlformats.org/officeDocument/2006/relationships/hyperlink" Target="https://www.google.com.tw/maps/place/23.101633,120.689015" TargetMode="External"/><Relationship Id="rId7621" Type="http://schemas.openxmlformats.org/officeDocument/2006/relationships/hyperlink" Target="https://www.google.com.tw/maps/place/23.867379,120.909582" TargetMode="External"/><Relationship Id="rId2766" Type="http://schemas.openxmlformats.org/officeDocument/2006/relationships/hyperlink" Target="https://www.google.com.tw/maps/place/24.591646,120.813155" TargetMode="External"/><Relationship Id="rId3817" Type="http://schemas.openxmlformats.org/officeDocument/2006/relationships/hyperlink" Target="https://www.google.com.tw/maps/place/24.359853,121.778853" TargetMode="External"/><Relationship Id="rId5172" Type="http://schemas.openxmlformats.org/officeDocument/2006/relationships/hyperlink" Target="https://www.google.com.tw/maps/place/24.595559,120.882029" TargetMode="External"/><Relationship Id="rId6223" Type="http://schemas.openxmlformats.org/officeDocument/2006/relationships/hyperlink" Target="https://www.google.com.tw/maps/place/22.719167,120.283757" TargetMode="External"/><Relationship Id="rId9379" Type="http://schemas.openxmlformats.org/officeDocument/2006/relationships/hyperlink" Target="https://www.google.com.tw/maps/place/24.649807,121.424012" TargetMode="External"/><Relationship Id="rId738" Type="http://schemas.openxmlformats.org/officeDocument/2006/relationships/hyperlink" Target="https://www.google.com.tw/maps/place/22.725547,120.322150" TargetMode="External"/><Relationship Id="rId1368" Type="http://schemas.openxmlformats.org/officeDocument/2006/relationships/hyperlink" Target="https://www.google.com.tw/maps/place/24.845515,121.823133" TargetMode="External"/><Relationship Id="rId1782" Type="http://schemas.openxmlformats.org/officeDocument/2006/relationships/hyperlink" Target="https://www.google.com.tw/maps/place/24.795601,121.188069" TargetMode="External"/><Relationship Id="rId2419" Type="http://schemas.openxmlformats.org/officeDocument/2006/relationships/hyperlink" Target="https://www.google.com.tw/maps/place/23.077293,120.487755" TargetMode="External"/><Relationship Id="rId2833" Type="http://schemas.openxmlformats.org/officeDocument/2006/relationships/hyperlink" Target="https://www.google.com.tw/maps/place/24.631656,121.484289" TargetMode="External"/><Relationship Id="rId5989" Type="http://schemas.openxmlformats.org/officeDocument/2006/relationships/hyperlink" Target="https://www.google.com.tw/maps/place/23.788034,120.270508" TargetMode="External"/><Relationship Id="rId8395" Type="http://schemas.openxmlformats.org/officeDocument/2006/relationships/hyperlink" Target="https://www.google.com.tw/maps/place/22.018129,120.744047" TargetMode="External"/><Relationship Id="rId74" Type="http://schemas.openxmlformats.org/officeDocument/2006/relationships/hyperlink" Target="https://www.google.com.tw/maps/place/24.966050,121.218240" TargetMode="External"/><Relationship Id="rId805" Type="http://schemas.openxmlformats.org/officeDocument/2006/relationships/hyperlink" Target="https://www.google.com.tw/maps/place/22.645417,120.531569" TargetMode="External"/><Relationship Id="rId1435" Type="http://schemas.openxmlformats.org/officeDocument/2006/relationships/hyperlink" Target="https://www.google.com.tw/maps/place/25.220568,121.627114" TargetMode="External"/><Relationship Id="rId8048" Type="http://schemas.openxmlformats.org/officeDocument/2006/relationships/hyperlink" Target="https://www.google.com.tw/maps/place/23.832311,120.908699" TargetMode="External"/><Relationship Id="rId8462" Type="http://schemas.openxmlformats.org/officeDocument/2006/relationships/hyperlink" Target="https://www.google.com.tw/maps/place/22.137140,120.890318" TargetMode="External"/><Relationship Id="rId2900" Type="http://schemas.openxmlformats.org/officeDocument/2006/relationships/hyperlink" Target="https://www.google.com.tw/maps/place/24.692709,121.633501" TargetMode="External"/><Relationship Id="rId7064" Type="http://schemas.openxmlformats.org/officeDocument/2006/relationships/hyperlink" Target="https://www.google.com.tw/maps/place/23.007750,120.220980" TargetMode="External"/><Relationship Id="rId8115" Type="http://schemas.openxmlformats.org/officeDocument/2006/relationships/hyperlink" Target="https://www.google.com.tw/maps/place/22.801343,120.575800" TargetMode="External"/><Relationship Id="rId1502" Type="http://schemas.openxmlformats.org/officeDocument/2006/relationships/hyperlink" Target="https://www.google.com.tw/maps/place/25.094788,121.529501" TargetMode="External"/><Relationship Id="rId4658" Type="http://schemas.openxmlformats.org/officeDocument/2006/relationships/hyperlink" Target="https://www.google.com.tw/maps/place/23.881804,121.601047" TargetMode="External"/><Relationship Id="rId5709" Type="http://schemas.openxmlformats.org/officeDocument/2006/relationships/hyperlink" Target="https://www.google.com.tw/maps/place/25.000020,121.036480" TargetMode="External"/><Relationship Id="rId6080" Type="http://schemas.openxmlformats.org/officeDocument/2006/relationships/hyperlink" Target="https://www.google.com.tw/maps/place/23.448889,120.170278" TargetMode="External"/><Relationship Id="rId7131" Type="http://schemas.openxmlformats.org/officeDocument/2006/relationships/hyperlink" Target="https://www.google.com.tw/maps/place/23.119834,120.460520" TargetMode="External"/><Relationship Id="rId3674" Type="http://schemas.openxmlformats.org/officeDocument/2006/relationships/hyperlink" Target="https://www.google.com.tw/maps/place/24.785983,121.761516" TargetMode="External"/><Relationship Id="rId4725" Type="http://schemas.openxmlformats.org/officeDocument/2006/relationships/hyperlink" Target="https://www.google.com.tw/maps/place/23.643686,121.533566" TargetMode="External"/><Relationship Id="rId595" Type="http://schemas.openxmlformats.org/officeDocument/2006/relationships/hyperlink" Target="https://www.google.com.tw/maps/place/23.255797,120.312242" TargetMode="External"/><Relationship Id="rId2276" Type="http://schemas.openxmlformats.org/officeDocument/2006/relationships/hyperlink" Target="https://www.google.com.tw/maps/place/23.383975,120.581171" TargetMode="External"/><Relationship Id="rId2690" Type="http://schemas.openxmlformats.org/officeDocument/2006/relationships/hyperlink" Target="https://www.google.com.tw/maps/place/25.041108,121.578400" TargetMode="External"/><Relationship Id="rId3327" Type="http://schemas.openxmlformats.org/officeDocument/2006/relationships/hyperlink" Target="https://www.google.com.tw/maps/place/24.223479,121.267918" TargetMode="External"/><Relationship Id="rId3741" Type="http://schemas.openxmlformats.org/officeDocument/2006/relationships/hyperlink" Target="https://www.google.com.tw/maps/place/24.558513,121.865393" TargetMode="External"/><Relationship Id="rId6897" Type="http://schemas.openxmlformats.org/officeDocument/2006/relationships/hyperlink" Target="https://www.google.com.tw/maps/place/23.057944,120.218584" TargetMode="External"/><Relationship Id="rId7948" Type="http://schemas.openxmlformats.org/officeDocument/2006/relationships/hyperlink" Target="https://www.google.com.tw/maps/place/22.761001,120.446833" TargetMode="External"/><Relationship Id="rId248" Type="http://schemas.openxmlformats.org/officeDocument/2006/relationships/hyperlink" Target="https://www.google.com.tw/maps/place/24.571127,120.718334" TargetMode="External"/><Relationship Id="rId662" Type="http://schemas.openxmlformats.org/officeDocument/2006/relationships/hyperlink" Target="https://www.google.com.tw/maps/place/23.023055,120.219084" TargetMode="External"/><Relationship Id="rId1292" Type="http://schemas.openxmlformats.org/officeDocument/2006/relationships/hyperlink" Target="https://www.google.com.tw/maps/place/25.020690,121.930299" TargetMode="External"/><Relationship Id="rId2343" Type="http://schemas.openxmlformats.org/officeDocument/2006/relationships/hyperlink" Target="https://www.google.com.tw/maps/place/23.280480,120.591466" TargetMode="External"/><Relationship Id="rId5499" Type="http://schemas.openxmlformats.org/officeDocument/2006/relationships/hyperlink" Target="https://www.google.com.tw/maps/place/24.025829,121.138013" TargetMode="External"/><Relationship Id="rId6964" Type="http://schemas.openxmlformats.org/officeDocument/2006/relationships/hyperlink" Target="https://www.google.com.tw/maps/place/23.090778,120.295195" TargetMode="External"/><Relationship Id="rId9370" Type="http://schemas.openxmlformats.org/officeDocument/2006/relationships/hyperlink" Target="https://www.google.com.tw/maps/place/24.646833,121.420041" TargetMode="External"/><Relationship Id="rId315" Type="http://schemas.openxmlformats.org/officeDocument/2006/relationships/hyperlink" Target="https://www.google.com.tw/maps/place/24.321633,120.606674" TargetMode="External"/><Relationship Id="rId2410" Type="http://schemas.openxmlformats.org/officeDocument/2006/relationships/hyperlink" Target="https://www.google.com.tw/maps/place/23.131796,120.475558" TargetMode="External"/><Relationship Id="rId5566" Type="http://schemas.openxmlformats.org/officeDocument/2006/relationships/hyperlink" Target="https://www.google.com.tw/maps/place/24.150908,121.284045" TargetMode="External"/><Relationship Id="rId6617" Type="http://schemas.openxmlformats.org/officeDocument/2006/relationships/hyperlink" Target="https://www.google.com.tw/maps/place/23.475909,120.870866" TargetMode="External"/><Relationship Id="rId9023" Type="http://schemas.openxmlformats.org/officeDocument/2006/relationships/hyperlink" Target="https://www.google.com.tw/maps/place/24.826352,121.311300" TargetMode="External"/><Relationship Id="rId1012" Type="http://schemas.openxmlformats.org/officeDocument/2006/relationships/hyperlink" Target="https://www.google.com.tw/maps/place/24.106244,120.633942" TargetMode="External"/><Relationship Id="rId4168" Type="http://schemas.openxmlformats.org/officeDocument/2006/relationships/hyperlink" Target="https://www.google.com.tw/maps/place/23.079100,121.176013" TargetMode="External"/><Relationship Id="rId5219" Type="http://schemas.openxmlformats.org/officeDocument/2006/relationships/hyperlink" Target="https://www.google.com.tw/maps/place/24.450792,120.780381" TargetMode="External"/><Relationship Id="rId5980" Type="http://schemas.openxmlformats.org/officeDocument/2006/relationships/hyperlink" Target="https://www.google.com.tw/maps/place/23.823491,120.286545" TargetMode="External"/><Relationship Id="rId3184" Type="http://schemas.openxmlformats.org/officeDocument/2006/relationships/hyperlink" Target="https://www.google.com.tw/maps/place/24.675039,121.774337" TargetMode="External"/><Relationship Id="rId4235" Type="http://schemas.openxmlformats.org/officeDocument/2006/relationships/hyperlink" Target="https://www.google.com.tw/maps/place/22.851589,121.092135" TargetMode="External"/><Relationship Id="rId4582" Type="http://schemas.openxmlformats.org/officeDocument/2006/relationships/hyperlink" Target="https://www.google.com.tw/maps/place/24.279665,120.540967" TargetMode="External"/><Relationship Id="rId5633" Type="http://schemas.openxmlformats.org/officeDocument/2006/relationships/hyperlink" Target="https://www.google.com.tw/maps/place/25.129580,121.351180" TargetMode="External"/><Relationship Id="rId8789" Type="http://schemas.openxmlformats.org/officeDocument/2006/relationships/hyperlink" Target="https://www.google.com.tw/maps/place/23.306770,121.259210" TargetMode="External"/><Relationship Id="rId1829" Type="http://schemas.openxmlformats.org/officeDocument/2006/relationships/hyperlink" Target="https://www.google.com.tw/maps/place/24.703274,121.051780" TargetMode="External"/><Relationship Id="rId5700" Type="http://schemas.openxmlformats.org/officeDocument/2006/relationships/hyperlink" Target="https://www.google.com.tw/maps/place/25.028580,121.067090" TargetMode="External"/><Relationship Id="rId8856" Type="http://schemas.openxmlformats.org/officeDocument/2006/relationships/hyperlink" Target="https://www.google.com.tw/maps/place/25.046385,121.249909" TargetMode="External"/><Relationship Id="rId3251" Type="http://schemas.openxmlformats.org/officeDocument/2006/relationships/hyperlink" Target="https://www.google.com.tw/maps/place/24.171996,120.965656" TargetMode="External"/><Relationship Id="rId4302" Type="http://schemas.openxmlformats.org/officeDocument/2006/relationships/hyperlink" Target="https://www.google.com.tw/maps/place/22.663980,121.029625" TargetMode="External"/><Relationship Id="rId7458" Type="http://schemas.openxmlformats.org/officeDocument/2006/relationships/hyperlink" Target="https://www.google.com.tw/maps/place/23.117750,121.168682" TargetMode="External"/><Relationship Id="rId7872" Type="http://schemas.openxmlformats.org/officeDocument/2006/relationships/hyperlink" Target="https://www.google.com.tw/maps/place/23.037306,120.554731" TargetMode="External"/><Relationship Id="rId8509" Type="http://schemas.openxmlformats.org/officeDocument/2006/relationships/hyperlink" Target="https://www.google.com.tw/maps/place/23.006477,120.657467" TargetMode="External"/><Relationship Id="rId8923" Type="http://schemas.openxmlformats.org/officeDocument/2006/relationships/hyperlink" Target="https://www.google.com.tw/maps/place/22.999722,120.281473" TargetMode="External"/><Relationship Id="rId172" Type="http://schemas.openxmlformats.org/officeDocument/2006/relationships/hyperlink" Target="https://www.google.com.tw/maps/place/24.748363,120.907229" TargetMode="External"/><Relationship Id="rId6474" Type="http://schemas.openxmlformats.org/officeDocument/2006/relationships/hyperlink" Target="https://www.google.com.tw/maps/place/23.440278,120.601111" TargetMode="External"/><Relationship Id="rId7525" Type="http://schemas.openxmlformats.org/officeDocument/2006/relationships/hyperlink" Target="https://www.google.com.tw/maps/place/24.116950,120.891011" TargetMode="External"/><Relationship Id="rId989" Type="http://schemas.openxmlformats.org/officeDocument/2006/relationships/hyperlink" Target="https://www.google.com.tw/maps/place/24.180453,120.666947" TargetMode="External"/><Relationship Id="rId5076" Type="http://schemas.openxmlformats.org/officeDocument/2006/relationships/hyperlink" Target="https://www.google.com.tw/maps/place/23.830395,121.506533" TargetMode="External"/><Relationship Id="rId5490" Type="http://schemas.openxmlformats.org/officeDocument/2006/relationships/hyperlink" Target="https://www.google.com.tw/maps/place/24.037382,121.194030" TargetMode="External"/><Relationship Id="rId6127" Type="http://schemas.openxmlformats.org/officeDocument/2006/relationships/hyperlink" Target="https://www.google.com.tw/maps/place/23.259875,120.126600" TargetMode="External"/><Relationship Id="rId6541" Type="http://schemas.openxmlformats.org/officeDocument/2006/relationships/hyperlink" Target="https://www.google.com.tw/maps/place/23.467778,120.718333" TargetMode="External"/><Relationship Id="rId1686" Type="http://schemas.openxmlformats.org/officeDocument/2006/relationships/hyperlink" Target="https://www.google.com.tw/maps/place/25.002868,121.459802" TargetMode="External"/><Relationship Id="rId4092" Type="http://schemas.openxmlformats.org/officeDocument/2006/relationships/hyperlink" Target="https://www.google.com.tw/maps/place/23.374270,121.329030" TargetMode="External"/><Relationship Id="rId5143" Type="http://schemas.openxmlformats.org/officeDocument/2006/relationships/hyperlink" Target="https://www.google.com.tw/maps/place/24.707677,120.894346" TargetMode="External"/><Relationship Id="rId8299" Type="http://schemas.openxmlformats.org/officeDocument/2006/relationships/hyperlink" Target="https://www.google.com.tw/maps/place/22.740833,120.731615" TargetMode="External"/><Relationship Id="rId1339" Type="http://schemas.openxmlformats.org/officeDocument/2006/relationships/hyperlink" Target="https://www.google.com.tw/maps/place/24.941574,121.899656" TargetMode="External"/><Relationship Id="rId2737" Type="http://schemas.openxmlformats.org/officeDocument/2006/relationships/hyperlink" Target="https://www.google.com.tw/maps/place/25.062810,121.646801" TargetMode="External"/><Relationship Id="rId5210" Type="http://schemas.openxmlformats.org/officeDocument/2006/relationships/hyperlink" Target="https://www.google.com.tw/maps/place/24.491186,120.780794" TargetMode="External"/><Relationship Id="rId8366" Type="http://schemas.openxmlformats.org/officeDocument/2006/relationships/hyperlink" Target="https://www.google.com.tw/maps/place/22.135776,120.704809" TargetMode="External"/><Relationship Id="rId709" Type="http://schemas.openxmlformats.org/officeDocument/2006/relationships/hyperlink" Target="https://www.google.com.tw/maps/place/22.838600,120.264260" TargetMode="External"/><Relationship Id="rId1753" Type="http://schemas.openxmlformats.org/officeDocument/2006/relationships/hyperlink" Target="https://www.google.com.tw/maps/place/24.876097,121.250375" TargetMode="External"/><Relationship Id="rId2804" Type="http://schemas.openxmlformats.org/officeDocument/2006/relationships/hyperlink" Target="https://www.google.com.tw/maps/place/24.466361,120.843124" TargetMode="External"/><Relationship Id="rId8019" Type="http://schemas.openxmlformats.org/officeDocument/2006/relationships/hyperlink" Target="https://www.google.com.tw/maps/place/23.864216,120.939915" TargetMode="External"/><Relationship Id="rId8780" Type="http://schemas.openxmlformats.org/officeDocument/2006/relationships/hyperlink" Target="https://www.google.com.tw/maps/place/23.325710,121.242210" TargetMode="External"/><Relationship Id="rId9417" Type="http://schemas.openxmlformats.org/officeDocument/2006/relationships/hyperlink" Target="https://www.google.com.tw/maps/place/24.644620,121.442581" TargetMode="External"/><Relationship Id="rId45" Type="http://schemas.openxmlformats.org/officeDocument/2006/relationships/hyperlink" Target="https://www.google.com.tw/maps/place/25.000975,121.341341" TargetMode="External"/><Relationship Id="rId1406" Type="http://schemas.openxmlformats.org/officeDocument/2006/relationships/hyperlink" Target="https://www.google.com.tw/maps/place/24.675755,121.827241" TargetMode="External"/><Relationship Id="rId1820" Type="http://schemas.openxmlformats.org/officeDocument/2006/relationships/hyperlink" Target="https://www.google.com.tw/maps/place/24.724500,121.080137" TargetMode="External"/><Relationship Id="rId4976" Type="http://schemas.openxmlformats.org/officeDocument/2006/relationships/hyperlink" Target="https://www.google.com.tw/maps/place/22.727667,121.103865" TargetMode="External"/><Relationship Id="rId7382" Type="http://schemas.openxmlformats.org/officeDocument/2006/relationships/hyperlink" Target="https://www.google.com.tw/maps/place/23.210329,121.025705" TargetMode="External"/><Relationship Id="rId8433" Type="http://schemas.openxmlformats.org/officeDocument/2006/relationships/hyperlink" Target="https://www.google.com.tw/maps/place/21.907468,120.849112" TargetMode="External"/><Relationship Id="rId3578" Type="http://schemas.openxmlformats.org/officeDocument/2006/relationships/hyperlink" Target="https://www.google.com.tw/maps/place/24.948976,121.658569" TargetMode="External"/><Relationship Id="rId3992" Type="http://schemas.openxmlformats.org/officeDocument/2006/relationships/hyperlink" Target="https://www.google.com.tw/maps/place/23.766907,121.455940" TargetMode="External"/><Relationship Id="rId4629" Type="http://schemas.openxmlformats.org/officeDocument/2006/relationships/hyperlink" Target="https://www.google.com.tw/maps/place/24.265026,120.586095" TargetMode="External"/><Relationship Id="rId7035" Type="http://schemas.openxmlformats.org/officeDocument/2006/relationships/hyperlink" Target="https://www.google.com.tw/maps/place/22.815407,120.301757" TargetMode="External"/><Relationship Id="rId8500" Type="http://schemas.openxmlformats.org/officeDocument/2006/relationships/hyperlink" Target="https://www.google.com.tw/maps/place/23.039383,120.666404" TargetMode="External"/><Relationship Id="rId499" Type="http://schemas.openxmlformats.org/officeDocument/2006/relationships/hyperlink" Target="https://www.google.com.tw/maps/place/23.623333,120.467778" TargetMode="External"/><Relationship Id="rId2594" Type="http://schemas.openxmlformats.org/officeDocument/2006/relationships/hyperlink" Target="https://www.google.com.tw/maps/place/23.816157,120.758634" TargetMode="External"/><Relationship Id="rId3645" Type="http://schemas.openxmlformats.org/officeDocument/2006/relationships/hyperlink" Target="https://www.google.com.tw/maps/place/24.856934,121.792945" TargetMode="External"/><Relationship Id="rId6051" Type="http://schemas.openxmlformats.org/officeDocument/2006/relationships/hyperlink" Target="https://www.google.com.tw/maps/place/23.561944,120.162223" TargetMode="External"/><Relationship Id="rId7102" Type="http://schemas.openxmlformats.org/officeDocument/2006/relationships/hyperlink" Target="https://www.google.com.tw/maps/place/23.072963,120.376119" TargetMode="External"/><Relationship Id="rId566" Type="http://schemas.openxmlformats.org/officeDocument/2006/relationships/hyperlink" Target="https://www.google.com.tw/maps/place/23.367303,120.361506" TargetMode="External"/><Relationship Id="rId1196" Type="http://schemas.openxmlformats.org/officeDocument/2006/relationships/hyperlink" Target="https://www.google.com.tw/maps/place/25.179034,121.700684" TargetMode="External"/><Relationship Id="rId2247" Type="http://schemas.openxmlformats.org/officeDocument/2006/relationships/hyperlink" Target="https://www.google.com.tw/maps/place/23.415048,120.515710" TargetMode="External"/><Relationship Id="rId9274" Type="http://schemas.openxmlformats.org/officeDocument/2006/relationships/hyperlink" Target="https://www.google.com.tw/maps/place/24.684498,121.381066" TargetMode="External"/><Relationship Id="rId219" Type="http://schemas.openxmlformats.org/officeDocument/2006/relationships/hyperlink" Target="https://www.google.com.tw/maps/place/24.621119,120.808240" TargetMode="External"/><Relationship Id="rId633" Type="http://schemas.openxmlformats.org/officeDocument/2006/relationships/hyperlink" Target="https://www.google.com.tw/maps/place/23.105472,120.318111" TargetMode="External"/><Relationship Id="rId980" Type="http://schemas.openxmlformats.org/officeDocument/2006/relationships/hyperlink" Target="https://www.google.com.tw/maps/place/24.217232,120.648936" TargetMode="External"/><Relationship Id="rId1263" Type="http://schemas.openxmlformats.org/officeDocument/2006/relationships/hyperlink" Target="https://www.google.com.tw/maps/place/25.121800,121.916599" TargetMode="External"/><Relationship Id="rId2314" Type="http://schemas.openxmlformats.org/officeDocument/2006/relationships/hyperlink" Target="https://www.google.com.tw/maps/place/23.336702,120.616104" TargetMode="External"/><Relationship Id="rId2661" Type="http://schemas.openxmlformats.org/officeDocument/2006/relationships/hyperlink" Target="https://www.google.com.tw/maps/place/24.866549,121.281397" TargetMode="External"/><Relationship Id="rId3712" Type="http://schemas.openxmlformats.org/officeDocument/2006/relationships/hyperlink" Target="https://www.google.com.tw/maps/place/24.633753,121.790313" TargetMode="External"/><Relationship Id="rId6868" Type="http://schemas.openxmlformats.org/officeDocument/2006/relationships/hyperlink" Target="https://www.google.com.tw/maps/place/23.179168,120.182941" TargetMode="External"/><Relationship Id="rId7919" Type="http://schemas.openxmlformats.org/officeDocument/2006/relationships/hyperlink" Target="https://www.google.com.tw/maps/place/22.882302,120.484344" TargetMode="External"/><Relationship Id="rId8290" Type="http://schemas.openxmlformats.org/officeDocument/2006/relationships/hyperlink" Target="https://www.google.com.tw/maps/place/22.745969,120.726361" TargetMode="External"/><Relationship Id="rId9341" Type="http://schemas.openxmlformats.org/officeDocument/2006/relationships/hyperlink" Target="https://www.google.com.tw/maps/place/24.654298,121.406417" TargetMode="External"/><Relationship Id="rId5884" Type="http://schemas.openxmlformats.org/officeDocument/2006/relationships/hyperlink" Target="https://www.google.com.tw/maps/place/24.189048,120.507615" TargetMode="External"/><Relationship Id="rId6935" Type="http://schemas.openxmlformats.org/officeDocument/2006/relationships/hyperlink" Target="https://www.google.com.tw/maps/place/23.195552,120.263451" TargetMode="External"/><Relationship Id="rId700" Type="http://schemas.openxmlformats.org/officeDocument/2006/relationships/hyperlink" Target="https://www.google.com.tw/maps/place/22.877587,120.252331" TargetMode="External"/><Relationship Id="rId1330" Type="http://schemas.openxmlformats.org/officeDocument/2006/relationships/hyperlink" Target="https://www.google.com.tw/maps/place/24.970394,121.926558" TargetMode="External"/><Relationship Id="rId3088" Type="http://schemas.openxmlformats.org/officeDocument/2006/relationships/hyperlink" Target="https://www.google.com.tw/maps/place/24.288308,121.265204" TargetMode="External"/><Relationship Id="rId4486" Type="http://schemas.openxmlformats.org/officeDocument/2006/relationships/hyperlink" Target="https://www.google.com.tw/maps/place/24.878301,121.542824" TargetMode="External"/><Relationship Id="rId5537" Type="http://schemas.openxmlformats.org/officeDocument/2006/relationships/hyperlink" Target="https://www.google.com.tw/maps/place/24.108487,121.204470" TargetMode="External"/><Relationship Id="rId5951" Type="http://schemas.openxmlformats.org/officeDocument/2006/relationships/hyperlink" Target="https://www.google.com.tw/maps/place/23.967391,120.348054" TargetMode="External"/><Relationship Id="rId4139" Type="http://schemas.openxmlformats.org/officeDocument/2006/relationships/hyperlink" Target="https://www.google.com.tw/maps/place/23.180320,121.246820" TargetMode="External"/><Relationship Id="rId4553" Type="http://schemas.openxmlformats.org/officeDocument/2006/relationships/hyperlink" Target="https://www.google.com.tw/maps/place/23.942520,121.543257" TargetMode="External"/><Relationship Id="rId5604" Type="http://schemas.openxmlformats.org/officeDocument/2006/relationships/hyperlink" Target="https://www.google.com.tw/maps/place/25.127045,121.459742" TargetMode="External"/><Relationship Id="rId8010" Type="http://schemas.openxmlformats.org/officeDocument/2006/relationships/hyperlink" Target="https://www.google.com.tw/maps/place/22.505027,120.413453" TargetMode="External"/><Relationship Id="rId3155" Type="http://schemas.openxmlformats.org/officeDocument/2006/relationships/hyperlink" Target="https://www.google.com.tw/maps/place/24.663392,121.634821" TargetMode="External"/><Relationship Id="rId4206" Type="http://schemas.openxmlformats.org/officeDocument/2006/relationships/hyperlink" Target="https://www.google.com.tw/maps/place/22.923127,121.143063" TargetMode="External"/><Relationship Id="rId4620" Type="http://schemas.openxmlformats.org/officeDocument/2006/relationships/hyperlink" Target="https://www.google.com.tw/maps/place/24.248562,120.693499" TargetMode="External"/><Relationship Id="rId7776" Type="http://schemas.openxmlformats.org/officeDocument/2006/relationships/hyperlink" Target="https://www.google.com.tw/maps/place/23.521977,120.897433" TargetMode="External"/><Relationship Id="rId8827" Type="http://schemas.openxmlformats.org/officeDocument/2006/relationships/hyperlink" Target="https://www.google.com.tw/maps/place/23.268920,121.351440" TargetMode="External"/><Relationship Id="rId490" Type="http://schemas.openxmlformats.org/officeDocument/2006/relationships/hyperlink" Target="https://www.google.com.tw/maps/place/23.662622,120.474414" TargetMode="External"/><Relationship Id="rId2171" Type="http://schemas.openxmlformats.org/officeDocument/2006/relationships/hyperlink" Target="https://www.google.com.tw/maps/place/23.691739,120.538503" TargetMode="External"/><Relationship Id="rId3222" Type="http://schemas.openxmlformats.org/officeDocument/2006/relationships/hyperlink" Target="https://www.google.com.tw/maps/place/24.162325,120.860591" TargetMode="External"/><Relationship Id="rId6378" Type="http://schemas.openxmlformats.org/officeDocument/2006/relationships/hyperlink" Target="https://www.google.com.tw/maps/place/22.920387,120.184152" TargetMode="External"/><Relationship Id="rId7429" Type="http://schemas.openxmlformats.org/officeDocument/2006/relationships/hyperlink" Target="https://www.google.com.tw/maps/place/23.152639,121.065773" TargetMode="External"/><Relationship Id="rId143" Type="http://schemas.openxmlformats.org/officeDocument/2006/relationships/hyperlink" Target="https://www.google.com.tw/maps/place/24.824961,120.996983" TargetMode="External"/><Relationship Id="rId5394" Type="http://schemas.openxmlformats.org/officeDocument/2006/relationships/hyperlink" Target="https://www.google.com.tw/maps/place/23.983837,120.891609" TargetMode="External"/><Relationship Id="rId6445" Type="http://schemas.openxmlformats.org/officeDocument/2006/relationships/hyperlink" Target="https://www.google.com.tw/maps/place/23.450278,120.469445" TargetMode="External"/><Relationship Id="rId6792" Type="http://schemas.openxmlformats.org/officeDocument/2006/relationships/hyperlink" Target="https://www.google.com.tw/maps/place/23.469444,120.241389" TargetMode="External"/><Relationship Id="rId7843" Type="http://schemas.openxmlformats.org/officeDocument/2006/relationships/hyperlink" Target="https://www.google.com.tw/maps/place/23.128354,120.619900" TargetMode="External"/><Relationship Id="rId9" Type="http://schemas.openxmlformats.org/officeDocument/2006/relationships/hyperlink" Target="https://www.google.com.tw/maps/place/25.061564,121.483299" TargetMode="External"/><Relationship Id="rId210" Type="http://schemas.openxmlformats.org/officeDocument/2006/relationships/hyperlink" Target="https://www.google.com.tw/maps/place/24.646737,120.835908" TargetMode="External"/><Relationship Id="rId2988" Type="http://schemas.openxmlformats.org/officeDocument/2006/relationships/hyperlink" Target="https://www.google.com.tw/maps/place/24.488731,121.425808" TargetMode="External"/><Relationship Id="rId5047" Type="http://schemas.openxmlformats.org/officeDocument/2006/relationships/hyperlink" Target="https://www.google.com.tw/maps/place/22.777165,121.126912" TargetMode="External"/><Relationship Id="rId7910" Type="http://schemas.openxmlformats.org/officeDocument/2006/relationships/hyperlink" Target="https://www.google.com.tw/maps/place/22.918119,120.495319" TargetMode="External"/><Relationship Id="rId5461" Type="http://schemas.openxmlformats.org/officeDocument/2006/relationships/hyperlink" Target="https://www.google.com.tw/maps/place/24.024884,121.140846" TargetMode="External"/><Relationship Id="rId6512" Type="http://schemas.openxmlformats.org/officeDocument/2006/relationships/hyperlink" Target="https://www.google.com.tw/maps/place/23.415000,120.651111" TargetMode="External"/><Relationship Id="rId1657" Type="http://schemas.openxmlformats.org/officeDocument/2006/relationships/hyperlink" Target="https://www.google.com.tw/maps/place/25.143633,121.719133" TargetMode="External"/><Relationship Id="rId2708" Type="http://schemas.openxmlformats.org/officeDocument/2006/relationships/hyperlink" Target="https://www.google.com.tw/maps/place/25.063627,121.656884" TargetMode="External"/><Relationship Id="rId4063" Type="http://schemas.openxmlformats.org/officeDocument/2006/relationships/hyperlink" Target="https://www.google.com.tw/maps/place/23.480860,121.360760" TargetMode="External"/><Relationship Id="rId5114" Type="http://schemas.openxmlformats.org/officeDocument/2006/relationships/hyperlink" Target="https://www.google.com.tw/maps/place/24.182650,120.616203" TargetMode="External"/><Relationship Id="rId8684" Type="http://schemas.openxmlformats.org/officeDocument/2006/relationships/hyperlink" Target="https://www.google.com.tw/maps/place/22.880038,120.248925" TargetMode="External"/><Relationship Id="rId1724" Type="http://schemas.openxmlformats.org/officeDocument/2006/relationships/hyperlink" Target="https://www.google.com.tw/maps/place/24.897795,121.337428" TargetMode="External"/><Relationship Id="rId4130" Type="http://schemas.openxmlformats.org/officeDocument/2006/relationships/hyperlink" Target="https://www.google.com.tw/maps/place/23.208930,121.274220" TargetMode="External"/><Relationship Id="rId7286" Type="http://schemas.openxmlformats.org/officeDocument/2006/relationships/hyperlink" Target="https://www.google.com.tw/maps/place/23.275331,120.844956" TargetMode="External"/><Relationship Id="rId8337" Type="http://schemas.openxmlformats.org/officeDocument/2006/relationships/hyperlink" Target="https://www.google.com.tw/maps/place/22.543484,120.410315" TargetMode="External"/><Relationship Id="rId8751" Type="http://schemas.openxmlformats.org/officeDocument/2006/relationships/hyperlink" Target="https://www.google.com.tw/maps/place/22.884982,120.540949" TargetMode="External"/><Relationship Id="rId16" Type="http://schemas.openxmlformats.org/officeDocument/2006/relationships/hyperlink" Target="https://www.google.com.tw/maps/place/25.060226,121.448790" TargetMode="External"/><Relationship Id="rId3896" Type="http://schemas.openxmlformats.org/officeDocument/2006/relationships/hyperlink" Target="https://www.google.com.tw/maps/place/24.108574,121.624004" TargetMode="External"/><Relationship Id="rId7353" Type="http://schemas.openxmlformats.org/officeDocument/2006/relationships/hyperlink" Target="https://www.google.com.tw/maps/place/23.257459,120.977257" TargetMode="External"/><Relationship Id="rId8404" Type="http://schemas.openxmlformats.org/officeDocument/2006/relationships/hyperlink" Target="https://www.google.com.tw/maps/place/21.981414,120.751392" TargetMode="External"/><Relationship Id="rId2498" Type="http://schemas.openxmlformats.org/officeDocument/2006/relationships/hyperlink" Target="https://www.google.com.tw/maps/place/22.782022,120.502320" TargetMode="External"/><Relationship Id="rId3549" Type="http://schemas.openxmlformats.org/officeDocument/2006/relationships/hyperlink" Target="https://www.google.com.tw/maps/place/24.955842,121.568869" TargetMode="External"/><Relationship Id="rId4947" Type="http://schemas.openxmlformats.org/officeDocument/2006/relationships/hyperlink" Target="https://www.google.com.tw/maps/place/22.806161,121.196481" TargetMode="External"/><Relationship Id="rId7006" Type="http://schemas.openxmlformats.org/officeDocument/2006/relationships/hyperlink" Target="https://www.google.com.tw/maps/place/22.919555,120.348028" TargetMode="External"/><Relationship Id="rId7420" Type="http://schemas.openxmlformats.org/officeDocument/2006/relationships/hyperlink" Target="https://www.google.com.tw/maps/place/23.171214,121.043865" TargetMode="External"/><Relationship Id="rId3963" Type="http://schemas.openxmlformats.org/officeDocument/2006/relationships/hyperlink" Target="https://www.google.com.tw/maps/place/23.867408,121.508394" TargetMode="External"/><Relationship Id="rId6022" Type="http://schemas.openxmlformats.org/officeDocument/2006/relationships/hyperlink" Target="https://www.google.com.tw/maps/place/23.683147,120.183060" TargetMode="External"/><Relationship Id="rId9178" Type="http://schemas.openxmlformats.org/officeDocument/2006/relationships/hyperlink" Target="https://www.google.com.tw/maps/place/24.726760,121.356808" TargetMode="External"/><Relationship Id="rId884" Type="http://schemas.openxmlformats.org/officeDocument/2006/relationships/hyperlink" Target="https://www.google.com.tw/maps/place/22.342709,120.611873" TargetMode="External"/><Relationship Id="rId2565" Type="http://schemas.openxmlformats.org/officeDocument/2006/relationships/hyperlink" Target="https://www.google.com.tw/maps/place/24.856326,121.251125" TargetMode="External"/><Relationship Id="rId3616" Type="http://schemas.openxmlformats.org/officeDocument/2006/relationships/hyperlink" Target="https://www.google.com.tw/maps/place/24.894571,121.742929" TargetMode="External"/><Relationship Id="rId8194" Type="http://schemas.openxmlformats.org/officeDocument/2006/relationships/hyperlink" Target="https://www.google.com.tw/maps/place/23.017353,121.278640" TargetMode="External"/><Relationship Id="rId537" Type="http://schemas.openxmlformats.org/officeDocument/2006/relationships/hyperlink" Target="https://www.google.com.tw/maps/place/23.476667,120.435556" TargetMode="External"/><Relationship Id="rId951" Type="http://schemas.openxmlformats.org/officeDocument/2006/relationships/hyperlink" Target="https://www.google.com.tw/maps/place/25.025377,121.417299" TargetMode="External"/><Relationship Id="rId1167" Type="http://schemas.openxmlformats.org/officeDocument/2006/relationships/hyperlink" Target="https://www.google.com.tw/maps/place/25.262718,121.630966" TargetMode="External"/><Relationship Id="rId1581" Type="http://schemas.openxmlformats.org/officeDocument/2006/relationships/hyperlink" Target="https://www.google.com.tw/maps/place/25.035154,121.848527" TargetMode="External"/><Relationship Id="rId2218" Type="http://schemas.openxmlformats.org/officeDocument/2006/relationships/hyperlink" Target="https://www.google.com.tw/maps/place/23.527580,120.545832" TargetMode="External"/><Relationship Id="rId2632" Type="http://schemas.openxmlformats.org/officeDocument/2006/relationships/hyperlink" Target="https://www.google.com.tw/maps/place/24.983118,121.307528" TargetMode="External"/><Relationship Id="rId5788" Type="http://schemas.openxmlformats.org/officeDocument/2006/relationships/hyperlink" Target="https://www.google.com.tw/maps/place/23.822728,120.821010" TargetMode="External"/><Relationship Id="rId6839" Type="http://schemas.openxmlformats.org/officeDocument/2006/relationships/hyperlink" Target="https://www.google.com.tw/maps/place/23.283546,120.234888" TargetMode="External"/><Relationship Id="rId9245" Type="http://schemas.openxmlformats.org/officeDocument/2006/relationships/hyperlink" Target="https://www.google.com.tw/maps/place/24.698290,121.368456" TargetMode="External"/><Relationship Id="rId604" Type="http://schemas.openxmlformats.org/officeDocument/2006/relationships/hyperlink" Target="https://www.google.com.tw/maps/place/23.217801,120.306064" TargetMode="External"/><Relationship Id="rId1234" Type="http://schemas.openxmlformats.org/officeDocument/2006/relationships/hyperlink" Target="https://www.google.com.tw/maps/place/25.139776,121.801903" TargetMode="External"/><Relationship Id="rId5855" Type="http://schemas.openxmlformats.org/officeDocument/2006/relationships/hyperlink" Target="https://www.google.com.tw/maps/place/24.295519,120.558508" TargetMode="External"/><Relationship Id="rId6906" Type="http://schemas.openxmlformats.org/officeDocument/2006/relationships/hyperlink" Target="https://www.google.com.tw/maps/place/23.311120,120.263943" TargetMode="External"/><Relationship Id="rId8261" Type="http://schemas.openxmlformats.org/officeDocument/2006/relationships/hyperlink" Target="https://www.google.com.tw/maps/place/22.716000,120.654958" TargetMode="External"/><Relationship Id="rId9312" Type="http://schemas.openxmlformats.org/officeDocument/2006/relationships/hyperlink" Target="https://www.google.com.tw/maps/place/24.674981,121.404692" TargetMode="External"/><Relationship Id="rId1301" Type="http://schemas.openxmlformats.org/officeDocument/2006/relationships/hyperlink" Target="https://www.google.com.tw/maps/place/25.023900,121.970099" TargetMode="External"/><Relationship Id="rId4457" Type="http://schemas.openxmlformats.org/officeDocument/2006/relationships/hyperlink" Target="https://www.google.com.tw/maps/place/22.207858,120.697491" TargetMode="External"/><Relationship Id="rId5508" Type="http://schemas.openxmlformats.org/officeDocument/2006/relationships/hyperlink" Target="https://www.google.com.tw/maps/place/24.034986,121.149079" TargetMode="External"/><Relationship Id="rId3059" Type="http://schemas.openxmlformats.org/officeDocument/2006/relationships/hyperlink" Target="https://www.google.com.tw/maps/place/24.347709,121.321369" TargetMode="External"/><Relationship Id="rId3473" Type="http://schemas.openxmlformats.org/officeDocument/2006/relationships/hyperlink" Target="https://www.google.com.tw/maps/place/24.192829,121.489757" TargetMode="External"/><Relationship Id="rId4524" Type="http://schemas.openxmlformats.org/officeDocument/2006/relationships/hyperlink" Target="https://www.google.com.tw/maps/place/24.747718,121.709269" TargetMode="External"/><Relationship Id="rId4871" Type="http://schemas.openxmlformats.org/officeDocument/2006/relationships/hyperlink" Target="https://www.google.com.tw/maps/place/23.080515,121.353653" TargetMode="External"/><Relationship Id="rId5922" Type="http://schemas.openxmlformats.org/officeDocument/2006/relationships/hyperlink" Target="https://www.google.com.tw/maps/place/24.065232,120.413600" TargetMode="External"/><Relationship Id="rId394" Type="http://schemas.openxmlformats.org/officeDocument/2006/relationships/hyperlink" Target="https://www.google.com.tw/maps/place/24.032823,120.537030" TargetMode="External"/><Relationship Id="rId2075" Type="http://schemas.openxmlformats.org/officeDocument/2006/relationships/hyperlink" Target="https://www.google.com.tw/maps/place/23.973821,120.679994" TargetMode="External"/><Relationship Id="rId3126" Type="http://schemas.openxmlformats.org/officeDocument/2006/relationships/hyperlink" Target="https://www.google.com.tw/maps/place/24.845018,121.333130" TargetMode="External"/><Relationship Id="rId1091" Type="http://schemas.openxmlformats.org/officeDocument/2006/relationships/hyperlink" Target="https://www.google.com.tw/maps/place/24.671583,120.870829" TargetMode="External"/><Relationship Id="rId3540" Type="http://schemas.openxmlformats.org/officeDocument/2006/relationships/hyperlink" Target="https://www.google.com.tw/maps/place/24.964397,121.540188" TargetMode="External"/><Relationship Id="rId5298" Type="http://schemas.openxmlformats.org/officeDocument/2006/relationships/hyperlink" Target="https://www.google.com.tw/maps/place/24.598569,120.828144" TargetMode="External"/><Relationship Id="rId6696" Type="http://schemas.openxmlformats.org/officeDocument/2006/relationships/hyperlink" Target="https://www.google.com.tw/maps/place/23.837068,120.398709" TargetMode="External"/><Relationship Id="rId7747" Type="http://schemas.openxmlformats.org/officeDocument/2006/relationships/hyperlink" Target="https://www.google.com.tw/maps/place/23.525799,120.913667" TargetMode="External"/><Relationship Id="rId114" Type="http://schemas.openxmlformats.org/officeDocument/2006/relationships/hyperlink" Target="https://www.google.com.tw/maps/place/24.880580,121.068480" TargetMode="External"/><Relationship Id="rId461" Type="http://schemas.openxmlformats.org/officeDocument/2006/relationships/hyperlink" Target="https://www.google.com.tw/maps/place/23.778933,120.477019" TargetMode="External"/><Relationship Id="rId2142" Type="http://schemas.openxmlformats.org/officeDocument/2006/relationships/hyperlink" Target="https://www.google.com.tw/maps/place/23.771163,120.643578" TargetMode="External"/><Relationship Id="rId6349" Type="http://schemas.openxmlformats.org/officeDocument/2006/relationships/hyperlink" Target="https://www.google.com.tw/maps/place/23.045192,120.188205" TargetMode="External"/><Relationship Id="rId6763" Type="http://schemas.openxmlformats.org/officeDocument/2006/relationships/hyperlink" Target="https://www.google.com.tw/maps/place/23.573055,120.299445" TargetMode="External"/><Relationship Id="rId7814" Type="http://schemas.openxmlformats.org/officeDocument/2006/relationships/hyperlink" Target="https://www.google.com.tw/maps/place/23.213466,120.677467" TargetMode="External"/><Relationship Id="rId2959" Type="http://schemas.openxmlformats.org/officeDocument/2006/relationships/hyperlink" Target="https://www.google.com.tw/maps/place/24.578361,121.489158" TargetMode="External"/><Relationship Id="rId5365" Type="http://schemas.openxmlformats.org/officeDocument/2006/relationships/hyperlink" Target="https://www.google.com.tw/maps/place/23.992778,120.809952" TargetMode="External"/><Relationship Id="rId6416" Type="http://schemas.openxmlformats.org/officeDocument/2006/relationships/hyperlink" Target="https://www.google.com.tw/maps/place/23.482778,120.361111" TargetMode="External"/><Relationship Id="rId6830" Type="http://schemas.openxmlformats.org/officeDocument/2006/relationships/hyperlink" Target="https://www.google.com.tw/maps/place/23.311132,120.262740" TargetMode="External"/><Relationship Id="rId4381" Type="http://schemas.openxmlformats.org/officeDocument/2006/relationships/hyperlink" Target="https://www.google.com.tw/maps/place/22.350748,120.900992" TargetMode="External"/><Relationship Id="rId5018" Type="http://schemas.openxmlformats.org/officeDocument/2006/relationships/hyperlink" Target="https://www.google.com.tw/maps/place/23.628814,121.494000" TargetMode="External"/><Relationship Id="rId5432" Type="http://schemas.openxmlformats.org/officeDocument/2006/relationships/hyperlink" Target="https://www.google.com.tw/maps/place/24.001478,121.053107" TargetMode="External"/><Relationship Id="rId8588" Type="http://schemas.openxmlformats.org/officeDocument/2006/relationships/hyperlink" Target="https://www.google.com.tw/maps/place/22.722472,120.537121" TargetMode="External"/><Relationship Id="rId1628" Type="http://schemas.openxmlformats.org/officeDocument/2006/relationships/hyperlink" Target="https://www.google.com.tw/maps/place/25.115081,121.820486" TargetMode="External"/><Relationship Id="rId1975" Type="http://schemas.openxmlformats.org/officeDocument/2006/relationships/hyperlink" Target="https://www.google.com.tw/maps/place/24.283761,120.807830" TargetMode="External"/><Relationship Id="rId4034" Type="http://schemas.openxmlformats.org/officeDocument/2006/relationships/hyperlink" Target="https://www.google.com.tw/maps/place/23.605150,121.392430" TargetMode="External"/><Relationship Id="rId8655" Type="http://schemas.openxmlformats.org/officeDocument/2006/relationships/hyperlink" Target="https://www.google.com.tw/maps/place/22.990293,120.636602" TargetMode="External"/><Relationship Id="rId3050" Type="http://schemas.openxmlformats.org/officeDocument/2006/relationships/hyperlink" Target="https://www.google.com.tw/maps/place/24.372955,121.339602" TargetMode="External"/><Relationship Id="rId4101" Type="http://schemas.openxmlformats.org/officeDocument/2006/relationships/hyperlink" Target="https://www.google.com.tw/maps/place/23.335350,121.320020" TargetMode="External"/><Relationship Id="rId7257" Type="http://schemas.openxmlformats.org/officeDocument/2006/relationships/hyperlink" Target="https://www.google.com.tw/maps/place/23.222177,120.802736" TargetMode="External"/><Relationship Id="rId8308" Type="http://schemas.openxmlformats.org/officeDocument/2006/relationships/hyperlink" Target="https://www.google.com.tw/maps/place/22.737640,120.749073" TargetMode="External"/><Relationship Id="rId7671" Type="http://schemas.openxmlformats.org/officeDocument/2006/relationships/hyperlink" Target="https://www.google.com.tw/maps/place/23.708801,120.853233" TargetMode="External"/><Relationship Id="rId8722" Type="http://schemas.openxmlformats.org/officeDocument/2006/relationships/hyperlink" Target="https://www.google.com.tw/maps/place/22.891201,120.413138" TargetMode="External"/><Relationship Id="rId3867" Type="http://schemas.openxmlformats.org/officeDocument/2006/relationships/hyperlink" Target="https://www.google.com.tw/maps/place/24.210897,121.679884" TargetMode="External"/><Relationship Id="rId4918" Type="http://schemas.openxmlformats.org/officeDocument/2006/relationships/hyperlink" Target="https://www.google.com.tw/maps/place/22.902139,121.251333" TargetMode="External"/><Relationship Id="rId6273" Type="http://schemas.openxmlformats.org/officeDocument/2006/relationships/hyperlink" Target="https://www.google.com.tw/maps/place/22.545016,120.369288" TargetMode="External"/><Relationship Id="rId7324" Type="http://schemas.openxmlformats.org/officeDocument/2006/relationships/hyperlink" Target="https://www.google.com.tw/maps/place/23.263185,120.912658" TargetMode="External"/><Relationship Id="rId788" Type="http://schemas.openxmlformats.org/officeDocument/2006/relationships/hyperlink" Target="https://www.google.com.tw/maps/place/22.652981,120.458049" TargetMode="External"/><Relationship Id="rId2469" Type="http://schemas.openxmlformats.org/officeDocument/2006/relationships/hyperlink" Target="https://www.google.com.tw/maps/place/22.893089,120.483437" TargetMode="External"/><Relationship Id="rId2883" Type="http://schemas.openxmlformats.org/officeDocument/2006/relationships/hyperlink" Target="https://www.google.com.tw/maps/place/24.648681,121.575051" TargetMode="External"/><Relationship Id="rId3934" Type="http://schemas.openxmlformats.org/officeDocument/2006/relationships/hyperlink" Target="https://www.google.com.tw/maps/place/23.964325,121.587766" TargetMode="External"/><Relationship Id="rId6340" Type="http://schemas.openxmlformats.org/officeDocument/2006/relationships/hyperlink" Target="https://www.google.com.tw/maps/place/22.389392,120.592291" TargetMode="External"/><Relationship Id="rId855" Type="http://schemas.openxmlformats.org/officeDocument/2006/relationships/hyperlink" Target="https://www.google.com.tw/maps/place/22.456551,120.551403" TargetMode="External"/><Relationship Id="rId1485" Type="http://schemas.openxmlformats.org/officeDocument/2006/relationships/hyperlink" Target="https://www.google.com.tw/maps/place/25.142793,121.549373" TargetMode="External"/><Relationship Id="rId2536" Type="http://schemas.openxmlformats.org/officeDocument/2006/relationships/hyperlink" Target="https://www.google.com.tw/maps/place/23.990236,120.687833" TargetMode="External"/><Relationship Id="rId8098" Type="http://schemas.openxmlformats.org/officeDocument/2006/relationships/hyperlink" Target="https://www.google.com.tw/maps/place/22.777120,120.502790" TargetMode="External"/><Relationship Id="rId9149" Type="http://schemas.openxmlformats.org/officeDocument/2006/relationships/hyperlink" Target="https://www.google.com.tw/maps/place/24.739722,121.344459" TargetMode="External"/><Relationship Id="rId508" Type="http://schemas.openxmlformats.org/officeDocument/2006/relationships/hyperlink" Target="https://www.google.com.tw/maps/place/23.593333,120.445000" TargetMode="External"/><Relationship Id="rId922" Type="http://schemas.openxmlformats.org/officeDocument/2006/relationships/hyperlink" Target="https://www.google.com.tw/maps/place/22.195443,120.691283" TargetMode="External"/><Relationship Id="rId1138" Type="http://schemas.openxmlformats.org/officeDocument/2006/relationships/hyperlink" Target="https://www.google.com.tw/maps/place/25.275765,121.515891" TargetMode="External"/><Relationship Id="rId1552" Type="http://schemas.openxmlformats.org/officeDocument/2006/relationships/hyperlink" Target="https://www.google.com.tw/maps/place/25.190201,121.426258" TargetMode="External"/><Relationship Id="rId2603" Type="http://schemas.openxmlformats.org/officeDocument/2006/relationships/hyperlink" Target="https://www.google.com.tw/maps/place/25.087514,121.253971" TargetMode="External"/><Relationship Id="rId2950" Type="http://schemas.openxmlformats.org/officeDocument/2006/relationships/hyperlink" Target="https://www.google.com.tw/maps/place/24.735592,121.818026" TargetMode="External"/><Relationship Id="rId5759" Type="http://schemas.openxmlformats.org/officeDocument/2006/relationships/hyperlink" Target="https://www.google.com.tw/maps/place/24.809730,120.919670" TargetMode="External"/><Relationship Id="rId8165" Type="http://schemas.openxmlformats.org/officeDocument/2006/relationships/hyperlink" Target="https://www.google.com.tw/maps/place/23.097081,121.301810" TargetMode="External"/><Relationship Id="rId9216" Type="http://schemas.openxmlformats.org/officeDocument/2006/relationships/hyperlink" Target="https://www.google.com.tw/maps/place/24.711923,121.361649" TargetMode="External"/><Relationship Id="rId1205" Type="http://schemas.openxmlformats.org/officeDocument/2006/relationships/hyperlink" Target="https://www.google.com.tw/maps/place/25.148902,121.699861" TargetMode="External"/><Relationship Id="rId7181" Type="http://schemas.openxmlformats.org/officeDocument/2006/relationships/hyperlink" Target="https://www.google.com.tw/maps/place/23.070707,120.621869" TargetMode="External"/><Relationship Id="rId8232" Type="http://schemas.openxmlformats.org/officeDocument/2006/relationships/hyperlink" Target="https://www.google.com.tw/maps/place/22.694652,120.547637" TargetMode="External"/><Relationship Id="rId3377" Type="http://schemas.openxmlformats.org/officeDocument/2006/relationships/hyperlink" Target="https://www.google.com.tw/maps/place/24.189445,121.346264" TargetMode="External"/><Relationship Id="rId4775" Type="http://schemas.openxmlformats.org/officeDocument/2006/relationships/hyperlink" Target="https://www.google.com.tw/maps/place/23.456808,121.497168" TargetMode="External"/><Relationship Id="rId5826" Type="http://schemas.openxmlformats.org/officeDocument/2006/relationships/hyperlink" Target="https://www.google.com.tw/maps/place/23.792529,120.955858" TargetMode="External"/><Relationship Id="rId298" Type="http://schemas.openxmlformats.org/officeDocument/2006/relationships/hyperlink" Target="https://www.google.com.tw/maps/place/24.379609,120.650399" TargetMode="External"/><Relationship Id="rId3791" Type="http://schemas.openxmlformats.org/officeDocument/2006/relationships/hyperlink" Target="https://www.google.com.tw/maps/place/24.445583,121.783443" TargetMode="External"/><Relationship Id="rId4428" Type="http://schemas.openxmlformats.org/officeDocument/2006/relationships/hyperlink" Target="https://www.google.com.tw/maps/place/22.236595,120.803285" TargetMode="External"/><Relationship Id="rId4842" Type="http://schemas.openxmlformats.org/officeDocument/2006/relationships/hyperlink" Target="https://www.google.com.tw/maps/place/23.187088,121.396252" TargetMode="External"/><Relationship Id="rId7998" Type="http://schemas.openxmlformats.org/officeDocument/2006/relationships/hyperlink" Target="https://www.google.com.tw/maps/place/22.555941,120.424320" TargetMode="External"/><Relationship Id="rId2393" Type="http://schemas.openxmlformats.org/officeDocument/2006/relationships/hyperlink" Target="https://www.google.com.tw/maps/place/23.190519,120.500199" TargetMode="External"/><Relationship Id="rId3444" Type="http://schemas.openxmlformats.org/officeDocument/2006/relationships/hyperlink" Target="https://www.google.com.tw/maps/place/24.204421,121.444885" TargetMode="External"/><Relationship Id="rId365" Type="http://schemas.openxmlformats.org/officeDocument/2006/relationships/hyperlink" Target="https://www.google.com.tw/maps/place/24.125793,120.560350" TargetMode="External"/><Relationship Id="rId2046" Type="http://schemas.openxmlformats.org/officeDocument/2006/relationships/hyperlink" Target="https://www.google.com.tw/maps/place/24.093997,120.688604" TargetMode="External"/><Relationship Id="rId2460" Type="http://schemas.openxmlformats.org/officeDocument/2006/relationships/hyperlink" Target="https://www.google.com.tw/maps/place/22.917599,120.457468" TargetMode="External"/><Relationship Id="rId3511" Type="http://schemas.openxmlformats.org/officeDocument/2006/relationships/hyperlink" Target="https://www.google.com.tw/maps/place/24.156284,121.617734" TargetMode="External"/><Relationship Id="rId6667" Type="http://schemas.openxmlformats.org/officeDocument/2006/relationships/hyperlink" Target="https://www.google.com.tw/maps/place/23.917560,120.472436" TargetMode="External"/><Relationship Id="rId7718" Type="http://schemas.openxmlformats.org/officeDocument/2006/relationships/hyperlink" Target="https://www.google.com.tw/maps/place/23.556291,120.875919" TargetMode="External"/><Relationship Id="rId9073" Type="http://schemas.openxmlformats.org/officeDocument/2006/relationships/hyperlink" Target="https://www.google.com.tw/maps/place/24.776938,121.359720" TargetMode="External"/><Relationship Id="rId432" Type="http://schemas.openxmlformats.org/officeDocument/2006/relationships/hyperlink" Target="https://www.google.com.tw/maps/place/23.885445,120.523930" TargetMode="External"/><Relationship Id="rId1062" Type="http://schemas.openxmlformats.org/officeDocument/2006/relationships/hyperlink" Target="https://www.google.com.tw/maps/place/23.687337,120.499063" TargetMode="External"/><Relationship Id="rId2113" Type="http://schemas.openxmlformats.org/officeDocument/2006/relationships/hyperlink" Target="https://www.google.com.tw/maps/place/23.823157,120.705011" TargetMode="External"/><Relationship Id="rId5269" Type="http://schemas.openxmlformats.org/officeDocument/2006/relationships/hyperlink" Target="https://www.google.com.tw/maps/place/24.250831,120.709034" TargetMode="External"/><Relationship Id="rId5683" Type="http://schemas.openxmlformats.org/officeDocument/2006/relationships/hyperlink" Target="https://www.google.com.tw/maps/place/25.043300,121.137570" TargetMode="External"/><Relationship Id="rId6734" Type="http://schemas.openxmlformats.org/officeDocument/2006/relationships/hyperlink" Target="https://www.google.com.tw/maps/place/23.698132,120.324499" TargetMode="External"/><Relationship Id="rId9140" Type="http://schemas.openxmlformats.org/officeDocument/2006/relationships/hyperlink" Target="https://www.google.com.tw/maps/place/24.743010,121.346341" TargetMode="External"/><Relationship Id="rId4285" Type="http://schemas.openxmlformats.org/officeDocument/2006/relationships/hyperlink" Target="https://www.google.com.tw/maps/place/22.728046,121.056267" TargetMode="External"/><Relationship Id="rId5336" Type="http://schemas.openxmlformats.org/officeDocument/2006/relationships/hyperlink" Target="https://www.google.com.tw/maps/place/23.986675,120.680147" TargetMode="External"/><Relationship Id="rId1879" Type="http://schemas.openxmlformats.org/officeDocument/2006/relationships/hyperlink" Target="https://www.google.com.tw/maps/place/24.591263,120.952097" TargetMode="External"/><Relationship Id="rId5750" Type="http://schemas.openxmlformats.org/officeDocument/2006/relationships/hyperlink" Target="https://www.google.com.tw/maps/place/24.845020,120.936510" TargetMode="External"/><Relationship Id="rId6801" Type="http://schemas.openxmlformats.org/officeDocument/2006/relationships/hyperlink" Target="https://www.google.com.tw/maps/place/23.430000,120.247500" TargetMode="External"/><Relationship Id="rId1946" Type="http://schemas.openxmlformats.org/officeDocument/2006/relationships/hyperlink" Target="https://www.google.com.tw/maps/place/24.353946,120.833154" TargetMode="External"/><Relationship Id="rId4005" Type="http://schemas.openxmlformats.org/officeDocument/2006/relationships/hyperlink" Target="https://www.google.com.tw/maps/place/23.720765,121.427509" TargetMode="External"/><Relationship Id="rId4352" Type="http://schemas.openxmlformats.org/officeDocument/2006/relationships/hyperlink" Target="https://www.google.com.tw/maps/place/22.467052,120.947713" TargetMode="External"/><Relationship Id="rId5403" Type="http://schemas.openxmlformats.org/officeDocument/2006/relationships/hyperlink" Target="https://www.google.com.tw/maps/place/23.970355,120.929312" TargetMode="External"/><Relationship Id="rId8559" Type="http://schemas.openxmlformats.org/officeDocument/2006/relationships/hyperlink" Target="https://www.google.com.tw/maps/place/22.817304,120.603382" TargetMode="External"/><Relationship Id="rId8973" Type="http://schemas.openxmlformats.org/officeDocument/2006/relationships/hyperlink" Target="https://www.google.com.tw/maps/place/24.237079,121.082467" TargetMode="External"/><Relationship Id="rId7575" Type="http://schemas.openxmlformats.org/officeDocument/2006/relationships/hyperlink" Target="https://www.google.com.tw/maps/place/24.012154,120.954325" TargetMode="External"/><Relationship Id="rId8626" Type="http://schemas.openxmlformats.org/officeDocument/2006/relationships/hyperlink" Target="https://www.google.com.tw/maps/place/22.578881,120.484594" TargetMode="External"/><Relationship Id="rId3021" Type="http://schemas.openxmlformats.org/officeDocument/2006/relationships/hyperlink" Target="https://www.google.com.tw/maps/place/24.413251,121.363882" TargetMode="External"/><Relationship Id="rId6177" Type="http://schemas.openxmlformats.org/officeDocument/2006/relationships/hyperlink" Target="https://www.google.com.tw/maps/place/22.875477,120.196267" TargetMode="External"/><Relationship Id="rId6591" Type="http://schemas.openxmlformats.org/officeDocument/2006/relationships/hyperlink" Target="https://www.google.com.tw/maps/place/23.505278,120.820000" TargetMode="External"/><Relationship Id="rId7228" Type="http://schemas.openxmlformats.org/officeDocument/2006/relationships/hyperlink" Target="https://www.google.com.tw/maps/place/23.141071,120.740339" TargetMode="External"/><Relationship Id="rId7642" Type="http://schemas.openxmlformats.org/officeDocument/2006/relationships/hyperlink" Target="https://www.google.com.tw/maps/place/23.806968,120.883577" TargetMode="External"/><Relationship Id="rId2787" Type="http://schemas.openxmlformats.org/officeDocument/2006/relationships/hyperlink" Target="https://www.google.com.tw/maps/place/24.531219,120.817821" TargetMode="External"/><Relationship Id="rId3838" Type="http://schemas.openxmlformats.org/officeDocument/2006/relationships/hyperlink" Target="https://www.google.com.tw/maps/place/24.297552,121.752543" TargetMode="External"/><Relationship Id="rId5193" Type="http://schemas.openxmlformats.org/officeDocument/2006/relationships/hyperlink" Target="https://www.google.com.tw/maps/place/24.556038,120.813712" TargetMode="External"/><Relationship Id="rId6244" Type="http://schemas.openxmlformats.org/officeDocument/2006/relationships/hyperlink" Target="https://www.google.com.tw/maps/place/22.644687,120.291667" TargetMode="External"/><Relationship Id="rId759" Type="http://schemas.openxmlformats.org/officeDocument/2006/relationships/hyperlink" Target="https://www.google.com.tw/maps/place/22.639648,120.322830" TargetMode="External"/><Relationship Id="rId1389" Type="http://schemas.openxmlformats.org/officeDocument/2006/relationships/hyperlink" Target="https://www.google.com.tw/maps/place/24.751709,121.815846" TargetMode="External"/><Relationship Id="rId5260" Type="http://schemas.openxmlformats.org/officeDocument/2006/relationships/hyperlink" Target="https://www.google.com.tw/maps/place/24.284326,120.722769" TargetMode="External"/><Relationship Id="rId6311" Type="http://schemas.openxmlformats.org/officeDocument/2006/relationships/hyperlink" Target="https://www.google.com.tw/maps/place/22.458160,120.478183" TargetMode="External"/><Relationship Id="rId2854" Type="http://schemas.openxmlformats.org/officeDocument/2006/relationships/hyperlink" Target="https://www.google.com.tw/maps/place/24.605489,121.493949" TargetMode="External"/><Relationship Id="rId3905" Type="http://schemas.openxmlformats.org/officeDocument/2006/relationships/hyperlink" Target="https://www.google.com.tw/maps/place/24.068086,121.607736" TargetMode="External"/><Relationship Id="rId8069" Type="http://schemas.openxmlformats.org/officeDocument/2006/relationships/hyperlink" Target="https://www.google.com.tw/maps/place/22.767313,120.378781" TargetMode="External"/><Relationship Id="rId8483" Type="http://schemas.openxmlformats.org/officeDocument/2006/relationships/hyperlink" Target="https://www.google.com.tw/maps/place/22.268421,120.890924" TargetMode="External"/><Relationship Id="rId95" Type="http://schemas.openxmlformats.org/officeDocument/2006/relationships/hyperlink" Target="https://www.google.com.tw/maps/place/24.908000,121.154040" TargetMode="External"/><Relationship Id="rId826" Type="http://schemas.openxmlformats.org/officeDocument/2006/relationships/hyperlink" Target="https://www.google.com.tw/maps/place/22.565950,120.545682" TargetMode="External"/><Relationship Id="rId1109" Type="http://schemas.openxmlformats.org/officeDocument/2006/relationships/hyperlink" Target="https://www.google.com.tw/maps/place/25.187327,121.446829" TargetMode="External"/><Relationship Id="rId1456" Type="http://schemas.openxmlformats.org/officeDocument/2006/relationships/hyperlink" Target="https://www.google.com.tw/maps/place/25.184251,121.573574" TargetMode="External"/><Relationship Id="rId1870" Type="http://schemas.openxmlformats.org/officeDocument/2006/relationships/hyperlink" Target="https://www.google.com.tw/maps/place/24.617353,120.944384" TargetMode="External"/><Relationship Id="rId2507" Type="http://schemas.openxmlformats.org/officeDocument/2006/relationships/hyperlink" Target="https://www.google.com.tw/maps/place/22.745188,120.490614" TargetMode="External"/><Relationship Id="rId2921" Type="http://schemas.openxmlformats.org/officeDocument/2006/relationships/hyperlink" Target="https://www.google.com.tw/maps/place/24.723503,121.709646" TargetMode="External"/><Relationship Id="rId7085" Type="http://schemas.openxmlformats.org/officeDocument/2006/relationships/hyperlink" Target="https://www.google.com.tw/maps/place/23.042194,120.313611" TargetMode="External"/><Relationship Id="rId8136" Type="http://schemas.openxmlformats.org/officeDocument/2006/relationships/hyperlink" Target="https://www.google.com.tw/maps/place/23.142530,121.269560" TargetMode="External"/><Relationship Id="rId1523" Type="http://schemas.openxmlformats.org/officeDocument/2006/relationships/hyperlink" Target="https://www.google.com.tw/maps/place/25.115990,121.505435" TargetMode="External"/><Relationship Id="rId4679" Type="http://schemas.openxmlformats.org/officeDocument/2006/relationships/hyperlink" Target="https://www.google.com.tw/maps/place/23.796143,121.568739" TargetMode="External"/><Relationship Id="rId8550" Type="http://schemas.openxmlformats.org/officeDocument/2006/relationships/hyperlink" Target="https://www.google.com.tw/maps/place/22.852919,120.615256" TargetMode="External"/><Relationship Id="rId3695" Type="http://schemas.openxmlformats.org/officeDocument/2006/relationships/hyperlink" Target="https://www.google.com.tw/maps/place/24.694764,121.769363" TargetMode="External"/><Relationship Id="rId4746" Type="http://schemas.openxmlformats.org/officeDocument/2006/relationships/hyperlink" Target="https://www.google.com.tw/maps/place/23.562102,121.516053" TargetMode="External"/><Relationship Id="rId7152" Type="http://schemas.openxmlformats.org/officeDocument/2006/relationships/hyperlink" Target="https://www.google.com.tw/maps/place/23.076682,120.535631" TargetMode="External"/><Relationship Id="rId8203" Type="http://schemas.openxmlformats.org/officeDocument/2006/relationships/hyperlink" Target="https://www.google.com.tw/maps/place/22.990703,121.296238" TargetMode="External"/><Relationship Id="rId2297" Type="http://schemas.openxmlformats.org/officeDocument/2006/relationships/hyperlink" Target="https://www.google.com.tw/maps/place/23.368157,120.606476" TargetMode="External"/><Relationship Id="rId3348" Type="http://schemas.openxmlformats.org/officeDocument/2006/relationships/hyperlink" Target="https://www.google.com.tw/maps/place/24.212688,121.303542" TargetMode="External"/><Relationship Id="rId3762" Type="http://schemas.openxmlformats.org/officeDocument/2006/relationships/hyperlink" Target="https://www.google.com.tw/maps/place/24.511823,121.832433" TargetMode="External"/><Relationship Id="rId4813" Type="http://schemas.openxmlformats.org/officeDocument/2006/relationships/hyperlink" Target="https://www.google.com.tw/maps/place/23.302573,121.440441" TargetMode="External"/><Relationship Id="rId7969" Type="http://schemas.openxmlformats.org/officeDocument/2006/relationships/hyperlink" Target="https://www.google.com.tw/maps/place/22.672330,120.426042" TargetMode="External"/><Relationship Id="rId269" Type="http://schemas.openxmlformats.org/officeDocument/2006/relationships/hyperlink" Target="https://www.google.com.tw/maps/place/24.488000,120.687524" TargetMode="External"/><Relationship Id="rId683" Type="http://schemas.openxmlformats.org/officeDocument/2006/relationships/hyperlink" Target="https://www.google.com.tw/maps/place/22.943278,120.220556" TargetMode="External"/><Relationship Id="rId2364" Type="http://schemas.openxmlformats.org/officeDocument/2006/relationships/hyperlink" Target="https://www.google.com.tw/maps/place/23.237392,120.569366" TargetMode="External"/><Relationship Id="rId3415" Type="http://schemas.openxmlformats.org/officeDocument/2006/relationships/hyperlink" Target="https://www.google.com.tw/maps/place/24.188666,121.411957" TargetMode="External"/><Relationship Id="rId9391" Type="http://schemas.openxmlformats.org/officeDocument/2006/relationships/hyperlink" Target="https://www.google.com.tw/maps/place/24.649152,121.429883" TargetMode="External"/><Relationship Id="rId336" Type="http://schemas.openxmlformats.org/officeDocument/2006/relationships/hyperlink" Target="https://www.google.com.tw/maps/place/24.244425,120.551969" TargetMode="External"/><Relationship Id="rId1380" Type="http://schemas.openxmlformats.org/officeDocument/2006/relationships/hyperlink" Target="https://www.google.com.tw/maps/place/24.792278,121.815085" TargetMode="External"/><Relationship Id="rId2017" Type="http://schemas.openxmlformats.org/officeDocument/2006/relationships/hyperlink" Target="https://www.google.com.tw/maps/place/24.208537,120.705162" TargetMode="External"/><Relationship Id="rId5587" Type="http://schemas.openxmlformats.org/officeDocument/2006/relationships/hyperlink" Target="https://www.google.com.tw/maps/place/24.083224,120.602340" TargetMode="External"/><Relationship Id="rId6985" Type="http://schemas.openxmlformats.org/officeDocument/2006/relationships/hyperlink" Target="https://www.google.com.tw/maps/place/23.002250,120.308528" TargetMode="External"/><Relationship Id="rId9044" Type="http://schemas.openxmlformats.org/officeDocument/2006/relationships/hyperlink" Target="https://www.google.com.tw/maps/place/24.805237,121.365794" TargetMode="External"/><Relationship Id="rId403" Type="http://schemas.openxmlformats.org/officeDocument/2006/relationships/hyperlink" Target="https://www.google.com.tw/maps/place/23.998396,120.558147" TargetMode="External"/><Relationship Id="rId750" Type="http://schemas.openxmlformats.org/officeDocument/2006/relationships/hyperlink" Target="https://www.google.com.tw/maps/place/22.673107,120.317945" TargetMode="External"/><Relationship Id="rId1033" Type="http://schemas.openxmlformats.org/officeDocument/2006/relationships/hyperlink" Target="https://www.google.com.tw/maps/place/24.094837,120.542406" TargetMode="External"/><Relationship Id="rId2431" Type="http://schemas.openxmlformats.org/officeDocument/2006/relationships/hyperlink" Target="https://www.google.com.tw/maps/place/23.033952,120.475625" TargetMode="External"/><Relationship Id="rId4189" Type="http://schemas.openxmlformats.org/officeDocument/2006/relationships/hyperlink" Target="https://www.google.com.tw/maps/place/22.989902,121.141875" TargetMode="External"/><Relationship Id="rId6638" Type="http://schemas.openxmlformats.org/officeDocument/2006/relationships/hyperlink" Target="https://www.google.com.tw/maps/place/24.037589,120.502517" TargetMode="External"/><Relationship Id="rId8060" Type="http://schemas.openxmlformats.org/officeDocument/2006/relationships/hyperlink" Target="https://www.google.com.tw/maps/place/22.745539,120.342982" TargetMode="External"/><Relationship Id="rId9111" Type="http://schemas.openxmlformats.org/officeDocument/2006/relationships/hyperlink" Target="https://www.google.com.tw/maps/place/24.758633,121.348777" TargetMode="External"/><Relationship Id="rId5654" Type="http://schemas.openxmlformats.org/officeDocument/2006/relationships/hyperlink" Target="https://www.google.com.tw/maps/place/25.111500,121.253700" TargetMode="External"/><Relationship Id="rId6705" Type="http://schemas.openxmlformats.org/officeDocument/2006/relationships/hyperlink" Target="https://www.google.com.tw/maps/place/23.801488,120.383837" TargetMode="External"/><Relationship Id="rId1100" Type="http://schemas.openxmlformats.org/officeDocument/2006/relationships/hyperlink" Target="https://www.google.com.tw/maps/place/25.153555,121.459363" TargetMode="External"/><Relationship Id="rId4256" Type="http://schemas.openxmlformats.org/officeDocument/2006/relationships/hyperlink" Target="https://www.google.com.tw/maps/place/22.774605,121.129488" TargetMode="External"/><Relationship Id="rId4670" Type="http://schemas.openxmlformats.org/officeDocument/2006/relationships/hyperlink" Target="https://www.google.com.tw/maps/place/23.830247,121.585046" TargetMode="External"/><Relationship Id="rId5307" Type="http://schemas.openxmlformats.org/officeDocument/2006/relationships/hyperlink" Target="https://www.google.com.tw/maps/place/24.081067,120.603199" TargetMode="External"/><Relationship Id="rId5721" Type="http://schemas.openxmlformats.org/officeDocument/2006/relationships/hyperlink" Target="https://www.google.com.tw/maps/place/24.954760,121.011950" TargetMode="External"/><Relationship Id="rId8877" Type="http://schemas.openxmlformats.org/officeDocument/2006/relationships/hyperlink" Target="https://www.google.com.tw/maps/place/24.981095,121.182871" TargetMode="External"/><Relationship Id="rId1917" Type="http://schemas.openxmlformats.org/officeDocument/2006/relationships/hyperlink" Target="https://www.google.com.tw/maps/place/24.457749,120.882248" TargetMode="External"/><Relationship Id="rId3272" Type="http://schemas.openxmlformats.org/officeDocument/2006/relationships/hyperlink" Target="https://www.google.com.tw/maps/place/24.262252,121.184391" TargetMode="External"/><Relationship Id="rId4323" Type="http://schemas.openxmlformats.org/officeDocument/2006/relationships/hyperlink" Target="https://www.google.com.tw/maps/place/22.575517,120.990287" TargetMode="External"/><Relationship Id="rId7479" Type="http://schemas.openxmlformats.org/officeDocument/2006/relationships/hyperlink" Target="https://www.google.com.tw/maps/place/23.053436,120.415184" TargetMode="External"/><Relationship Id="rId7893" Type="http://schemas.openxmlformats.org/officeDocument/2006/relationships/hyperlink" Target="https://www.google.com.tw/maps/place/22.972095,120.543693" TargetMode="External"/><Relationship Id="rId8944" Type="http://schemas.openxmlformats.org/officeDocument/2006/relationships/hyperlink" Target="https://www.google.com.tw/maps/place/22.913778,120.291750" TargetMode="External"/><Relationship Id="rId193" Type="http://schemas.openxmlformats.org/officeDocument/2006/relationships/hyperlink" Target="https://www.google.com.tw/maps/place/24.682533,120.886965" TargetMode="External"/><Relationship Id="rId6495" Type="http://schemas.openxmlformats.org/officeDocument/2006/relationships/hyperlink" Target="https://www.google.com.tw/maps/place/23.432579,120.640276" TargetMode="External"/><Relationship Id="rId7546" Type="http://schemas.openxmlformats.org/officeDocument/2006/relationships/hyperlink" Target="https://www.google.com.tw/maps/place/24.059650,120.901453" TargetMode="External"/><Relationship Id="rId260" Type="http://schemas.openxmlformats.org/officeDocument/2006/relationships/hyperlink" Target="https://www.google.com.tw/maps/place/24.525515,120.692640" TargetMode="External"/><Relationship Id="rId5097" Type="http://schemas.openxmlformats.org/officeDocument/2006/relationships/hyperlink" Target="https://www.google.com.tw/maps/place/24.228794,120.574834" TargetMode="External"/><Relationship Id="rId6148" Type="http://schemas.openxmlformats.org/officeDocument/2006/relationships/hyperlink" Target="https://www.google.com.tw/maps/place/23.167194,120.134250" TargetMode="External"/><Relationship Id="rId7960" Type="http://schemas.openxmlformats.org/officeDocument/2006/relationships/hyperlink" Target="https://www.google.com.tw/maps/place/22.708102,120.439468" TargetMode="External"/><Relationship Id="rId5164" Type="http://schemas.openxmlformats.org/officeDocument/2006/relationships/hyperlink" Target="https://www.google.com.tw/maps/place/24.624638,120.891594" TargetMode="External"/><Relationship Id="rId6215" Type="http://schemas.openxmlformats.org/officeDocument/2006/relationships/hyperlink" Target="https://www.google.com.tw/maps/place/22.747277,120.261547" TargetMode="External"/><Relationship Id="rId6562" Type="http://schemas.openxmlformats.org/officeDocument/2006/relationships/hyperlink" Target="https://www.google.com.tw/maps/place/23.489722,120.765833" TargetMode="External"/><Relationship Id="rId7613" Type="http://schemas.openxmlformats.org/officeDocument/2006/relationships/hyperlink" Target="https://www.google.com.tw/maps/place/23.890606,120.922607" TargetMode="External"/><Relationship Id="rId2758" Type="http://schemas.openxmlformats.org/officeDocument/2006/relationships/hyperlink" Target="https://www.google.com.tw/maps/place/24.598766,120.784532" TargetMode="External"/><Relationship Id="rId3809" Type="http://schemas.openxmlformats.org/officeDocument/2006/relationships/hyperlink" Target="https://www.google.com.tw/maps/place/24.380193,121.783923" TargetMode="External"/><Relationship Id="rId1774" Type="http://schemas.openxmlformats.org/officeDocument/2006/relationships/hyperlink" Target="https://www.google.com.tw/maps/place/24.826036,121.203720" TargetMode="External"/><Relationship Id="rId2825" Type="http://schemas.openxmlformats.org/officeDocument/2006/relationships/hyperlink" Target="https://www.google.com.tw/maps/place/24.648759,121.475269" TargetMode="External"/><Relationship Id="rId4180" Type="http://schemas.openxmlformats.org/officeDocument/2006/relationships/hyperlink" Target="https://www.google.com.tw/maps/place/23.028251,121.156531" TargetMode="External"/><Relationship Id="rId5231" Type="http://schemas.openxmlformats.org/officeDocument/2006/relationships/hyperlink" Target="https://www.google.com.tw/maps/place/24.401431,120.763411" TargetMode="External"/><Relationship Id="rId8387" Type="http://schemas.openxmlformats.org/officeDocument/2006/relationships/hyperlink" Target="https://www.google.com.tw/maps/place/22.048917,120.726202" TargetMode="External"/><Relationship Id="rId66" Type="http://schemas.openxmlformats.org/officeDocument/2006/relationships/hyperlink" Target="https://www.google.com.tw/maps/place/24.971290,121.254500" TargetMode="External"/><Relationship Id="rId1427" Type="http://schemas.openxmlformats.org/officeDocument/2006/relationships/hyperlink" Target="https://www.google.com.tw/maps/place/24.594373,121.858243" TargetMode="External"/><Relationship Id="rId1841" Type="http://schemas.openxmlformats.org/officeDocument/2006/relationships/hyperlink" Target="https://www.google.com.tw/maps/place/24.696584,121.008637" TargetMode="External"/><Relationship Id="rId4997" Type="http://schemas.openxmlformats.org/officeDocument/2006/relationships/hyperlink" Target="https://www.google.com.tw/maps/place/23.660747,121.445435" TargetMode="External"/><Relationship Id="rId8454" Type="http://schemas.openxmlformats.org/officeDocument/2006/relationships/hyperlink" Target="https://www.google.com.tw/maps/place/21.979629,120.842237" TargetMode="External"/><Relationship Id="rId3599" Type="http://schemas.openxmlformats.org/officeDocument/2006/relationships/hyperlink" Target="https://www.google.com.tw/maps/place/24.925928,121.708518" TargetMode="External"/><Relationship Id="rId7056" Type="http://schemas.openxmlformats.org/officeDocument/2006/relationships/hyperlink" Target="https://www.google.com.tw/maps/place/22.743471,120.255491" TargetMode="External"/><Relationship Id="rId7470" Type="http://schemas.openxmlformats.org/officeDocument/2006/relationships/hyperlink" Target="https://www.google.com.tw/maps/place/23.129210,121.176801" TargetMode="External"/><Relationship Id="rId8107" Type="http://schemas.openxmlformats.org/officeDocument/2006/relationships/hyperlink" Target="https://www.google.com.tw/maps/place/22.782663,120.545373" TargetMode="External"/><Relationship Id="rId8521" Type="http://schemas.openxmlformats.org/officeDocument/2006/relationships/hyperlink" Target="https://www.google.com.tw/maps/place/22.964935,120.651309" TargetMode="External"/><Relationship Id="rId3666" Type="http://schemas.openxmlformats.org/officeDocument/2006/relationships/hyperlink" Target="https://www.google.com.tw/maps/place/24.820621,121.769342" TargetMode="External"/><Relationship Id="rId6072" Type="http://schemas.openxmlformats.org/officeDocument/2006/relationships/hyperlink" Target="https://www.google.com.tw/maps/place/23.486667,120.169723" TargetMode="External"/><Relationship Id="rId7123" Type="http://schemas.openxmlformats.org/officeDocument/2006/relationships/hyperlink" Target="https://www.google.com.tw/maps/place/23.094015,120.436805" TargetMode="External"/><Relationship Id="rId587" Type="http://schemas.openxmlformats.org/officeDocument/2006/relationships/hyperlink" Target="https://www.google.com.tw/maps/place/23.284831,120.325429" TargetMode="External"/><Relationship Id="rId2268" Type="http://schemas.openxmlformats.org/officeDocument/2006/relationships/hyperlink" Target="https://www.google.com.tw/maps/place/23.374652,120.572788" TargetMode="External"/><Relationship Id="rId3319" Type="http://schemas.openxmlformats.org/officeDocument/2006/relationships/hyperlink" Target="https://www.google.com.tw/maps/place/24.225550,121.256487" TargetMode="External"/><Relationship Id="rId4717" Type="http://schemas.openxmlformats.org/officeDocument/2006/relationships/hyperlink" Target="https://www.google.com.tw/maps/place/23.671647,121.544831" TargetMode="External"/><Relationship Id="rId9295" Type="http://schemas.openxmlformats.org/officeDocument/2006/relationships/hyperlink" Target="https://www.google.com.tw/maps/place/24.675815,121.391892" TargetMode="External"/><Relationship Id="rId2682" Type="http://schemas.openxmlformats.org/officeDocument/2006/relationships/hyperlink" Target="https://www.google.com.tw/maps/place/25.041657,121.543804" TargetMode="External"/><Relationship Id="rId3733" Type="http://schemas.openxmlformats.org/officeDocument/2006/relationships/hyperlink" Target="https://www.google.com.tw/maps/place/24.585783,121.861893" TargetMode="External"/><Relationship Id="rId6889" Type="http://schemas.openxmlformats.org/officeDocument/2006/relationships/hyperlink" Target="https://www.google.com.tw/maps/place/23.092555,120.209917" TargetMode="External"/><Relationship Id="rId654" Type="http://schemas.openxmlformats.org/officeDocument/2006/relationships/hyperlink" Target="https://www.google.com.tw/maps/place/23.041889,120.248778" TargetMode="External"/><Relationship Id="rId1284" Type="http://schemas.openxmlformats.org/officeDocument/2006/relationships/hyperlink" Target="https://www.google.com.tw/maps/place/25.052800,121.923499" TargetMode="External"/><Relationship Id="rId2335" Type="http://schemas.openxmlformats.org/officeDocument/2006/relationships/hyperlink" Target="https://www.google.com.tw/maps/place/23.308430,120.602429" TargetMode="External"/><Relationship Id="rId3800" Type="http://schemas.openxmlformats.org/officeDocument/2006/relationships/hyperlink" Target="https://www.google.com.tw/maps/place/24.413953,121.790373" TargetMode="External"/><Relationship Id="rId6956" Type="http://schemas.openxmlformats.org/officeDocument/2006/relationships/hyperlink" Target="https://www.google.com.tw/maps/place/23.126944,120.294028" TargetMode="External"/><Relationship Id="rId9362" Type="http://schemas.openxmlformats.org/officeDocument/2006/relationships/hyperlink" Target="https://www.google.com.tw/maps/place/24.643271,121.418226" TargetMode="External"/><Relationship Id="rId307" Type="http://schemas.openxmlformats.org/officeDocument/2006/relationships/hyperlink" Target="https://www.google.com.tw/maps/place/24.354116,120.618652" TargetMode="External"/><Relationship Id="rId721" Type="http://schemas.openxmlformats.org/officeDocument/2006/relationships/hyperlink" Target="https://www.google.com.tw/maps/place/22.797376,120.297766" TargetMode="External"/><Relationship Id="rId1351" Type="http://schemas.openxmlformats.org/officeDocument/2006/relationships/hyperlink" Target="https://www.google.com.tw/maps/place/24.904036,121.867350" TargetMode="External"/><Relationship Id="rId2402" Type="http://schemas.openxmlformats.org/officeDocument/2006/relationships/hyperlink" Target="https://www.google.com.tw/maps/place/23.159340,120.489650" TargetMode="External"/><Relationship Id="rId5558" Type="http://schemas.openxmlformats.org/officeDocument/2006/relationships/hyperlink" Target="https://www.google.com.tw/maps/place/24.128390,121.270602" TargetMode="External"/><Relationship Id="rId5972" Type="http://schemas.openxmlformats.org/officeDocument/2006/relationships/hyperlink" Target="https://www.google.com.tw/maps/place/23.888531,120.300917" TargetMode="External"/><Relationship Id="rId6609" Type="http://schemas.openxmlformats.org/officeDocument/2006/relationships/hyperlink" Target="https://www.google.com.tw/maps/place/23.486116,120.854146" TargetMode="External"/><Relationship Id="rId9015" Type="http://schemas.openxmlformats.org/officeDocument/2006/relationships/hyperlink" Target="https://www.google.com.tw/maps/place/24.847697,121.285060" TargetMode="External"/><Relationship Id="rId1004" Type="http://schemas.openxmlformats.org/officeDocument/2006/relationships/hyperlink" Target="https://www.google.com.tw/maps/place/24.126335,120.664966" TargetMode="External"/><Relationship Id="rId4574" Type="http://schemas.openxmlformats.org/officeDocument/2006/relationships/hyperlink" Target="https://www.google.com.tw/maps/place/23.903375,121.510975" TargetMode="External"/><Relationship Id="rId5625" Type="http://schemas.openxmlformats.org/officeDocument/2006/relationships/hyperlink" Target="https://www.google.com.tw/maps/place/25.142455,121.387911" TargetMode="External"/><Relationship Id="rId8031" Type="http://schemas.openxmlformats.org/officeDocument/2006/relationships/hyperlink" Target="https://www.google.com.tw/maps/place/23.850280,120.922490" TargetMode="External"/><Relationship Id="rId3176" Type="http://schemas.openxmlformats.org/officeDocument/2006/relationships/hyperlink" Target="https://www.google.com.tw/maps/place/24.669241,121.736332" TargetMode="External"/><Relationship Id="rId3590" Type="http://schemas.openxmlformats.org/officeDocument/2006/relationships/hyperlink" Target="https://www.google.com.tw/maps/place/24.936714,121.683912" TargetMode="External"/><Relationship Id="rId4227" Type="http://schemas.openxmlformats.org/officeDocument/2006/relationships/hyperlink" Target="https://www.google.com.tw/maps/place/22.881968,121.105143" TargetMode="External"/><Relationship Id="rId7797" Type="http://schemas.openxmlformats.org/officeDocument/2006/relationships/hyperlink" Target="https://www.google.com.tw/maps/place/23.259379,120.693936" TargetMode="External"/><Relationship Id="rId2192" Type="http://schemas.openxmlformats.org/officeDocument/2006/relationships/hyperlink" Target="https://www.google.com.tw/maps/place/23.607916,120.532496" TargetMode="External"/><Relationship Id="rId3243" Type="http://schemas.openxmlformats.org/officeDocument/2006/relationships/hyperlink" Target="https://www.google.com.tw/maps/place/24.174267,120.933282" TargetMode="External"/><Relationship Id="rId4641" Type="http://schemas.openxmlformats.org/officeDocument/2006/relationships/hyperlink" Target="https://www.google.com.tw/maps/place/23.939796,121.586494" TargetMode="External"/><Relationship Id="rId6399" Type="http://schemas.openxmlformats.org/officeDocument/2006/relationships/hyperlink" Target="https://www.google.com.tw/maps/place/23.062401,120.157814" TargetMode="External"/><Relationship Id="rId8848" Type="http://schemas.openxmlformats.org/officeDocument/2006/relationships/hyperlink" Target="https://www.google.com.tw/maps/place/23.251721,121.411329" TargetMode="External"/><Relationship Id="rId164" Type="http://schemas.openxmlformats.org/officeDocument/2006/relationships/hyperlink" Target="https://www.google.com.tw/maps/place/24.781279,120.919090" TargetMode="External"/><Relationship Id="rId7864" Type="http://schemas.openxmlformats.org/officeDocument/2006/relationships/hyperlink" Target="https://www.google.com.tw/maps/place/23.060835,120.569274" TargetMode="External"/><Relationship Id="rId8915" Type="http://schemas.openxmlformats.org/officeDocument/2006/relationships/hyperlink" Target="https://www.google.com.tw/maps/place/23.034611,120.288861" TargetMode="External"/><Relationship Id="rId3310" Type="http://schemas.openxmlformats.org/officeDocument/2006/relationships/hyperlink" Target="https://www.google.com.tw/maps/place/24.250995,121.256809" TargetMode="External"/><Relationship Id="rId5068" Type="http://schemas.openxmlformats.org/officeDocument/2006/relationships/hyperlink" Target="https://www.google.com.tw/maps/place/23.860519,121.528193" TargetMode="External"/><Relationship Id="rId6466" Type="http://schemas.openxmlformats.org/officeDocument/2006/relationships/hyperlink" Target="https://www.google.com.tw/maps/place/23.452579,120.564721" TargetMode="External"/><Relationship Id="rId6880" Type="http://schemas.openxmlformats.org/officeDocument/2006/relationships/hyperlink" Target="https://www.google.com.tw/maps/place/23.131778,120.200361" TargetMode="External"/><Relationship Id="rId7517" Type="http://schemas.openxmlformats.org/officeDocument/2006/relationships/hyperlink" Target="https://www.google.com.tw/maps/place/24.130765,120.879360" TargetMode="External"/><Relationship Id="rId7931" Type="http://schemas.openxmlformats.org/officeDocument/2006/relationships/hyperlink" Target="https://www.google.com.tw/maps/place/22.835100,120.462300" TargetMode="External"/><Relationship Id="rId231" Type="http://schemas.openxmlformats.org/officeDocument/2006/relationships/hyperlink" Target="https://www.google.com.tw/maps/place/24.587865,120.770109" TargetMode="External"/><Relationship Id="rId5482" Type="http://schemas.openxmlformats.org/officeDocument/2006/relationships/hyperlink" Target="https://www.google.com.tw/maps/place/24.026932,121.183789" TargetMode="External"/><Relationship Id="rId6119" Type="http://schemas.openxmlformats.org/officeDocument/2006/relationships/hyperlink" Target="https://www.google.com.tw/maps/place/23.289034,120.141560" TargetMode="External"/><Relationship Id="rId6533" Type="http://schemas.openxmlformats.org/officeDocument/2006/relationships/hyperlink" Target="https://www.google.com.tw/maps/place/23.472500,120.699722" TargetMode="External"/><Relationship Id="rId1678" Type="http://schemas.openxmlformats.org/officeDocument/2006/relationships/hyperlink" Target="https://www.google.com.tw/maps/place/25.032327,121.474372" TargetMode="External"/><Relationship Id="rId2729" Type="http://schemas.openxmlformats.org/officeDocument/2006/relationships/hyperlink" Target="https://www.google.com.tw/maps/place/25.111187,121.738080" TargetMode="External"/><Relationship Id="rId4084" Type="http://schemas.openxmlformats.org/officeDocument/2006/relationships/hyperlink" Target="https://www.google.com.tw/maps/place/23.412830,121.341740" TargetMode="External"/><Relationship Id="rId5135" Type="http://schemas.openxmlformats.org/officeDocument/2006/relationships/hyperlink" Target="https://www.google.com.tw/maps/place/24.737735,120.906366" TargetMode="External"/><Relationship Id="rId6600" Type="http://schemas.openxmlformats.org/officeDocument/2006/relationships/hyperlink" Target="https://www.google.com.tw/maps/place/23.481297,120.832757" TargetMode="External"/><Relationship Id="rId4151" Type="http://schemas.openxmlformats.org/officeDocument/2006/relationships/hyperlink" Target="https://www.google.com.tw/maps/place/23.131766,121.232119" TargetMode="External"/><Relationship Id="rId5202" Type="http://schemas.openxmlformats.org/officeDocument/2006/relationships/hyperlink" Target="https://www.google.com.tw/maps/place/24.523524,120.794540" TargetMode="External"/><Relationship Id="rId8358" Type="http://schemas.openxmlformats.org/officeDocument/2006/relationships/hyperlink" Target="https://www.google.com.tw/maps/place/22.169809,120.695237" TargetMode="External"/><Relationship Id="rId9409" Type="http://schemas.openxmlformats.org/officeDocument/2006/relationships/hyperlink" Target="https://www.google.com.tw/maps/place/24.648321,121.437746" TargetMode="External"/><Relationship Id="rId1745" Type="http://schemas.openxmlformats.org/officeDocument/2006/relationships/hyperlink" Target="https://www.google.com.tw/maps/place/24.897050,121.278910" TargetMode="External"/><Relationship Id="rId7374" Type="http://schemas.openxmlformats.org/officeDocument/2006/relationships/hyperlink" Target="https://www.google.com.tw/maps/place/23.223621,121.010201" TargetMode="External"/><Relationship Id="rId8425" Type="http://schemas.openxmlformats.org/officeDocument/2006/relationships/hyperlink" Target="https://www.google.com.tw/maps/place/21.931811,120.824943" TargetMode="External"/><Relationship Id="rId8772" Type="http://schemas.openxmlformats.org/officeDocument/2006/relationships/hyperlink" Target="https://www.google.com.tw/maps/place/22.888746,120.623697" TargetMode="External"/><Relationship Id="rId37" Type="http://schemas.openxmlformats.org/officeDocument/2006/relationships/hyperlink" Target="https://www.google.com.tw/maps/place/25.009244,121.375574" TargetMode="External"/><Relationship Id="rId1812" Type="http://schemas.openxmlformats.org/officeDocument/2006/relationships/hyperlink" Target="https://www.google.com.tw/maps/place/24.720512,121.116265" TargetMode="External"/><Relationship Id="rId4968" Type="http://schemas.openxmlformats.org/officeDocument/2006/relationships/hyperlink" Target="https://www.google.com.tw/maps/place/22.737679,121.138533" TargetMode="External"/><Relationship Id="rId7027" Type="http://schemas.openxmlformats.org/officeDocument/2006/relationships/hyperlink" Target="https://www.google.com.tw/maps/place/22.844249,120.322212" TargetMode="External"/><Relationship Id="rId3984" Type="http://schemas.openxmlformats.org/officeDocument/2006/relationships/hyperlink" Target="https://www.google.com.tw/maps/place/23.801089,121.453377" TargetMode="External"/><Relationship Id="rId6390" Type="http://schemas.openxmlformats.org/officeDocument/2006/relationships/hyperlink" Target="https://www.google.com.tw/maps/place/22.893861,120.223907" TargetMode="External"/><Relationship Id="rId7441" Type="http://schemas.openxmlformats.org/officeDocument/2006/relationships/hyperlink" Target="https://www.google.com.tw/maps/place/23.138915,121.110012" TargetMode="External"/><Relationship Id="rId9199" Type="http://schemas.openxmlformats.org/officeDocument/2006/relationships/hyperlink" Target="https://www.google.com.tw/maps/place/24.716715,121.349933" TargetMode="External"/><Relationship Id="rId2586" Type="http://schemas.openxmlformats.org/officeDocument/2006/relationships/hyperlink" Target="https://www.google.com.tw/maps/place/23.813963,120.722673" TargetMode="External"/><Relationship Id="rId3637" Type="http://schemas.openxmlformats.org/officeDocument/2006/relationships/hyperlink" Target="https://www.google.com.tw/maps/place/24.864932,121.778258" TargetMode="External"/><Relationship Id="rId6043" Type="http://schemas.openxmlformats.org/officeDocument/2006/relationships/hyperlink" Target="https://www.google.com.tw/maps/place/23.592778,120.155278" TargetMode="External"/><Relationship Id="rId558" Type="http://schemas.openxmlformats.org/officeDocument/2006/relationships/hyperlink" Target="https://www.google.com.tw/maps/place/23.398414,120.379257" TargetMode="External"/><Relationship Id="rId972" Type="http://schemas.openxmlformats.org/officeDocument/2006/relationships/hyperlink" Target="https://www.google.com.tw/maps/place/24.993062,121.327985" TargetMode="External"/><Relationship Id="rId1188" Type="http://schemas.openxmlformats.org/officeDocument/2006/relationships/hyperlink" Target="https://www.google.com.tw/maps/place/25.200442,121.677352" TargetMode="External"/><Relationship Id="rId2239" Type="http://schemas.openxmlformats.org/officeDocument/2006/relationships/hyperlink" Target="https://www.google.com.tw/maps/place/23.446111,120.528611" TargetMode="External"/><Relationship Id="rId2653" Type="http://schemas.openxmlformats.org/officeDocument/2006/relationships/hyperlink" Target="https://www.google.com.tw/maps/place/24.895300,121.282900" TargetMode="External"/><Relationship Id="rId3704" Type="http://schemas.openxmlformats.org/officeDocument/2006/relationships/hyperlink" Target="https://www.google.com.tw/maps/place/24.664904,121.773953" TargetMode="External"/><Relationship Id="rId6110" Type="http://schemas.openxmlformats.org/officeDocument/2006/relationships/hyperlink" Target="https://www.google.com.tw/maps/place/23.334444,120.159723" TargetMode="External"/><Relationship Id="rId9266" Type="http://schemas.openxmlformats.org/officeDocument/2006/relationships/hyperlink" Target="https://www.google.com.tw/maps/place/24.690046,121.378648" TargetMode="External"/><Relationship Id="rId625" Type="http://schemas.openxmlformats.org/officeDocument/2006/relationships/hyperlink" Target="https://www.google.com.tw/maps/place/23.141055,120.324167" TargetMode="External"/><Relationship Id="rId1255" Type="http://schemas.openxmlformats.org/officeDocument/2006/relationships/hyperlink" Target="https://www.google.com.tw/maps/place/25.122900,121.882499" TargetMode="External"/><Relationship Id="rId2306" Type="http://schemas.openxmlformats.org/officeDocument/2006/relationships/hyperlink" Target="https://www.google.com.tw/maps/place/23.361470,120.611974" TargetMode="External"/><Relationship Id="rId5876" Type="http://schemas.openxmlformats.org/officeDocument/2006/relationships/hyperlink" Target="https://www.google.com.tw/maps/place/24.218099,120.509244" TargetMode="External"/><Relationship Id="rId8282" Type="http://schemas.openxmlformats.org/officeDocument/2006/relationships/hyperlink" Target="https://www.google.com.tw/maps/place/22.745493,120.706997" TargetMode="External"/><Relationship Id="rId9333" Type="http://schemas.openxmlformats.org/officeDocument/2006/relationships/hyperlink" Target="https://www.google.com.tw/maps/place/24.660485,121.406699" TargetMode="External"/><Relationship Id="rId1322" Type="http://schemas.openxmlformats.org/officeDocument/2006/relationships/hyperlink" Target="https://www.google.com.tw/maps/place/24.983689,121.962204" TargetMode="External"/><Relationship Id="rId2720" Type="http://schemas.openxmlformats.org/officeDocument/2006/relationships/hyperlink" Target="https://www.google.com.tw/maps/place/25.084730,121.705180" TargetMode="External"/><Relationship Id="rId4478" Type="http://schemas.openxmlformats.org/officeDocument/2006/relationships/hyperlink" Target="https://www.google.com.tw/maps/place/24.901607,121.550892" TargetMode="External"/><Relationship Id="rId5529" Type="http://schemas.openxmlformats.org/officeDocument/2006/relationships/hyperlink" Target="https://www.google.com.tw/maps/place/24.096389,121.179985" TargetMode="External"/><Relationship Id="rId6927" Type="http://schemas.openxmlformats.org/officeDocument/2006/relationships/hyperlink" Target="https://www.google.com.tw/maps/place/23.228392,120.270656" TargetMode="External"/><Relationship Id="rId9400" Type="http://schemas.openxmlformats.org/officeDocument/2006/relationships/hyperlink" Target="https://www.google.com.tw/maps/place/24.647634,121.433695" TargetMode="External"/><Relationship Id="rId4892" Type="http://schemas.openxmlformats.org/officeDocument/2006/relationships/hyperlink" Target="https://www.google.com.tw/maps/place/22.995193,121.314541" TargetMode="External"/><Relationship Id="rId5943" Type="http://schemas.openxmlformats.org/officeDocument/2006/relationships/hyperlink" Target="https://www.google.com.tw/maps/place/23.999058,120.365809" TargetMode="External"/><Relationship Id="rId8002" Type="http://schemas.openxmlformats.org/officeDocument/2006/relationships/hyperlink" Target="https://www.google.com.tw/maps/place/22.539564,120.417641" TargetMode="External"/><Relationship Id="rId2096" Type="http://schemas.openxmlformats.org/officeDocument/2006/relationships/hyperlink" Target="https://www.google.com.tw/maps/place/23.892236,120.688501" TargetMode="External"/><Relationship Id="rId3494" Type="http://schemas.openxmlformats.org/officeDocument/2006/relationships/hyperlink" Target="https://www.google.com.tw/maps/place/24.170616,121.562975" TargetMode="External"/><Relationship Id="rId4545" Type="http://schemas.openxmlformats.org/officeDocument/2006/relationships/hyperlink" Target="https://www.google.com.tw/maps/place/23.972404,121.562539" TargetMode="External"/><Relationship Id="rId3147" Type="http://schemas.openxmlformats.org/officeDocument/2006/relationships/hyperlink" Target="https://www.google.com.tw/maps/place/24.647154,121.613735" TargetMode="External"/><Relationship Id="rId3561" Type="http://schemas.openxmlformats.org/officeDocument/2006/relationships/hyperlink" Target="https://www.google.com.tw/maps/place/24.957628,121.608507" TargetMode="External"/><Relationship Id="rId4612" Type="http://schemas.openxmlformats.org/officeDocument/2006/relationships/hyperlink" Target="https://www.google.com.tw/maps/place/24.231547,120.659670" TargetMode="External"/><Relationship Id="rId7768" Type="http://schemas.openxmlformats.org/officeDocument/2006/relationships/hyperlink" Target="https://www.google.com.tw/maps/place/23.532130,120.901920" TargetMode="External"/><Relationship Id="rId8819" Type="http://schemas.openxmlformats.org/officeDocument/2006/relationships/hyperlink" Target="https://www.google.com.tw/maps/place/23.290680,121.336270" TargetMode="External"/><Relationship Id="rId482" Type="http://schemas.openxmlformats.org/officeDocument/2006/relationships/hyperlink" Target="https://www.google.com.tw/maps/place/23.695545,120.480107" TargetMode="External"/><Relationship Id="rId2163" Type="http://schemas.openxmlformats.org/officeDocument/2006/relationships/hyperlink" Target="https://www.google.com.tw/maps/place/23.714869,120.561929" TargetMode="External"/><Relationship Id="rId3214" Type="http://schemas.openxmlformats.org/officeDocument/2006/relationships/hyperlink" Target="https://www.google.com.tw/maps/place/24.180399,120.839365" TargetMode="External"/><Relationship Id="rId6784" Type="http://schemas.openxmlformats.org/officeDocument/2006/relationships/hyperlink" Target="https://www.google.com.tw/maps/place/23.502778,120.254167" TargetMode="External"/><Relationship Id="rId7835" Type="http://schemas.openxmlformats.org/officeDocument/2006/relationships/hyperlink" Target="https://www.google.com.tw/maps/place/23.152519,120.636068" TargetMode="External"/><Relationship Id="rId9190" Type="http://schemas.openxmlformats.org/officeDocument/2006/relationships/hyperlink" Target="https://www.google.com.tw/maps/place/24.720156,121.350442" TargetMode="External"/><Relationship Id="rId135" Type="http://schemas.openxmlformats.org/officeDocument/2006/relationships/hyperlink" Target="https://www.google.com.tw/maps/place/24.856970,120.999700" TargetMode="External"/><Relationship Id="rId2230" Type="http://schemas.openxmlformats.org/officeDocument/2006/relationships/hyperlink" Target="https://www.google.com.tw/maps/place/23.481667,120.537778" TargetMode="External"/><Relationship Id="rId5386" Type="http://schemas.openxmlformats.org/officeDocument/2006/relationships/hyperlink" Target="https://www.google.com.tw/maps/place/23.991280,120.858725" TargetMode="External"/><Relationship Id="rId6437" Type="http://schemas.openxmlformats.org/officeDocument/2006/relationships/hyperlink" Target="https://www.google.com.tw/maps/place/23.461944,120.445834" TargetMode="External"/><Relationship Id="rId202" Type="http://schemas.openxmlformats.org/officeDocument/2006/relationships/hyperlink" Target="https://www.google.com.tw/maps/place/24.657074,120.863887" TargetMode="External"/><Relationship Id="rId5039" Type="http://schemas.openxmlformats.org/officeDocument/2006/relationships/hyperlink" Target="https://www.google.com.tw/maps/place/22.790638,121.154358" TargetMode="External"/><Relationship Id="rId5453" Type="http://schemas.openxmlformats.org/officeDocument/2006/relationships/hyperlink" Target="https://www.google.com.tw/maps/place/24.014326,121.121962" TargetMode="External"/><Relationship Id="rId6504" Type="http://schemas.openxmlformats.org/officeDocument/2006/relationships/hyperlink" Target="https://www.google.com.tw/maps/place/23.411667,120.646111" TargetMode="External"/><Relationship Id="rId6851" Type="http://schemas.openxmlformats.org/officeDocument/2006/relationships/hyperlink" Target="https://www.google.com.tw/maps/place/23.248500,120.195366" TargetMode="External"/><Relationship Id="rId7902" Type="http://schemas.openxmlformats.org/officeDocument/2006/relationships/hyperlink" Target="https://www.google.com.tw/maps/place/22.950725,120.511739" TargetMode="External"/><Relationship Id="rId1996" Type="http://schemas.openxmlformats.org/officeDocument/2006/relationships/hyperlink" Target="https://www.google.com.tw/maps/place/24.276279,120.758210" TargetMode="External"/><Relationship Id="rId4055" Type="http://schemas.openxmlformats.org/officeDocument/2006/relationships/hyperlink" Target="https://www.google.com.tw/maps/place/23.514060,121.375920" TargetMode="External"/><Relationship Id="rId5106" Type="http://schemas.openxmlformats.org/officeDocument/2006/relationships/hyperlink" Target="https://www.google.com.tw/maps/place/24.189576,120.579821" TargetMode="External"/><Relationship Id="rId1649" Type="http://schemas.openxmlformats.org/officeDocument/2006/relationships/hyperlink" Target="https://www.google.com.tw/maps/place/25.149179,121.746430" TargetMode="External"/><Relationship Id="rId3071" Type="http://schemas.openxmlformats.org/officeDocument/2006/relationships/hyperlink" Target="https://www.google.com.tw/maps/place/24.322812,121.295426" TargetMode="External"/><Relationship Id="rId5520" Type="http://schemas.openxmlformats.org/officeDocument/2006/relationships/hyperlink" Target="https://www.google.com.tw/maps/place/24.063166,121.167671" TargetMode="External"/><Relationship Id="rId7278" Type="http://schemas.openxmlformats.org/officeDocument/2006/relationships/hyperlink" Target="https://www.google.com.tw/maps/place/23.258400,120.850883" TargetMode="External"/><Relationship Id="rId8676" Type="http://schemas.openxmlformats.org/officeDocument/2006/relationships/hyperlink" Target="https://www.google.com.tw/maps/place/22.901037,120.627651" TargetMode="External"/><Relationship Id="rId1716" Type="http://schemas.openxmlformats.org/officeDocument/2006/relationships/hyperlink" Target="https://www.google.com.tw/maps/place/24.913477,121.365928" TargetMode="External"/><Relationship Id="rId4122" Type="http://schemas.openxmlformats.org/officeDocument/2006/relationships/hyperlink" Target="https://www.google.com.tw/maps/place/23.239660,121.293020" TargetMode="External"/><Relationship Id="rId7692" Type="http://schemas.openxmlformats.org/officeDocument/2006/relationships/hyperlink" Target="https://www.google.com.tw/maps/place/23.626831,120.891459" TargetMode="External"/><Relationship Id="rId8329" Type="http://schemas.openxmlformats.org/officeDocument/2006/relationships/hyperlink" Target="https://www.google.com.tw/maps/place/22.578947,120.408237" TargetMode="External"/><Relationship Id="rId8743" Type="http://schemas.openxmlformats.org/officeDocument/2006/relationships/hyperlink" Target="https://www.google.com.tw/maps/place/22.884635,120.502276" TargetMode="External"/><Relationship Id="rId3888" Type="http://schemas.openxmlformats.org/officeDocument/2006/relationships/hyperlink" Target="https://www.google.com.tw/maps/place/24.131245,121.644529" TargetMode="External"/><Relationship Id="rId4939" Type="http://schemas.openxmlformats.org/officeDocument/2006/relationships/hyperlink" Target="https://www.google.com.tw/maps/place/22.838519,121.187046" TargetMode="External"/><Relationship Id="rId6294" Type="http://schemas.openxmlformats.org/officeDocument/2006/relationships/hyperlink" Target="https://www.google.com.tw/maps/place/22.498476,120.418828" TargetMode="External"/><Relationship Id="rId7345" Type="http://schemas.openxmlformats.org/officeDocument/2006/relationships/hyperlink" Target="https://www.google.com.tw/maps/place/23.264669,120.965805" TargetMode="External"/><Relationship Id="rId8810" Type="http://schemas.openxmlformats.org/officeDocument/2006/relationships/hyperlink" Target="https://www.google.com.tw/maps/place/24.714166,121.357700" TargetMode="External"/><Relationship Id="rId6361" Type="http://schemas.openxmlformats.org/officeDocument/2006/relationships/hyperlink" Target="https://www.google.com.tw/maps/place/22.993986,120.193358" TargetMode="External"/><Relationship Id="rId7412" Type="http://schemas.openxmlformats.org/officeDocument/2006/relationships/hyperlink" Target="https://www.google.com.tw/maps/place/23.183437,121.019243" TargetMode="External"/><Relationship Id="rId876" Type="http://schemas.openxmlformats.org/officeDocument/2006/relationships/hyperlink" Target="https://www.google.com.tw/maps/place/22.375440,120.600539" TargetMode="External"/><Relationship Id="rId2557" Type="http://schemas.openxmlformats.org/officeDocument/2006/relationships/hyperlink" Target="https://www.google.com.tw/maps/place/23.905234,120.685272" TargetMode="External"/><Relationship Id="rId3608" Type="http://schemas.openxmlformats.org/officeDocument/2006/relationships/hyperlink" Target="https://www.google.com.tw/maps/place/24.904079,121.722350" TargetMode="External"/><Relationship Id="rId3955" Type="http://schemas.openxmlformats.org/officeDocument/2006/relationships/hyperlink" Target="https://www.google.com.tw/maps/place/23.896729,121.526966" TargetMode="External"/><Relationship Id="rId6014" Type="http://schemas.openxmlformats.org/officeDocument/2006/relationships/hyperlink" Target="https://www.google.com.tw/maps/place/23.713098,120.200856" TargetMode="External"/><Relationship Id="rId529" Type="http://schemas.openxmlformats.org/officeDocument/2006/relationships/hyperlink" Target="https://www.google.com.tw/maps/place/23.503333,120.448334" TargetMode="External"/><Relationship Id="rId1159" Type="http://schemas.openxmlformats.org/officeDocument/2006/relationships/hyperlink" Target="https://www.google.com.tw/maps/place/25.285981,121.602551" TargetMode="External"/><Relationship Id="rId2971" Type="http://schemas.openxmlformats.org/officeDocument/2006/relationships/hyperlink" Target="https://www.google.com.tw/maps/place/24.551149,121.458795" TargetMode="External"/><Relationship Id="rId5030" Type="http://schemas.openxmlformats.org/officeDocument/2006/relationships/hyperlink" Target="https://www.google.com.tw/maps/place/23.602234,121.520423" TargetMode="External"/><Relationship Id="rId8186" Type="http://schemas.openxmlformats.org/officeDocument/2006/relationships/hyperlink" Target="https://www.google.com.tw/maps/place/23.034848,121.292532" TargetMode="External"/><Relationship Id="rId9237" Type="http://schemas.openxmlformats.org/officeDocument/2006/relationships/hyperlink" Target="https://www.google.com.tw/maps/place/24.698799,121.361672" TargetMode="External"/><Relationship Id="rId943" Type="http://schemas.openxmlformats.org/officeDocument/2006/relationships/hyperlink" Target="https://www.google.com.tw/maps/place/25.036510,121.454018" TargetMode="External"/><Relationship Id="rId1573" Type="http://schemas.openxmlformats.org/officeDocument/2006/relationships/hyperlink" Target="https://www.google.com.tw/maps/place/25.021016,121.813563" TargetMode="External"/><Relationship Id="rId2624" Type="http://schemas.openxmlformats.org/officeDocument/2006/relationships/hyperlink" Target="https://www.google.com.tw/maps/place/25.013838,121.309398" TargetMode="External"/><Relationship Id="rId1226" Type="http://schemas.openxmlformats.org/officeDocument/2006/relationships/hyperlink" Target="https://www.google.com.tw/maps/place/25.152326,121.768961" TargetMode="External"/><Relationship Id="rId1640" Type="http://schemas.openxmlformats.org/officeDocument/2006/relationships/hyperlink" Target="https://www.google.com.tw/maps/place/24.630757,121.831994" TargetMode="External"/><Relationship Id="rId4796" Type="http://schemas.openxmlformats.org/officeDocument/2006/relationships/hyperlink" Target="https://www.google.com.tw/maps/place/23.366707,121.470947" TargetMode="External"/><Relationship Id="rId5847" Type="http://schemas.openxmlformats.org/officeDocument/2006/relationships/hyperlink" Target="https://www.google.com.tw/maps/place/24.303832,120.596418" TargetMode="External"/><Relationship Id="rId8253" Type="http://schemas.openxmlformats.org/officeDocument/2006/relationships/hyperlink" Target="https://www.google.com.tw/maps/place/22.710211,120.633256" TargetMode="External"/><Relationship Id="rId9304" Type="http://schemas.openxmlformats.org/officeDocument/2006/relationships/hyperlink" Target="https://www.google.com.tw/maps/place/24.673732,121.398435" TargetMode="External"/><Relationship Id="rId3398" Type="http://schemas.openxmlformats.org/officeDocument/2006/relationships/hyperlink" Target="https://www.google.com.tw/maps/place/24.183087,121.392846" TargetMode="External"/><Relationship Id="rId4449" Type="http://schemas.openxmlformats.org/officeDocument/2006/relationships/hyperlink" Target="https://www.google.com.tw/maps/place/22.210210,120.733907" TargetMode="External"/><Relationship Id="rId4863" Type="http://schemas.openxmlformats.org/officeDocument/2006/relationships/hyperlink" Target="https://www.google.com.tw/maps/place/23.103237,121.376549" TargetMode="External"/><Relationship Id="rId5914" Type="http://schemas.openxmlformats.org/officeDocument/2006/relationships/hyperlink" Target="https://www.google.com.tw/maps/place/24.073754,120.441072" TargetMode="External"/><Relationship Id="rId8320" Type="http://schemas.openxmlformats.org/officeDocument/2006/relationships/hyperlink" Target="https://www.google.com.tw/maps/place/22.614386,120.388469" TargetMode="External"/><Relationship Id="rId3465" Type="http://schemas.openxmlformats.org/officeDocument/2006/relationships/hyperlink" Target="https://www.google.com.tw/maps/place/24.205981,121.485959" TargetMode="External"/><Relationship Id="rId4516" Type="http://schemas.openxmlformats.org/officeDocument/2006/relationships/hyperlink" Target="https://www.google.com.tw/maps/place/24.749310,121.672714" TargetMode="External"/><Relationship Id="rId386" Type="http://schemas.openxmlformats.org/officeDocument/2006/relationships/hyperlink" Target="https://www.google.com.tw/maps/place/24.067290,120.538890" TargetMode="External"/><Relationship Id="rId2067" Type="http://schemas.openxmlformats.org/officeDocument/2006/relationships/hyperlink" Target="https://www.google.com.tw/maps/place/24.006124,120.694838" TargetMode="External"/><Relationship Id="rId2481" Type="http://schemas.openxmlformats.org/officeDocument/2006/relationships/hyperlink" Target="https://www.google.com.tw/maps/place/22.849255,120.504753" TargetMode="External"/><Relationship Id="rId3118" Type="http://schemas.openxmlformats.org/officeDocument/2006/relationships/hyperlink" Target="https://www.google.com.tw/maps/place/24.850752,121.351336" TargetMode="External"/><Relationship Id="rId3532" Type="http://schemas.openxmlformats.org/officeDocument/2006/relationships/hyperlink" Target="https://www.google.com.tw/maps/place/24.999300,121.540025" TargetMode="External"/><Relationship Id="rId4930" Type="http://schemas.openxmlformats.org/officeDocument/2006/relationships/hyperlink" Target="https://www.google.com.tw/maps/place/22.865065,121.212789" TargetMode="External"/><Relationship Id="rId6688" Type="http://schemas.openxmlformats.org/officeDocument/2006/relationships/hyperlink" Target="https://www.google.com.tw/maps/place/23.855466,120.425500" TargetMode="External"/><Relationship Id="rId7739" Type="http://schemas.openxmlformats.org/officeDocument/2006/relationships/hyperlink" Target="https://www.google.com.tw/maps/place/23.543419,120.912674" TargetMode="External"/><Relationship Id="rId9094" Type="http://schemas.openxmlformats.org/officeDocument/2006/relationships/hyperlink" Target="https://www.google.com.tw/maps/place/24.765902,121.349134" TargetMode="External"/><Relationship Id="rId453" Type="http://schemas.openxmlformats.org/officeDocument/2006/relationships/hyperlink" Target="https://www.google.com.tw/maps/place/23.814130,120.468636" TargetMode="External"/><Relationship Id="rId1083" Type="http://schemas.openxmlformats.org/officeDocument/2006/relationships/hyperlink" Target="https://www.google.com.tw/maps/place/22.631260,120.385067" TargetMode="External"/><Relationship Id="rId2134" Type="http://schemas.openxmlformats.org/officeDocument/2006/relationships/hyperlink" Target="https://www.google.com.tw/maps/place/23.754644,120.677184" TargetMode="External"/><Relationship Id="rId9161" Type="http://schemas.openxmlformats.org/officeDocument/2006/relationships/hyperlink" Target="https://www.google.com.tw/maps/place/24.735629,121.350391" TargetMode="External"/><Relationship Id="rId106" Type="http://schemas.openxmlformats.org/officeDocument/2006/relationships/hyperlink" Target="https://www.google.com.tw/maps/place/24.894070,121.104700" TargetMode="External"/><Relationship Id="rId1150" Type="http://schemas.openxmlformats.org/officeDocument/2006/relationships/hyperlink" Target="https://www.google.com.tw/maps/place/25.291346,121.565369" TargetMode="External"/><Relationship Id="rId5357" Type="http://schemas.openxmlformats.org/officeDocument/2006/relationships/hyperlink" Target="https://www.google.com.tw/maps/place/23.984010,120.775000" TargetMode="External"/><Relationship Id="rId6755" Type="http://schemas.openxmlformats.org/officeDocument/2006/relationships/hyperlink" Target="https://www.google.com.tw/maps/place/23.608055,120.306389" TargetMode="External"/><Relationship Id="rId7806" Type="http://schemas.openxmlformats.org/officeDocument/2006/relationships/hyperlink" Target="https://www.google.com.tw/maps/place/23.225157,120.694098" TargetMode="External"/><Relationship Id="rId520" Type="http://schemas.openxmlformats.org/officeDocument/2006/relationships/hyperlink" Target="https://www.google.com.tw/maps/place/23.541111,120.433889" TargetMode="External"/><Relationship Id="rId2201" Type="http://schemas.openxmlformats.org/officeDocument/2006/relationships/hyperlink" Target="https://www.google.com.tw/maps/place/23.583889,120.557222" TargetMode="External"/><Relationship Id="rId5771" Type="http://schemas.openxmlformats.org/officeDocument/2006/relationships/hyperlink" Target="https://www.google.com.tw/maps/place/23.832508,120.741288" TargetMode="External"/><Relationship Id="rId6408" Type="http://schemas.openxmlformats.org/officeDocument/2006/relationships/hyperlink" Target="https://www.google.com.tw/maps/place/23.470555,120.324723" TargetMode="External"/><Relationship Id="rId6822" Type="http://schemas.openxmlformats.org/officeDocument/2006/relationships/hyperlink" Target="https://www.google.com.tw/maps/place/23.338889,120.249167" TargetMode="External"/><Relationship Id="rId1967" Type="http://schemas.openxmlformats.org/officeDocument/2006/relationships/hyperlink" Target="https://www.google.com.tw/maps/place/24.303379,120.803785" TargetMode="External"/><Relationship Id="rId4373" Type="http://schemas.openxmlformats.org/officeDocument/2006/relationships/hyperlink" Target="https://www.google.com.tw/maps/place/22.383844,120.912660" TargetMode="External"/><Relationship Id="rId5424" Type="http://schemas.openxmlformats.org/officeDocument/2006/relationships/hyperlink" Target="https://www.google.com.tw/maps/place/23.987693,121.019478" TargetMode="External"/><Relationship Id="rId8994" Type="http://schemas.openxmlformats.org/officeDocument/2006/relationships/hyperlink" Target="https://www.google.com.tw/maps/place/24.250262,121.135831" TargetMode="External"/><Relationship Id="rId4026" Type="http://schemas.openxmlformats.org/officeDocument/2006/relationships/hyperlink" Target="https://www.google.com.tw/maps/place/23.635134,121.411673" TargetMode="External"/><Relationship Id="rId4440" Type="http://schemas.openxmlformats.org/officeDocument/2006/relationships/hyperlink" Target="https://www.google.com.tw/maps/place/22.213226,120.766549" TargetMode="External"/><Relationship Id="rId7596" Type="http://schemas.openxmlformats.org/officeDocument/2006/relationships/hyperlink" Target="https://www.google.com.tw/maps/place/23.948148,120.937311" TargetMode="External"/><Relationship Id="rId8647" Type="http://schemas.openxmlformats.org/officeDocument/2006/relationships/hyperlink" Target="https://www.google.com.tw/maps/place/22.491090,120.459101" TargetMode="External"/><Relationship Id="rId3042" Type="http://schemas.openxmlformats.org/officeDocument/2006/relationships/hyperlink" Target="https://www.google.com.tw/maps/place/24.394814,121.354308" TargetMode="External"/><Relationship Id="rId6198" Type="http://schemas.openxmlformats.org/officeDocument/2006/relationships/hyperlink" Target="https://www.google.com.tw/maps/place/22.817517,120.241007" TargetMode="External"/><Relationship Id="rId7249" Type="http://schemas.openxmlformats.org/officeDocument/2006/relationships/hyperlink" Target="https://www.google.com.tw/maps/place/23.195938,120.792090" TargetMode="External"/><Relationship Id="rId7663" Type="http://schemas.openxmlformats.org/officeDocument/2006/relationships/hyperlink" Target="https://www.google.com.tw/maps/place/23.740486,120.856394" TargetMode="External"/><Relationship Id="rId8714" Type="http://schemas.openxmlformats.org/officeDocument/2006/relationships/hyperlink" Target="https://www.google.com.tw/maps/place/22.880603,120.385678" TargetMode="External"/><Relationship Id="rId6265" Type="http://schemas.openxmlformats.org/officeDocument/2006/relationships/hyperlink" Target="https://www.google.com.tw/maps/place/22.569696,120.343598" TargetMode="External"/><Relationship Id="rId7316" Type="http://schemas.openxmlformats.org/officeDocument/2006/relationships/hyperlink" Target="https://www.google.com.tw/maps/place/23.283284,120.911822" TargetMode="External"/><Relationship Id="rId3859" Type="http://schemas.openxmlformats.org/officeDocument/2006/relationships/hyperlink" Target="https://www.google.com.tw/maps/place/24.228878,121.706431" TargetMode="External"/><Relationship Id="rId5281" Type="http://schemas.openxmlformats.org/officeDocument/2006/relationships/hyperlink" Target="https://www.google.com.tw/maps/place/24.660750,120.866773" TargetMode="External"/><Relationship Id="rId7730" Type="http://schemas.openxmlformats.org/officeDocument/2006/relationships/hyperlink" Target="https://www.google.com.tw/maps/place/23.568463,120.903210" TargetMode="External"/><Relationship Id="rId2875" Type="http://schemas.openxmlformats.org/officeDocument/2006/relationships/hyperlink" Target="https://www.google.com.tw/maps/place/24.632333,121.547385" TargetMode="External"/><Relationship Id="rId3926" Type="http://schemas.openxmlformats.org/officeDocument/2006/relationships/hyperlink" Target="https://www.google.com.tw/maps/place/23.983518,121.619168" TargetMode="External"/><Relationship Id="rId6332" Type="http://schemas.openxmlformats.org/officeDocument/2006/relationships/hyperlink" Target="https://www.google.com.tw/maps/place/22.410123,120.563220" TargetMode="External"/><Relationship Id="rId847" Type="http://schemas.openxmlformats.org/officeDocument/2006/relationships/hyperlink" Target="https://www.google.com.tw/maps/place/22.490779,120.539541" TargetMode="External"/><Relationship Id="rId1477" Type="http://schemas.openxmlformats.org/officeDocument/2006/relationships/hyperlink" Target="https://www.google.com.tw/maps/place/25.162677,121.544457" TargetMode="External"/><Relationship Id="rId1891" Type="http://schemas.openxmlformats.org/officeDocument/2006/relationships/hyperlink" Target="https://www.google.com.tw/maps/place/24.549453,120.924421" TargetMode="External"/><Relationship Id="rId2528" Type="http://schemas.openxmlformats.org/officeDocument/2006/relationships/hyperlink" Target="https://www.google.com.tw/maps/place/22.677490,120.477874" TargetMode="External"/><Relationship Id="rId2942" Type="http://schemas.openxmlformats.org/officeDocument/2006/relationships/hyperlink" Target="https://www.google.com.tw/maps/place/24.745647,121.787434" TargetMode="External"/><Relationship Id="rId914" Type="http://schemas.openxmlformats.org/officeDocument/2006/relationships/hyperlink" Target="https://www.google.com.tw/maps/place/22.227101,120.675614" TargetMode="External"/><Relationship Id="rId1544" Type="http://schemas.openxmlformats.org/officeDocument/2006/relationships/hyperlink" Target="https://www.google.com.tw/maps/place/25.170001,121.444148" TargetMode="External"/><Relationship Id="rId5001" Type="http://schemas.openxmlformats.org/officeDocument/2006/relationships/hyperlink" Target="https://www.google.com.tw/maps/place/23.654444,121.462437" TargetMode="External"/><Relationship Id="rId8157" Type="http://schemas.openxmlformats.org/officeDocument/2006/relationships/hyperlink" Target="https://www.google.com.tw/maps/place/23.103591,121.282996" TargetMode="External"/><Relationship Id="rId8571" Type="http://schemas.openxmlformats.org/officeDocument/2006/relationships/hyperlink" Target="https://www.google.com.tw/maps/place/22.773298,120.596469" TargetMode="External"/><Relationship Id="rId9208" Type="http://schemas.openxmlformats.org/officeDocument/2006/relationships/hyperlink" Target="https://www.google.com.tw/maps/place/24.715088,121.355367" TargetMode="External"/><Relationship Id="rId1611" Type="http://schemas.openxmlformats.org/officeDocument/2006/relationships/hyperlink" Target="https://www.google.com.tw/maps/place/25.098446,121.765286" TargetMode="External"/><Relationship Id="rId4767" Type="http://schemas.openxmlformats.org/officeDocument/2006/relationships/hyperlink" Target="https://www.google.com.tw/maps/place/23.475298,121.504988" TargetMode="External"/><Relationship Id="rId5818" Type="http://schemas.openxmlformats.org/officeDocument/2006/relationships/hyperlink" Target="https://www.google.com.tw/maps/place/23.797471,120.924856" TargetMode="External"/><Relationship Id="rId7173" Type="http://schemas.openxmlformats.org/officeDocument/2006/relationships/hyperlink" Target="https://www.google.com.tw/maps/place/23.080823,120.605304" TargetMode="External"/><Relationship Id="rId8224" Type="http://schemas.openxmlformats.org/officeDocument/2006/relationships/hyperlink" Target="https://www.google.com.tw/maps/place/22.684299,120.510655" TargetMode="External"/><Relationship Id="rId3369" Type="http://schemas.openxmlformats.org/officeDocument/2006/relationships/hyperlink" Target="https://www.google.com.tw/maps/place/24.185343,121.325675" TargetMode="External"/><Relationship Id="rId7240" Type="http://schemas.openxmlformats.org/officeDocument/2006/relationships/hyperlink" Target="https://www.google.com.tw/maps/place/23.164145,120.775607" TargetMode="External"/><Relationship Id="rId2385" Type="http://schemas.openxmlformats.org/officeDocument/2006/relationships/hyperlink" Target="https://www.google.com.tw/maps/place/23.205425,120.513802" TargetMode="External"/><Relationship Id="rId3783" Type="http://schemas.openxmlformats.org/officeDocument/2006/relationships/hyperlink" Target="https://www.google.com.tw/maps/place/24.463693,121.796873" TargetMode="External"/><Relationship Id="rId4834" Type="http://schemas.openxmlformats.org/officeDocument/2006/relationships/hyperlink" Target="https://www.google.com.tw/maps/place/23.216063,121.409345" TargetMode="External"/><Relationship Id="rId357" Type="http://schemas.openxmlformats.org/officeDocument/2006/relationships/hyperlink" Target="https://www.google.com.tw/maps/place/24.157378,120.546906" TargetMode="External"/><Relationship Id="rId2038" Type="http://schemas.openxmlformats.org/officeDocument/2006/relationships/hyperlink" Target="https://www.google.com.tw/maps/place/24.127135,120.679199" TargetMode="External"/><Relationship Id="rId3436" Type="http://schemas.openxmlformats.org/officeDocument/2006/relationships/hyperlink" Target="https://www.google.com.tw/maps/place/24.210299,121.420502" TargetMode="External"/><Relationship Id="rId3850" Type="http://schemas.openxmlformats.org/officeDocument/2006/relationships/hyperlink" Target="https://www.google.com.tw/maps/place/24.249243,121.730398" TargetMode="External"/><Relationship Id="rId4901" Type="http://schemas.openxmlformats.org/officeDocument/2006/relationships/hyperlink" Target="https://www.google.com.tw/maps/place/22.961316,121.294545" TargetMode="External"/><Relationship Id="rId9065" Type="http://schemas.openxmlformats.org/officeDocument/2006/relationships/hyperlink" Target="https://www.google.com.tw/maps/place/24.782019,121.358373" TargetMode="External"/><Relationship Id="rId771" Type="http://schemas.openxmlformats.org/officeDocument/2006/relationships/hyperlink" Target="https://www.google.com.tw/maps/place/22.636240,120.379625" TargetMode="External"/><Relationship Id="rId2452" Type="http://schemas.openxmlformats.org/officeDocument/2006/relationships/hyperlink" Target="https://www.google.com.tw/maps/place/22.947898,120.467253" TargetMode="External"/><Relationship Id="rId3503" Type="http://schemas.openxmlformats.org/officeDocument/2006/relationships/hyperlink" Target="https://www.google.com.tw/maps/place/24.171507,121.591298" TargetMode="External"/><Relationship Id="rId6659" Type="http://schemas.openxmlformats.org/officeDocument/2006/relationships/hyperlink" Target="https://www.google.com.tw/maps/place/23.951183,120.480453" TargetMode="External"/><Relationship Id="rId424" Type="http://schemas.openxmlformats.org/officeDocument/2006/relationships/hyperlink" Target="https://www.google.com.tw/maps/place/23.915224,120.544876" TargetMode="External"/><Relationship Id="rId1054" Type="http://schemas.openxmlformats.org/officeDocument/2006/relationships/hyperlink" Target="https://www.google.com.tw/maps/place/23.704329,120.533104" TargetMode="External"/><Relationship Id="rId2105" Type="http://schemas.openxmlformats.org/officeDocument/2006/relationships/hyperlink" Target="https://www.google.com.tw/maps/place/23.852859,120.695716" TargetMode="External"/><Relationship Id="rId5675" Type="http://schemas.openxmlformats.org/officeDocument/2006/relationships/hyperlink" Target="https://www.google.com.tw/maps/place/25.060550,121.171990" TargetMode="External"/><Relationship Id="rId6726" Type="http://schemas.openxmlformats.org/officeDocument/2006/relationships/hyperlink" Target="https://www.google.com.tw/maps/place/23.726508,120.338270" TargetMode="External"/><Relationship Id="rId8081" Type="http://schemas.openxmlformats.org/officeDocument/2006/relationships/hyperlink" Target="https://www.google.com.tw/maps/place/22.778700,120.427900" TargetMode="External"/><Relationship Id="rId9132" Type="http://schemas.openxmlformats.org/officeDocument/2006/relationships/hyperlink" Target="https://www.google.com.tw/maps/place/24.748122,121.354295" TargetMode="External"/><Relationship Id="rId1121" Type="http://schemas.openxmlformats.org/officeDocument/2006/relationships/hyperlink" Target="https://www.google.com.tw/maps/place/25.237864,121.456664" TargetMode="External"/><Relationship Id="rId4277" Type="http://schemas.openxmlformats.org/officeDocument/2006/relationships/hyperlink" Target="https://www.google.com.tw/maps/place/22.761774,121.049185" TargetMode="External"/><Relationship Id="rId4691" Type="http://schemas.openxmlformats.org/officeDocument/2006/relationships/hyperlink" Target="https://www.google.com.tw/maps/place/23.758190,121.555722" TargetMode="External"/><Relationship Id="rId5328" Type="http://schemas.openxmlformats.org/officeDocument/2006/relationships/hyperlink" Target="https://www.google.com.tw/maps/place/24.007763,120.649951" TargetMode="External"/><Relationship Id="rId5742" Type="http://schemas.openxmlformats.org/officeDocument/2006/relationships/hyperlink" Target="https://www.google.com.tw/maps/place/24.875740,120.954180" TargetMode="External"/><Relationship Id="rId8898" Type="http://schemas.openxmlformats.org/officeDocument/2006/relationships/hyperlink" Target="https://www.google.com.tw/maps/place/23.505555,120.325556" TargetMode="External"/><Relationship Id="rId3293" Type="http://schemas.openxmlformats.org/officeDocument/2006/relationships/hyperlink" Target="https://www.google.com.tw/maps/place/24.247393,121.227284" TargetMode="External"/><Relationship Id="rId4344" Type="http://schemas.openxmlformats.org/officeDocument/2006/relationships/hyperlink" Target="https://www.google.com.tw/maps/place/22.501701,120.957964" TargetMode="External"/><Relationship Id="rId1938" Type="http://schemas.openxmlformats.org/officeDocument/2006/relationships/hyperlink" Target="https://www.google.com.tw/maps/place/24.380716,120.849764" TargetMode="External"/><Relationship Id="rId3360" Type="http://schemas.openxmlformats.org/officeDocument/2006/relationships/hyperlink" Target="https://www.google.com.tw/maps/place/24.191240,121.304691" TargetMode="External"/><Relationship Id="rId7567" Type="http://schemas.openxmlformats.org/officeDocument/2006/relationships/hyperlink" Target="https://www.google.com.tw/maps/place/24.030903,120.929943" TargetMode="External"/><Relationship Id="rId8965" Type="http://schemas.openxmlformats.org/officeDocument/2006/relationships/hyperlink" Target="https://www.google.com.tw/maps/place/24.226879,121.060229" TargetMode="External"/><Relationship Id="rId281" Type="http://schemas.openxmlformats.org/officeDocument/2006/relationships/hyperlink" Target="https://www.google.com.tw/maps/place/24.449552,120.652721" TargetMode="External"/><Relationship Id="rId3013" Type="http://schemas.openxmlformats.org/officeDocument/2006/relationships/hyperlink" Target="https://www.google.com.tw/maps/place/24.429571,121.372341" TargetMode="External"/><Relationship Id="rId4411" Type="http://schemas.openxmlformats.org/officeDocument/2006/relationships/hyperlink" Target="https://www.google.com.tw/maps/place/22.266899,120.849699" TargetMode="External"/><Relationship Id="rId6169" Type="http://schemas.openxmlformats.org/officeDocument/2006/relationships/hyperlink" Target="https://www.google.com.tw/maps/place/22.901978,120.179157" TargetMode="External"/><Relationship Id="rId7981" Type="http://schemas.openxmlformats.org/officeDocument/2006/relationships/hyperlink" Target="https://www.google.com.tw/maps/place/22.622490,120.427284" TargetMode="External"/><Relationship Id="rId8618" Type="http://schemas.openxmlformats.org/officeDocument/2006/relationships/hyperlink" Target="https://www.google.com.tw/maps/place/22.607573,120.487105" TargetMode="External"/><Relationship Id="rId6583" Type="http://schemas.openxmlformats.org/officeDocument/2006/relationships/hyperlink" Target="https://www.google.com.tw/maps/place/23.506667,120.798056" TargetMode="External"/><Relationship Id="rId7634" Type="http://schemas.openxmlformats.org/officeDocument/2006/relationships/hyperlink" Target="https://www.google.com.tw/maps/place/23.830781,120.896196" TargetMode="External"/><Relationship Id="rId2779" Type="http://schemas.openxmlformats.org/officeDocument/2006/relationships/hyperlink" Target="https://www.google.com.tw/maps/place/24.559170,120.836378" TargetMode="External"/><Relationship Id="rId5185" Type="http://schemas.openxmlformats.org/officeDocument/2006/relationships/hyperlink" Target="https://www.google.com.tw/maps/place/24.572824,120.834645" TargetMode="External"/><Relationship Id="rId6236" Type="http://schemas.openxmlformats.org/officeDocument/2006/relationships/hyperlink" Target="https://www.google.com.tw/maps/place/22.676557,120.295417" TargetMode="External"/><Relationship Id="rId6650" Type="http://schemas.openxmlformats.org/officeDocument/2006/relationships/hyperlink" Target="https://www.google.com.tw/maps/place/23.990571,120.477841" TargetMode="External"/><Relationship Id="rId7701" Type="http://schemas.openxmlformats.org/officeDocument/2006/relationships/hyperlink" Target="https://www.google.com.tw/maps/place/23.591110,120.889356" TargetMode="External"/><Relationship Id="rId1795" Type="http://schemas.openxmlformats.org/officeDocument/2006/relationships/hyperlink" Target="https://www.google.com.tw/maps/place/24.744827,121.166798" TargetMode="External"/><Relationship Id="rId2846" Type="http://schemas.openxmlformats.org/officeDocument/2006/relationships/hyperlink" Target="https://www.google.com.tw/maps/place/24.611946,121.488032" TargetMode="External"/><Relationship Id="rId5252" Type="http://schemas.openxmlformats.org/officeDocument/2006/relationships/hyperlink" Target="https://www.google.com.tw/maps/place/24.319828,120.725283" TargetMode="External"/><Relationship Id="rId6303" Type="http://schemas.openxmlformats.org/officeDocument/2006/relationships/hyperlink" Target="https://www.google.com.tw/maps/place/22.481083,120.456499" TargetMode="External"/><Relationship Id="rId87" Type="http://schemas.openxmlformats.org/officeDocument/2006/relationships/hyperlink" Target="https://www.google.com.tw/maps/place/24.922500,121.187100" TargetMode="External"/><Relationship Id="rId818" Type="http://schemas.openxmlformats.org/officeDocument/2006/relationships/hyperlink" Target="https://www.google.com.tw/maps/place/22.597823,120.558857" TargetMode="External"/><Relationship Id="rId1448" Type="http://schemas.openxmlformats.org/officeDocument/2006/relationships/hyperlink" Target="https://www.google.com.tw/maps/place/25.189383,121.590438" TargetMode="External"/><Relationship Id="rId8475" Type="http://schemas.openxmlformats.org/officeDocument/2006/relationships/hyperlink" Target="https://www.google.com.tw/maps/place/22.186416,120.890880" TargetMode="External"/><Relationship Id="rId1862" Type="http://schemas.openxmlformats.org/officeDocument/2006/relationships/hyperlink" Target="https://www.google.com.tw/maps/place/24.646763,120.954824" TargetMode="External"/><Relationship Id="rId2913" Type="http://schemas.openxmlformats.org/officeDocument/2006/relationships/hyperlink" Target="https://www.google.com.tw/maps/place/24.709386,121.676306" TargetMode="External"/><Relationship Id="rId7077" Type="http://schemas.openxmlformats.org/officeDocument/2006/relationships/hyperlink" Target="https://www.google.com.tw/maps/place/23.030944,120.277584" TargetMode="External"/><Relationship Id="rId7491" Type="http://schemas.openxmlformats.org/officeDocument/2006/relationships/hyperlink" Target="https://www.google.com.tw/maps/place/23.045635,120.464163" TargetMode="External"/><Relationship Id="rId8128" Type="http://schemas.openxmlformats.org/officeDocument/2006/relationships/hyperlink" Target="https://www.google.com.tw/maps/place/23.167480,121.258570" TargetMode="External"/><Relationship Id="rId1515" Type="http://schemas.openxmlformats.org/officeDocument/2006/relationships/hyperlink" Target="https://www.google.com.tw/maps/place/25.085183,121.511371" TargetMode="External"/><Relationship Id="rId6093" Type="http://schemas.openxmlformats.org/officeDocument/2006/relationships/hyperlink" Target="https://www.google.com.tw/maps/place/23.393611,120.174445" TargetMode="External"/><Relationship Id="rId7144" Type="http://schemas.openxmlformats.org/officeDocument/2006/relationships/hyperlink" Target="https://www.google.com.tw/maps/place/23.072687,120.519404" TargetMode="External"/><Relationship Id="rId8542" Type="http://schemas.openxmlformats.org/officeDocument/2006/relationships/hyperlink" Target="https://www.google.com.tw/maps/place/22.878225,120.642650" TargetMode="External"/><Relationship Id="rId3687" Type="http://schemas.openxmlformats.org/officeDocument/2006/relationships/hyperlink" Target="https://www.google.com.tw/maps/place/24.731744,121.772058" TargetMode="External"/><Relationship Id="rId4738" Type="http://schemas.openxmlformats.org/officeDocument/2006/relationships/hyperlink" Target="https://www.google.com.tw/maps/place/23.596121,121.528465" TargetMode="External"/><Relationship Id="rId2289" Type="http://schemas.openxmlformats.org/officeDocument/2006/relationships/hyperlink" Target="https://www.google.com.tw/maps/place/23.360351,120.584042" TargetMode="External"/><Relationship Id="rId3754" Type="http://schemas.openxmlformats.org/officeDocument/2006/relationships/hyperlink" Target="https://www.google.com.tw/maps/place/24.524703,121.848843" TargetMode="External"/><Relationship Id="rId4805" Type="http://schemas.openxmlformats.org/officeDocument/2006/relationships/hyperlink" Target="https://www.google.com.tw/maps/place/23.327799,121.461576" TargetMode="External"/><Relationship Id="rId6160" Type="http://schemas.openxmlformats.org/officeDocument/2006/relationships/hyperlink" Target="https://www.google.com.tw/maps/place/23.112833,120.131556" TargetMode="External"/><Relationship Id="rId7211" Type="http://schemas.openxmlformats.org/officeDocument/2006/relationships/hyperlink" Target="https://www.google.com.tw/maps/place/23.111193,120.704008" TargetMode="External"/><Relationship Id="rId675" Type="http://schemas.openxmlformats.org/officeDocument/2006/relationships/hyperlink" Target="https://www.google.com.tw/maps/place/22.973972,120.222223" TargetMode="External"/><Relationship Id="rId2356" Type="http://schemas.openxmlformats.org/officeDocument/2006/relationships/hyperlink" Target="https://www.google.com.tw/maps/place/23.256014,120.573382" TargetMode="External"/><Relationship Id="rId2770" Type="http://schemas.openxmlformats.org/officeDocument/2006/relationships/hyperlink" Target="https://www.google.com.tw/maps/place/24.591105,120.828767" TargetMode="External"/><Relationship Id="rId3407" Type="http://schemas.openxmlformats.org/officeDocument/2006/relationships/hyperlink" Target="https://www.google.com.tw/maps/place/24.193476,121.390342" TargetMode="External"/><Relationship Id="rId3821" Type="http://schemas.openxmlformats.org/officeDocument/2006/relationships/hyperlink" Target="https://www.google.com.tw/maps/place/24.345452,121.770553" TargetMode="External"/><Relationship Id="rId6977" Type="http://schemas.openxmlformats.org/officeDocument/2006/relationships/hyperlink" Target="https://www.google.com.tw/maps/place/23.038528,120.307056" TargetMode="External"/><Relationship Id="rId9383" Type="http://schemas.openxmlformats.org/officeDocument/2006/relationships/hyperlink" Target="https://www.google.com.tw/maps/place/24.650792,121.425795" TargetMode="External"/><Relationship Id="rId328" Type="http://schemas.openxmlformats.org/officeDocument/2006/relationships/hyperlink" Target="https://www.google.com.tw/maps/place/24.275481,120.571383" TargetMode="External"/><Relationship Id="rId742" Type="http://schemas.openxmlformats.org/officeDocument/2006/relationships/hyperlink" Target="https://www.google.com.tw/maps/place/22.708566,120.324847" TargetMode="External"/><Relationship Id="rId1372" Type="http://schemas.openxmlformats.org/officeDocument/2006/relationships/hyperlink" Target="https://www.google.com.tw/maps/place/24.827737,121.821469" TargetMode="External"/><Relationship Id="rId2009" Type="http://schemas.openxmlformats.org/officeDocument/2006/relationships/hyperlink" Target="https://www.google.com.tw/maps/place/24.243311,120.713690" TargetMode="External"/><Relationship Id="rId2423" Type="http://schemas.openxmlformats.org/officeDocument/2006/relationships/hyperlink" Target="https://www.google.com.tw/maps/place/23.064760,120.479780" TargetMode="External"/><Relationship Id="rId5579" Type="http://schemas.openxmlformats.org/officeDocument/2006/relationships/hyperlink" Target="https://www.google.com.tw/maps/place/24.177908,121.302169" TargetMode="External"/><Relationship Id="rId9036" Type="http://schemas.openxmlformats.org/officeDocument/2006/relationships/hyperlink" Target="https://www.google.com.tw/maps/place/24.824410,121.352745" TargetMode="External"/><Relationship Id="rId1025" Type="http://schemas.openxmlformats.org/officeDocument/2006/relationships/hyperlink" Target="https://www.google.com.tw/maps/place/24.094880,120.579452" TargetMode="External"/><Relationship Id="rId4595" Type="http://schemas.openxmlformats.org/officeDocument/2006/relationships/hyperlink" Target="https://www.google.com.tw/maps/place/24.250036,120.587281" TargetMode="External"/><Relationship Id="rId5646" Type="http://schemas.openxmlformats.org/officeDocument/2006/relationships/hyperlink" Target="https://www.google.com.tw/maps/place/25.117610,121.291100" TargetMode="External"/><Relationship Id="rId5993" Type="http://schemas.openxmlformats.org/officeDocument/2006/relationships/hyperlink" Target="https://www.google.com.tw/maps/place/23.770743,120.266946" TargetMode="External"/><Relationship Id="rId8052" Type="http://schemas.openxmlformats.org/officeDocument/2006/relationships/hyperlink" Target="https://www.google.com.tw/maps/place/23.835059,120.903381" TargetMode="External"/><Relationship Id="rId9103" Type="http://schemas.openxmlformats.org/officeDocument/2006/relationships/hyperlink" Target="https://www.google.com.tw/maps/place/24.760400,121.345435" TargetMode="External"/><Relationship Id="rId3197" Type="http://schemas.openxmlformats.org/officeDocument/2006/relationships/hyperlink" Target="https://www.google.com.tw/maps/place/24.253213,120.826320" TargetMode="External"/><Relationship Id="rId4248" Type="http://schemas.openxmlformats.org/officeDocument/2006/relationships/hyperlink" Target="https://www.google.com.tw/maps/place/22.797523,121.099460" TargetMode="External"/><Relationship Id="rId4662" Type="http://schemas.openxmlformats.org/officeDocument/2006/relationships/hyperlink" Target="https://www.google.com.tw/maps/place/23.864115,121.597325" TargetMode="External"/><Relationship Id="rId5713" Type="http://schemas.openxmlformats.org/officeDocument/2006/relationships/hyperlink" Target="https://www.google.com.tw/maps/place/24.985120,121.027350" TargetMode="External"/><Relationship Id="rId8869" Type="http://schemas.openxmlformats.org/officeDocument/2006/relationships/hyperlink" Target="https://www.google.com.tw/maps/place/25.002575,121.212051" TargetMode="External"/><Relationship Id="rId185" Type="http://schemas.openxmlformats.org/officeDocument/2006/relationships/hyperlink" Target="https://www.google.com.tw/maps/place/24.699460,120.919182" TargetMode="External"/><Relationship Id="rId1909" Type="http://schemas.openxmlformats.org/officeDocument/2006/relationships/hyperlink" Target="https://www.google.com.tw/maps/place/24.483484,120.897730" TargetMode="External"/><Relationship Id="rId3264" Type="http://schemas.openxmlformats.org/officeDocument/2006/relationships/hyperlink" Target="https://www.google.com.tw/maps/place/24.202667,121.012053" TargetMode="External"/><Relationship Id="rId4315" Type="http://schemas.openxmlformats.org/officeDocument/2006/relationships/hyperlink" Target="https://www.google.com.tw/maps/place/22.610240,121.006027" TargetMode="External"/><Relationship Id="rId7885" Type="http://schemas.openxmlformats.org/officeDocument/2006/relationships/hyperlink" Target="https://www.google.com.tw/maps/place/22.996691,120.570916" TargetMode="External"/><Relationship Id="rId8936" Type="http://schemas.openxmlformats.org/officeDocument/2006/relationships/hyperlink" Target="https://www.google.com.tw/maps/place/22.943194,120.276917" TargetMode="External"/><Relationship Id="rId2280" Type="http://schemas.openxmlformats.org/officeDocument/2006/relationships/hyperlink" Target="https://www.google.com.tw/maps/place/23.379392,120.579376" TargetMode="External"/><Relationship Id="rId3331" Type="http://schemas.openxmlformats.org/officeDocument/2006/relationships/hyperlink" Target="https://www.google.com.tw/maps/place/24.233953,121.267601" TargetMode="External"/><Relationship Id="rId6487" Type="http://schemas.openxmlformats.org/officeDocument/2006/relationships/hyperlink" Target="https://www.google.com.tw/maps/place/23.435913,120.623054" TargetMode="External"/><Relationship Id="rId7538" Type="http://schemas.openxmlformats.org/officeDocument/2006/relationships/hyperlink" Target="https://www.google.com.tw/maps/place/24.069321,120.875723" TargetMode="External"/><Relationship Id="rId7952" Type="http://schemas.openxmlformats.org/officeDocument/2006/relationships/hyperlink" Target="https://www.google.com.tw/maps/place/22.743238,120.447312" TargetMode="External"/><Relationship Id="rId252" Type="http://schemas.openxmlformats.org/officeDocument/2006/relationships/hyperlink" Target="https://www.google.com.tw/maps/place/24.558786,120.706202" TargetMode="External"/><Relationship Id="rId5089" Type="http://schemas.openxmlformats.org/officeDocument/2006/relationships/hyperlink" Target="https://www.google.com.tw/maps/place/24.247451,120.543106" TargetMode="External"/><Relationship Id="rId6554" Type="http://schemas.openxmlformats.org/officeDocument/2006/relationships/hyperlink" Target="https://www.google.com.tw/maps/place/23.483135,120.746666" TargetMode="External"/><Relationship Id="rId7605" Type="http://schemas.openxmlformats.org/officeDocument/2006/relationships/hyperlink" Target="https://www.google.com.tw/maps/place/23.917311,120.926997" TargetMode="External"/><Relationship Id="rId1699" Type="http://schemas.openxmlformats.org/officeDocument/2006/relationships/hyperlink" Target="https://www.google.com.tw/maps/place/24.961829,121.422131" TargetMode="External"/><Relationship Id="rId2000" Type="http://schemas.openxmlformats.org/officeDocument/2006/relationships/hyperlink" Target="https://www.google.com.tw/maps/place/24.264479,120.743727" TargetMode="External"/><Relationship Id="rId5156" Type="http://schemas.openxmlformats.org/officeDocument/2006/relationships/hyperlink" Target="https://www.google.com.tw/maps/place/24.656720,120.882223" TargetMode="External"/><Relationship Id="rId5570" Type="http://schemas.openxmlformats.org/officeDocument/2006/relationships/hyperlink" Target="https://www.google.com.tw/maps/place/24.157711,121.285252" TargetMode="External"/><Relationship Id="rId6207" Type="http://schemas.openxmlformats.org/officeDocument/2006/relationships/hyperlink" Target="https://www.google.com.tw/maps/place/22.779787,120.252317" TargetMode="External"/><Relationship Id="rId4172" Type="http://schemas.openxmlformats.org/officeDocument/2006/relationships/hyperlink" Target="https://www.google.com.tw/maps/place/23.061949,121.169452" TargetMode="External"/><Relationship Id="rId5223" Type="http://schemas.openxmlformats.org/officeDocument/2006/relationships/hyperlink" Target="https://www.google.com.tw/maps/place/24.433603,120.776669" TargetMode="External"/><Relationship Id="rId6621" Type="http://schemas.openxmlformats.org/officeDocument/2006/relationships/hyperlink" Target="https://www.google.com.tw/maps/place/23.479129,120.882406" TargetMode="External"/><Relationship Id="rId8379" Type="http://schemas.openxmlformats.org/officeDocument/2006/relationships/hyperlink" Target="https://www.google.com.tw/maps/place/22.081312,120.714697" TargetMode="External"/><Relationship Id="rId1766" Type="http://schemas.openxmlformats.org/officeDocument/2006/relationships/hyperlink" Target="https://www.google.com.tw/maps/place/24.856907,121.202269" TargetMode="External"/><Relationship Id="rId2817" Type="http://schemas.openxmlformats.org/officeDocument/2006/relationships/hyperlink" Target="https://www.google.com.tw/maps/place/24.641407,121.454387" TargetMode="External"/><Relationship Id="rId8793" Type="http://schemas.openxmlformats.org/officeDocument/2006/relationships/hyperlink" Target="https://www.google.com.tw/maps/place/23.295120,121.267510" TargetMode="External"/><Relationship Id="rId58" Type="http://schemas.openxmlformats.org/officeDocument/2006/relationships/hyperlink" Target="https://www.google.com.tw/maps/place/24.989539,121.287870" TargetMode="External"/><Relationship Id="rId1419" Type="http://schemas.openxmlformats.org/officeDocument/2006/relationships/hyperlink" Target="https://www.google.com.tw/maps/place/24.622563,121.839054" TargetMode="External"/><Relationship Id="rId1833" Type="http://schemas.openxmlformats.org/officeDocument/2006/relationships/hyperlink" Target="https://www.google.com.tw/maps/place/24.697526,121.035024" TargetMode="External"/><Relationship Id="rId4989" Type="http://schemas.openxmlformats.org/officeDocument/2006/relationships/hyperlink" Target="https://www.google.com.tw/maps/place/22.699153,121.051312" TargetMode="External"/><Relationship Id="rId7048" Type="http://schemas.openxmlformats.org/officeDocument/2006/relationships/hyperlink" Target="https://www.google.com.tw/maps/place/22.773961,120.268692" TargetMode="External"/><Relationship Id="rId7395" Type="http://schemas.openxmlformats.org/officeDocument/2006/relationships/hyperlink" Target="https://www.google.com.tw/maps/place/23.198671,121.021414" TargetMode="External"/><Relationship Id="rId8446" Type="http://schemas.openxmlformats.org/officeDocument/2006/relationships/hyperlink" Target="https://www.google.com.tw/maps/place/21.946001,120.838911" TargetMode="External"/><Relationship Id="rId8860" Type="http://schemas.openxmlformats.org/officeDocument/2006/relationships/hyperlink" Target="https://www.google.com.tw/maps/place/25.033710,121.236000" TargetMode="External"/><Relationship Id="rId1900" Type="http://schemas.openxmlformats.org/officeDocument/2006/relationships/hyperlink" Target="https://www.google.com.tw/maps/place/24.515810,120.911108" TargetMode="External"/><Relationship Id="rId7462" Type="http://schemas.openxmlformats.org/officeDocument/2006/relationships/hyperlink" Target="https://www.google.com.tw/maps/place/23.107050,121.175503" TargetMode="External"/><Relationship Id="rId8513" Type="http://schemas.openxmlformats.org/officeDocument/2006/relationships/hyperlink" Target="https://www.google.com.tw/maps/place/22.998103,120.643429" TargetMode="External"/><Relationship Id="rId3658" Type="http://schemas.openxmlformats.org/officeDocument/2006/relationships/hyperlink" Target="https://www.google.com.tw/maps/place/24.845924,121.792762" TargetMode="External"/><Relationship Id="rId4709" Type="http://schemas.openxmlformats.org/officeDocument/2006/relationships/hyperlink" Target="https://www.google.com.tw/maps/place/23.704883,121.547156" TargetMode="External"/><Relationship Id="rId6064" Type="http://schemas.openxmlformats.org/officeDocument/2006/relationships/hyperlink" Target="https://www.google.com.tw/maps/place/23.520000,120.182223" TargetMode="External"/><Relationship Id="rId7115" Type="http://schemas.openxmlformats.org/officeDocument/2006/relationships/hyperlink" Target="https://www.google.com.tw/maps/place/23.064396,120.421880" TargetMode="External"/><Relationship Id="rId579" Type="http://schemas.openxmlformats.org/officeDocument/2006/relationships/hyperlink" Target="https://www.google.com.tw/maps/place/23.317269,120.332288" TargetMode="External"/><Relationship Id="rId993" Type="http://schemas.openxmlformats.org/officeDocument/2006/relationships/hyperlink" Target="https://www.google.com.tw/maps/place/24.163985,120.674252" TargetMode="External"/><Relationship Id="rId2674" Type="http://schemas.openxmlformats.org/officeDocument/2006/relationships/hyperlink" Target="https://www.google.com.tw/maps/place/24.823814,121.254671" TargetMode="External"/><Relationship Id="rId5080" Type="http://schemas.openxmlformats.org/officeDocument/2006/relationships/hyperlink" Target="https://www.google.com.tw/maps/place/23.818845,121.492646" TargetMode="External"/><Relationship Id="rId6131" Type="http://schemas.openxmlformats.org/officeDocument/2006/relationships/hyperlink" Target="https://www.google.com.tw/maps/place/23.242869,120.132565" TargetMode="External"/><Relationship Id="rId9287" Type="http://schemas.openxmlformats.org/officeDocument/2006/relationships/hyperlink" Target="https://www.google.com.tw/maps/place/24.678543,121.385777" TargetMode="External"/><Relationship Id="rId646" Type="http://schemas.openxmlformats.org/officeDocument/2006/relationships/hyperlink" Target="https://www.google.com.tw/maps/place/23.061167,120.280500" TargetMode="External"/><Relationship Id="rId1276" Type="http://schemas.openxmlformats.org/officeDocument/2006/relationships/hyperlink" Target="https://www.google.com.tw/maps/place/25.079100,121.914599" TargetMode="External"/><Relationship Id="rId2327" Type="http://schemas.openxmlformats.org/officeDocument/2006/relationships/hyperlink" Target="https://www.google.com.tw/maps/place/23.304960,120.631183" TargetMode="External"/><Relationship Id="rId3725" Type="http://schemas.openxmlformats.org/officeDocument/2006/relationships/hyperlink" Target="https://www.google.com.tw/maps/place/24.598943,121.834143" TargetMode="External"/><Relationship Id="rId9354" Type="http://schemas.openxmlformats.org/officeDocument/2006/relationships/hyperlink" Target="https://www.google.com.tw/maps/place/24.648222,121.413580" TargetMode="External"/><Relationship Id="rId1690" Type="http://schemas.openxmlformats.org/officeDocument/2006/relationships/hyperlink" Target="https://www.google.com.tw/maps/place/24.990047,121.447253" TargetMode="External"/><Relationship Id="rId2741" Type="http://schemas.openxmlformats.org/officeDocument/2006/relationships/hyperlink" Target="https://www.google.com.tw/maps/place/25.070531,121.663919" TargetMode="External"/><Relationship Id="rId5897" Type="http://schemas.openxmlformats.org/officeDocument/2006/relationships/hyperlink" Target="https://www.google.com.tw/maps/place/24.144225,120.467908" TargetMode="External"/><Relationship Id="rId6948" Type="http://schemas.openxmlformats.org/officeDocument/2006/relationships/hyperlink" Target="https://www.google.com.tw/maps/place/23.156639,120.282695" TargetMode="External"/><Relationship Id="rId9007" Type="http://schemas.openxmlformats.org/officeDocument/2006/relationships/hyperlink" Target="https://www.google.com.tw/maps/place/24.878099,121.293173" TargetMode="External"/><Relationship Id="rId713" Type="http://schemas.openxmlformats.org/officeDocument/2006/relationships/hyperlink" Target="https://www.google.com.tw/maps/place/22.821578,120.268873" TargetMode="External"/><Relationship Id="rId1343" Type="http://schemas.openxmlformats.org/officeDocument/2006/relationships/hyperlink" Target="https://www.google.com.tw/maps/place/24.932557,121.884306" TargetMode="External"/><Relationship Id="rId4499" Type="http://schemas.openxmlformats.org/officeDocument/2006/relationships/hyperlink" Target="https://www.google.com.tw/maps/place/24.849968,121.577801" TargetMode="External"/><Relationship Id="rId5964" Type="http://schemas.openxmlformats.org/officeDocument/2006/relationships/hyperlink" Target="https://www.google.com.tw/maps/place/23.919707,120.317621" TargetMode="External"/><Relationship Id="rId8370" Type="http://schemas.openxmlformats.org/officeDocument/2006/relationships/hyperlink" Target="https://www.google.com.tw/maps/place/22.119519,120.712099" TargetMode="External"/><Relationship Id="rId9421" Type="http://schemas.openxmlformats.org/officeDocument/2006/relationships/hyperlink" Target="https://www.google.com.tw/maps/place/24.647197,121.444097" TargetMode="External"/><Relationship Id="rId1410" Type="http://schemas.openxmlformats.org/officeDocument/2006/relationships/hyperlink" Target="https://www.google.com.tw/maps/place/24.658104,121.829927" TargetMode="External"/><Relationship Id="rId4566" Type="http://schemas.openxmlformats.org/officeDocument/2006/relationships/hyperlink" Target="https://www.google.com.tw/maps/place/23.937080,121.506024" TargetMode="External"/><Relationship Id="rId4980" Type="http://schemas.openxmlformats.org/officeDocument/2006/relationships/hyperlink" Target="https://www.google.com.tw/maps/place/22.721303,121.086128" TargetMode="External"/><Relationship Id="rId5617" Type="http://schemas.openxmlformats.org/officeDocument/2006/relationships/hyperlink" Target="https://www.google.com.tw/maps/place/25.157875,121.421321" TargetMode="External"/><Relationship Id="rId8023" Type="http://schemas.openxmlformats.org/officeDocument/2006/relationships/hyperlink" Target="https://www.google.com.tw/maps/place/23.855031,120.937422" TargetMode="External"/><Relationship Id="rId3168" Type="http://schemas.openxmlformats.org/officeDocument/2006/relationships/hyperlink" Target="https://www.google.com.tw/maps/place/24.667249,121.697703" TargetMode="External"/><Relationship Id="rId3582" Type="http://schemas.openxmlformats.org/officeDocument/2006/relationships/hyperlink" Target="https://www.google.com.tw/maps/place/24.943676,121.667875" TargetMode="External"/><Relationship Id="rId4219" Type="http://schemas.openxmlformats.org/officeDocument/2006/relationships/hyperlink" Target="https://www.google.com.tw/maps/place/22.899053,121.107020" TargetMode="External"/><Relationship Id="rId4633" Type="http://schemas.openxmlformats.org/officeDocument/2006/relationships/hyperlink" Target="https://www.google.com.tw/maps/place/24.256476,120.600435" TargetMode="External"/><Relationship Id="rId7789" Type="http://schemas.openxmlformats.org/officeDocument/2006/relationships/hyperlink" Target="https://www.google.com.tw/maps/place/23.272971,120.719372" TargetMode="External"/><Relationship Id="rId2184" Type="http://schemas.openxmlformats.org/officeDocument/2006/relationships/hyperlink" Target="https://www.google.com.tw/maps/place/23.636813,120.548164" TargetMode="External"/><Relationship Id="rId3235" Type="http://schemas.openxmlformats.org/officeDocument/2006/relationships/hyperlink" Target="https://www.google.com.tw/maps/place/24.176733,120.909709" TargetMode="External"/><Relationship Id="rId7856" Type="http://schemas.openxmlformats.org/officeDocument/2006/relationships/hyperlink" Target="https://www.google.com.tw/maps/place/23.089091,120.588142" TargetMode="External"/><Relationship Id="rId156" Type="http://schemas.openxmlformats.org/officeDocument/2006/relationships/hyperlink" Target="https://www.google.com.tw/maps/place/24.796640,120.951854" TargetMode="External"/><Relationship Id="rId570" Type="http://schemas.openxmlformats.org/officeDocument/2006/relationships/hyperlink" Target="https://www.google.com.tw/maps/place/23.350168,120.355993" TargetMode="External"/><Relationship Id="rId2251" Type="http://schemas.openxmlformats.org/officeDocument/2006/relationships/hyperlink" Target="https://www.google.com.tw/maps/place/23.398692,120.514654" TargetMode="External"/><Relationship Id="rId3302" Type="http://schemas.openxmlformats.org/officeDocument/2006/relationships/hyperlink" Target="https://www.google.com.tw/maps/place/24.256957,121.241825" TargetMode="External"/><Relationship Id="rId4700" Type="http://schemas.openxmlformats.org/officeDocument/2006/relationships/hyperlink" Target="https://www.google.com.tw/maps/place/23.734824,121.558091" TargetMode="External"/><Relationship Id="rId6458" Type="http://schemas.openxmlformats.org/officeDocument/2006/relationships/hyperlink" Target="https://www.google.com.tw/maps/place/23.441389,120.530556" TargetMode="External"/><Relationship Id="rId7509" Type="http://schemas.openxmlformats.org/officeDocument/2006/relationships/hyperlink" Target="https://www.google.com.tw/maps/place/24.145555,120.876095" TargetMode="External"/><Relationship Id="rId8907" Type="http://schemas.openxmlformats.org/officeDocument/2006/relationships/hyperlink" Target="https://www.google.com.tw/maps/place/23.465000,120.323611" TargetMode="External"/><Relationship Id="rId223" Type="http://schemas.openxmlformats.org/officeDocument/2006/relationships/hyperlink" Target="https://www.google.com.tw/maps/place/24.612075,120.792714" TargetMode="External"/><Relationship Id="rId6872" Type="http://schemas.openxmlformats.org/officeDocument/2006/relationships/hyperlink" Target="https://www.google.com.tw/maps/place/23.163139,120.182306" TargetMode="External"/><Relationship Id="rId7923" Type="http://schemas.openxmlformats.org/officeDocument/2006/relationships/hyperlink" Target="https://www.google.com.tw/maps/place/22.869939,120.473079" TargetMode="External"/><Relationship Id="rId4076" Type="http://schemas.openxmlformats.org/officeDocument/2006/relationships/hyperlink" Target="https://www.google.com.tw/maps/place/23.444660,121.349890" TargetMode="External"/><Relationship Id="rId5474" Type="http://schemas.openxmlformats.org/officeDocument/2006/relationships/hyperlink" Target="https://www.google.com.tw/maps/place/24.027082,121.178041" TargetMode="External"/><Relationship Id="rId6525" Type="http://schemas.openxmlformats.org/officeDocument/2006/relationships/hyperlink" Target="https://www.google.com.tw/maps/place/23.452579,120.677221" TargetMode="External"/><Relationship Id="rId4490" Type="http://schemas.openxmlformats.org/officeDocument/2006/relationships/hyperlink" Target="https://www.google.com.tw/maps/place/24.865021,121.551489" TargetMode="External"/><Relationship Id="rId5127" Type="http://schemas.openxmlformats.org/officeDocument/2006/relationships/hyperlink" Target="https://www.google.com.tw/maps/place/24.153636,120.665911" TargetMode="External"/><Relationship Id="rId5541" Type="http://schemas.openxmlformats.org/officeDocument/2006/relationships/hyperlink" Target="https://www.google.com.tw/maps/place/24.113883,121.216812" TargetMode="External"/><Relationship Id="rId8697" Type="http://schemas.openxmlformats.org/officeDocument/2006/relationships/hyperlink" Target="https://www.google.com.tw/maps/place/22.878700,120.311080" TargetMode="External"/><Relationship Id="rId1737" Type="http://schemas.openxmlformats.org/officeDocument/2006/relationships/hyperlink" Target="https://www.google.com.tw/maps/place/24.887290,121.296370" TargetMode="External"/><Relationship Id="rId3092" Type="http://schemas.openxmlformats.org/officeDocument/2006/relationships/hyperlink" Target="https://www.google.com.tw/maps/place/24.273542,121.261504" TargetMode="External"/><Relationship Id="rId4143" Type="http://schemas.openxmlformats.org/officeDocument/2006/relationships/hyperlink" Target="https://www.google.com.tw/maps/place/23.163500,121.242030" TargetMode="External"/><Relationship Id="rId7299" Type="http://schemas.openxmlformats.org/officeDocument/2006/relationships/hyperlink" Target="https://www.google.com.tw/maps/place/23.281566,120.870346" TargetMode="External"/><Relationship Id="rId8764" Type="http://schemas.openxmlformats.org/officeDocument/2006/relationships/hyperlink" Target="https://www.google.com.tw/maps/place/22.873721,120.593471" TargetMode="External"/><Relationship Id="rId29" Type="http://schemas.openxmlformats.org/officeDocument/2006/relationships/hyperlink" Target="https://www.google.com.tw/maps/place/25.020153,121.409569" TargetMode="External"/><Relationship Id="rId4210" Type="http://schemas.openxmlformats.org/officeDocument/2006/relationships/hyperlink" Target="https://www.google.com.tw/maps/place/22.906237,121.136611" TargetMode="External"/><Relationship Id="rId7366" Type="http://schemas.openxmlformats.org/officeDocument/2006/relationships/hyperlink" Target="https://www.google.com.tw/maps/place/23.247220,120.990393" TargetMode="External"/><Relationship Id="rId7780" Type="http://schemas.openxmlformats.org/officeDocument/2006/relationships/hyperlink" Target="https://www.google.com.tw/maps/place/23.509996,120.891716" TargetMode="External"/><Relationship Id="rId8417" Type="http://schemas.openxmlformats.org/officeDocument/2006/relationships/hyperlink" Target="https://www.google.com.tw/maps/place/21.945956,120.793156" TargetMode="External"/><Relationship Id="rId1804" Type="http://schemas.openxmlformats.org/officeDocument/2006/relationships/hyperlink" Target="https://www.google.com.tw/maps/place/24.717876,121.146979" TargetMode="External"/><Relationship Id="rId6382" Type="http://schemas.openxmlformats.org/officeDocument/2006/relationships/hyperlink" Target="https://www.google.com.tw/maps/place/22.911691,120.196255" TargetMode="External"/><Relationship Id="rId7019" Type="http://schemas.openxmlformats.org/officeDocument/2006/relationships/hyperlink" Target="https://www.google.com.tw/maps/place/22.878784,120.328665" TargetMode="External"/><Relationship Id="rId7433" Type="http://schemas.openxmlformats.org/officeDocument/2006/relationships/hyperlink" Target="https://www.google.com.tw/maps/place/23.145219,121.078563" TargetMode="External"/><Relationship Id="rId8831" Type="http://schemas.openxmlformats.org/officeDocument/2006/relationships/hyperlink" Target="https://www.google.com.tw/maps/place/23.267790,121.359490" TargetMode="External"/><Relationship Id="rId3976" Type="http://schemas.openxmlformats.org/officeDocument/2006/relationships/hyperlink" Target="https://www.google.com.tw/maps/place/23.818329,121.473717" TargetMode="External"/><Relationship Id="rId6035" Type="http://schemas.openxmlformats.org/officeDocument/2006/relationships/hyperlink" Target="https://www.google.com.tw/maps/place/23.626944,120.167778" TargetMode="External"/><Relationship Id="rId897" Type="http://schemas.openxmlformats.org/officeDocument/2006/relationships/hyperlink" Target="https://www.google.com.tw/maps/place/22.294805,120.644118" TargetMode="External"/><Relationship Id="rId2578" Type="http://schemas.openxmlformats.org/officeDocument/2006/relationships/hyperlink" Target="https://www.google.com.tw/maps/place/24.818092,121.221811" TargetMode="External"/><Relationship Id="rId2992" Type="http://schemas.openxmlformats.org/officeDocument/2006/relationships/hyperlink" Target="https://www.google.com.tw/maps/place/24.474713,121.417376" TargetMode="External"/><Relationship Id="rId3629" Type="http://schemas.openxmlformats.org/officeDocument/2006/relationships/hyperlink" Target="https://www.google.com.tw/maps/place/24.871766,121.767206" TargetMode="External"/><Relationship Id="rId5051" Type="http://schemas.openxmlformats.org/officeDocument/2006/relationships/hyperlink" Target="https://www.google.com.tw/maps/place/23.916855,121.582199" TargetMode="External"/><Relationship Id="rId7500" Type="http://schemas.openxmlformats.org/officeDocument/2006/relationships/hyperlink" Target="https://www.google.com.tw/maps/place/24.153357,120.869850" TargetMode="External"/><Relationship Id="rId9258" Type="http://schemas.openxmlformats.org/officeDocument/2006/relationships/hyperlink" Target="https://www.google.com.tw/maps/place/24.694436,121.374092" TargetMode="External"/><Relationship Id="rId964" Type="http://schemas.openxmlformats.org/officeDocument/2006/relationships/hyperlink" Target="https://www.google.com.tw/maps/place/25.002045,121.364959" TargetMode="External"/><Relationship Id="rId1594" Type="http://schemas.openxmlformats.org/officeDocument/2006/relationships/hyperlink" Target="https://www.google.com.tw/maps/place/25.020863,121.906390" TargetMode="External"/><Relationship Id="rId2645" Type="http://schemas.openxmlformats.org/officeDocument/2006/relationships/hyperlink" Target="https://www.google.com.tw/maps/place/24.926711,121.296650" TargetMode="External"/><Relationship Id="rId6102" Type="http://schemas.openxmlformats.org/officeDocument/2006/relationships/hyperlink" Target="https://www.google.com.tw/maps/place/23.358333,120.178612" TargetMode="External"/><Relationship Id="rId617" Type="http://schemas.openxmlformats.org/officeDocument/2006/relationships/hyperlink" Target="https://www.google.com.tw/maps/place/23.171186,120.338346" TargetMode="External"/><Relationship Id="rId1247" Type="http://schemas.openxmlformats.org/officeDocument/2006/relationships/hyperlink" Target="https://www.google.com.tw/maps/place/25.126680,121.847019" TargetMode="External"/><Relationship Id="rId1661" Type="http://schemas.openxmlformats.org/officeDocument/2006/relationships/hyperlink" Target="https://www.google.com.tw/maps/place/24.846688,121.810647" TargetMode="External"/><Relationship Id="rId2712" Type="http://schemas.openxmlformats.org/officeDocument/2006/relationships/hyperlink" Target="https://www.google.com.tw/maps/place/25.065962,121.675126" TargetMode="External"/><Relationship Id="rId5868" Type="http://schemas.openxmlformats.org/officeDocument/2006/relationships/hyperlink" Target="https://www.google.com.tw/maps/place/24.251685,120.523720" TargetMode="External"/><Relationship Id="rId6919" Type="http://schemas.openxmlformats.org/officeDocument/2006/relationships/hyperlink" Target="https://www.google.com.tw/maps/place/23.261559,120.272516" TargetMode="External"/><Relationship Id="rId8274" Type="http://schemas.openxmlformats.org/officeDocument/2006/relationships/hyperlink" Target="https://www.google.com.tw/maps/place/22.749360,120.685280" TargetMode="External"/><Relationship Id="rId9325" Type="http://schemas.openxmlformats.org/officeDocument/2006/relationships/hyperlink" Target="https://www.google.com.tw/maps/place/24.666949,121.406936" TargetMode="External"/><Relationship Id="rId1314" Type="http://schemas.openxmlformats.org/officeDocument/2006/relationships/hyperlink" Target="https://www.google.com.tw/maps/place/25.003480,121.995699" TargetMode="External"/><Relationship Id="rId4884" Type="http://schemas.openxmlformats.org/officeDocument/2006/relationships/hyperlink" Target="https://www.google.com.tw/maps/place/23.026777,121.331454" TargetMode="External"/><Relationship Id="rId5935" Type="http://schemas.openxmlformats.org/officeDocument/2006/relationships/hyperlink" Target="https://www.google.com.tw/maps/place/24.019672,120.397546" TargetMode="External"/><Relationship Id="rId7290" Type="http://schemas.openxmlformats.org/officeDocument/2006/relationships/hyperlink" Target="https://www.google.com.tw/maps/place/23.284683,120.841210" TargetMode="External"/><Relationship Id="rId8341" Type="http://schemas.openxmlformats.org/officeDocument/2006/relationships/hyperlink" Target="https://www.google.com.tw/maps/place/22.527712,120.401631" TargetMode="External"/><Relationship Id="rId3486" Type="http://schemas.openxmlformats.org/officeDocument/2006/relationships/hyperlink" Target="https://www.google.com.tw/maps/place/24.170793,121.528235" TargetMode="External"/><Relationship Id="rId4537" Type="http://schemas.openxmlformats.org/officeDocument/2006/relationships/hyperlink" Target="https://www.google.com.tw/maps/place/23.974816,121.595270" TargetMode="External"/><Relationship Id="rId20" Type="http://schemas.openxmlformats.org/officeDocument/2006/relationships/hyperlink" Target="https://www.google.com.tw/maps/place/25.047729,121.435229" TargetMode="External"/><Relationship Id="rId2088" Type="http://schemas.openxmlformats.org/officeDocument/2006/relationships/hyperlink" Target="https://www.google.com.tw/maps/place/23.923908,120.671527" TargetMode="External"/><Relationship Id="rId3139" Type="http://schemas.openxmlformats.org/officeDocument/2006/relationships/hyperlink" Target="https://www.google.com.tw/maps/place/24.643776,121.599165" TargetMode="External"/><Relationship Id="rId4951" Type="http://schemas.openxmlformats.org/officeDocument/2006/relationships/hyperlink" Target="https://www.google.com.tw/maps/place/22.794095,121.188351" TargetMode="External"/><Relationship Id="rId7010" Type="http://schemas.openxmlformats.org/officeDocument/2006/relationships/hyperlink" Target="https://www.google.com.tw/maps/place/22.904833,120.355361" TargetMode="External"/><Relationship Id="rId474" Type="http://schemas.openxmlformats.org/officeDocument/2006/relationships/hyperlink" Target="https://www.google.com.tw/maps/place/23.729546,120.489368" TargetMode="External"/><Relationship Id="rId2155" Type="http://schemas.openxmlformats.org/officeDocument/2006/relationships/hyperlink" Target="https://www.google.com.tw/maps/place/23.732892,120.594982" TargetMode="External"/><Relationship Id="rId3553" Type="http://schemas.openxmlformats.org/officeDocument/2006/relationships/hyperlink" Target="https://www.google.com.tw/maps/place/24.951713,121.576506" TargetMode="External"/><Relationship Id="rId4604" Type="http://schemas.openxmlformats.org/officeDocument/2006/relationships/hyperlink" Target="https://www.google.com.tw/maps/place/24.241583,120.629670" TargetMode="External"/><Relationship Id="rId9182" Type="http://schemas.openxmlformats.org/officeDocument/2006/relationships/hyperlink" Target="https://www.google.com.tw/maps/place/24.725159,121.353974" TargetMode="External"/><Relationship Id="rId127" Type="http://schemas.openxmlformats.org/officeDocument/2006/relationships/hyperlink" Target="https://www.google.com.tw/maps/place/24.881110,121.008700" TargetMode="External"/><Relationship Id="rId3206" Type="http://schemas.openxmlformats.org/officeDocument/2006/relationships/hyperlink" Target="https://www.google.com.tw/maps/place/24.215432,120.838259" TargetMode="External"/><Relationship Id="rId3620" Type="http://schemas.openxmlformats.org/officeDocument/2006/relationships/hyperlink" Target="https://www.google.com.tw/maps/place/24.883802,121.747244" TargetMode="External"/><Relationship Id="rId6776" Type="http://schemas.openxmlformats.org/officeDocument/2006/relationships/hyperlink" Target="https://www.google.com.tw/maps/place/23.528889,120.275556" TargetMode="External"/><Relationship Id="rId7827" Type="http://schemas.openxmlformats.org/officeDocument/2006/relationships/hyperlink" Target="https://www.google.com.tw/maps/place/23.175306,120.649897" TargetMode="External"/><Relationship Id="rId541" Type="http://schemas.openxmlformats.org/officeDocument/2006/relationships/hyperlink" Target="https://www.google.com.tw/maps/place/23.462778,120.423334" TargetMode="External"/><Relationship Id="rId1171" Type="http://schemas.openxmlformats.org/officeDocument/2006/relationships/hyperlink" Target="https://www.google.com.tw/maps/place/25.245288,121.634103" TargetMode="External"/><Relationship Id="rId2222" Type="http://schemas.openxmlformats.org/officeDocument/2006/relationships/hyperlink" Target="https://www.google.com.tw/maps/place/23.511389,120.546111" TargetMode="External"/><Relationship Id="rId5378" Type="http://schemas.openxmlformats.org/officeDocument/2006/relationships/hyperlink" Target="https://www.google.com.tw/maps/place/24.020644,120.846498" TargetMode="External"/><Relationship Id="rId5792" Type="http://schemas.openxmlformats.org/officeDocument/2006/relationships/hyperlink" Target="https://www.google.com.tw/maps/place/23.821363,120.839803" TargetMode="External"/><Relationship Id="rId6429" Type="http://schemas.openxmlformats.org/officeDocument/2006/relationships/hyperlink" Target="https://www.google.com.tw/maps/place/23.480278,120.420000" TargetMode="External"/><Relationship Id="rId6843" Type="http://schemas.openxmlformats.org/officeDocument/2006/relationships/hyperlink" Target="https://www.google.com.tw/maps/place/23.269932,120.222740" TargetMode="External"/><Relationship Id="rId1988" Type="http://schemas.openxmlformats.org/officeDocument/2006/relationships/hyperlink" Target="https://www.google.com.tw/maps/place/24.270972,120.795894" TargetMode="External"/><Relationship Id="rId4394" Type="http://schemas.openxmlformats.org/officeDocument/2006/relationships/hyperlink" Target="https://www.google.com.tw/maps/place/22.295827,120.888545" TargetMode="External"/><Relationship Id="rId5445" Type="http://schemas.openxmlformats.org/officeDocument/2006/relationships/hyperlink" Target="https://www.google.com.tw/maps/place/24.011628,121.101537" TargetMode="External"/><Relationship Id="rId4047" Type="http://schemas.openxmlformats.org/officeDocument/2006/relationships/hyperlink" Target="https://www.google.com.tw/maps/place/23.549615,121.377605" TargetMode="External"/><Relationship Id="rId4461" Type="http://schemas.openxmlformats.org/officeDocument/2006/relationships/hyperlink" Target="https://www.google.com.tw/maps/place/22.209867,120.685903" TargetMode="External"/><Relationship Id="rId5512" Type="http://schemas.openxmlformats.org/officeDocument/2006/relationships/hyperlink" Target="https://www.google.com.tw/maps/place/24.042898,121.157768" TargetMode="External"/><Relationship Id="rId6910" Type="http://schemas.openxmlformats.org/officeDocument/2006/relationships/hyperlink" Target="https://www.google.com.tw/maps/place/23.299931,120.273488" TargetMode="External"/><Relationship Id="rId8668" Type="http://schemas.openxmlformats.org/officeDocument/2006/relationships/hyperlink" Target="https://www.google.com.tw/maps/place/22.932858,120.644406" TargetMode="External"/><Relationship Id="rId3063" Type="http://schemas.openxmlformats.org/officeDocument/2006/relationships/hyperlink" Target="https://www.google.com.tw/maps/place/24.338461,121.312123" TargetMode="External"/><Relationship Id="rId4114" Type="http://schemas.openxmlformats.org/officeDocument/2006/relationships/hyperlink" Target="https://www.google.com.tw/maps/place/23.270340,121.307790" TargetMode="External"/><Relationship Id="rId1708" Type="http://schemas.openxmlformats.org/officeDocument/2006/relationships/hyperlink" Target="https://www.google.com.tw/maps/place/24.934844,121.389896" TargetMode="External"/><Relationship Id="rId3130" Type="http://schemas.openxmlformats.org/officeDocument/2006/relationships/hyperlink" Target="https://www.google.com.tw/maps/place/24.832220,121.330740" TargetMode="External"/><Relationship Id="rId6286" Type="http://schemas.openxmlformats.org/officeDocument/2006/relationships/hyperlink" Target="https://www.google.com.tw/maps/place/22.503406,120.382088" TargetMode="External"/><Relationship Id="rId7337" Type="http://schemas.openxmlformats.org/officeDocument/2006/relationships/hyperlink" Target="https://www.google.com.tw/maps/place/23.265522,120.939971" TargetMode="External"/><Relationship Id="rId7684" Type="http://schemas.openxmlformats.org/officeDocument/2006/relationships/hyperlink" Target="https://www.google.com.tw/maps/place/23.659207,120.879417" TargetMode="External"/><Relationship Id="rId8735" Type="http://schemas.openxmlformats.org/officeDocument/2006/relationships/hyperlink" Target="https://www.google.com.tw/maps/place/22.884943,120.467070" TargetMode="External"/><Relationship Id="rId7751" Type="http://schemas.openxmlformats.org/officeDocument/2006/relationships/hyperlink" Target="https://www.google.com.tw/maps/place/23.515255,120.909379" TargetMode="External"/><Relationship Id="rId8802" Type="http://schemas.openxmlformats.org/officeDocument/2006/relationships/hyperlink" Target="https://www.google.com.tw/maps/place/23.308670,121.306420" TargetMode="External"/><Relationship Id="rId2896" Type="http://schemas.openxmlformats.org/officeDocument/2006/relationships/hyperlink" Target="https://www.google.com.tw/maps/place/24.681533,121.620046" TargetMode="External"/><Relationship Id="rId3947" Type="http://schemas.openxmlformats.org/officeDocument/2006/relationships/hyperlink" Target="https://www.google.com.tw/maps/place/23.931200,121.538495" TargetMode="External"/><Relationship Id="rId6353" Type="http://schemas.openxmlformats.org/officeDocument/2006/relationships/hyperlink" Target="https://www.google.com.tw/maps/place/23.027775,120.190916" TargetMode="External"/><Relationship Id="rId7404" Type="http://schemas.openxmlformats.org/officeDocument/2006/relationships/hyperlink" Target="https://www.google.com.tw/maps/place/23.181077,121.034950" TargetMode="External"/><Relationship Id="rId868" Type="http://schemas.openxmlformats.org/officeDocument/2006/relationships/hyperlink" Target="https://www.google.com.tw/maps/place/22.408912,120.586951" TargetMode="External"/><Relationship Id="rId1498" Type="http://schemas.openxmlformats.org/officeDocument/2006/relationships/hyperlink" Target="https://www.google.com.tw/maps/place/25.108226,121.534829" TargetMode="External"/><Relationship Id="rId2549" Type="http://schemas.openxmlformats.org/officeDocument/2006/relationships/hyperlink" Target="https://www.google.com.tw/maps/place/23.936169,120.669728" TargetMode="External"/><Relationship Id="rId2963" Type="http://schemas.openxmlformats.org/officeDocument/2006/relationships/hyperlink" Target="https://www.google.com.tw/maps/place/24.572597,121.472789" TargetMode="External"/><Relationship Id="rId6006" Type="http://schemas.openxmlformats.org/officeDocument/2006/relationships/hyperlink" Target="https://www.google.com.tw/maps/place/23.734617,120.231062" TargetMode="External"/><Relationship Id="rId6420" Type="http://schemas.openxmlformats.org/officeDocument/2006/relationships/hyperlink" Target="https://www.google.com.tw/maps/place/23.485555,120.380278" TargetMode="External"/><Relationship Id="rId935" Type="http://schemas.openxmlformats.org/officeDocument/2006/relationships/hyperlink" Target="https://www.google.com.tw/maps/place/25.055296,121.486239" TargetMode="External"/><Relationship Id="rId1565" Type="http://schemas.openxmlformats.org/officeDocument/2006/relationships/hyperlink" Target="https://www.google.com.tw/maps/place/25.027142,121.780490" TargetMode="External"/><Relationship Id="rId2616" Type="http://schemas.openxmlformats.org/officeDocument/2006/relationships/hyperlink" Target="https://www.google.com.tw/maps/place/25.045845,121.293052" TargetMode="External"/><Relationship Id="rId5022" Type="http://schemas.openxmlformats.org/officeDocument/2006/relationships/hyperlink" Target="https://www.google.com.tw/maps/place/23.624497,121.503748" TargetMode="External"/><Relationship Id="rId8178" Type="http://schemas.openxmlformats.org/officeDocument/2006/relationships/hyperlink" Target="https://www.google.com.tw/maps/place/23.061263,121.305357" TargetMode="External"/><Relationship Id="rId8592" Type="http://schemas.openxmlformats.org/officeDocument/2006/relationships/hyperlink" Target="https://www.google.com.tw/maps/place/22.709858,120.523189" TargetMode="External"/><Relationship Id="rId9229" Type="http://schemas.openxmlformats.org/officeDocument/2006/relationships/hyperlink" Target="https://www.google.com.tw/maps/place/24.703129,121.364028" TargetMode="External"/><Relationship Id="rId1218" Type="http://schemas.openxmlformats.org/officeDocument/2006/relationships/hyperlink" Target="https://www.google.com.tw/maps/place/25.129657,121.743473" TargetMode="External"/><Relationship Id="rId7194" Type="http://schemas.openxmlformats.org/officeDocument/2006/relationships/hyperlink" Target="https://www.google.com.tw/maps/place/23.070122,120.656034" TargetMode="External"/><Relationship Id="rId8245" Type="http://schemas.openxmlformats.org/officeDocument/2006/relationships/hyperlink" Target="https://www.google.com.tw/maps/place/22.719719,120.600691" TargetMode="External"/><Relationship Id="rId1632" Type="http://schemas.openxmlformats.org/officeDocument/2006/relationships/hyperlink" Target="https://www.google.com.tw/maps/place/24.665418,121.822975" TargetMode="External"/><Relationship Id="rId4788" Type="http://schemas.openxmlformats.org/officeDocument/2006/relationships/hyperlink" Target="https://www.google.com.tw/maps/place/23.401009,121.480144" TargetMode="External"/><Relationship Id="rId5839" Type="http://schemas.openxmlformats.org/officeDocument/2006/relationships/hyperlink" Target="https://www.google.com.tw/maps/place/23.800233,120.992547" TargetMode="External"/><Relationship Id="rId7261" Type="http://schemas.openxmlformats.org/officeDocument/2006/relationships/hyperlink" Target="https://www.google.com.tw/maps/place/23.236064,120.812580" TargetMode="External"/><Relationship Id="rId4855" Type="http://schemas.openxmlformats.org/officeDocument/2006/relationships/hyperlink" Target="https://www.google.com.tw/maps/place/23.132261,121.397117" TargetMode="External"/><Relationship Id="rId5906" Type="http://schemas.openxmlformats.org/officeDocument/2006/relationships/hyperlink" Target="https://www.google.com.tw/maps/place/24.106236,120.456353" TargetMode="External"/><Relationship Id="rId8312" Type="http://schemas.openxmlformats.org/officeDocument/2006/relationships/hyperlink" Target="https://www.google.com.tw/maps/place/22.630804,120.362957" TargetMode="External"/><Relationship Id="rId3457" Type="http://schemas.openxmlformats.org/officeDocument/2006/relationships/hyperlink" Target="https://www.google.com.tw/maps/place/24.193181,121.479247" TargetMode="External"/><Relationship Id="rId3871" Type="http://schemas.openxmlformats.org/officeDocument/2006/relationships/hyperlink" Target="https://www.google.com.tw/maps/place/24.199701,121.666252" TargetMode="External"/><Relationship Id="rId4508" Type="http://schemas.openxmlformats.org/officeDocument/2006/relationships/hyperlink" Target="https://www.google.com.tw/maps/place/24.747844,121.647612" TargetMode="External"/><Relationship Id="rId4922" Type="http://schemas.openxmlformats.org/officeDocument/2006/relationships/hyperlink" Target="https://www.google.com.tw/maps/place/22.887839,121.240781" TargetMode="External"/><Relationship Id="rId378" Type="http://schemas.openxmlformats.org/officeDocument/2006/relationships/hyperlink" Target="https://www.google.com.tw/maps/place/24.088538,120.565537" TargetMode="External"/><Relationship Id="rId792" Type="http://schemas.openxmlformats.org/officeDocument/2006/relationships/hyperlink" Target="https://www.google.com.tw/maps/place/22.653432,120.476561" TargetMode="External"/><Relationship Id="rId2059" Type="http://schemas.openxmlformats.org/officeDocument/2006/relationships/hyperlink" Target="https://www.google.com.tw/maps/place/24.040998,120.692142" TargetMode="External"/><Relationship Id="rId2473" Type="http://schemas.openxmlformats.org/officeDocument/2006/relationships/hyperlink" Target="https://www.google.com.tw/maps/place/22.876855,120.485204" TargetMode="External"/><Relationship Id="rId3524" Type="http://schemas.openxmlformats.org/officeDocument/2006/relationships/hyperlink" Target="https://www.google.com.tw/maps/place/25.029197,121.520841" TargetMode="External"/><Relationship Id="rId9086" Type="http://schemas.openxmlformats.org/officeDocument/2006/relationships/hyperlink" Target="https://www.google.com.tw/maps/place/24.768183,121.355386" TargetMode="External"/><Relationship Id="rId445" Type="http://schemas.openxmlformats.org/officeDocument/2006/relationships/hyperlink" Target="https://www.google.com.tw/maps/place/23.845880,120.479805" TargetMode="External"/><Relationship Id="rId1075" Type="http://schemas.openxmlformats.org/officeDocument/2006/relationships/hyperlink" Target="https://www.google.com.tw/maps/place/22.628103,120.347074" TargetMode="External"/><Relationship Id="rId2126" Type="http://schemas.openxmlformats.org/officeDocument/2006/relationships/hyperlink" Target="https://www.google.com.tw/maps/place/23.771841,120.707160" TargetMode="External"/><Relationship Id="rId2540" Type="http://schemas.openxmlformats.org/officeDocument/2006/relationships/hyperlink" Target="https://www.google.com.tw/maps/place/23.972920,120.683353" TargetMode="External"/><Relationship Id="rId5696" Type="http://schemas.openxmlformats.org/officeDocument/2006/relationships/hyperlink" Target="https://www.google.com.tw/maps/place/25.024420,121.081410" TargetMode="External"/><Relationship Id="rId6747" Type="http://schemas.openxmlformats.org/officeDocument/2006/relationships/hyperlink" Target="https://www.google.com.tw/maps/place/23.643333,120.312500" TargetMode="External"/><Relationship Id="rId9153" Type="http://schemas.openxmlformats.org/officeDocument/2006/relationships/hyperlink" Target="https://www.google.com.tw/maps/place/24.740405,121.347509" TargetMode="External"/><Relationship Id="rId512" Type="http://schemas.openxmlformats.org/officeDocument/2006/relationships/hyperlink" Target="https://www.google.com.tw/maps/place/23.576389,120.438611" TargetMode="External"/><Relationship Id="rId1142" Type="http://schemas.openxmlformats.org/officeDocument/2006/relationships/hyperlink" Target="https://www.google.com.tw/maps/place/25.285981,121.529537" TargetMode="External"/><Relationship Id="rId4298" Type="http://schemas.openxmlformats.org/officeDocument/2006/relationships/hyperlink" Target="https://www.google.com.tw/maps/place/22.677775,121.041851" TargetMode="External"/><Relationship Id="rId5349" Type="http://schemas.openxmlformats.org/officeDocument/2006/relationships/hyperlink" Target="https://www.google.com.tw/maps/place/23.984099,120.738987" TargetMode="External"/><Relationship Id="rId9220" Type="http://schemas.openxmlformats.org/officeDocument/2006/relationships/hyperlink" Target="https://www.google.com.tw/maps/place/24.709202,121.362213" TargetMode="External"/><Relationship Id="rId4365" Type="http://schemas.openxmlformats.org/officeDocument/2006/relationships/hyperlink" Target="https://www.google.com.tw/maps/place/22.416239,120.927121" TargetMode="External"/><Relationship Id="rId5763" Type="http://schemas.openxmlformats.org/officeDocument/2006/relationships/hyperlink" Target="https://www.google.com.tw/maps/place/25.107900,121.226100" TargetMode="External"/><Relationship Id="rId6814" Type="http://schemas.openxmlformats.org/officeDocument/2006/relationships/hyperlink" Target="https://www.google.com.tw/maps/place/23.371944,120.248334" TargetMode="External"/><Relationship Id="rId1959" Type="http://schemas.openxmlformats.org/officeDocument/2006/relationships/hyperlink" Target="https://www.google.com.tw/maps/place/24.326760,120.822392" TargetMode="External"/><Relationship Id="rId4018" Type="http://schemas.openxmlformats.org/officeDocument/2006/relationships/hyperlink" Target="https://www.google.com.tw/maps/place/23.669370,121.422620" TargetMode="External"/><Relationship Id="rId5416" Type="http://schemas.openxmlformats.org/officeDocument/2006/relationships/hyperlink" Target="https://www.google.com.tw/maps/place/23.976314,120.985495" TargetMode="External"/><Relationship Id="rId5830" Type="http://schemas.openxmlformats.org/officeDocument/2006/relationships/hyperlink" Target="https://www.google.com.tw/maps/place/23.794517,120.964760" TargetMode="External"/><Relationship Id="rId8986" Type="http://schemas.openxmlformats.org/officeDocument/2006/relationships/hyperlink" Target="https://www.google.com.tw/maps/place/24.236986,121.121000" TargetMode="External"/><Relationship Id="rId3381" Type="http://schemas.openxmlformats.org/officeDocument/2006/relationships/hyperlink" Target="https://www.google.com.tw/maps/place/24.179464,121.359897" TargetMode="External"/><Relationship Id="rId4432" Type="http://schemas.openxmlformats.org/officeDocument/2006/relationships/hyperlink" Target="https://www.google.com.tw/maps/place/22.223259,120.796317" TargetMode="External"/><Relationship Id="rId7588" Type="http://schemas.openxmlformats.org/officeDocument/2006/relationships/hyperlink" Target="https://www.google.com.tw/maps/place/23.971499,120.957984" TargetMode="External"/><Relationship Id="rId8639" Type="http://schemas.openxmlformats.org/officeDocument/2006/relationships/hyperlink" Target="https://www.google.com.tw/maps/place/22.526925,120.462473" TargetMode="External"/><Relationship Id="rId3034" Type="http://schemas.openxmlformats.org/officeDocument/2006/relationships/hyperlink" Target="https://www.google.com.tw/maps/place/24.401343,121.368826" TargetMode="External"/><Relationship Id="rId7655" Type="http://schemas.openxmlformats.org/officeDocument/2006/relationships/hyperlink" Target="https://www.google.com.tw/maps/place/23.773851,120.866073" TargetMode="External"/><Relationship Id="rId8706" Type="http://schemas.openxmlformats.org/officeDocument/2006/relationships/hyperlink" Target="https://www.google.com.tw/maps/place/22.878032,120.350449" TargetMode="External"/><Relationship Id="rId2050" Type="http://schemas.openxmlformats.org/officeDocument/2006/relationships/hyperlink" Target="https://www.google.com.tw/maps/place/24.079368,120.698663" TargetMode="External"/><Relationship Id="rId3101" Type="http://schemas.openxmlformats.org/officeDocument/2006/relationships/hyperlink" Target="https://www.google.com.tw/maps/place/24.905842,121.366562" TargetMode="External"/><Relationship Id="rId6257" Type="http://schemas.openxmlformats.org/officeDocument/2006/relationships/hyperlink" Target="https://www.google.com.tw/maps/place/22.594317,120.317447" TargetMode="External"/><Relationship Id="rId6671" Type="http://schemas.openxmlformats.org/officeDocument/2006/relationships/hyperlink" Target="https://www.google.com.tw/maps/place/23.901620,120.466993" TargetMode="External"/><Relationship Id="rId7308" Type="http://schemas.openxmlformats.org/officeDocument/2006/relationships/hyperlink" Target="https://www.google.com.tw/maps/place/23.278604,120.893242" TargetMode="External"/><Relationship Id="rId7722" Type="http://schemas.openxmlformats.org/officeDocument/2006/relationships/hyperlink" Target="https://www.google.com.tw/maps/place/23.562728,120.883562" TargetMode="External"/><Relationship Id="rId5273" Type="http://schemas.openxmlformats.org/officeDocument/2006/relationships/hyperlink" Target="https://www.google.com.tw/maps/place/24.692436,120.875733" TargetMode="External"/><Relationship Id="rId6324" Type="http://schemas.openxmlformats.org/officeDocument/2006/relationships/hyperlink" Target="https://www.google.com.tw/maps/place/22.427143,120.529595" TargetMode="External"/><Relationship Id="rId839" Type="http://schemas.openxmlformats.org/officeDocument/2006/relationships/hyperlink" Target="https://www.google.com.tw/maps/place/22.525340,120.531745" TargetMode="External"/><Relationship Id="rId1469" Type="http://schemas.openxmlformats.org/officeDocument/2006/relationships/hyperlink" Target="https://www.google.com.tw/maps/place/25.180464,121.552949" TargetMode="External"/><Relationship Id="rId2867" Type="http://schemas.openxmlformats.org/officeDocument/2006/relationships/hyperlink" Target="https://www.google.com.tw/maps/place/24.608609,121.525329" TargetMode="External"/><Relationship Id="rId3918" Type="http://schemas.openxmlformats.org/officeDocument/2006/relationships/hyperlink" Target="https://www.google.com.tw/maps/place/24.011027,121.609207" TargetMode="External"/><Relationship Id="rId5340" Type="http://schemas.openxmlformats.org/officeDocument/2006/relationships/hyperlink" Target="https://www.google.com.tw/maps/place/23.979082,120.696186" TargetMode="External"/><Relationship Id="rId8496" Type="http://schemas.openxmlformats.org/officeDocument/2006/relationships/hyperlink" Target="https://www.google.com.tw/maps/place/23.054152,120.667158" TargetMode="External"/><Relationship Id="rId1883" Type="http://schemas.openxmlformats.org/officeDocument/2006/relationships/hyperlink" Target="https://www.google.com.tw/maps/place/24.579296,120.940130" TargetMode="External"/><Relationship Id="rId2934" Type="http://schemas.openxmlformats.org/officeDocument/2006/relationships/hyperlink" Target="https://www.google.com.tw/maps/place/24.755376,121.755668" TargetMode="External"/><Relationship Id="rId7098" Type="http://schemas.openxmlformats.org/officeDocument/2006/relationships/hyperlink" Target="https://www.google.com.tw/maps/place/23.075944,120.363111" TargetMode="External"/><Relationship Id="rId8149" Type="http://schemas.openxmlformats.org/officeDocument/2006/relationships/hyperlink" Target="https://www.google.com.tw/maps/place/23.111370,121.277180" TargetMode="External"/><Relationship Id="rId906" Type="http://schemas.openxmlformats.org/officeDocument/2006/relationships/hyperlink" Target="https://www.google.com.tw/maps/place/22.256158,120.654095" TargetMode="External"/><Relationship Id="rId1536" Type="http://schemas.openxmlformats.org/officeDocument/2006/relationships/hyperlink" Target="https://www.google.com.tw/maps/place/25.140468,121.459679" TargetMode="External"/><Relationship Id="rId1950" Type="http://schemas.openxmlformats.org/officeDocument/2006/relationships/hyperlink" Target="https://www.google.com.tw/maps/place/24.339472,120.824890" TargetMode="External"/><Relationship Id="rId8563" Type="http://schemas.openxmlformats.org/officeDocument/2006/relationships/hyperlink" Target="https://www.google.com.tw/maps/place/22.800110,120.609291" TargetMode="External"/><Relationship Id="rId1603" Type="http://schemas.openxmlformats.org/officeDocument/2006/relationships/hyperlink" Target="https://www.google.com.tw/maps/place/25.108840,121.731399" TargetMode="External"/><Relationship Id="rId4759" Type="http://schemas.openxmlformats.org/officeDocument/2006/relationships/hyperlink" Target="https://www.google.com.tw/maps/place/23.508035,121.503357" TargetMode="External"/><Relationship Id="rId7165" Type="http://schemas.openxmlformats.org/officeDocument/2006/relationships/hyperlink" Target="https://www.google.com.tw/maps/place/23.069483,120.578203" TargetMode="External"/><Relationship Id="rId8216" Type="http://schemas.openxmlformats.org/officeDocument/2006/relationships/hyperlink" Target="https://www.google.com.tw/maps/place/22.665156,120.483465" TargetMode="External"/><Relationship Id="rId8630" Type="http://schemas.openxmlformats.org/officeDocument/2006/relationships/hyperlink" Target="https://www.google.com.tw/maps/place/22.563955,120.473661" TargetMode="External"/><Relationship Id="rId3775" Type="http://schemas.openxmlformats.org/officeDocument/2006/relationships/hyperlink" Target="https://www.google.com.tw/maps/place/24.472573,121.819533" TargetMode="External"/><Relationship Id="rId4826" Type="http://schemas.openxmlformats.org/officeDocument/2006/relationships/hyperlink" Target="https://www.google.com.tw/maps/place/23.250063,121.418161" TargetMode="External"/><Relationship Id="rId6181" Type="http://schemas.openxmlformats.org/officeDocument/2006/relationships/hyperlink" Target="https://www.google.com.tw/maps/place/22.880868,120.213637" TargetMode="External"/><Relationship Id="rId7232" Type="http://schemas.openxmlformats.org/officeDocument/2006/relationships/hyperlink" Target="https://www.google.com.tw/maps/place/23.148265,120.755727" TargetMode="External"/><Relationship Id="rId696" Type="http://schemas.openxmlformats.org/officeDocument/2006/relationships/hyperlink" Target="https://www.google.com.tw/maps/place/22.892218,120.241466" TargetMode="External"/><Relationship Id="rId2377" Type="http://schemas.openxmlformats.org/officeDocument/2006/relationships/hyperlink" Target="https://www.google.com.tw/maps/place/23.214608,120.540470" TargetMode="External"/><Relationship Id="rId2791" Type="http://schemas.openxmlformats.org/officeDocument/2006/relationships/hyperlink" Target="https://www.google.com.tw/maps/place/24.514160,120.824231" TargetMode="External"/><Relationship Id="rId3428" Type="http://schemas.openxmlformats.org/officeDocument/2006/relationships/hyperlink" Target="https://www.google.com.tw/maps/place/24.203595,121.421647" TargetMode="External"/><Relationship Id="rId349" Type="http://schemas.openxmlformats.org/officeDocument/2006/relationships/hyperlink" Target="https://www.google.com.tw/maps/place/24.191575,120.542320" TargetMode="External"/><Relationship Id="rId763" Type="http://schemas.openxmlformats.org/officeDocument/2006/relationships/hyperlink" Target="https://www.google.com.tw/maps/place/22.636678,120.342006" TargetMode="External"/><Relationship Id="rId1393" Type="http://schemas.openxmlformats.org/officeDocument/2006/relationships/hyperlink" Target="https://www.google.com.tw/maps/place/24.733969,121.818377" TargetMode="External"/><Relationship Id="rId2444" Type="http://schemas.openxmlformats.org/officeDocument/2006/relationships/hyperlink" Target="https://www.google.com.tw/maps/place/22.979465,120.469580" TargetMode="External"/><Relationship Id="rId3842" Type="http://schemas.openxmlformats.org/officeDocument/2006/relationships/hyperlink" Target="https://www.google.com.tw/maps/place/24.281352,121.746133" TargetMode="External"/><Relationship Id="rId6998" Type="http://schemas.openxmlformats.org/officeDocument/2006/relationships/hyperlink" Target="https://www.google.com.tw/maps/place/22.951111,120.331250" TargetMode="External"/><Relationship Id="rId9057" Type="http://schemas.openxmlformats.org/officeDocument/2006/relationships/hyperlink" Target="https://www.google.com.tw/maps/place/24.786000,121.362927" TargetMode="External"/><Relationship Id="rId416" Type="http://schemas.openxmlformats.org/officeDocument/2006/relationships/hyperlink" Target="https://www.google.com.tw/maps/place/23.945972,120.563103" TargetMode="External"/><Relationship Id="rId1046" Type="http://schemas.openxmlformats.org/officeDocument/2006/relationships/hyperlink" Target="https://www.google.com.tw/maps/place/23.731036,120.520386" TargetMode="External"/><Relationship Id="rId8073" Type="http://schemas.openxmlformats.org/officeDocument/2006/relationships/hyperlink" Target="https://www.google.com.tw/maps/place/22.772434,120.396441" TargetMode="External"/><Relationship Id="rId9124" Type="http://schemas.openxmlformats.org/officeDocument/2006/relationships/hyperlink" Target="https://www.google.com.tw/maps/place/24.751043,121.353143" TargetMode="External"/><Relationship Id="rId830" Type="http://schemas.openxmlformats.org/officeDocument/2006/relationships/hyperlink" Target="https://www.google.com.tw/maps/place/22.553205,120.555830" TargetMode="External"/><Relationship Id="rId1460" Type="http://schemas.openxmlformats.org/officeDocument/2006/relationships/hyperlink" Target="https://www.google.com.tw/maps/place/25.180411,121.569504" TargetMode="External"/><Relationship Id="rId2511" Type="http://schemas.openxmlformats.org/officeDocument/2006/relationships/hyperlink" Target="https://www.google.com.tw/maps/place/22.727531,120.488737" TargetMode="External"/><Relationship Id="rId5667" Type="http://schemas.openxmlformats.org/officeDocument/2006/relationships/hyperlink" Target="https://www.google.com.tw/maps/place/25.077510,121.206460" TargetMode="External"/><Relationship Id="rId6718" Type="http://schemas.openxmlformats.org/officeDocument/2006/relationships/hyperlink" Target="https://www.google.com.tw/maps/place/23.753598,120.360147" TargetMode="External"/><Relationship Id="rId1113" Type="http://schemas.openxmlformats.org/officeDocument/2006/relationships/hyperlink" Target="https://www.google.com.tw/maps/place/25.204366,121.448849" TargetMode="External"/><Relationship Id="rId4269" Type="http://schemas.openxmlformats.org/officeDocument/2006/relationships/hyperlink" Target="https://www.google.com.tw/maps/place/22.774570,121.085263" TargetMode="External"/><Relationship Id="rId4683" Type="http://schemas.openxmlformats.org/officeDocument/2006/relationships/hyperlink" Target="https://www.google.com.tw/maps/place/23.781130,121.561153" TargetMode="External"/><Relationship Id="rId5734" Type="http://schemas.openxmlformats.org/officeDocument/2006/relationships/hyperlink" Target="https://www.google.com.tw/maps/place/24.905190,120.974730" TargetMode="External"/><Relationship Id="rId8140" Type="http://schemas.openxmlformats.org/officeDocument/2006/relationships/hyperlink" Target="https://www.google.com.tw/maps/place/23.133950,121.280150" TargetMode="External"/><Relationship Id="rId3285" Type="http://schemas.openxmlformats.org/officeDocument/2006/relationships/hyperlink" Target="https://www.google.com.tw/maps/place/24.254597,121.216538" TargetMode="External"/><Relationship Id="rId4336" Type="http://schemas.openxmlformats.org/officeDocument/2006/relationships/hyperlink" Target="https://www.google.com.tw/maps/place/22.534837,120.965406" TargetMode="External"/><Relationship Id="rId4750" Type="http://schemas.openxmlformats.org/officeDocument/2006/relationships/hyperlink" Target="https://www.google.com.tw/maps/place/23.545798,121.508991" TargetMode="External"/><Relationship Id="rId5801" Type="http://schemas.openxmlformats.org/officeDocument/2006/relationships/hyperlink" Target="https://www.google.com.tw/maps/place/23.796520,120.866376" TargetMode="External"/><Relationship Id="rId8957" Type="http://schemas.openxmlformats.org/officeDocument/2006/relationships/hyperlink" Target="https://www.google.com.tw/maps/place/24.215338,121.037598" TargetMode="External"/><Relationship Id="rId3352" Type="http://schemas.openxmlformats.org/officeDocument/2006/relationships/hyperlink" Target="https://www.google.com.tw/maps/place/24.204613,121.302718" TargetMode="External"/><Relationship Id="rId4403" Type="http://schemas.openxmlformats.org/officeDocument/2006/relationships/hyperlink" Target="https://www.google.com.tw/maps/place/22.277937,120.864745" TargetMode="External"/><Relationship Id="rId7559" Type="http://schemas.openxmlformats.org/officeDocument/2006/relationships/hyperlink" Target="https://www.google.com.tw/maps/place/24.046798,120.934356" TargetMode="External"/><Relationship Id="rId273" Type="http://schemas.openxmlformats.org/officeDocument/2006/relationships/hyperlink" Target="https://www.google.com.tw/maps/place/24.477660,120.674106" TargetMode="External"/><Relationship Id="rId3005" Type="http://schemas.openxmlformats.org/officeDocument/2006/relationships/hyperlink" Target="https://www.google.com.tw/maps/place/24.448325,121.389171" TargetMode="External"/><Relationship Id="rId6575" Type="http://schemas.openxmlformats.org/officeDocument/2006/relationships/hyperlink" Target="https://www.google.com.tw/maps/place/23.498055,120.794722" TargetMode="External"/><Relationship Id="rId7626" Type="http://schemas.openxmlformats.org/officeDocument/2006/relationships/hyperlink" Target="https://www.google.com.tw/maps/place/23.856895,120.902002" TargetMode="External"/><Relationship Id="rId7973" Type="http://schemas.openxmlformats.org/officeDocument/2006/relationships/hyperlink" Target="https://www.google.com.tw/maps/place/22.654512,120.424458" TargetMode="External"/><Relationship Id="rId340" Type="http://schemas.openxmlformats.org/officeDocument/2006/relationships/hyperlink" Target="https://www.google.com.tw/maps/place/24.227471,120.545257" TargetMode="External"/><Relationship Id="rId2021" Type="http://schemas.openxmlformats.org/officeDocument/2006/relationships/hyperlink" Target="https://www.google.com.tw/maps/place/24.190792,120.702488" TargetMode="External"/><Relationship Id="rId5177" Type="http://schemas.openxmlformats.org/officeDocument/2006/relationships/hyperlink" Target="https://www.google.com.tw/maps/place/24.580963,120.871276" TargetMode="External"/><Relationship Id="rId6228" Type="http://schemas.openxmlformats.org/officeDocument/2006/relationships/hyperlink" Target="https://www.google.com.tw/maps/place/22.707887,120.299987" TargetMode="External"/><Relationship Id="rId4193" Type="http://schemas.openxmlformats.org/officeDocument/2006/relationships/hyperlink" Target="https://www.google.com.tw/maps/place/22.973002,121.135342" TargetMode="External"/><Relationship Id="rId5591" Type="http://schemas.openxmlformats.org/officeDocument/2006/relationships/hyperlink" Target="https://www.google.com.tw/maps/place/23.981539,120.644292" TargetMode="External"/><Relationship Id="rId6642" Type="http://schemas.openxmlformats.org/officeDocument/2006/relationships/hyperlink" Target="https://www.google.com.tw/maps/place/24.022849,120.491309" TargetMode="External"/><Relationship Id="rId1787" Type="http://schemas.openxmlformats.org/officeDocument/2006/relationships/hyperlink" Target="https://www.google.com.tw/maps/place/24.776675,121.176452" TargetMode="External"/><Relationship Id="rId2838" Type="http://schemas.openxmlformats.org/officeDocument/2006/relationships/hyperlink" Target="https://www.google.com.tw/maps/place/24.622149,121.488498" TargetMode="External"/><Relationship Id="rId5244" Type="http://schemas.openxmlformats.org/officeDocument/2006/relationships/hyperlink" Target="https://www.google.com.tw/maps/place/24.350249,120.734569" TargetMode="External"/><Relationship Id="rId79" Type="http://schemas.openxmlformats.org/officeDocument/2006/relationships/hyperlink" Target="https://www.google.com.tw/maps/place/24.950290,121.206580" TargetMode="External"/><Relationship Id="rId1854" Type="http://schemas.openxmlformats.org/officeDocument/2006/relationships/hyperlink" Target="https://www.google.com.tw/maps/place/24.678787,120.966017" TargetMode="External"/><Relationship Id="rId2905" Type="http://schemas.openxmlformats.org/officeDocument/2006/relationships/hyperlink" Target="https://www.google.com.tw/maps/place/24.706373,121.647699" TargetMode="External"/><Relationship Id="rId4260" Type="http://schemas.openxmlformats.org/officeDocument/2006/relationships/hyperlink" Target="https://www.google.com.tw/maps/place/22.768016,121.128122" TargetMode="External"/><Relationship Id="rId5311" Type="http://schemas.openxmlformats.org/officeDocument/2006/relationships/hyperlink" Target="https://www.google.com.tw/maps/place/24.066690,120.614657" TargetMode="External"/><Relationship Id="rId8467" Type="http://schemas.openxmlformats.org/officeDocument/2006/relationships/hyperlink" Target="https://www.google.com.tw/maps/place/22.153935,120.892085" TargetMode="External"/><Relationship Id="rId8881" Type="http://schemas.openxmlformats.org/officeDocument/2006/relationships/hyperlink" Target="https://www.google.com.tw/maps/place/24.967605,121.169790" TargetMode="External"/><Relationship Id="rId1507" Type="http://schemas.openxmlformats.org/officeDocument/2006/relationships/hyperlink" Target="https://www.google.com.tw/maps/place/25.074125,121.524512" TargetMode="External"/><Relationship Id="rId7069" Type="http://schemas.openxmlformats.org/officeDocument/2006/relationships/hyperlink" Target="https://www.google.com.tw/maps/place/23.019000,120.241250" TargetMode="External"/><Relationship Id="rId7483" Type="http://schemas.openxmlformats.org/officeDocument/2006/relationships/hyperlink" Target="https://www.google.com.tw/maps/place/23.042989,120.430431" TargetMode="External"/><Relationship Id="rId8534" Type="http://schemas.openxmlformats.org/officeDocument/2006/relationships/hyperlink" Target="https://www.google.com.tw/maps/place/22.908778,120.649289" TargetMode="External"/><Relationship Id="rId1921" Type="http://schemas.openxmlformats.org/officeDocument/2006/relationships/hyperlink" Target="https://www.google.com.tw/maps/place/24.443674,120.873846" TargetMode="External"/><Relationship Id="rId3679" Type="http://schemas.openxmlformats.org/officeDocument/2006/relationships/hyperlink" Target="https://www.google.com.tw/maps/place/24.767637,121.770499" TargetMode="External"/><Relationship Id="rId6085" Type="http://schemas.openxmlformats.org/officeDocument/2006/relationships/hyperlink" Target="https://www.google.com.tw/maps/place/23.428889,120.174445" TargetMode="External"/><Relationship Id="rId7136" Type="http://schemas.openxmlformats.org/officeDocument/2006/relationships/hyperlink" Target="https://www.google.com.tw/maps/place/23.087223,120.486673" TargetMode="External"/><Relationship Id="rId7550" Type="http://schemas.openxmlformats.org/officeDocument/2006/relationships/hyperlink" Target="https://www.google.com.tw/maps/place/24.058352,120.920231" TargetMode="External"/><Relationship Id="rId6152" Type="http://schemas.openxmlformats.org/officeDocument/2006/relationships/hyperlink" Target="https://www.google.com.tw/maps/place/23.148889,120.134667" TargetMode="External"/><Relationship Id="rId7203" Type="http://schemas.openxmlformats.org/officeDocument/2006/relationships/hyperlink" Target="https://www.google.com.tw/maps/place/23.089675,120.682734" TargetMode="External"/><Relationship Id="rId8601" Type="http://schemas.openxmlformats.org/officeDocument/2006/relationships/hyperlink" Target="https://www.google.com.tw/maps/place/22.682003,120.491960" TargetMode="External"/><Relationship Id="rId1297" Type="http://schemas.openxmlformats.org/officeDocument/2006/relationships/hyperlink" Target="https://www.google.com.tw/maps/place/25.020500,121.952199" TargetMode="External"/><Relationship Id="rId2695" Type="http://schemas.openxmlformats.org/officeDocument/2006/relationships/hyperlink" Target="https://www.google.com.tw/maps/place/25.051191,121.599132" TargetMode="External"/><Relationship Id="rId3746" Type="http://schemas.openxmlformats.org/officeDocument/2006/relationships/hyperlink" Target="https://www.google.com.tw/maps/place/24.539183,121.866133" TargetMode="External"/><Relationship Id="rId667" Type="http://schemas.openxmlformats.org/officeDocument/2006/relationships/hyperlink" Target="https://www.google.com.tw/maps/place/23.006361,120.235167" TargetMode="External"/><Relationship Id="rId2348" Type="http://schemas.openxmlformats.org/officeDocument/2006/relationships/hyperlink" Target="https://www.google.com.tw/maps/place/23.270406,120.589327" TargetMode="External"/><Relationship Id="rId2762" Type="http://schemas.openxmlformats.org/officeDocument/2006/relationships/hyperlink" Target="https://www.google.com.tw/maps/place/24.587273,120.798053" TargetMode="External"/><Relationship Id="rId3813" Type="http://schemas.openxmlformats.org/officeDocument/2006/relationships/hyperlink" Target="https://www.google.com.tw/maps/place/24.369133,121.777413" TargetMode="External"/><Relationship Id="rId6969" Type="http://schemas.openxmlformats.org/officeDocument/2006/relationships/hyperlink" Target="https://www.google.com.tw/maps/place/23.069833,120.292389" TargetMode="External"/><Relationship Id="rId9028" Type="http://schemas.openxmlformats.org/officeDocument/2006/relationships/hyperlink" Target="https://www.google.com.tw/maps/place/24.831621,121.331253" TargetMode="External"/><Relationship Id="rId9375" Type="http://schemas.openxmlformats.org/officeDocument/2006/relationships/hyperlink" Target="https://www.google.com.tw/maps/place/24.649160,121.422668" TargetMode="External"/><Relationship Id="rId734" Type="http://schemas.openxmlformats.org/officeDocument/2006/relationships/hyperlink" Target="https://www.google.com.tw/maps/place/22.742954,120.317067" TargetMode="External"/><Relationship Id="rId1364" Type="http://schemas.openxmlformats.org/officeDocument/2006/relationships/hyperlink" Target="https://www.google.com.tw/maps/place/24.861457,121.827846" TargetMode="External"/><Relationship Id="rId2415" Type="http://schemas.openxmlformats.org/officeDocument/2006/relationships/hyperlink" Target="https://www.google.com.tw/maps/place/23.110517,120.477290" TargetMode="External"/><Relationship Id="rId5985" Type="http://schemas.openxmlformats.org/officeDocument/2006/relationships/hyperlink" Target="https://www.google.com.tw/maps/place/23.802561,120.280150" TargetMode="External"/><Relationship Id="rId8391" Type="http://schemas.openxmlformats.org/officeDocument/2006/relationships/hyperlink" Target="https://www.google.com.tw/maps/place/22.035312,120.738672" TargetMode="External"/><Relationship Id="rId70" Type="http://schemas.openxmlformats.org/officeDocument/2006/relationships/hyperlink" Target="https://www.google.com.tw/maps/place/24.964370,121.236380" TargetMode="External"/><Relationship Id="rId801" Type="http://schemas.openxmlformats.org/officeDocument/2006/relationships/hyperlink" Target="https://www.google.com.tw/maps/place/22.656824,120.516791" TargetMode="External"/><Relationship Id="rId1017" Type="http://schemas.openxmlformats.org/officeDocument/2006/relationships/hyperlink" Target="https://www.google.com.tw/maps/place/24.107690,120.610601" TargetMode="External"/><Relationship Id="rId1431" Type="http://schemas.openxmlformats.org/officeDocument/2006/relationships/hyperlink" Target="https://www.google.com.tw/maps/place/24.586603,121.862853" TargetMode="External"/><Relationship Id="rId4587" Type="http://schemas.openxmlformats.org/officeDocument/2006/relationships/hyperlink" Target="https://www.google.com.tw/maps/place/24.271376,120.563870" TargetMode="External"/><Relationship Id="rId5638" Type="http://schemas.openxmlformats.org/officeDocument/2006/relationships/hyperlink" Target="https://www.google.com.tw/maps/place/25.121600,121.328130" TargetMode="External"/><Relationship Id="rId8044" Type="http://schemas.openxmlformats.org/officeDocument/2006/relationships/hyperlink" Target="https://www.google.com.tw/maps/place/23.838425,120.917515" TargetMode="External"/><Relationship Id="rId3189" Type="http://schemas.openxmlformats.org/officeDocument/2006/relationships/hyperlink" Target="https://www.google.com.tw/maps/place/24.672827,121.798109" TargetMode="External"/><Relationship Id="rId4654" Type="http://schemas.openxmlformats.org/officeDocument/2006/relationships/hyperlink" Target="https://www.google.com.tw/maps/place/23.899566,121.603965" TargetMode="External"/><Relationship Id="rId7060" Type="http://schemas.openxmlformats.org/officeDocument/2006/relationships/hyperlink" Target="https://www.google.com.tw/maps/place/22.995930,120.209820" TargetMode="External"/><Relationship Id="rId8111" Type="http://schemas.openxmlformats.org/officeDocument/2006/relationships/hyperlink" Target="https://www.google.com.tw/maps/place/22.787482,120.563491" TargetMode="External"/><Relationship Id="rId3256" Type="http://schemas.openxmlformats.org/officeDocument/2006/relationships/hyperlink" Target="https://www.google.com.tw/maps/place/24.184475,120.984909" TargetMode="External"/><Relationship Id="rId4307" Type="http://schemas.openxmlformats.org/officeDocument/2006/relationships/hyperlink" Target="https://www.google.com.tw/maps/place/22.644295,121.017953" TargetMode="External"/><Relationship Id="rId5705" Type="http://schemas.openxmlformats.org/officeDocument/2006/relationships/hyperlink" Target="https://www.google.com.tw/maps/place/25.013020,121.049890" TargetMode="External"/><Relationship Id="rId177" Type="http://schemas.openxmlformats.org/officeDocument/2006/relationships/hyperlink" Target="https://www.google.com.tw/maps/place/24.725610,120.918540" TargetMode="External"/><Relationship Id="rId591" Type="http://schemas.openxmlformats.org/officeDocument/2006/relationships/hyperlink" Target="https://www.google.com.tw/maps/place/23.271317,120.317850" TargetMode="External"/><Relationship Id="rId2272" Type="http://schemas.openxmlformats.org/officeDocument/2006/relationships/hyperlink" Target="https://www.google.com.tw/maps/place/23.382730,120.571402" TargetMode="External"/><Relationship Id="rId3670" Type="http://schemas.openxmlformats.org/officeDocument/2006/relationships/hyperlink" Target="https://www.google.com.tw/maps/place/24.803204,121.765142" TargetMode="External"/><Relationship Id="rId4721" Type="http://schemas.openxmlformats.org/officeDocument/2006/relationships/hyperlink" Target="https://www.google.com.tw/maps/place/23.659760,121.540701" TargetMode="External"/><Relationship Id="rId7877" Type="http://schemas.openxmlformats.org/officeDocument/2006/relationships/hyperlink" Target="https://www.google.com.tw/maps/place/23.020560,120.565449" TargetMode="External"/><Relationship Id="rId8928" Type="http://schemas.openxmlformats.org/officeDocument/2006/relationships/hyperlink" Target="https://www.google.com.tw/maps/place/22.978722,120.273389" TargetMode="External"/><Relationship Id="rId244" Type="http://schemas.openxmlformats.org/officeDocument/2006/relationships/hyperlink" Target="https://www.google.com.tw/maps/place/24.572831,120.736099" TargetMode="External"/><Relationship Id="rId3323" Type="http://schemas.openxmlformats.org/officeDocument/2006/relationships/hyperlink" Target="https://www.google.com.tw/maps/place/24.215550,121.265386" TargetMode="External"/><Relationship Id="rId6479" Type="http://schemas.openxmlformats.org/officeDocument/2006/relationships/hyperlink" Target="https://www.google.com.tw/maps/place/23.430555,120.611945" TargetMode="External"/><Relationship Id="rId6893" Type="http://schemas.openxmlformats.org/officeDocument/2006/relationships/hyperlink" Target="https://www.google.com.tw/maps/place/23.074833,120.213473" TargetMode="External"/><Relationship Id="rId7944" Type="http://schemas.openxmlformats.org/officeDocument/2006/relationships/hyperlink" Target="https://www.google.com.tw/maps/place/22.778414,120.451974" TargetMode="External"/><Relationship Id="rId5495" Type="http://schemas.openxmlformats.org/officeDocument/2006/relationships/hyperlink" Target="https://www.google.com.tw/maps/place/24.036746,121.208990" TargetMode="External"/><Relationship Id="rId6546" Type="http://schemas.openxmlformats.org/officeDocument/2006/relationships/hyperlink" Target="https://www.google.com.tw/maps/place/23.465278,120.728611" TargetMode="External"/><Relationship Id="rId6960" Type="http://schemas.openxmlformats.org/officeDocument/2006/relationships/hyperlink" Target="https://www.google.com.tw/maps/place/23.108639,120.294611" TargetMode="External"/><Relationship Id="rId311" Type="http://schemas.openxmlformats.org/officeDocument/2006/relationships/hyperlink" Target="https://www.google.com.tw/maps/place/24.336768,120.616809" TargetMode="External"/><Relationship Id="rId4097" Type="http://schemas.openxmlformats.org/officeDocument/2006/relationships/hyperlink" Target="https://www.google.com.tw/maps/place/23.352720,121.325250" TargetMode="External"/><Relationship Id="rId5148" Type="http://schemas.openxmlformats.org/officeDocument/2006/relationships/hyperlink" Target="https://www.google.com.tw/maps/place/24.689381,120.885539" TargetMode="External"/><Relationship Id="rId5562" Type="http://schemas.openxmlformats.org/officeDocument/2006/relationships/hyperlink" Target="https://www.google.com.tw/maps/place/24.138111,121.279881" TargetMode="External"/><Relationship Id="rId6613" Type="http://schemas.openxmlformats.org/officeDocument/2006/relationships/hyperlink" Target="https://www.google.com.tw/maps/place/23.475726,120.862565" TargetMode="External"/><Relationship Id="rId1758" Type="http://schemas.openxmlformats.org/officeDocument/2006/relationships/hyperlink" Target="https://www.google.com.tw/maps/place/24.873523,121.232083" TargetMode="External"/><Relationship Id="rId2809" Type="http://schemas.openxmlformats.org/officeDocument/2006/relationships/hyperlink" Target="https://www.google.com.tw/maps/place/24.466122,120.865108" TargetMode="External"/><Relationship Id="rId4164" Type="http://schemas.openxmlformats.org/officeDocument/2006/relationships/hyperlink" Target="https://www.google.com.tw/maps/place/23.093613,121.183343" TargetMode="External"/><Relationship Id="rId5215" Type="http://schemas.openxmlformats.org/officeDocument/2006/relationships/hyperlink" Target="https://www.google.com.tw/maps/place/24.468644,120.781268" TargetMode="External"/><Relationship Id="rId8785" Type="http://schemas.openxmlformats.org/officeDocument/2006/relationships/hyperlink" Target="https://www.google.com.tw/maps/place/23.314300,121.252180" TargetMode="External"/><Relationship Id="rId3180" Type="http://schemas.openxmlformats.org/officeDocument/2006/relationships/hyperlink" Target="https://www.google.com.tw/maps/place/24.672146,121.755434" TargetMode="External"/><Relationship Id="rId4231" Type="http://schemas.openxmlformats.org/officeDocument/2006/relationships/hyperlink" Target="https://www.google.com.tw/maps/place/22.866467,121.099055" TargetMode="External"/><Relationship Id="rId7387" Type="http://schemas.openxmlformats.org/officeDocument/2006/relationships/hyperlink" Target="https://www.google.com.tw/maps/place/23.203754,121.026319" TargetMode="External"/><Relationship Id="rId8438" Type="http://schemas.openxmlformats.org/officeDocument/2006/relationships/hyperlink" Target="https://www.google.com.tw/maps/place/21.917955,120.853278" TargetMode="External"/><Relationship Id="rId1825" Type="http://schemas.openxmlformats.org/officeDocument/2006/relationships/hyperlink" Target="https://www.google.com.tw/maps/place/24.708448,121.067143" TargetMode="External"/><Relationship Id="rId8852" Type="http://schemas.openxmlformats.org/officeDocument/2006/relationships/hyperlink" Target="https://www.google.com.tw/maps/place/25.055790,121.266609" TargetMode="External"/><Relationship Id="rId3997" Type="http://schemas.openxmlformats.org/officeDocument/2006/relationships/hyperlink" Target="https://www.google.com.tw/maps/place/23.745502,121.452839" TargetMode="External"/><Relationship Id="rId6056" Type="http://schemas.openxmlformats.org/officeDocument/2006/relationships/hyperlink" Target="https://www.google.com.tw/maps/place/23.548611,120.181389" TargetMode="External"/><Relationship Id="rId7454" Type="http://schemas.openxmlformats.org/officeDocument/2006/relationships/hyperlink" Target="https://www.google.com.tw/maps/place/23.128004,121.155357" TargetMode="External"/><Relationship Id="rId8505" Type="http://schemas.openxmlformats.org/officeDocument/2006/relationships/hyperlink" Target="https://www.google.com.tw/maps/place/23.018121,120.665050" TargetMode="External"/><Relationship Id="rId2599" Type="http://schemas.openxmlformats.org/officeDocument/2006/relationships/hyperlink" Target="https://www.google.com.tw/maps/place/25.104199,121.247229" TargetMode="External"/><Relationship Id="rId6470" Type="http://schemas.openxmlformats.org/officeDocument/2006/relationships/hyperlink" Target="https://www.google.com.tw/maps/place/23.446190,120.582776" TargetMode="External"/><Relationship Id="rId7107" Type="http://schemas.openxmlformats.org/officeDocument/2006/relationships/hyperlink" Target="https://www.google.com.tw/maps/place/23.059594,120.393678" TargetMode="External"/><Relationship Id="rId7521" Type="http://schemas.openxmlformats.org/officeDocument/2006/relationships/hyperlink" Target="https://www.google.com.tw/maps/place/24.124021,120.877990" TargetMode="External"/><Relationship Id="rId985" Type="http://schemas.openxmlformats.org/officeDocument/2006/relationships/hyperlink" Target="https://www.google.com.tw/maps/place/24.196326,120.657620" TargetMode="External"/><Relationship Id="rId2666" Type="http://schemas.openxmlformats.org/officeDocument/2006/relationships/hyperlink" Target="https://www.google.com.tw/maps/place/24.848021,121.274213" TargetMode="External"/><Relationship Id="rId3717" Type="http://schemas.openxmlformats.org/officeDocument/2006/relationships/hyperlink" Target="https://www.google.com.tw/maps/place/24.618463,121.807983" TargetMode="External"/><Relationship Id="rId5072" Type="http://schemas.openxmlformats.org/officeDocument/2006/relationships/hyperlink" Target="https://www.google.com.tw/maps/place/23.845447,121.517380" TargetMode="External"/><Relationship Id="rId6123" Type="http://schemas.openxmlformats.org/officeDocument/2006/relationships/hyperlink" Target="https://www.google.com.tw/maps/place/23.276698,120.128337" TargetMode="External"/><Relationship Id="rId9279" Type="http://schemas.openxmlformats.org/officeDocument/2006/relationships/hyperlink" Target="https://www.google.com.tw/maps/place/24.680991,121.379387" TargetMode="External"/><Relationship Id="rId638" Type="http://schemas.openxmlformats.org/officeDocument/2006/relationships/hyperlink" Target="https://www.google.com.tw/maps/place/23.086917,120.305584" TargetMode="External"/><Relationship Id="rId1268" Type="http://schemas.openxmlformats.org/officeDocument/2006/relationships/hyperlink" Target="https://www.google.com.tw/maps/place/25.110135,121.919832" TargetMode="External"/><Relationship Id="rId1682" Type="http://schemas.openxmlformats.org/officeDocument/2006/relationships/hyperlink" Target="https://www.google.com.tw/maps/place/25.017229,121.463757" TargetMode="External"/><Relationship Id="rId2319" Type="http://schemas.openxmlformats.org/officeDocument/2006/relationships/hyperlink" Target="https://www.google.com.tw/maps/place/23.318764,120.607492" TargetMode="External"/><Relationship Id="rId2733" Type="http://schemas.openxmlformats.org/officeDocument/2006/relationships/hyperlink" Target="https://www.google.com.tw/maps/place/25.126770,121.742074" TargetMode="External"/><Relationship Id="rId5889" Type="http://schemas.openxmlformats.org/officeDocument/2006/relationships/hyperlink" Target="https://www.google.com.tw/maps/place/24.170896,120.493107" TargetMode="External"/><Relationship Id="rId8295" Type="http://schemas.openxmlformats.org/officeDocument/2006/relationships/hyperlink" Target="https://www.google.com.tw/maps/place/22.748147,120.731925" TargetMode="External"/><Relationship Id="rId9346" Type="http://schemas.openxmlformats.org/officeDocument/2006/relationships/hyperlink" Target="https://www.google.com.tw/maps/place/24.652681,121.409745" TargetMode="External"/><Relationship Id="rId705" Type="http://schemas.openxmlformats.org/officeDocument/2006/relationships/hyperlink" Target="https://www.google.com.tw/maps/place/22.856616,120.260844" TargetMode="External"/><Relationship Id="rId1335" Type="http://schemas.openxmlformats.org/officeDocument/2006/relationships/hyperlink" Target="https://www.google.com.tw/maps/place/24.952740,121.913624" TargetMode="External"/><Relationship Id="rId8362" Type="http://schemas.openxmlformats.org/officeDocument/2006/relationships/hyperlink" Target="https://www.google.com.tw/maps/place/22.152423,120.700372" TargetMode="External"/><Relationship Id="rId9413" Type="http://schemas.openxmlformats.org/officeDocument/2006/relationships/hyperlink" Target="https://www.google.com.tw/maps/place/24.646745,121.439585" TargetMode="External"/><Relationship Id="rId2800" Type="http://schemas.openxmlformats.org/officeDocument/2006/relationships/hyperlink" Target="https://www.google.com.tw/maps/place/24.474484,120.830234" TargetMode="External"/><Relationship Id="rId5956" Type="http://schemas.openxmlformats.org/officeDocument/2006/relationships/hyperlink" Target="https://www.google.com.tw/maps/place/23.950670,120.332763" TargetMode="External"/><Relationship Id="rId8015" Type="http://schemas.openxmlformats.org/officeDocument/2006/relationships/hyperlink" Target="https://www.google.com.tw/maps/place/23.870286,120.927141" TargetMode="External"/><Relationship Id="rId41" Type="http://schemas.openxmlformats.org/officeDocument/2006/relationships/hyperlink" Target="https://www.google.com.tw/maps/place/25.001753,121.360778" TargetMode="External"/><Relationship Id="rId1402" Type="http://schemas.openxmlformats.org/officeDocument/2006/relationships/hyperlink" Target="https://www.google.com.tw/maps/place/24.692995,121.824639" TargetMode="External"/><Relationship Id="rId4558" Type="http://schemas.openxmlformats.org/officeDocument/2006/relationships/hyperlink" Target="https://www.google.com.tw/maps/place/23.949372,121.520142" TargetMode="External"/><Relationship Id="rId4972" Type="http://schemas.openxmlformats.org/officeDocument/2006/relationships/hyperlink" Target="https://www.google.com.tw/maps/place/22.729150,121.121370" TargetMode="External"/><Relationship Id="rId5609" Type="http://schemas.openxmlformats.org/officeDocument/2006/relationships/hyperlink" Target="https://www.google.com.tw/maps/place/25.139575,121.448702" TargetMode="External"/><Relationship Id="rId7031" Type="http://schemas.openxmlformats.org/officeDocument/2006/relationships/hyperlink" Target="https://www.google.com.tw/maps/place/22.828581,120.312784" TargetMode="External"/><Relationship Id="rId3574" Type="http://schemas.openxmlformats.org/officeDocument/2006/relationships/hyperlink" Target="https://www.google.com.tw/maps/place/24.944842,121.648939" TargetMode="External"/><Relationship Id="rId4625" Type="http://schemas.openxmlformats.org/officeDocument/2006/relationships/hyperlink" Target="https://www.google.com.tw/maps/place/24.265295,120.576948" TargetMode="External"/><Relationship Id="rId495" Type="http://schemas.openxmlformats.org/officeDocument/2006/relationships/hyperlink" Target="https://www.google.com.tw/maps/place/23.640349,120.470053" TargetMode="External"/><Relationship Id="rId2176" Type="http://schemas.openxmlformats.org/officeDocument/2006/relationships/hyperlink" Target="https://www.google.com.tw/maps/place/23.670687,120.537224" TargetMode="External"/><Relationship Id="rId2590" Type="http://schemas.openxmlformats.org/officeDocument/2006/relationships/hyperlink" Target="https://www.google.com.tw/maps/place/23.812298,120.739922" TargetMode="External"/><Relationship Id="rId3227" Type="http://schemas.openxmlformats.org/officeDocument/2006/relationships/hyperlink" Target="https://www.google.com.tw/maps/place/24.174343,120.880032" TargetMode="External"/><Relationship Id="rId3641" Type="http://schemas.openxmlformats.org/officeDocument/2006/relationships/hyperlink" Target="https://www.google.com.tw/maps/place/24.861633,121.789354" TargetMode="External"/><Relationship Id="rId6797" Type="http://schemas.openxmlformats.org/officeDocument/2006/relationships/hyperlink" Target="https://www.google.com.tw/maps/place/23.447778,120.244723" TargetMode="External"/><Relationship Id="rId7848" Type="http://schemas.openxmlformats.org/officeDocument/2006/relationships/hyperlink" Target="https://www.google.com.tw/maps/place/23.115298,120.607982" TargetMode="External"/><Relationship Id="rId148" Type="http://schemas.openxmlformats.org/officeDocument/2006/relationships/hyperlink" Target="https://www.google.com.tw/maps/place/24.814681,120.979559" TargetMode="External"/><Relationship Id="rId562" Type="http://schemas.openxmlformats.org/officeDocument/2006/relationships/hyperlink" Target="https://www.google.com.tw/maps/place/23.382796,120.370918" TargetMode="External"/><Relationship Id="rId1192" Type="http://schemas.openxmlformats.org/officeDocument/2006/relationships/hyperlink" Target="https://www.google.com.tw/maps/place/25.185535,121.683825" TargetMode="External"/><Relationship Id="rId2243" Type="http://schemas.openxmlformats.org/officeDocument/2006/relationships/hyperlink" Target="https://www.google.com.tw/maps/place/23.429531,120.523936" TargetMode="External"/><Relationship Id="rId5399" Type="http://schemas.openxmlformats.org/officeDocument/2006/relationships/hyperlink" Target="https://www.google.com.tw/maps/place/23.981205,120.913857" TargetMode="External"/><Relationship Id="rId6864" Type="http://schemas.openxmlformats.org/officeDocument/2006/relationships/hyperlink" Target="https://www.google.com.tw/maps/place/23.195879,120.189335" TargetMode="External"/><Relationship Id="rId7915" Type="http://schemas.openxmlformats.org/officeDocument/2006/relationships/hyperlink" Target="https://www.google.com.tw/maps/place/22.899661,120.482455" TargetMode="External"/><Relationship Id="rId9270" Type="http://schemas.openxmlformats.org/officeDocument/2006/relationships/hyperlink" Target="https://www.google.com.tw/maps/place/24.686913,121.378985" TargetMode="External"/><Relationship Id="rId215" Type="http://schemas.openxmlformats.org/officeDocument/2006/relationships/hyperlink" Target="https://www.google.com.tw/maps/place/24.630015,120.823129" TargetMode="External"/><Relationship Id="rId2310" Type="http://schemas.openxmlformats.org/officeDocument/2006/relationships/hyperlink" Target="https://www.google.com.tw/maps/place/23.351003,120.614948" TargetMode="External"/><Relationship Id="rId5466" Type="http://schemas.openxmlformats.org/officeDocument/2006/relationships/hyperlink" Target="https://www.google.com.tw/maps/place/24.028034,121.155587" TargetMode="External"/><Relationship Id="rId6517" Type="http://schemas.openxmlformats.org/officeDocument/2006/relationships/hyperlink" Target="https://www.google.com.tw/maps/place/23.428889,120.659445" TargetMode="External"/><Relationship Id="rId4068" Type="http://schemas.openxmlformats.org/officeDocument/2006/relationships/hyperlink" Target="https://www.google.com.tw/maps/place/23.467250,121.358560" TargetMode="External"/><Relationship Id="rId4482" Type="http://schemas.openxmlformats.org/officeDocument/2006/relationships/hyperlink" Target="https://www.google.com.tw/maps/place/24.888227,121.552117" TargetMode="External"/><Relationship Id="rId5119" Type="http://schemas.openxmlformats.org/officeDocument/2006/relationships/hyperlink" Target="https://www.google.com.tw/maps/place/24.170717,120.636978" TargetMode="External"/><Relationship Id="rId5880" Type="http://schemas.openxmlformats.org/officeDocument/2006/relationships/hyperlink" Target="https://www.google.com.tw/maps/place/24.201487,120.507403" TargetMode="External"/><Relationship Id="rId6931" Type="http://schemas.openxmlformats.org/officeDocument/2006/relationships/hyperlink" Target="https://www.google.com.tw/maps/place/23.210940,120.271181" TargetMode="External"/><Relationship Id="rId3084" Type="http://schemas.openxmlformats.org/officeDocument/2006/relationships/hyperlink" Target="https://www.google.com.tw/maps/place/24.294557,121.271917" TargetMode="External"/><Relationship Id="rId4135" Type="http://schemas.openxmlformats.org/officeDocument/2006/relationships/hyperlink" Target="https://www.google.com.tw/maps/place/23.190070,121.261620" TargetMode="External"/><Relationship Id="rId5533" Type="http://schemas.openxmlformats.org/officeDocument/2006/relationships/hyperlink" Target="https://www.google.com.tw/maps/place/24.103815,121.194786" TargetMode="External"/><Relationship Id="rId8689" Type="http://schemas.openxmlformats.org/officeDocument/2006/relationships/hyperlink" Target="https://www.google.com.tw/maps/place/22.880019,120.272483" TargetMode="External"/><Relationship Id="rId1729" Type="http://schemas.openxmlformats.org/officeDocument/2006/relationships/hyperlink" Target="https://www.google.com.tw/maps/place/24.893220,121.324690" TargetMode="External"/><Relationship Id="rId5600" Type="http://schemas.openxmlformats.org/officeDocument/2006/relationships/hyperlink" Target="https://www.google.com.tw/maps/place/23.947300,120.662253" TargetMode="External"/><Relationship Id="rId8756" Type="http://schemas.openxmlformats.org/officeDocument/2006/relationships/hyperlink" Target="https://www.google.com.tw/maps/place/22.879852,120.563946" TargetMode="External"/><Relationship Id="rId3151" Type="http://schemas.openxmlformats.org/officeDocument/2006/relationships/hyperlink" Target="https://www.google.com.tw/maps/place/24.658159,121.617934" TargetMode="External"/><Relationship Id="rId4202" Type="http://schemas.openxmlformats.org/officeDocument/2006/relationships/hyperlink" Target="https://www.google.com.tw/maps/place/22.940314,121.142252" TargetMode="External"/><Relationship Id="rId7358" Type="http://schemas.openxmlformats.org/officeDocument/2006/relationships/hyperlink" Target="https://www.google.com.tw/maps/place/23.243553,120.986006" TargetMode="External"/><Relationship Id="rId7772" Type="http://schemas.openxmlformats.org/officeDocument/2006/relationships/hyperlink" Target="https://www.google.com.tw/maps/place/23.518219,120.897508" TargetMode="External"/><Relationship Id="rId8409" Type="http://schemas.openxmlformats.org/officeDocument/2006/relationships/hyperlink" Target="https://www.google.com.tw/maps/place/21.961510,120.762195" TargetMode="External"/><Relationship Id="rId8823" Type="http://schemas.openxmlformats.org/officeDocument/2006/relationships/hyperlink" Target="https://www.google.com.tw/maps/place/23.281470,121.345990" TargetMode="External"/><Relationship Id="rId3968" Type="http://schemas.openxmlformats.org/officeDocument/2006/relationships/hyperlink" Target="https://www.google.com.tw/maps/place/23.848476,121.495224" TargetMode="External"/><Relationship Id="rId6374" Type="http://schemas.openxmlformats.org/officeDocument/2006/relationships/hyperlink" Target="https://www.google.com.tw/maps/place/22.936517,120.181041" TargetMode="External"/><Relationship Id="rId7425" Type="http://schemas.openxmlformats.org/officeDocument/2006/relationships/hyperlink" Target="https://www.google.com.tw/maps/place/23.160013,121.052983" TargetMode="External"/><Relationship Id="rId5" Type="http://schemas.openxmlformats.org/officeDocument/2006/relationships/hyperlink" Target="https://www.google.com.tw/maps/place/25.052613,121.499597" TargetMode="External"/><Relationship Id="rId889" Type="http://schemas.openxmlformats.org/officeDocument/2006/relationships/hyperlink" Target="https://www.google.com.tw/maps/place/22.325239,120.626194" TargetMode="External"/><Relationship Id="rId5390" Type="http://schemas.openxmlformats.org/officeDocument/2006/relationships/hyperlink" Target="https://www.google.com.tw/maps/place/23.983622,120.873678" TargetMode="External"/><Relationship Id="rId6027" Type="http://schemas.openxmlformats.org/officeDocument/2006/relationships/hyperlink" Target="https://www.google.com.tw/maps/place/23.661819,120.178079" TargetMode="External"/><Relationship Id="rId6441" Type="http://schemas.openxmlformats.org/officeDocument/2006/relationships/hyperlink" Target="https://www.google.com.tw/maps/place/23.457778,120.458056" TargetMode="External"/><Relationship Id="rId1586" Type="http://schemas.openxmlformats.org/officeDocument/2006/relationships/hyperlink" Target="https://www.google.com.tw/maps/place/25.028445,121.870421" TargetMode="External"/><Relationship Id="rId2984" Type="http://schemas.openxmlformats.org/officeDocument/2006/relationships/hyperlink" Target="https://www.google.com.tw/maps/place/24.503377,121.436384" TargetMode="External"/><Relationship Id="rId5043" Type="http://schemas.openxmlformats.org/officeDocument/2006/relationships/hyperlink" Target="https://www.google.com.tw/maps/place/22.790315,121.135962" TargetMode="External"/><Relationship Id="rId8199" Type="http://schemas.openxmlformats.org/officeDocument/2006/relationships/hyperlink" Target="https://www.google.com.tw/maps/place/23.003460,121.287211" TargetMode="External"/><Relationship Id="rId609" Type="http://schemas.openxmlformats.org/officeDocument/2006/relationships/hyperlink" Target="https://www.google.com.tw/maps/place/23.198199,120.317527" TargetMode="External"/><Relationship Id="rId956" Type="http://schemas.openxmlformats.org/officeDocument/2006/relationships/hyperlink" Target="https://www.google.com.tw/maps/place/25.016493,121.395768" TargetMode="External"/><Relationship Id="rId1239" Type="http://schemas.openxmlformats.org/officeDocument/2006/relationships/hyperlink" Target="https://www.google.com.tw/maps/place/25.128070,121.816039" TargetMode="External"/><Relationship Id="rId2637" Type="http://schemas.openxmlformats.org/officeDocument/2006/relationships/hyperlink" Target="https://www.google.com.tw/maps/place/24.962561,121.300008" TargetMode="External"/><Relationship Id="rId5110" Type="http://schemas.openxmlformats.org/officeDocument/2006/relationships/hyperlink" Target="https://www.google.com.tw/maps/place/24.181958,120.597306" TargetMode="External"/><Relationship Id="rId8266" Type="http://schemas.openxmlformats.org/officeDocument/2006/relationships/hyperlink" Target="https://www.google.com.tw/maps/place/22.726341,120.667497" TargetMode="External"/><Relationship Id="rId9317" Type="http://schemas.openxmlformats.org/officeDocument/2006/relationships/hyperlink" Target="https://www.google.com.tw/maps/place/24.672679,121.406577" TargetMode="External"/><Relationship Id="rId1653" Type="http://schemas.openxmlformats.org/officeDocument/2006/relationships/hyperlink" Target="https://www.google.com.tw/maps/place/25.152363,121.728636" TargetMode="External"/><Relationship Id="rId2704" Type="http://schemas.openxmlformats.org/officeDocument/2006/relationships/hyperlink" Target="https://www.google.com.tw/maps/place/25.056305,121.639309" TargetMode="External"/><Relationship Id="rId8680" Type="http://schemas.openxmlformats.org/officeDocument/2006/relationships/hyperlink" Target="https://www.google.com.tw/maps/place/22.877586,120.229705" TargetMode="External"/><Relationship Id="rId1306" Type="http://schemas.openxmlformats.org/officeDocument/2006/relationships/hyperlink" Target="https://www.google.com.tw/maps/place/25.014400,121.987999" TargetMode="External"/><Relationship Id="rId1720" Type="http://schemas.openxmlformats.org/officeDocument/2006/relationships/hyperlink" Target="https://www.google.com.tw/maps/place/24.903684,121.352971" TargetMode="External"/><Relationship Id="rId4876" Type="http://schemas.openxmlformats.org/officeDocument/2006/relationships/hyperlink" Target="https://www.google.com.tw/maps/place/23.060024,121.344569" TargetMode="External"/><Relationship Id="rId5927" Type="http://schemas.openxmlformats.org/officeDocument/2006/relationships/hyperlink" Target="https://www.google.com.tw/maps/place/24.044048,120.420701" TargetMode="External"/><Relationship Id="rId7282" Type="http://schemas.openxmlformats.org/officeDocument/2006/relationships/hyperlink" Target="https://www.google.com.tw/maps/place/23.266053,120.849568" TargetMode="External"/><Relationship Id="rId8333" Type="http://schemas.openxmlformats.org/officeDocument/2006/relationships/hyperlink" Target="https://www.google.com.tw/maps/place/22.561483,120.411797" TargetMode="External"/><Relationship Id="rId12" Type="http://schemas.openxmlformats.org/officeDocument/2006/relationships/hyperlink" Target="https://www.google.com.tw/maps/place/25.061494,121.468475" TargetMode="External"/><Relationship Id="rId3478" Type="http://schemas.openxmlformats.org/officeDocument/2006/relationships/hyperlink" Target="https://www.google.com.tw/maps/place/24.179369,121.499477" TargetMode="External"/><Relationship Id="rId3892" Type="http://schemas.openxmlformats.org/officeDocument/2006/relationships/hyperlink" Target="https://www.google.com.tw/maps/place/24.118195,121.640636" TargetMode="External"/><Relationship Id="rId4529" Type="http://schemas.openxmlformats.org/officeDocument/2006/relationships/hyperlink" Target="https://www.google.com.tw/maps/place/24.763402,121.725589" TargetMode="External"/><Relationship Id="rId4943" Type="http://schemas.openxmlformats.org/officeDocument/2006/relationships/hyperlink" Target="https://www.google.com.tw/maps/place/22.822140,121.188937" TargetMode="External"/><Relationship Id="rId8400" Type="http://schemas.openxmlformats.org/officeDocument/2006/relationships/hyperlink" Target="https://www.google.com.tw/maps/place/21.997149,120.742364" TargetMode="External"/><Relationship Id="rId399" Type="http://schemas.openxmlformats.org/officeDocument/2006/relationships/hyperlink" Target="https://www.google.com.tw/maps/place/24.014926,120.550547" TargetMode="External"/><Relationship Id="rId2494" Type="http://schemas.openxmlformats.org/officeDocument/2006/relationships/hyperlink" Target="https://www.google.com.tw/maps/place/24.860749,121.250689" TargetMode="External"/><Relationship Id="rId3545" Type="http://schemas.openxmlformats.org/officeDocument/2006/relationships/hyperlink" Target="https://www.google.com.tw/maps/place/24.952713,121.550504" TargetMode="External"/><Relationship Id="rId7002" Type="http://schemas.openxmlformats.org/officeDocument/2006/relationships/hyperlink" Target="https://www.google.com.tw/maps/place/22.934500,120.337056" TargetMode="External"/><Relationship Id="rId466" Type="http://schemas.openxmlformats.org/officeDocument/2006/relationships/hyperlink" Target="https://www.google.com.tw/maps/place/23.762959,120.493270" TargetMode="External"/><Relationship Id="rId880" Type="http://schemas.openxmlformats.org/officeDocument/2006/relationships/hyperlink" Target="https://www.google.com.tw/maps/place/22.359864,120.607985" TargetMode="External"/><Relationship Id="rId1096" Type="http://schemas.openxmlformats.org/officeDocument/2006/relationships/hyperlink" Target="https://www.google.com.tw/maps/place/25.135572,121.459764" TargetMode="External"/><Relationship Id="rId2147" Type="http://schemas.openxmlformats.org/officeDocument/2006/relationships/hyperlink" Target="https://www.google.com.tw/maps/place/23.762071,120.613817" TargetMode="External"/><Relationship Id="rId2561" Type="http://schemas.openxmlformats.org/officeDocument/2006/relationships/hyperlink" Target="https://www.google.com.tw/maps/place/24.873723,121.263080" TargetMode="External"/><Relationship Id="rId9174" Type="http://schemas.openxmlformats.org/officeDocument/2006/relationships/hyperlink" Target="https://www.google.com.tw/maps/place/24.729280,121.357794" TargetMode="External"/><Relationship Id="rId119" Type="http://schemas.openxmlformats.org/officeDocument/2006/relationships/hyperlink" Target="https://www.google.com.tw/maps/place/24.877780,121.044241" TargetMode="External"/><Relationship Id="rId533" Type="http://schemas.openxmlformats.org/officeDocument/2006/relationships/hyperlink" Target="https://www.google.com.tw/maps/place/23.489444,120.448056" TargetMode="External"/><Relationship Id="rId1163" Type="http://schemas.openxmlformats.org/officeDocument/2006/relationships/hyperlink" Target="https://www.google.com.tw/maps/place/25.276451,121.618264" TargetMode="External"/><Relationship Id="rId2214" Type="http://schemas.openxmlformats.org/officeDocument/2006/relationships/hyperlink" Target="https://www.google.com.tw/maps/place/23.541469,120.550832" TargetMode="External"/><Relationship Id="rId3612" Type="http://schemas.openxmlformats.org/officeDocument/2006/relationships/hyperlink" Target="https://www.google.com.tw/maps/place/24.894317,121.730338" TargetMode="External"/><Relationship Id="rId6768" Type="http://schemas.openxmlformats.org/officeDocument/2006/relationships/hyperlink" Target="https://www.google.com.tw/maps/place/23.553055,120.298334" TargetMode="External"/><Relationship Id="rId7819" Type="http://schemas.openxmlformats.org/officeDocument/2006/relationships/hyperlink" Target="https://www.google.com.tw/maps/place/23.201485,120.663512" TargetMode="External"/><Relationship Id="rId8190" Type="http://schemas.openxmlformats.org/officeDocument/2006/relationships/hyperlink" Target="https://www.google.com.tw/maps/place/23.025118,121.287232" TargetMode="External"/><Relationship Id="rId9241" Type="http://schemas.openxmlformats.org/officeDocument/2006/relationships/hyperlink" Target="https://www.google.com.tw/maps/place/24.698994,121.365285" TargetMode="External"/><Relationship Id="rId5784" Type="http://schemas.openxmlformats.org/officeDocument/2006/relationships/hyperlink" Target="https://www.google.com.tw/maps/place/23.820910,120.801660" TargetMode="External"/><Relationship Id="rId6835" Type="http://schemas.openxmlformats.org/officeDocument/2006/relationships/hyperlink" Target="https://www.google.com.tw/maps/place/23.296514,120.247933" TargetMode="External"/><Relationship Id="rId600" Type="http://schemas.openxmlformats.org/officeDocument/2006/relationships/hyperlink" Target="https://www.google.com.tw/maps/place/23.234083,120.313787" TargetMode="External"/><Relationship Id="rId1230" Type="http://schemas.openxmlformats.org/officeDocument/2006/relationships/hyperlink" Target="https://www.google.com.tw/maps/place/25.145078,121.784898" TargetMode="External"/><Relationship Id="rId4386" Type="http://schemas.openxmlformats.org/officeDocument/2006/relationships/hyperlink" Target="https://www.google.com.tw/maps/place/22.331463,120.892836" TargetMode="External"/><Relationship Id="rId5437" Type="http://schemas.openxmlformats.org/officeDocument/2006/relationships/hyperlink" Target="https://www.google.com.tw/maps/place/23.995948,121.070415" TargetMode="External"/><Relationship Id="rId5851" Type="http://schemas.openxmlformats.org/officeDocument/2006/relationships/hyperlink" Target="https://www.google.com.tw/maps/place/24.300648,120.577398" TargetMode="External"/><Relationship Id="rId6902" Type="http://schemas.openxmlformats.org/officeDocument/2006/relationships/hyperlink" Target="https://www.google.com.tw/maps/place/23.035972,120.213556" TargetMode="External"/><Relationship Id="rId4039" Type="http://schemas.openxmlformats.org/officeDocument/2006/relationships/hyperlink" Target="https://www.google.com.tw/maps/place/23.584860,121.382500" TargetMode="External"/><Relationship Id="rId4453" Type="http://schemas.openxmlformats.org/officeDocument/2006/relationships/hyperlink" Target="https://www.google.com.tw/maps/place/22.206998,120.716379" TargetMode="External"/><Relationship Id="rId5504" Type="http://schemas.openxmlformats.org/officeDocument/2006/relationships/hyperlink" Target="https://www.google.com.tw/maps/place/24.030804,121.143130" TargetMode="External"/><Relationship Id="rId3055" Type="http://schemas.openxmlformats.org/officeDocument/2006/relationships/hyperlink" Target="https://www.google.com.tw/maps/place/24.358725,121.327424" TargetMode="External"/><Relationship Id="rId4106" Type="http://schemas.openxmlformats.org/officeDocument/2006/relationships/hyperlink" Target="https://www.google.com.tw/maps/place/23.321760,121.334680" TargetMode="External"/><Relationship Id="rId4520" Type="http://schemas.openxmlformats.org/officeDocument/2006/relationships/hyperlink" Target="https://www.google.com.tw/maps/place/24.746787,121.691979" TargetMode="External"/><Relationship Id="rId7676" Type="http://schemas.openxmlformats.org/officeDocument/2006/relationships/hyperlink" Target="https://www.google.com.tw/maps/place/23.689204,120.860733" TargetMode="External"/><Relationship Id="rId8727" Type="http://schemas.openxmlformats.org/officeDocument/2006/relationships/hyperlink" Target="https://www.google.com.tw/maps/place/22.886029,120.432596" TargetMode="External"/><Relationship Id="rId390" Type="http://schemas.openxmlformats.org/officeDocument/2006/relationships/hyperlink" Target="https://www.google.com.tw/maps/place/24.050326,120.532963" TargetMode="External"/><Relationship Id="rId2071" Type="http://schemas.openxmlformats.org/officeDocument/2006/relationships/hyperlink" Target="https://www.google.com.tw/maps/place/23.990766,120.685664" TargetMode="External"/><Relationship Id="rId3122" Type="http://schemas.openxmlformats.org/officeDocument/2006/relationships/hyperlink" Target="https://www.google.com.tw/maps/place/24.851952,121.343718" TargetMode="External"/><Relationship Id="rId6278" Type="http://schemas.openxmlformats.org/officeDocument/2006/relationships/hyperlink" Target="https://www.google.com.tw/maps/place/22.524696,120.367158" TargetMode="External"/><Relationship Id="rId6692" Type="http://schemas.openxmlformats.org/officeDocument/2006/relationships/hyperlink" Target="https://www.google.com.tw/maps/place/23.849913,120.407563" TargetMode="External"/><Relationship Id="rId7329" Type="http://schemas.openxmlformats.org/officeDocument/2006/relationships/hyperlink" Target="https://www.google.com.tw/maps/place/23.262133,120.923777" TargetMode="External"/><Relationship Id="rId5294" Type="http://schemas.openxmlformats.org/officeDocument/2006/relationships/hyperlink" Target="https://www.google.com.tw/maps/place/24.614395,120.836988" TargetMode="External"/><Relationship Id="rId6345" Type="http://schemas.openxmlformats.org/officeDocument/2006/relationships/hyperlink" Target="https://www.google.com.tw/maps/place/23.063270,120.191736" TargetMode="External"/><Relationship Id="rId7743" Type="http://schemas.openxmlformats.org/officeDocument/2006/relationships/hyperlink" Target="https://www.google.com.tw/maps/place/23.535642,120.912612" TargetMode="External"/><Relationship Id="rId110" Type="http://schemas.openxmlformats.org/officeDocument/2006/relationships/hyperlink" Target="https://www.google.com.tw/maps/place/24.887540,121.086420" TargetMode="External"/><Relationship Id="rId2888" Type="http://schemas.openxmlformats.org/officeDocument/2006/relationships/hyperlink" Target="https://www.google.com.tw/maps/place/24.663005,121.589874" TargetMode="External"/><Relationship Id="rId3939" Type="http://schemas.openxmlformats.org/officeDocument/2006/relationships/hyperlink" Target="https://www.google.com.tw/maps/place/23.956001,121.565819" TargetMode="External"/><Relationship Id="rId7810" Type="http://schemas.openxmlformats.org/officeDocument/2006/relationships/hyperlink" Target="https://www.google.com.tw/maps/place/23.211050,120.687348" TargetMode="External"/><Relationship Id="rId2955" Type="http://schemas.openxmlformats.org/officeDocument/2006/relationships/hyperlink" Target="https://www.google.com.tw/maps/place/24.586077,121.500384" TargetMode="External"/><Relationship Id="rId5361" Type="http://schemas.openxmlformats.org/officeDocument/2006/relationships/hyperlink" Target="https://www.google.com.tw/maps/place/23.984528,120.793647" TargetMode="External"/><Relationship Id="rId6412" Type="http://schemas.openxmlformats.org/officeDocument/2006/relationships/hyperlink" Target="https://www.google.com.tw/maps/place/23.478889,120.342500" TargetMode="External"/><Relationship Id="rId927" Type="http://schemas.openxmlformats.org/officeDocument/2006/relationships/hyperlink" Target="https://www.google.com.tw/maps/place/25.062813,121.522264" TargetMode="External"/><Relationship Id="rId1557" Type="http://schemas.openxmlformats.org/officeDocument/2006/relationships/hyperlink" Target="https://www.google.com.tw/maps/place/25.200133,121.440583" TargetMode="External"/><Relationship Id="rId1971" Type="http://schemas.openxmlformats.org/officeDocument/2006/relationships/hyperlink" Target="https://www.google.com.tw/maps/place/24.291011,120.798601" TargetMode="External"/><Relationship Id="rId2608" Type="http://schemas.openxmlformats.org/officeDocument/2006/relationships/hyperlink" Target="https://www.google.com.tw/maps/place/25.066592,121.262153" TargetMode="External"/><Relationship Id="rId5014" Type="http://schemas.openxmlformats.org/officeDocument/2006/relationships/hyperlink" Target="https://www.google.com.tw/maps/place/23.637086,121.487425" TargetMode="External"/><Relationship Id="rId8584" Type="http://schemas.openxmlformats.org/officeDocument/2006/relationships/hyperlink" Target="https://www.google.com.tw/maps/place/22.735092,120.551046" TargetMode="External"/><Relationship Id="rId1624" Type="http://schemas.openxmlformats.org/officeDocument/2006/relationships/hyperlink" Target="https://www.google.com.tw/maps/place/25.105208,121.807279" TargetMode="External"/><Relationship Id="rId4030" Type="http://schemas.openxmlformats.org/officeDocument/2006/relationships/hyperlink" Target="https://www.google.com.tw/maps/place/23.620570,121.400000" TargetMode="External"/><Relationship Id="rId7186" Type="http://schemas.openxmlformats.org/officeDocument/2006/relationships/hyperlink" Target="https://www.google.com.tw/maps/place/23.068197,120.630105" TargetMode="External"/><Relationship Id="rId8237" Type="http://schemas.openxmlformats.org/officeDocument/2006/relationships/hyperlink" Target="https://www.google.com.tw/maps/place/22.703452,120.568204" TargetMode="External"/><Relationship Id="rId8651" Type="http://schemas.openxmlformats.org/officeDocument/2006/relationships/hyperlink" Target="https://www.google.com.tw/maps/place/23.002553,120.642286" TargetMode="External"/><Relationship Id="rId3796" Type="http://schemas.openxmlformats.org/officeDocument/2006/relationships/hyperlink" Target="https://www.google.com.tw/maps/place/24.429093,121.787613" TargetMode="External"/><Relationship Id="rId7253" Type="http://schemas.openxmlformats.org/officeDocument/2006/relationships/hyperlink" Target="https://www.google.com.tw/maps/place/23.206256,120.804127" TargetMode="External"/><Relationship Id="rId8304" Type="http://schemas.openxmlformats.org/officeDocument/2006/relationships/hyperlink" Target="https://www.google.com.tw/maps/place/22.737259,120.740346" TargetMode="External"/><Relationship Id="rId2398" Type="http://schemas.openxmlformats.org/officeDocument/2006/relationships/hyperlink" Target="https://www.google.com.tw/maps/place/23.176903,120.489603" TargetMode="External"/><Relationship Id="rId3449" Type="http://schemas.openxmlformats.org/officeDocument/2006/relationships/hyperlink" Target="https://www.google.com.tw/maps/place/24.204318,121.459426" TargetMode="External"/><Relationship Id="rId4847" Type="http://schemas.openxmlformats.org/officeDocument/2006/relationships/hyperlink" Target="https://www.google.com.tw/maps/place/23.166556,121.404808" TargetMode="External"/><Relationship Id="rId7320" Type="http://schemas.openxmlformats.org/officeDocument/2006/relationships/hyperlink" Target="https://www.google.com.tw/maps/place/23.277043,120.917279" TargetMode="External"/><Relationship Id="rId3863" Type="http://schemas.openxmlformats.org/officeDocument/2006/relationships/hyperlink" Target="https://www.google.com.tw/maps/place/24.218375,121.692013" TargetMode="External"/><Relationship Id="rId4914" Type="http://schemas.openxmlformats.org/officeDocument/2006/relationships/hyperlink" Target="https://www.google.com.tw/maps/place/22.914248,121.263405" TargetMode="External"/><Relationship Id="rId9078" Type="http://schemas.openxmlformats.org/officeDocument/2006/relationships/hyperlink" Target="https://www.google.com.tw/maps/place/24.772711,121.359534" TargetMode="External"/><Relationship Id="rId784" Type="http://schemas.openxmlformats.org/officeDocument/2006/relationships/hyperlink" Target="https://www.google.com.tw/maps/place/22.647842,120.439487" TargetMode="External"/><Relationship Id="rId1067" Type="http://schemas.openxmlformats.org/officeDocument/2006/relationships/hyperlink" Target="https://www.google.com.tw/maps/place/22.640473,120.314044" TargetMode="External"/><Relationship Id="rId2465" Type="http://schemas.openxmlformats.org/officeDocument/2006/relationships/hyperlink" Target="https://www.google.com.tw/maps/place/22.906660,120.475642" TargetMode="External"/><Relationship Id="rId3516" Type="http://schemas.openxmlformats.org/officeDocument/2006/relationships/hyperlink" Target="https://www.google.com.tw/maps/place/24.140676,121.633397" TargetMode="External"/><Relationship Id="rId3930" Type="http://schemas.openxmlformats.org/officeDocument/2006/relationships/hyperlink" Target="https://www.google.com.tw/maps/place/23.974589,121.603289" TargetMode="External"/><Relationship Id="rId8094" Type="http://schemas.openxmlformats.org/officeDocument/2006/relationships/hyperlink" Target="https://www.google.com.tw/maps/place/22.770390,120.486845" TargetMode="External"/><Relationship Id="rId437" Type="http://schemas.openxmlformats.org/officeDocument/2006/relationships/hyperlink" Target="https://www.google.com.tw/maps/place/23.866528,120.511001" TargetMode="External"/><Relationship Id="rId851" Type="http://schemas.openxmlformats.org/officeDocument/2006/relationships/hyperlink" Target="https://www.google.com.tw/maps/place/22.473882,120.546409" TargetMode="External"/><Relationship Id="rId1481" Type="http://schemas.openxmlformats.org/officeDocument/2006/relationships/hyperlink" Target="https://www.google.com.tw/maps/place/25.152327,121.546298" TargetMode="External"/><Relationship Id="rId2118" Type="http://schemas.openxmlformats.org/officeDocument/2006/relationships/hyperlink" Target="https://www.google.com.tw/maps/place/23.803172,120.714704" TargetMode="External"/><Relationship Id="rId2532" Type="http://schemas.openxmlformats.org/officeDocument/2006/relationships/hyperlink" Target="https://www.google.com.tw/maps/place/22.665174,120.472503" TargetMode="External"/><Relationship Id="rId5688" Type="http://schemas.openxmlformats.org/officeDocument/2006/relationships/hyperlink" Target="https://www.google.com.tw/maps/place/25.035960,121.114860" TargetMode="External"/><Relationship Id="rId6739" Type="http://schemas.openxmlformats.org/officeDocument/2006/relationships/hyperlink" Target="https://www.google.com.tw/maps/place/23.678164,120.317173" TargetMode="External"/><Relationship Id="rId9145" Type="http://schemas.openxmlformats.org/officeDocument/2006/relationships/hyperlink" Target="https://www.google.com.tw/maps/place/24.742046,121.342373" TargetMode="External"/><Relationship Id="rId504" Type="http://schemas.openxmlformats.org/officeDocument/2006/relationships/hyperlink" Target="https://www.google.com.tw/maps/place/23.606111,120.454445" TargetMode="External"/><Relationship Id="rId1134" Type="http://schemas.openxmlformats.org/officeDocument/2006/relationships/hyperlink" Target="https://www.google.com.tw/maps/place/25.261581,121.504661" TargetMode="External"/><Relationship Id="rId5755" Type="http://schemas.openxmlformats.org/officeDocument/2006/relationships/hyperlink" Target="https://www.google.com.tw/maps/place/24.825530,120.927330" TargetMode="External"/><Relationship Id="rId6806" Type="http://schemas.openxmlformats.org/officeDocument/2006/relationships/hyperlink" Target="https://www.google.com.tw/maps/place/23.407500,120.246389" TargetMode="External"/><Relationship Id="rId8161" Type="http://schemas.openxmlformats.org/officeDocument/2006/relationships/hyperlink" Target="https://www.google.com.tw/maps/place/23.107175,121.297156" TargetMode="External"/><Relationship Id="rId9212" Type="http://schemas.openxmlformats.org/officeDocument/2006/relationships/hyperlink" Target="https://www.google.com.tw/maps/place/24.714256,121.359492" TargetMode="External"/><Relationship Id="rId1201" Type="http://schemas.openxmlformats.org/officeDocument/2006/relationships/hyperlink" Target="https://www.google.com.tw/maps/place/25.163342,121.702942" TargetMode="External"/><Relationship Id="rId4357" Type="http://schemas.openxmlformats.org/officeDocument/2006/relationships/hyperlink" Target="https://www.google.com.tw/maps/place/22.449182,120.941912" TargetMode="External"/><Relationship Id="rId4771" Type="http://schemas.openxmlformats.org/officeDocument/2006/relationships/hyperlink" Target="https://www.google.com.tw/maps/place/23.467811,121.488912" TargetMode="External"/><Relationship Id="rId5408" Type="http://schemas.openxmlformats.org/officeDocument/2006/relationships/hyperlink" Target="https://www.google.com.tw/maps/place/23.971047,120.947766" TargetMode="External"/><Relationship Id="rId3373" Type="http://schemas.openxmlformats.org/officeDocument/2006/relationships/hyperlink" Target="https://www.google.com.tw/maps/place/24.186269,121.340357" TargetMode="External"/><Relationship Id="rId4424" Type="http://schemas.openxmlformats.org/officeDocument/2006/relationships/hyperlink" Target="https://www.google.com.tw/maps/place/22.243750,120.817057" TargetMode="External"/><Relationship Id="rId5822" Type="http://schemas.openxmlformats.org/officeDocument/2006/relationships/hyperlink" Target="https://www.google.com.tw/maps/place/23.792534,120.939030" TargetMode="External"/><Relationship Id="rId8978" Type="http://schemas.openxmlformats.org/officeDocument/2006/relationships/hyperlink" Target="https://www.google.com.tw/maps/place/24.244973,121.094643" TargetMode="External"/><Relationship Id="rId294" Type="http://schemas.openxmlformats.org/officeDocument/2006/relationships/hyperlink" Target="https://www.google.com.tw/maps/place/24.396579,120.647444" TargetMode="External"/><Relationship Id="rId3026" Type="http://schemas.openxmlformats.org/officeDocument/2006/relationships/hyperlink" Target="https://www.google.com.tw/maps/place/24.403688,121.360931" TargetMode="External"/><Relationship Id="rId7994" Type="http://schemas.openxmlformats.org/officeDocument/2006/relationships/hyperlink" Target="https://www.google.com.tw/maps/place/22.572269,120.428797" TargetMode="External"/><Relationship Id="rId361" Type="http://schemas.openxmlformats.org/officeDocument/2006/relationships/hyperlink" Target="https://www.google.com.tw/maps/place/24.140080,120.549630" TargetMode="External"/><Relationship Id="rId2042" Type="http://schemas.openxmlformats.org/officeDocument/2006/relationships/hyperlink" Target="https://www.google.com.tw/maps/place/24.109357,120.679856" TargetMode="External"/><Relationship Id="rId3440" Type="http://schemas.openxmlformats.org/officeDocument/2006/relationships/hyperlink" Target="https://www.google.com.tw/maps/place/24.209789,121.431156" TargetMode="External"/><Relationship Id="rId5198" Type="http://schemas.openxmlformats.org/officeDocument/2006/relationships/hyperlink" Target="https://www.google.com.tw/maps/place/24.536128,120.808480" TargetMode="External"/><Relationship Id="rId6596" Type="http://schemas.openxmlformats.org/officeDocument/2006/relationships/hyperlink" Target="https://www.google.com.tw/maps/place/23.488889,120.820833" TargetMode="External"/><Relationship Id="rId7647" Type="http://schemas.openxmlformats.org/officeDocument/2006/relationships/hyperlink" Target="https://www.google.com.tw/maps/place/23.802602,120.868318" TargetMode="External"/><Relationship Id="rId6249" Type="http://schemas.openxmlformats.org/officeDocument/2006/relationships/hyperlink" Target="https://www.google.com.tw/maps/place/22.623327,120.298267" TargetMode="External"/><Relationship Id="rId6663" Type="http://schemas.openxmlformats.org/officeDocument/2006/relationships/hyperlink" Target="https://www.google.com.tw/maps/place/23.933788,120.481053" TargetMode="External"/><Relationship Id="rId7714" Type="http://schemas.openxmlformats.org/officeDocument/2006/relationships/hyperlink" Target="https://www.google.com.tw/maps/place/23.547376,120.866812" TargetMode="External"/><Relationship Id="rId2859" Type="http://schemas.openxmlformats.org/officeDocument/2006/relationships/hyperlink" Target="https://www.google.com.tw/maps/place/24.607554,121.505277" TargetMode="External"/><Relationship Id="rId5265" Type="http://schemas.openxmlformats.org/officeDocument/2006/relationships/hyperlink" Target="https://www.google.com.tw/maps/place/24.261958,120.719972" TargetMode="External"/><Relationship Id="rId6316" Type="http://schemas.openxmlformats.org/officeDocument/2006/relationships/hyperlink" Target="https://www.google.com.tw/maps/place/22.450899,120.501306" TargetMode="External"/><Relationship Id="rId6730" Type="http://schemas.openxmlformats.org/officeDocument/2006/relationships/hyperlink" Target="https://www.google.com.tw/maps/place/23.716089,120.325937" TargetMode="External"/><Relationship Id="rId1875" Type="http://schemas.openxmlformats.org/officeDocument/2006/relationships/hyperlink" Target="https://www.google.com.tw/maps/place/24.606711,120.958130" TargetMode="External"/><Relationship Id="rId4281" Type="http://schemas.openxmlformats.org/officeDocument/2006/relationships/hyperlink" Target="https://www.google.com.tw/maps/place/22.745920,121.056938" TargetMode="External"/><Relationship Id="rId5332" Type="http://schemas.openxmlformats.org/officeDocument/2006/relationships/hyperlink" Target="https://www.google.com.tw/maps/place/23.995845,120.664671" TargetMode="External"/><Relationship Id="rId8488" Type="http://schemas.openxmlformats.org/officeDocument/2006/relationships/hyperlink" Target="https://www.google.com.tw/maps/place/22.290727,120.888830" TargetMode="External"/><Relationship Id="rId1528" Type="http://schemas.openxmlformats.org/officeDocument/2006/relationships/hyperlink" Target="https://www.google.com.tw/maps/place/25.122197,121.483019" TargetMode="External"/><Relationship Id="rId2926" Type="http://schemas.openxmlformats.org/officeDocument/2006/relationships/hyperlink" Target="https://www.google.com.tw/maps/place/24.740850,121.721802" TargetMode="External"/><Relationship Id="rId8555" Type="http://schemas.openxmlformats.org/officeDocument/2006/relationships/hyperlink" Target="https://www.google.com.tw/maps/place/22.834172,120.603064" TargetMode="External"/><Relationship Id="rId1942" Type="http://schemas.openxmlformats.org/officeDocument/2006/relationships/hyperlink" Target="https://www.google.com.tw/maps/place/24.367970,120.840992" TargetMode="External"/><Relationship Id="rId4001" Type="http://schemas.openxmlformats.org/officeDocument/2006/relationships/hyperlink" Target="https://www.google.com.tw/maps/place/23.731539,121.442566" TargetMode="External"/><Relationship Id="rId7157" Type="http://schemas.openxmlformats.org/officeDocument/2006/relationships/hyperlink" Target="https://www.google.com.tw/maps/place/23.070884,120.550915" TargetMode="External"/><Relationship Id="rId8208" Type="http://schemas.openxmlformats.org/officeDocument/2006/relationships/hyperlink" Target="https://www.google.com.tw/maps/place/22.991313,121.308492" TargetMode="External"/><Relationship Id="rId6173" Type="http://schemas.openxmlformats.org/officeDocument/2006/relationships/hyperlink" Target="https://www.google.com.tw/maps/place/22.885507,120.186457" TargetMode="External"/><Relationship Id="rId7571" Type="http://schemas.openxmlformats.org/officeDocument/2006/relationships/hyperlink" Target="https://www.google.com.tw/maps/place/24.026342,120.945273" TargetMode="External"/><Relationship Id="rId8622" Type="http://schemas.openxmlformats.org/officeDocument/2006/relationships/hyperlink" Target="https://www.google.com.tw/maps/place/22.591120,120.492587" TargetMode="External"/><Relationship Id="rId3767" Type="http://schemas.openxmlformats.org/officeDocument/2006/relationships/hyperlink" Target="https://www.google.com.tw/maps/place/24.496323,121.835893" TargetMode="External"/><Relationship Id="rId4818" Type="http://schemas.openxmlformats.org/officeDocument/2006/relationships/hyperlink" Target="https://www.google.com.tw/maps/place/23.283626,121.428180" TargetMode="External"/><Relationship Id="rId7224" Type="http://schemas.openxmlformats.org/officeDocument/2006/relationships/hyperlink" Target="https://www.google.com.tw/maps/place/23.138390,120.728008" TargetMode="External"/><Relationship Id="rId688" Type="http://schemas.openxmlformats.org/officeDocument/2006/relationships/hyperlink" Target="https://www.google.com.tw/maps/place/22.921222,120.224806" TargetMode="External"/><Relationship Id="rId2369" Type="http://schemas.openxmlformats.org/officeDocument/2006/relationships/hyperlink" Target="https://www.google.com.tw/maps/place/23.229908,120.553775" TargetMode="External"/><Relationship Id="rId2783" Type="http://schemas.openxmlformats.org/officeDocument/2006/relationships/hyperlink" Target="https://www.google.com.tw/maps/place/24.544104,120.825610" TargetMode="External"/><Relationship Id="rId3834" Type="http://schemas.openxmlformats.org/officeDocument/2006/relationships/hyperlink" Target="https://www.google.com.tw/maps/place/24.314382,121.745043" TargetMode="External"/><Relationship Id="rId6240" Type="http://schemas.openxmlformats.org/officeDocument/2006/relationships/hyperlink" Target="https://www.google.com.tw/maps/place/22.662727,120.292507" TargetMode="External"/><Relationship Id="rId9396" Type="http://schemas.openxmlformats.org/officeDocument/2006/relationships/hyperlink" Target="https://www.google.com.tw/maps/place/24.647501,121.431014" TargetMode="External"/><Relationship Id="rId755" Type="http://schemas.openxmlformats.org/officeDocument/2006/relationships/hyperlink" Target="https://www.google.com.tw/maps/place/22.650738,120.315089" TargetMode="External"/><Relationship Id="rId1385" Type="http://schemas.openxmlformats.org/officeDocument/2006/relationships/hyperlink" Target="https://www.google.com.tw/maps/place/24.769815,121.815584" TargetMode="External"/><Relationship Id="rId2436" Type="http://schemas.openxmlformats.org/officeDocument/2006/relationships/hyperlink" Target="https://www.google.com.tw/maps/place/23.014738,120.471007" TargetMode="External"/><Relationship Id="rId2850" Type="http://schemas.openxmlformats.org/officeDocument/2006/relationships/hyperlink" Target="https://www.google.com.tw/maps/place/24.608638,121.487646" TargetMode="External"/><Relationship Id="rId9049" Type="http://schemas.openxmlformats.org/officeDocument/2006/relationships/hyperlink" Target="https://www.google.com.tw/maps/place/24.791638,121.366044" TargetMode="External"/><Relationship Id="rId91" Type="http://schemas.openxmlformats.org/officeDocument/2006/relationships/hyperlink" Target="https://www.google.com.tw/maps/place/24.910100,121.173000" TargetMode="External"/><Relationship Id="rId408" Type="http://schemas.openxmlformats.org/officeDocument/2006/relationships/hyperlink" Target="https://www.google.com.tw/maps/place/23.979280,120.571055" TargetMode="External"/><Relationship Id="rId822" Type="http://schemas.openxmlformats.org/officeDocument/2006/relationships/hyperlink" Target="https://www.google.com.tw/maps/place/22.582341,120.548870" TargetMode="External"/><Relationship Id="rId1038" Type="http://schemas.openxmlformats.org/officeDocument/2006/relationships/hyperlink" Target="https://www.google.com.tw/maps/place/24.077133,120.530403" TargetMode="External"/><Relationship Id="rId1452" Type="http://schemas.openxmlformats.org/officeDocument/2006/relationships/hyperlink" Target="https://www.google.com.tw/maps/place/23.772308,120.635058" TargetMode="External"/><Relationship Id="rId2503" Type="http://schemas.openxmlformats.org/officeDocument/2006/relationships/hyperlink" Target="https://www.google.com.tw/maps/place/22.762789,120.492758" TargetMode="External"/><Relationship Id="rId3901" Type="http://schemas.openxmlformats.org/officeDocument/2006/relationships/hyperlink" Target="https://www.google.com.tw/maps/place/24.090123,121.612717" TargetMode="External"/><Relationship Id="rId5659" Type="http://schemas.openxmlformats.org/officeDocument/2006/relationships/hyperlink" Target="https://www.google.com.tw/maps/place/25.099650,121.234870" TargetMode="External"/><Relationship Id="rId8065" Type="http://schemas.openxmlformats.org/officeDocument/2006/relationships/hyperlink" Target="https://www.google.com.tw/maps/place/22.759416,120.361703" TargetMode="External"/><Relationship Id="rId9116" Type="http://schemas.openxmlformats.org/officeDocument/2006/relationships/hyperlink" Target="https://www.google.com.tw/maps/place/24.754724,121.348526" TargetMode="External"/><Relationship Id="rId1105" Type="http://schemas.openxmlformats.org/officeDocument/2006/relationships/hyperlink" Target="https://www.google.com.tw/maps/place/25.173404,121.458444" TargetMode="External"/><Relationship Id="rId7081" Type="http://schemas.openxmlformats.org/officeDocument/2006/relationships/hyperlink" Target="https://www.google.com.tw/maps/place/23.036111,120.296473" TargetMode="External"/><Relationship Id="rId8132" Type="http://schemas.openxmlformats.org/officeDocument/2006/relationships/hyperlink" Target="https://www.google.com.tw/maps/place/23.156070,121.264220" TargetMode="External"/><Relationship Id="rId3277" Type="http://schemas.openxmlformats.org/officeDocument/2006/relationships/hyperlink" Target="https://www.google.com.tw/maps/place/24.257424,121.203017" TargetMode="External"/><Relationship Id="rId4675" Type="http://schemas.openxmlformats.org/officeDocument/2006/relationships/hyperlink" Target="https://www.google.com.tw/maps/place/23.810358,121.574935" TargetMode="External"/><Relationship Id="rId5726" Type="http://schemas.openxmlformats.org/officeDocument/2006/relationships/hyperlink" Target="https://www.google.com.tw/maps/place/24.933350,120.998620" TargetMode="External"/><Relationship Id="rId198" Type="http://schemas.openxmlformats.org/officeDocument/2006/relationships/hyperlink" Target="https://www.google.com.tw/maps/place/24.662724,120.881082" TargetMode="External"/><Relationship Id="rId3691" Type="http://schemas.openxmlformats.org/officeDocument/2006/relationships/hyperlink" Target="https://www.google.com.tw/maps/place/24.714773,121.772027" TargetMode="External"/><Relationship Id="rId4328" Type="http://schemas.openxmlformats.org/officeDocument/2006/relationships/hyperlink" Target="https://www.google.com.tw/maps/place/22.562320,120.977351" TargetMode="External"/><Relationship Id="rId4742" Type="http://schemas.openxmlformats.org/officeDocument/2006/relationships/hyperlink" Target="https://www.google.com.tw/maps/place/23.578695,121.523745" TargetMode="External"/><Relationship Id="rId7898" Type="http://schemas.openxmlformats.org/officeDocument/2006/relationships/hyperlink" Target="https://www.google.com.tw/maps/place/22.961206,120.524156" TargetMode="External"/><Relationship Id="rId8949" Type="http://schemas.openxmlformats.org/officeDocument/2006/relationships/hyperlink" Target="https://www.google.com.tw/maps/place/22.894114,120.301746" TargetMode="External"/><Relationship Id="rId2293" Type="http://schemas.openxmlformats.org/officeDocument/2006/relationships/hyperlink" Target="https://www.google.com.tw/maps/place/23.359710,120.598012" TargetMode="External"/><Relationship Id="rId3344" Type="http://schemas.openxmlformats.org/officeDocument/2006/relationships/hyperlink" Target="https://www.google.com.tw/maps/place/24.228484,121.305541" TargetMode="External"/><Relationship Id="rId7965" Type="http://schemas.openxmlformats.org/officeDocument/2006/relationships/hyperlink" Target="https://www.google.com.tw/maps/place/22.687051,120.434171" TargetMode="External"/><Relationship Id="rId265" Type="http://schemas.openxmlformats.org/officeDocument/2006/relationships/hyperlink" Target="https://www.google.com.tw/maps/place/24.503300,120.688818" TargetMode="External"/><Relationship Id="rId2360" Type="http://schemas.openxmlformats.org/officeDocument/2006/relationships/hyperlink" Target="https://www.google.com.tw/maps/place/23.247436,120.563607" TargetMode="External"/><Relationship Id="rId3411" Type="http://schemas.openxmlformats.org/officeDocument/2006/relationships/hyperlink" Target="https://www.google.com.tw/maps/place/24.193191,121.400968" TargetMode="External"/><Relationship Id="rId6567" Type="http://schemas.openxmlformats.org/officeDocument/2006/relationships/hyperlink" Target="https://www.google.com.tw/maps/place/23.493055,120.780556" TargetMode="External"/><Relationship Id="rId6981" Type="http://schemas.openxmlformats.org/officeDocument/2006/relationships/hyperlink" Target="https://www.google.com.tw/maps/place/23.020444,120.309028" TargetMode="External"/><Relationship Id="rId7618" Type="http://schemas.openxmlformats.org/officeDocument/2006/relationships/hyperlink" Target="https://www.google.com.tw/maps/place/23.871888,120.917293" TargetMode="External"/><Relationship Id="rId332" Type="http://schemas.openxmlformats.org/officeDocument/2006/relationships/hyperlink" Target="https://www.google.com.tw/maps/place/24.260667,120.560426" TargetMode="External"/><Relationship Id="rId2013" Type="http://schemas.openxmlformats.org/officeDocument/2006/relationships/hyperlink" Target="https://www.google.com.tw/maps/place/24.226321,120.707667" TargetMode="External"/><Relationship Id="rId5169" Type="http://schemas.openxmlformats.org/officeDocument/2006/relationships/hyperlink" Target="https://www.google.com.tw/maps/place/24.603065,120.887704" TargetMode="External"/><Relationship Id="rId5583" Type="http://schemas.openxmlformats.org/officeDocument/2006/relationships/hyperlink" Target="https://www.google.com.tw/maps/place/24.092763,120.585607" TargetMode="External"/><Relationship Id="rId6634" Type="http://schemas.openxmlformats.org/officeDocument/2006/relationships/hyperlink" Target="https://www.google.com.tw/maps/place/24.052763,120.513169" TargetMode="External"/><Relationship Id="rId9040" Type="http://schemas.openxmlformats.org/officeDocument/2006/relationships/hyperlink" Target="https://www.google.com.tw/maps/place/24.811473,121.352681" TargetMode="External"/><Relationship Id="rId4185" Type="http://schemas.openxmlformats.org/officeDocument/2006/relationships/hyperlink" Target="https://www.google.com.tw/maps/place/23.006648,121.148214" TargetMode="External"/><Relationship Id="rId5236" Type="http://schemas.openxmlformats.org/officeDocument/2006/relationships/hyperlink" Target="https://www.google.com.tw/maps/place/24.382070,120.751572" TargetMode="External"/><Relationship Id="rId1779" Type="http://schemas.openxmlformats.org/officeDocument/2006/relationships/hyperlink" Target="https://www.google.com.tw/maps/place/24.806117,121.195149" TargetMode="External"/><Relationship Id="rId4252" Type="http://schemas.openxmlformats.org/officeDocument/2006/relationships/hyperlink" Target="https://www.google.com.tw/maps/place/22.786271,121.114691" TargetMode="External"/><Relationship Id="rId5650" Type="http://schemas.openxmlformats.org/officeDocument/2006/relationships/hyperlink" Target="https://www.google.com.tw/maps/place/25.116300,121.271430" TargetMode="External"/><Relationship Id="rId6701" Type="http://schemas.openxmlformats.org/officeDocument/2006/relationships/hyperlink" Target="https://www.google.com.tw/maps/place/23.814604,120.396760" TargetMode="External"/><Relationship Id="rId1846" Type="http://schemas.openxmlformats.org/officeDocument/2006/relationships/hyperlink" Target="https://www.google.com.tw/maps/place/24.700211,120.987590" TargetMode="External"/><Relationship Id="rId5303" Type="http://schemas.openxmlformats.org/officeDocument/2006/relationships/hyperlink" Target="https://www.google.com.tw/maps/place/24.083651,120.583932" TargetMode="External"/><Relationship Id="rId8459" Type="http://schemas.openxmlformats.org/officeDocument/2006/relationships/hyperlink" Target="https://www.google.com.tw/maps/place/22.131840,120.879208" TargetMode="External"/><Relationship Id="rId8873" Type="http://schemas.openxmlformats.org/officeDocument/2006/relationships/hyperlink" Target="https://www.google.com.tw/maps/place/24.994475,121.196141" TargetMode="External"/><Relationship Id="rId1913" Type="http://schemas.openxmlformats.org/officeDocument/2006/relationships/hyperlink" Target="https://www.google.com.tw/maps/place/24.470233,120.886625" TargetMode="External"/><Relationship Id="rId7475" Type="http://schemas.openxmlformats.org/officeDocument/2006/relationships/hyperlink" Target="https://www.google.com.tw/maps/place/23.128252,121.199960" TargetMode="External"/><Relationship Id="rId8526" Type="http://schemas.openxmlformats.org/officeDocument/2006/relationships/hyperlink" Target="https://www.google.com.tw/maps/place/22.943218,120.650515" TargetMode="External"/><Relationship Id="rId8940" Type="http://schemas.openxmlformats.org/officeDocument/2006/relationships/hyperlink" Target="https://www.google.com.tw/maps/place/22.926833,120.285000" TargetMode="External"/><Relationship Id="rId6077" Type="http://schemas.openxmlformats.org/officeDocument/2006/relationships/hyperlink" Target="https://www.google.com.tw/maps/place/23.461667,120.173612" TargetMode="External"/><Relationship Id="rId6491" Type="http://schemas.openxmlformats.org/officeDocument/2006/relationships/hyperlink" Target="https://www.google.com.tw/maps/place/23.435278,120.638333" TargetMode="External"/><Relationship Id="rId7128" Type="http://schemas.openxmlformats.org/officeDocument/2006/relationships/hyperlink" Target="https://www.google.com.tw/maps/place/23.109892,120.452574" TargetMode="External"/><Relationship Id="rId7542" Type="http://schemas.openxmlformats.org/officeDocument/2006/relationships/hyperlink" Target="https://www.google.com.tw/maps/place/24.060258,120.883260" TargetMode="External"/><Relationship Id="rId2687" Type="http://schemas.openxmlformats.org/officeDocument/2006/relationships/hyperlink" Target="https://www.google.com.tw/maps/place/25.041180,121.563609" TargetMode="External"/><Relationship Id="rId3738" Type="http://schemas.openxmlformats.org/officeDocument/2006/relationships/hyperlink" Target="https://www.google.com.tw/maps/place/24.569873,121.866173" TargetMode="External"/><Relationship Id="rId5093" Type="http://schemas.openxmlformats.org/officeDocument/2006/relationships/hyperlink" Target="https://www.google.com.tw/maps/place/24.240740,120.561385" TargetMode="External"/><Relationship Id="rId6144" Type="http://schemas.openxmlformats.org/officeDocument/2006/relationships/hyperlink" Target="https://www.google.com.tw/maps/place/23.185333,120.133195" TargetMode="External"/><Relationship Id="rId659" Type="http://schemas.openxmlformats.org/officeDocument/2006/relationships/hyperlink" Target="https://www.google.com.tw/maps/place/23.032444,120.227611" TargetMode="External"/><Relationship Id="rId1289" Type="http://schemas.openxmlformats.org/officeDocument/2006/relationships/hyperlink" Target="https://www.google.com.tw/maps/place/25.032000,121.929399" TargetMode="External"/><Relationship Id="rId5160" Type="http://schemas.openxmlformats.org/officeDocument/2006/relationships/hyperlink" Target="https://www.google.com.tw/maps/place/24.639290,120.882438" TargetMode="External"/><Relationship Id="rId6211" Type="http://schemas.openxmlformats.org/officeDocument/2006/relationships/hyperlink" Target="https://www.google.com.tw/maps/place/22.764817,120.261247" TargetMode="External"/><Relationship Id="rId9367" Type="http://schemas.openxmlformats.org/officeDocument/2006/relationships/hyperlink" Target="https://www.google.com.tw/maps/place/24.644363,121.419529" TargetMode="External"/><Relationship Id="rId1356" Type="http://schemas.openxmlformats.org/officeDocument/2006/relationships/hyperlink" Target="https://www.google.com.tw/maps/place/24.890718,121.849756" TargetMode="External"/><Relationship Id="rId2754" Type="http://schemas.openxmlformats.org/officeDocument/2006/relationships/hyperlink" Target="https://www.google.com.tw/maps/place/24.607341,120.767428" TargetMode="External"/><Relationship Id="rId3805" Type="http://schemas.openxmlformats.org/officeDocument/2006/relationships/hyperlink" Target="https://www.google.com.tw/maps/place/24.395153,121.784233" TargetMode="External"/><Relationship Id="rId8383" Type="http://schemas.openxmlformats.org/officeDocument/2006/relationships/hyperlink" Target="https://www.google.com.tw/maps/place/22.063581,120.715294" TargetMode="External"/><Relationship Id="rId726" Type="http://schemas.openxmlformats.org/officeDocument/2006/relationships/hyperlink" Target="https://www.google.com.tw/maps/place/22.775701,120.301027" TargetMode="External"/><Relationship Id="rId1009" Type="http://schemas.openxmlformats.org/officeDocument/2006/relationships/hyperlink" Target="https://www.google.com.tw/maps/place/24.110853,120.647792" TargetMode="External"/><Relationship Id="rId1770" Type="http://schemas.openxmlformats.org/officeDocument/2006/relationships/hyperlink" Target="https://www.google.com.tw/maps/place/24.841408,121.211351" TargetMode="External"/><Relationship Id="rId2407" Type="http://schemas.openxmlformats.org/officeDocument/2006/relationships/hyperlink" Target="https://www.google.com.tw/maps/place/23.142728,120.482624" TargetMode="External"/><Relationship Id="rId2821" Type="http://schemas.openxmlformats.org/officeDocument/2006/relationships/hyperlink" Target="https://www.google.com.tw/maps/place/24.645554,121.464979" TargetMode="External"/><Relationship Id="rId5977" Type="http://schemas.openxmlformats.org/officeDocument/2006/relationships/hyperlink" Target="https://www.google.com.tw/maps/place/23.836419,120.290833" TargetMode="External"/><Relationship Id="rId8036" Type="http://schemas.openxmlformats.org/officeDocument/2006/relationships/hyperlink" Target="https://www.google.com.tw/maps/place/23.842193,120.918705" TargetMode="External"/><Relationship Id="rId9434" Type="http://schemas.openxmlformats.org/officeDocument/2006/relationships/ctrlProp" Target="../ctrlProps/ctrlProp8.xml"/><Relationship Id="rId62" Type="http://schemas.openxmlformats.org/officeDocument/2006/relationships/hyperlink" Target="https://www.google.com.tw/maps/place/24.978869,121.272234" TargetMode="External"/><Relationship Id="rId1423" Type="http://schemas.openxmlformats.org/officeDocument/2006/relationships/hyperlink" Target="https://www.google.com.tw/maps/place/24.611130,121.853620" TargetMode="External"/><Relationship Id="rId4579" Type="http://schemas.openxmlformats.org/officeDocument/2006/relationships/hyperlink" Target="https://www.google.com.tw/maps/place/23.885838,121.514396" TargetMode="External"/><Relationship Id="rId4993" Type="http://schemas.openxmlformats.org/officeDocument/2006/relationships/hyperlink" Target="https://www.google.com.tw/maps/place/23.664976,121.426554" TargetMode="External"/><Relationship Id="rId8450" Type="http://schemas.openxmlformats.org/officeDocument/2006/relationships/hyperlink" Target="https://www.google.com.tw/maps/place/21.962970,120.840411" TargetMode="External"/><Relationship Id="rId3595" Type="http://schemas.openxmlformats.org/officeDocument/2006/relationships/hyperlink" Target="https://www.google.com.tw/maps/place/24.935066,121.705544" TargetMode="External"/><Relationship Id="rId4646" Type="http://schemas.openxmlformats.org/officeDocument/2006/relationships/hyperlink" Target="https://www.google.com.tw/maps/place/23.924240,121.596950" TargetMode="External"/><Relationship Id="rId7052" Type="http://schemas.openxmlformats.org/officeDocument/2006/relationships/hyperlink" Target="https://www.google.com.tw/maps/place/22.756092,120.267986" TargetMode="External"/><Relationship Id="rId8103" Type="http://schemas.openxmlformats.org/officeDocument/2006/relationships/hyperlink" Target="https://www.google.com.tw/maps/place/22.778242,120.526534" TargetMode="External"/><Relationship Id="rId2197" Type="http://schemas.openxmlformats.org/officeDocument/2006/relationships/hyperlink" Target="https://www.google.com.tw/maps/place/23.590278,120.539445" TargetMode="External"/><Relationship Id="rId3248" Type="http://schemas.openxmlformats.org/officeDocument/2006/relationships/hyperlink" Target="https://www.google.com.tw/maps/place/24.168634,120.953246" TargetMode="External"/><Relationship Id="rId3662" Type="http://schemas.openxmlformats.org/officeDocument/2006/relationships/hyperlink" Target="https://www.google.com.tw/maps/place/24.833840,121.780275" TargetMode="External"/><Relationship Id="rId4713" Type="http://schemas.openxmlformats.org/officeDocument/2006/relationships/hyperlink" Target="https://www.google.com.tw/maps/place/23.688432,121.547592" TargetMode="External"/><Relationship Id="rId7869" Type="http://schemas.openxmlformats.org/officeDocument/2006/relationships/hyperlink" Target="https://www.google.com.tw/maps/place/23.046921,120.553221" TargetMode="External"/><Relationship Id="rId169" Type="http://schemas.openxmlformats.org/officeDocument/2006/relationships/hyperlink" Target="https://www.google.com.tw/maps/place/24.760500,120.911869" TargetMode="External"/><Relationship Id="rId583" Type="http://schemas.openxmlformats.org/officeDocument/2006/relationships/hyperlink" Target="https://www.google.com.tw/maps/place/23.302242,120.321950" TargetMode="External"/><Relationship Id="rId2264" Type="http://schemas.openxmlformats.org/officeDocument/2006/relationships/hyperlink" Target="https://www.google.com.tw/maps/place/23.377189,120.562773" TargetMode="External"/><Relationship Id="rId3315" Type="http://schemas.openxmlformats.org/officeDocument/2006/relationships/hyperlink" Target="https://www.google.com.tw/maps/place/24.236303,121.253082" TargetMode="External"/><Relationship Id="rId9291" Type="http://schemas.openxmlformats.org/officeDocument/2006/relationships/hyperlink" Target="https://www.google.com.tw/maps/place/24.678058,121.388915" TargetMode="External"/><Relationship Id="rId236" Type="http://schemas.openxmlformats.org/officeDocument/2006/relationships/hyperlink" Target="https://www.google.com.tw/maps/place/24.569753,120.758445" TargetMode="External"/><Relationship Id="rId650" Type="http://schemas.openxmlformats.org/officeDocument/2006/relationships/hyperlink" Target="https://www.google.com.tw/maps/place/23.049083,120.265723" TargetMode="External"/><Relationship Id="rId1280" Type="http://schemas.openxmlformats.org/officeDocument/2006/relationships/hyperlink" Target="https://www.google.com.tw/maps/place/25.066100,121.924999" TargetMode="External"/><Relationship Id="rId2331" Type="http://schemas.openxmlformats.org/officeDocument/2006/relationships/hyperlink" Target="https://www.google.com.tw/maps/place/23.304588,120.618816" TargetMode="External"/><Relationship Id="rId5487" Type="http://schemas.openxmlformats.org/officeDocument/2006/relationships/hyperlink" Target="https://www.google.com.tw/maps/place/24.042473,121.185449" TargetMode="External"/><Relationship Id="rId6885" Type="http://schemas.openxmlformats.org/officeDocument/2006/relationships/hyperlink" Target="https://www.google.com.tw/maps/place/23.109694,120.204139" TargetMode="External"/><Relationship Id="rId7936" Type="http://schemas.openxmlformats.org/officeDocument/2006/relationships/hyperlink" Target="https://www.google.com.tw/maps/place/22.812800,120.461700" TargetMode="External"/><Relationship Id="rId303" Type="http://schemas.openxmlformats.org/officeDocument/2006/relationships/hyperlink" Target="https://www.google.com.tw/maps/place/24.361948,120.636018" TargetMode="External"/><Relationship Id="rId4089" Type="http://schemas.openxmlformats.org/officeDocument/2006/relationships/hyperlink" Target="https://www.google.com.tw/maps/place/23.387550,121.331160" TargetMode="External"/><Relationship Id="rId6538" Type="http://schemas.openxmlformats.org/officeDocument/2006/relationships/hyperlink" Target="https://www.google.com.tw/maps/place/23.478611,120.715556" TargetMode="External"/><Relationship Id="rId6952" Type="http://schemas.openxmlformats.org/officeDocument/2006/relationships/hyperlink" Target="https://www.google.com.tw/maps/place/23.140333,120.288223" TargetMode="External"/><Relationship Id="rId9011" Type="http://schemas.openxmlformats.org/officeDocument/2006/relationships/hyperlink" Target="https://www.google.com.tw/maps/place/24.861933,121.295087" TargetMode="External"/><Relationship Id="rId5554" Type="http://schemas.openxmlformats.org/officeDocument/2006/relationships/hyperlink" Target="https://www.google.com.tw/maps/place/24.121362,121.267236" TargetMode="External"/><Relationship Id="rId6605" Type="http://schemas.openxmlformats.org/officeDocument/2006/relationships/hyperlink" Target="https://www.google.com.tw/maps/place/23.473443,120.848109" TargetMode="External"/><Relationship Id="rId1000" Type="http://schemas.openxmlformats.org/officeDocument/2006/relationships/hyperlink" Target="https://www.google.com.tw/maps/place/24.137126,120.665680" TargetMode="External"/><Relationship Id="rId4156" Type="http://schemas.openxmlformats.org/officeDocument/2006/relationships/hyperlink" Target="https://www.google.com.tw/maps/place/23.121578,121.214254" TargetMode="External"/><Relationship Id="rId4570" Type="http://schemas.openxmlformats.org/officeDocument/2006/relationships/hyperlink" Target="https://www.google.com.tw/maps/place/23.919476,121.505856" TargetMode="External"/><Relationship Id="rId5207" Type="http://schemas.openxmlformats.org/officeDocument/2006/relationships/hyperlink" Target="https://www.google.com.tw/maps/place/24.504445,120.783800" TargetMode="External"/><Relationship Id="rId5621" Type="http://schemas.openxmlformats.org/officeDocument/2006/relationships/hyperlink" Target="https://www.google.com.tw/maps/place/25.148795,121.404301" TargetMode="External"/><Relationship Id="rId8777" Type="http://schemas.openxmlformats.org/officeDocument/2006/relationships/hyperlink" Target="https://www.google.com.tw/maps/place/22.890987,120.645436" TargetMode="External"/><Relationship Id="rId1817" Type="http://schemas.openxmlformats.org/officeDocument/2006/relationships/hyperlink" Target="https://www.google.com.tw/maps/place/24.722974,121.092563" TargetMode="External"/><Relationship Id="rId3172" Type="http://schemas.openxmlformats.org/officeDocument/2006/relationships/hyperlink" Target="https://www.google.com.tw/maps/place/24.670085,121.716665" TargetMode="External"/><Relationship Id="rId4223" Type="http://schemas.openxmlformats.org/officeDocument/2006/relationships/hyperlink" Target="https://www.google.com.tw/maps/place/22.890888,121.094167" TargetMode="External"/><Relationship Id="rId7379" Type="http://schemas.openxmlformats.org/officeDocument/2006/relationships/hyperlink" Target="https://www.google.com.tw/maps/place/23.218584,121.017558" TargetMode="External"/><Relationship Id="rId7793" Type="http://schemas.openxmlformats.org/officeDocument/2006/relationships/hyperlink" Target="https://www.google.com.tw/maps/place/23.265185,120.711350" TargetMode="External"/><Relationship Id="rId8844" Type="http://schemas.openxmlformats.org/officeDocument/2006/relationships/hyperlink" Target="https://www.google.com.tw/maps/place/23.251254,121.399610" TargetMode="External"/><Relationship Id="rId6395" Type="http://schemas.openxmlformats.org/officeDocument/2006/relationships/hyperlink" Target="https://www.google.com.tw/maps/place/23.065810,120.139239" TargetMode="External"/><Relationship Id="rId7446" Type="http://schemas.openxmlformats.org/officeDocument/2006/relationships/hyperlink" Target="https://www.google.com.tw/maps/place/23.136293,121.125897" TargetMode="External"/><Relationship Id="rId160" Type="http://schemas.openxmlformats.org/officeDocument/2006/relationships/hyperlink" Target="https://www.google.com.tw/maps/place/24.790520,120.933813" TargetMode="External"/><Relationship Id="rId3989" Type="http://schemas.openxmlformats.org/officeDocument/2006/relationships/hyperlink" Target="https://www.google.com.tw/maps/place/23.780235,121.458410" TargetMode="External"/><Relationship Id="rId6048" Type="http://schemas.openxmlformats.org/officeDocument/2006/relationships/hyperlink" Target="https://www.google.com.tw/maps/place/23.572222,120.153056" TargetMode="External"/><Relationship Id="rId6462" Type="http://schemas.openxmlformats.org/officeDocument/2006/relationships/hyperlink" Target="https://www.google.com.tw/maps/place/23.447778,120.547778" TargetMode="External"/><Relationship Id="rId7860" Type="http://schemas.openxmlformats.org/officeDocument/2006/relationships/hyperlink" Target="https://www.google.com.tw/maps/place/23.074854,120.581199" TargetMode="External"/><Relationship Id="rId8911" Type="http://schemas.openxmlformats.org/officeDocument/2006/relationships/hyperlink" Target="https://www.google.com.tw/maps/place/23.450278,120.323056" TargetMode="External"/><Relationship Id="rId5064" Type="http://schemas.openxmlformats.org/officeDocument/2006/relationships/hyperlink" Target="https://www.google.com.tw/maps/place/23.875594,121.539003" TargetMode="External"/><Relationship Id="rId6115" Type="http://schemas.openxmlformats.org/officeDocument/2006/relationships/hyperlink" Target="https://www.google.com.tw/maps/place/23.304873,120.149101" TargetMode="External"/><Relationship Id="rId7513" Type="http://schemas.openxmlformats.org/officeDocument/2006/relationships/hyperlink" Target="https://www.google.com.tw/maps/place/24.132087,120.876149" TargetMode="External"/><Relationship Id="rId977" Type="http://schemas.openxmlformats.org/officeDocument/2006/relationships/hyperlink" Target="https://www.google.com.tw/maps/place/24.989889,121.304199" TargetMode="External"/><Relationship Id="rId2658" Type="http://schemas.openxmlformats.org/officeDocument/2006/relationships/hyperlink" Target="https://www.google.com.tw/maps/place/24.877343,121.275546" TargetMode="External"/><Relationship Id="rId3709" Type="http://schemas.openxmlformats.org/officeDocument/2006/relationships/hyperlink" Target="https://www.google.com.tw/maps/place/24.645364,121.785573" TargetMode="External"/><Relationship Id="rId4080" Type="http://schemas.openxmlformats.org/officeDocument/2006/relationships/hyperlink" Target="https://www.google.com.tw/maps/place/23.429760,121.348670" TargetMode="External"/><Relationship Id="rId1674" Type="http://schemas.openxmlformats.org/officeDocument/2006/relationships/hyperlink" Target="https://www.google.com.tw/maps/place/25.035508,121.491035" TargetMode="External"/><Relationship Id="rId2725" Type="http://schemas.openxmlformats.org/officeDocument/2006/relationships/hyperlink" Target="https://www.google.com.tw/maps/place/25.101363,121.723530" TargetMode="External"/><Relationship Id="rId5131" Type="http://schemas.openxmlformats.org/officeDocument/2006/relationships/hyperlink" Target="https://www.google.com.tw/maps/place/24.141597,120.680531" TargetMode="External"/><Relationship Id="rId8287" Type="http://schemas.openxmlformats.org/officeDocument/2006/relationships/hyperlink" Target="https://www.google.com.tw/maps/place/22.741018,120.719307" TargetMode="External"/><Relationship Id="rId9338" Type="http://schemas.openxmlformats.org/officeDocument/2006/relationships/hyperlink" Target="https://www.google.com.tw/maps/place/24.656668,121.406063" TargetMode="External"/><Relationship Id="rId1327" Type="http://schemas.openxmlformats.org/officeDocument/2006/relationships/hyperlink" Target="https://www.google.com.tw/maps/place/24.975435,121.940024" TargetMode="External"/><Relationship Id="rId1741" Type="http://schemas.openxmlformats.org/officeDocument/2006/relationships/hyperlink" Target="https://www.google.com.tw/maps/place/24.891150,121.280030" TargetMode="External"/><Relationship Id="rId4897" Type="http://schemas.openxmlformats.org/officeDocument/2006/relationships/hyperlink" Target="https://www.google.com.tw/maps/place/22.974129,121.306866" TargetMode="External"/><Relationship Id="rId5948" Type="http://schemas.openxmlformats.org/officeDocument/2006/relationships/hyperlink" Target="https://www.google.com.tw/maps/place/23.979605,120.354396" TargetMode="External"/><Relationship Id="rId8354" Type="http://schemas.openxmlformats.org/officeDocument/2006/relationships/hyperlink" Target="https://www.google.com.tw/maps/place/22.187043,120.691349" TargetMode="External"/><Relationship Id="rId9405" Type="http://schemas.openxmlformats.org/officeDocument/2006/relationships/hyperlink" Target="https://www.google.com.tw/maps/place/24.646123,121.436372" TargetMode="External"/><Relationship Id="rId33" Type="http://schemas.openxmlformats.org/officeDocument/2006/relationships/hyperlink" Target="https://www.google.com.tw/maps/place/25.013911,121.391861" TargetMode="External"/><Relationship Id="rId3499" Type="http://schemas.openxmlformats.org/officeDocument/2006/relationships/hyperlink" Target="https://www.google.com.tw/maps/place/24.175620,121.583427" TargetMode="External"/><Relationship Id="rId7370" Type="http://schemas.openxmlformats.org/officeDocument/2006/relationships/hyperlink" Target="https://www.google.com.tw/maps/place/23.238930,121.003997" TargetMode="External"/><Relationship Id="rId8007" Type="http://schemas.openxmlformats.org/officeDocument/2006/relationships/hyperlink" Target="https://www.google.com.tw/maps/place/22.518050,120.412169" TargetMode="External"/><Relationship Id="rId8421" Type="http://schemas.openxmlformats.org/officeDocument/2006/relationships/hyperlink" Target="https://www.google.com.tw/maps/place/21.937656,120.808766" TargetMode="External"/><Relationship Id="rId3566" Type="http://schemas.openxmlformats.org/officeDocument/2006/relationships/hyperlink" Target="https://www.google.com.tw/maps/place/24.957638,121.623371" TargetMode="External"/><Relationship Id="rId4964" Type="http://schemas.openxmlformats.org/officeDocument/2006/relationships/hyperlink" Target="https://www.google.com.tw/maps/place/22.747872,121.154299" TargetMode="External"/><Relationship Id="rId7023" Type="http://schemas.openxmlformats.org/officeDocument/2006/relationships/hyperlink" Target="https://www.google.com.tw/maps/place/22.861796,120.324204" TargetMode="External"/><Relationship Id="rId487" Type="http://schemas.openxmlformats.org/officeDocument/2006/relationships/hyperlink" Target="https://www.google.com.tw/maps/place/23.675893,120.476410" TargetMode="External"/><Relationship Id="rId2168" Type="http://schemas.openxmlformats.org/officeDocument/2006/relationships/hyperlink" Target="https://www.google.com.tw/maps/place/23.699728,120.546741" TargetMode="External"/><Relationship Id="rId3219" Type="http://schemas.openxmlformats.org/officeDocument/2006/relationships/hyperlink" Target="https://www.google.com.tw/maps/place/24.162583,120.847750" TargetMode="External"/><Relationship Id="rId3980" Type="http://schemas.openxmlformats.org/officeDocument/2006/relationships/hyperlink" Target="https://www.google.com.tw/maps/place/23.814726,121.456444" TargetMode="External"/><Relationship Id="rId4617" Type="http://schemas.openxmlformats.org/officeDocument/2006/relationships/hyperlink" Target="https://www.google.com.tw/maps/place/24.244382,120.679839" TargetMode="External"/><Relationship Id="rId9195" Type="http://schemas.openxmlformats.org/officeDocument/2006/relationships/hyperlink" Target="https://www.google.com.tw/maps/place/24.717442,121.347106" TargetMode="External"/><Relationship Id="rId1184" Type="http://schemas.openxmlformats.org/officeDocument/2006/relationships/hyperlink" Target="https://www.google.com.tw/maps/place/25.207315,121.659752" TargetMode="External"/><Relationship Id="rId2582" Type="http://schemas.openxmlformats.org/officeDocument/2006/relationships/hyperlink" Target="https://www.google.com.tw/maps/place/24.827064,121.205961" TargetMode="External"/><Relationship Id="rId3633" Type="http://schemas.openxmlformats.org/officeDocument/2006/relationships/hyperlink" Target="https://www.google.com.tw/maps/place/24.866062,121.774262" TargetMode="External"/><Relationship Id="rId6789" Type="http://schemas.openxmlformats.org/officeDocument/2006/relationships/hyperlink" Target="https://www.google.com.tw/maps/place/23.481389,120.246389" TargetMode="External"/><Relationship Id="rId554" Type="http://schemas.openxmlformats.org/officeDocument/2006/relationships/hyperlink" Target="https://www.google.com.tw/maps/place/23.414954,120.386735" TargetMode="External"/><Relationship Id="rId2235" Type="http://schemas.openxmlformats.org/officeDocument/2006/relationships/hyperlink" Target="https://www.google.com.tw/maps/place/23.463055,120.532500" TargetMode="External"/><Relationship Id="rId3700" Type="http://schemas.openxmlformats.org/officeDocument/2006/relationships/hyperlink" Target="https://www.google.com.tw/maps/place/24.677603,121.763284" TargetMode="External"/><Relationship Id="rId6856" Type="http://schemas.openxmlformats.org/officeDocument/2006/relationships/hyperlink" Target="https://www.google.com.tw/maps/place/23.231114,120.182436" TargetMode="External"/><Relationship Id="rId7907" Type="http://schemas.openxmlformats.org/officeDocument/2006/relationships/hyperlink" Target="https://www.google.com.tw/maps/place/22.929931,120.502304" TargetMode="External"/><Relationship Id="rId9262" Type="http://schemas.openxmlformats.org/officeDocument/2006/relationships/hyperlink" Target="https://www.google.com.tw/maps/place/24.691750,121.375578" TargetMode="External"/><Relationship Id="rId207" Type="http://schemas.openxmlformats.org/officeDocument/2006/relationships/hyperlink" Target="https://www.google.com.tw/maps/place/24.645520,120.845265" TargetMode="External"/><Relationship Id="rId621" Type="http://schemas.openxmlformats.org/officeDocument/2006/relationships/hyperlink" Target="https://www.google.com.tw/maps/place/23.154572,120.337243" TargetMode="External"/><Relationship Id="rId1251" Type="http://schemas.openxmlformats.org/officeDocument/2006/relationships/hyperlink" Target="https://www.google.com.tw/maps/place/25.122340,121.864359" TargetMode="External"/><Relationship Id="rId2302" Type="http://schemas.openxmlformats.org/officeDocument/2006/relationships/hyperlink" Target="https://www.google.com.tw/maps/place/23.374926,120.612140" TargetMode="External"/><Relationship Id="rId5458" Type="http://schemas.openxmlformats.org/officeDocument/2006/relationships/hyperlink" Target="https://www.google.com.tw/maps/place/24.019987,121.131518" TargetMode="External"/><Relationship Id="rId5872" Type="http://schemas.openxmlformats.org/officeDocument/2006/relationships/hyperlink" Target="https://www.google.com.tw/maps/place/24.234925,120.516390" TargetMode="External"/><Relationship Id="rId6509" Type="http://schemas.openxmlformats.org/officeDocument/2006/relationships/hyperlink" Target="https://www.google.com.tw/maps/place/23.407024,120.653332" TargetMode="External"/><Relationship Id="rId6923" Type="http://schemas.openxmlformats.org/officeDocument/2006/relationships/hyperlink" Target="https://www.google.com.tw/maps/place/23.245601,120.275994" TargetMode="External"/><Relationship Id="rId4474" Type="http://schemas.openxmlformats.org/officeDocument/2006/relationships/hyperlink" Target="https://www.google.com.tw/maps/place/24.916249,121.547570" TargetMode="External"/><Relationship Id="rId5525" Type="http://schemas.openxmlformats.org/officeDocument/2006/relationships/hyperlink" Target="https://www.google.com.tw/maps/place/24.083859,121.169715" TargetMode="External"/><Relationship Id="rId3076" Type="http://schemas.openxmlformats.org/officeDocument/2006/relationships/hyperlink" Target="https://www.google.com.tw/maps/place/24.308049,121.287019" TargetMode="External"/><Relationship Id="rId3490" Type="http://schemas.openxmlformats.org/officeDocument/2006/relationships/hyperlink" Target="https://www.google.com.tw/maps/place/24.172758,121.545075" TargetMode="External"/><Relationship Id="rId4127" Type="http://schemas.openxmlformats.org/officeDocument/2006/relationships/hyperlink" Target="https://www.google.com.tw/maps/place/23.219820,121.282190" TargetMode="External"/><Relationship Id="rId4541" Type="http://schemas.openxmlformats.org/officeDocument/2006/relationships/hyperlink" Target="https://www.google.com.tw/maps/place/23.974925,121.576171" TargetMode="External"/><Relationship Id="rId7697" Type="http://schemas.openxmlformats.org/officeDocument/2006/relationships/hyperlink" Target="https://www.google.com.tw/maps/place/23.606962,120.891150" TargetMode="External"/><Relationship Id="rId2092" Type="http://schemas.openxmlformats.org/officeDocument/2006/relationships/hyperlink" Target="https://www.google.com.tw/maps/place/23.907850,120.679564" TargetMode="External"/><Relationship Id="rId3143" Type="http://schemas.openxmlformats.org/officeDocument/2006/relationships/hyperlink" Target="https://www.google.com.tw/maps/place/24.633563,121.609880" TargetMode="External"/><Relationship Id="rId6299" Type="http://schemas.openxmlformats.org/officeDocument/2006/relationships/hyperlink" Target="https://www.google.com.tw/maps/place/22.494772,120.448404" TargetMode="External"/><Relationship Id="rId8748" Type="http://schemas.openxmlformats.org/officeDocument/2006/relationships/hyperlink" Target="https://www.google.com.tw/maps/place/22.886569,120.526527" TargetMode="External"/><Relationship Id="rId7764" Type="http://schemas.openxmlformats.org/officeDocument/2006/relationships/hyperlink" Target="https://www.google.com.tw/maps/place/23.541351,120.899571" TargetMode="External"/><Relationship Id="rId8815" Type="http://schemas.openxmlformats.org/officeDocument/2006/relationships/hyperlink" Target="https://www.google.com.tw/maps/place/23.307180,121.335130" TargetMode="External"/><Relationship Id="rId131" Type="http://schemas.openxmlformats.org/officeDocument/2006/relationships/hyperlink" Target="https://www.google.com.tw/maps/place/24.868540,120.994770" TargetMode="External"/><Relationship Id="rId3210" Type="http://schemas.openxmlformats.org/officeDocument/2006/relationships/hyperlink" Target="https://www.google.com.tw/maps/place/24.197678,120.839427" TargetMode="External"/><Relationship Id="rId6366" Type="http://schemas.openxmlformats.org/officeDocument/2006/relationships/hyperlink" Target="https://www.google.com.tw/maps/place/22.971181,120.190450" TargetMode="External"/><Relationship Id="rId6780" Type="http://schemas.openxmlformats.org/officeDocument/2006/relationships/hyperlink" Target="https://www.google.com.tw/maps/place/23.519444,120.261389" TargetMode="External"/><Relationship Id="rId7417" Type="http://schemas.openxmlformats.org/officeDocument/2006/relationships/hyperlink" Target="https://www.google.com.tw/maps/place/23.174296,121.032223" TargetMode="External"/><Relationship Id="rId7831" Type="http://schemas.openxmlformats.org/officeDocument/2006/relationships/hyperlink" Target="https://www.google.com.tw/maps/place/23.159401,120.642043" TargetMode="External"/><Relationship Id="rId2976" Type="http://schemas.openxmlformats.org/officeDocument/2006/relationships/hyperlink" Target="https://www.google.com.tw/maps/place/24.531187,121.451510" TargetMode="External"/><Relationship Id="rId5382" Type="http://schemas.openxmlformats.org/officeDocument/2006/relationships/hyperlink" Target="https://www.google.com.tw/maps/place/24.003728,120.845202" TargetMode="External"/><Relationship Id="rId6019" Type="http://schemas.openxmlformats.org/officeDocument/2006/relationships/hyperlink" Target="https://www.google.com.tw/maps/place/23.695915,120.187691" TargetMode="External"/><Relationship Id="rId6433" Type="http://schemas.openxmlformats.org/officeDocument/2006/relationships/hyperlink" Target="https://www.google.com.tw/maps/place/23.465000,120.428611" TargetMode="External"/><Relationship Id="rId948" Type="http://schemas.openxmlformats.org/officeDocument/2006/relationships/hyperlink" Target="https://www.google.com.tw/maps/place/25.031201,121.429989" TargetMode="External"/><Relationship Id="rId1578" Type="http://schemas.openxmlformats.org/officeDocument/2006/relationships/hyperlink" Target="https://www.google.com.tw/maps/place/25.030678,121.835449" TargetMode="External"/><Relationship Id="rId1992" Type="http://schemas.openxmlformats.org/officeDocument/2006/relationships/hyperlink" Target="https://www.google.com.tw/maps/place/24.274324,120.777097" TargetMode="External"/><Relationship Id="rId2629" Type="http://schemas.openxmlformats.org/officeDocument/2006/relationships/hyperlink" Target="https://www.google.com.tw/maps/place/24.996456,121.306035" TargetMode="External"/><Relationship Id="rId5035" Type="http://schemas.openxmlformats.org/officeDocument/2006/relationships/hyperlink" Target="https://www.google.com.tw/maps/place/22.781405,121.161523" TargetMode="External"/><Relationship Id="rId6500" Type="http://schemas.openxmlformats.org/officeDocument/2006/relationships/hyperlink" Target="https://www.google.com.tw/maps/place/23.420000,120.643333" TargetMode="External"/><Relationship Id="rId1645" Type="http://schemas.openxmlformats.org/officeDocument/2006/relationships/hyperlink" Target="https://www.google.com.tw/maps/place/24.609910,121.836498" TargetMode="External"/><Relationship Id="rId4051" Type="http://schemas.openxmlformats.org/officeDocument/2006/relationships/hyperlink" Target="https://www.google.com.tw/maps/place/23.531480,121.377810" TargetMode="External"/><Relationship Id="rId5102" Type="http://schemas.openxmlformats.org/officeDocument/2006/relationships/hyperlink" Target="https://www.google.com.tw/maps/place/24.207535,120.581456" TargetMode="External"/><Relationship Id="rId8258" Type="http://schemas.openxmlformats.org/officeDocument/2006/relationships/hyperlink" Target="https://www.google.com.tw/maps/place/22.713763,120.647764" TargetMode="External"/><Relationship Id="rId8672" Type="http://schemas.openxmlformats.org/officeDocument/2006/relationships/hyperlink" Target="https://www.google.com.tw/maps/place/22.915959,120.638339" TargetMode="External"/><Relationship Id="rId9309" Type="http://schemas.openxmlformats.org/officeDocument/2006/relationships/hyperlink" Target="https://www.google.com.tw/maps/place/24.673728,121.402671" TargetMode="External"/><Relationship Id="rId7274" Type="http://schemas.openxmlformats.org/officeDocument/2006/relationships/hyperlink" Target="https://www.google.com.tw/maps/place/23.264279,120.839531" TargetMode="External"/><Relationship Id="rId8325" Type="http://schemas.openxmlformats.org/officeDocument/2006/relationships/hyperlink" Target="https://www.google.com.tw/maps/place/22.595819,120.401397" TargetMode="External"/><Relationship Id="rId1712" Type="http://schemas.openxmlformats.org/officeDocument/2006/relationships/hyperlink" Target="https://www.google.com.tw/maps/place/24.928747,121.373089" TargetMode="External"/><Relationship Id="rId4868" Type="http://schemas.openxmlformats.org/officeDocument/2006/relationships/hyperlink" Target="https://www.google.com.tw/maps/place/23.093197,121.356719" TargetMode="External"/><Relationship Id="rId5919" Type="http://schemas.openxmlformats.org/officeDocument/2006/relationships/hyperlink" Target="https://www.google.com.tw/maps/place/24.075395,120.420307" TargetMode="External"/><Relationship Id="rId6290" Type="http://schemas.openxmlformats.org/officeDocument/2006/relationships/hyperlink" Target="https://www.google.com.tw/maps/place/22.501006,120.399928" TargetMode="External"/><Relationship Id="rId3884" Type="http://schemas.openxmlformats.org/officeDocument/2006/relationships/hyperlink" Target="https://www.google.com.tw/maps/place/24.147613,121.644192" TargetMode="External"/><Relationship Id="rId4935" Type="http://schemas.openxmlformats.org/officeDocument/2006/relationships/hyperlink" Target="https://www.google.com.tw/maps/place/22.854051,121.194181" TargetMode="External"/><Relationship Id="rId7341" Type="http://schemas.openxmlformats.org/officeDocument/2006/relationships/hyperlink" Target="https://www.google.com.tw/maps/place/23.264854,120.949551" TargetMode="External"/><Relationship Id="rId9099" Type="http://schemas.openxmlformats.org/officeDocument/2006/relationships/hyperlink" Target="https://www.google.com.tw/maps/place/24.762415,121.348559" TargetMode="External"/><Relationship Id="rId2486" Type="http://schemas.openxmlformats.org/officeDocument/2006/relationships/hyperlink" Target="https://www.google.com.tw/maps/place/22.827398,120.504915" TargetMode="External"/><Relationship Id="rId3537" Type="http://schemas.openxmlformats.org/officeDocument/2006/relationships/hyperlink" Target="https://www.google.com.tw/maps/place/24.977548,121.542781" TargetMode="External"/><Relationship Id="rId3951" Type="http://schemas.openxmlformats.org/officeDocument/2006/relationships/hyperlink" Target="https://www.google.com.tw/maps/place/23.914150,121.532130" TargetMode="External"/><Relationship Id="rId458" Type="http://schemas.openxmlformats.org/officeDocument/2006/relationships/hyperlink" Target="https://www.google.com.tw/maps/place/23.791110,120.470591" TargetMode="External"/><Relationship Id="rId872" Type="http://schemas.openxmlformats.org/officeDocument/2006/relationships/hyperlink" Target="https://www.google.com.tw/maps/place/22.391644,120.592647" TargetMode="External"/><Relationship Id="rId1088" Type="http://schemas.openxmlformats.org/officeDocument/2006/relationships/hyperlink" Target="https://www.google.com.tw/maps/place/24.671318,120.856703" TargetMode="External"/><Relationship Id="rId2139" Type="http://schemas.openxmlformats.org/officeDocument/2006/relationships/hyperlink" Target="https://www.google.com.tw/maps/place/23.759903,120.654161" TargetMode="External"/><Relationship Id="rId2553" Type="http://schemas.openxmlformats.org/officeDocument/2006/relationships/hyperlink" Target="https://www.google.com.tw/maps/place/23.920356,120.677860" TargetMode="External"/><Relationship Id="rId3604" Type="http://schemas.openxmlformats.org/officeDocument/2006/relationships/hyperlink" Target="https://www.google.com.tw/maps/place/24.911297,121.714680" TargetMode="External"/><Relationship Id="rId6010" Type="http://schemas.openxmlformats.org/officeDocument/2006/relationships/hyperlink" Target="https://www.google.com.tw/maps/place/23.722733,120.216761" TargetMode="External"/><Relationship Id="rId9166" Type="http://schemas.openxmlformats.org/officeDocument/2006/relationships/hyperlink" Target="https://www.google.com.tw/maps/place/24.732897,121.353273" TargetMode="External"/><Relationship Id="rId525" Type="http://schemas.openxmlformats.org/officeDocument/2006/relationships/hyperlink" Target="https://www.google.com.tw/maps/place/23.519444,120.440556" TargetMode="External"/><Relationship Id="rId1155" Type="http://schemas.openxmlformats.org/officeDocument/2006/relationships/hyperlink" Target="https://www.google.com.tw/maps/place/25.293491,121.584857" TargetMode="External"/><Relationship Id="rId2206" Type="http://schemas.openxmlformats.org/officeDocument/2006/relationships/hyperlink" Target="https://www.google.com.tw/maps/place/23.566389,120.558056" TargetMode="External"/><Relationship Id="rId2620" Type="http://schemas.openxmlformats.org/officeDocument/2006/relationships/hyperlink" Target="https://www.google.com.tw/maps/place/25.031063,121.303910" TargetMode="External"/><Relationship Id="rId5776" Type="http://schemas.openxmlformats.org/officeDocument/2006/relationships/hyperlink" Target="https://www.google.com.tw/maps/place/23.822671,120.762474" TargetMode="External"/><Relationship Id="rId8182" Type="http://schemas.openxmlformats.org/officeDocument/2006/relationships/hyperlink" Target="https://www.google.com.tw/maps/place/23.049155,121.301103" TargetMode="External"/><Relationship Id="rId9233" Type="http://schemas.openxmlformats.org/officeDocument/2006/relationships/hyperlink" Target="https://www.google.com.tw/maps/place/24.701373,121.361228" TargetMode="External"/><Relationship Id="rId1222" Type="http://schemas.openxmlformats.org/officeDocument/2006/relationships/hyperlink" Target="https://www.google.com.tw/maps/place/25.140802,121.757201" TargetMode="External"/><Relationship Id="rId4378" Type="http://schemas.openxmlformats.org/officeDocument/2006/relationships/hyperlink" Target="https://www.google.com.tw/maps/place/22.361998,120.907207" TargetMode="External"/><Relationship Id="rId5429" Type="http://schemas.openxmlformats.org/officeDocument/2006/relationships/hyperlink" Target="https://www.google.com.tw/maps/place/23.997471,121.040825" TargetMode="External"/><Relationship Id="rId6827" Type="http://schemas.openxmlformats.org/officeDocument/2006/relationships/hyperlink" Target="https://www.google.com.tw/maps/place/23.321319,120.255497" TargetMode="External"/><Relationship Id="rId9300" Type="http://schemas.openxmlformats.org/officeDocument/2006/relationships/hyperlink" Target="https://www.google.com.tw/maps/place/24.674841,121.395318" TargetMode="External"/><Relationship Id="rId3394" Type="http://schemas.openxmlformats.org/officeDocument/2006/relationships/hyperlink" Target="https://www.google.com.tw/maps/place/24.181108,121.397960" TargetMode="External"/><Relationship Id="rId4792" Type="http://schemas.openxmlformats.org/officeDocument/2006/relationships/hyperlink" Target="https://www.google.com.tw/maps/place/23.384456,121.473252" TargetMode="External"/><Relationship Id="rId5843" Type="http://schemas.openxmlformats.org/officeDocument/2006/relationships/hyperlink" Target="https://www.google.com.tw/maps/place/23.791646,121.000229" TargetMode="External"/><Relationship Id="rId8999" Type="http://schemas.openxmlformats.org/officeDocument/2006/relationships/hyperlink" Target="https://www.google.com.tw/maps/place/24.248927,121.157515" TargetMode="External"/><Relationship Id="rId3047" Type="http://schemas.openxmlformats.org/officeDocument/2006/relationships/hyperlink" Target="https://www.google.com.tw/maps/place/24.379314,121.341403" TargetMode="External"/><Relationship Id="rId4445" Type="http://schemas.openxmlformats.org/officeDocument/2006/relationships/hyperlink" Target="https://www.google.com.tw/maps/place/22.204233,120.746782" TargetMode="External"/><Relationship Id="rId5910" Type="http://schemas.openxmlformats.org/officeDocument/2006/relationships/hyperlink" Target="https://www.google.com.tw/maps/place/24.090399,120.447905" TargetMode="External"/><Relationship Id="rId3461" Type="http://schemas.openxmlformats.org/officeDocument/2006/relationships/hyperlink" Target="https://www.google.com.tw/maps/place/24.198212,121.485201" TargetMode="External"/><Relationship Id="rId4512" Type="http://schemas.openxmlformats.org/officeDocument/2006/relationships/hyperlink" Target="https://www.google.com.tw/maps/place/24.752775,121.658593" TargetMode="External"/><Relationship Id="rId7668" Type="http://schemas.openxmlformats.org/officeDocument/2006/relationships/hyperlink" Target="https://www.google.com.tw/maps/place/23.718983,120.853057" TargetMode="External"/><Relationship Id="rId8719" Type="http://schemas.openxmlformats.org/officeDocument/2006/relationships/hyperlink" Target="https://www.google.com.tw/maps/place/22.893976,120.400609" TargetMode="External"/><Relationship Id="rId382" Type="http://schemas.openxmlformats.org/officeDocument/2006/relationships/hyperlink" Target="https://www.google.com.tw/maps/place/24.082925,120.546973" TargetMode="External"/><Relationship Id="rId2063" Type="http://schemas.openxmlformats.org/officeDocument/2006/relationships/hyperlink" Target="https://www.google.com.tw/maps/place/24.024071,120.696506" TargetMode="External"/><Relationship Id="rId3114" Type="http://schemas.openxmlformats.org/officeDocument/2006/relationships/hyperlink" Target="https://www.google.com.tw/maps/place/24.861339,121.363674" TargetMode="External"/><Relationship Id="rId6684" Type="http://schemas.openxmlformats.org/officeDocument/2006/relationships/hyperlink" Target="https://www.google.com.tw/maps/place/23.867812,120.439265" TargetMode="External"/><Relationship Id="rId7735" Type="http://schemas.openxmlformats.org/officeDocument/2006/relationships/hyperlink" Target="https://www.google.com.tw/maps/place/23.553058,120.913142" TargetMode="External"/><Relationship Id="rId9090" Type="http://schemas.openxmlformats.org/officeDocument/2006/relationships/hyperlink" Target="https://www.google.com.tw/maps/place/24.768342,121.352389" TargetMode="External"/><Relationship Id="rId2130" Type="http://schemas.openxmlformats.org/officeDocument/2006/relationships/hyperlink" Target="https://www.google.com.tw/maps/place/23.761424,120.693969" TargetMode="External"/><Relationship Id="rId5286" Type="http://schemas.openxmlformats.org/officeDocument/2006/relationships/hyperlink" Target="https://www.google.com.tw/maps/place/24.639976,120.859430" TargetMode="External"/><Relationship Id="rId6337" Type="http://schemas.openxmlformats.org/officeDocument/2006/relationships/hyperlink" Target="https://www.google.com.tw/maps/place/22.401418,120.584681" TargetMode="External"/><Relationship Id="rId6751" Type="http://schemas.openxmlformats.org/officeDocument/2006/relationships/hyperlink" Target="https://www.google.com.tw/maps/place/23.625555,120.310278" TargetMode="External"/><Relationship Id="rId102" Type="http://schemas.openxmlformats.org/officeDocument/2006/relationships/hyperlink" Target="https://www.google.com.tw/maps/place/24.900976,121.121647" TargetMode="External"/><Relationship Id="rId5353" Type="http://schemas.openxmlformats.org/officeDocument/2006/relationships/hyperlink" Target="https://www.google.com.tw/maps/place/23.984287,120.756807" TargetMode="External"/><Relationship Id="rId6404" Type="http://schemas.openxmlformats.org/officeDocument/2006/relationships/hyperlink" Target="https://www.google.com.tw/maps/place/23.060996,120.181375" TargetMode="External"/><Relationship Id="rId7802" Type="http://schemas.openxmlformats.org/officeDocument/2006/relationships/hyperlink" Target="https://www.google.com.tw/maps/place/23.240202,120.697943" TargetMode="External"/><Relationship Id="rId1896" Type="http://schemas.openxmlformats.org/officeDocument/2006/relationships/hyperlink" Target="https://www.google.com.tw/maps/place/24.529658,120.916698" TargetMode="External"/><Relationship Id="rId2947" Type="http://schemas.openxmlformats.org/officeDocument/2006/relationships/hyperlink" Target="https://www.google.com.tw/maps/place/24.735555,121.806918" TargetMode="External"/><Relationship Id="rId5006" Type="http://schemas.openxmlformats.org/officeDocument/2006/relationships/hyperlink" Target="https://www.google.com.tw/maps/place/23.651000,121.476096" TargetMode="External"/><Relationship Id="rId919" Type="http://schemas.openxmlformats.org/officeDocument/2006/relationships/hyperlink" Target="https://www.google.com.tw/maps/place/22.208013,120.686542" TargetMode="External"/><Relationship Id="rId1549" Type="http://schemas.openxmlformats.org/officeDocument/2006/relationships/hyperlink" Target="https://www.google.com.tw/maps/place/25.182611,121.419498" TargetMode="External"/><Relationship Id="rId1963" Type="http://schemas.openxmlformats.org/officeDocument/2006/relationships/hyperlink" Target="https://www.google.com.tw/maps/place/24.310129,120.820875" TargetMode="External"/><Relationship Id="rId4022" Type="http://schemas.openxmlformats.org/officeDocument/2006/relationships/hyperlink" Target="https://www.google.com.tw/maps/place/23.652130,121.417150" TargetMode="External"/><Relationship Id="rId5420" Type="http://schemas.openxmlformats.org/officeDocument/2006/relationships/hyperlink" Target="https://www.google.com.tw/maps/place/23.977618,121.004144" TargetMode="External"/><Relationship Id="rId7178" Type="http://schemas.openxmlformats.org/officeDocument/2006/relationships/hyperlink" Target="https://www.google.com.tw/maps/place/23.078072,120.619680" TargetMode="External"/><Relationship Id="rId8576" Type="http://schemas.openxmlformats.org/officeDocument/2006/relationships/hyperlink" Target="https://www.google.com.tw/maps/place/22.759555,120.578675" TargetMode="External"/><Relationship Id="rId8990" Type="http://schemas.openxmlformats.org/officeDocument/2006/relationships/hyperlink" Target="https://www.google.com.tw/maps/place/24.241807,121.127015" TargetMode="External"/><Relationship Id="rId1616" Type="http://schemas.openxmlformats.org/officeDocument/2006/relationships/hyperlink" Target="https://www.google.com.tw/maps/place/25.099221,121.778663" TargetMode="External"/><Relationship Id="rId7592" Type="http://schemas.openxmlformats.org/officeDocument/2006/relationships/hyperlink" Target="https://www.google.com.tw/maps/place/23.963307,120.946109" TargetMode="External"/><Relationship Id="rId8229" Type="http://schemas.openxmlformats.org/officeDocument/2006/relationships/hyperlink" Target="https://www.google.com.tw/maps/place/22.690731,120.533693" TargetMode="External"/><Relationship Id="rId8643" Type="http://schemas.openxmlformats.org/officeDocument/2006/relationships/hyperlink" Target="https://www.google.com.tw/maps/place/22.508934,120.462041" TargetMode="External"/><Relationship Id="rId3788" Type="http://schemas.openxmlformats.org/officeDocument/2006/relationships/hyperlink" Target="https://www.google.com.tw/maps/place/24.453953,121.777923" TargetMode="External"/><Relationship Id="rId4839" Type="http://schemas.openxmlformats.org/officeDocument/2006/relationships/hyperlink" Target="https://www.google.com.tw/maps/place/23.200405,121.395263" TargetMode="External"/><Relationship Id="rId6194" Type="http://schemas.openxmlformats.org/officeDocument/2006/relationships/hyperlink" Target="https://www.google.com.tw/maps/place/22.834267,120.234607" TargetMode="External"/><Relationship Id="rId7245" Type="http://schemas.openxmlformats.org/officeDocument/2006/relationships/hyperlink" Target="https://www.google.com.tw/maps/place/23.183309,120.782017" TargetMode="External"/><Relationship Id="rId8710" Type="http://schemas.openxmlformats.org/officeDocument/2006/relationships/hyperlink" Target="https://www.google.com.tw/maps/place/22.877778,120.367834" TargetMode="External"/><Relationship Id="rId3855" Type="http://schemas.openxmlformats.org/officeDocument/2006/relationships/hyperlink" Target="https://www.google.com.tw/maps/place/24.241166,121.711166" TargetMode="External"/><Relationship Id="rId6261" Type="http://schemas.openxmlformats.org/officeDocument/2006/relationships/hyperlink" Target="https://www.google.com.tw/maps/place/22.580086,120.329407" TargetMode="External"/><Relationship Id="rId7312" Type="http://schemas.openxmlformats.org/officeDocument/2006/relationships/hyperlink" Target="https://www.google.com.tw/maps/place/23.284531,120.902324" TargetMode="External"/><Relationship Id="rId776" Type="http://schemas.openxmlformats.org/officeDocument/2006/relationships/hyperlink" Target="https://www.google.com.tw/maps/place/22.639476,120.401753" TargetMode="External"/><Relationship Id="rId2457" Type="http://schemas.openxmlformats.org/officeDocument/2006/relationships/hyperlink" Target="https://www.google.com.tw/maps/place/22.928620,120.458478" TargetMode="External"/><Relationship Id="rId3508" Type="http://schemas.openxmlformats.org/officeDocument/2006/relationships/hyperlink" Target="https://www.google.com.tw/maps/place/24.162006,121.608430" TargetMode="External"/><Relationship Id="rId4906" Type="http://schemas.openxmlformats.org/officeDocument/2006/relationships/hyperlink" Target="https://www.google.com.tw/maps/place/22.945893,121.279697" TargetMode="External"/><Relationship Id="rId429" Type="http://schemas.openxmlformats.org/officeDocument/2006/relationships/hyperlink" Target="https://www.google.com.tw/maps/place/23.895318,120.533399" TargetMode="External"/><Relationship Id="rId1059" Type="http://schemas.openxmlformats.org/officeDocument/2006/relationships/hyperlink" Target="https://www.google.com.tw/maps/place/23.693330,120.512513" TargetMode="External"/><Relationship Id="rId1473" Type="http://schemas.openxmlformats.org/officeDocument/2006/relationships/hyperlink" Target="https://www.google.com.tw/maps/place/25.175703,121.543868" TargetMode="External"/><Relationship Id="rId2871" Type="http://schemas.openxmlformats.org/officeDocument/2006/relationships/hyperlink" Target="https://www.google.com.tw/maps/place/24.620553,121.535823" TargetMode="External"/><Relationship Id="rId3922" Type="http://schemas.openxmlformats.org/officeDocument/2006/relationships/hyperlink" Target="https://www.google.com.tw/maps/place/24.000664,121.620115" TargetMode="External"/><Relationship Id="rId8086" Type="http://schemas.openxmlformats.org/officeDocument/2006/relationships/hyperlink" Target="https://www.google.com.tw/maps/place/22.771290,120.448870" TargetMode="External"/><Relationship Id="rId9137" Type="http://schemas.openxmlformats.org/officeDocument/2006/relationships/hyperlink" Target="https://www.google.com.tw/maps/place/24.744932,121.348083" TargetMode="External"/><Relationship Id="rId843" Type="http://schemas.openxmlformats.org/officeDocument/2006/relationships/hyperlink" Target="https://www.google.com.tw/maps/place/22.507678,120.532683" TargetMode="External"/><Relationship Id="rId1126" Type="http://schemas.openxmlformats.org/officeDocument/2006/relationships/hyperlink" Target="https://www.google.com.tw/maps/place/25.252804,121.472354" TargetMode="External"/><Relationship Id="rId2524" Type="http://schemas.openxmlformats.org/officeDocument/2006/relationships/hyperlink" Target="https://www.google.com.tw/maps/place/22.686010,120.489078" TargetMode="External"/><Relationship Id="rId8153" Type="http://schemas.openxmlformats.org/officeDocument/2006/relationships/hyperlink" Target="https://www.google.com.tw/maps/place/23.101780,121.272910" TargetMode="External"/><Relationship Id="rId910" Type="http://schemas.openxmlformats.org/officeDocument/2006/relationships/hyperlink" Target="https://www.google.com.tw/maps/place/22.242102,120.665659" TargetMode="External"/><Relationship Id="rId1540" Type="http://schemas.openxmlformats.org/officeDocument/2006/relationships/hyperlink" Target="https://www.google.com.tw/maps/place/25.158140,121.457879" TargetMode="External"/><Relationship Id="rId4696" Type="http://schemas.openxmlformats.org/officeDocument/2006/relationships/hyperlink" Target="https://www.google.com.tw/maps/place/23.743723,121.557046" TargetMode="External"/><Relationship Id="rId5747" Type="http://schemas.openxmlformats.org/officeDocument/2006/relationships/hyperlink" Target="https://www.google.com.tw/maps/place/24.855290,120.946090" TargetMode="External"/><Relationship Id="rId9204" Type="http://schemas.openxmlformats.org/officeDocument/2006/relationships/hyperlink" Target="https://www.google.com.tw/maps/place/24.714615,121.353000" TargetMode="External"/><Relationship Id="rId3298" Type="http://schemas.openxmlformats.org/officeDocument/2006/relationships/hyperlink" Target="https://www.google.com.tw/maps/place/24.247240,121.235840" TargetMode="External"/><Relationship Id="rId4349" Type="http://schemas.openxmlformats.org/officeDocument/2006/relationships/hyperlink" Target="https://www.google.com.tw/maps/place/22.480153,120.951162" TargetMode="External"/><Relationship Id="rId4763" Type="http://schemas.openxmlformats.org/officeDocument/2006/relationships/hyperlink" Target="https://www.google.com.tw/maps/place/23.491203,121.506733" TargetMode="External"/><Relationship Id="rId5814" Type="http://schemas.openxmlformats.org/officeDocument/2006/relationships/hyperlink" Target="https://www.google.com.tw/maps/place/23.792586,120.907499" TargetMode="External"/><Relationship Id="rId8220" Type="http://schemas.openxmlformats.org/officeDocument/2006/relationships/hyperlink" Target="https://www.google.com.tw/maps/place/22.674523,120.496698" TargetMode="External"/><Relationship Id="rId3365" Type="http://schemas.openxmlformats.org/officeDocument/2006/relationships/hyperlink" Target="https://www.google.com.tw/maps/place/24.179792,121.314164" TargetMode="External"/><Relationship Id="rId4416" Type="http://schemas.openxmlformats.org/officeDocument/2006/relationships/hyperlink" Target="https://www.google.com.tw/maps/place/22.251753,120.840399" TargetMode="External"/><Relationship Id="rId4830" Type="http://schemas.openxmlformats.org/officeDocument/2006/relationships/hyperlink" Target="https://www.google.com.tw/maps/place/23.232930,121.413356" TargetMode="External"/><Relationship Id="rId7986" Type="http://schemas.openxmlformats.org/officeDocument/2006/relationships/hyperlink" Target="https://www.google.com.tw/maps/place/22.601219,120.434350" TargetMode="External"/><Relationship Id="rId286" Type="http://schemas.openxmlformats.org/officeDocument/2006/relationships/hyperlink" Target="https://www.google.com.tw/maps/place/24.429799,120.644799" TargetMode="External"/><Relationship Id="rId2381" Type="http://schemas.openxmlformats.org/officeDocument/2006/relationships/hyperlink" Target="https://www.google.com.tw/maps/place/23.211355,120.524517" TargetMode="External"/><Relationship Id="rId3018" Type="http://schemas.openxmlformats.org/officeDocument/2006/relationships/hyperlink" Target="https://www.google.com.tw/maps/place/24.420681,121.366936" TargetMode="External"/><Relationship Id="rId3432" Type="http://schemas.openxmlformats.org/officeDocument/2006/relationships/hyperlink" Target="https://www.google.com.tw/maps/place/24.203783,121.428065" TargetMode="External"/><Relationship Id="rId6588" Type="http://schemas.openxmlformats.org/officeDocument/2006/relationships/hyperlink" Target="https://www.google.com.tw/maps/place/23.502500,120.811667" TargetMode="External"/><Relationship Id="rId7639" Type="http://schemas.openxmlformats.org/officeDocument/2006/relationships/hyperlink" Target="https://www.google.com.tw/maps/place/23.817643,120.885521" TargetMode="External"/><Relationship Id="rId353" Type="http://schemas.openxmlformats.org/officeDocument/2006/relationships/hyperlink" Target="https://www.google.com.tw/maps/place/24.174168,120.543021" TargetMode="External"/><Relationship Id="rId2034" Type="http://schemas.openxmlformats.org/officeDocument/2006/relationships/hyperlink" Target="https://www.google.com.tw/maps/place/24.135479,120.696329" TargetMode="External"/><Relationship Id="rId9061" Type="http://schemas.openxmlformats.org/officeDocument/2006/relationships/hyperlink" Target="https://www.google.com.tw/maps/place/24.783347,121.361211" TargetMode="External"/><Relationship Id="rId420" Type="http://schemas.openxmlformats.org/officeDocument/2006/relationships/hyperlink" Target="https://www.google.com.tw/maps/place/23.930262,120.553556" TargetMode="External"/><Relationship Id="rId1050" Type="http://schemas.openxmlformats.org/officeDocument/2006/relationships/hyperlink" Target="https://www.google.com.tw/maps/place/23.715771,120.530553" TargetMode="External"/><Relationship Id="rId2101" Type="http://schemas.openxmlformats.org/officeDocument/2006/relationships/hyperlink" Target="https://www.google.com.tw/maps/place/23.870540,120.692711" TargetMode="External"/><Relationship Id="rId5257" Type="http://schemas.openxmlformats.org/officeDocument/2006/relationships/hyperlink" Target="https://www.google.com.tw/maps/place/24.297798,120.723612" TargetMode="External"/><Relationship Id="rId6655" Type="http://schemas.openxmlformats.org/officeDocument/2006/relationships/hyperlink" Target="https://www.google.com.tw/maps/place/23.968231,120.479949" TargetMode="External"/><Relationship Id="rId7706" Type="http://schemas.openxmlformats.org/officeDocument/2006/relationships/hyperlink" Target="https://www.google.com.tw/maps/place/23.574373,120.876059" TargetMode="External"/><Relationship Id="rId5671" Type="http://schemas.openxmlformats.org/officeDocument/2006/relationships/hyperlink" Target="https://www.google.com.tw/maps/place/25.067960,121.190040" TargetMode="External"/><Relationship Id="rId6308" Type="http://schemas.openxmlformats.org/officeDocument/2006/relationships/hyperlink" Target="https://www.google.com.tw/maps/place/22.462393,120.463883" TargetMode="External"/><Relationship Id="rId6722" Type="http://schemas.openxmlformats.org/officeDocument/2006/relationships/hyperlink" Target="https://www.google.com.tw/maps/place/23.741237,120.347230" TargetMode="External"/><Relationship Id="rId1867" Type="http://schemas.openxmlformats.org/officeDocument/2006/relationships/hyperlink" Target="https://www.google.com.tw/maps/place/24.625566,120.952620" TargetMode="External"/><Relationship Id="rId2918" Type="http://schemas.openxmlformats.org/officeDocument/2006/relationships/hyperlink" Target="https://www.google.com.tw/maps/place/24.716289,121.697597" TargetMode="External"/><Relationship Id="rId4273" Type="http://schemas.openxmlformats.org/officeDocument/2006/relationships/hyperlink" Target="https://www.google.com.tw/maps/place/22.768593,121.066905" TargetMode="External"/><Relationship Id="rId5324" Type="http://schemas.openxmlformats.org/officeDocument/2006/relationships/hyperlink" Target="https://www.google.com.tw/maps/place/24.013659,120.633659" TargetMode="External"/><Relationship Id="rId8894" Type="http://schemas.openxmlformats.org/officeDocument/2006/relationships/hyperlink" Target="https://www.google.com.tw/maps/place/23.523611,120.326667" TargetMode="External"/><Relationship Id="rId1934" Type="http://schemas.openxmlformats.org/officeDocument/2006/relationships/hyperlink" Target="https://www.google.com.tw/maps/place/24.394325,120.860286" TargetMode="External"/><Relationship Id="rId4340" Type="http://schemas.openxmlformats.org/officeDocument/2006/relationships/hyperlink" Target="https://www.google.com.tw/maps/place/22.518646,120.963931" TargetMode="External"/><Relationship Id="rId7496" Type="http://schemas.openxmlformats.org/officeDocument/2006/relationships/hyperlink" Target="https://www.google.com.tw/maps/place/24.160866,120.860318" TargetMode="External"/><Relationship Id="rId8547" Type="http://schemas.openxmlformats.org/officeDocument/2006/relationships/hyperlink" Target="https://www.google.com.tw/maps/place/22.863309,120.624553" TargetMode="External"/><Relationship Id="rId8961" Type="http://schemas.openxmlformats.org/officeDocument/2006/relationships/hyperlink" Target="https://www.google.com.tw/maps/place/24.224181,121.050559" TargetMode="External"/><Relationship Id="rId6098" Type="http://schemas.openxmlformats.org/officeDocument/2006/relationships/hyperlink" Target="https://www.google.com.tw/maps/place/23.374167,120.174167" TargetMode="External"/><Relationship Id="rId7149" Type="http://schemas.openxmlformats.org/officeDocument/2006/relationships/hyperlink" Target="https://www.google.com.tw/maps/place/23.080521,120.526726" TargetMode="External"/><Relationship Id="rId7563" Type="http://schemas.openxmlformats.org/officeDocument/2006/relationships/hyperlink" Target="https://www.google.com.tw/maps/place/24.045253,120.928941" TargetMode="External"/><Relationship Id="rId8614" Type="http://schemas.openxmlformats.org/officeDocument/2006/relationships/hyperlink" Target="https://www.google.com.tw/maps/place/22.624473,120.483192" TargetMode="External"/><Relationship Id="rId6165" Type="http://schemas.openxmlformats.org/officeDocument/2006/relationships/hyperlink" Target="https://www.google.com.tw/maps/place/23.090139,120.133000" TargetMode="External"/><Relationship Id="rId7216" Type="http://schemas.openxmlformats.org/officeDocument/2006/relationships/hyperlink" Target="https://www.google.com.tw/maps/place/23.121543,120.710036" TargetMode="External"/><Relationship Id="rId3759" Type="http://schemas.openxmlformats.org/officeDocument/2006/relationships/hyperlink" Target="https://www.google.com.tw/maps/place/24.521673,121.834883" TargetMode="External"/><Relationship Id="rId5181" Type="http://schemas.openxmlformats.org/officeDocument/2006/relationships/hyperlink" Target="https://www.google.com.tw/maps/place/24.576027,120.853504" TargetMode="External"/><Relationship Id="rId6232" Type="http://schemas.openxmlformats.org/officeDocument/2006/relationships/hyperlink" Target="https://www.google.com.tw/maps/place/22.691997,120.302807" TargetMode="External"/><Relationship Id="rId7630" Type="http://schemas.openxmlformats.org/officeDocument/2006/relationships/hyperlink" Target="https://www.google.com.tw/maps/place/23.841554,120.897456" TargetMode="External"/><Relationship Id="rId9388" Type="http://schemas.openxmlformats.org/officeDocument/2006/relationships/hyperlink" Target="https://www.google.com.tw/maps/place/24.650506,121.428764" TargetMode="External"/><Relationship Id="rId2775" Type="http://schemas.openxmlformats.org/officeDocument/2006/relationships/hyperlink" Target="https://www.google.com.tw/maps/place/24.576183,120.842606" TargetMode="External"/><Relationship Id="rId3826" Type="http://schemas.openxmlformats.org/officeDocument/2006/relationships/hyperlink" Target="https://www.google.com.tw/maps/place/24.325132,121.763983" TargetMode="External"/><Relationship Id="rId747" Type="http://schemas.openxmlformats.org/officeDocument/2006/relationships/hyperlink" Target="https://www.google.com.tw/maps/place/22.686383,120.320516" TargetMode="External"/><Relationship Id="rId1377" Type="http://schemas.openxmlformats.org/officeDocument/2006/relationships/hyperlink" Target="https://www.google.com.tw/maps/place/24.805595,121.816976" TargetMode="External"/><Relationship Id="rId1791" Type="http://schemas.openxmlformats.org/officeDocument/2006/relationships/hyperlink" Target="https://www.google.com.tw/maps/place/24.760186,121.171246" TargetMode="External"/><Relationship Id="rId2428" Type="http://schemas.openxmlformats.org/officeDocument/2006/relationships/hyperlink" Target="https://www.google.com.tw/maps/place/23.045724,120.482663" TargetMode="External"/><Relationship Id="rId2842" Type="http://schemas.openxmlformats.org/officeDocument/2006/relationships/hyperlink" Target="https://www.google.com.tw/maps/place/24.613840,121.482929" TargetMode="External"/><Relationship Id="rId5998" Type="http://schemas.openxmlformats.org/officeDocument/2006/relationships/hyperlink" Target="https://www.google.com.tw/maps/place/23.749320,120.262760" TargetMode="External"/><Relationship Id="rId83" Type="http://schemas.openxmlformats.org/officeDocument/2006/relationships/hyperlink" Target="https://www.google.com.tw/maps/place/24.935200,121.200500" TargetMode="External"/><Relationship Id="rId814" Type="http://schemas.openxmlformats.org/officeDocument/2006/relationships/hyperlink" Target="https://www.google.com.tw/maps/place/22.615066,120.558145" TargetMode="External"/><Relationship Id="rId1444" Type="http://schemas.openxmlformats.org/officeDocument/2006/relationships/hyperlink" Target="https://www.google.com.tw/maps/place/25.201727,121.593734" TargetMode="External"/><Relationship Id="rId8057" Type="http://schemas.openxmlformats.org/officeDocument/2006/relationships/hyperlink" Target="https://www.google.com.tw/maps/place/22.735665,120.333150" TargetMode="External"/><Relationship Id="rId8471" Type="http://schemas.openxmlformats.org/officeDocument/2006/relationships/hyperlink" Target="https://www.google.com.tw/maps/place/22.169781,120.891375" TargetMode="External"/><Relationship Id="rId9108" Type="http://schemas.openxmlformats.org/officeDocument/2006/relationships/hyperlink" Target="https://www.google.com.tw/maps/place/24.759194,121.346025" TargetMode="External"/><Relationship Id="rId1511" Type="http://schemas.openxmlformats.org/officeDocument/2006/relationships/hyperlink" Target="https://www.google.com.tw/maps/place/25.067539,121.513705" TargetMode="External"/><Relationship Id="rId4667" Type="http://schemas.openxmlformats.org/officeDocument/2006/relationships/hyperlink" Target="https://www.google.com.tw/maps/place/23.842323,121.591146" TargetMode="External"/><Relationship Id="rId5718" Type="http://schemas.openxmlformats.org/officeDocument/2006/relationships/hyperlink" Target="https://www.google.com.tw/maps/place/24.967000,121.017490" TargetMode="External"/><Relationship Id="rId7073" Type="http://schemas.openxmlformats.org/officeDocument/2006/relationships/hyperlink" Target="https://www.google.com.tw/maps/place/23.026305,120.258834" TargetMode="External"/><Relationship Id="rId8124" Type="http://schemas.openxmlformats.org/officeDocument/2006/relationships/hyperlink" Target="https://www.google.com.tw/maps/place/23.169680,121.244670" TargetMode="External"/><Relationship Id="rId3269" Type="http://schemas.openxmlformats.org/officeDocument/2006/relationships/hyperlink" Target="https://www.google.com.tw/maps/place/24.255178,121.181168" TargetMode="External"/><Relationship Id="rId3683" Type="http://schemas.openxmlformats.org/officeDocument/2006/relationships/hyperlink" Target="https://www.google.com.tw/maps/place/24.749994,121.771676" TargetMode="External"/><Relationship Id="rId7140" Type="http://schemas.openxmlformats.org/officeDocument/2006/relationships/hyperlink" Target="https://www.google.com.tw/maps/place/23.073611,120.502779" TargetMode="External"/><Relationship Id="rId2285" Type="http://schemas.openxmlformats.org/officeDocument/2006/relationships/hyperlink" Target="https://www.google.com.tw/maps/place/23.367275,120.583062" TargetMode="External"/><Relationship Id="rId3336" Type="http://schemas.openxmlformats.org/officeDocument/2006/relationships/hyperlink" Target="https://www.google.com.tw/maps/place/24.224820,121.282777" TargetMode="External"/><Relationship Id="rId4734" Type="http://schemas.openxmlformats.org/officeDocument/2006/relationships/hyperlink" Target="https://www.google.com.tw/maps/place/23.603650,121.528871" TargetMode="External"/><Relationship Id="rId257" Type="http://schemas.openxmlformats.org/officeDocument/2006/relationships/hyperlink" Target="https://www.google.com.tw/maps/place/24.538755,120.695593" TargetMode="External"/><Relationship Id="rId3750" Type="http://schemas.openxmlformats.org/officeDocument/2006/relationships/hyperlink" Target="https://www.google.com.tw/maps/place/24.531403,121.860403" TargetMode="External"/><Relationship Id="rId4801" Type="http://schemas.openxmlformats.org/officeDocument/2006/relationships/hyperlink" Target="https://www.google.com.tw/maps/place/23.345051,121.466182" TargetMode="External"/><Relationship Id="rId7957" Type="http://schemas.openxmlformats.org/officeDocument/2006/relationships/hyperlink" Target="https://www.google.com.tw/maps/place/22.720832,120.444192" TargetMode="External"/><Relationship Id="rId671" Type="http://schemas.openxmlformats.org/officeDocument/2006/relationships/hyperlink" Target="https://www.google.com.tw/maps/place/22.988000,120.233500" TargetMode="External"/><Relationship Id="rId2352" Type="http://schemas.openxmlformats.org/officeDocument/2006/relationships/hyperlink" Target="https://www.google.com.tw/maps/place/23.266839,120.579202" TargetMode="External"/><Relationship Id="rId3403" Type="http://schemas.openxmlformats.org/officeDocument/2006/relationships/hyperlink" Target="https://www.google.com.tw/maps/place/24.189077,121.383694" TargetMode="External"/><Relationship Id="rId6559" Type="http://schemas.openxmlformats.org/officeDocument/2006/relationships/hyperlink" Target="https://www.google.com.tw/maps/place/23.491667,120.756667" TargetMode="External"/><Relationship Id="rId6973" Type="http://schemas.openxmlformats.org/officeDocument/2006/relationships/hyperlink" Target="https://www.google.com.tw/maps/place/23.055055,120.299167" TargetMode="External"/><Relationship Id="rId324" Type="http://schemas.openxmlformats.org/officeDocument/2006/relationships/hyperlink" Target="https://www.google.com.tw/maps/place/24.287600,120.585425" TargetMode="External"/><Relationship Id="rId2005" Type="http://schemas.openxmlformats.org/officeDocument/2006/relationships/hyperlink" Target="https://www.google.com.tw/maps/place/24.250477,120.728171" TargetMode="External"/><Relationship Id="rId5575" Type="http://schemas.openxmlformats.org/officeDocument/2006/relationships/hyperlink" Target="https://www.google.com.tw/maps/place/24.172676,121.298920" TargetMode="External"/><Relationship Id="rId6626" Type="http://schemas.openxmlformats.org/officeDocument/2006/relationships/hyperlink" Target="https://www.google.com.tw/maps/place/24.078391,120.539745" TargetMode="External"/><Relationship Id="rId9032" Type="http://schemas.openxmlformats.org/officeDocument/2006/relationships/hyperlink" Target="https://www.google.com.tw/maps/place/24.825362,121.340988" TargetMode="External"/><Relationship Id="rId1021" Type="http://schemas.openxmlformats.org/officeDocument/2006/relationships/hyperlink" Target="https://www.google.com.tw/maps/place/24.113548,120.592012" TargetMode="External"/><Relationship Id="rId4177" Type="http://schemas.openxmlformats.org/officeDocument/2006/relationships/hyperlink" Target="https://www.google.com.tw/maps/place/23.040997,121.161395" TargetMode="External"/><Relationship Id="rId4591" Type="http://schemas.openxmlformats.org/officeDocument/2006/relationships/hyperlink" Target="https://www.google.com.tw/maps/place/24.258341,120.575477" TargetMode="External"/><Relationship Id="rId5228" Type="http://schemas.openxmlformats.org/officeDocument/2006/relationships/hyperlink" Target="https://www.google.com.tw/maps/place/24.412290,120.771101" TargetMode="External"/><Relationship Id="rId5642" Type="http://schemas.openxmlformats.org/officeDocument/2006/relationships/hyperlink" Target="https://www.google.com.tw/maps/place/25.121610,121.308400" TargetMode="External"/><Relationship Id="rId8798" Type="http://schemas.openxmlformats.org/officeDocument/2006/relationships/hyperlink" Target="https://www.google.com.tw/maps/place/23.301160,121.290440" TargetMode="External"/><Relationship Id="rId3193" Type="http://schemas.openxmlformats.org/officeDocument/2006/relationships/hyperlink" Target="https://www.google.com.tw/maps/place/24.668606,121.815372" TargetMode="External"/><Relationship Id="rId4244" Type="http://schemas.openxmlformats.org/officeDocument/2006/relationships/hyperlink" Target="https://www.google.com.tw/maps/place/22.811829,121.089295" TargetMode="External"/><Relationship Id="rId1838" Type="http://schemas.openxmlformats.org/officeDocument/2006/relationships/hyperlink" Target="https://www.google.com.tw/maps/place/24.687230,121.018442" TargetMode="External"/><Relationship Id="rId3260" Type="http://schemas.openxmlformats.org/officeDocument/2006/relationships/hyperlink" Target="https://www.google.com.tw/maps/place/24.196648,120.996602" TargetMode="External"/><Relationship Id="rId4311" Type="http://schemas.openxmlformats.org/officeDocument/2006/relationships/hyperlink" Target="https://www.google.com.tw/maps/place/22.626961,121.012760" TargetMode="External"/><Relationship Id="rId7467" Type="http://schemas.openxmlformats.org/officeDocument/2006/relationships/hyperlink" Target="https://www.google.com.tw/maps/place/23.121935,121.164948" TargetMode="External"/><Relationship Id="rId8865" Type="http://schemas.openxmlformats.org/officeDocument/2006/relationships/hyperlink" Target="https://www.google.com.tw/maps/place/25.016975,121.222811" TargetMode="External"/><Relationship Id="rId181" Type="http://schemas.openxmlformats.org/officeDocument/2006/relationships/hyperlink" Target="https://www.google.com.tw/maps/place/24.713691,120.922014" TargetMode="External"/><Relationship Id="rId1905" Type="http://schemas.openxmlformats.org/officeDocument/2006/relationships/hyperlink" Target="https://www.google.com.tw/maps/place/24.498911,120.902363" TargetMode="External"/><Relationship Id="rId6069" Type="http://schemas.openxmlformats.org/officeDocument/2006/relationships/hyperlink" Target="https://www.google.com.tw/maps/place/23.500000,120.171112" TargetMode="External"/><Relationship Id="rId7881" Type="http://schemas.openxmlformats.org/officeDocument/2006/relationships/hyperlink" Target="https://www.google.com.tw/maps/place/23.008912,120.578322" TargetMode="External"/><Relationship Id="rId8518" Type="http://schemas.openxmlformats.org/officeDocument/2006/relationships/hyperlink" Target="https://www.google.com.tw/maps/place/22.977285,120.650458" TargetMode="External"/><Relationship Id="rId8932" Type="http://schemas.openxmlformats.org/officeDocument/2006/relationships/hyperlink" Target="https://www.google.com.tw/maps/place/22.960833,120.272028" TargetMode="External"/><Relationship Id="rId5085" Type="http://schemas.openxmlformats.org/officeDocument/2006/relationships/hyperlink" Target="https://www.google.com.tw/maps/place/24.254142,120.524814" TargetMode="External"/><Relationship Id="rId6483" Type="http://schemas.openxmlformats.org/officeDocument/2006/relationships/hyperlink" Target="https://www.google.com.tw/maps/place/23.434246,120.618610" TargetMode="External"/><Relationship Id="rId7534" Type="http://schemas.openxmlformats.org/officeDocument/2006/relationships/hyperlink" Target="https://www.google.com.tw/maps/place/24.082869,120.882931" TargetMode="External"/><Relationship Id="rId998" Type="http://schemas.openxmlformats.org/officeDocument/2006/relationships/hyperlink" Target="https://www.google.com.tw/maps/place/24.144481,120.670236" TargetMode="External"/><Relationship Id="rId2679" Type="http://schemas.openxmlformats.org/officeDocument/2006/relationships/hyperlink" Target="https://www.google.com.tw/maps/place/25.043336,121.529172" TargetMode="External"/><Relationship Id="rId6136" Type="http://schemas.openxmlformats.org/officeDocument/2006/relationships/hyperlink" Target="https://www.google.com.tw/maps/place/23.221171,120.135614" TargetMode="External"/><Relationship Id="rId6550" Type="http://schemas.openxmlformats.org/officeDocument/2006/relationships/hyperlink" Target="https://www.google.com.tw/maps/place/23.480555,120.735833" TargetMode="External"/><Relationship Id="rId7601" Type="http://schemas.openxmlformats.org/officeDocument/2006/relationships/hyperlink" Target="https://www.google.com.tw/maps/place/23.932912,120.922720" TargetMode="External"/><Relationship Id="rId1695" Type="http://schemas.openxmlformats.org/officeDocument/2006/relationships/hyperlink" Target="https://www.google.com.tw/maps/place/24.970105,121.437641" TargetMode="External"/><Relationship Id="rId2746" Type="http://schemas.openxmlformats.org/officeDocument/2006/relationships/hyperlink" Target="https://www.google.com.tw/maps/place/25.075933,121.673418" TargetMode="External"/><Relationship Id="rId5152" Type="http://schemas.openxmlformats.org/officeDocument/2006/relationships/hyperlink" Target="https://www.google.com.tw/maps/place/24.671630,120.882651" TargetMode="External"/><Relationship Id="rId6203" Type="http://schemas.openxmlformats.org/officeDocument/2006/relationships/hyperlink" Target="https://www.google.com.tw/maps/place/22.795497,120.243557" TargetMode="External"/><Relationship Id="rId9359" Type="http://schemas.openxmlformats.org/officeDocument/2006/relationships/hyperlink" Target="https://www.google.com.tw/maps/place/24.645274,121.416693" TargetMode="External"/><Relationship Id="rId718" Type="http://schemas.openxmlformats.org/officeDocument/2006/relationships/hyperlink" Target="https://www.google.com.tw/maps/place/22.806155,120.286655" TargetMode="External"/><Relationship Id="rId1348" Type="http://schemas.openxmlformats.org/officeDocument/2006/relationships/hyperlink" Target="https://www.google.com.tw/maps/place/24.913433,121.877806" TargetMode="External"/><Relationship Id="rId1762" Type="http://schemas.openxmlformats.org/officeDocument/2006/relationships/hyperlink" Target="https://www.google.com.tw/maps/place/24.868907,121.214575" TargetMode="External"/><Relationship Id="rId8375" Type="http://schemas.openxmlformats.org/officeDocument/2006/relationships/hyperlink" Target="https://www.google.com.tw/maps/place/22.098775,120.716836" TargetMode="External"/><Relationship Id="rId9426" Type="http://schemas.openxmlformats.org/officeDocument/2006/relationships/hyperlink" Target="https://www.google.com.tw/maps/place/24.643128,121.444629" TargetMode="External"/><Relationship Id="rId1415" Type="http://schemas.openxmlformats.org/officeDocument/2006/relationships/hyperlink" Target="https://www.google.com.tw/maps/place/24.637084,121.833039" TargetMode="External"/><Relationship Id="rId2813" Type="http://schemas.openxmlformats.org/officeDocument/2006/relationships/hyperlink" Target="https://www.google.com.tw/maps/place/24.463001,120.878773" TargetMode="External"/><Relationship Id="rId5969" Type="http://schemas.openxmlformats.org/officeDocument/2006/relationships/hyperlink" Target="https://www.google.com.tw/maps/place/23.901115,120.306426" TargetMode="External"/><Relationship Id="rId7391" Type="http://schemas.openxmlformats.org/officeDocument/2006/relationships/hyperlink" Target="https://www.google.com.tw/maps/place/23.197623,121.023456" TargetMode="External"/><Relationship Id="rId8028" Type="http://schemas.openxmlformats.org/officeDocument/2006/relationships/hyperlink" Target="https://www.google.com.tw/maps/place/23.844086,120.929634" TargetMode="External"/><Relationship Id="rId8442" Type="http://schemas.openxmlformats.org/officeDocument/2006/relationships/hyperlink" Target="https://www.google.com.tw/maps/place/21.931899,120.844073" TargetMode="External"/><Relationship Id="rId54" Type="http://schemas.openxmlformats.org/officeDocument/2006/relationships/hyperlink" Target="https://www.google.com.tw/maps/place/24.993485,121.305901" TargetMode="External"/><Relationship Id="rId4985" Type="http://schemas.openxmlformats.org/officeDocument/2006/relationships/hyperlink" Target="https://www.google.com.tw/maps/place/22.709947,121.066133" TargetMode="External"/><Relationship Id="rId7044" Type="http://schemas.openxmlformats.org/officeDocument/2006/relationships/hyperlink" Target="https://www.google.com.tw/maps/place/22.784284,120.281194" TargetMode="External"/><Relationship Id="rId2189" Type="http://schemas.openxmlformats.org/officeDocument/2006/relationships/hyperlink" Target="https://www.google.com.tw/maps/place/23.617536,120.542820" TargetMode="External"/><Relationship Id="rId3587" Type="http://schemas.openxmlformats.org/officeDocument/2006/relationships/hyperlink" Target="https://www.google.com.tw/maps/place/24.937738,121.678255" TargetMode="External"/><Relationship Id="rId4638" Type="http://schemas.openxmlformats.org/officeDocument/2006/relationships/hyperlink" Target="https://www.google.com.tw/maps/place/23.952423,121.591370" TargetMode="External"/><Relationship Id="rId6060" Type="http://schemas.openxmlformats.org/officeDocument/2006/relationships/hyperlink" Target="https://www.google.com.tw/maps/place/23.536667,120.188889" TargetMode="External"/><Relationship Id="rId3654" Type="http://schemas.openxmlformats.org/officeDocument/2006/relationships/hyperlink" Target="https://www.google.com.tw/maps/place/24.853766,121.796562" TargetMode="External"/><Relationship Id="rId4705" Type="http://schemas.openxmlformats.org/officeDocument/2006/relationships/hyperlink" Target="https://www.google.com.tw/maps/place/23.719821,121.550439" TargetMode="External"/><Relationship Id="rId7111" Type="http://schemas.openxmlformats.org/officeDocument/2006/relationships/hyperlink" Target="https://www.google.com.tw/maps/place/23.053391,120.410578" TargetMode="External"/><Relationship Id="rId575" Type="http://schemas.openxmlformats.org/officeDocument/2006/relationships/hyperlink" Target="https://www.google.com.tw/maps/place/23.330459,120.345390" TargetMode="External"/><Relationship Id="rId2256" Type="http://schemas.openxmlformats.org/officeDocument/2006/relationships/hyperlink" Target="https://www.google.com.tw/maps/place/23.379158,120.534769" TargetMode="External"/><Relationship Id="rId2670" Type="http://schemas.openxmlformats.org/officeDocument/2006/relationships/hyperlink" Target="https://www.google.com.tw/maps/place/24.830820,121.270573" TargetMode="External"/><Relationship Id="rId3307" Type="http://schemas.openxmlformats.org/officeDocument/2006/relationships/hyperlink" Target="https://www.google.com.tw/maps/place/24.257459,121.260303" TargetMode="External"/><Relationship Id="rId3721" Type="http://schemas.openxmlformats.org/officeDocument/2006/relationships/hyperlink" Target="https://www.google.com.tw/maps/place/24.612903,121.825033" TargetMode="External"/><Relationship Id="rId6877" Type="http://schemas.openxmlformats.org/officeDocument/2006/relationships/hyperlink" Target="https://www.google.com.tw/maps/place/23.143305,120.192112" TargetMode="External"/><Relationship Id="rId7928" Type="http://schemas.openxmlformats.org/officeDocument/2006/relationships/hyperlink" Target="https://www.google.com.tw/maps/place/22.848792,120.466166" TargetMode="External"/><Relationship Id="rId9283" Type="http://schemas.openxmlformats.org/officeDocument/2006/relationships/hyperlink" Target="https://www.google.com.tw/maps/place/24.679203,121.382611" TargetMode="External"/><Relationship Id="rId228" Type="http://schemas.openxmlformats.org/officeDocument/2006/relationships/hyperlink" Target="https://www.google.com.tw/maps/place/24.597679,120.777799" TargetMode="External"/><Relationship Id="rId642" Type="http://schemas.openxmlformats.org/officeDocument/2006/relationships/hyperlink" Target="https://www.google.com.tw/maps/place/23.071222,120.296723" TargetMode="External"/><Relationship Id="rId1272" Type="http://schemas.openxmlformats.org/officeDocument/2006/relationships/hyperlink" Target="https://www.google.com.tw/maps/place/25.095160,121.916299" TargetMode="External"/><Relationship Id="rId2323" Type="http://schemas.openxmlformats.org/officeDocument/2006/relationships/hyperlink" Target="https://www.google.com.tw/maps/place/23.310407,120.620335" TargetMode="External"/><Relationship Id="rId5479" Type="http://schemas.openxmlformats.org/officeDocument/2006/relationships/hyperlink" Target="https://www.google.com.tw/maps/place/24.025223,121.183350" TargetMode="External"/><Relationship Id="rId5893" Type="http://schemas.openxmlformats.org/officeDocument/2006/relationships/hyperlink" Target="https://www.google.com.tw/maps/place/24.156909,120.481493" TargetMode="External"/><Relationship Id="rId9350" Type="http://schemas.openxmlformats.org/officeDocument/2006/relationships/hyperlink" Target="https://www.google.com.tw/maps/place/24.649991,121.410504" TargetMode="External"/><Relationship Id="rId4495" Type="http://schemas.openxmlformats.org/officeDocument/2006/relationships/hyperlink" Target="https://www.google.com.tw/maps/place/24.854402,121.566970" TargetMode="External"/><Relationship Id="rId5546" Type="http://schemas.openxmlformats.org/officeDocument/2006/relationships/hyperlink" Target="https://www.google.com.tw/maps/place/24.117594,121.235948" TargetMode="External"/><Relationship Id="rId6944" Type="http://schemas.openxmlformats.org/officeDocument/2006/relationships/hyperlink" Target="https://www.google.com.tw/maps/place/23.167055,120.266528" TargetMode="External"/><Relationship Id="rId9003" Type="http://schemas.openxmlformats.org/officeDocument/2006/relationships/hyperlink" Target="https://www.google.com.tw/maps/place/24.643169,121.446847" TargetMode="External"/><Relationship Id="rId3097" Type="http://schemas.openxmlformats.org/officeDocument/2006/relationships/hyperlink" Target="https://www.google.com.tw/maps/place/24.257720,121.254586" TargetMode="External"/><Relationship Id="rId4148" Type="http://schemas.openxmlformats.org/officeDocument/2006/relationships/hyperlink" Target="https://www.google.com.tw/maps/place/23.141870,121.236520" TargetMode="External"/><Relationship Id="rId5960" Type="http://schemas.openxmlformats.org/officeDocument/2006/relationships/hyperlink" Target="https://www.google.com.tw/maps/place/23.934726,120.323557" TargetMode="External"/><Relationship Id="rId3164" Type="http://schemas.openxmlformats.org/officeDocument/2006/relationships/hyperlink" Target="https://www.google.com.tw/maps/place/24.667540,121.678336" TargetMode="External"/><Relationship Id="rId4562" Type="http://schemas.openxmlformats.org/officeDocument/2006/relationships/hyperlink" Target="https://www.google.com.tw/maps/place/23.954563,121.504710" TargetMode="External"/><Relationship Id="rId5613" Type="http://schemas.openxmlformats.org/officeDocument/2006/relationships/hyperlink" Target="https://www.google.com.tw/maps/place/25.154485,121.438701" TargetMode="External"/><Relationship Id="rId8769" Type="http://schemas.openxmlformats.org/officeDocument/2006/relationships/hyperlink" Target="https://www.google.com.tw/maps/place/22.880381,120.613805" TargetMode="External"/><Relationship Id="rId1809" Type="http://schemas.openxmlformats.org/officeDocument/2006/relationships/hyperlink" Target="https://www.google.com.tw/maps/place/24.726496,121.126439" TargetMode="External"/><Relationship Id="rId4215" Type="http://schemas.openxmlformats.org/officeDocument/2006/relationships/hyperlink" Target="https://www.google.com.tw/maps/place/22.893738,121.125292" TargetMode="External"/><Relationship Id="rId7785" Type="http://schemas.openxmlformats.org/officeDocument/2006/relationships/hyperlink" Target="https://www.google.com.tw/maps/place/23.491111,120.891716" TargetMode="External"/><Relationship Id="rId8836" Type="http://schemas.openxmlformats.org/officeDocument/2006/relationships/hyperlink" Target="https://www.google.com.tw/maps/place/23.264278,121.383480" TargetMode="External"/><Relationship Id="rId2180" Type="http://schemas.openxmlformats.org/officeDocument/2006/relationships/hyperlink" Target="https://www.google.com.tw/maps/place/23.654447,120.544937" TargetMode="External"/><Relationship Id="rId3231" Type="http://schemas.openxmlformats.org/officeDocument/2006/relationships/hyperlink" Target="https://www.google.com.tw/maps/place/24.169464,120.896803" TargetMode="External"/><Relationship Id="rId6387" Type="http://schemas.openxmlformats.org/officeDocument/2006/relationships/hyperlink" Target="https://www.google.com.tw/maps/place/22.904890,120.216593" TargetMode="External"/><Relationship Id="rId7438" Type="http://schemas.openxmlformats.org/officeDocument/2006/relationships/hyperlink" Target="https://www.google.com.tw/maps/place/23.141669,121.096694" TargetMode="External"/><Relationship Id="rId7852" Type="http://schemas.openxmlformats.org/officeDocument/2006/relationships/hyperlink" Target="https://www.google.com.tw/maps/place/23.100443,120.599791" TargetMode="External"/><Relationship Id="rId8903" Type="http://schemas.openxmlformats.org/officeDocument/2006/relationships/hyperlink" Target="https://www.google.com.tw/maps/place/23.483055,120.324723" TargetMode="External"/><Relationship Id="rId152" Type="http://schemas.openxmlformats.org/officeDocument/2006/relationships/hyperlink" Target="https://www.google.com.tw/maps/place/24.810397,120.961869" TargetMode="External"/><Relationship Id="rId2997" Type="http://schemas.openxmlformats.org/officeDocument/2006/relationships/hyperlink" Target="https://www.google.com.tw/maps/place/24.467287,121.404238" TargetMode="External"/><Relationship Id="rId6454" Type="http://schemas.openxmlformats.org/officeDocument/2006/relationships/hyperlink" Target="https://www.google.com.tw/maps/place/23.443055,120.511111" TargetMode="External"/><Relationship Id="rId7505" Type="http://schemas.openxmlformats.org/officeDocument/2006/relationships/hyperlink" Target="https://www.google.com.tw/maps/place/24.151555,120.873494" TargetMode="External"/><Relationship Id="rId969" Type="http://schemas.openxmlformats.org/officeDocument/2006/relationships/hyperlink" Target="https://www.google.com.tw/maps/place/24.996778,121.342137" TargetMode="External"/><Relationship Id="rId1599" Type="http://schemas.openxmlformats.org/officeDocument/2006/relationships/hyperlink" Target="https://www.google.com.tw/maps/place/25.010052,121.923948" TargetMode="External"/><Relationship Id="rId5056" Type="http://schemas.openxmlformats.org/officeDocument/2006/relationships/hyperlink" Target="https://www.google.com.tw/maps/place/23.900839,121.565103" TargetMode="External"/><Relationship Id="rId5470" Type="http://schemas.openxmlformats.org/officeDocument/2006/relationships/hyperlink" Target="https://www.google.com.tw/maps/place/24.029338,121.171582" TargetMode="External"/><Relationship Id="rId6107" Type="http://schemas.openxmlformats.org/officeDocument/2006/relationships/hyperlink" Target="https://www.google.com.tw/maps/place/23.337778,120.171945" TargetMode="External"/><Relationship Id="rId6521" Type="http://schemas.openxmlformats.org/officeDocument/2006/relationships/hyperlink" Target="https://www.google.com.tw/maps/place/23.440000,120.668889" TargetMode="External"/><Relationship Id="rId4072" Type="http://schemas.openxmlformats.org/officeDocument/2006/relationships/hyperlink" Target="https://www.google.com.tw/maps/place/23.450950,121.353880" TargetMode="External"/><Relationship Id="rId5123" Type="http://schemas.openxmlformats.org/officeDocument/2006/relationships/hyperlink" Target="https://www.google.com.tw/maps/place/24.160608,120.653256" TargetMode="External"/><Relationship Id="rId8279" Type="http://schemas.openxmlformats.org/officeDocument/2006/relationships/hyperlink" Target="https://www.google.com.tw/maps/place/22.749722,120.703260" TargetMode="External"/><Relationship Id="rId1666" Type="http://schemas.openxmlformats.org/officeDocument/2006/relationships/hyperlink" Target="https://www.google.com.tw/maps/place/25.045684,121.519621" TargetMode="External"/><Relationship Id="rId2717" Type="http://schemas.openxmlformats.org/officeDocument/2006/relationships/hyperlink" Target="https://www.google.com.tw/maps/place/25.078382,121.693370" TargetMode="External"/><Relationship Id="rId7295" Type="http://schemas.openxmlformats.org/officeDocument/2006/relationships/hyperlink" Target="https://www.google.com.tw/maps/place/23.288427,120.858174" TargetMode="External"/><Relationship Id="rId8693" Type="http://schemas.openxmlformats.org/officeDocument/2006/relationships/hyperlink" Target="https://www.google.com.tw/maps/place/22.878767,120.291921" TargetMode="External"/><Relationship Id="rId1319" Type="http://schemas.openxmlformats.org/officeDocument/2006/relationships/hyperlink" Target="https://www.google.com.tw/maps/place/24.991540,121.976199" TargetMode="External"/><Relationship Id="rId1733" Type="http://schemas.openxmlformats.org/officeDocument/2006/relationships/hyperlink" Target="https://www.google.com.tw/maps/place/24.893750,121.307750" TargetMode="External"/><Relationship Id="rId4889" Type="http://schemas.openxmlformats.org/officeDocument/2006/relationships/hyperlink" Target="https://www.google.com.tw/maps/place/23.006052,121.323001" TargetMode="External"/><Relationship Id="rId8346" Type="http://schemas.openxmlformats.org/officeDocument/2006/relationships/hyperlink" Target="https://www.google.com.tw/maps/place/22.507531,120.396497" TargetMode="External"/><Relationship Id="rId8760" Type="http://schemas.openxmlformats.org/officeDocument/2006/relationships/hyperlink" Target="https://www.google.com.tw/maps/place/22.869238,120.576619" TargetMode="External"/><Relationship Id="rId25" Type="http://schemas.openxmlformats.org/officeDocument/2006/relationships/hyperlink" Target="https://www.google.com.tw/maps/place/25.032303,121.418652" TargetMode="External"/><Relationship Id="rId1800" Type="http://schemas.openxmlformats.org/officeDocument/2006/relationships/hyperlink" Target="https://www.google.com.tw/maps/place/24.727135,121.157344" TargetMode="External"/><Relationship Id="rId4956" Type="http://schemas.openxmlformats.org/officeDocument/2006/relationships/hyperlink" Target="https://www.google.com.tw/maps/place/22.776752,121.174523" TargetMode="External"/><Relationship Id="rId7362" Type="http://schemas.openxmlformats.org/officeDocument/2006/relationships/hyperlink" Target="https://www.google.com.tw/maps/place/23.238361,120.984433" TargetMode="External"/><Relationship Id="rId8413" Type="http://schemas.openxmlformats.org/officeDocument/2006/relationships/hyperlink" Target="https://www.google.com.tw/maps/place/21.950921,120.776761" TargetMode="External"/><Relationship Id="rId3558" Type="http://schemas.openxmlformats.org/officeDocument/2006/relationships/hyperlink" Target="https://www.google.com.tw/maps/place/24.952817,121.597679" TargetMode="External"/><Relationship Id="rId3972" Type="http://schemas.openxmlformats.org/officeDocument/2006/relationships/hyperlink" Target="https://www.google.com.tw/maps/place/23.833264,121.484697" TargetMode="External"/><Relationship Id="rId4609" Type="http://schemas.openxmlformats.org/officeDocument/2006/relationships/hyperlink" Target="https://www.google.com.tw/maps/place/24.225913,120.646318" TargetMode="External"/><Relationship Id="rId7015" Type="http://schemas.openxmlformats.org/officeDocument/2006/relationships/hyperlink" Target="https://www.google.com.tw/maps/place/22.891361,120.338556" TargetMode="External"/><Relationship Id="rId479" Type="http://schemas.openxmlformats.org/officeDocument/2006/relationships/hyperlink" Target="https://www.google.com.tw/maps/place/23.707578,120.484295" TargetMode="External"/><Relationship Id="rId893" Type="http://schemas.openxmlformats.org/officeDocument/2006/relationships/hyperlink" Target="https://www.google.com.tw/maps/place/22.311681,120.638806" TargetMode="External"/><Relationship Id="rId2574" Type="http://schemas.openxmlformats.org/officeDocument/2006/relationships/hyperlink" Target="https://www.google.com.tw/maps/place/24.825840,121.237782" TargetMode="External"/><Relationship Id="rId3625" Type="http://schemas.openxmlformats.org/officeDocument/2006/relationships/hyperlink" Target="https://www.google.com.tw/maps/place/24.875777,121.757609" TargetMode="External"/><Relationship Id="rId6031" Type="http://schemas.openxmlformats.org/officeDocument/2006/relationships/hyperlink" Target="https://www.google.com.tw/maps/place/23.644229,120.172092" TargetMode="External"/><Relationship Id="rId9187" Type="http://schemas.openxmlformats.org/officeDocument/2006/relationships/hyperlink" Target="https://www.google.com.tw/maps/place/24.722543,121.351128" TargetMode="External"/><Relationship Id="rId546" Type="http://schemas.openxmlformats.org/officeDocument/2006/relationships/hyperlink" Target="https://www.google.com.tw/maps/place/23.445000,120.408056" TargetMode="External"/><Relationship Id="rId1176" Type="http://schemas.openxmlformats.org/officeDocument/2006/relationships/hyperlink" Target="https://www.google.com.tw/maps/place/25.224428,121.630129" TargetMode="External"/><Relationship Id="rId2227" Type="http://schemas.openxmlformats.org/officeDocument/2006/relationships/hyperlink" Target="https://www.google.com.tw/maps/place/23.493889,120.537222" TargetMode="External"/><Relationship Id="rId9254" Type="http://schemas.openxmlformats.org/officeDocument/2006/relationships/hyperlink" Target="https://www.google.com.tw/maps/place/24.697351,121.376283" TargetMode="External"/><Relationship Id="rId960" Type="http://schemas.openxmlformats.org/officeDocument/2006/relationships/hyperlink" Target="https://www.google.com.tw/maps/place/25.011643,121.378536" TargetMode="External"/><Relationship Id="rId1243" Type="http://schemas.openxmlformats.org/officeDocument/2006/relationships/hyperlink" Target="https://www.google.com.tw/maps/place/25.122650,121.830609" TargetMode="External"/><Relationship Id="rId1590" Type="http://schemas.openxmlformats.org/officeDocument/2006/relationships/hyperlink" Target="https://www.google.com.tw/maps/place/25.023637,121.887846" TargetMode="External"/><Relationship Id="rId2641" Type="http://schemas.openxmlformats.org/officeDocument/2006/relationships/hyperlink" Target="https://www.google.com.tw/maps/place/24.944696,121.297457" TargetMode="External"/><Relationship Id="rId4399" Type="http://schemas.openxmlformats.org/officeDocument/2006/relationships/hyperlink" Target="https://www.google.com.tw/maps/place/22.284118,120.871711" TargetMode="External"/><Relationship Id="rId5797" Type="http://schemas.openxmlformats.org/officeDocument/2006/relationships/hyperlink" Target="https://www.google.com.tw/maps/place/23.807256,120.855354" TargetMode="External"/><Relationship Id="rId6848" Type="http://schemas.openxmlformats.org/officeDocument/2006/relationships/hyperlink" Target="https://www.google.com.tw/maps/place/23.256846,120.204512" TargetMode="External"/><Relationship Id="rId8270" Type="http://schemas.openxmlformats.org/officeDocument/2006/relationships/hyperlink" Target="https://www.google.com.tw/maps/place/22.737717,120.676094" TargetMode="External"/><Relationship Id="rId613" Type="http://schemas.openxmlformats.org/officeDocument/2006/relationships/hyperlink" Target="https://www.google.com.tw/maps/place/23.186119,120.331136" TargetMode="External"/><Relationship Id="rId5864" Type="http://schemas.openxmlformats.org/officeDocument/2006/relationships/hyperlink" Target="https://www.google.com.tw/maps/place/24.268495,120.530914" TargetMode="External"/><Relationship Id="rId6915" Type="http://schemas.openxmlformats.org/officeDocument/2006/relationships/hyperlink" Target="https://www.google.com.tw/maps/place/23.278106,120.275396" TargetMode="External"/><Relationship Id="rId9321" Type="http://schemas.openxmlformats.org/officeDocument/2006/relationships/hyperlink" Target="https://www.google.com.tw/maps/place/24.669668,121.407852" TargetMode="External"/><Relationship Id="rId1310" Type="http://schemas.openxmlformats.org/officeDocument/2006/relationships/hyperlink" Target="https://www.google.com.tw/maps/place/25.014300,121.998909" TargetMode="External"/><Relationship Id="rId4466" Type="http://schemas.openxmlformats.org/officeDocument/2006/relationships/hyperlink" Target="https://www.google.com.tw/maps/place/24.937255,121.545442" TargetMode="External"/><Relationship Id="rId4880" Type="http://schemas.openxmlformats.org/officeDocument/2006/relationships/hyperlink" Target="https://www.google.com.tw/maps/place/23.042589,121.340795" TargetMode="External"/><Relationship Id="rId5517" Type="http://schemas.openxmlformats.org/officeDocument/2006/relationships/hyperlink" Target="https://www.google.com.tw/maps/place/24.055302,121.162273" TargetMode="External"/><Relationship Id="rId5931" Type="http://schemas.openxmlformats.org/officeDocument/2006/relationships/hyperlink" Target="https://www.google.com.tw/maps/place/24.029005,120.413091" TargetMode="External"/><Relationship Id="rId3068" Type="http://schemas.openxmlformats.org/officeDocument/2006/relationships/hyperlink" Target="https://www.google.com.tw/maps/place/24.324332,121.301830" TargetMode="External"/><Relationship Id="rId3482" Type="http://schemas.openxmlformats.org/officeDocument/2006/relationships/hyperlink" Target="https://www.google.com.tw/maps/place/24.177284,121.514061" TargetMode="External"/><Relationship Id="rId4119" Type="http://schemas.openxmlformats.org/officeDocument/2006/relationships/hyperlink" Target="https://www.google.com.tw/maps/place/23.251700,121.297480" TargetMode="External"/><Relationship Id="rId4533" Type="http://schemas.openxmlformats.org/officeDocument/2006/relationships/hyperlink" Target="https://www.google.com.tw/maps/place/24.758530,121.743083" TargetMode="External"/><Relationship Id="rId7689" Type="http://schemas.openxmlformats.org/officeDocument/2006/relationships/hyperlink" Target="https://www.google.com.tw/maps/place/23.637926,120.884825" TargetMode="External"/><Relationship Id="rId2084" Type="http://schemas.openxmlformats.org/officeDocument/2006/relationships/hyperlink" Target="https://www.google.com.tw/maps/place/23.940523,120.664424" TargetMode="External"/><Relationship Id="rId3135" Type="http://schemas.openxmlformats.org/officeDocument/2006/relationships/hyperlink" Target="https://www.google.com.tw/maps/place/24.640296,121.581540" TargetMode="External"/><Relationship Id="rId4600" Type="http://schemas.openxmlformats.org/officeDocument/2006/relationships/hyperlink" Target="https://www.google.com.tw/maps/place/24.245444,120.610762" TargetMode="External"/><Relationship Id="rId7756" Type="http://schemas.openxmlformats.org/officeDocument/2006/relationships/hyperlink" Target="https://www.google.com.tw/maps/place/23.525422,120.911130" TargetMode="External"/><Relationship Id="rId470" Type="http://schemas.openxmlformats.org/officeDocument/2006/relationships/hyperlink" Target="https://www.google.com.tw/maps/place/23.746687,120.495795" TargetMode="External"/><Relationship Id="rId2151" Type="http://schemas.openxmlformats.org/officeDocument/2006/relationships/hyperlink" Target="https://www.google.com.tw/maps/place/23.746561,120.607957" TargetMode="External"/><Relationship Id="rId3202" Type="http://schemas.openxmlformats.org/officeDocument/2006/relationships/hyperlink" Target="https://www.google.com.tw/maps/place/24.233078,120.836076" TargetMode="External"/><Relationship Id="rId6358" Type="http://schemas.openxmlformats.org/officeDocument/2006/relationships/hyperlink" Target="https://www.google.com.tw/maps/place/23.005514,120.193600" TargetMode="External"/><Relationship Id="rId7409" Type="http://schemas.openxmlformats.org/officeDocument/2006/relationships/hyperlink" Target="https://www.google.com.tw/maps/place/23.175153,121.034899" TargetMode="External"/><Relationship Id="rId8807" Type="http://schemas.openxmlformats.org/officeDocument/2006/relationships/hyperlink" Target="https://www.google.com.tw/maps/place/23.325530,121.318420" TargetMode="External"/><Relationship Id="rId123" Type="http://schemas.openxmlformats.org/officeDocument/2006/relationships/hyperlink" Target="https://www.google.com.tw/maps/place/24.884180,121.025900" TargetMode="External"/><Relationship Id="rId5374" Type="http://schemas.openxmlformats.org/officeDocument/2006/relationships/hyperlink" Target="https://www.google.com.tw/maps/place/24.026003,120.831693" TargetMode="External"/><Relationship Id="rId6772" Type="http://schemas.openxmlformats.org/officeDocument/2006/relationships/hyperlink" Target="https://www.google.com.tw/maps/place/23.536389,120.290834" TargetMode="External"/><Relationship Id="rId7823" Type="http://schemas.openxmlformats.org/officeDocument/2006/relationships/hyperlink" Target="https://www.google.com.tw/maps/place/23.191554,120.654454" TargetMode="External"/><Relationship Id="rId2968" Type="http://schemas.openxmlformats.org/officeDocument/2006/relationships/hyperlink" Target="https://www.google.com.tw/maps/place/24.554024,121.472158" TargetMode="External"/><Relationship Id="rId5027" Type="http://schemas.openxmlformats.org/officeDocument/2006/relationships/hyperlink" Target="https://www.google.com.tw/maps/place/23.608065,121.508555" TargetMode="External"/><Relationship Id="rId6425" Type="http://schemas.openxmlformats.org/officeDocument/2006/relationships/hyperlink" Target="https://www.google.com.tw/maps/place/23.486667,120.403611" TargetMode="External"/><Relationship Id="rId1984" Type="http://schemas.openxmlformats.org/officeDocument/2006/relationships/hyperlink" Target="https://www.google.com.tw/maps/place/24.262399,120.813109" TargetMode="External"/><Relationship Id="rId4390" Type="http://schemas.openxmlformats.org/officeDocument/2006/relationships/hyperlink" Target="https://www.google.com.tw/maps/place/22.313583,120.891231" TargetMode="External"/><Relationship Id="rId5441" Type="http://schemas.openxmlformats.org/officeDocument/2006/relationships/hyperlink" Target="https://www.google.com.tw/maps/place/24.002965,121.085183" TargetMode="External"/><Relationship Id="rId8597" Type="http://schemas.openxmlformats.org/officeDocument/2006/relationships/hyperlink" Target="https://www.google.com.tw/maps/place/22.695194,120.505109" TargetMode="External"/><Relationship Id="rId1637" Type="http://schemas.openxmlformats.org/officeDocument/2006/relationships/hyperlink" Target="https://www.google.com.tw/maps/place/24.643871,121.830026" TargetMode="External"/><Relationship Id="rId4043" Type="http://schemas.openxmlformats.org/officeDocument/2006/relationships/hyperlink" Target="https://www.google.com.tw/maps/place/23.566910,121.382530" TargetMode="External"/><Relationship Id="rId7199" Type="http://schemas.openxmlformats.org/officeDocument/2006/relationships/hyperlink" Target="https://www.google.com.tw/maps/place/23.074145,120.673745" TargetMode="External"/><Relationship Id="rId8664" Type="http://schemas.openxmlformats.org/officeDocument/2006/relationships/hyperlink" Target="https://www.google.com.tw/maps/place/22.950560,120.641943" TargetMode="External"/><Relationship Id="rId1704" Type="http://schemas.openxmlformats.org/officeDocument/2006/relationships/hyperlink" Target="https://www.google.com.tw/maps/place/24.946202,121.405158" TargetMode="External"/><Relationship Id="rId4110" Type="http://schemas.openxmlformats.org/officeDocument/2006/relationships/hyperlink" Target="https://www.google.com.tw/maps/place/23.304880,121.334380" TargetMode="External"/><Relationship Id="rId7266" Type="http://schemas.openxmlformats.org/officeDocument/2006/relationships/hyperlink" Target="https://www.google.com.tw/maps/place/23.255135,120.820011" TargetMode="External"/><Relationship Id="rId7680" Type="http://schemas.openxmlformats.org/officeDocument/2006/relationships/hyperlink" Target="https://www.google.com.tw/maps/place/23.674812,120.870003" TargetMode="External"/><Relationship Id="rId8317" Type="http://schemas.openxmlformats.org/officeDocument/2006/relationships/hyperlink" Target="https://www.google.com.tw/maps/place/22.622337,120.377298" TargetMode="External"/><Relationship Id="rId8731" Type="http://schemas.openxmlformats.org/officeDocument/2006/relationships/hyperlink" Target="https://www.google.com.tw/maps/place/22.886931,120.450083" TargetMode="External"/><Relationship Id="rId6282" Type="http://schemas.openxmlformats.org/officeDocument/2006/relationships/hyperlink" Target="https://www.google.com.tw/maps/place/22.509556,120.364398" TargetMode="External"/><Relationship Id="rId7333" Type="http://schemas.openxmlformats.org/officeDocument/2006/relationships/hyperlink" Target="https://www.google.com.tw/maps/place/23.254848,120.934645" TargetMode="External"/><Relationship Id="rId797" Type="http://schemas.openxmlformats.org/officeDocument/2006/relationships/hyperlink" Target="https://www.google.com.tw/maps/place/22.655953,120.499550" TargetMode="External"/><Relationship Id="rId2478" Type="http://schemas.openxmlformats.org/officeDocument/2006/relationships/hyperlink" Target="https://www.google.com.tw/maps/place/22.862631,120.503109" TargetMode="External"/><Relationship Id="rId3876" Type="http://schemas.openxmlformats.org/officeDocument/2006/relationships/hyperlink" Target="https://www.google.com.tw/maps/place/24.179510,121.657165" TargetMode="External"/><Relationship Id="rId4927" Type="http://schemas.openxmlformats.org/officeDocument/2006/relationships/hyperlink" Target="https://www.google.com.tw/maps/place/22.870898,121.225326" TargetMode="External"/><Relationship Id="rId2892" Type="http://schemas.openxmlformats.org/officeDocument/2006/relationships/hyperlink" Target="https://www.google.com.tw/maps/place/24.672210,121.606135" TargetMode="External"/><Relationship Id="rId3529" Type="http://schemas.openxmlformats.org/officeDocument/2006/relationships/hyperlink" Target="https://www.google.com.tw/maps/place/25.012021,121.536694" TargetMode="External"/><Relationship Id="rId3943" Type="http://schemas.openxmlformats.org/officeDocument/2006/relationships/hyperlink" Target="https://www.google.com.tw/maps/place/23.945223,121.550054" TargetMode="External"/><Relationship Id="rId6002" Type="http://schemas.openxmlformats.org/officeDocument/2006/relationships/hyperlink" Target="https://www.google.com.tw/maps/place/23.741485,120.248520" TargetMode="External"/><Relationship Id="rId7400" Type="http://schemas.openxmlformats.org/officeDocument/2006/relationships/hyperlink" Target="https://www.google.com.tw/maps/place/23.190280,121.019791" TargetMode="External"/><Relationship Id="rId9158" Type="http://schemas.openxmlformats.org/officeDocument/2006/relationships/hyperlink" Target="https://www.google.com.tw/maps/place/24.738193,121.350204" TargetMode="External"/><Relationship Id="rId864" Type="http://schemas.openxmlformats.org/officeDocument/2006/relationships/hyperlink" Target="https://www.google.com.tw/maps/place/22.425015,120.578843" TargetMode="External"/><Relationship Id="rId1494" Type="http://schemas.openxmlformats.org/officeDocument/2006/relationships/hyperlink" Target="https://www.google.com.tw/maps/place/25.108323,121.546119" TargetMode="External"/><Relationship Id="rId2545" Type="http://schemas.openxmlformats.org/officeDocument/2006/relationships/hyperlink" Target="https://www.google.com.tw/maps/place/23.950595,120.679872" TargetMode="External"/><Relationship Id="rId517" Type="http://schemas.openxmlformats.org/officeDocument/2006/relationships/hyperlink" Target="https://www.google.com.tw/maps/place/23.554444,120.433889" TargetMode="External"/><Relationship Id="rId931" Type="http://schemas.openxmlformats.org/officeDocument/2006/relationships/hyperlink" Target="https://www.google.com.tw/maps/place/25.063957,121.502703" TargetMode="External"/><Relationship Id="rId1147" Type="http://schemas.openxmlformats.org/officeDocument/2006/relationships/hyperlink" Target="https://www.google.com.tw/maps/place/25.290358,121.551195" TargetMode="External"/><Relationship Id="rId1561" Type="http://schemas.openxmlformats.org/officeDocument/2006/relationships/hyperlink" Target="https://www.google.com.tw/maps/place/25.041237,121.777145" TargetMode="External"/><Relationship Id="rId2612" Type="http://schemas.openxmlformats.org/officeDocument/2006/relationships/hyperlink" Target="https://www.google.com.tw/maps/place/25.057314,121.278456" TargetMode="External"/><Relationship Id="rId5768" Type="http://schemas.openxmlformats.org/officeDocument/2006/relationships/hyperlink" Target="https://www.google.com.tw/maps/place/23.835764,120.727316" TargetMode="External"/><Relationship Id="rId6819" Type="http://schemas.openxmlformats.org/officeDocument/2006/relationships/hyperlink" Target="https://www.google.com.tw/maps/place/23.350278,120.255000" TargetMode="External"/><Relationship Id="rId8174" Type="http://schemas.openxmlformats.org/officeDocument/2006/relationships/hyperlink" Target="https://www.google.com.tw/maps/place/23.075810,121.299335" TargetMode="External"/><Relationship Id="rId9225" Type="http://schemas.openxmlformats.org/officeDocument/2006/relationships/hyperlink" Target="https://www.google.com.tw/maps/place/24.705651,121.362163" TargetMode="External"/><Relationship Id="rId1214" Type="http://schemas.openxmlformats.org/officeDocument/2006/relationships/hyperlink" Target="https://www.google.com.tw/maps/place/25.132462,121.728017" TargetMode="External"/><Relationship Id="rId4784" Type="http://schemas.openxmlformats.org/officeDocument/2006/relationships/hyperlink" Target="https://www.google.com.tw/maps/place/23.418508,121.484547" TargetMode="External"/><Relationship Id="rId5835" Type="http://schemas.openxmlformats.org/officeDocument/2006/relationships/hyperlink" Target="https://www.google.com.tw/maps/place/23.797323,120.978629" TargetMode="External"/><Relationship Id="rId7190" Type="http://schemas.openxmlformats.org/officeDocument/2006/relationships/hyperlink" Target="https://www.google.com.tw/maps/place/23.071467,120.643445" TargetMode="External"/><Relationship Id="rId8241" Type="http://schemas.openxmlformats.org/officeDocument/2006/relationships/hyperlink" Target="https://www.google.com.tw/maps/place/22.711422,120.583399" TargetMode="External"/><Relationship Id="rId3386" Type="http://schemas.openxmlformats.org/officeDocument/2006/relationships/hyperlink" Target="https://www.google.com.tw/maps/place/24.176804,121.376632" TargetMode="External"/><Relationship Id="rId4437" Type="http://schemas.openxmlformats.org/officeDocument/2006/relationships/hyperlink" Target="https://www.google.com.tw/maps/place/22.214394,120.779232" TargetMode="External"/><Relationship Id="rId3039" Type="http://schemas.openxmlformats.org/officeDocument/2006/relationships/hyperlink" Target="https://www.google.com.tw/maps/place/24.397053,121.364793" TargetMode="External"/><Relationship Id="rId3453" Type="http://schemas.openxmlformats.org/officeDocument/2006/relationships/hyperlink" Target="https://www.google.com.tw/maps/place/24.199897,121.468400" TargetMode="External"/><Relationship Id="rId4851" Type="http://schemas.openxmlformats.org/officeDocument/2006/relationships/hyperlink" Target="https://www.google.com.tw/maps/place/23.150258,121.397221" TargetMode="External"/><Relationship Id="rId5902" Type="http://schemas.openxmlformats.org/officeDocument/2006/relationships/hyperlink" Target="https://www.google.com.tw/maps/place/24.123728,120.458629" TargetMode="External"/><Relationship Id="rId374" Type="http://schemas.openxmlformats.org/officeDocument/2006/relationships/hyperlink" Target="https://www.google.com.tw/maps/place/24.099957,120.579399" TargetMode="External"/><Relationship Id="rId2055" Type="http://schemas.openxmlformats.org/officeDocument/2006/relationships/hyperlink" Target="https://www.google.com.tw/maps/place/24.058139,120.695485" TargetMode="External"/><Relationship Id="rId3106" Type="http://schemas.openxmlformats.org/officeDocument/2006/relationships/hyperlink" Target="https://www.google.com.tw/maps/place/24.887723,121.375959" TargetMode="External"/><Relationship Id="rId4504" Type="http://schemas.openxmlformats.org/officeDocument/2006/relationships/hyperlink" Target="https://www.google.com.tw/maps/place/24.753730,121.641300" TargetMode="External"/><Relationship Id="rId9082" Type="http://schemas.openxmlformats.org/officeDocument/2006/relationships/hyperlink" Target="https://www.google.com.tw/maps/place/24.769962,121.358640" TargetMode="External"/><Relationship Id="rId3520" Type="http://schemas.openxmlformats.org/officeDocument/2006/relationships/hyperlink" Target="https://www.google.com.tw/maps/place/25.045684,121.519621" TargetMode="External"/><Relationship Id="rId6676" Type="http://schemas.openxmlformats.org/officeDocument/2006/relationships/hyperlink" Target="https://www.google.com.tw/maps/place/23.881512,120.471409" TargetMode="External"/><Relationship Id="rId7727" Type="http://schemas.openxmlformats.org/officeDocument/2006/relationships/hyperlink" Target="https://www.google.com.tw/maps/place/23.572397,120.894658" TargetMode="External"/><Relationship Id="rId441" Type="http://schemas.openxmlformats.org/officeDocument/2006/relationships/hyperlink" Target="https://www.google.com.tw/maps/place/23.855867,120.495958" TargetMode="External"/><Relationship Id="rId1071" Type="http://schemas.openxmlformats.org/officeDocument/2006/relationships/hyperlink" Target="https://www.google.com.tw/maps/place/22.633028,120.328099" TargetMode="External"/><Relationship Id="rId2122" Type="http://schemas.openxmlformats.org/officeDocument/2006/relationships/hyperlink" Target="https://www.google.com.tw/maps/place/23.786678,120.710294" TargetMode="External"/><Relationship Id="rId5278" Type="http://schemas.openxmlformats.org/officeDocument/2006/relationships/hyperlink" Target="https://www.google.com.tw/maps/place/24.674169,120.866290" TargetMode="External"/><Relationship Id="rId5692" Type="http://schemas.openxmlformats.org/officeDocument/2006/relationships/hyperlink" Target="https://www.google.com.tw/maps/place/25.033810,121.095190" TargetMode="External"/><Relationship Id="rId6329" Type="http://schemas.openxmlformats.org/officeDocument/2006/relationships/hyperlink" Target="https://www.google.com.tw/maps/place/22.414977,120.549689" TargetMode="External"/><Relationship Id="rId6743" Type="http://schemas.openxmlformats.org/officeDocument/2006/relationships/hyperlink" Target="https://www.google.com.tw/maps/place/23.661341,120.313151" TargetMode="External"/><Relationship Id="rId1888" Type="http://schemas.openxmlformats.org/officeDocument/2006/relationships/hyperlink" Target="https://www.google.com.tw/maps/place/24.560977,120.930697" TargetMode="External"/><Relationship Id="rId2939" Type="http://schemas.openxmlformats.org/officeDocument/2006/relationships/hyperlink" Target="https://www.google.com.tw/maps/place/24.750080,121.773818" TargetMode="External"/><Relationship Id="rId4294" Type="http://schemas.openxmlformats.org/officeDocument/2006/relationships/hyperlink" Target="https://www.google.com.tw/maps/place/22.694827,121.045422" TargetMode="External"/><Relationship Id="rId5345" Type="http://schemas.openxmlformats.org/officeDocument/2006/relationships/hyperlink" Target="https://www.google.com.tw/maps/place/23.979053,120.720123" TargetMode="External"/><Relationship Id="rId6810" Type="http://schemas.openxmlformats.org/officeDocument/2006/relationships/hyperlink" Target="https://www.google.com.tw/maps/place/23.389444,120.245556" TargetMode="External"/><Relationship Id="rId4361" Type="http://schemas.openxmlformats.org/officeDocument/2006/relationships/hyperlink" Target="https://www.google.com.tw/maps/place/22.432430,120.935083" TargetMode="External"/><Relationship Id="rId5412" Type="http://schemas.openxmlformats.org/officeDocument/2006/relationships/hyperlink" Target="https://www.google.com.tw/maps/place/23.973245,120.966629" TargetMode="External"/><Relationship Id="rId8568" Type="http://schemas.openxmlformats.org/officeDocument/2006/relationships/hyperlink" Target="https://www.google.com.tw/maps/place/22.783025,120.606544" TargetMode="External"/><Relationship Id="rId1955" Type="http://schemas.openxmlformats.org/officeDocument/2006/relationships/hyperlink" Target="https://www.google.com.tw/maps/place/24.334693,120.807015" TargetMode="External"/><Relationship Id="rId4014" Type="http://schemas.openxmlformats.org/officeDocument/2006/relationships/hyperlink" Target="https://www.google.com.tw/maps/place/23.682566,121.412750" TargetMode="External"/><Relationship Id="rId7584" Type="http://schemas.openxmlformats.org/officeDocument/2006/relationships/hyperlink" Target="https://www.google.com.tw/maps/place/23.980215,120.971368" TargetMode="External"/><Relationship Id="rId8982" Type="http://schemas.openxmlformats.org/officeDocument/2006/relationships/hyperlink" Target="https://www.google.com.tw/maps/place/24.244766,121.105319" TargetMode="External"/><Relationship Id="rId1608" Type="http://schemas.openxmlformats.org/officeDocument/2006/relationships/hyperlink" Target="https://www.google.com.tw/maps/place/25.098426,121.751137" TargetMode="External"/><Relationship Id="rId3030" Type="http://schemas.openxmlformats.org/officeDocument/2006/relationships/hyperlink" Target="https://www.google.com.tw/maps/place/24.402105,121.366531" TargetMode="External"/><Relationship Id="rId6186" Type="http://schemas.openxmlformats.org/officeDocument/2006/relationships/hyperlink" Target="https://www.google.com.tw/maps/place/22.868937,120.226117" TargetMode="External"/><Relationship Id="rId7237" Type="http://schemas.openxmlformats.org/officeDocument/2006/relationships/hyperlink" Target="https://www.google.com.tw/maps/place/23.158849,120.763613" TargetMode="External"/><Relationship Id="rId8635" Type="http://schemas.openxmlformats.org/officeDocument/2006/relationships/hyperlink" Target="https://www.google.com.tw/maps/place/22.544356,120.461627" TargetMode="External"/><Relationship Id="rId7651" Type="http://schemas.openxmlformats.org/officeDocument/2006/relationships/hyperlink" Target="https://www.google.com.tw/maps/place/23.787181,120.873444" TargetMode="External"/><Relationship Id="rId8702" Type="http://schemas.openxmlformats.org/officeDocument/2006/relationships/hyperlink" Target="https://www.google.com.tw/maps/place/22.879192,120.333909" TargetMode="External"/><Relationship Id="rId2796" Type="http://schemas.openxmlformats.org/officeDocument/2006/relationships/hyperlink" Target="https://www.google.com.tw/maps/place/24.492417,120.828059" TargetMode="External"/><Relationship Id="rId3847" Type="http://schemas.openxmlformats.org/officeDocument/2006/relationships/hyperlink" Target="https://www.google.com.tw/maps/place/24.260148,121.738429" TargetMode="External"/><Relationship Id="rId6253" Type="http://schemas.openxmlformats.org/officeDocument/2006/relationships/hyperlink" Target="https://www.google.com.tw/maps/place/22.609057,120.306397" TargetMode="External"/><Relationship Id="rId7304" Type="http://schemas.openxmlformats.org/officeDocument/2006/relationships/hyperlink" Target="https://www.google.com.tw/maps/place/23.284647,120.883198" TargetMode="External"/><Relationship Id="rId768" Type="http://schemas.openxmlformats.org/officeDocument/2006/relationships/hyperlink" Target="https://www.google.com.tw/maps/place/22.634941,120.365524" TargetMode="External"/><Relationship Id="rId1398" Type="http://schemas.openxmlformats.org/officeDocument/2006/relationships/hyperlink" Target="https://www.google.com.tw/maps/place/24.711042,121.820162" TargetMode="External"/><Relationship Id="rId2449" Type="http://schemas.openxmlformats.org/officeDocument/2006/relationships/hyperlink" Target="https://www.google.com.tw/maps/place/22.961032,120.471906" TargetMode="External"/><Relationship Id="rId2863" Type="http://schemas.openxmlformats.org/officeDocument/2006/relationships/hyperlink" Target="https://www.google.com.tw/maps/place/24.597681,121.512359" TargetMode="External"/><Relationship Id="rId3914" Type="http://schemas.openxmlformats.org/officeDocument/2006/relationships/hyperlink" Target="https://www.google.com.tw/maps/place/24.028243,121.607342" TargetMode="External"/><Relationship Id="rId6320" Type="http://schemas.openxmlformats.org/officeDocument/2006/relationships/hyperlink" Target="https://www.google.com.tw/maps/place/22.436716,120.513129" TargetMode="External"/><Relationship Id="rId835" Type="http://schemas.openxmlformats.org/officeDocument/2006/relationships/hyperlink" Target="https://www.google.com.tw/maps/place/22.537632,120.543333" TargetMode="External"/><Relationship Id="rId1465" Type="http://schemas.openxmlformats.org/officeDocument/2006/relationships/hyperlink" Target="https://www.google.com.tw/maps/place/25.182638,121.556746" TargetMode="External"/><Relationship Id="rId2516" Type="http://schemas.openxmlformats.org/officeDocument/2006/relationships/hyperlink" Target="https://www.google.com.tw/maps/place/22.706128,120.490087" TargetMode="External"/><Relationship Id="rId8078" Type="http://schemas.openxmlformats.org/officeDocument/2006/relationships/hyperlink" Target="https://www.google.com.tw/maps/place/22.781519,120.414358" TargetMode="External"/><Relationship Id="rId8492" Type="http://schemas.openxmlformats.org/officeDocument/2006/relationships/hyperlink" Target="https://www.google.com.tw/maps/place/23.068552,120.673152" TargetMode="External"/><Relationship Id="rId9129" Type="http://schemas.openxmlformats.org/officeDocument/2006/relationships/hyperlink" Target="https://www.google.com.tw/maps/place/24.750011,121.356076" TargetMode="External"/><Relationship Id="rId1118" Type="http://schemas.openxmlformats.org/officeDocument/2006/relationships/hyperlink" Target="https://www.google.com.tw/maps/place/25.225945,121.451961" TargetMode="External"/><Relationship Id="rId1532" Type="http://schemas.openxmlformats.org/officeDocument/2006/relationships/hyperlink" Target="https://www.google.com.tw/maps/place/25.124319,121.463480" TargetMode="External"/><Relationship Id="rId2930" Type="http://schemas.openxmlformats.org/officeDocument/2006/relationships/hyperlink" Target="https://www.google.com.tw/maps/place/24.751150,121.737331" TargetMode="External"/><Relationship Id="rId4688" Type="http://schemas.openxmlformats.org/officeDocument/2006/relationships/hyperlink" Target="https://www.google.com.tw/maps/place/23.769120,121.561900" TargetMode="External"/><Relationship Id="rId7094" Type="http://schemas.openxmlformats.org/officeDocument/2006/relationships/hyperlink" Target="https://www.google.com.tw/maps/place/23.067222,120.346723" TargetMode="External"/><Relationship Id="rId8145" Type="http://schemas.openxmlformats.org/officeDocument/2006/relationships/hyperlink" Target="https://www.google.com.tw/maps/place/23.118320,121.283670" TargetMode="External"/><Relationship Id="rId902" Type="http://schemas.openxmlformats.org/officeDocument/2006/relationships/hyperlink" Target="https://www.google.com.tw/maps/place/22.273343,120.650198" TargetMode="External"/><Relationship Id="rId5739" Type="http://schemas.openxmlformats.org/officeDocument/2006/relationships/hyperlink" Target="https://www.google.com.tw/maps/place/24.888740,120.958100" TargetMode="External"/><Relationship Id="rId7161" Type="http://schemas.openxmlformats.org/officeDocument/2006/relationships/hyperlink" Target="https://www.google.com.tw/maps/place/23.063219,120.563819" TargetMode="External"/><Relationship Id="rId8212" Type="http://schemas.openxmlformats.org/officeDocument/2006/relationships/hyperlink" Target="https://www.google.com.tw/maps/place/22.978268,121.302397" TargetMode="External"/><Relationship Id="rId4755" Type="http://schemas.openxmlformats.org/officeDocument/2006/relationships/hyperlink" Target="https://www.google.com.tw/maps/place/23.525324,121.502820" TargetMode="External"/><Relationship Id="rId5806" Type="http://schemas.openxmlformats.org/officeDocument/2006/relationships/hyperlink" Target="https://www.google.com.tw/maps/place/23.785118,120.879443" TargetMode="External"/><Relationship Id="rId278" Type="http://schemas.openxmlformats.org/officeDocument/2006/relationships/hyperlink" Target="https://www.google.com.tw/maps/place/24.458687,120.662539" TargetMode="External"/><Relationship Id="rId3357" Type="http://schemas.openxmlformats.org/officeDocument/2006/relationships/hyperlink" Target="https://www.google.com.tw/maps/place/24.198431,121.304364" TargetMode="External"/><Relationship Id="rId3771" Type="http://schemas.openxmlformats.org/officeDocument/2006/relationships/hyperlink" Target="https://www.google.com.tw/maps/place/24.483633,121.823423" TargetMode="External"/><Relationship Id="rId4408" Type="http://schemas.openxmlformats.org/officeDocument/2006/relationships/hyperlink" Target="https://www.google.com.tw/maps/place/22.267558,120.856777" TargetMode="External"/><Relationship Id="rId4822" Type="http://schemas.openxmlformats.org/officeDocument/2006/relationships/hyperlink" Target="https://www.google.com.tw/maps/place/23.266511,121.424073" TargetMode="External"/><Relationship Id="rId7978" Type="http://schemas.openxmlformats.org/officeDocument/2006/relationships/hyperlink" Target="https://www.google.com.tw/maps/place/22.633844,120.419968" TargetMode="External"/><Relationship Id="rId692" Type="http://schemas.openxmlformats.org/officeDocument/2006/relationships/hyperlink" Target="https://www.google.com.tw/maps/place/22.905944,120.229335" TargetMode="External"/><Relationship Id="rId2373" Type="http://schemas.openxmlformats.org/officeDocument/2006/relationships/hyperlink" Target="https://www.google.com.tw/maps/place/23.222430,120.547234" TargetMode="External"/><Relationship Id="rId3424" Type="http://schemas.openxmlformats.org/officeDocument/2006/relationships/hyperlink" Target="https://www.google.com.tw/maps/place/24.197018,121.430887" TargetMode="External"/><Relationship Id="rId6994" Type="http://schemas.openxmlformats.org/officeDocument/2006/relationships/hyperlink" Target="https://www.google.com.tw/maps/place/22.968055,120.326834" TargetMode="External"/><Relationship Id="rId345" Type="http://schemas.openxmlformats.org/officeDocument/2006/relationships/hyperlink" Target="https://www.google.com.tw/maps/place/24.205650,120.539004" TargetMode="External"/><Relationship Id="rId2026" Type="http://schemas.openxmlformats.org/officeDocument/2006/relationships/hyperlink" Target="https://www.google.com.tw/maps/place/24.168560,120.696491" TargetMode="External"/><Relationship Id="rId2440" Type="http://schemas.openxmlformats.org/officeDocument/2006/relationships/hyperlink" Target="https://www.google.com.tw/maps/place/22.996824,120.468083" TargetMode="External"/><Relationship Id="rId5596" Type="http://schemas.openxmlformats.org/officeDocument/2006/relationships/hyperlink" Target="https://www.google.com.tw/maps/place/23.959787,120.648610" TargetMode="External"/><Relationship Id="rId6647" Type="http://schemas.openxmlformats.org/officeDocument/2006/relationships/hyperlink" Target="https://www.google.com.tw/maps/place/24.002909,120.480283" TargetMode="External"/><Relationship Id="rId9053" Type="http://schemas.openxmlformats.org/officeDocument/2006/relationships/hyperlink" Target="https://www.google.com.tw/maps/place/24.788933,121.364029" TargetMode="External"/><Relationship Id="rId412" Type="http://schemas.openxmlformats.org/officeDocument/2006/relationships/hyperlink" Target="https://www.google.com.tw/maps/place/23.963121,120.566632" TargetMode="External"/><Relationship Id="rId1042" Type="http://schemas.openxmlformats.org/officeDocument/2006/relationships/hyperlink" Target="https://www.google.com.tw/maps/place/23.746999,120.511401" TargetMode="External"/><Relationship Id="rId4198" Type="http://schemas.openxmlformats.org/officeDocument/2006/relationships/hyperlink" Target="https://www.google.com.tw/maps/place/22.951668,121.128339" TargetMode="External"/><Relationship Id="rId5249" Type="http://schemas.openxmlformats.org/officeDocument/2006/relationships/hyperlink" Target="https://www.google.com.tw/maps/place/24.328279,120.728925" TargetMode="External"/><Relationship Id="rId5663" Type="http://schemas.openxmlformats.org/officeDocument/2006/relationships/hyperlink" Target="https://www.google.com.tw/maps/place/25.086010,121.223410" TargetMode="External"/><Relationship Id="rId9120" Type="http://schemas.openxmlformats.org/officeDocument/2006/relationships/hyperlink" Target="https://www.google.com.tw/maps/place/24.752180,121.350745" TargetMode="External"/><Relationship Id="rId4265" Type="http://schemas.openxmlformats.org/officeDocument/2006/relationships/hyperlink" Target="https://www.google.com.tw/maps/place/22.772712,121.104548" TargetMode="External"/><Relationship Id="rId5316" Type="http://schemas.openxmlformats.org/officeDocument/2006/relationships/hyperlink" Target="https://www.google.com.tw/maps/place/24.045721,120.622075" TargetMode="External"/><Relationship Id="rId6714" Type="http://schemas.openxmlformats.org/officeDocument/2006/relationships/hyperlink" Target="https://www.google.com.tw/maps/place/23.768243,120.366413" TargetMode="External"/><Relationship Id="rId1859" Type="http://schemas.openxmlformats.org/officeDocument/2006/relationships/hyperlink" Target="https://www.google.com.tw/maps/place/24.657837,120.960678" TargetMode="External"/><Relationship Id="rId5730" Type="http://schemas.openxmlformats.org/officeDocument/2006/relationships/hyperlink" Target="https://www.google.com.tw/maps/place/24.919930,120.986010" TargetMode="External"/><Relationship Id="rId8886" Type="http://schemas.openxmlformats.org/officeDocument/2006/relationships/hyperlink" Target="https://www.google.com.tw/maps/place/23.559444,120.330278" TargetMode="External"/><Relationship Id="rId1926" Type="http://schemas.openxmlformats.org/officeDocument/2006/relationships/hyperlink" Target="https://www.google.com.tw/maps/place/24.423050,120.864314" TargetMode="External"/><Relationship Id="rId3281" Type="http://schemas.openxmlformats.org/officeDocument/2006/relationships/hyperlink" Target="https://www.google.com.tw/maps/place/24.249330,121.207605" TargetMode="External"/><Relationship Id="rId4332" Type="http://schemas.openxmlformats.org/officeDocument/2006/relationships/hyperlink" Target="https://www.google.com.tw/maps/place/22.548107,120.971632" TargetMode="External"/><Relationship Id="rId7488" Type="http://schemas.openxmlformats.org/officeDocument/2006/relationships/hyperlink" Target="https://www.google.com.tw/maps/place/23.044951,120.451510" TargetMode="External"/><Relationship Id="rId8539" Type="http://schemas.openxmlformats.org/officeDocument/2006/relationships/hyperlink" Target="https://www.google.com.tw/maps/place/22.886757,120.647396" TargetMode="External"/><Relationship Id="rId8953" Type="http://schemas.openxmlformats.org/officeDocument/2006/relationships/hyperlink" Target="https://www.google.com.tw/maps/place/24.209865,121.025275" TargetMode="External"/><Relationship Id="rId7555" Type="http://schemas.openxmlformats.org/officeDocument/2006/relationships/hyperlink" Target="https://www.google.com.tw/maps/place/24.055766,120.934720" TargetMode="External"/><Relationship Id="rId8606" Type="http://schemas.openxmlformats.org/officeDocument/2006/relationships/hyperlink" Target="https://www.google.com.tw/maps/place/22.660273,120.487408" TargetMode="External"/><Relationship Id="rId3001" Type="http://schemas.openxmlformats.org/officeDocument/2006/relationships/hyperlink" Target="https://www.google.com.tw/maps/place/24.463352,121.393901" TargetMode="External"/><Relationship Id="rId6157" Type="http://schemas.openxmlformats.org/officeDocument/2006/relationships/hyperlink" Target="https://www.google.com.tw/maps/place/23.126333,120.132473" TargetMode="External"/><Relationship Id="rId6571" Type="http://schemas.openxmlformats.org/officeDocument/2006/relationships/hyperlink" Target="https://www.google.com.tw/maps/place/23.496667,120.789444" TargetMode="External"/><Relationship Id="rId7208" Type="http://schemas.openxmlformats.org/officeDocument/2006/relationships/hyperlink" Target="https://www.google.com.tw/maps/place/23.104388,120.692016" TargetMode="External"/><Relationship Id="rId7622" Type="http://schemas.openxmlformats.org/officeDocument/2006/relationships/hyperlink" Target="https://www.google.com.tw/maps/place/23.866758,120.905045" TargetMode="External"/><Relationship Id="rId2767" Type="http://schemas.openxmlformats.org/officeDocument/2006/relationships/hyperlink" Target="https://www.google.com.tw/maps/place/24.594933,120.816015" TargetMode="External"/><Relationship Id="rId5173" Type="http://schemas.openxmlformats.org/officeDocument/2006/relationships/hyperlink" Target="https://www.google.com.tw/maps/place/24.591638,120.881633" TargetMode="External"/><Relationship Id="rId6224" Type="http://schemas.openxmlformats.org/officeDocument/2006/relationships/hyperlink" Target="https://www.google.com.tw/maps/place/22.716577,120.287687" TargetMode="External"/><Relationship Id="rId739" Type="http://schemas.openxmlformats.org/officeDocument/2006/relationships/hyperlink" Target="https://www.google.com.tw/maps/place/22.721724,120.324665" TargetMode="External"/><Relationship Id="rId1369" Type="http://schemas.openxmlformats.org/officeDocument/2006/relationships/hyperlink" Target="https://www.google.com.tw/maps/place/24.841784,121.823017" TargetMode="External"/><Relationship Id="rId3818" Type="http://schemas.openxmlformats.org/officeDocument/2006/relationships/hyperlink" Target="https://www.google.com.tw/maps/place/24.355753,121.777253" TargetMode="External"/><Relationship Id="rId5240" Type="http://schemas.openxmlformats.org/officeDocument/2006/relationships/hyperlink" Target="https://www.google.com.tw/maps/place/24.366082,120.742588" TargetMode="External"/><Relationship Id="rId8396" Type="http://schemas.openxmlformats.org/officeDocument/2006/relationships/hyperlink" Target="https://www.google.com.tw/maps/place/22.013889,120.743341" TargetMode="External"/><Relationship Id="rId1783" Type="http://schemas.openxmlformats.org/officeDocument/2006/relationships/hyperlink" Target="https://www.google.com.tw/maps/place/24.791156,121.187547" TargetMode="External"/><Relationship Id="rId2834" Type="http://schemas.openxmlformats.org/officeDocument/2006/relationships/hyperlink" Target="https://www.google.com.tw/maps/place/24.632100,121.487991" TargetMode="External"/><Relationship Id="rId8049" Type="http://schemas.openxmlformats.org/officeDocument/2006/relationships/hyperlink" Target="https://www.google.com.tw/maps/place/23.831572,120.907808" TargetMode="External"/><Relationship Id="rId75" Type="http://schemas.openxmlformats.org/officeDocument/2006/relationships/hyperlink" Target="https://www.google.com.tw/maps/place/24.965020,121.213470" TargetMode="External"/><Relationship Id="rId806" Type="http://schemas.openxmlformats.org/officeDocument/2006/relationships/hyperlink" Target="https://www.google.com.tw/maps/place/22.641939,120.534671" TargetMode="External"/><Relationship Id="rId1436" Type="http://schemas.openxmlformats.org/officeDocument/2006/relationships/hyperlink" Target="https://www.google.com.tw/maps/place/25.219584,121.622273" TargetMode="External"/><Relationship Id="rId1850" Type="http://schemas.openxmlformats.org/officeDocument/2006/relationships/hyperlink" Target="https://www.google.com.tw/maps/place/24.689000,120.975646" TargetMode="External"/><Relationship Id="rId2901" Type="http://schemas.openxmlformats.org/officeDocument/2006/relationships/hyperlink" Target="https://www.google.com.tw/maps/place/24.695967,121.636797" TargetMode="External"/><Relationship Id="rId7065" Type="http://schemas.openxmlformats.org/officeDocument/2006/relationships/hyperlink" Target="https://www.google.com.tw/maps/place/23.010490,120.225150" TargetMode="External"/><Relationship Id="rId8463" Type="http://schemas.openxmlformats.org/officeDocument/2006/relationships/hyperlink" Target="https://www.google.com.tw/maps/place/22.139921,120.894130" TargetMode="External"/><Relationship Id="rId1503" Type="http://schemas.openxmlformats.org/officeDocument/2006/relationships/hyperlink" Target="https://www.google.com.tw/maps/place/25.090997,121.527512" TargetMode="External"/><Relationship Id="rId4659" Type="http://schemas.openxmlformats.org/officeDocument/2006/relationships/hyperlink" Target="https://www.google.com.tw/maps/place/23.877336,121.600353" TargetMode="External"/><Relationship Id="rId8116" Type="http://schemas.openxmlformats.org/officeDocument/2006/relationships/hyperlink" Target="https://www.google.com.tw/maps/place/22.804988,120.578670" TargetMode="External"/><Relationship Id="rId8530" Type="http://schemas.openxmlformats.org/officeDocument/2006/relationships/hyperlink" Target="https://www.google.com.tw/maps/place/22.925931,120.652523" TargetMode="External"/><Relationship Id="rId3675" Type="http://schemas.openxmlformats.org/officeDocument/2006/relationships/hyperlink" Target="https://www.google.com.tw/maps/place/24.781440,121.760315" TargetMode="External"/><Relationship Id="rId4726" Type="http://schemas.openxmlformats.org/officeDocument/2006/relationships/hyperlink" Target="https://www.google.com.tw/maps/place/23.639279,121.532545" TargetMode="External"/><Relationship Id="rId6081" Type="http://schemas.openxmlformats.org/officeDocument/2006/relationships/hyperlink" Target="https://www.google.com.tw/maps/place/23.444444,120.168889" TargetMode="External"/><Relationship Id="rId7132" Type="http://schemas.openxmlformats.org/officeDocument/2006/relationships/hyperlink" Target="https://www.google.com.tw/maps/place/23.117632,120.468925" TargetMode="External"/><Relationship Id="rId596" Type="http://schemas.openxmlformats.org/officeDocument/2006/relationships/hyperlink" Target="https://www.google.com.tw/maps/place/23.251438,120.312915" TargetMode="External"/><Relationship Id="rId2277" Type="http://schemas.openxmlformats.org/officeDocument/2006/relationships/hyperlink" Target="https://www.google.com.tw/maps/place/23.381066,120.584066" TargetMode="External"/><Relationship Id="rId2691" Type="http://schemas.openxmlformats.org/officeDocument/2006/relationships/hyperlink" Target="https://www.google.com.tw/maps/place/25.044183,121.581938" TargetMode="External"/><Relationship Id="rId3328" Type="http://schemas.openxmlformats.org/officeDocument/2006/relationships/hyperlink" Target="https://www.google.com.tw/maps/place/24.225832,121.264756" TargetMode="External"/><Relationship Id="rId3742" Type="http://schemas.openxmlformats.org/officeDocument/2006/relationships/hyperlink" Target="https://www.google.com.tw/maps/place/24.554913,121.865163" TargetMode="External"/><Relationship Id="rId6898" Type="http://schemas.openxmlformats.org/officeDocument/2006/relationships/hyperlink" Target="https://www.google.com.tw/maps/place/23.053139,120.218667" TargetMode="External"/><Relationship Id="rId249" Type="http://schemas.openxmlformats.org/officeDocument/2006/relationships/hyperlink" Target="https://www.google.com.tw/maps/place/24.569972,120.713589" TargetMode="External"/><Relationship Id="rId663" Type="http://schemas.openxmlformats.org/officeDocument/2006/relationships/hyperlink" Target="https://www.google.com.tw/maps/place/23.020555,120.223056" TargetMode="External"/><Relationship Id="rId1293" Type="http://schemas.openxmlformats.org/officeDocument/2006/relationships/hyperlink" Target="https://www.google.com.tw/maps/place/25.018400,121.934529" TargetMode="External"/><Relationship Id="rId2344" Type="http://schemas.openxmlformats.org/officeDocument/2006/relationships/hyperlink" Target="https://www.google.com.tw/maps/place/23.279189,120.588000" TargetMode="External"/><Relationship Id="rId7949" Type="http://schemas.openxmlformats.org/officeDocument/2006/relationships/hyperlink" Target="https://www.google.com.tw/maps/place/22.756524,120.447657" TargetMode="External"/><Relationship Id="rId9371" Type="http://schemas.openxmlformats.org/officeDocument/2006/relationships/hyperlink" Target="https://www.google.com.tw/maps/place/24.647452,121.420777" TargetMode="External"/><Relationship Id="rId316" Type="http://schemas.openxmlformats.org/officeDocument/2006/relationships/hyperlink" Target="https://www.google.com.tw/maps/place/24.317282,120.605346" TargetMode="External"/><Relationship Id="rId6965" Type="http://schemas.openxmlformats.org/officeDocument/2006/relationships/hyperlink" Target="https://www.google.com.tw/maps/place/23.085917,120.295223" TargetMode="External"/><Relationship Id="rId9024" Type="http://schemas.openxmlformats.org/officeDocument/2006/relationships/hyperlink" Target="https://www.google.com.tw/maps/place/24.827866,121.314681" TargetMode="External"/><Relationship Id="rId730" Type="http://schemas.openxmlformats.org/officeDocument/2006/relationships/hyperlink" Target="https://www.google.com.tw/maps/place/22.759573,120.309718" TargetMode="External"/><Relationship Id="rId1013" Type="http://schemas.openxmlformats.org/officeDocument/2006/relationships/hyperlink" Target="https://www.google.com.tw/maps/place/24.104452,120.629458" TargetMode="External"/><Relationship Id="rId1360" Type="http://schemas.openxmlformats.org/officeDocument/2006/relationships/hyperlink" Target="https://www.google.com.tw/maps/place/24.875749,121.839053" TargetMode="External"/><Relationship Id="rId2411" Type="http://schemas.openxmlformats.org/officeDocument/2006/relationships/hyperlink" Target="https://www.google.com.tw/maps/place/23.130381,120.470954" TargetMode="External"/><Relationship Id="rId4169" Type="http://schemas.openxmlformats.org/officeDocument/2006/relationships/hyperlink" Target="https://www.google.com.tw/maps/place/23.074957,121.174300" TargetMode="External"/><Relationship Id="rId5567" Type="http://schemas.openxmlformats.org/officeDocument/2006/relationships/hyperlink" Target="https://www.google.com.tw/maps/place/24.155055,121.282902" TargetMode="External"/><Relationship Id="rId5981" Type="http://schemas.openxmlformats.org/officeDocument/2006/relationships/hyperlink" Target="https://www.google.com.tw/maps/place/23.819137,120.285107" TargetMode="External"/><Relationship Id="rId6618" Type="http://schemas.openxmlformats.org/officeDocument/2006/relationships/hyperlink" Target="https://www.google.com.tw/maps/place/23.475238,120.874405" TargetMode="External"/><Relationship Id="rId8040" Type="http://schemas.openxmlformats.org/officeDocument/2006/relationships/hyperlink" Target="https://www.google.com.tw/maps/place/23.848512,120.912774" TargetMode="External"/><Relationship Id="rId4583" Type="http://schemas.openxmlformats.org/officeDocument/2006/relationships/hyperlink" Target="https://www.google.com.tw/maps/place/24.278001,120.545546" TargetMode="External"/><Relationship Id="rId5634" Type="http://schemas.openxmlformats.org/officeDocument/2006/relationships/hyperlink" Target="https://www.google.com.tw/maps/place/25.127800,121.346700" TargetMode="External"/><Relationship Id="rId3185" Type="http://schemas.openxmlformats.org/officeDocument/2006/relationships/hyperlink" Target="https://www.google.com.tw/maps/place/24.674234,121.779237" TargetMode="External"/><Relationship Id="rId4236" Type="http://schemas.openxmlformats.org/officeDocument/2006/relationships/hyperlink" Target="https://www.google.com.tw/maps/place/22.847096,121.092208" TargetMode="External"/><Relationship Id="rId4650" Type="http://schemas.openxmlformats.org/officeDocument/2006/relationships/hyperlink" Target="https://www.google.com.tw/maps/place/23.917223,121.605621" TargetMode="External"/><Relationship Id="rId5701" Type="http://schemas.openxmlformats.org/officeDocument/2006/relationships/hyperlink" Target="https://www.google.com.tw/maps/place/25.025840,121.063180" TargetMode="External"/><Relationship Id="rId8857" Type="http://schemas.openxmlformats.org/officeDocument/2006/relationships/hyperlink" Target="https://www.google.com.tw/maps/place/25.043292,121.246356" TargetMode="External"/><Relationship Id="rId3252" Type="http://schemas.openxmlformats.org/officeDocument/2006/relationships/hyperlink" Target="https://www.google.com.tw/maps/place/24.172773,120.970392" TargetMode="External"/><Relationship Id="rId4303" Type="http://schemas.openxmlformats.org/officeDocument/2006/relationships/hyperlink" Target="https://www.google.com.tw/maps/place/22.660178,121.027021" TargetMode="External"/><Relationship Id="rId7459" Type="http://schemas.openxmlformats.org/officeDocument/2006/relationships/hyperlink" Target="https://www.google.com.tw/maps/place/23.116020,121.172829" TargetMode="External"/><Relationship Id="rId7873" Type="http://schemas.openxmlformats.org/officeDocument/2006/relationships/hyperlink" Target="https://www.google.com.tw/maps/place/23.034731,120.558736" TargetMode="External"/><Relationship Id="rId173" Type="http://schemas.openxmlformats.org/officeDocument/2006/relationships/hyperlink" Target="https://www.google.com.tw/maps/place/24.740890,120.909280" TargetMode="External"/><Relationship Id="rId6475" Type="http://schemas.openxmlformats.org/officeDocument/2006/relationships/hyperlink" Target="https://www.google.com.tw/maps/place/23.438889,120.605556" TargetMode="External"/><Relationship Id="rId7526" Type="http://schemas.openxmlformats.org/officeDocument/2006/relationships/hyperlink" Target="https://www.google.com.tw/maps/place/24.114313,120.889162" TargetMode="External"/><Relationship Id="rId8924" Type="http://schemas.openxmlformats.org/officeDocument/2006/relationships/hyperlink" Target="https://www.google.com.tw/maps/place/22.995583,120.280306" TargetMode="External"/><Relationship Id="rId240" Type="http://schemas.openxmlformats.org/officeDocument/2006/relationships/hyperlink" Target="https://www.google.com.tw/maps/place/24.567219,120.744984" TargetMode="External"/><Relationship Id="rId5077" Type="http://schemas.openxmlformats.org/officeDocument/2006/relationships/hyperlink" Target="https://www.google.com.tw/maps/place/23.826635,121.503816" TargetMode="External"/><Relationship Id="rId6128" Type="http://schemas.openxmlformats.org/officeDocument/2006/relationships/hyperlink" Target="https://www.google.com.tw/maps/place/23.255532,120.128339" TargetMode="External"/><Relationship Id="rId7940" Type="http://schemas.openxmlformats.org/officeDocument/2006/relationships/hyperlink" Target="https://www.google.com.tw/maps/place/22.795610,120.457841" TargetMode="External"/><Relationship Id="rId4093" Type="http://schemas.openxmlformats.org/officeDocument/2006/relationships/hyperlink" Target="https://www.google.com.tw/maps/place/23.369950,121.327610" TargetMode="External"/><Relationship Id="rId5144" Type="http://schemas.openxmlformats.org/officeDocument/2006/relationships/hyperlink" Target="https://www.google.com.tw/maps/place/24.705188,120.890223" TargetMode="External"/><Relationship Id="rId5491" Type="http://schemas.openxmlformats.org/officeDocument/2006/relationships/hyperlink" Target="https://www.google.com.tw/maps/place/24.038676,121.196552" TargetMode="External"/><Relationship Id="rId6542" Type="http://schemas.openxmlformats.org/officeDocument/2006/relationships/hyperlink" Target="https://www.google.com.tw/maps/place/23.463611,120.718611" TargetMode="External"/><Relationship Id="rId1687" Type="http://schemas.openxmlformats.org/officeDocument/2006/relationships/hyperlink" Target="https://www.google.com.tw/maps/place/24.998755,121.457762" TargetMode="External"/><Relationship Id="rId2738" Type="http://schemas.openxmlformats.org/officeDocument/2006/relationships/hyperlink" Target="https://www.google.com.tw/maps/place/25.064068,121.651462" TargetMode="External"/><Relationship Id="rId1754" Type="http://schemas.openxmlformats.org/officeDocument/2006/relationships/hyperlink" Target="https://www.google.com.tw/maps/place/24.880394,121.249870" TargetMode="External"/><Relationship Id="rId2805" Type="http://schemas.openxmlformats.org/officeDocument/2006/relationships/hyperlink" Target="https://www.google.com.tw/maps/place/24.466258,120.847827" TargetMode="External"/><Relationship Id="rId4160" Type="http://schemas.openxmlformats.org/officeDocument/2006/relationships/hyperlink" Target="https://www.google.com.tw/maps/place/23.103662,121.199670" TargetMode="External"/><Relationship Id="rId5211" Type="http://schemas.openxmlformats.org/officeDocument/2006/relationships/hyperlink" Target="https://www.google.com.tw/maps/place/24.486681,120.780756" TargetMode="External"/><Relationship Id="rId8367" Type="http://schemas.openxmlformats.org/officeDocument/2006/relationships/hyperlink" Target="https://www.google.com.tw/maps/place/22.131493,120.706311" TargetMode="External"/><Relationship Id="rId8781" Type="http://schemas.openxmlformats.org/officeDocument/2006/relationships/hyperlink" Target="https://www.google.com.tw/maps/place/23.326320,121.245970" TargetMode="External"/><Relationship Id="rId9418" Type="http://schemas.openxmlformats.org/officeDocument/2006/relationships/hyperlink" Target="https://www.google.com.tw/maps/place/24.645395,121.442585" TargetMode="External"/><Relationship Id="rId46" Type="http://schemas.openxmlformats.org/officeDocument/2006/relationships/hyperlink" Target="https://www.google.com.tw/maps/place/24.998365,121.337301" TargetMode="External"/><Relationship Id="rId1407" Type="http://schemas.openxmlformats.org/officeDocument/2006/relationships/hyperlink" Target="https://www.google.com.tw/maps/place/24.671218,121.827420" TargetMode="External"/><Relationship Id="rId1821" Type="http://schemas.openxmlformats.org/officeDocument/2006/relationships/hyperlink" Target="https://www.google.com.tw/maps/place/24.722321,121.076004" TargetMode="External"/><Relationship Id="rId4977" Type="http://schemas.openxmlformats.org/officeDocument/2006/relationships/hyperlink" Target="https://www.google.com.tw/maps/place/22.725569,121.099555" TargetMode="External"/><Relationship Id="rId7383" Type="http://schemas.openxmlformats.org/officeDocument/2006/relationships/hyperlink" Target="https://www.google.com.tw/maps/place/23.209470,121.029564" TargetMode="External"/><Relationship Id="rId8434" Type="http://schemas.openxmlformats.org/officeDocument/2006/relationships/hyperlink" Target="https://www.google.com.tw/maps/place/21.905065,120.852996" TargetMode="External"/><Relationship Id="rId3579" Type="http://schemas.openxmlformats.org/officeDocument/2006/relationships/hyperlink" Target="https://www.google.com.tw/maps/place/24.949243,121.662761" TargetMode="External"/><Relationship Id="rId7036" Type="http://schemas.openxmlformats.org/officeDocument/2006/relationships/hyperlink" Target="https://www.google.com.tw/maps/place/22.811094,120.300087" TargetMode="External"/><Relationship Id="rId7450" Type="http://schemas.openxmlformats.org/officeDocument/2006/relationships/hyperlink" Target="https://www.google.com.tw/maps/place/23.132237,121.138489" TargetMode="External"/><Relationship Id="rId8501" Type="http://schemas.openxmlformats.org/officeDocument/2006/relationships/hyperlink" Target="https://www.google.com.tw/maps/place/23.035044,120.665142" TargetMode="External"/><Relationship Id="rId2595" Type="http://schemas.openxmlformats.org/officeDocument/2006/relationships/hyperlink" Target="https://www.google.com.tw/maps/place/23.816603,120.763036" TargetMode="External"/><Relationship Id="rId3993" Type="http://schemas.openxmlformats.org/officeDocument/2006/relationships/hyperlink" Target="https://www.google.com.tw/maps/place/23.762452,121.455159" TargetMode="External"/><Relationship Id="rId6052" Type="http://schemas.openxmlformats.org/officeDocument/2006/relationships/hyperlink" Target="https://www.google.com.tw/maps/place/23.559167,120.166112" TargetMode="External"/><Relationship Id="rId7103" Type="http://schemas.openxmlformats.org/officeDocument/2006/relationships/hyperlink" Target="https://www.google.com.tw/maps/place/23.069008,120.378430" TargetMode="External"/><Relationship Id="rId567" Type="http://schemas.openxmlformats.org/officeDocument/2006/relationships/hyperlink" Target="https://www.google.com.tw/maps/place/23.363096,120.360026" TargetMode="External"/><Relationship Id="rId1197" Type="http://schemas.openxmlformats.org/officeDocument/2006/relationships/hyperlink" Target="https://www.google.com.tw/maps/place/25.175833,121.703608" TargetMode="External"/><Relationship Id="rId2248" Type="http://schemas.openxmlformats.org/officeDocument/2006/relationships/hyperlink" Target="https://www.google.com.tw/maps/place/23.410861,120.513759" TargetMode="External"/><Relationship Id="rId3646" Type="http://schemas.openxmlformats.org/officeDocument/2006/relationships/hyperlink" Target="https://www.google.com.tw/maps/place/24.858741,121.795173" TargetMode="External"/><Relationship Id="rId9275" Type="http://schemas.openxmlformats.org/officeDocument/2006/relationships/hyperlink" Target="https://www.google.com.tw/maps/place/24.683782,121.381219" TargetMode="External"/><Relationship Id="rId981" Type="http://schemas.openxmlformats.org/officeDocument/2006/relationships/hyperlink" Target="https://www.google.com.tw/maps/place/24.212810,120.649857" TargetMode="External"/><Relationship Id="rId2662" Type="http://schemas.openxmlformats.org/officeDocument/2006/relationships/hyperlink" Target="https://www.google.com.tw/maps/place/24.862171,121.281841" TargetMode="External"/><Relationship Id="rId3713" Type="http://schemas.openxmlformats.org/officeDocument/2006/relationships/hyperlink" Target="https://www.google.com.tw/maps/place/24.632064,121.794873" TargetMode="External"/><Relationship Id="rId6869" Type="http://schemas.openxmlformats.org/officeDocument/2006/relationships/hyperlink" Target="https://www.google.com.tw/maps/place/23.175399,120.180523" TargetMode="External"/><Relationship Id="rId634" Type="http://schemas.openxmlformats.org/officeDocument/2006/relationships/hyperlink" Target="https://www.google.com.tw/maps/place/23.100778,120.317750" TargetMode="External"/><Relationship Id="rId1264" Type="http://schemas.openxmlformats.org/officeDocument/2006/relationships/hyperlink" Target="https://www.google.com.tw/maps/place/25.118060,121.916899" TargetMode="External"/><Relationship Id="rId2315" Type="http://schemas.openxmlformats.org/officeDocument/2006/relationships/hyperlink" Target="https://www.google.com.tw/maps/place/23.332751,120.614394" TargetMode="External"/><Relationship Id="rId5885" Type="http://schemas.openxmlformats.org/officeDocument/2006/relationships/hyperlink" Target="https://www.google.com.tw/maps/place/24.185252,120.504951" TargetMode="External"/><Relationship Id="rId6936" Type="http://schemas.openxmlformats.org/officeDocument/2006/relationships/hyperlink" Target="https://www.google.com.tw/maps/place/23.192916,120.259656" TargetMode="External"/><Relationship Id="rId8291" Type="http://schemas.openxmlformats.org/officeDocument/2006/relationships/hyperlink" Target="https://www.google.com.tw/maps/place/22.749695,120.724765" TargetMode="External"/><Relationship Id="rId9342" Type="http://schemas.openxmlformats.org/officeDocument/2006/relationships/hyperlink" Target="https://www.google.com.tw/maps/place/24.654135,121.406977" TargetMode="External"/><Relationship Id="rId701" Type="http://schemas.openxmlformats.org/officeDocument/2006/relationships/hyperlink" Target="https://www.google.com.tw/maps/place/22.873394,120.254156" TargetMode="External"/><Relationship Id="rId1331" Type="http://schemas.openxmlformats.org/officeDocument/2006/relationships/hyperlink" Target="https://www.google.com.tw/maps/place/24.967570,121.922930" TargetMode="External"/><Relationship Id="rId4487" Type="http://schemas.openxmlformats.org/officeDocument/2006/relationships/hyperlink" Target="https://www.google.com.tw/maps/place/24.875506,121.545595" TargetMode="External"/><Relationship Id="rId5538" Type="http://schemas.openxmlformats.org/officeDocument/2006/relationships/hyperlink" Target="https://www.google.com.tw/maps/place/24.109171,121.209030" TargetMode="External"/><Relationship Id="rId5952" Type="http://schemas.openxmlformats.org/officeDocument/2006/relationships/hyperlink" Target="https://www.google.com.tw/maps/place/23.963278,120.346014" TargetMode="External"/><Relationship Id="rId3089" Type="http://schemas.openxmlformats.org/officeDocument/2006/relationships/hyperlink" Target="https://www.google.com.tw/maps/place/24.284571,121.266192" TargetMode="External"/><Relationship Id="rId4554" Type="http://schemas.openxmlformats.org/officeDocument/2006/relationships/hyperlink" Target="https://www.google.com.tw/maps/place/23.944031,121.538630" TargetMode="External"/><Relationship Id="rId5605" Type="http://schemas.openxmlformats.org/officeDocument/2006/relationships/hyperlink" Target="https://www.google.com.tw/maps/place/25.124615,121.455572" TargetMode="External"/><Relationship Id="rId8011" Type="http://schemas.openxmlformats.org/officeDocument/2006/relationships/hyperlink" Target="https://www.google.com.tw/maps/place/22.500726,120.414445" TargetMode="External"/><Relationship Id="rId3156" Type="http://schemas.openxmlformats.org/officeDocument/2006/relationships/hyperlink" Target="https://www.google.com.tw/maps/place/24.664246,121.639644" TargetMode="External"/><Relationship Id="rId4207" Type="http://schemas.openxmlformats.org/officeDocument/2006/relationships/hyperlink" Target="https://www.google.com.tw/maps/place/22.919302,121.139325" TargetMode="External"/><Relationship Id="rId491" Type="http://schemas.openxmlformats.org/officeDocument/2006/relationships/hyperlink" Target="https://www.google.com.tw/maps/place/23.658114,120.473736" TargetMode="External"/><Relationship Id="rId2172" Type="http://schemas.openxmlformats.org/officeDocument/2006/relationships/hyperlink" Target="https://www.google.com.tw/maps/place/23.687559,120.538645" TargetMode="External"/><Relationship Id="rId3223" Type="http://schemas.openxmlformats.org/officeDocument/2006/relationships/hyperlink" Target="https://www.google.com.tw/maps/place/24.165077,120.864364" TargetMode="External"/><Relationship Id="rId3570" Type="http://schemas.openxmlformats.org/officeDocument/2006/relationships/hyperlink" Target="https://www.google.com.tw/maps/place/24.953927,121.638126" TargetMode="External"/><Relationship Id="rId4621" Type="http://schemas.openxmlformats.org/officeDocument/2006/relationships/hyperlink" Target="https://www.google.com.tw/maps/place/24.248794,120.698370" TargetMode="External"/><Relationship Id="rId6379" Type="http://schemas.openxmlformats.org/officeDocument/2006/relationships/hyperlink" Target="https://www.google.com.tw/maps/place/22.916124,120.185361" TargetMode="External"/><Relationship Id="rId7777" Type="http://schemas.openxmlformats.org/officeDocument/2006/relationships/hyperlink" Target="https://www.google.com.tw/maps/place/23.520277,120.895176" TargetMode="External"/><Relationship Id="rId8828" Type="http://schemas.openxmlformats.org/officeDocument/2006/relationships/hyperlink" Target="https://www.google.com.tw/maps/place/23.269103,121.347842" TargetMode="External"/><Relationship Id="rId144" Type="http://schemas.openxmlformats.org/officeDocument/2006/relationships/hyperlink" Target="https://www.google.com.tw/maps/place/24.820464,120.995714" TargetMode="External"/><Relationship Id="rId6793" Type="http://schemas.openxmlformats.org/officeDocument/2006/relationships/hyperlink" Target="https://www.google.com.tw/maps/place/23.464444,120.241111" TargetMode="External"/><Relationship Id="rId7844" Type="http://schemas.openxmlformats.org/officeDocument/2006/relationships/hyperlink" Target="https://www.google.com.tw/maps/place/23.125462,120.619053" TargetMode="External"/><Relationship Id="rId2989" Type="http://schemas.openxmlformats.org/officeDocument/2006/relationships/hyperlink" Target="https://www.google.com.tw/maps/place/24.485025,121.425515" TargetMode="External"/><Relationship Id="rId5395" Type="http://schemas.openxmlformats.org/officeDocument/2006/relationships/hyperlink" Target="https://www.google.com.tw/maps/place/23.981767,120.895886" TargetMode="External"/><Relationship Id="rId6446" Type="http://schemas.openxmlformats.org/officeDocument/2006/relationships/hyperlink" Target="https://www.google.com.tw/maps/place/23.451667,120.474167" TargetMode="External"/><Relationship Id="rId6860" Type="http://schemas.openxmlformats.org/officeDocument/2006/relationships/hyperlink" Target="https://www.google.com.tw/maps/place/23.213430,120.185300" TargetMode="External"/><Relationship Id="rId7911" Type="http://schemas.openxmlformats.org/officeDocument/2006/relationships/hyperlink" Target="https://www.google.com.tw/maps/place/22.913877,120.493651" TargetMode="External"/><Relationship Id="rId211" Type="http://schemas.openxmlformats.org/officeDocument/2006/relationships/hyperlink" Target="https://www.google.com.tw/maps/place/24.645049,120.831384" TargetMode="External"/><Relationship Id="rId5048" Type="http://schemas.openxmlformats.org/officeDocument/2006/relationships/hyperlink" Target="https://www.google.com.tw/maps/place/23.927075,121.591719" TargetMode="External"/><Relationship Id="rId5462" Type="http://schemas.openxmlformats.org/officeDocument/2006/relationships/hyperlink" Target="https://www.google.com.tw/maps/place/24.024214,121.144215" TargetMode="External"/><Relationship Id="rId6513" Type="http://schemas.openxmlformats.org/officeDocument/2006/relationships/hyperlink" Target="https://www.google.com.tw/maps/place/23.418690,120.651943" TargetMode="External"/><Relationship Id="rId1658" Type="http://schemas.openxmlformats.org/officeDocument/2006/relationships/hyperlink" Target="https://www.google.com.tw/maps/place/24.854265,121.822836" TargetMode="External"/><Relationship Id="rId2709" Type="http://schemas.openxmlformats.org/officeDocument/2006/relationships/hyperlink" Target="https://www.google.com.tw/maps/place/25.065610,121.661329" TargetMode="External"/><Relationship Id="rId4064" Type="http://schemas.openxmlformats.org/officeDocument/2006/relationships/hyperlink" Target="https://www.google.com.tw/maps/place/23.477360,121.358290" TargetMode="External"/><Relationship Id="rId5115" Type="http://schemas.openxmlformats.org/officeDocument/2006/relationships/hyperlink" Target="https://www.google.com.tw/maps/place/24.180533,120.620547" TargetMode="External"/><Relationship Id="rId8685" Type="http://schemas.openxmlformats.org/officeDocument/2006/relationships/hyperlink" Target="https://www.google.com.tw/maps/place/22.882098,120.253153" TargetMode="External"/><Relationship Id="rId3080" Type="http://schemas.openxmlformats.org/officeDocument/2006/relationships/hyperlink" Target="https://www.google.com.tw/maps/place/24.299691,121.281907" TargetMode="External"/><Relationship Id="rId4131" Type="http://schemas.openxmlformats.org/officeDocument/2006/relationships/hyperlink" Target="https://www.google.com.tw/maps/place/23.205110,121.271600" TargetMode="External"/><Relationship Id="rId7287" Type="http://schemas.openxmlformats.org/officeDocument/2006/relationships/hyperlink" Target="https://www.google.com.tw/maps/place/23.275926,120.840552" TargetMode="External"/><Relationship Id="rId8338" Type="http://schemas.openxmlformats.org/officeDocument/2006/relationships/hyperlink" Target="https://www.google.com.tw/maps/place/22.539077,120.409171" TargetMode="External"/><Relationship Id="rId1725" Type="http://schemas.openxmlformats.org/officeDocument/2006/relationships/hyperlink" Target="https://www.google.com.tw/maps/place/24.894043,121.335167" TargetMode="External"/><Relationship Id="rId7354" Type="http://schemas.openxmlformats.org/officeDocument/2006/relationships/hyperlink" Target="https://www.google.com.tw/maps/place/23.254215,120.979300" TargetMode="External"/><Relationship Id="rId8752" Type="http://schemas.openxmlformats.org/officeDocument/2006/relationships/hyperlink" Target="https://www.google.com.tw/maps/place/22.883872,120.545659" TargetMode="External"/><Relationship Id="rId17" Type="http://schemas.openxmlformats.org/officeDocument/2006/relationships/hyperlink" Target="https://www.google.com.tw/maps/place/25.058148,121.444434" TargetMode="External"/><Relationship Id="rId3897" Type="http://schemas.openxmlformats.org/officeDocument/2006/relationships/hyperlink" Target="https://www.google.com.tw/maps/place/24.106434,121.619674" TargetMode="External"/><Relationship Id="rId4948" Type="http://schemas.openxmlformats.org/officeDocument/2006/relationships/hyperlink" Target="https://www.google.com.tw/maps/place/22.801679,121.196643" TargetMode="External"/><Relationship Id="rId7007" Type="http://schemas.openxmlformats.org/officeDocument/2006/relationships/hyperlink" Target="https://www.google.com.tw/maps/place/22.916000,120.351000" TargetMode="External"/><Relationship Id="rId8405" Type="http://schemas.openxmlformats.org/officeDocument/2006/relationships/hyperlink" Target="https://www.google.com.tw/maps/place/21.977114,120.753132" TargetMode="External"/><Relationship Id="rId2499" Type="http://schemas.openxmlformats.org/officeDocument/2006/relationships/hyperlink" Target="https://www.google.com.tw/maps/place/22.778947,120.498818" TargetMode="External"/><Relationship Id="rId3964" Type="http://schemas.openxmlformats.org/officeDocument/2006/relationships/hyperlink" Target="https://www.google.com.tw/maps/place/23.863269,121.506454" TargetMode="External"/><Relationship Id="rId6370" Type="http://schemas.openxmlformats.org/officeDocument/2006/relationships/hyperlink" Target="https://www.google.com.tw/maps/place/22.953992,120.185522" TargetMode="External"/><Relationship Id="rId7421" Type="http://schemas.openxmlformats.org/officeDocument/2006/relationships/hyperlink" Target="https://www.google.com.tw/maps/place/23.167908,121.046012" TargetMode="External"/><Relationship Id="rId1" Type="http://schemas.openxmlformats.org/officeDocument/2006/relationships/hyperlink" Target="https://www.google.com.tw/maps/place/https:/www.google.com.tw/maps/place/" TargetMode="External"/><Relationship Id="rId885" Type="http://schemas.openxmlformats.org/officeDocument/2006/relationships/hyperlink" Target="https://www.google.com.tw/maps/place/22.338573,120.613715" TargetMode="External"/><Relationship Id="rId2566" Type="http://schemas.openxmlformats.org/officeDocument/2006/relationships/hyperlink" Target="https://www.google.com.tw/maps/place/24.852066,121.250096" TargetMode="External"/><Relationship Id="rId2980" Type="http://schemas.openxmlformats.org/officeDocument/2006/relationships/hyperlink" Target="https://www.google.com.tw/maps/place/24.517376,121.443875" TargetMode="External"/><Relationship Id="rId3617" Type="http://schemas.openxmlformats.org/officeDocument/2006/relationships/hyperlink" Target="https://www.google.com.tw/maps/place/24.891283,121.744683" TargetMode="External"/><Relationship Id="rId6023" Type="http://schemas.openxmlformats.org/officeDocument/2006/relationships/hyperlink" Target="https://www.google.com.tw/maps/place/23.679171,120.180567" TargetMode="External"/><Relationship Id="rId9179" Type="http://schemas.openxmlformats.org/officeDocument/2006/relationships/hyperlink" Target="https://www.google.com.tw/maps/place/24.725857,121.356477" TargetMode="External"/><Relationship Id="rId538" Type="http://schemas.openxmlformats.org/officeDocument/2006/relationships/hyperlink" Target="https://www.google.com.tw/maps/place/23.473333,120.432222" TargetMode="External"/><Relationship Id="rId952" Type="http://schemas.openxmlformats.org/officeDocument/2006/relationships/hyperlink" Target="https://www.google.com.tw/maps/place/25.022721,121.413398" TargetMode="External"/><Relationship Id="rId1168" Type="http://schemas.openxmlformats.org/officeDocument/2006/relationships/hyperlink" Target="https://www.google.com.tw/maps/place/25.258666,121.633130" TargetMode="External"/><Relationship Id="rId1582" Type="http://schemas.openxmlformats.org/officeDocument/2006/relationships/hyperlink" Target="https://www.google.com.tw/maps/place/25.036044,121.853714" TargetMode="External"/><Relationship Id="rId2219" Type="http://schemas.openxmlformats.org/officeDocument/2006/relationships/hyperlink" Target="https://www.google.com.tw/maps/place/23.523611,120.547222" TargetMode="External"/><Relationship Id="rId2633" Type="http://schemas.openxmlformats.org/officeDocument/2006/relationships/hyperlink" Target="https://www.google.com.tw/maps/place/24.979742,121.304883" TargetMode="External"/><Relationship Id="rId5789" Type="http://schemas.openxmlformats.org/officeDocument/2006/relationships/hyperlink" Target="https://www.google.com.tw/maps/place/23.824019,120.825712" TargetMode="External"/><Relationship Id="rId8195" Type="http://schemas.openxmlformats.org/officeDocument/2006/relationships/hyperlink" Target="https://www.google.com.tw/maps/place/23.015173,121.279362" TargetMode="External"/><Relationship Id="rId9246" Type="http://schemas.openxmlformats.org/officeDocument/2006/relationships/hyperlink" Target="https://www.google.com.tw/maps/place/24.698526,121.369322" TargetMode="External"/><Relationship Id="rId605" Type="http://schemas.openxmlformats.org/officeDocument/2006/relationships/hyperlink" Target="https://www.google.com.tw/maps/place/23.213787,120.307596" TargetMode="External"/><Relationship Id="rId1235" Type="http://schemas.openxmlformats.org/officeDocument/2006/relationships/hyperlink" Target="https://www.google.com.tw/maps/place/25.135755,121.802264" TargetMode="External"/><Relationship Id="rId8262" Type="http://schemas.openxmlformats.org/officeDocument/2006/relationships/hyperlink" Target="https://www.google.com.tw/maps/place/22.718137,120.655771" TargetMode="External"/><Relationship Id="rId9313" Type="http://schemas.openxmlformats.org/officeDocument/2006/relationships/hyperlink" Target="https://www.google.com.tw/maps/place/24.675305,121.405319" TargetMode="External"/><Relationship Id="rId1302" Type="http://schemas.openxmlformats.org/officeDocument/2006/relationships/hyperlink" Target="https://www.google.com.tw/maps/place/25.024222,121.974869" TargetMode="External"/><Relationship Id="rId2700" Type="http://schemas.openxmlformats.org/officeDocument/2006/relationships/hyperlink" Target="https://www.google.com.tw/maps/place/25.055043,121.621388" TargetMode="External"/><Relationship Id="rId4458" Type="http://schemas.openxmlformats.org/officeDocument/2006/relationships/hyperlink" Target="https://www.google.com.tw/maps/place/22.206498,120.692870" TargetMode="External"/><Relationship Id="rId5856" Type="http://schemas.openxmlformats.org/officeDocument/2006/relationships/hyperlink" Target="https://www.google.com.tw/maps/place/24.294233,120.553787" TargetMode="External"/><Relationship Id="rId6907" Type="http://schemas.openxmlformats.org/officeDocument/2006/relationships/hyperlink" Target="https://www.google.com.tw/maps/place/23.311143,120.268948" TargetMode="External"/><Relationship Id="rId4872" Type="http://schemas.openxmlformats.org/officeDocument/2006/relationships/hyperlink" Target="https://www.google.com.tw/maps/place/23.076253,121.352412" TargetMode="External"/><Relationship Id="rId5509" Type="http://schemas.openxmlformats.org/officeDocument/2006/relationships/hyperlink" Target="https://www.google.com.tw/maps/place/24.033008,121.152617" TargetMode="External"/><Relationship Id="rId5923" Type="http://schemas.openxmlformats.org/officeDocument/2006/relationships/hyperlink" Target="https://www.google.com.tw/maps/place/24.061172,120.415539" TargetMode="External"/><Relationship Id="rId395" Type="http://schemas.openxmlformats.org/officeDocument/2006/relationships/hyperlink" Target="https://www.google.com.tw/maps/place/24.028459,120.538384" TargetMode="External"/><Relationship Id="rId2076" Type="http://schemas.openxmlformats.org/officeDocument/2006/relationships/hyperlink" Target="https://www.google.com.tw/maps/place/23.969757,120.677857" TargetMode="External"/><Relationship Id="rId3474" Type="http://schemas.openxmlformats.org/officeDocument/2006/relationships/hyperlink" Target="https://www.google.com.tw/maps/place/24.189158,121.490183" TargetMode="External"/><Relationship Id="rId4525" Type="http://schemas.openxmlformats.org/officeDocument/2006/relationships/hyperlink" Target="https://www.google.com.tw/maps/place/24.750878,121.713119" TargetMode="External"/><Relationship Id="rId2490" Type="http://schemas.openxmlformats.org/officeDocument/2006/relationships/hyperlink" Target="https://www.google.com.tw/maps/place/22.810696,120.503709" TargetMode="External"/><Relationship Id="rId3127" Type="http://schemas.openxmlformats.org/officeDocument/2006/relationships/hyperlink" Target="https://www.google.com.tw/maps/place/24.840787,121.333990" TargetMode="External"/><Relationship Id="rId3541" Type="http://schemas.openxmlformats.org/officeDocument/2006/relationships/hyperlink" Target="https://www.google.com.tw/maps/place/24.960168,121.538475" TargetMode="External"/><Relationship Id="rId6697" Type="http://schemas.openxmlformats.org/officeDocument/2006/relationships/hyperlink" Target="https://www.google.com.tw/maps/place/23.832563,120.398294" TargetMode="External"/><Relationship Id="rId7748" Type="http://schemas.openxmlformats.org/officeDocument/2006/relationships/hyperlink" Target="https://www.google.com.tw/maps/place/23.521772,120.913838" TargetMode="External"/><Relationship Id="rId462" Type="http://schemas.openxmlformats.org/officeDocument/2006/relationships/hyperlink" Target="https://www.google.com.tw/maps/place/23.774859,120.479262" TargetMode="External"/><Relationship Id="rId1092" Type="http://schemas.openxmlformats.org/officeDocument/2006/relationships/hyperlink" Target="https://www.google.com.tw/maps/place/24.672438,120.875943" TargetMode="External"/><Relationship Id="rId2143" Type="http://schemas.openxmlformats.org/officeDocument/2006/relationships/hyperlink" Target="https://www.google.com.tw/maps/place/23.772797,120.639599" TargetMode="External"/><Relationship Id="rId5299" Type="http://schemas.openxmlformats.org/officeDocument/2006/relationships/hyperlink" Target="https://www.google.com.tw/maps/place/24.088407,120.566024" TargetMode="External"/><Relationship Id="rId6764" Type="http://schemas.openxmlformats.org/officeDocument/2006/relationships/hyperlink" Target="https://www.google.com.tw/maps/place/23.568611,120.299167" TargetMode="External"/><Relationship Id="rId7815" Type="http://schemas.openxmlformats.org/officeDocument/2006/relationships/hyperlink" Target="https://www.google.com.tw/maps/place/23.213671,120.672739" TargetMode="External"/><Relationship Id="rId9170" Type="http://schemas.openxmlformats.org/officeDocument/2006/relationships/hyperlink" Target="https://www.google.com.tw/maps/place/24.732045,121.356995" TargetMode="External"/><Relationship Id="rId115" Type="http://schemas.openxmlformats.org/officeDocument/2006/relationships/hyperlink" Target="https://www.google.com.tw/maps/place/24.879590,121.063670" TargetMode="External"/><Relationship Id="rId2210" Type="http://schemas.openxmlformats.org/officeDocument/2006/relationships/hyperlink" Target="https://www.google.com.tw/maps/place/23.552222,120.551111" TargetMode="External"/><Relationship Id="rId5366" Type="http://schemas.openxmlformats.org/officeDocument/2006/relationships/hyperlink" Target="https://www.google.com.tw/maps/place/23.996972,120.811627" TargetMode="External"/><Relationship Id="rId6417" Type="http://schemas.openxmlformats.org/officeDocument/2006/relationships/hyperlink" Target="https://www.google.com.tw/maps/place/23.482778,120.365834" TargetMode="External"/><Relationship Id="rId4382" Type="http://schemas.openxmlformats.org/officeDocument/2006/relationships/hyperlink" Target="https://www.google.com.tw/maps/place/22.346539,120.899264" TargetMode="External"/><Relationship Id="rId5019" Type="http://schemas.openxmlformats.org/officeDocument/2006/relationships/hyperlink" Target="https://www.google.com.tw/maps/place/23.626733,121.494612" TargetMode="External"/><Relationship Id="rId5433" Type="http://schemas.openxmlformats.org/officeDocument/2006/relationships/hyperlink" Target="https://www.google.com.tw/maps/place/24.003760,121.056881" TargetMode="External"/><Relationship Id="rId5780" Type="http://schemas.openxmlformats.org/officeDocument/2006/relationships/hyperlink" Target="https://www.google.com.tw/maps/place/23.822063,120.782086" TargetMode="External"/><Relationship Id="rId6831" Type="http://schemas.openxmlformats.org/officeDocument/2006/relationships/hyperlink" Target="https://www.google.com.tw/maps/place/23.308285,120.262238" TargetMode="External"/><Relationship Id="rId8589" Type="http://schemas.openxmlformats.org/officeDocument/2006/relationships/hyperlink" Target="https://www.google.com.tw/maps/place/22.719314,120.533644" TargetMode="External"/><Relationship Id="rId1976" Type="http://schemas.openxmlformats.org/officeDocument/2006/relationships/hyperlink" Target="https://www.google.com.tw/maps/place/24.281464,120.811999" TargetMode="External"/><Relationship Id="rId4035" Type="http://schemas.openxmlformats.org/officeDocument/2006/relationships/hyperlink" Target="https://www.google.com.tw/maps/place/23.601337,121.390342" TargetMode="External"/><Relationship Id="rId1629" Type="http://schemas.openxmlformats.org/officeDocument/2006/relationships/hyperlink" Target="https://www.google.com.tw/maps/place/25.119207,121.820317" TargetMode="External"/><Relationship Id="rId5500" Type="http://schemas.openxmlformats.org/officeDocument/2006/relationships/hyperlink" Target="https://www.google.com.tw/maps/place/24.026517,121.136613" TargetMode="External"/><Relationship Id="rId8656" Type="http://schemas.openxmlformats.org/officeDocument/2006/relationships/hyperlink" Target="https://www.google.com.tw/maps/place/22.985826,120.637213" TargetMode="External"/><Relationship Id="rId3051" Type="http://schemas.openxmlformats.org/officeDocument/2006/relationships/hyperlink" Target="https://www.google.com.tw/maps/place/24.369341,121.340247" TargetMode="External"/><Relationship Id="rId4102" Type="http://schemas.openxmlformats.org/officeDocument/2006/relationships/hyperlink" Target="https://www.google.com.tw/maps/place/23.330940,121.320300" TargetMode="External"/><Relationship Id="rId7258" Type="http://schemas.openxmlformats.org/officeDocument/2006/relationships/hyperlink" Target="https://www.google.com.tw/maps/place/23.225439,120.805362" TargetMode="External"/><Relationship Id="rId7672" Type="http://schemas.openxmlformats.org/officeDocument/2006/relationships/hyperlink" Target="https://www.google.com.tw/maps/place/23.704290,120.853377" TargetMode="External"/><Relationship Id="rId8309" Type="http://schemas.openxmlformats.org/officeDocument/2006/relationships/hyperlink" Target="https://www.google.com.tw/maps/place/22.736541,120.753205" TargetMode="External"/><Relationship Id="rId8723" Type="http://schemas.openxmlformats.org/officeDocument/2006/relationships/hyperlink" Target="https://www.google.com.tw/maps/place/22.890668,120.416713" TargetMode="External"/><Relationship Id="rId3868" Type="http://schemas.openxmlformats.org/officeDocument/2006/relationships/hyperlink" Target="https://www.google.com.tw/maps/place/24.209130,121.675363" TargetMode="External"/><Relationship Id="rId4919" Type="http://schemas.openxmlformats.org/officeDocument/2006/relationships/hyperlink" Target="https://www.google.com.tw/maps/place/22.898072,121.249252" TargetMode="External"/><Relationship Id="rId6274" Type="http://schemas.openxmlformats.org/officeDocument/2006/relationships/hyperlink" Target="https://www.google.com.tw/maps/place/22.541246,120.371948" TargetMode="External"/><Relationship Id="rId7325" Type="http://schemas.openxmlformats.org/officeDocument/2006/relationships/hyperlink" Target="https://www.google.com.tw/maps/place/23.262428,120.916322" TargetMode="External"/><Relationship Id="rId789" Type="http://schemas.openxmlformats.org/officeDocument/2006/relationships/hyperlink" Target="https://www.google.com.tw/maps/place/22.654257,120.462715" TargetMode="External"/><Relationship Id="rId2884" Type="http://schemas.openxmlformats.org/officeDocument/2006/relationships/hyperlink" Target="https://www.google.com.tw/maps/place/24.651689,121.578098" TargetMode="External"/><Relationship Id="rId5290" Type="http://schemas.openxmlformats.org/officeDocument/2006/relationships/hyperlink" Target="https://www.google.com.tw/maps/place/24.625264,120.850577" TargetMode="External"/><Relationship Id="rId6341" Type="http://schemas.openxmlformats.org/officeDocument/2006/relationships/hyperlink" Target="https://www.google.com.tw/maps/place/23.080525,120.195305" TargetMode="External"/><Relationship Id="rId856" Type="http://schemas.openxmlformats.org/officeDocument/2006/relationships/hyperlink" Target="https://www.google.com.tw/maps/place/22.452847,120.554169" TargetMode="External"/><Relationship Id="rId1486" Type="http://schemas.openxmlformats.org/officeDocument/2006/relationships/hyperlink" Target="https://www.google.com.tw/maps/place/25.140041,121.547287" TargetMode="External"/><Relationship Id="rId2537" Type="http://schemas.openxmlformats.org/officeDocument/2006/relationships/hyperlink" Target="https://www.google.com.tw/maps/place/23.985784,120.687040" TargetMode="External"/><Relationship Id="rId3935" Type="http://schemas.openxmlformats.org/officeDocument/2006/relationships/hyperlink" Target="https://www.google.com.tw/maps/place/23.963896,121.582876" TargetMode="External"/><Relationship Id="rId8099" Type="http://schemas.openxmlformats.org/officeDocument/2006/relationships/hyperlink" Target="https://www.google.com.tw/maps/place/22.777170,120.507656" TargetMode="External"/><Relationship Id="rId509" Type="http://schemas.openxmlformats.org/officeDocument/2006/relationships/hyperlink" Target="https://www.google.com.tw/maps/place/23.589167,120.443334" TargetMode="External"/><Relationship Id="rId1139" Type="http://schemas.openxmlformats.org/officeDocument/2006/relationships/hyperlink" Target="https://www.google.com.tw/maps/place/25.279557,121.518451" TargetMode="External"/><Relationship Id="rId2951" Type="http://schemas.openxmlformats.org/officeDocument/2006/relationships/hyperlink" Target="https://www.google.com.tw/maps/place/24.597283,121.513299" TargetMode="External"/><Relationship Id="rId5010" Type="http://schemas.openxmlformats.org/officeDocument/2006/relationships/hyperlink" Target="https://www.google.com.tw/maps/place/23.646619,121.491061" TargetMode="External"/><Relationship Id="rId8166" Type="http://schemas.openxmlformats.org/officeDocument/2006/relationships/hyperlink" Target="https://www.google.com.tw/maps/place/23.094769,121.299330" TargetMode="External"/><Relationship Id="rId9217" Type="http://schemas.openxmlformats.org/officeDocument/2006/relationships/hyperlink" Target="https://www.google.com.tw/maps/place/24.711136,121.361267" TargetMode="External"/><Relationship Id="rId923" Type="http://schemas.openxmlformats.org/officeDocument/2006/relationships/hyperlink" Target="https://www.google.com.tw/maps/place/25.045684,121.519621" TargetMode="External"/><Relationship Id="rId1553" Type="http://schemas.openxmlformats.org/officeDocument/2006/relationships/hyperlink" Target="https://www.google.com.tw/maps/place/25.194010,121.425141" TargetMode="External"/><Relationship Id="rId2604" Type="http://schemas.openxmlformats.org/officeDocument/2006/relationships/hyperlink" Target="https://www.google.com.tw/maps/place/25.083554,121.256347" TargetMode="External"/><Relationship Id="rId8580" Type="http://schemas.openxmlformats.org/officeDocument/2006/relationships/hyperlink" Target="https://www.google.com.tw/maps/place/22.747851,120.564304" TargetMode="External"/><Relationship Id="rId1206" Type="http://schemas.openxmlformats.org/officeDocument/2006/relationships/hyperlink" Target="https://www.google.com.tw/maps/place/25.144845,121.701841" TargetMode="External"/><Relationship Id="rId1620" Type="http://schemas.openxmlformats.org/officeDocument/2006/relationships/hyperlink" Target="https://www.google.com.tw/maps/place/25.109481,121.789660" TargetMode="External"/><Relationship Id="rId4776" Type="http://schemas.openxmlformats.org/officeDocument/2006/relationships/hyperlink" Target="https://www.google.com.tw/maps/place/23.452316,121.496685" TargetMode="External"/><Relationship Id="rId5827" Type="http://schemas.openxmlformats.org/officeDocument/2006/relationships/hyperlink" Target="https://www.google.com.tw/maps/place/23.794372,120.959916" TargetMode="External"/><Relationship Id="rId7182" Type="http://schemas.openxmlformats.org/officeDocument/2006/relationships/hyperlink" Target="https://www.google.com.tw/maps/place/23.067978,120.619908" TargetMode="External"/><Relationship Id="rId8233" Type="http://schemas.openxmlformats.org/officeDocument/2006/relationships/hyperlink" Target="https://www.google.com.tw/maps/place/22.695377,120.552391" TargetMode="External"/><Relationship Id="rId3378" Type="http://schemas.openxmlformats.org/officeDocument/2006/relationships/hyperlink" Target="https://www.google.com.tw/maps/place/24.187075,121.349780" TargetMode="External"/><Relationship Id="rId3792" Type="http://schemas.openxmlformats.org/officeDocument/2006/relationships/hyperlink" Target="https://www.google.com.tw/maps/place/24.441923,121.782093" TargetMode="External"/><Relationship Id="rId4429" Type="http://schemas.openxmlformats.org/officeDocument/2006/relationships/hyperlink" Target="https://www.google.com.tw/maps/place/22.232731,120.801212" TargetMode="External"/><Relationship Id="rId4843" Type="http://schemas.openxmlformats.org/officeDocument/2006/relationships/hyperlink" Target="https://www.google.com.tw/maps/place/23.182942,121.398146" TargetMode="External"/><Relationship Id="rId7999" Type="http://schemas.openxmlformats.org/officeDocument/2006/relationships/hyperlink" Target="https://www.google.com.tw/maps/place/22.551728,120.423368" TargetMode="External"/><Relationship Id="rId8300" Type="http://schemas.openxmlformats.org/officeDocument/2006/relationships/hyperlink" Target="https://www.google.com.tw/maps/place/22.738839,120.733254" TargetMode="External"/><Relationship Id="rId299" Type="http://schemas.openxmlformats.org/officeDocument/2006/relationships/hyperlink" Target="https://www.google.com.tw/maps/place/24.375698,120.647939" TargetMode="External"/><Relationship Id="rId2394" Type="http://schemas.openxmlformats.org/officeDocument/2006/relationships/hyperlink" Target="https://www.google.com.tw/maps/place/23.191255,120.496025" TargetMode="External"/><Relationship Id="rId3445" Type="http://schemas.openxmlformats.org/officeDocument/2006/relationships/hyperlink" Target="https://www.google.com.tw/maps/place/24.202450,121.448019" TargetMode="External"/><Relationship Id="rId366" Type="http://schemas.openxmlformats.org/officeDocument/2006/relationships/hyperlink" Target="https://www.google.com.tw/maps/place/24.123321,120.564464" TargetMode="External"/><Relationship Id="rId780" Type="http://schemas.openxmlformats.org/officeDocument/2006/relationships/hyperlink" Target="https://www.google.com.tw/maps/place/22.642756,120.420830" TargetMode="External"/><Relationship Id="rId2047" Type="http://schemas.openxmlformats.org/officeDocument/2006/relationships/hyperlink" Target="https://www.google.com.tw/maps/place/24.091098,120.692374" TargetMode="External"/><Relationship Id="rId2461" Type="http://schemas.openxmlformats.org/officeDocument/2006/relationships/hyperlink" Target="https://www.google.com.tw/maps/place/22.917270,120.461528" TargetMode="External"/><Relationship Id="rId3512" Type="http://schemas.openxmlformats.org/officeDocument/2006/relationships/hyperlink" Target="https://www.google.com.tw/maps/place/24.155233,121.622013" TargetMode="External"/><Relationship Id="rId4910" Type="http://schemas.openxmlformats.org/officeDocument/2006/relationships/hyperlink" Target="https://www.google.com.tw/maps/place/22.930048,121.271691" TargetMode="External"/><Relationship Id="rId6668" Type="http://schemas.openxmlformats.org/officeDocument/2006/relationships/hyperlink" Target="https://www.google.com.tw/maps/place/23.913506,120.470282" TargetMode="External"/><Relationship Id="rId9074" Type="http://schemas.openxmlformats.org/officeDocument/2006/relationships/hyperlink" Target="https://www.google.com.tw/maps/place/24.776128,121.359917" TargetMode="External"/><Relationship Id="rId433" Type="http://schemas.openxmlformats.org/officeDocument/2006/relationships/hyperlink" Target="https://www.google.com.tw/maps/place/23.881297,120.522101" TargetMode="External"/><Relationship Id="rId1063" Type="http://schemas.openxmlformats.org/officeDocument/2006/relationships/hyperlink" Target="https://www.google.com.tw/maps/place/23.684904,120.495062" TargetMode="External"/><Relationship Id="rId2114" Type="http://schemas.openxmlformats.org/officeDocument/2006/relationships/hyperlink" Target="https://www.google.com.tw/maps/place/23.818695,120.705091" TargetMode="External"/><Relationship Id="rId7719" Type="http://schemas.openxmlformats.org/officeDocument/2006/relationships/hyperlink" Target="https://www.google.com.tw/maps/place/23.558787,120.878602" TargetMode="External"/><Relationship Id="rId8090" Type="http://schemas.openxmlformats.org/officeDocument/2006/relationships/hyperlink" Target="https://www.google.com.tw/maps/place/22.768911,120.468152" TargetMode="External"/><Relationship Id="rId9141" Type="http://schemas.openxmlformats.org/officeDocument/2006/relationships/hyperlink" Target="https://www.google.com.tw/maps/place/24.742254,121.345773" TargetMode="External"/><Relationship Id="rId4286" Type="http://schemas.openxmlformats.org/officeDocument/2006/relationships/hyperlink" Target="https://www.google.com.tw/maps/place/22.723749,121.055014" TargetMode="External"/><Relationship Id="rId5684" Type="http://schemas.openxmlformats.org/officeDocument/2006/relationships/hyperlink" Target="https://www.google.com.tw/maps/place/25.040830,121.133430" TargetMode="External"/><Relationship Id="rId6735" Type="http://schemas.openxmlformats.org/officeDocument/2006/relationships/hyperlink" Target="https://www.google.com.tw/maps/place/23.693685,120.325424" TargetMode="External"/><Relationship Id="rId500" Type="http://schemas.openxmlformats.org/officeDocument/2006/relationships/hyperlink" Target="https://www.google.com.tw/maps/place/23.619167,120.466111" TargetMode="External"/><Relationship Id="rId1130" Type="http://schemas.openxmlformats.org/officeDocument/2006/relationships/hyperlink" Target="https://www.google.com.tw/maps/place/25.262307,121.485913" TargetMode="External"/><Relationship Id="rId5337" Type="http://schemas.openxmlformats.org/officeDocument/2006/relationships/hyperlink" Target="https://www.google.com.tw/maps/place/23.985755,120.684957" TargetMode="External"/><Relationship Id="rId5751" Type="http://schemas.openxmlformats.org/officeDocument/2006/relationships/hyperlink" Target="https://www.google.com.tw/maps/place/24.841640,120.933220" TargetMode="External"/><Relationship Id="rId6802" Type="http://schemas.openxmlformats.org/officeDocument/2006/relationships/hyperlink" Target="https://www.google.com.tw/maps/place/23.425555,120.247778" TargetMode="External"/><Relationship Id="rId1947" Type="http://schemas.openxmlformats.org/officeDocument/2006/relationships/hyperlink" Target="https://www.google.com.tw/maps/place/24.350595,120.830294" TargetMode="External"/><Relationship Id="rId4353" Type="http://schemas.openxmlformats.org/officeDocument/2006/relationships/hyperlink" Target="https://www.google.com.tw/maps/place/22.462777,120.946283" TargetMode="External"/><Relationship Id="rId5404" Type="http://schemas.openxmlformats.org/officeDocument/2006/relationships/hyperlink" Target="https://www.google.com.tw/maps/place/23.967154,120.932734" TargetMode="External"/><Relationship Id="rId8974" Type="http://schemas.openxmlformats.org/officeDocument/2006/relationships/hyperlink" Target="https://www.google.com.tw/maps/place/24.236821,121.086670" TargetMode="External"/><Relationship Id="rId4006" Type="http://schemas.openxmlformats.org/officeDocument/2006/relationships/hyperlink" Target="https://www.google.com.tw/maps/place/23.717338,121.424317" TargetMode="External"/><Relationship Id="rId4420" Type="http://schemas.openxmlformats.org/officeDocument/2006/relationships/hyperlink" Target="https://www.google.com.tw/maps/place/22.244729,120.831322" TargetMode="External"/><Relationship Id="rId7576" Type="http://schemas.openxmlformats.org/officeDocument/2006/relationships/hyperlink" Target="https://www.google.com.tw/maps/place/24.007990,120.956220" TargetMode="External"/><Relationship Id="rId7990" Type="http://schemas.openxmlformats.org/officeDocument/2006/relationships/hyperlink" Target="https://www.google.com.tw/maps/place/22.583830,120.436319" TargetMode="External"/><Relationship Id="rId8627" Type="http://schemas.openxmlformats.org/officeDocument/2006/relationships/hyperlink" Target="https://www.google.com.tw/maps/place/22.575186,120.481816" TargetMode="External"/><Relationship Id="rId290" Type="http://schemas.openxmlformats.org/officeDocument/2006/relationships/hyperlink" Target="https://www.google.com.tw/maps/place/24.411986,120.643262" TargetMode="External"/><Relationship Id="rId3022" Type="http://schemas.openxmlformats.org/officeDocument/2006/relationships/hyperlink" Target="https://www.google.com.tw/maps/place/24.412686,121.359499" TargetMode="External"/><Relationship Id="rId6178" Type="http://schemas.openxmlformats.org/officeDocument/2006/relationships/hyperlink" Target="https://www.google.com.tw/maps/place/22.876177,120.200927" TargetMode="External"/><Relationship Id="rId6592" Type="http://schemas.openxmlformats.org/officeDocument/2006/relationships/hyperlink" Target="https://www.google.com.tw/maps/place/23.502500,120.821389" TargetMode="External"/><Relationship Id="rId7229" Type="http://schemas.openxmlformats.org/officeDocument/2006/relationships/hyperlink" Target="https://www.google.com.tw/maps/place/23.142430,120.743699" TargetMode="External"/><Relationship Id="rId7643" Type="http://schemas.openxmlformats.org/officeDocument/2006/relationships/hyperlink" Target="https://www.google.com.tw/maps/place/23.807063,120.880672" TargetMode="External"/><Relationship Id="rId5194" Type="http://schemas.openxmlformats.org/officeDocument/2006/relationships/hyperlink" Target="https://www.google.com.tw/maps/place/24.551625,120.814006" TargetMode="External"/><Relationship Id="rId6245" Type="http://schemas.openxmlformats.org/officeDocument/2006/relationships/hyperlink" Target="https://www.google.com.tw/maps/place/22.640187,120.291777" TargetMode="External"/><Relationship Id="rId2788" Type="http://schemas.openxmlformats.org/officeDocument/2006/relationships/hyperlink" Target="https://www.google.com.tw/maps/place/24.526940,120.819382" TargetMode="External"/><Relationship Id="rId3839" Type="http://schemas.openxmlformats.org/officeDocument/2006/relationships/hyperlink" Target="https://www.google.com.tw/maps/place/24.293352,121.752563" TargetMode="External"/><Relationship Id="rId7710" Type="http://schemas.openxmlformats.org/officeDocument/2006/relationships/hyperlink" Target="https://www.google.com.tw/maps/place/23.559886,120.867267" TargetMode="External"/><Relationship Id="rId2855" Type="http://schemas.openxmlformats.org/officeDocument/2006/relationships/hyperlink" Target="https://www.google.com.tw/maps/place/24.604025,121.495686" TargetMode="External"/><Relationship Id="rId3906" Type="http://schemas.openxmlformats.org/officeDocument/2006/relationships/hyperlink" Target="https://www.google.com.tw/maps/place/24.063618,121.607037" TargetMode="External"/><Relationship Id="rId5261" Type="http://schemas.openxmlformats.org/officeDocument/2006/relationships/hyperlink" Target="https://www.google.com.tw/maps/place/24.279820,120.722477" TargetMode="External"/><Relationship Id="rId6312" Type="http://schemas.openxmlformats.org/officeDocument/2006/relationships/hyperlink" Target="https://www.google.com.tw/maps/place/22.456502,120.483262" TargetMode="External"/><Relationship Id="rId96" Type="http://schemas.openxmlformats.org/officeDocument/2006/relationships/hyperlink" Target="https://www.google.com.tw/maps/place/24.907300,121.149200" TargetMode="External"/><Relationship Id="rId827" Type="http://schemas.openxmlformats.org/officeDocument/2006/relationships/hyperlink" Target="https://www.google.com.tw/maps/place/22.563652,120.549844" TargetMode="External"/><Relationship Id="rId1457" Type="http://schemas.openxmlformats.org/officeDocument/2006/relationships/hyperlink" Target="https://www.google.com.tw/maps/place/25.182296,121.574765" TargetMode="External"/><Relationship Id="rId1871" Type="http://schemas.openxmlformats.org/officeDocument/2006/relationships/hyperlink" Target="https://www.google.com.tw/maps/place/24.616278,120.947790" TargetMode="External"/><Relationship Id="rId2508" Type="http://schemas.openxmlformats.org/officeDocument/2006/relationships/hyperlink" Target="https://www.google.com.tw/maps/place/22.740792,120.490072" TargetMode="External"/><Relationship Id="rId2922" Type="http://schemas.openxmlformats.org/officeDocument/2006/relationships/hyperlink" Target="https://www.google.com.tw/maps/place/24.726691,121.713016" TargetMode="External"/><Relationship Id="rId8484" Type="http://schemas.openxmlformats.org/officeDocument/2006/relationships/hyperlink" Target="https://www.google.com.tw/maps/place/22.272702,120.890930" TargetMode="External"/><Relationship Id="rId1524" Type="http://schemas.openxmlformats.org/officeDocument/2006/relationships/hyperlink" Target="https://www.google.com.tw/maps/place/25.119126,121.501867" TargetMode="External"/><Relationship Id="rId7086" Type="http://schemas.openxmlformats.org/officeDocument/2006/relationships/hyperlink" Target="https://www.google.com.tw/maps/place/23.045722,120.316723" TargetMode="External"/><Relationship Id="rId8137" Type="http://schemas.openxmlformats.org/officeDocument/2006/relationships/hyperlink" Target="https://www.google.com.tw/maps/place/23.143300,121.273960" TargetMode="External"/><Relationship Id="rId8551" Type="http://schemas.openxmlformats.org/officeDocument/2006/relationships/hyperlink" Target="https://www.google.com.tw/maps/place/22.850280,120.611376" TargetMode="External"/><Relationship Id="rId3696" Type="http://schemas.openxmlformats.org/officeDocument/2006/relationships/hyperlink" Target="https://www.google.com.tw/maps/place/24.691124,121.769973" TargetMode="External"/><Relationship Id="rId4747" Type="http://schemas.openxmlformats.org/officeDocument/2006/relationships/hyperlink" Target="https://www.google.com.tw/maps/place/23.558130,121.513770" TargetMode="External"/><Relationship Id="rId7153" Type="http://schemas.openxmlformats.org/officeDocument/2006/relationships/hyperlink" Target="https://www.google.com.tw/maps/place/23.076301,120.538092" TargetMode="External"/><Relationship Id="rId8204" Type="http://schemas.openxmlformats.org/officeDocument/2006/relationships/hyperlink" Target="https://www.google.com.tw/maps/place/22.987232,121.296404" TargetMode="External"/><Relationship Id="rId2298" Type="http://schemas.openxmlformats.org/officeDocument/2006/relationships/hyperlink" Target="https://www.google.com.tw/maps/place/23.371201,120.606937" TargetMode="External"/><Relationship Id="rId3349" Type="http://schemas.openxmlformats.org/officeDocument/2006/relationships/hyperlink" Target="https://www.google.com.tw/maps/place/24.212330,121.305810" TargetMode="External"/><Relationship Id="rId7220" Type="http://schemas.openxmlformats.org/officeDocument/2006/relationships/hyperlink" Target="https://www.google.com.tw/maps/place/23.130927,120.714755" TargetMode="External"/><Relationship Id="rId684" Type="http://schemas.openxmlformats.org/officeDocument/2006/relationships/hyperlink" Target="https://www.google.com.tw/maps/place/22.938694,120.221000" TargetMode="External"/><Relationship Id="rId2365" Type="http://schemas.openxmlformats.org/officeDocument/2006/relationships/hyperlink" Target="https://www.google.com.tw/maps/place/23.236993,120.565283" TargetMode="External"/><Relationship Id="rId3763" Type="http://schemas.openxmlformats.org/officeDocument/2006/relationships/hyperlink" Target="https://www.google.com.tw/maps/place/24.508213,121.832413" TargetMode="External"/><Relationship Id="rId4814" Type="http://schemas.openxmlformats.org/officeDocument/2006/relationships/hyperlink" Target="https://www.google.com.tw/maps/place/23.298846,121.437717" TargetMode="External"/><Relationship Id="rId9392" Type="http://schemas.openxmlformats.org/officeDocument/2006/relationships/hyperlink" Target="https://www.google.com.tw/maps/place/24.648916,121.430264" TargetMode="External"/><Relationship Id="rId337" Type="http://schemas.openxmlformats.org/officeDocument/2006/relationships/hyperlink" Target="https://www.google.com.tw/maps/place/24.240252,120.550094" TargetMode="External"/><Relationship Id="rId2018" Type="http://schemas.openxmlformats.org/officeDocument/2006/relationships/hyperlink" Target="https://www.google.com.tw/maps/place/24.204103,120.704282" TargetMode="External"/><Relationship Id="rId3416" Type="http://schemas.openxmlformats.org/officeDocument/2006/relationships/hyperlink" Target="https://www.google.com.tw/maps/place/24.186234,121.415179" TargetMode="External"/><Relationship Id="rId3830" Type="http://schemas.openxmlformats.org/officeDocument/2006/relationships/hyperlink" Target="https://www.google.com.tw/maps/place/24.324632,121.747968" TargetMode="External"/><Relationship Id="rId6986" Type="http://schemas.openxmlformats.org/officeDocument/2006/relationships/hyperlink" Target="https://www.google.com.tw/maps/place/22.997500,120.308361" TargetMode="External"/><Relationship Id="rId9045" Type="http://schemas.openxmlformats.org/officeDocument/2006/relationships/hyperlink" Target="https://www.google.com.tw/maps/place/24.804915,121.368785" TargetMode="External"/><Relationship Id="rId751" Type="http://schemas.openxmlformats.org/officeDocument/2006/relationships/hyperlink" Target="https://www.google.com.tw/maps/place/22.668437,120.317086" TargetMode="External"/><Relationship Id="rId1381" Type="http://schemas.openxmlformats.org/officeDocument/2006/relationships/hyperlink" Target="https://www.google.com.tw/maps/place/24.787707,121.814325" TargetMode="External"/><Relationship Id="rId2432" Type="http://schemas.openxmlformats.org/officeDocument/2006/relationships/hyperlink" Target="https://www.google.com.tw/maps/place/23.030000,120.473884" TargetMode="External"/><Relationship Id="rId5588" Type="http://schemas.openxmlformats.org/officeDocument/2006/relationships/hyperlink" Target="https://www.google.com.tw/maps/place/23.991183,120.635438" TargetMode="External"/><Relationship Id="rId6639" Type="http://schemas.openxmlformats.org/officeDocument/2006/relationships/hyperlink" Target="https://www.google.com.tw/maps/place/24.033998,120.499542" TargetMode="External"/><Relationship Id="rId404" Type="http://schemas.openxmlformats.org/officeDocument/2006/relationships/hyperlink" Target="https://www.google.com.tw/maps/place/23.994491,120.560615" TargetMode="External"/><Relationship Id="rId1034" Type="http://schemas.openxmlformats.org/officeDocument/2006/relationships/hyperlink" Target="https://www.google.com.tw/maps/place/24.092697,120.538156" TargetMode="External"/><Relationship Id="rId5655" Type="http://schemas.openxmlformats.org/officeDocument/2006/relationships/hyperlink" Target="https://www.google.com.tw/maps/place/25.109260,121.249400" TargetMode="External"/><Relationship Id="rId6706" Type="http://schemas.openxmlformats.org/officeDocument/2006/relationships/hyperlink" Target="https://www.google.com.tw/maps/place/23.798331,120.380221" TargetMode="External"/><Relationship Id="rId8061" Type="http://schemas.openxmlformats.org/officeDocument/2006/relationships/hyperlink" Target="https://www.google.com.tw/maps/place/22.748051,120.347059" TargetMode="External"/><Relationship Id="rId9112" Type="http://schemas.openxmlformats.org/officeDocument/2006/relationships/hyperlink" Target="https://www.google.com.tw/maps/place/24.757866,121.348754" TargetMode="External"/><Relationship Id="rId1101" Type="http://schemas.openxmlformats.org/officeDocument/2006/relationships/hyperlink" Target="https://www.google.com.tw/maps/place/25.157820,121.458220" TargetMode="External"/><Relationship Id="rId4257" Type="http://schemas.openxmlformats.org/officeDocument/2006/relationships/hyperlink" Target="https://www.google.com.tw/maps/place/22.771385,121.132902" TargetMode="External"/><Relationship Id="rId4671" Type="http://schemas.openxmlformats.org/officeDocument/2006/relationships/hyperlink" Target="https://www.google.com.tw/maps/place/23.826003,121.583637" TargetMode="External"/><Relationship Id="rId5308" Type="http://schemas.openxmlformats.org/officeDocument/2006/relationships/hyperlink" Target="https://www.google.com.tw/maps/place/24.077907,120.606464" TargetMode="External"/><Relationship Id="rId5722" Type="http://schemas.openxmlformats.org/officeDocument/2006/relationships/hyperlink" Target="https://www.google.com.tw/maps/place/24.950740,121.009940" TargetMode="External"/><Relationship Id="rId8878" Type="http://schemas.openxmlformats.org/officeDocument/2006/relationships/hyperlink" Target="https://www.google.com.tw/maps/place/24.977735,121.179621" TargetMode="External"/><Relationship Id="rId3273" Type="http://schemas.openxmlformats.org/officeDocument/2006/relationships/hyperlink" Target="https://www.google.com.tw/maps/place/24.261040,121.188809" TargetMode="External"/><Relationship Id="rId4324" Type="http://schemas.openxmlformats.org/officeDocument/2006/relationships/hyperlink" Target="https://www.google.com.tw/maps/place/22.572591,120.986697" TargetMode="External"/><Relationship Id="rId194" Type="http://schemas.openxmlformats.org/officeDocument/2006/relationships/hyperlink" Target="https://www.google.com.tw/maps/place/24.679645,120.884749" TargetMode="External"/><Relationship Id="rId1918" Type="http://schemas.openxmlformats.org/officeDocument/2006/relationships/hyperlink" Target="https://www.google.com.tw/maps/place/24.455792,120.877928" TargetMode="External"/><Relationship Id="rId6496" Type="http://schemas.openxmlformats.org/officeDocument/2006/relationships/hyperlink" Target="https://www.google.com.tw/maps/place/23.433135,120.641943" TargetMode="External"/><Relationship Id="rId7894" Type="http://schemas.openxmlformats.org/officeDocument/2006/relationships/hyperlink" Target="https://www.google.com.tw/maps/place/22.968924,120.540221" TargetMode="External"/><Relationship Id="rId8945" Type="http://schemas.openxmlformats.org/officeDocument/2006/relationships/hyperlink" Target="https://www.google.com.tw/maps/place/22.909972,120.293639" TargetMode="External"/><Relationship Id="rId261" Type="http://schemas.openxmlformats.org/officeDocument/2006/relationships/hyperlink" Target="https://www.google.com.tw/maps/place/24.521021,120.692133" TargetMode="External"/><Relationship Id="rId3340" Type="http://schemas.openxmlformats.org/officeDocument/2006/relationships/hyperlink" Target="https://www.google.com.tw/maps/place/24.222861,121.294176" TargetMode="External"/><Relationship Id="rId5098" Type="http://schemas.openxmlformats.org/officeDocument/2006/relationships/hyperlink" Target="https://www.google.com.tw/maps/place/24.224898,120.577317" TargetMode="External"/><Relationship Id="rId6149" Type="http://schemas.openxmlformats.org/officeDocument/2006/relationships/hyperlink" Target="https://www.google.com.tw/maps/place/23.162500,120.134417" TargetMode="External"/><Relationship Id="rId7547" Type="http://schemas.openxmlformats.org/officeDocument/2006/relationships/hyperlink" Target="https://www.google.com.tw/maps/place/24.058377,120.905799" TargetMode="External"/><Relationship Id="rId7961" Type="http://schemas.openxmlformats.org/officeDocument/2006/relationships/hyperlink" Target="https://www.google.com.tw/maps/place/22.703939,120.437538" TargetMode="External"/><Relationship Id="rId6563" Type="http://schemas.openxmlformats.org/officeDocument/2006/relationships/hyperlink" Target="https://www.google.com.tw/maps/place/23.491111,120.769444" TargetMode="External"/><Relationship Id="rId7614" Type="http://schemas.openxmlformats.org/officeDocument/2006/relationships/hyperlink" Target="https://www.google.com.tw/maps/place/23.886191,120.921642" TargetMode="External"/><Relationship Id="rId2759" Type="http://schemas.openxmlformats.org/officeDocument/2006/relationships/hyperlink" Target="https://www.google.com.tw/maps/place/24.596009,120.788369" TargetMode="External"/><Relationship Id="rId5165" Type="http://schemas.openxmlformats.org/officeDocument/2006/relationships/hyperlink" Target="https://www.google.com.tw/maps/place/24.620256,120.891841" TargetMode="External"/><Relationship Id="rId6216" Type="http://schemas.openxmlformats.org/officeDocument/2006/relationships/hyperlink" Target="https://www.google.com.tw/maps/place/22.742967,120.263047" TargetMode="External"/><Relationship Id="rId6630" Type="http://schemas.openxmlformats.org/officeDocument/2006/relationships/hyperlink" Target="https://www.google.com.tw/maps/place/24.067137,120.524521" TargetMode="External"/><Relationship Id="rId1775" Type="http://schemas.openxmlformats.org/officeDocument/2006/relationships/hyperlink" Target="https://www.google.com.tw/maps/place/24.822338,121.201561" TargetMode="External"/><Relationship Id="rId2826" Type="http://schemas.openxmlformats.org/officeDocument/2006/relationships/hyperlink" Target="https://www.google.com.tw/maps/place/24.644632,121.476671" TargetMode="External"/><Relationship Id="rId4181" Type="http://schemas.openxmlformats.org/officeDocument/2006/relationships/hyperlink" Target="https://www.google.com.tw/maps/place/23.023963,121.154887" TargetMode="External"/><Relationship Id="rId5232" Type="http://schemas.openxmlformats.org/officeDocument/2006/relationships/hyperlink" Target="https://www.google.com.tw/maps/place/24.397617,120.760773" TargetMode="External"/><Relationship Id="rId8388" Type="http://schemas.openxmlformats.org/officeDocument/2006/relationships/hyperlink" Target="https://www.google.com.tw/maps/place/22.045933,120.729730" TargetMode="External"/><Relationship Id="rId67" Type="http://schemas.openxmlformats.org/officeDocument/2006/relationships/hyperlink" Target="https://www.google.com.tw/maps/place/24.969180,121.250170" TargetMode="External"/><Relationship Id="rId1428" Type="http://schemas.openxmlformats.org/officeDocument/2006/relationships/hyperlink" Target="https://www.google.com.tw/maps/place/24.590993,121.859283" TargetMode="External"/><Relationship Id="rId8455" Type="http://schemas.openxmlformats.org/officeDocument/2006/relationships/hyperlink" Target="https://www.google.com.tw/maps/place/21.983931,120.841453" TargetMode="External"/><Relationship Id="rId1842" Type="http://schemas.openxmlformats.org/officeDocument/2006/relationships/hyperlink" Target="https://www.google.com.tw/maps/place/24.698823,121.004579" TargetMode="External"/><Relationship Id="rId4998" Type="http://schemas.openxmlformats.org/officeDocument/2006/relationships/hyperlink" Target="https://www.google.com.tw/maps/place/23.659023,121.449870" TargetMode="External"/><Relationship Id="rId7057" Type="http://schemas.openxmlformats.org/officeDocument/2006/relationships/hyperlink" Target="https://www.google.com.tw/maps/place/22.740856,120.251518" TargetMode="External"/><Relationship Id="rId8108" Type="http://schemas.openxmlformats.org/officeDocument/2006/relationships/hyperlink" Target="https://www.google.com.tw/maps/place/22.783688,120.550115" TargetMode="External"/><Relationship Id="rId6073" Type="http://schemas.openxmlformats.org/officeDocument/2006/relationships/hyperlink" Target="https://www.google.com.tw/maps/place/23.483055,120.171112" TargetMode="External"/><Relationship Id="rId7124" Type="http://schemas.openxmlformats.org/officeDocument/2006/relationships/hyperlink" Target="https://www.google.com.tw/maps/place/23.096233,120.440935" TargetMode="External"/><Relationship Id="rId7471" Type="http://schemas.openxmlformats.org/officeDocument/2006/relationships/hyperlink" Target="https://www.google.com.tw/maps/place/23.130957,121.181197" TargetMode="External"/><Relationship Id="rId8522" Type="http://schemas.openxmlformats.org/officeDocument/2006/relationships/hyperlink" Target="https://www.google.com.tw/maps/place/22.960546,120.650920" TargetMode="External"/><Relationship Id="rId3667" Type="http://schemas.openxmlformats.org/officeDocument/2006/relationships/hyperlink" Target="https://www.google.com.tw/maps/place/24.816462,121.767859" TargetMode="External"/><Relationship Id="rId4718" Type="http://schemas.openxmlformats.org/officeDocument/2006/relationships/hyperlink" Target="https://www.google.com.tw/maps/place/23.667676,121.543563" TargetMode="External"/><Relationship Id="rId588" Type="http://schemas.openxmlformats.org/officeDocument/2006/relationships/hyperlink" Target="https://www.google.com.tw/maps/place/23.280372,120.325242" TargetMode="External"/><Relationship Id="rId2269" Type="http://schemas.openxmlformats.org/officeDocument/2006/relationships/hyperlink" Target="https://www.google.com.tw/maps/place/23.373765,120.575373" TargetMode="External"/><Relationship Id="rId2683" Type="http://schemas.openxmlformats.org/officeDocument/2006/relationships/hyperlink" Target="https://www.google.com.tw/maps/place/25.089226,121.705264" TargetMode="External"/><Relationship Id="rId3734" Type="http://schemas.openxmlformats.org/officeDocument/2006/relationships/hyperlink" Target="https://www.google.com.tw/maps/place/24.582403,121.861583" TargetMode="External"/><Relationship Id="rId6140" Type="http://schemas.openxmlformats.org/officeDocument/2006/relationships/hyperlink" Target="https://www.google.com.tw/maps/place/23.203339,120.134274" TargetMode="External"/><Relationship Id="rId9296" Type="http://schemas.openxmlformats.org/officeDocument/2006/relationships/hyperlink" Target="https://www.google.com.tw/maps/place/24.674857,121.392198" TargetMode="External"/><Relationship Id="rId655" Type="http://schemas.openxmlformats.org/officeDocument/2006/relationships/hyperlink" Target="https://www.google.com.tw/maps/place/23.041694,120.243917" TargetMode="External"/><Relationship Id="rId1285" Type="http://schemas.openxmlformats.org/officeDocument/2006/relationships/hyperlink" Target="https://www.google.com.tw/maps/place/25.048500,121.923199" TargetMode="External"/><Relationship Id="rId2336" Type="http://schemas.openxmlformats.org/officeDocument/2006/relationships/hyperlink" Target="https://www.google.com.tw/maps/place/23.304811,120.599809" TargetMode="External"/><Relationship Id="rId2750" Type="http://schemas.openxmlformats.org/officeDocument/2006/relationships/hyperlink" Target="https://www.google.com.tw/maps/place/25.078875,121.696496" TargetMode="External"/><Relationship Id="rId3801" Type="http://schemas.openxmlformats.org/officeDocument/2006/relationships/hyperlink" Target="https://www.google.com.tw/maps/place/24.410443,121.787833" TargetMode="External"/><Relationship Id="rId6957" Type="http://schemas.openxmlformats.org/officeDocument/2006/relationships/hyperlink" Target="https://www.google.com.tw/maps/place/23.122528,120.294223" TargetMode="External"/><Relationship Id="rId9363" Type="http://schemas.openxmlformats.org/officeDocument/2006/relationships/hyperlink" Target="https://www.google.com.tw/maps/place/24.642405,121.418213" TargetMode="External"/><Relationship Id="rId308" Type="http://schemas.openxmlformats.org/officeDocument/2006/relationships/hyperlink" Target="https://www.google.com.tw/maps/place/24.349859,120.617087" TargetMode="External"/><Relationship Id="rId722" Type="http://schemas.openxmlformats.org/officeDocument/2006/relationships/hyperlink" Target="https://www.google.com.tw/maps/place/22.793866,120.299011" TargetMode="External"/><Relationship Id="rId1352" Type="http://schemas.openxmlformats.org/officeDocument/2006/relationships/hyperlink" Target="https://www.google.com.tw/maps/place/24.901997,121.863510" TargetMode="External"/><Relationship Id="rId2403" Type="http://schemas.openxmlformats.org/officeDocument/2006/relationships/hyperlink" Target="https://www.google.com.tw/maps/place/23.155092,120.488504" TargetMode="External"/><Relationship Id="rId5559" Type="http://schemas.openxmlformats.org/officeDocument/2006/relationships/hyperlink" Target="https://www.google.com.tw/maps/place/24.132737,121.271427" TargetMode="External"/><Relationship Id="rId9016" Type="http://schemas.openxmlformats.org/officeDocument/2006/relationships/hyperlink" Target="https://www.google.com.tw/maps/place/24.843568,121.286596" TargetMode="External"/><Relationship Id="rId9430" Type="http://schemas.openxmlformats.org/officeDocument/2006/relationships/vmlDrawing" Target="../drawings/vmlDrawing7.vml"/><Relationship Id="rId1005" Type="http://schemas.openxmlformats.org/officeDocument/2006/relationships/hyperlink" Target="https://www.google.com.tw/maps/place/24.122625,120.662172" TargetMode="External"/><Relationship Id="rId4575" Type="http://schemas.openxmlformats.org/officeDocument/2006/relationships/hyperlink" Target="https://www.google.com.tw/maps/place/23.899985,121.509742" TargetMode="External"/><Relationship Id="rId5973" Type="http://schemas.openxmlformats.org/officeDocument/2006/relationships/hyperlink" Target="https://www.google.com.tw/maps/place/23.884346,120.299074" TargetMode="External"/><Relationship Id="rId8032" Type="http://schemas.openxmlformats.org/officeDocument/2006/relationships/hyperlink" Target="https://www.google.com.tw/maps/place/23.847629,120.922635" TargetMode="External"/><Relationship Id="rId3177" Type="http://schemas.openxmlformats.org/officeDocument/2006/relationships/hyperlink" Target="https://www.google.com.tw/maps/place/24.668909,121.740771" TargetMode="External"/><Relationship Id="rId4228" Type="http://schemas.openxmlformats.org/officeDocument/2006/relationships/hyperlink" Target="https://www.google.com.tw/maps/place/22.878943,121.101855" TargetMode="External"/><Relationship Id="rId5626" Type="http://schemas.openxmlformats.org/officeDocument/2006/relationships/hyperlink" Target="https://www.google.com.tw/maps/place/25.140895,121.383291" TargetMode="External"/><Relationship Id="rId3591" Type="http://schemas.openxmlformats.org/officeDocument/2006/relationships/hyperlink" Target="https://www.google.com.tw/maps/place/24.935025,121.688037" TargetMode="External"/><Relationship Id="rId4642" Type="http://schemas.openxmlformats.org/officeDocument/2006/relationships/hyperlink" Target="https://www.google.com.tw/maps/place/23.935335,121.586478" TargetMode="External"/><Relationship Id="rId7798" Type="http://schemas.openxmlformats.org/officeDocument/2006/relationships/hyperlink" Target="https://www.google.com.tw/maps/place/23.255504,120.691798" TargetMode="External"/><Relationship Id="rId8849" Type="http://schemas.openxmlformats.org/officeDocument/2006/relationships/hyperlink" Target="https://www.google.com.tw/maps/place/23.248750,121.414692" TargetMode="External"/><Relationship Id="rId2193" Type="http://schemas.openxmlformats.org/officeDocument/2006/relationships/hyperlink" Target="https://www.google.com.tw/maps/place/23.604081,120.533558" TargetMode="External"/><Relationship Id="rId3244" Type="http://schemas.openxmlformats.org/officeDocument/2006/relationships/hyperlink" Target="https://www.google.com.tw/maps/place/24.173143,120.937965" TargetMode="External"/><Relationship Id="rId7865" Type="http://schemas.openxmlformats.org/officeDocument/2006/relationships/hyperlink" Target="https://www.google.com.tw/maps/place/23.059202,120.564806" TargetMode="External"/><Relationship Id="rId8916" Type="http://schemas.openxmlformats.org/officeDocument/2006/relationships/hyperlink" Target="https://www.google.com.tw/maps/place/23.030194,120.289111" TargetMode="External"/><Relationship Id="rId165" Type="http://schemas.openxmlformats.org/officeDocument/2006/relationships/hyperlink" Target="https://www.google.com.tw/maps/place/24.777032,120.918259" TargetMode="External"/><Relationship Id="rId2260" Type="http://schemas.openxmlformats.org/officeDocument/2006/relationships/hyperlink" Target="https://www.google.com.tw/maps/place/23.384201,120.548663" TargetMode="External"/><Relationship Id="rId3311" Type="http://schemas.openxmlformats.org/officeDocument/2006/relationships/hyperlink" Target="https://www.google.com.tw/maps/place/24.248093,121.253738" TargetMode="External"/><Relationship Id="rId6467" Type="http://schemas.openxmlformats.org/officeDocument/2006/relationships/hyperlink" Target="https://www.google.com.tw/maps/place/23.450913,120.569165" TargetMode="External"/><Relationship Id="rId6881" Type="http://schemas.openxmlformats.org/officeDocument/2006/relationships/hyperlink" Target="https://www.google.com.tw/maps/place/23.127833,120.201861" TargetMode="External"/><Relationship Id="rId7518" Type="http://schemas.openxmlformats.org/officeDocument/2006/relationships/hyperlink" Target="https://www.google.com.tw/maps/place/24.128682,120.881787" TargetMode="External"/><Relationship Id="rId7932" Type="http://schemas.openxmlformats.org/officeDocument/2006/relationships/hyperlink" Target="https://www.google.com.tw/maps/place/22.831215,120.462740" TargetMode="External"/><Relationship Id="rId232" Type="http://schemas.openxmlformats.org/officeDocument/2006/relationships/hyperlink" Target="https://www.google.com.tw/maps/place/24.584892,120.767847" TargetMode="External"/><Relationship Id="rId5069" Type="http://schemas.openxmlformats.org/officeDocument/2006/relationships/hyperlink" Target="https://www.google.com.tw/maps/place/23.856751,121.525494" TargetMode="External"/><Relationship Id="rId5483" Type="http://schemas.openxmlformats.org/officeDocument/2006/relationships/hyperlink" Target="https://www.google.com.tw/maps/place/24.027431,121.184794" TargetMode="External"/><Relationship Id="rId6534" Type="http://schemas.openxmlformats.org/officeDocument/2006/relationships/hyperlink" Target="https://www.google.com.tw/maps/place/23.471667,120.704445" TargetMode="External"/><Relationship Id="rId1679" Type="http://schemas.openxmlformats.org/officeDocument/2006/relationships/hyperlink" Target="https://www.google.com.tw/maps/place/25.028808,121.471292" TargetMode="External"/><Relationship Id="rId4085" Type="http://schemas.openxmlformats.org/officeDocument/2006/relationships/hyperlink" Target="https://www.google.com.tw/maps/place/23.404380,121.338280" TargetMode="External"/><Relationship Id="rId5136" Type="http://schemas.openxmlformats.org/officeDocument/2006/relationships/hyperlink" Target="https://www.google.com.tw/maps/place/24.733228,120.906636" TargetMode="External"/><Relationship Id="rId4152" Type="http://schemas.openxmlformats.org/officeDocument/2006/relationships/hyperlink" Target="https://www.google.com.tw/maps/place/23.127496,121.230804" TargetMode="External"/><Relationship Id="rId5203" Type="http://schemas.openxmlformats.org/officeDocument/2006/relationships/hyperlink" Target="https://www.google.com.tw/maps/place/24.520825,120.790629" TargetMode="External"/><Relationship Id="rId5550" Type="http://schemas.openxmlformats.org/officeDocument/2006/relationships/hyperlink" Target="https://www.google.com.tw/maps/place/24.118290,121.251580" TargetMode="External"/><Relationship Id="rId6601" Type="http://schemas.openxmlformats.org/officeDocument/2006/relationships/hyperlink" Target="https://www.google.com.tw/maps/place/23.477565,120.834617" TargetMode="External"/><Relationship Id="rId8359" Type="http://schemas.openxmlformats.org/officeDocument/2006/relationships/hyperlink" Target="https://www.google.com.tw/maps/place/22.165568,120.696774" TargetMode="External"/><Relationship Id="rId1746" Type="http://schemas.openxmlformats.org/officeDocument/2006/relationships/hyperlink" Target="https://www.google.com.tw/maps/place/24.893760,121.275540" TargetMode="External"/><Relationship Id="rId8773" Type="http://schemas.openxmlformats.org/officeDocument/2006/relationships/hyperlink" Target="https://www.google.com.tw/maps/place/22.892140,120.625922" TargetMode="External"/><Relationship Id="rId38" Type="http://schemas.openxmlformats.org/officeDocument/2006/relationships/hyperlink" Target="https://www.google.com.tw/maps/place/25.006294,121.372109" TargetMode="External"/><Relationship Id="rId1813" Type="http://schemas.openxmlformats.org/officeDocument/2006/relationships/hyperlink" Target="https://www.google.com.tw/maps/place/24.721359,121.111472" TargetMode="External"/><Relationship Id="rId4969" Type="http://schemas.openxmlformats.org/officeDocument/2006/relationships/hyperlink" Target="https://www.google.com.tw/maps/place/22.735508,121.134265" TargetMode="External"/><Relationship Id="rId7375" Type="http://schemas.openxmlformats.org/officeDocument/2006/relationships/hyperlink" Target="https://www.google.com.tw/maps/place/23.222440,121.012976" TargetMode="External"/><Relationship Id="rId8426" Type="http://schemas.openxmlformats.org/officeDocument/2006/relationships/hyperlink" Target="https://www.google.com.tw/maps/place/21.928721,120.828534" TargetMode="External"/><Relationship Id="rId8840" Type="http://schemas.openxmlformats.org/officeDocument/2006/relationships/hyperlink" Target="https://www.google.com.tw/maps/place/23.254720,121.386114" TargetMode="External"/><Relationship Id="rId3985" Type="http://schemas.openxmlformats.org/officeDocument/2006/relationships/hyperlink" Target="https://www.google.com.tw/maps/place/23.797198,121.455862" TargetMode="External"/><Relationship Id="rId6391" Type="http://schemas.openxmlformats.org/officeDocument/2006/relationships/hyperlink" Target="https://www.google.com.tw/maps/place/22.889343,120.224499" TargetMode="External"/><Relationship Id="rId7028" Type="http://schemas.openxmlformats.org/officeDocument/2006/relationships/hyperlink" Target="https://www.google.com.tw/maps/place/22.840612,120.319347" TargetMode="External"/><Relationship Id="rId7442" Type="http://schemas.openxmlformats.org/officeDocument/2006/relationships/hyperlink" Target="https://www.google.com.tw/maps/place/23.136818,121.112979" TargetMode="External"/><Relationship Id="rId2587" Type="http://schemas.openxmlformats.org/officeDocument/2006/relationships/hyperlink" Target="https://www.google.com.tw/maps/place/23.814715,120.726043" TargetMode="External"/><Relationship Id="rId3638" Type="http://schemas.openxmlformats.org/officeDocument/2006/relationships/hyperlink" Target="https://www.google.com.tw/maps/place/24.860859,121.778878" TargetMode="External"/><Relationship Id="rId6044" Type="http://schemas.openxmlformats.org/officeDocument/2006/relationships/hyperlink" Target="https://www.google.com.tw/maps/place/23.588611,120.153612" TargetMode="External"/><Relationship Id="rId559" Type="http://schemas.openxmlformats.org/officeDocument/2006/relationships/hyperlink" Target="https://www.google.com.tw/maps/place/23.394059,120.378994" TargetMode="External"/><Relationship Id="rId1189" Type="http://schemas.openxmlformats.org/officeDocument/2006/relationships/hyperlink" Target="https://www.google.com.tw/maps/place/25.197711,121.681129" TargetMode="External"/><Relationship Id="rId5060" Type="http://schemas.openxmlformats.org/officeDocument/2006/relationships/hyperlink" Target="https://www.google.com.tw/maps/place/23.890968,121.548980" TargetMode="External"/><Relationship Id="rId6111" Type="http://schemas.openxmlformats.org/officeDocument/2006/relationships/hyperlink" Target="https://www.google.com.tw/maps/place/23.328889,120.159167" TargetMode="External"/><Relationship Id="rId9267" Type="http://schemas.openxmlformats.org/officeDocument/2006/relationships/hyperlink" Target="https://www.google.com.tw/maps/place/24.689192,121.378368" TargetMode="External"/><Relationship Id="rId626" Type="http://schemas.openxmlformats.org/officeDocument/2006/relationships/hyperlink" Target="https://www.google.com.tw/maps/place/23.136667,120.322445" TargetMode="External"/><Relationship Id="rId973" Type="http://schemas.openxmlformats.org/officeDocument/2006/relationships/hyperlink" Target="https://www.google.com.tw/maps/place/24.992136,121.323171" TargetMode="External"/><Relationship Id="rId1256" Type="http://schemas.openxmlformats.org/officeDocument/2006/relationships/hyperlink" Target="https://www.google.com.tw/maps/place/25.121430,121.886899" TargetMode="External"/><Relationship Id="rId2307" Type="http://schemas.openxmlformats.org/officeDocument/2006/relationships/hyperlink" Target="https://www.google.com.tw/maps/place/23.359582,120.615138" TargetMode="External"/><Relationship Id="rId2654" Type="http://schemas.openxmlformats.org/officeDocument/2006/relationships/hyperlink" Target="https://www.google.com.tw/maps/place/24.893332,121.278620" TargetMode="External"/><Relationship Id="rId3705" Type="http://schemas.openxmlformats.org/officeDocument/2006/relationships/hyperlink" Target="https://www.google.com.tw/maps/place/24.660274,121.776523" TargetMode="External"/><Relationship Id="rId8283" Type="http://schemas.openxmlformats.org/officeDocument/2006/relationships/hyperlink" Target="https://www.google.com.tw/maps/place/22.746013,120.710287" TargetMode="External"/><Relationship Id="rId9334" Type="http://schemas.openxmlformats.org/officeDocument/2006/relationships/hyperlink" Target="https://www.google.com.tw/maps/place/24.659836,121.406895" TargetMode="External"/><Relationship Id="rId1670" Type="http://schemas.openxmlformats.org/officeDocument/2006/relationships/hyperlink" Target="https://www.google.com.tw/maps/place/23.772277,120.629927" TargetMode="External"/><Relationship Id="rId2721" Type="http://schemas.openxmlformats.org/officeDocument/2006/relationships/hyperlink" Target="https://www.google.com.tw/maps/place/25.091680,121.709133" TargetMode="External"/><Relationship Id="rId5877" Type="http://schemas.openxmlformats.org/officeDocument/2006/relationships/hyperlink" Target="https://www.google.com.tw/maps/place/24.213890,120.507464" TargetMode="External"/><Relationship Id="rId6928" Type="http://schemas.openxmlformats.org/officeDocument/2006/relationships/hyperlink" Target="https://www.google.com.tw/maps/place/23.224042,120.269312" TargetMode="External"/><Relationship Id="rId1323" Type="http://schemas.openxmlformats.org/officeDocument/2006/relationships/hyperlink" Target="https://www.google.com.tw/maps/place/24.984025,121.957364" TargetMode="External"/><Relationship Id="rId4479" Type="http://schemas.openxmlformats.org/officeDocument/2006/relationships/hyperlink" Target="https://www.google.com.tw/maps/place/24.897711,121.548928" TargetMode="External"/><Relationship Id="rId4893" Type="http://schemas.openxmlformats.org/officeDocument/2006/relationships/hyperlink" Target="https://www.google.com.tw/maps/place/22.990932,121.313629" TargetMode="External"/><Relationship Id="rId5944" Type="http://schemas.openxmlformats.org/officeDocument/2006/relationships/hyperlink" Target="https://www.google.com.tw/maps/place/23.995594,120.362654" TargetMode="External"/><Relationship Id="rId8350" Type="http://schemas.openxmlformats.org/officeDocument/2006/relationships/hyperlink" Target="https://www.google.com.tw/maps/place/22.202325,120.699367" TargetMode="External"/><Relationship Id="rId9401" Type="http://schemas.openxmlformats.org/officeDocument/2006/relationships/hyperlink" Target="https://www.google.com.tw/maps/place/24.646921,121.434170" TargetMode="External"/><Relationship Id="rId3495" Type="http://schemas.openxmlformats.org/officeDocument/2006/relationships/hyperlink" Target="https://www.google.com.tw/maps/place/24.172011,121.567120" TargetMode="External"/><Relationship Id="rId4546" Type="http://schemas.openxmlformats.org/officeDocument/2006/relationships/hyperlink" Target="https://www.google.com.tw/maps/place/23.968529,121.560019" TargetMode="External"/><Relationship Id="rId4960" Type="http://schemas.openxmlformats.org/officeDocument/2006/relationships/hyperlink" Target="https://www.google.com.tw/maps/place/22.762729,121.162933" TargetMode="External"/><Relationship Id="rId8003" Type="http://schemas.openxmlformats.org/officeDocument/2006/relationships/hyperlink" Target="https://www.google.com.tw/maps/place/22.535437,120.415962" TargetMode="External"/><Relationship Id="rId2097" Type="http://schemas.openxmlformats.org/officeDocument/2006/relationships/hyperlink" Target="https://www.google.com.tw/maps/place/23.887951,120.689971" TargetMode="External"/><Relationship Id="rId3148" Type="http://schemas.openxmlformats.org/officeDocument/2006/relationships/hyperlink" Target="https://www.google.com.tw/maps/place/24.651040,121.616088" TargetMode="External"/><Relationship Id="rId3562" Type="http://schemas.openxmlformats.org/officeDocument/2006/relationships/hyperlink" Target="https://www.google.com.tw/maps/place/24.958246,121.612386" TargetMode="External"/><Relationship Id="rId4613" Type="http://schemas.openxmlformats.org/officeDocument/2006/relationships/hyperlink" Target="https://www.google.com.tw/maps/place/24.233615,120.664033" TargetMode="External"/><Relationship Id="rId7769" Type="http://schemas.openxmlformats.org/officeDocument/2006/relationships/hyperlink" Target="https://www.google.com.tw/maps/place/23.529743,120.898666" TargetMode="External"/><Relationship Id="rId483" Type="http://schemas.openxmlformats.org/officeDocument/2006/relationships/hyperlink" Target="https://www.google.com.tw/maps/place/23.690770,120.480420" TargetMode="External"/><Relationship Id="rId2164" Type="http://schemas.openxmlformats.org/officeDocument/2006/relationships/hyperlink" Target="https://www.google.com.tw/maps/place/23.712851,120.557219" TargetMode="External"/><Relationship Id="rId3215" Type="http://schemas.openxmlformats.org/officeDocument/2006/relationships/hyperlink" Target="https://www.google.com.tw/maps/place/24.176433,120.838985" TargetMode="External"/><Relationship Id="rId6785" Type="http://schemas.openxmlformats.org/officeDocument/2006/relationships/hyperlink" Target="https://www.google.com.tw/maps/place/23.499167,120.251667" TargetMode="External"/><Relationship Id="rId9191" Type="http://schemas.openxmlformats.org/officeDocument/2006/relationships/hyperlink" Target="https://www.google.com.tw/maps/place/24.719421,121.350098" TargetMode="External"/><Relationship Id="rId136" Type="http://schemas.openxmlformats.org/officeDocument/2006/relationships/hyperlink" Target="https://www.google.com.tw/maps/place/24.854200,121.003530" TargetMode="External"/><Relationship Id="rId550" Type="http://schemas.openxmlformats.org/officeDocument/2006/relationships/hyperlink" Target="https://www.google.com.tw/maps/place/23.430555,120.396389" TargetMode="External"/><Relationship Id="rId1180" Type="http://schemas.openxmlformats.org/officeDocument/2006/relationships/hyperlink" Target="https://www.google.com.tw/maps/place/25.215052,121.643899" TargetMode="External"/><Relationship Id="rId2231" Type="http://schemas.openxmlformats.org/officeDocument/2006/relationships/hyperlink" Target="https://www.google.com.tw/maps/place/23.477222,120.538611" TargetMode="External"/><Relationship Id="rId5387" Type="http://schemas.openxmlformats.org/officeDocument/2006/relationships/hyperlink" Target="https://www.google.com.tw/maps/place/23.987320,120.860340" TargetMode="External"/><Relationship Id="rId6438" Type="http://schemas.openxmlformats.org/officeDocument/2006/relationships/hyperlink" Target="https://www.google.com.tw/maps/place/23.463611,120.450278" TargetMode="External"/><Relationship Id="rId7836" Type="http://schemas.openxmlformats.org/officeDocument/2006/relationships/hyperlink" Target="https://www.google.com.tw/maps/place/23.149452,120.632485" TargetMode="External"/><Relationship Id="rId203" Type="http://schemas.openxmlformats.org/officeDocument/2006/relationships/hyperlink" Target="https://www.google.com.tw/maps/place/24.656569,120.859168" TargetMode="External"/><Relationship Id="rId6852" Type="http://schemas.openxmlformats.org/officeDocument/2006/relationships/hyperlink" Target="https://www.google.com.tw/maps/place/23.245943,120.191482" TargetMode="External"/><Relationship Id="rId7903" Type="http://schemas.openxmlformats.org/officeDocument/2006/relationships/hyperlink" Target="https://www.google.com.tw/maps/place/22.946563,120.509849" TargetMode="External"/><Relationship Id="rId1997" Type="http://schemas.openxmlformats.org/officeDocument/2006/relationships/hyperlink" Target="https://www.google.com.tw/maps/place/24.273825,120.754093" TargetMode="External"/><Relationship Id="rId4056" Type="http://schemas.openxmlformats.org/officeDocument/2006/relationships/hyperlink" Target="https://www.google.com.tw/maps/place/23.510210,121.373490" TargetMode="External"/><Relationship Id="rId5454" Type="http://schemas.openxmlformats.org/officeDocument/2006/relationships/hyperlink" Target="https://www.google.com.tw/maps/place/24.016307,121.126209" TargetMode="External"/><Relationship Id="rId6505" Type="http://schemas.openxmlformats.org/officeDocument/2006/relationships/hyperlink" Target="https://www.google.com.tw/maps/place/23.409444,120.649722" TargetMode="External"/><Relationship Id="rId4470" Type="http://schemas.openxmlformats.org/officeDocument/2006/relationships/hyperlink" Target="https://www.google.com.tw/maps/place/24.930085,121.543818" TargetMode="External"/><Relationship Id="rId5107" Type="http://schemas.openxmlformats.org/officeDocument/2006/relationships/hyperlink" Target="https://www.google.com.tw/maps/place/24.187010,120.583686" TargetMode="External"/><Relationship Id="rId5521" Type="http://schemas.openxmlformats.org/officeDocument/2006/relationships/hyperlink" Target="https://www.google.com.tw/maps/place/24.067263,121.168078" TargetMode="External"/><Relationship Id="rId8677" Type="http://schemas.openxmlformats.org/officeDocument/2006/relationships/hyperlink" Target="https://www.google.com.tw/maps/place/22.896951,120.626117" TargetMode="External"/><Relationship Id="rId1717" Type="http://schemas.openxmlformats.org/officeDocument/2006/relationships/hyperlink" Target="https://www.google.com.tw/maps/place/24.909098,121.365365" TargetMode="External"/><Relationship Id="rId3072" Type="http://schemas.openxmlformats.org/officeDocument/2006/relationships/hyperlink" Target="https://www.google.com.tw/maps/place/24.320568,121.297347" TargetMode="External"/><Relationship Id="rId4123" Type="http://schemas.openxmlformats.org/officeDocument/2006/relationships/hyperlink" Target="https://www.google.com.tw/maps/place/23.236050,121.290240" TargetMode="External"/><Relationship Id="rId7279" Type="http://schemas.openxmlformats.org/officeDocument/2006/relationships/hyperlink" Target="https://www.google.com.tw/maps/place/23.261834,120.849810" TargetMode="External"/><Relationship Id="rId7693" Type="http://schemas.openxmlformats.org/officeDocument/2006/relationships/hyperlink" Target="https://www.google.com.tw/maps/place/23.623764,120.893713" TargetMode="External"/><Relationship Id="rId8744" Type="http://schemas.openxmlformats.org/officeDocument/2006/relationships/hyperlink" Target="https://www.google.com.tw/maps/place/22.885130,120.507118" TargetMode="External"/><Relationship Id="rId3889" Type="http://schemas.openxmlformats.org/officeDocument/2006/relationships/hyperlink" Target="https://www.google.com.tw/maps/place/24.128237,121.648067" TargetMode="External"/><Relationship Id="rId6295" Type="http://schemas.openxmlformats.org/officeDocument/2006/relationships/hyperlink" Target="https://www.google.com.tw/maps/place/22.498908,120.423682" TargetMode="External"/><Relationship Id="rId7346" Type="http://schemas.openxmlformats.org/officeDocument/2006/relationships/hyperlink" Target="https://www.google.com.tw/maps/place/23.199528,121.027745" TargetMode="External"/><Relationship Id="rId6362" Type="http://schemas.openxmlformats.org/officeDocument/2006/relationships/hyperlink" Target="https://www.google.com.tw/maps/place/22.989459,120.192247" TargetMode="External"/><Relationship Id="rId7413" Type="http://schemas.openxmlformats.org/officeDocument/2006/relationships/hyperlink" Target="https://www.google.com.tw/maps/place/23.182173,121.019116" TargetMode="External"/><Relationship Id="rId7760" Type="http://schemas.openxmlformats.org/officeDocument/2006/relationships/hyperlink" Target="https://www.google.com.tw/maps/place/23.534366,120.908497" TargetMode="External"/><Relationship Id="rId8811" Type="http://schemas.openxmlformats.org/officeDocument/2006/relationships/hyperlink" Target="https://www.google.com.tw/maps/place/23.322260,121.332350" TargetMode="External"/><Relationship Id="rId3956" Type="http://schemas.openxmlformats.org/officeDocument/2006/relationships/hyperlink" Target="https://www.google.com.tw/maps/place/23.892373,121.525675" TargetMode="External"/><Relationship Id="rId6015" Type="http://schemas.openxmlformats.org/officeDocument/2006/relationships/hyperlink" Target="https://www.google.com.tw/maps/place/23.712116,120.195801" TargetMode="External"/><Relationship Id="rId877" Type="http://schemas.openxmlformats.org/officeDocument/2006/relationships/hyperlink" Target="https://www.google.com.tw/maps/place/22.372059,120.603756" TargetMode="External"/><Relationship Id="rId2558" Type="http://schemas.openxmlformats.org/officeDocument/2006/relationships/hyperlink" Target="https://www.google.com.tw/maps/place/23.900901,120.685744" TargetMode="External"/><Relationship Id="rId2972" Type="http://schemas.openxmlformats.org/officeDocument/2006/relationships/hyperlink" Target="https://www.google.com.tw/maps/place/24.547352,121.458348" TargetMode="External"/><Relationship Id="rId3609" Type="http://schemas.openxmlformats.org/officeDocument/2006/relationships/hyperlink" Target="https://www.google.com.tw/maps/place/24.901632,121.721066" TargetMode="External"/><Relationship Id="rId8187" Type="http://schemas.openxmlformats.org/officeDocument/2006/relationships/hyperlink" Target="https://www.google.com.tw/maps/place/23.033162,121.289118" TargetMode="External"/><Relationship Id="rId944" Type="http://schemas.openxmlformats.org/officeDocument/2006/relationships/hyperlink" Target="https://www.google.com.tw/maps/place/25.035439,121.449209" TargetMode="External"/><Relationship Id="rId1574" Type="http://schemas.openxmlformats.org/officeDocument/2006/relationships/hyperlink" Target="https://www.google.com.tw/maps/place/25.023545,121.817285" TargetMode="External"/><Relationship Id="rId2625" Type="http://schemas.openxmlformats.org/officeDocument/2006/relationships/hyperlink" Target="https://www.google.com.tw/maps/place/25.009561,121.310925" TargetMode="External"/><Relationship Id="rId5031" Type="http://schemas.openxmlformats.org/officeDocument/2006/relationships/hyperlink" Target="https://www.google.com.tw/maps/place/23.601075,121.522294" TargetMode="External"/><Relationship Id="rId9238" Type="http://schemas.openxmlformats.org/officeDocument/2006/relationships/hyperlink" Target="https://www.google.com.tw/maps/place/24.698609,121.362849" TargetMode="External"/><Relationship Id="rId1227" Type="http://schemas.openxmlformats.org/officeDocument/2006/relationships/hyperlink" Target="https://www.google.com.tw/maps/place/25.151040,121.773563" TargetMode="External"/><Relationship Id="rId1641" Type="http://schemas.openxmlformats.org/officeDocument/2006/relationships/hyperlink" Target="https://www.google.com.tw/maps/place/24.626464,121.832883" TargetMode="External"/><Relationship Id="rId4797" Type="http://schemas.openxmlformats.org/officeDocument/2006/relationships/hyperlink" Target="https://www.google.com.tw/maps/place/23.362199,121.470736" TargetMode="External"/><Relationship Id="rId5848" Type="http://schemas.openxmlformats.org/officeDocument/2006/relationships/hyperlink" Target="https://www.google.com.tw/maps/place/24.304464,120.591575" TargetMode="External"/><Relationship Id="rId8254" Type="http://schemas.openxmlformats.org/officeDocument/2006/relationships/hyperlink" Target="https://www.google.com.tw/maps/place/22.710014,120.638117" TargetMode="External"/><Relationship Id="rId9305" Type="http://schemas.openxmlformats.org/officeDocument/2006/relationships/hyperlink" Target="https://www.google.com.tw/maps/place/24.673456,121.399340" TargetMode="External"/><Relationship Id="rId3399" Type="http://schemas.openxmlformats.org/officeDocument/2006/relationships/hyperlink" Target="https://www.google.com.tw/maps/place/24.182249,121.390182" TargetMode="External"/><Relationship Id="rId4864" Type="http://schemas.openxmlformats.org/officeDocument/2006/relationships/hyperlink" Target="https://www.google.com.tw/maps/place/23.101033,121.372299" TargetMode="External"/><Relationship Id="rId7270" Type="http://schemas.openxmlformats.org/officeDocument/2006/relationships/hyperlink" Target="https://www.google.com.tw/maps/place/23.269284,120.826209" TargetMode="External"/><Relationship Id="rId8321" Type="http://schemas.openxmlformats.org/officeDocument/2006/relationships/hyperlink" Target="https://www.google.com.tw/maps/place/22.611401,120.392110" TargetMode="External"/><Relationship Id="rId3466" Type="http://schemas.openxmlformats.org/officeDocument/2006/relationships/hyperlink" Target="https://www.google.com.tw/maps/place/24.209435,121.487343" TargetMode="External"/><Relationship Id="rId4517" Type="http://schemas.openxmlformats.org/officeDocument/2006/relationships/hyperlink" Target="https://www.google.com.tw/maps/place/24.749212,121.677668" TargetMode="External"/><Relationship Id="rId5915" Type="http://schemas.openxmlformats.org/officeDocument/2006/relationships/hyperlink" Target="https://www.google.com.tw/maps/place/24.069944,120.438493" TargetMode="External"/><Relationship Id="rId387" Type="http://schemas.openxmlformats.org/officeDocument/2006/relationships/hyperlink" Target="https://www.google.com.tw/maps/place/24.063224,120.536367" TargetMode="External"/><Relationship Id="rId2068" Type="http://schemas.openxmlformats.org/officeDocument/2006/relationships/hyperlink" Target="https://www.google.com.tw/maps/place/24.002528,120.692266" TargetMode="External"/><Relationship Id="rId3119" Type="http://schemas.openxmlformats.org/officeDocument/2006/relationships/hyperlink" Target="https://www.google.com.tw/maps/place/23.114678,121.208053" TargetMode="External"/><Relationship Id="rId3880" Type="http://schemas.openxmlformats.org/officeDocument/2006/relationships/hyperlink" Target="https://www.google.com.tw/maps/place/24.162085,121.652068" TargetMode="External"/><Relationship Id="rId4931" Type="http://schemas.openxmlformats.org/officeDocument/2006/relationships/hyperlink" Target="https://www.google.com.tw/maps/place/22.865284,121.208087" TargetMode="External"/><Relationship Id="rId9095" Type="http://schemas.openxmlformats.org/officeDocument/2006/relationships/hyperlink" Target="https://www.google.com.tw/maps/place/24.765308,121.349598" TargetMode="External"/><Relationship Id="rId1084" Type="http://schemas.openxmlformats.org/officeDocument/2006/relationships/hyperlink" Target="https://www.google.com.tw/maps/place/22.634048,120.389063" TargetMode="External"/><Relationship Id="rId2482" Type="http://schemas.openxmlformats.org/officeDocument/2006/relationships/hyperlink" Target="https://www.google.com.tw/maps/place/22.845108,120.504660" TargetMode="External"/><Relationship Id="rId3533" Type="http://schemas.openxmlformats.org/officeDocument/2006/relationships/hyperlink" Target="https://www.google.com.tw/maps/place/24.994870,121.541200" TargetMode="External"/><Relationship Id="rId6689" Type="http://schemas.openxmlformats.org/officeDocument/2006/relationships/hyperlink" Target="https://www.google.com.tw/maps/place/23.855845,120.420667" TargetMode="External"/><Relationship Id="rId9162" Type="http://schemas.openxmlformats.org/officeDocument/2006/relationships/hyperlink" Target="https://www.google.com.tw/maps/place/24.734711,121.350522" TargetMode="External"/><Relationship Id="rId107" Type="http://schemas.openxmlformats.org/officeDocument/2006/relationships/hyperlink" Target="https://www.google.com.tw/maps/place/24.892320,121.100150" TargetMode="External"/><Relationship Id="rId454" Type="http://schemas.openxmlformats.org/officeDocument/2006/relationships/hyperlink" Target="https://www.google.com.tw/maps/place/23.809661,120.469379" TargetMode="External"/><Relationship Id="rId2135" Type="http://schemas.openxmlformats.org/officeDocument/2006/relationships/hyperlink" Target="https://www.google.com.tw/maps/place/23.755820,120.672996" TargetMode="External"/><Relationship Id="rId3600" Type="http://schemas.openxmlformats.org/officeDocument/2006/relationships/hyperlink" Target="https://www.google.com.tw/maps/place/24.923720,121.705698" TargetMode="External"/><Relationship Id="rId6756" Type="http://schemas.openxmlformats.org/officeDocument/2006/relationships/hyperlink" Target="https://www.google.com.tw/maps/place/23.603333,120.305556" TargetMode="External"/><Relationship Id="rId7807" Type="http://schemas.openxmlformats.org/officeDocument/2006/relationships/hyperlink" Target="https://www.google.com.tw/maps/place/23.220824,120.693547" TargetMode="External"/><Relationship Id="rId521" Type="http://schemas.openxmlformats.org/officeDocument/2006/relationships/hyperlink" Target="https://www.google.com.tw/maps/place/23.536944,120.436111" TargetMode="External"/><Relationship Id="rId1151" Type="http://schemas.openxmlformats.org/officeDocument/2006/relationships/hyperlink" Target="https://www.google.com.tw/maps/place/25.294171,121.568357" TargetMode="External"/><Relationship Id="rId2202" Type="http://schemas.openxmlformats.org/officeDocument/2006/relationships/hyperlink" Target="https://www.google.com.tw/maps/place/23.580000,120.559167" TargetMode="External"/><Relationship Id="rId5358" Type="http://schemas.openxmlformats.org/officeDocument/2006/relationships/hyperlink" Target="https://www.google.com.tw/maps/place/23.983562,120.779750" TargetMode="External"/><Relationship Id="rId5772" Type="http://schemas.openxmlformats.org/officeDocument/2006/relationships/hyperlink" Target="https://www.google.com.tw/maps/place/23.832399,120.746001" TargetMode="External"/><Relationship Id="rId6409" Type="http://schemas.openxmlformats.org/officeDocument/2006/relationships/hyperlink" Target="https://www.google.com.tw/maps/place/23.472500,120.329445" TargetMode="External"/><Relationship Id="rId6823" Type="http://schemas.openxmlformats.org/officeDocument/2006/relationships/hyperlink" Target="https://www.google.com.tw/maps/place/23.336667,120.246389" TargetMode="External"/><Relationship Id="rId1968" Type="http://schemas.openxmlformats.org/officeDocument/2006/relationships/hyperlink" Target="https://www.google.com.tw/maps/place/24.302450,120.800624" TargetMode="External"/><Relationship Id="rId4374" Type="http://schemas.openxmlformats.org/officeDocument/2006/relationships/hyperlink" Target="https://www.google.com.tw/maps/place/22.379373,120.912058" TargetMode="External"/><Relationship Id="rId5425" Type="http://schemas.openxmlformats.org/officeDocument/2006/relationships/hyperlink" Target="https://www.google.com.tw/maps/place/23.989914,121.023630" TargetMode="External"/><Relationship Id="rId8995" Type="http://schemas.openxmlformats.org/officeDocument/2006/relationships/hyperlink" Target="https://www.google.com.tw/maps/place/24.249436,121.140371" TargetMode="External"/><Relationship Id="rId3390" Type="http://schemas.openxmlformats.org/officeDocument/2006/relationships/hyperlink" Target="https://www.google.com.tw/maps/place/24.175825,121.383089" TargetMode="External"/><Relationship Id="rId4027" Type="http://schemas.openxmlformats.org/officeDocument/2006/relationships/hyperlink" Target="https://www.google.com.tw/maps/place/23.631750,121.407940" TargetMode="External"/><Relationship Id="rId4441" Type="http://schemas.openxmlformats.org/officeDocument/2006/relationships/hyperlink" Target="https://www.google.com.tw/maps/place/22.210551,120.762818" TargetMode="External"/><Relationship Id="rId7597" Type="http://schemas.openxmlformats.org/officeDocument/2006/relationships/hyperlink" Target="https://www.google.com.tw/maps/place/23.944679,120.934632" TargetMode="External"/><Relationship Id="rId8648" Type="http://schemas.openxmlformats.org/officeDocument/2006/relationships/hyperlink" Target="https://www.google.com.tw/maps/place/22.486633,120.458408" TargetMode="External"/><Relationship Id="rId3043" Type="http://schemas.openxmlformats.org/officeDocument/2006/relationships/hyperlink" Target="https://www.google.com.tw/maps/place/24.391062,121.351828" TargetMode="External"/><Relationship Id="rId6199" Type="http://schemas.openxmlformats.org/officeDocument/2006/relationships/hyperlink" Target="https://www.google.com.tw/maps/place/22.813407,120.242777" TargetMode="External"/><Relationship Id="rId6266" Type="http://schemas.openxmlformats.org/officeDocument/2006/relationships/hyperlink" Target="https://www.google.com.tw/maps/place/22.569556,120.348458" TargetMode="External"/><Relationship Id="rId7664" Type="http://schemas.openxmlformats.org/officeDocument/2006/relationships/hyperlink" Target="https://www.google.com.tw/maps/place/23.736035,120.856091" TargetMode="External"/><Relationship Id="rId8715" Type="http://schemas.openxmlformats.org/officeDocument/2006/relationships/hyperlink" Target="https://www.google.com.tw/maps/place/22.884083,120.387693" TargetMode="External"/><Relationship Id="rId3110" Type="http://schemas.openxmlformats.org/officeDocument/2006/relationships/hyperlink" Target="https://www.google.com.tw/maps/place/24.872341,121.377620" TargetMode="External"/><Relationship Id="rId6680" Type="http://schemas.openxmlformats.org/officeDocument/2006/relationships/hyperlink" Target="https://www.google.com.tw/maps/place/23.872544,120.456472" TargetMode="External"/><Relationship Id="rId7317" Type="http://schemas.openxmlformats.org/officeDocument/2006/relationships/hyperlink" Target="https://www.google.com.tw/maps/place/23.284513,120.915698" TargetMode="External"/><Relationship Id="rId7731" Type="http://schemas.openxmlformats.org/officeDocument/2006/relationships/hyperlink" Target="https://www.google.com.tw/maps/place/23.565422,120.906208" TargetMode="External"/><Relationship Id="rId2876" Type="http://schemas.openxmlformats.org/officeDocument/2006/relationships/hyperlink" Target="https://www.google.com.tw/maps/place/24.633727,121.551229" TargetMode="External"/><Relationship Id="rId3927" Type="http://schemas.openxmlformats.org/officeDocument/2006/relationships/hyperlink" Target="https://www.google.com.tw/maps/place/23.982093,121.615044" TargetMode="External"/><Relationship Id="rId5282" Type="http://schemas.openxmlformats.org/officeDocument/2006/relationships/hyperlink" Target="https://www.google.com.tw/maps/place/24.656245,120.867054" TargetMode="External"/><Relationship Id="rId6333" Type="http://schemas.openxmlformats.org/officeDocument/2006/relationships/hyperlink" Target="https://www.google.com.tw/maps/place/22.407524,120.567557" TargetMode="External"/><Relationship Id="rId848" Type="http://schemas.openxmlformats.org/officeDocument/2006/relationships/hyperlink" Target="https://www.google.com.tw/maps/place/22.486555,120.541260" TargetMode="External"/><Relationship Id="rId1478" Type="http://schemas.openxmlformats.org/officeDocument/2006/relationships/hyperlink" Target="https://www.google.com.tw/maps/place/25.159497,121.546336" TargetMode="External"/><Relationship Id="rId1892" Type="http://schemas.openxmlformats.org/officeDocument/2006/relationships/hyperlink" Target="https://www.google.com.tw/maps/place/24.545436,120.923781" TargetMode="External"/><Relationship Id="rId2529" Type="http://schemas.openxmlformats.org/officeDocument/2006/relationships/hyperlink" Target="https://www.google.com.tw/maps/place/22.673132,120.478145" TargetMode="External"/><Relationship Id="rId6400" Type="http://schemas.openxmlformats.org/officeDocument/2006/relationships/hyperlink" Target="https://www.google.com.tw/maps/place/23.062106,120.162498" TargetMode="External"/><Relationship Id="rId915" Type="http://schemas.openxmlformats.org/officeDocument/2006/relationships/hyperlink" Target="https://www.google.com.tw/maps/place/22.223503,120.677666" TargetMode="External"/><Relationship Id="rId1545" Type="http://schemas.openxmlformats.org/officeDocument/2006/relationships/hyperlink" Target="https://www.google.com.tw/maps/place/25.172371,121.440284" TargetMode="External"/><Relationship Id="rId2943" Type="http://schemas.openxmlformats.org/officeDocument/2006/relationships/hyperlink" Target="https://www.google.com.tw/maps/place/24.743804,121.791876" TargetMode="External"/><Relationship Id="rId5002" Type="http://schemas.openxmlformats.org/officeDocument/2006/relationships/hyperlink" Target="https://www.google.com.tw/maps/place/23.653447,121.466180" TargetMode="External"/><Relationship Id="rId8158" Type="http://schemas.openxmlformats.org/officeDocument/2006/relationships/hyperlink" Target="https://www.google.com.tw/maps/place/23.105806,121.286413" TargetMode="External"/><Relationship Id="rId8572" Type="http://schemas.openxmlformats.org/officeDocument/2006/relationships/hyperlink" Target="https://www.google.com.tw/maps/place/22.772509,120.591897" TargetMode="External"/><Relationship Id="rId9209" Type="http://schemas.openxmlformats.org/officeDocument/2006/relationships/hyperlink" Target="https://www.google.com.tw/maps/place/24.714715,121.356252" TargetMode="External"/><Relationship Id="rId7174" Type="http://schemas.openxmlformats.org/officeDocument/2006/relationships/hyperlink" Target="https://www.google.com.tw/maps/place/23.078111,120.606823" TargetMode="External"/><Relationship Id="rId8225" Type="http://schemas.openxmlformats.org/officeDocument/2006/relationships/hyperlink" Target="https://www.google.com.tw/maps/place/22.685291,120.515162" TargetMode="External"/><Relationship Id="rId1612" Type="http://schemas.openxmlformats.org/officeDocument/2006/relationships/hyperlink" Target="https://www.google.com.tw/maps/place/25.101427,121.768143" TargetMode="External"/><Relationship Id="rId4768" Type="http://schemas.openxmlformats.org/officeDocument/2006/relationships/hyperlink" Target="https://www.google.com.tw/maps/place/23.472046,121.502094" TargetMode="External"/><Relationship Id="rId5819" Type="http://schemas.openxmlformats.org/officeDocument/2006/relationships/hyperlink" Target="https://www.google.com.tw/maps/place/23.794245,120.928253" TargetMode="External"/><Relationship Id="rId6190" Type="http://schemas.openxmlformats.org/officeDocument/2006/relationships/hyperlink" Target="https://www.google.com.tw/maps/place/22.850967,120.229067" TargetMode="External"/><Relationship Id="rId3784" Type="http://schemas.openxmlformats.org/officeDocument/2006/relationships/hyperlink" Target="https://www.google.com.tw/maps/place/24.462313,121.792243" TargetMode="External"/><Relationship Id="rId4835" Type="http://schemas.openxmlformats.org/officeDocument/2006/relationships/hyperlink" Target="https://www.google.com.tw/maps/place/23.213679,121.405704" TargetMode="External"/><Relationship Id="rId7241" Type="http://schemas.openxmlformats.org/officeDocument/2006/relationships/hyperlink" Target="https://www.google.com.tw/maps/place/23.168314,120.775819" TargetMode="External"/><Relationship Id="rId2386" Type="http://schemas.openxmlformats.org/officeDocument/2006/relationships/hyperlink" Target="https://www.google.com.tw/maps/place/23.201473,120.514578" TargetMode="External"/><Relationship Id="rId3437" Type="http://schemas.openxmlformats.org/officeDocument/2006/relationships/hyperlink" Target="https://www.google.com.tw/maps/place/24.210213,121.424079" TargetMode="External"/><Relationship Id="rId3851" Type="http://schemas.openxmlformats.org/officeDocument/2006/relationships/hyperlink" Target="https://www.google.com.tw/maps/place/24.246519,121.726437" TargetMode="External"/><Relationship Id="rId4902" Type="http://schemas.openxmlformats.org/officeDocument/2006/relationships/hyperlink" Target="https://www.google.com.tw/maps/place/22.959376,121.290216" TargetMode="External"/><Relationship Id="rId358" Type="http://schemas.openxmlformats.org/officeDocument/2006/relationships/hyperlink" Target="https://www.google.com.tw/maps/place/24.153127,120.548550" TargetMode="External"/><Relationship Id="rId772" Type="http://schemas.openxmlformats.org/officeDocument/2006/relationships/hyperlink" Target="https://www.google.com.tw/maps/place/22.635612,120.384270" TargetMode="External"/><Relationship Id="rId2039" Type="http://schemas.openxmlformats.org/officeDocument/2006/relationships/hyperlink" Target="https://www.google.com.tw/maps/place/24.122779,120.679335" TargetMode="External"/><Relationship Id="rId2453" Type="http://schemas.openxmlformats.org/officeDocument/2006/relationships/hyperlink" Target="https://www.google.com.tw/maps/place/22.944696,120.463339" TargetMode="External"/><Relationship Id="rId3504" Type="http://schemas.openxmlformats.org/officeDocument/2006/relationships/hyperlink" Target="https://www.google.com.tw/maps/place/24.172026,121.596175" TargetMode="External"/><Relationship Id="rId9066" Type="http://schemas.openxmlformats.org/officeDocument/2006/relationships/hyperlink" Target="https://www.google.com.tw/maps/place/24.781234,121.358709" TargetMode="External"/><Relationship Id="rId425" Type="http://schemas.openxmlformats.org/officeDocument/2006/relationships/hyperlink" Target="https://www.google.com.tw/maps/place/23.911093,120.542884" TargetMode="External"/><Relationship Id="rId1055" Type="http://schemas.openxmlformats.org/officeDocument/2006/relationships/hyperlink" Target="https://www.google.com.tw/maps/place/23.701916,120.529602" TargetMode="External"/><Relationship Id="rId2106" Type="http://schemas.openxmlformats.org/officeDocument/2006/relationships/hyperlink" Target="https://www.google.com.tw/maps/place/23.848519,120.697064" TargetMode="External"/><Relationship Id="rId2520" Type="http://schemas.openxmlformats.org/officeDocument/2006/relationships/hyperlink" Target="https://www.google.com.tw/maps/place/22.697687,120.499338" TargetMode="External"/><Relationship Id="rId5676" Type="http://schemas.openxmlformats.org/officeDocument/2006/relationships/hyperlink" Target="https://www.google.com.tw/maps/place/25.058640,121.167497" TargetMode="External"/><Relationship Id="rId6727" Type="http://schemas.openxmlformats.org/officeDocument/2006/relationships/hyperlink" Target="https://www.google.com.tw/maps/place/23.726523,120.333278" TargetMode="External"/><Relationship Id="rId8082" Type="http://schemas.openxmlformats.org/officeDocument/2006/relationships/hyperlink" Target="https://www.google.com.tw/maps/place/22.774891,120.430477" TargetMode="External"/><Relationship Id="rId9133" Type="http://schemas.openxmlformats.org/officeDocument/2006/relationships/hyperlink" Target="https://www.google.com.tw/maps/place/24.747298,121.354124" TargetMode="External"/><Relationship Id="rId1122" Type="http://schemas.openxmlformats.org/officeDocument/2006/relationships/hyperlink" Target="https://www.google.com.tw/maps/place/25.242142,121.458143" TargetMode="External"/><Relationship Id="rId4278" Type="http://schemas.openxmlformats.org/officeDocument/2006/relationships/hyperlink" Target="https://www.google.com.tw/maps/place/22.758040,121.051489" TargetMode="External"/><Relationship Id="rId5329" Type="http://schemas.openxmlformats.org/officeDocument/2006/relationships/hyperlink" Target="https://www.google.com.tw/maps/place/24.004633,120.653492" TargetMode="External"/><Relationship Id="rId9200" Type="http://schemas.openxmlformats.org/officeDocument/2006/relationships/hyperlink" Target="https://www.google.com.tw/maps/place/24.716839,121.350662" TargetMode="External"/><Relationship Id="rId3294" Type="http://schemas.openxmlformats.org/officeDocument/2006/relationships/hyperlink" Target="https://www.google.com.tw/maps/place/24.245694,121.229469" TargetMode="External"/><Relationship Id="rId4345" Type="http://schemas.openxmlformats.org/officeDocument/2006/relationships/hyperlink" Target="https://www.google.com.tw/maps/place/22.497413,120.956476" TargetMode="External"/><Relationship Id="rId4692" Type="http://schemas.openxmlformats.org/officeDocument/2006/relationships/hyperlink" Target="https://www.google.com.tw/maps/place/23.754941,121.558461" TargetMode="External"/><Relationship Id="rId5743" Type="http://schemas.openxmlformats.org/officeDocument/2006/relationships/hyperlink" Target="https://www.google.com.tw/maps/place/24.871300,120.953660" TargetMode="External"/><Relationship Id="rId8899" Type="http://schemas.openxmlformats.org/officeDocument/2006/relationships/hyperlink" Target="https://www.google.com.tw/maps/place/23.501111,120.325556" TargetMode="External"/><Relationship Id="rId1939" Type="http://schemas.openxmlformats.org/officeDocument/2006/relationships/hyperlink" Target="https://www.google.com.tw/maps/place/24.379175,120.845369" TargetMode="External"/><Relationship Id="rId5810" Type="http://schemas.openxmlformats.org/officeDocument/2006/relationships/hyperlink" Target="https://www.google.com.tw/maps/place/23.791757,120.896400" TargetMode="External"/><Relationship Id="rId8966" Type="http://schemas.openxmlformats.org/officeDocument/2006/relationships/hyperlink" Target="https://www.google.com.tw/maps/place/24.227443,121.064321" TargetMode="External"/><Relationship Id="rId3361" Type="http://schemas.openxmlformats.org/officeDocument/2006/relationships/hyperlink" Target="https://www.google.com.tw/maps/place/24.188676,121.306420" TargetMode="External"/><Relationship Id="rId4412" Type="http://schemas.openxmlformats.org/officeDocument/2006/relationships/hyperlink" Target="https://www.google.com.tw/maps/place/22.262602,120.849772" TargetMode="External"/><Relationship Id="rId7568" Type="http://schemas.openxmlformats.org/officeDocument/2006/relationships/hyperlink" Target="https://www.google.com.tw/maps/place/24.027396,120.932225" TargetMode="External"/><Relationship Id="rId7982" Type="http://schemas.openxmlformats.org/officeDocument/2006/relationships/hyperlink" Target="https://www.google.com.tw/maps/place/22.619078,120.430536" TargetMode="External"/><Relationship Id="rId8619" Type="http://schemas.openxmlformats.org/officeDocument/2006/relationships/hyperlink" Target="https://www.google.com.tw/maps/place/22.603159,120.488131" TargetMode="External"/><Relationship Id="rId282" Type="http://schemas.openxmlformats.org/officeDocument/2006/relationships/hyperlink" Target="https://www.google.com.tw/maps/place/24.446540,120.649501" TargetMode="External"/><Relationship Id="rId3014" Type="http://schemas.openxmlformats.org/officeDocument/2006/relationships/hyperlink" Target="https://www.google.com.tw/maps/place/24.430279,121.367723" TargetMode="External"/><Relationship Id="rId6584" Type="http://schemas.openxmlformats.org/officeDocument/2006/relationships/hyperlink" Target="https://www.google.com.tw/maps/place/23.504524,120.797221" TargetMode="External"/><Relationship Id="rId7635" Type="http://schemas.openxmlformats.org/officeDocument/2006/relationships/hyperlink" Target="https://www.google.com.tw/maps/place/23.827919,120.894264" TargetMode="External"/><Relationship Id="rId2030" Type="http://schemas.openxmlformats.org/officeDocument/2006/relationships/hyperlink" Target="https://www.google.com.tw/maps/place/24.152854,120.694391" TargetMode="External"/><Relationship Id="rId5186" Type="http://schemas.openxmlformats.org/officeDocument/2006/relationships/hyperlink" Target="https://www.google.com.tw/maps/place/24.574064,120.829983" TargetMode="External"/><Relationship Id="rId6237" Type="http://schemas.openxmlformats.org/officeDocument/2006/relationships/hyperlink" Target="https://www.google.com.tw/maps/place/22.673230,120.292302" TargetMode="External"/><Relationship Id="rId6651" Type="http://schemas.openxmlformats.org/officeDocument/2006/relationships/hyperlink" Target="https://www.google.com.tw/maps/place/23.986143,120.478227" TargetMode="External"/><Relationship Id="rId7702" Type="http://schemas.openxmlformats.org/officeDocument/2006/relationships/hyperlink" Target="https://www.google.com.tw/maps/place/23.588105,120.888020" TargetMode="External"/><Relationship Id="rId5253" Type="http://schemas.openxmlformats.org/officeDocument/2006/relationships/hyperlink" Target="https://www.google.com.tw/maps/place/24.315436,120.724143" TargetMode="External"/><Relationship Id="rId6304" Type="http://schemas.openxmlformats.org/officeDocument/2006/relationships/hyperlink" Target="https://www.google.com.tw/maps/place/22.477751,120.459703" TargetMode="External"/><Relationship Id="rId1449" Type="http://schemas.openxmlformats.org/officeDocument/2006/relationships/hyperlink" Target="https://www.google.com.tw/maps/place/25.189193,121.586390" TargetMode="External"/><Relationship Id="rId1796" Type="http://schemas.openxmlformats.org/officeDocument/2006/relationships/hyperlink" Target="https://www.google.com.tw/maps/place/24.743429,121.162450" TargetMode="External"/><Relationship Id="rId2847" Type="http://schemas.openxmlformats.org/officeDocument/2006/relationships/hyperlink" Target="https://www.google.com.tw/maps/place/24.610810,121.487372" TargetMode="External"/><Relationship Id="rId8476" Type="http://schemas.openxmlformats.org/officeDocument/2006/relationships/hyperlink" Target="https://www.google.com.tw/maps/place/22.190346,120.888634" TargetMode="External"/><Relationship Id="rId88" Type="http://schemas.openxmlformats.org/officeDocument/2006/relationships/hyperlink" Target="https://www.google.com.tw/maps/place/24.919200,121.183800" TargetMode="External"/><Relationship Id="rId819" Type="http://schemas.openxmlformats.org/officeDocument/2006/relationships/hyperlink" Target="https://www.google.com.tw/maps/place/22.593799,120.556650" TargetMode="External"/><Relationship Id="rId1863" Type="http://schemas.openxmlformats.org/officeDocument/2006/relationships/hyperlink" Target="https://www.google.com.tw/maps/place/24.642402,120.955246" TargetMode="External"/><Relationship Id="rId2914" Type="http://schemas.openxmlformats.org/officeDocument/2006/relationships/hyperlink" Target="https://www.google.com.tw/maps/place/24.707883,121.680617" TargetMode="External"/><Relationship Id="rId5320" Type="http://schemas.openxmlformats.org/officeDocument/2006/relationships/hyperlink" Target="https://www.google.com.tw/maps/place/24.027865,120.624023" TargetMode="External"/><Relationship Id="rId7078" Type="http://schemas.openxmlformats.org/officeDocument/2006/relationships/hyperlink" Target="https://www.google.com.tw/maps/place/23.032222,120.282417" TargetMode="External"/><Relationship Id="rId8129" Type="http://schemas.openxmlformats.org/officeDocument/2006/relationships/hyperlink" Target="https://www.google.com.tw/maps/place/23.163620,121.257480" TargetMode="External"/><Relationship Id="rId8890" Type="http://schemas.openxmlformats.org/officeDocument/2006/relationships/hyperlink" Target="https://www.google.com.tw/maps/place/23.541667,120.327778" TargetMode="External"/><Relationship Id="rId1516" Type="http://schemas.openxmlformats.org/officeDocument/2006/relationships/hyperlink" Target="https://www.google.com.tw/maps/place/25.088824,121.513179" TargetMode="External"/><Relationship Id="rId1930" Type="http://schemas.openxmlformats.org/officeDocument/2006/relationships/hyperlink" Target="https://www.google.com.tw/maps/place/24.406023,120.865059" TargetMode="External"/><Relationship Id="rId7492" Type="http://schemas.openxmlformats.org/officeDocument/2006/relationships/hyperlink" Target="https://www.google.com.tw/maps/place/23.044657,120.468645" TargetMode="External"/><Relationship Id="rId8543" Type="http://schemas.openxmlformats.org/officeDocument/2006/relationships/hyperlink" Target="https://www.google.com.tw/maps/place/22.875758,120.638569" TargetMode="External"/><Relationship Id="rId3688" Type="http://schemas.openxmlformats.org/officeDocument/2006/relationships/hyperlink" Target="https://www.google.com.tw/maps/place/24.727469,121.772236" TargetMode="External"/><Relationship Id="rId4739" Type="http://schemas.openxmlformats.org/officeDocument/2006/relationships/hyperlink" Target="https://www.google.com.tw/maps/place/23.591786,121.527143" TargetMode="External"/><Relationship Id="rId6094" Type="http://schemas.openxmlformats.org/officeDocument/2006/relationships/hyperlink" Target="https://www.google.com.tw/maps/place/23.389444,120.172778" TargetMode="External"/><Relationship Id="rId7145" Type="http://schemas.openxmlformats.org/officeDocument/2006/relationships/hyperlink" Target="https://www.google.com.tw/maps/place/23.077095,120.519593" TargetMode="External"/><Relationship Id="rId8610" Type="http://schemas.openxmlformats.org/officeDocument/2006/relationships/hyperlink" Target="https://www.google.com.tw/maps/place/22.642347,120.485623" TargetMode="External"/><Relationship Id="rId3755" Type="http://schemas.openxmlformats.org/officeDocument/2006/relationships/hyperlink" Target="https://www.google.com.tw/maps/place/24.525483,121.844783" TargetMode="External"/><Relationship Id="rId4806" Type="http://schemas.openxmlformats.org/officeDocument/2006/relationships/hyperlink" Target="https://www.google.com.tw/maps/place/23.323786,121.459337" TargetMode="External"/><Relationship Id="rId6161" Type="http://schemas.openxmlformats.org/officeDocument/2006/relationships/hyperlink" Target="https://www.google.com.tw/maps/place/23.108139,120.131584" TargetMode="External"/><Relationship Id="rId7212" Type="http://schemas.openxmlformats.org/officeDocument/2006/relationships/hyperlink" Target="https://www.google.com.tw/maps/place/23.110609,120.708289" TargetMode="External"/><Relationship Id="rId676" Type="http://schemas.openxmlformats.org/officeDocument/2006/relationships/hyperlink" Target="https://www.google.com.tw/maps/place/22.973000,120.217250" TargetMode="External"/><Relationship Id="rId2357" Type="http://schemas.openxmlformats.org/officeDocument/2006/relationships/hyperlink" Target="https://www.google.com.tw/maps/place/23.251896,120.573150" TargetMode="External"/><Relationship Id="rId3408" Type="http://schemas.openxmlformats.org/officeDocument/2006/relationships/hyperlink" Target="https://www.google.com.tw/maps/place/24.193384,121.392851" TargetMode="External"/><Relationship Id="rId9384" Type="http://schemas.openxmlformats.org/officeDocument/2006/relationships/hyperlink" Target="https://www.google.com.tw/maps/place/24.651141,121.426388" TargetMode="External"/><Relationship Id="rId329" Type="http://schemas.openxmlformats.org/officeDocument/2006/relationships/hyperlink" Target="https://www.google.com.tw/maps/place/24.272027,120.568259" TargetMode="External"/><Relationship Id="rId1373" Type="http://schemas.openxmlformats.org/officeDocument/2006/relationships/hyperlink" Target="https://www.google.com.tw/maps/place/24.823242,121.820548" TargetMode="External"/><Relationship Id="rId2771" Type="http://schemas.openxmlformats.org/officeDocument/2006/relationships/hyperlink" Target="https://www.google.com.tw/maps/place/24.589114,120.833195" TargetMode="External"/><Relationship Id="rId3822" Type="http://schemas.openxmlformats.org/officeDocument/2006/relationships/hyperlink" Target="https://www.google.com.tw/maps/place/24.341852,121.770503" TargetMode="External"/><Relationship Id="rId6978" Type="http://schemas.openxmlformats.org/officeDocument/2006/relationships/hyperlink" Target="https://www.google.com.tw/maps/place/23.033972,120.308417" TargetMode="External"/><Relationship Id="rId9037" Type="http://schemas.openxmlformats.org/officeDocument/2006/relationships/hyperlink" Target="https://www.google.com.tw/maps/place/24.822874,121.354374" TargetMode="External"/><Relationship Id="rId743" Type="http://schemas.openxmlformats.org/officeDocument/2006/relationships/hyperlink" Target="https://www.google.com.tw/maps/place/22.704097,120.323974" TargetMode="External"/><Relationship Id="rId1026" Type="http://schemas.openxmlformats.org/officeDocument/2006/relationships/hyperlink" Target="https://www.google.com.tw/maps/place/24.093345,120.574814" TargetMode="External"/><Relationship Id="rId2424" Type="http://schemas.openxmlformats.org/officeDocument/2006/relationships/hyperlink" Target="https://www.google.com.tw/maps/place/23.062479,120.483770" TargetMode="External"/><Relationship Id="rId5994" Type="http://schemas.openxmlformats.org/officeDocument/2006/relationships/hyperlink" Target="https://www.google.com.tw/maps/place/23.766520,120.265130" TargetMode="External"/><Relationship Id="rId8053" Type="http://schemas.openxmlformats.org/officeDocument/2006/relationships/hyperlink" Target="https://www.google.com.tw/maps/place/23.834785,120.899021" TargetMode="External"/><Relationship Id="rId9104" Type="http://schemas.openxmlformats.org/officeDocument/2006/relationships/hyperlink" Target="https://www.google.com.tw/maps/place/24.760629,121.344159" TargetMode="External"/><Relationship Id="rId810" Type="http://schemas.openxmlformats.org/officeDocument/2006/relationships/hyperlink" Target="https://www.google.com.tw/maps/place/22.628795,120.547862" TargetMode="External"/><Relationship Id="rId1440" Type="http://schemas.openxmlformats.org/officeDocument/2006/relationships/hyperlink" Target="https://www.google.com.tw/maps/place/25.216212,121.603728" TargetMode="External"/><Relationship Id="rId4596" Type="http://schemas.openxmlformats.org/officeDocument/2006/relationships/hyperlink" Target="https://www.google.com.tw/maps/place/24.250035,120.592205" TargetMode="External"/><Relationship Id="rId5647" Type="http://schemas.openxmlformats.org/officeDocument/2006/relationships/hyperlink" Target="https://www.google.com.tw/maps/place/25.116650,121.286320" TargetMode="External"/><Relationship Id="rId3198" Type="http://schemas.openxmlformats.org/officeDocument/2006/relationships/hyperlink" Target="https://www.google.com.tw/maps/place/24.249587,120.829167" TargetMode="External"/><Relationship Id="rId4249" Type="http://schemas.openxmlformats.org/officeDocument/2006/relationships/hyperlink" Target="https://www.google.com.tw/maps/place/22.794762,121.103313" TargetMode="External"/><Relationship Id="rId4663" Type="http://schemas.openxmlformats.org/officeDocument/2006/relationships/hyperlink" Target="https://www.google.com.tw/maps/place/23.859668,121.596477" TargetMode="External"/><Relationship Id="rId5714" Type="http://schemas.openxmlformats.org/officeDocument/2006/relationships/hyperlink" Target="https://www.google.com.tw/maps/place/24.980650,121.026890" TargetMode="External"/><Relationship Id="rId8120" Type="http://schemas.openxmlformats.org/officeDocument/2006/relationships/hyperlink" Target="https://www.google.com.tw/maps/place/22.816962,120.592947" TargetMode="External"/><Relationship Id="rId3265" Type="http://schemas.openxmlformats.org/officeDocument/2006/relationships/hyperlink" Target="https://www.google.com.tw/maps/place/24.250481,121.165414" TargetMode="External"/><Relationship Id="rId4316" Type="http://schemas.openxmlformats.org/officeDocument/2006/relationships/hyperlink" Target="https://www.google.com.tw/maps/place/22.602990,121.000647" TargetMode="External"/><Relationship Id="rId4730" Type="http://schemas.openxmlformats.org/officeDocument/2006/relationships/hyperlink" Target="https://www.google.com.tw/maps/place/23.621641,121.528916" TargetMode="External"/><Relationship Id="rId7886" Type="http://schemas.openxmlformats.org/officeDocument/2006/relationships/hyperlink" Target="https://www.google.com.tw/maps/place/22.992866,120.568325" TargetMode="External"/><Relationship Id="rId8937" Type="http://schemas.openxmlformats.org/officeDocument/2006/relationships/hyperlink" Target="https://www.google.com.tw/maps/place/22.939250,120.278917" TargetMode="External"/><Relationship Id="rId186" Type="http://schemas.openxmlformats.org/officeDocument/2006/relationships/hyperlink" Target="https://www.google.com.tw/maps/place/24.695641,120.916542" TargetMode="External"/><Relationship Id="rId2281" Type="http://schemas.openxmlformats.org/officeDocument/2006/relationships/hyperlink" Target="https://www.google.com.tw/maps/place/23.376863,120.582514" TargetMode="External"/><Relationship Id="rId3332" Type="http://schemas.openxmlformats.org/officeDocument/2006/relationships/hyperlink" Target="https://www.google.com.tw/maps/place/24.232833,121.271301" TargetMode="External"/><Relationship Id="rId6488" Type="http://schemas.openxmlformats.org/officeDocument/2006/relationships/hyperlink" Target="https://www.google.com.tw/maps/place/23.436389,120.626667" TargetMode="External"/><Relationship Id="rId7539" Type="http://schemas.openxmlformats.org/officeDocument/2006/relationships/hyperlink" Target="https://www.google.com.tw/maps/place/24.065051,120.876670" TargetMode="External"/><Relationship Id="rId253" Type="http://schemas.openxmlformats.org/officeDocument/2006/relationships/hyperlink" Target="https://www.google.com.tw/maps/place/24.555090,120.703368" TargetMode="External"/><Relationship Id="rId6555" Type="http://schemas.openxmlformats.org/officeDocument/2006/relationships/hyperlink" Target="https://www.google.com.tw/maps/place/23.486944,120.746389" TargetMode="External"/><Relationship Id="rId7953" Type="http://schemas.openxmlformats.org/officeDocument/2006/relationships/hyperlink" Target="https://www.google.com.tw/maps/place/22.738774,120.446652" TargetMode="External"/><Relationship Id="rId320" Type="http://schemas.openxmlformats.org/officeDocument/2006/relationships/hyperlink" Target="https://www.google.com.tw/maps/place/24.302614,120.596035" TargetMode="External"/><Relationship Id="rId2001" Type="http://schemas.openxmlformats.org/officeDocument/2006/relationships/hyperlink" Target="https://www.google.com.tw/maps/place/24.262450,120.739326" TargetMode="External"/><Relationship Id="rId5157" Type="http://schemas.openxmlformats.org/officeDocument/2006/relationships/hyperlink" Target="https://www.google.com.tw/maps/place/24.652278,120.883096" TargetMode="External"/><Relationship Id="rId6208" Type="http://schemas.openxmlformats.org/officeDocument/2006/relationships/hyperlink" Target="https://www.google.com.tw/maps/place/22.775327,120.253087" TargetMode="External"/><Relationship Id="rId7606" Type="http://schemas.openxmlformats.org/officeDocument/2006/relationships/hyperlink" Target="https://www.google.com.tw/maps/place/23.912858,120.926223" TargetMode="External"/><Relationship Id="rId5571" Type="http://schemas.openxmlformats.org/officeDocument/2006/relationships/hyperlink" Target="https://www.google.com.tw/maps/place/24.161189,121.286951" TargetMode="External"/><Relationship Id="rId6622" Type="http://schemas.openxmlformats.org/officeDocument/2006/relationships/hyperlink" Target="https://www.google.com.tw/maps/place/23.481204,120.885677" TargetMode="External"/><Relationship Id="rId1767" Type="http://schemas.openxmlformats.org/officeDocument/2006/relationships/hyperlink" Target="https://www.google.com.tw/maps/place/24.852924,121.204263" TargetMode="External"/><Relationship Id="rId2818" Type="http://schemas.openxmlformats.org/officeDocument/2006/relationships/hyperlink" Target="https://www.google.com.tw/maps/place/24.645450,121.455232" TargetMode="External"/><Relationship Id="rId4173" Type="http://schemas.openxmlformats.org/officeDocument/2006/relationships/hyperlink" Target="https://www.google.com.tw/maps/place/23.057896,121.167866" TargetMode="External"/><Relationship Id="rId5224" Type="http://schemas.openxmlformats.org/officeDocument/2006/relationships/hyperlink" Target="https://www.google.com.tw/maps/place/24.429226,120.776143" TargetMode="External"/><Relationship Id="rId8794" Type="http://schemas.openxmlformats.org/officeDocument/2006/relationships/hyperlink" Target="https://www.google.com.tw/maps/place/23.295190,121.272330" TargetMode="External"/><Relationship Id="rId59" Type="http://schemas.openxmlformats.org/officeDocument/2006/relationships/hyperlink" Target="https://www.google.com.tw/maps/place/24.987585,121.283501" TargetMode="External"/><Relationship Id="rId1834" Type="http://schemas.openxmlformats.org/officeDocument/2006/relationships/hyperlink" Target="https://www.google.com.tw/maps/place/24.694671,121.032148" TargetMode="External"/><Relationship Id="rId4240" Type="http://schemas.openxmlformats.org/officeDocument/2006/relationships/hyperlink" Target="https://www.google.com.tw/maps/place/22.829250,121.093657" TargetMode="External"/><Relationship Id="rId7396" Type="http://schemas.openxmlformats.org/officeDocument/2006/relationships/hyperlink" Target="https://www.google.com.tw/maps/place/23.201073,121.019050" TargetMode="External"/><Relationship Id="rId8447" Type="http://schemas.openxmlformats.org/officeDocument/2006/relationships/hyperlink" Target="https://www.google.com.tw/maps/place/21.949928,120.838512" TargetMode="External"/><Relationship Id="rId8861" Type="http://schemas.openxmlformats.org/officeDocument/2006/relationships/hyperlink" Target="https://www.google.com.tw/maps/place/25.030524,121.232575" TargetMode="External"/><Relationship Id="rId7049" Type="http://schemas.openxmlformats.org/officeDocument/2006/relationships/hyperlink" Target="https://www.google.com.tw/maps/place/22.769552,120.267987" TargetMode="External"/><Relationship Id="rId7463" Type="http://schemas.openxmlformats.org/officeDocument/2006/relationships/hyperlink" Target="https://www.google.com.tw/maps/place/23.102750,121.176659" TargetMode="External"/><Relationship Id="rId8514" Type="http://schemas.openxmlformats.org/officeDocument/2006/relationships/hyperlink" Target="https://www.google.com.tw/maps/place/22.993711,120.643198" TargetMode="External"/><Relationship Id="rId1901" Type="http://schemas.openxmlformats.org/officeDocument/2006/relationships/hyperlink" Target="https://www.google.com.tw/maps/place/24.511670,120.909843" TargetMode="External"/><Relationship Id="rId3659" Type="http://schemas.openxmlformats.org/officeDocument/2006/relationships/hyperlink" Target="https://www.google.com.tw/maps/place/24.841828,121.790300" TargetMode="External"/><Relationship Id="rId6065" Type="http://schemas.openxmlformats.org/officeDocument/2006/relationships/hyperlink" Target="https://www.google.com.tw/maps/place/23.516111,120.179445" TargetMode="External"/><Relationship Id="rId7116" Type="http://schemas.openxmlformats.org/officeDocument/2006/relationships/hyperlink" Target="https://www.google.com.tw/maps/place/23.068777,120.422339" TargetMode="External"/><Relationship Id="rId5081" Type="http://schemas.openxmlformats.org/officeDocument/2006/relationships/hyperlink" Target="https://www.google.com.tw/maps/place/23.817415,121.487991" TargetMode="External"/><Relationship Id="rId6132" Type="http://schemas.openxmlformats.org/officeDocument/2006/relationships/hyperlink" Target="https://www.google.com.tw/maps/place/23.238570,120.134039" TargetMode="External"/><Relationship Id="rId7530" Type="http://schemas.openxmlformats.org/officeDocument/2006/relationships/hyperlink" Target="https://www.google.com.tw/maps/place/24.099582,120.889140" TargetMode="External"/><Relationship Id="rId9288" Type="http://schemas.openxmlformats.org/officeDocument/2006/relationships/hyperlink" Target="https://www.google.com.tw/maps/place/24.678648,121.386612" TargetMode="External"/><Relationship Id="rId994" Type="http://schemas.openxmlformats.org/officeDocument/2006/relationships/hyperlink" Target="https://www.google.com.tw/maps/place/24.159649,120.675620" TargetMode="External"/><Relationship Id="rId2675" Type="http://schemas.openxmlformats.org/officeDocument/2006/relationships/hyperlink" Target="https://www.google.com.tw/maps/place/24.825895,121.250448" TargetMode="External"/><Relationship Id="rId3726" Type="http://schemas.openxmlformats.org/officeDocument/2006/relationships/hyperlink" Target="https://www.google.com.tw/maps/place/24.596493,121.837633" TargetMode="External"/><Relationship Id="rId647" Type="http://schemas.openxmlformats.org/officeDocument/2006/relationships/hyperlink" Target="https://www.google.com.tw/maps/place/23.058166,120.276834" TargetMode="External"/><Relationship Id="rId1277" Type="http://schemas.openxmlformats.org/officeDocument/2006/relationships/hyperlink" Target="https://www.google.com.tw/maps/place/25.074900,121.915359" TargetMode="External"/><Relationship Id="rId1691" Type="http://schemas.openxmlformats.org/officeDocument/2006/relationships/hyperlink" Target="https://www.google.com.tw/maps/place/24.986665,121.444091" TargetMode="External"/><Relationship Id="rId2328" Type="http://schemas.openxmlformats.org/officeDocument/2006/relationships/hyperlink" Target="https://www.google.com.tw/maps/place/23.301970,120.630605" TargetMode="External"/><Relationship Id="rId2742" Type="http://schemas.openxmlformats.org/officeDocument/2006/relationships/hyperlink" Target="https://www.google.com.tw/maps/place/25.071263,121.680773" TargetMode="External"/><Relationship Id="rId5898" Type="http://schemas.openxmlformats.org/officeDocument/2006/relationships/hyperlink" Target="https://www.google.com.tw/maps/place/24.139910,120.466672" TargetMode="External"/><Relationship Id="rId6949" Type="http://schemas.openxmlformats.org/officeDocument/2006/relationships/hyperlink" Target="https://www.google.com.tw/maps/place/23.153944,120.286639" TargetMode="External"/><Relationship Id="rId9355" Type="http://schemas.openxmlformats.org/officeDocument/2006/relationships/hyperlink" Target="https://www.google.com.tw/maps/place/24.647688,121.414325" TargetMode="External"/><Relationship Id="rId714" Type="http://schemas.openxmlformats.org/officeDocument/2006/relationships/hyperlink" Target="https://www.google.com.tw/maps/place/22.818468,120.272382" TargetMode="External"/><Relationship Id="rId1344" Type="http://schemas.openxmlformats.org/officeDocument/2006/relationships/hyperlink" Target="https://www.google.com.tw/maps/place/24.928295,121.885763" TargetMode="External"/><Relationship Id="rId5965" Type="http://schemas.openxmlformats.org/officeDocument/2006/relationships/hyperlink" Target="https://www.google.com.tw/maps/place/23.918218,120.313224" TargetMode="External"/><Relationship Id="rId8371" Type="http://schemas.openxmlformats.org/officeDocument/2006/relationships/hyperlink" Target="https://www.google.com.tw/maps/place/22.115566,120.714622" TargetMode="External"/><Relationship Id="rId9008" Type="http://schemas.openxmlformats.org/officeDocument/2006/relationships/hyperlink" Target="https://www.google.com.tw/maps/place/24.874669,121.294785" TargetMode="External"/><Relationship Id="rId9422" Type="http://schemas.openxmlformats.org/officeDocument/2006/relationships/hyperlink" Target="https://www.google.com.tw/maps/place/24.646295,121.444270" TargetMode="External"/><Relationship Id="rId50" Type="http://schemas.openxmlformats.org/officeDocument/2006/relationships/hyperlink" Target="https://www.google.com.tw/maps/place/25.000075,121.320041" TargetMode="External"/><Relationship Id="rId1411" Type="http://schemas.openxmlformats.org/officeDocument/2006/relationships/hyperlink" Target="https://www.google.com.tw/maps/place/24.653875,121.831411" TargetMode="External"/><Relationship Id="rId4567" Type="http://schemas.openxmlformats.org/officeDocument/2006/relationships/hyperlink" Target="https://www.google.com.tw/maps/place/23.932629,121.506738" TargetMode="External"/><Relationship Id="rId5618" Type="http://schemas.openxmlformats.org/officeDocument/2006/relationships/hyperlink" Target="https://www.google.com.tw/maps/place/25.155775,121.416921" TargetMode="External"/><Relationship Id="rId8024" Type="http://schemas.openxmlformats.org/officeDocument/2006/relationships/hyperlink" Target="https://www.google.com.tw/maps/place/23.854387,120.933788" TargetMode="External"/><Relationship Id="rId3169" Type="http://schemas.openxmlformats.org/officeDocument/2006/relationships/hyperlink" Target="https://www.google.com.tw/maps/place/24.667897,121.702447" TargetMode="External"/><Relationship Id="rId3583" Type="http://schemas.openxmlformats.org/officeDocument/2006/relationships/hyperlink" Target="https://www.google.com.tw/maps/place/24.946462,121.668297" TargetMode="External"/><Relationship Id="rId4981" Type="http://schemas.openxmlformats.org/officeDocument/2006/relationships/hyperlink" Target="https://www.google.com.tw/maps/place/22.718478,121.082332" TargetMode="External"/><Relationship Id="rId7040" Type="http://schemas.openxmlformats.org/officeDocument/2006/relationships/hyperlink" Target="https://www.google.com.tw/maps/place/22.796580,120.293268" TargetMode="External"/><Relationship Id="rId2185" Type="http://schemas.openxmlformats.org/officeDocument/2006/relationships/hyperlink" Target="https://www.google.com.tw/maps/place/23.632563,120.549266" TargetMode="External"/><Relationship Id="rId3236" Type="http://schemas.openxmlformats.org/officeDocument/2006/relationships/hyperlink" Target="https://www.google.com.tw/maps/place/24.180959,120.911369" TargetMode="External"/><Relationship Id="rId4634" Type="http://schemas.openxmlformats.org/officeDocument/2006/relationships/hyperlink" Target="https://www.google.com.tw/maps/place/24.252384,120.598358" TargetMode="External"/><Relationship Id="rId157" Type="http://schemas.openxmlformats.org/officeDocument/2006/relationships/hyperlink" Target="https://www.google.com.tw/maps/place/24.794584,120.947207" TargetMode="External"/><Relationship Id="rId3650" Type="http://schemas.openxmlformats.org/officeDocument/2006/relationships/hyperlink" Target="https://www.google.com.tw/maps/place/24.856359,121.795215" TargetMode="External"/><Relationship Id="rId4701" Type="http://schemas.openxmlformats.org/officeDocument/2006/relationships/hyperlink" Target="https://www.google.com.tw/maps/place/23.737719,121.556680" TargetMode="External"/><Relationship Id="rId7857" Type="http://schemas.openxmlformats.org/officeDocument/2006/relationships/hyperlink" Target="https://www.google.com.tw/maps/place/23.084658,120.588092" TargetMode="External"/><Relationship Id="rId8908" Type="http://schemas.openxmlformats.org/officeDocument/2006/relationships/hyperlink" Target="https://www.google.com.tw/maps/place/23.461389,120.325556" TargetMode="External"/><Relationship Id="rId571" Type="http://schemas.openxmlformats.org/officeDocument/2006/relationships/hyperlink" Target="https://www.google.com.tw/maps/place/23.345847,120.354555" TargetMode="External"/><Relationship Id="rId2252" Type="http://schemas.openxmlformats.org/officeDocument/2006/relationships/hyperlink" Target="https://www.google.com.tw/maps/place/23.394773,120.517672" TargetMode="External"/><Relationship Id="rId3303" Type="http://schemas.openxmlformats.org/officeDocument/2006/relationships/hyperlink" Target="https://www.google.com.tw/maps/place/24.256718,121.245822" TargetMode="External"/><Relationship Id="rId6459" Type="http://schemas.openxmlformats.org/officeDocument/2006/relationships/hyperlink" Target="https://www.google.com.tw/maps/place/23.441389,120.535278" TargetMode="External"/><Relationship Id="rId6873" Type="http://schemas.openxmlformats.org/officeDocument/2006/relationships/hyperlink" Target="https://www.google.com.tw/maps/place/23.158639,120.183306" TargetMode="External"/><Relationship Id="rId7924" Type="http://schemas.openxmlformats.org/officeDocument/2006/relationships/hyperlink" Target="https://www.google.com.tw/maps/place/22.865739,120.471296" TargetMode="External"/><Relationship Id="rId224" Type="http://schemas.openxmlformats.org/officeDocument/2006/relationships/hyperlink" Target="https://www.google.com.tw/maps/place/24.611654,120.787843" TargetMode="External"/><Relationship Id="rId5475" Type="http://schemas.openxmlformats.org/officeDocument/2006/relationships/hyperlink" Target="https://www.google.com.tw/maps/place/24.023800,121.180707" TargetMode="External"/><Relationship Id="rId6526" Type="http://schemas.openxmlformats.org/officeDocument/2006/relationships/hyperlink" Target="https://www.google.com.tw/maps/place/23.455555,120.682222" TargetMode="External"/><Relationship Id="rId6940" Type="http://schemas.openxmlformats.org/officeDocument/2006/relationships/hyperlink" Target="https://www.google.com.tw/maps/place/23.179194,120.251889" TargetMode="External"/><Relationship Id="rId4077" Type="http://schemas.openxmlformats.org/officeDocument/2006/relationships/hyperlink" Target="https://www.google.com.tw/maps/place/23.440970,121.352880" TargetMode="External"/><Relationship Id="rId4491" Type="http://schemas.openxmlformats.org/officeDocument/2006/relationships/hyperlink" Target="https://www.google.com.tw/maps/place/24.862552,121.554571" TargetMode="External"/><Relationship Id="rId5128" Type="http://schemas.openxmlformats.org/officeDocument/2006/relationships/hyperlink" Target="https://www.google.com.tw/maps/place/24.150900,120.669803" TargetMode="External"/><Relationship Id="rId5542" Type="http://schemas.openxmlformats.org/officeDocument/2006/relationships/hyperlink" Target="https://www.google.com.tw/maps/place/24.114803,121.220972" TargetMode="External"/><Relationship Id="rId8698" Type="http://schemas.openxmlformats.org/officeDocument/2006/relationships/hyperlink" Target="https://www.google.com.tw/maps/place/22.879650,120.315836" TargetMode="External"/><Relationship Id="rId1738" Type="http://schemas.openxmlformats.org/officeDocument/2006/relationships/hyperlink" Target="https://www.google.com.tw/maps/place/24.885130,121.292090" TargetMode="External"/><Relationship Id="rId3093" Type="http://schemas.openxmlformats.org/officeDocument/2006/relationships/hyperlink" Target="https://www.google.com.tw/maps/place/24.270180,121.259045" TargetMode="External"/><Relationship Id="rId4144" Type="http://schemas.openxmlformats.org/officeDocument/2006/relationships/hyperlink" Target="https://www.google.com.tw/maps/place/23.159050,121.241630" TargetMode="External"/><Relationship Id="rId8765" Type="http://schemas.openxmlformats.org/officeDocument/2006/relationships/hyperlink" Target="https://www.google.com.tw/maps/place/22.876476,120.597158" TargetMode="External"/><Relationship Id="rId3160" Type="http://schemas.openxmlformats.org/officeDocument/2006/relationships/hyperlink" Target="https://www.google.com.tw/maps/place/24.667572,121.658405" TargetMode="External"/><Relationship Id="rId4211" Type="http://schemas.openxmlformats.org/officeDocument/2006/relationships/hyperlink" Target="https://www.google.com.tw/maps/place/22.902135,121.138020" TargetMode="External"/><Relationship Id="rId7367" Type="http://schemas.openxmlformats.org/officeDocument/2006/relationships/hyperlink" Target="https://www.google.com.tw/maps/place/23.245857,120.993941" TargetMode="External"/><Relationship Id="rId8418" Type="http://schemas.openxmlformats.org/officeDocument/2006/relationships/hyperlink" Target="https://www.google.com.tw/maps/place/21.945482,120.797827" TargetMode="External"/><Relationship Id="rId1805" Type="http://schemas.openxmlformats.org/officeDocument/2006/relationships/hyperlink" Target="https://www.google.com.tw/maps/place/24.717290,121.142478" TargetMode="External"/><Relationship Id="rId7781" Type="http://schemas.openxmlformats.org/officeDocument/2006/relationships/hyperlink" Target="https://www.google.com.tw/maps/place/23.505741,120.892003" TargetMode="External"/><Relationship Id="rId8832" Type="http://schemas.openxmlformats.org/officeDocument/2006/relationships/hyperlink" Target="https://www.google.com.tw/maps/place/23.268204,121.365181" TargetMode="External"/><Relationship Id="rId3977" Type="http://schemas.openxmlformats.org/officeDocument/2006/relationships/hyperlink" Target="https://www.google.com.tw/maps/place/23.815218,121.470181" TargetMode="External"/><Relationship Id="rId6036" Type="http://schemas.openxmlformats.org/officeDocument/2006/relationships/hyperlink" Target="https://www.google.com.tw/maps/place/23.622500,120.166389" TargetMode="External"/><Relationship Id="rId6383" Type="http://schemas.openxmlformats.org/officeDocument/2006/relationships/hyperlink" Target="https://www.google.com.tw/maps/place/22.909714,120.200651" TargetMode="External"/><Relationship Id="rId7434" Type="http://schemas.openxmlformats.org/officeDocument/2006/relationships/hyperlink" Target="https://www.google.com.tw/maps/place/23.142238,121.080455" TargetMode="External"/><Relationship Id="rId898" Type="http://schemas.openxmlformats.org/officeDocument/2006/relationships/hyperlink" Target="https://www.google.com.tw/maps/place/22.290328,120.644081" TargetMode="External"/><Relationship Id="rId2579" Type="http://schemas.openxmlformats.org/officeDocument/2006/relationships/hyperlink" Target="https://www.google.com.tw/maps/place/24.820065,121.218010" TargetMode="External"/><Relationship Id="rId2993" Type="http://schemas.openxmlformats.org/officeDocument/2006/relationships/hyperlink" Target="https://www.google.com.tw/maps/place/24.471542,121.414560" TargetMode="External"/><Relationship Id="rId6450" Type="http://schemas.openxmlformats.org/officeDocument/2006/relationships/hyperlink" Target="https://www.google.com.tw/maps/place/23.447222,120.492500" TargetMode="External"/><Relationship Id="rId7501" Type="http://schemas.openxmlformats.org/officeDocument/2006/relationships/hyperlink" Target="https://www.google.com.tw/maps/place/24.149147,120.869227" TargetMode="External"/><Relationship Id="rId965" Type="http://schemas.openxmlformats.org/officeDocument/2006/relationships/hyperlink" Target="https://www.google.com.tw/maps/place/25.001614,121.360041" TargetMode="External"/><Relationship Id="rId1595" Type="http://schemas.openxmlformats.org/officeDocument/2006/relationships/hyperlink" Target="https://www.google.com.tw/maps/place/25.017076,121.908047" TargetMode="External"/><Relationship Id="rId2646" Type="http://schemas.openxmlformats.org/officeDocument/2006/relationships/hyperlink" Target="https://www.google.com.tw/maps/place/24.922535,121.294925" TargetMode="External"/><Relationship Id="rId5052" Type="http://schemas.openxmlformats.org/officeDocument/2006/relationships/hyperlink" Target="https://www.google.com.tw/maps/place/23.913502,121.578903" TargetMode="External"/><Relationship Id="rId6103" Type="http://schemas.openxmlformats.org/officeDocument/2006/relationships/hyperlink" Target="https://www.google.com.tw/maps/place/23.353889,120.178889" TargetMode="External"/><Relationship Id="rId9259" Type="http://schemas.openxmlformats.org/officeDocument/2006/relationships/hyperlink" Target="https://www.google.com.tw/maps/place/24.693779,121.374377" TargetMode="External"/><Relationship Id="rId618" Type="http://schemas.openxmlformats.org/officeDocument/2006/relationships/hyperlink" Target="https://www.google.com.tw/maps/place/23.167049,120.340372" TargetMode="External"/><Relationship Id="rId1248" Type="http://schemas.openxmlformats.org/officeDocument/2006/relationships/hyperlink" Target="https://www.google.com.tw/maps/place/25.125460,121.851659" TargetMode="External"/><Relationship Id="rId1662" Type="http://schemas.openxmlformats.org/officeDocument/2006/relationships/hyperlink" Target="https://www.google.com.tw/maps/place/24.844872,121.806331" TargetMode="External"/><Relationship Id="rId5869" Type="http://schemas.openxmlformats.org/officeDocument/2006/relationships/hyperlink" Target="https://www.google.com.tw/maps/place/24.247495,120.521887" TargetMode="External"/><Relationship Id="rId8275" Type="http://schemas.openxmlformats.org/officeDocument/2006/relationships/hyperlink" Target="https://www.google.com.tw/maps/place/22.752262,120.688581" TargetMode="External"/><Relationship Id="rId9326" Type="http://schemas.openxmlformats.org/officeDocument/2006/relationships/hyperlink" Target="https://www.google.com.tw/maps/place/24.666024,121.407199" TargetMode="External"/><Relationship Id="rId1315" Type="http://schemas.openxmlformats.org/officeDocument/2006/relationships/hyperlink" Target="https://www.google.com.tw/maps/place/25.000260,121.992319" TargetMode="External"/><Relationship Id="rId2713" Type="http://schemas.openxmlformats.org/officeDocument/2006/relationships/hyperlink" Target="https://www.google.com.tw/maps/place/25.068294,121.679327" TargetMode="External"/><Relationship Id="rId7291" Type="http://schemas.openxmlformats.org/officeDocument/2006/relationships/hyperlink" Target="https://www.google.com.tw/maps/place/23.285724,120.845348" TargetMode="External"/><Relationship Id="rId8342" Type="http://schemas.openxmlformats.org/officeDocument/2006/relationships/hyperlink" Target="https://www.google.com.tw/maps/place/22.524015,120.398944" TargetMode="External"/><Relationship Id="rId4885" Type="http://schemas.openxmlformats.org/officeDocument/2006/relationships/hyperlink" Target="https://www.google.com.tw/maps/place/23.022945,121.328875" TargetMode="External"/><Relationship Id="rId5936" Type="http://schemas.openxmlformats.org/officeDocument/2006/relationships/hyperlink" Target="https://www.google.com.tw/maps/place/24.017090,120.393409" TargetMode="External"/><Relationship Id="rId21" Type="http://schemas.openxmlformats.org/officeDocument/2006/relationships/hyperlink" Target="https://www.google.com.tw/maps/place/25.044040,121.432401" TargetMode="External"/><Relationship Id="rId2089" Type="http://schemas.openxmlformats.org/officeDocument/2006/relationships/hyperlink" Target="https://www.google.com.tw/maps/place/23.920238,120.674357" TargetMode="External"/><Relationship Id="rId3487" Type="http://schemas.openxmlformats.org/officeDocument/2006/relationships/hyperlink" Target="https://www.google.com.tw/maps/place/24.169825,121.532497" TargetMode="External"/><Relationship Id="rId4538" Type="http://schemas.openxmlformats.org/officeDocument/2006/relationships/hyperlink" Target="https://www.google.com.tw/maps/place/23.974371,121.590381" TargetMode="External"/><Relationship Id="rId4952" Type="http://schemas.openxmlformats.org/officeDocument/2006/relationships/hyperlink" Target="https://www.google.com.tw/maps/place/22.791480,121.185103" TargetMode="External"/><Relationship Id="rId3554" Type="http://schemas.openxmlformats.org/officeDocument/2006/relationships/hyperlink" Target="https://www.google.com.tw/maps/place/24.950312,121.580979" TargetMode="External"/><Relationship Id="rId4605" Type="http://schemas.openxmlformats.org/officeDocument/2006/relationships/hyperlink" Target="https://www.google.com.tw/maps/place/24.238307,120.633053" TargetMode="External"/><Relationship Id="rId7011" Type="http://schemas.openxmlformats.org/officeDocument/2006/relationships/hyperlink" Target="https://www.google.com.tw/maps/place/22.903250,120.350806" TargetMode="External"/><Relationship Id="rId475" Type="http://schemas.openxmlformats.org/officeDocument/2006/relationships/hyperlink" Target="https://www.google.com.tw/maps/place/23.725270,120.487874" TargetMode="External"/><Relationship Id="rId2156" Type="http://schemas.openxmlformats.org/officeDocument/2006/relationships/hyperlink" Target="https://www.google.com.tw/maps/place/23.729506,120.591521" TargetMode="External"/><Relationship Id="rId2570" Type="http://schemas.openxmlformats.org/officeDocument/2006/relationships/hyperlink" Target="https://www.google.com.tw/maps/place/24.838833,121.246085" TargetMode="External"/><Relationship Id="rId3207" Type="http://schemas.openxmlformats.org/officeDocument/2006/relationships/hyperlink" Target="https://www.google.com.tw/maps/place/24.211051,120.839357" TargetMode="External"/><Relationship Id="rId3621" Type="http://schemas.openxmlformats.org/officeDocument/2006/relationships/hyperlink" Target="https://www.google.com.tw/maps/place/24.881968,121.750404" TargetMode="External"/><Relationship Id="rId6777" Type="http://schemas.openxmlformats.org/officeDocument/2006/relationships/hyperlink" Target="https://www.google.com.tw/maps/place/23.528055,120.270834" TargetMode="External"/><Relationship Id="rId7828" Type="http://schemas.openxmlformats.org/officeDocument/2006/relationships/hyperlink" Target="https://www.google.com.tw/maps/place/23.171092,120.648404" TargetMode="External"/><Relationship Id="rId9183" Type="http://schemas.openxmlformats.org/officeDocument/2006/relationships/hyperlink" Target="https://www.google.com.tw/maps/place/24.725050,121.353027" TargetMode="External"/><Relationship Id="rId128" Type="http://schemas.openxmlformats.org/officeDocument/2006/relationships/hyperlink" Target="https://www.google.com.tw/maps/place/24.877730,121.005500" TargetMode="External"/><Relationship Id="rId542" Type="http://schemas.openxmlformats.org/officeDocument/2006/relationships/hyperlink" Target="https://www.google.com.tw/maps/place/23.459167,120.420278" TargetMode="External"/><Relationship Id="rId1172" Type="http://schemas.openxmlformats.org/officeDocument/2006/relationships/hyperlink" Target="https://www.google.com.tw/maps/place/25.240852,121.633216" TargetMode="External"/><Relationship Id="rId2223" Type="http://schemas.openxmlformats.org/officeDocument/2006/relationships/hyperlink" Target="https://www.google.com.tw/maps/place/23.508055,120.543056" TargetMode="External"/><Relationship Id="rId5379" Type="http://schemas.openxmlformats.org/officeDocument/2006/relationships/hyperlink" Target="https://www.google.com.tw/maps/place/24.016292,120.847369" TargetMode="External"/><Relationship Id="rId5793" Type="http://schemas.openxmlformats.org/officeDocument/2006/relationships/hyperlink" Target="https://www.google.com.tw/maps/place/23.818643,120.843623" TargetMode="External"/><Relationship Id="rId6844" Type="http://schemas.openxmlformats.org/officeDocument/2006/relationships/hyperlink" Target="https://www.google.com.tw/maps/place/23.267231,120.218944" TargetMode="External"/><Relationship Id="rId9250" Type="http://schemas.openxmlformats.org/officeDocument/2006/relationships/hyperlink" Target="https://www.google.com.tw/maps/place/24.699069,121.373241" TargetMode="External"/><Relationship Id="rId4395" Type="http://schemas.openxmlformats.org/officeDocument/2006/relationships/hyperlink" Target="https://www.google.com.tw/maps/place/22.294724,120.884332" TargetMode="External"/><Relationship Id="rId5446" Type="http://schemas.openxmlformats.org/officeDocument/2006/relationships/hyperlink" Target="https://www.google.com.tw/maps/place/24.009310,121.104426" TargetMode="External"/><Relationship Id="rId1989" Type="http://schemas.openxmlformats.org/officeDocument/2006/relationships/hyperlink" Target="https://www.google.com.tw/maps/place/24.272941,120.791464" TargetMode="External"/><Relationship Id="rId4048" Type="http://schemas.openxmlformats.org/officeDocument/2006/relationships/hyperlink" Target="https://www.google.com.tw/maps/place/23.545087,121.377230" TargetMode="External"/><Relationship Id="rId5860" Type="http://schemas.openxmlformats.org/officeDocument/2006/relationships/hyperlink" Target="https://www.google.com.tw/maps/place/24.285317,120.538075" TargetMode="External"/><Relationship Id="rId6911" Type="http://schemas.openxmlformats.org/officeDocument/2006/relationships/hyperlink" Target="https://www.google.com.tw/maps/place/23.295498,120.273571" TargetMode="External"/><Relationship Id="rId3064" Type="http://schemas.openxmlformats.org/officeDocument/2006/relationships/hyperlink" Target="https://www.google.com.tw/maps/place/24.335004,121.310828" TargetMode="External"/><Relationship Id="rId4462" Type="http://schemas.openxmlformats.org/officeDocument/2006/relationships/hyperlink" Target="https://www.google.com.tw/maps/place/24.952038,121.547571" TargetMode="External"/><Relationship Id="rId5513" Type="http://schemas.openxmlformats.org/officeDocument/2006/relationships/hyperlink" Target="https://www.google.com.tw/maps/place/24.044992,121.157539" TargetMode="External"/><Relationship Id="rId8669" Type="http://schemas.openxmlformats.org/officeDocument/2006/relationships/hyperlink" Target="https://www.google.com.tw/maps/place/22.928505,120.643177" TargetMode="External"/><Relationship Id="rId1709" Type="http://schemas.openxmlformats.org/officeDocument/2006/relationships/hyperlink" Target="https://www.google.com.tw/maps/place/24.932766,121.386012" TargetMode="External"/><Relationship Id="rId4115" Type="http://schemas.openxmlformats.org/officeDocument/2006/relationships/hyperlink" Target="https://www.google.com.tw/maps/place/23.268100,121.303680" TargetMode="External"/><Relationship Id="rId7685" Type="http://schemas.openxmlformats.org/officeDocument/2006/relationships/hyperlink" Target="https://www.google.com.tw/maps/place/23.655446,120.882067" TargetMode="External"/><Relationship Id="rId8736" Type="http://schemas.openxmlformats.org/officeDocument/2006/relationships/hyperlink" Target="https://www.google.com.tw/maps/place/22.885168,120.471360" TargetMode="External"/><Relationship Id="rId2080" Type="http://schemas.openxmlformats.org/officeDocument/2006/relationships/hyperlink" Target="https://www.google.com.tw/maps/place/23.955412,120.667710" TargetMode="External"/><Relationship Id="rId3131" Type="http://schemas.openxmlformats.org/officeDocument/2006/relationships/hyperlink" Target="https://www.google.com.tw/maps/place/24.644148,121.564742" TargetMode="External"/><Relationship Id="rId6287" Type="http://schemas.openxmlformats.org/officeDocument/2006/relationships/hyperlink" Target="https://www.google.com.tw/maps/place/22.500656,120.385648" TargetMode="External"/><Relationship Id="rId7338" Type="http://schemas.openxmlformats.org/officeDocument/2006/relationships/hyperlink" Target="https://www.google.com.tw/maps/place/23.262631,120.942483" TargetMode="External"/><Relationship Id="rId7752" Type="http://schemas.openxmlformats.org/officeDocument/2006/relationships/hyperlink" Target="https://www.google.com.tw/maps/place/23.514809,120.909602" TargetMode="External"/><Relationship Id="rId8803" Type="http://schemas.openxmlformats.org/officeDocument/2006/relationships/hyperlink" Target="https://www.google.com.tw/maps/place/23.313440,121.307070" TargetMode="External"/><Relationship Id="rId2897" Type="http://schemas.openxmlformats.org/officeDocument/2006/relationships/hyperlink" Target="https://www.google.com.tw/maps/place/24.683884,121.622644" TargetMode="External"/><Relationship Id="rId3948" Type="http://schemas.openxmlformats.org/officeDocument/2006/relationships/hyperlink" Target="https://www.google.com.tw/maps/place/23.927016,121.536649" TargetMode="External"/><Relationship Id="rId6354" Type="http://schemas.openxmlformats.org/officeDocument/2006/relationships/hyperlink" Target="https://www.google.com.tw/maps/place/23.023303,120.191769" TargetMode="External"/><Relationship Id="rId7405" Type="http://schemas.openxmlformats.org/officeDocument/2006/relationships/hyperlink" Target="https://www.google.com.tw/maps/place/23.181392,121.039131" TargetMode="External"/><Relationship Id="rId869" Type="http://schemas.openxmlformats.org/officeDocument/2006/relationships/hyperlink" Target="https://www.google.com.tw/maps/place/22.404596,120.588377" TargetMode="External"/><Relationship Id="rId1499" Type="http://schemas.openxmlformats.org/officeDocument/2006/relationships/hyperlink" Target="https://www.google.com.tw/maps/place/25.104576,121.536763" TargetMode="External"/><Relationship Id="rId5370" Type="http://schemas.openxmlformats.org/officeDocument/2006/relationships/hyperlink" Target="https://www.google.com.tw/maps/place/24.013038,120.819259" TargetMode="External"/><Relationship Id="rId6007" Type="http://schemas.openxmlformats.org/officeDocument/2006/relationships/hyperlink" Target="https://www.google.com.tw/maps/place/23.731951,120.226947" TargetMode="External"/><Relationship Id="rId6421" Type="http://schemas.openxmlformats.org/officeDocument/2006/relationships/hyperlink" Target="https://www.google.com.tw/maps/place/23.486944,120.384723" TargetMode="External"/><Relationship Id="rId2964" Type="http://schemas.openxmlformats.org/officeDocument/2006/relationships/hyperlink" Target="https://www.google.com.tw/maps/place/24.568298,121.473433" TargetMode="External"/><Relationship Id="rId5023" Type="http://schemas.openxmlformats.org/officeDocument/2006/relationships/hyperlink" Target="https://www.google.com.tw/maps/place/23.621582,121.502261" TargetMode="External"/><Relationship Id="rId8179" Type="http://schemas.openxmlformats.org/officeDocument/2006/relationships/hyperlink" Target="https://www.google.com.tw/maps/place/23.057866,121.304193" TargetMode="External"/><Relationship Id="rId936" Type="http://schemas.openxmlformats.org/officeDocument/2006/relationships/hyperlink" Target="https://www.google.com.tw/maps/place/25.051447,121.483908" TargetMode="External"/><Relationship Id="rId1219" Type="http://schemas.openxmlformats.org/officeDocument/2006/relationships/hyperlink" Target="https://www.google.com.tw/maps/place/25.133523,121.746031" TargetMode="External"/><Relationship Id="rId1566" Type="http://schemas.openxmlformats.org/officeDocument/2006/relationships/hyperlink" Target="https://www.google.com.tw/maps/place/25.024399,121.782466" TargetMode="External"/><Relationship Id="rId1980" Type="http://schemas.openxmlformats.org/officeDocument/2006/relationships/hyperlink" Target="https://www.google.com.tw/maps/place/24.268018,120.823971" TargetMode="External"/><Relationship Id="rId2617" Type="http://schemas.openxmlformats.org/officeDocument/2006/relationships/hyperlink" Target="https://www.google.com.tw/maps/place/25.041817,121.295268" TargetMode="External"/><Relationship Id="rId7195" Type="http://schemas.openxmlformats.org/officeDocument/2006/relationships/hyperlink" Target="https://www.google.com.tw/maps/place/23.071388,120.660195" TargetMode="External"/><Relationship Id="rId8246" Type="http://schemas.openxmlformats.org/officeDocument/2006/relationships/hyperlink" Target="https://www.google.com.tw/maps/place/22.721753,120.605034" TargetMode="External"/><Relationship Id="rId8593" Type="http://schemas.openxmlformats.org/officeDocument/2006/relationships/hyperlink" Target="https://www.google.com.tw/maps/place/22.706713,120.519698" TargetMode="External"/><Relationship Id="rId1633" Type="http://schemas.openxmlformats.org/officeDocument/2006/relationships/hyperlink" Target="https://www.google.com.tw/maps/place/24.661176,121.824014" TargetMode="External"/><Relationship Id="rId4789" Type="http://schemas.openxmlformats.org/officeDocument/2006/relationships/hyperlink" Target="https://www.google.com.tw/maps/place/23.397190,121.477799" TargetMode="External"/><Relationship Id="rId8660" Type="http://schemas.openxmlformats.org/officeDocument/2006/relationships/hyperlink" Target="https://www.google.com.tw/maps/place/22.968287,120.641536" TargetMode="External"/><Relationship Id="rId1700" Type="http://schemas.openxmlformats.org/officeDocument/2006/relationships/hyperlink" Target="https://www.google.com.tw/maps/place/24.959061,121.418227" TargetMode="External"/><Relationship Id="rId4856" Type="http://schemas.openxmlformats.org/officeDocument/2006/relationships/hyperlink" Target="https://www.google.com.tw/maps/place/23.127757,121.397375" TargetMode="External"/><Relationship Id="rId5907" Type="http://schemas.openxmlformats.org/officeDocument/2006/relationships/hyperlink" Target="https://www.google.com.tw/maps/place/24.102565,120.453851" TargetMode="External"/><Relationship Id="rId7262" Type="http://schemas.openxmlformats.org/officeDocument/2006/relationships/hyperlink" Target="https://www.google.com.tw/maps/place/23.239883,120.812355" TargetMode="External"/><Relationship Id="rId8313" Type="http://schemas.openxmlformats.org/officeDocument/2006/relationships/hyperlink" Target="https://www.google.com.tw/maps/place/22.625454,120.362099" TargetMode="External"/><Relationship Id="rId3458" Type="http://schemas.openxmlformats.org/officeDocument/2006/relationships/hyperlink" Target="https://www.google.com.tw/maps/place/24.190972,121.482577" TargetMode="External"/><Relationship Id="rId3872" Type="http://schemas.openxmlformats.org/officeDocument/2006/relationships/hyperlink" Target="https://www.google.com.tw/maps/place/24.196113,121.663304" TargetMode="External"/><Relationship Id="rId4509" Type="http://schemas.openxmlformats.org/officeDocument/2006/relationships/hyperlink" Target="https://www.google.com.tw/maps/place/24.751938,121.649746" TargetMode="External"/><Relationship Id="rId379" Type="http://schemas.openxmlformats.org/officeDocument/2006/relationships/hyperlink" Target="https://www.google.com.tw/maps/place/24.086962,120.560939" TargetMode="External"/><Relationship Id="rId793" Type="http://schemas.openxmlformats.org/officeDocument/2006/relationships/hyperlink" Target="https://www.google.com.tw/maps/place/22.652282,120.481265" TargetMode="External"/><Relationship Id="rId2474" Type="http://schemas.openxmlformats.org/officeDocument/2006/relationships/hyperlink" Target="https://www.google.com.tw/maps/place/22.873545,120.488111" TargetMode="External"/><Relationship Id="rId3525" Type="http://schemas.openxmlformats.org/officeDocument/2006/relationships/hyperlink" Target="https://www.google.com.tw/maps/place/25.025462,121.523620" TargetMode="External"/><Relationship Id="rId4923" Type="http://schemas.openxmlformats.org/officeDocument/2006/relationships/hyperlink" Target="https://www.google.com.tw/maps/place/22.885165,121.236967" TargetMode="External"/><Relationship Id="rId9087" Type="http://schemas.openxmlformats.org/officeDocument/2006/relationships/hyperlink" Target="https://www.google.com.tw/maps/place/24.768762,121.354784" TargetMode="External"/><Relationship Id="rId446" Type="http://schemas.openxmlformats.org/officeDocument/2006/relationships/hyperlink" Target="https://www.google.com.tw/maps/place/23.842282,120.476811" TargetMode="External"/><Relationship Id="rId1076" Type="http://schemas.openxmlformats.org/officeDocument/2006/relationships/hyperlink" Target="https://www.google.com.tw/maps/place/22.627094,120.352127" TargetMode="External"/><Relationship Id="rId1490" Type="http://schemas.openxmlformats.org/officeDocument/2006/relationships/hyperlink" Target="https://www.google.com.tw/maps/place/25.123787,121.550988" TargetMode="External"/><Relationship Id="rId2127" Type="http://schemas.openxmlformats.org/officeDocument/2006/relationships/hyperlink" Target="https://www.google.com.tw/maps/place/23.767476,120.706696" TargetMode="External"/><Relationship Id="rId9154" Type="http://schemas.openxmlformats.org/officeDocument/2006/relationships/hyperlink" Target="https://www.google.com.tw/maps/place/24.740163,121.348265" TargetMode="External"/><Relationship Id="rId860" Type="http://schemas.openxmlformats.org/officeDocument/2006/relationships/hyperlink" Target="https://www.google.com.tw/maps/place/22.438972,120.566511" TargetMode="External"/><Relationship Id="rId1143" Type="http://schemas.openxmlformats.org/officeDocument/2006/relationships/hyperlink" Target="https://www.google.com.tw/maps/place/25.288332,121.533560" TargetMode="External"/><Relationship Id="rId2541" Type="http://schemas.openxmlformats.org/officeDocument/2006/relationships/hyperlink" Target="https://www.google.com.tw/maps/place/23.968443,120.682727" TargetMode="External"/><Relationship Id="rId4299" Type="http://schemas.openxmlformats.org/officeDocument/2006/relationships/hyperlink" Target="https://www.google.com.tw/maps/place/22.674023,121.039404" TargetMode="External"/><Relationship Id="rId5697" Type="http://schemas.openxmlformats.org/officeDocument/2006/relationships/hyperlink" Target="https://www.google.com.tw/maps/place/25.028000,121.078490" TargetMode="External"/><Relationship Id="rId6748" Type="http://schemas.openxmlformats.org/officeDocument/2006/relationships/hyperlink" Target="https://www.google.com.tw/maps/place/23.638889,120.311667" TargetMode="External"/><Relationship Id="rId8170" Type="http://schemas.openxmlformats.org/officeDocument/2006/relationships/hyperlink" Target="https://www.google.com.tw/maps/place/23.081932,121.294746" TargetMode="External"/><Relationship Id="rId513" Type="http://schemas.openxmlformats.org/officeDocument/2006/relationships/hyperlink" Target="https://www.google.com.tw/maps/place/23.572222,120.436945" TargetMode="External"/><Relationship Id="rId5764" Type="http://schemas.openxmlformats.org/officeDocument/2006/relationships/hyperlink" Target="https://www.google.com.tw/maps/place/23.832165,120.710047" TargetMode="External"/><Relationship Id="rId6815" Type="http://schemas.openxmlformats.org/officeDocument/2006/relationships/hyperlink" Target="https://www.google.com.tw/maps/place/23.367500,120.249723" TargetMode="External"/><Relationship Id="rId9221" Type="http://schemas.openxmlformats.org/officeDocument/2006/relationships/hyperlink" Target="https://www.google.com.tw/maps/place/24.708466,121.362628" TargetMode="External"/><Relationship Id="rId1210" Type="http://schemas.openxmlformats.org/officeDocument/2006/relationships/hyperlink" Target="https://www.google.com.tw/maps/place/25.138685,121.718557" TargetMode="External"/><Relationship Id="rId4366" Type="http://schemas.openxmlformats.org/officeDocument/2006/relationships/hyperlink" Target="https://www.google.com.tw/maps/place/22.412003,120.925681" TargetMode="External"/><Relationship Id="rId4780" Type="http://schemas.openxmlformats.org/officeDocument/2006/relationships/hyperlink" Target="https://www.google.com.tw/maps/place/23.435058,121.492191" TargetMode="External"/><Relationship Id="rId5417" Type="http://schemas.openxmlformats.org/officeDocument/2006/relationships/hyperlink" Target="https://www.google.com.tw/maps/place/23.977893,120.990016" TargetMode="External"/><Relationship Id="rId5831" Type="http://schemas.openxmlformats.org/officeDocument/2006/relationships/hyperlink" Target="https://www.google.com.tw/maps/place/23.794061,120.966029" TargetMode="External"/><Relationship Id="rId8987" Type="http://schemas.openxmlformats.org/officeDocument/2006/relationships/hyperlink" Target="https://www.google.com.tw/maps/place/24.233589,121.122084" TargetMode="External"/><Relationship Id="rId3382" Type="http://schemas.openxmlformats.org/officeDocument/2006/relationships/hyperlink" Target="https://www.google.com.tw/maps/place/24.179756,121.363840" TargetMode="External"/><Relationship Id="rId4019" Type="http://schemas.openxmlformats.org/officeDocument/2006/relationships/hyperlink" Target="https://www.google.com.tw/maps/place/23.665060,121.421320" TargetMode="External"/><Relationship Id="rId4433" Type="http://schemas.openxmlformats.org/officeDocument/2006/relationships/hyperlink" Target="https://www.google.com.tw/maps/place/22.219630,120.793862" TargetMode="External"/><Relationship Id="rId7589" Type="http://schemas.openxmlformats.org/officeDocument/2006/relationships/hyperlink" Target="https://www.google.com.tw/maps/place/23.970163,120.953293" TargetMode="External"/><Relationship Id="rId3035" Type="http://schemas.openxmlformats.org/officeDocument/2006/relationships/hyperlink" Target="https://www.google.com.tw/maps/place/24.400317,121.368922" TargetMode="External"/><Relationship Id="rId4500" Type="http://schemas.openxmlformats.org/officeDocument/2006/relationships/hyperlink" Target="https://www.google.com.tw/maps/place/24.850534,121.581262" TargetMode="External"/><Relationship Id="rId7656" Type="http://schemas.openxmlformats.org/officeDocument/2006/relationships/hyperlink" Target="https://www.google.com.tw/maps/place/23.769429,120.865491" TargetMode="External"/><Relationship Id="rId8707" Type="http://schemas.openxmlformats.org/officeDocument/2006/relationships/hyperlink" Target="https://www.google.com.tw/maps/place/22.879121,120.354496" TargetMode="External"/><Relationship Id="rId370" Type="http://schemas.openxmlformats.org/officeDocument/2006/relationships/hyperlink" Target="https://www.google.com.tw/maps/place/24.116457,120.582659" TargetMode="External"/><Relationship Id="rId2051" Type="http://schemas.openxmlformats.org/officeDocument/2006/relationships/hyperlink" Target="https://www.google.com.tw/maps/place/24.075039,120.699978" TargetMode="External"/><Relationship Id="rId3102" Type="http://schemas.openxmlformats.org/officeDocument/2006/relationships/hyperlink" Target="https://www.google.com.tw/maps/place/24.901954,121.368399" TargetMode="External"/><Relationship Id="rId6258" Type="http://schemas.openxmlformats.org/officeDocument/2006/relationships/hyperlink" Target="https://www.google.com.tw/maps/place/22.590767,120.320407" TargetMode="External"/><Relationship Id="rId7309" Type="http://schemas.openxmlformats.org/officeDocument/2006/relationships/hyperlink" Target="https://www.google.com.tw/maps/place/23.282227,120.895506" TargetMode="External"/><Relationship Id="rId5274" Type="http://schemas.openxmlformats.org/officeDocument/2006/relationships/hyperlink" Target="https://www.google.com.tw/maps/place/24.690441,120.871435" TargetMode="External"/><Relationship Id="rId6325" Type="http://schemas.openxmlformats.org/officeDocument/2006/relationships/hyperlink" Target="https://www.google.com.tw/maps/place/22.424767,120.533404" TargetMode="External"/><Relationship Id="rId6672" Type="http://schemas.openxmlformats.org/officeDocument/2006/relationships/hyperlink" Target="https://www.google.com.tw/maps/place/23.897976,120.469936" TargetMode="External"/><Relationship Id="rId7723" Type="http://schemas.openxmlformats.org/officeDocument/2006/relationships/hyperlink" Target="https://www.google.com.tw/maps/place/23.564987,120.887312" TargetMode="External"/><Relationship Id="rId2868" Type="http://schemas.openxmlformats.org/officeDocument/2006/relationships/hyperlink" Target="https://www.google.com.tw/maps/place/24.610395,121.527655" TargetMode="External"/><Relationship Id="rId3919" Type="http://schemas.openxmlformats.org/officeDocument/2006/relationships/hyperlink" Target="https://www.google.com.tw/maps/place/24.007104,121.610674" TargetMode="External"/><Relationship Id="rId1884" Type="http://schemas.openxmlformats.org/officeDocument/2006/relationships/hyperlink" Target="https://www.google.com.tw/maps/place/24.575431,120.938123" TargetMode="External"/><Relationship Id="rId2935" Type="http://schemas.openxmlformats.org/officeDocument/2006/relationships/hyperlink" Target="https://www.google.com.tw/maps/place/24.758195,121.757499" TargetMode="External"/><Relationship Id="rId4290" Type="http://schemas.openxmlformats.org/officeDocument/2006/relationships/hyperlink" Target="https://www.google.com.tw/maps/place/22.709566,121.043556" TargetMode="External"/><Relationship Id="rId5341" Type="http://schemas.openxmlformats.org/officeDocument/2006/relationships/hyperlink" Target="https://www.google.com.tw/maps/place/23.978549,120.701064" TargetMode="External"/><Relationship Id="rId8497" Type="http://schemas.openxmlformats.org/officeDocument/2006/relationships/hyperlink" Target="https://www.google.com.tw/maps/place/23.050210,120.668604" TargetMode="External"/><Relationship Id="rId907" Type="http://schemas.openxmlformats.org/officeDocument/2006/relationships/hyperlink" Target="https://www.google.com.tw/maps/place/22.252104,120.656233" TargetMode="External"/><Relationship Id="rId1537" Type="http://schemas.openxmlformats.org/officeDocument/2006/relationships/hyperlink" Target="https://www.google.com.tw/maps/place/25.144982,121.459641" TargetMode="External"/><Relationship Id="rId1951" Type="http://schemas.openxmlformats.org/officeDocument/2006/relationships/hyperlink" Target="https://www.google.com.tw/maps/place/24.340736,120.820931" TargetMode="External"/><Relationship Id="rId7099" Type="http://schemas.openxmlformats.org/officeDocument/2006/relationships/hyperlink" Target="https://www.google.com.tw/maps/place/23.078333,120.366973" TargetMode="External"/><Relationship Id="rId8564" Type="http://schemas.openxmlformats.org/officeDocument/2006/relationships/hyperlink" Target="https://www.google.com.tw/maps/place/22.795862,120.610941" TargetMode="External"/><Relationship Id="rId1604" Type="http://schemas.openxmlformats.org/officeDocument/2006/relationships/hyperlink" Target="https://www.google.com.tw/maps/place/25.105514,121.734497" TargetMode="External"/><Relationship Id="rId4010" Type="http://schemas.openxmlformats.org/officeDocument/2006/relationships/hyperlink" Target="https://www.google.com.tw/maps/place/23.703195,121.413824" TargetMode="External"/><Relationship Id="rId7166" Type="http://schemas.openxmlformats.org/officeDocument/2006/relationships/hyperlink" Target="https://www.google.com.tw/maps/place/23.073459,120.580515" TargetMode="External"/><Relationship Id="rId7580" Type="http://schemas.openxmlformats.org/officeDocument/2006/relationships/hyperlink" Target="https://www.google.com.tw/maps/place/23.995813,120.970386" TargetMode="External"/><Relationship Id="rId8217" Type="http://schemas.openxmlformats.org/officeDocument/2006/relationships/hyperlink" Target="https://www.google.com.tw/maps/place/22.666937,120.487878" TargetMode="External"/><Relationship Id="rId8631" Type="http://schemas.openxmlformats.org/officeDocument/2006/relationships/hyperlink" Target="https://www.google.com.tw/maps/place/22.560155,120.471041" TargetMode="External"/><Relationship Id="rId6182" Type="http://schemas.openxmlformats.org/officeDocument/2006/relationships/hyperlink" Target="https://www.google.com.tw/maps/place/22.876547,120.214157" TargetMode="External"/><Relationship Id="rId7233" Type="http://schemas.openxmlformats.org/officeDocument/2006/relationships/hyperlink" Target="https://www.google.com.tw/maps/place/23.150622,120.756966" TargetMode="External"/><Relationship Id="rId697" Type="http://schemas.openxmlformats.org/officeDocument/2006/relationships/hyperlink" Target="https://www.google.com.tw/maps/place/22.888048,120.243044" TargetMode="External"/><Relationship Id="rId2378" Type="http://schemas.openxmlformats.org/officeDocument/2006/relationships/hyperlink" Target="https://www.google.com.tw/maps/place/23.213746,120.535979" TargetMode="External"/><Relationship Id="rId3429" Type="http://schemas.openxmlformats.org/officeDocument/2006/relationships/hyperlink" Target="https://www.google.com.tw/maps/place/24.206504,121.419416" TargetMode="External"/><Relationship Id="rId3776" Type="http://schemas.openxmlformats.org/officeDocument/2006/relationships/hyperlink" Target="https://www.google.com.tw/maps/place/24.471473,121.819493" TargetMode="External"/><Relationship Id="rId4827" Type="http://schemas.openxmlformats.org/officeDocument/2006/relationships/hyperlink" Target="https://www.google.com.tw/maps/place/23.245765,121.416671" TargetMode="External"/><Relationship Id="rId2792" Type="http://schemas.openxmlformats.org/officeDocument/2006/relationships/hyperlink" Target="https://www.google.com.tw/maps/place/24.509835,120.825629" TargetMode="External"/><Relationship Id="rId3843" Type="http://schemas.openxmlformats.org/officeDocument/2006/relationships/hyperlink" Target="https://www.google.com.tw/maps/place/24.277252,121.744083" TargetMode="External"/><Relationship Id="rId6999" Type="http://schemas.openxmlformats.org/officeDocument/2006/relationships/hyperlink" Target="https://www.google.com.tw/maps/place/22.947000,120.332556" TargetMode="External"/><Relationship Id="rId7300" Type="http://schemas.openxmlformats.org/officeDocument/2006/relationships/hyperlink" Target="https://www.google.com.tw/maps/place/23.283189,120.872622" TargetMode="External"/><Relationship Id="rId9058" Type="http://schemas.openxmlformats.org/officeDocument/2006/relationships/hyperlink" Target="https://www.google.com.tw/maps/place/24.784960,121.362572" TargetMode="External"/><Relationship Id="rId764" Type="http://schemas.openxmlformats.org/officeDocument/2006/relationships/hyperlink" Target="https://www.google.com.tw/maps/place/22.637479,120.346420" TargetMode="External"/><Relationship Id="rId1394" Type="http://schemas.openxmlformats.org/officeDocument/2006/relationships/hyperlink" Target="https://www.google.com.tw/maps/place/24.729563,121.819403" TargetMode="External"/><Relationship Id="rId2445" Type="http://schemas.openxmlformats.org/officeDocument/2006/relationships/hyperlink" Target="https://www.google.com.tw/maps/place/22.975169,120.468584" TargetMode="External"/><Relationship Id="rId3910" Type="http://schemas.openxmlformats.org/officeDocument/2006/relationships/hyperlink" Target="https://www.google.com.tw/maps/place/24.045749,121.604202" TargetMode="External"/><Relationship Id="rId417" Type="http://schemas.openxmlformats.org/officeDocument/2006/relationships/hyperlink" Target="https://www.google.com.tw/maps/place/23.941851,120.560880" TargetMode="External"/><Relationship Id="rId831" Type="http://schemas.openxmlformats.org/officeDocument/2006/relationships/hyperlink" Target="https://www.google.com.tw/maps/place/22.548704,120.555446" TargetMode="External"/><Relationship Id="rId1047" Type="http://schemas.openxmlformats.org/officeDocument/2006/relationships/hyperlink" Target="https://www.google.com.tw/maps/place/23.727134,120.522980" TargetMode="External"/><Relationship Id="rId1461" Type="http://schemas.openxmlformats.org/officeDocument/2006/relationships/hyperlink" Target="https://www.google.com.tw/maps/place/25.178045,121.566793" TargetMode="External"/><Relationship Id="rId2512" Type="http://schemas.openxmlformats.org/officeDocument/2006/relationships/hyperlink" Target="https://www.google.com.tw/maps/place/22.723155,120.488646" TargetMode="External"/><Relationship Id="rId5668" Type="http://schemas.openxmlformats.org/officeDocument/2006/relationships/hyperlink" Target="https://www.google.com.tw/maps/place/25.074870,121.202444" TargetMode="External"/><Relationship Id="rId6719" Type="http://schemas.openxmlformats.org/officeDocument/2006/relationships/hyperlink" Target="https://www.google.com.tw/maps/place/23.750657,120.356257" TargetMode="External"/><Relationship Id="rId8074" Type="http://schemas.openxmlformats.org/officeDocument/2006/relationships/hyperlink" Target="https://www.google.com.tw/maps/place/22.772373,120.401297" TargetMode="External"/><Relationship Id="rId9125" Type="http://schemas.openxmlformats.org/officeDocument/2006/relationships/hyperlink" Target="https://www.google.com.tw/maps/place/24.751071,121.354084" TargetMode="External"/><Relationship Id="rId1114" Type="http://schemas.openxmlformats.org/officeDocument/2006/relationships/hyperlink" Target="https://www.google.com.tw/maps/place/25.208770,121.449225" TargetMode="External"/><Relationship Id="rId4684" Type="http://schemas.openxmlformats.org/officeDocument/2006/relationships/hyperlink" Target="https://www.google.com.tw/maps/place/23.776812,121.559788" TargetMode="External"/><Relationship Id="rId5735" Type="http://schemas.openxmlformats.org/officeDocument/2006/relationships/hyperlink" Target="https://www.google.com.tw/maps/place/24.901670,120.971629" TargetMode="External"/><Relationship Id="rId7090" Type="http://schemas.openxmlformats.org/officeDocument/2006/relationships/hyperlink" Target="https://www.google.com.tw/maps/place/23.059000,120.329306" TargetMode="External"/><Relationship Id="rId8141" Type="http://schemas.openxmlformats.org/officeDocument/2006/relationships/hyperlink" Target="https://www.google.com.tw/maps/place/23.130540,121.279470" TargetMode="External"/><Relationship Id="rId3286" Type="http://schemas.openxmlformats.org/officeDocument/2006/relationships/hyperlink" Target="https://www.google.com.tw/maps/place/24.258417,121.215307" TargetMode="External"/><Relationship Id="rId4337" Type="http://schemas.openxmlformats.org/officeDocument/2006/relationships/hyperlink" Target="https://www.google.com.tw/maps/place/22.531531,120.963570" TargetMode="External"/><Relationship Id="rId3353" Type="http://schemas.openxmlformats.org/officeDocument/2006/relationships/hyperlink" Target="https://www.google.com.tw/maps/place/24.205148,121.298810" TargetMode="External"/><Relationship Id="rId4751" Type="http://schemas.openxmlformats.org/officeDocument/2006/relationships/hyperlink" Target="https://www.google.com.tw/maps/place/23.541437,121.507759" TargetMode="External"/><Relationship Id="rId5802" Type="http://schemas.openxmlformats.org/officeDocument/2006/relationships/hyperlink" Target="https://www.google.com.tw/maps/place/23.793911,120.869930" TargetMode="External"/><Relationship Id="rId8958" Type="http://schemas.openxmlformats.org/officeDocument/2006/relationships/hyperlink" Target="https://www.google.com.tw/maps/place/24.216478,121.038868" TargetMode="External"/><Relationship Id="rId274" Type="http://schemas.openxmlformats.org/officeDocument/2006/relationships/hyperlink" Target="https://www.google.com.tw/maps/place/24.473841,120.671552" TargetMode="External"/><Relationship Id="rId3006" Type="http://schemas.openxmlformats.org/officeDocument/2006/relationships/hyperlink" Target="https://www.google.com.tw/maps/place/24.445125,121.384949" TargetMode="External"/><Relationship Id="rId4404" Type="http://schemas.openxmlformats.org/officeDocument/2006/relationships/hyperlink" Target="https://www.google.com.tw/maps/place/22.276408,120.861830" TargetMode="External"/><Relationship Id="rId7974" Type="http://schemas.openxmlformats.org/officeDocument/2006/relationships/hyperlink" Target="https://www.google.com.tw/maps/place/22.650145,120.424229" TargetMode="External"/><Relationship Id="rId3420" Type="http://schemas.openxmlformats.org/officeDocument/2006/relationships/hyperlink" Target="https://www.google.com.tw/maps/place/24.193400,121.417712" TargetMode="External"/><Relationship Id="rId6576" Type="http://schemas.openxmlformats.org/officeDocument/2006/relationships/hyperlink" Target="https://www.google.com.tw/maps/place/23.500080,120.795277" TargetMode="External"/><Relationship Id="rId6990" Type="http://schemas.openxmlformats.org/officeDocument/2006/relationships/hyperlink" Target="https://www.google.com.tw/maps/place/22.980028,120.312973" TargetMode="External"/><Relationship Id="rId7627" Type="http://schemas.openxmlformats.org/officeDocument/2006/relationships/hyperlink" Target="https://www.google.com.tw/maps/place/23.852497,120.901371" TargetMode="External"/><Relationship Id="rId341" Type="http://schemas.openxmlformats.org/officeDocument/2006/relationships/hyperlink" Target="https://www.google.com.tw/maps/place/24.223156,120.543813" TargetMode="External"/><Relationship Id="rId2022" Type="http://schemas.openxmlformats.org/officeDocument/2006/relationships/hyperlink" Target="https://www.google.com.tw/maps/place/24.186296,120.702460" TargetMode="External"/><Relationship Id="rId5178" Type="http://schemas.openxmlformats.org/officeDocument/2006/relationships/hyperlink" Target="https://www.google.com.tw/maps/place/24.580473,120.866829" TargetMode="External"/><Relationship Id="rId5592" Type="http://schemas.openxmlformats.org/officeDocument/2006/relationships/hyperlink" Target="https://www.google.com.tw/maps/place/23.976969,120.645649" TargetMode="External"/><Relationship Id="rId6229" Type="http://schemas.openxmlformats.org/officeDocument/2006/relationships/hyperlink" Target="https://www.google.com.tw/maps/place/22.705417,120.302387" TargetMode="External"/><Relationship Id="rId6643" Type="http://schemas.openxmlformats.org/officeDocument/2006/relationships/hyperlink" Target="https://www.google.com.tw/maps/place/24.018646,120.489519" TargetMode="External"/><Relationship Id="rId1788" Type="http://schemas.openxmlformats.org/officeDocument/2006/relationships/hyperlink" Target="https://www.google.com.tw/maps/place/24.772860,121.174542" TargetMode="External"/><Relationship Id="rId2839" Type="http://schemas.openxmlformats.org/officeDocument/2006/relationships/hyperlink" Target="https://www.google.com.tw/maps/place/24.618547,121.490847" TargetMode="External"/><Relationship Id="rId4194" Type="http://schemas.openxmlformats.org/officeDocument/2006/relationships/hyperlink" Target="https://www.google.com.tw/maps/place/22.968732,121.133719" TargetMode="External"/><Relationship Id="rId5245" Type="http://schemas.openxmlformats.org/officeDocument/2006/relationships/hyperlink" Target="https://www.google.com.tw/maps/place/24.345872,120.733361" TargetMode="External"/><Relationship Id="rId6710" Type="http://schemas.openxmlformats.org/officeDocument/2006/relationships/hyperlink" Target="https://www.google.com.tw/maps/place/23.784405,120.368395" TargetMode="External"/><Relationship Id="rId4261" Type="http://schemas.openxmlformats.org/officeDocument/2006/relationships/hyperlink" Target="https://www.google.com.tw/maps/place/22.768796,121.123498" TargetMode="External"/><Relationship Id="rId5312" Type="http://schemas.openxmlformats.org/officeDocument/2006/relationships/hyperlink" Target="https://www.google.com.tw/maps/place/24.063142,120.617633" TargetMode="External"/><Relationship Id="rId8468" Type="http://schemas.openxmlformats.org/officeDocument/2006/relationships/hyperlink" Target="https://www.google.com.tw/maps/place/22.158280,120.892876" TargetMode="External"/><Relationship Id="rId1508" Type="http://schemas.openxmlformats.org/officeDocument/2006/relationships/hyperlink" Target="https://www.google.com.tw/maps/place/25.069802,121.523223" TargetMode="External"/><Relationship Id="rId1855" Type="http://schemas.openxmlformats.org/officeDocument/2006/relationships/hyperlink" Target="https://www.google.com.tw/maps/place/24.674287,120.966004" TargetMode="External"/><Relationship Id="rId2906" Type="http://schemas.openxmlformats.org/officeDocument/2006/relationships/hyperlink" Target="https://www.google.com.tw/maps/place/24.709514,121.649829" TargetMode="External"/><Relationship Id="rId7484" Type="http://schemas.openxmlformats.org/officeDocument/2006/relationships/hyperlink" Target="https://www.google.com.tw/maps/place/23.044521,120.434718" TargetMode="External"/><Relationship Id="rId8535" Type="http://schemas.openxmlformats.org/officeDocument/2006/relationships/hyperlink" Target="https://www.google.com.tw/maps/place/22.904299,120.649133" TargetMode="External"/><Relationship Id="rId8882" Type="http://schemas.openxmlformats.org/officeDocument/2006/relationships/hyperlink" Target="https://www.google.com.tw/maps/place/24.964585,121.166130" TargetMode="External"/><Relationship Id="rId1922" Type="http://schemas.openxmlformats.org/officeDocument/2006/relationships/hyperlink" Target="https://www.google.com.tw/maps/place/24.439570,120.872036" TargetMode="External"/><Relationship Id="rId6086" Type="http://schemas.openxmlformats.org/officeDocument/2006/relationships/hyperlink" Target="https://www.google.com.tw/maps/place/23.424444,120.175834" TargetMode="External"/><Relationship Id="rId7137" Type="http://schemas.openxmlformats.org/officeDocument/2006/relationships/hyperlink" Target="https://www.google.com.tw/maps/place/23.078962,120.490110" TargetMode="External"/><Relationship Id="rId7551" Type="http://schemas.openxmlformats.org/officeDocument/2006/relationships/hyperlink" Target="https://www.google.com.tw/maps/place/24.058281,120.925036" TargetMode="External"/><Relationship Id="rId8602" Type="http://schemas.openxmlformats.org/officeDocument/2006/relationships/hyperlink" Target="https://www.google.com.tw/maps/place/22.677661,120.490636" TargetMode="External"/><Relationship Id="rId2696" Type="http://schemas.openxmlformats.org/officeDocument/2006/relationships/hyperlink" Target="https://www.google.com.tw/maps/place/25.051791,121.604040" TargetMode="External"/><Relationship Id="rId3747" Type="http://schemas.openxmlformats.org/officeDocument/2006/relationships/hyperlink" Target="https://www.google.com.tw/maps/place/24.535873,121.867263" TargetMode="External"/><Relationship Id="rId6153" Type="http://schemas.openxmlformats.org/officeDocument/2006/relationships/hyperlink" Target="https://www.google.com.tw/maps/place/23.144222,120.134556" TargetMode="External"/><Relationship Id="rId7204" Type="http://schemas.openxmlformats.org/officeDocument/2006/relationships/hyperlink" Target="https://www.google.com.tw/maps/place/23.093363,120.681805" TargetMode="External"/><Relationship Id="rId668" Type="http://schemas.openxmlformats.org/officeDocument/2006/relationships/hyperlink" Target="https://www.google.com.tw/maps/place/23.001778,120.235056" TargetMode="External"/><Relationship Id="rId1298" Type="http://schemas.openxmlformats.org/officeDocument/2006/relationships/hyperlink" Target="https://www.google.com.tw/maps/place/25.019800,121.956699" TargetMode="External"/><Relationship Id="rId2349" Type="http://schemas.openxmlformats.org/officeDocument/2006/relationships/hyperlink" Target="https://www.google.com.tw/maps/place/23.268818,120.586517" TargetMode="External"/><Relationship Id="rId2763" Type="http://schemas.openxmlformats.org/officeDocument/2006/relationships/hyperlink" Target="https://www.google.com.tw/maps/place/24.589703,120.801990" TargetMode="External"/><Relationship Id="rId3814" Type="http://schemas.openxmlformats.org/officeDocument/2006/relationships/hyperlink" Target="https://www.google.com.tw/maps/place/24.366583,121.775333" TargetMode="External"/><Relationship Id="rId6220" Type="http://schemas.openxmlformats.org/officeDocument/2006/relationships/hyperlink" Target="https://www.google.com.tw/maps/place/22.728237,120.273547" TargetMode="External"/><Relationship Id="rId9376" Type="http://schemas.openxmlformats.org/officeDocument/2006/relationships/hyperlink" Target="https://www.google.com.tw/maps/place/24.649854,121.423439" TargetMode="External"/><Relationship Id="rId735" Type="http://schemas.openxmlformats.org/officeDocument/2006/relationships/hyperlink" Target="https://www.google.com.tw/maps/place/22.738346,120.318374" TargetMode="External"/><Relationship Id="rId1365" Type="http://schemas.openxmlformats.org/officeDocument/2006/relationships/hyperlink" Target="https://www.google.com.tw/maps/place/24.857857,121.825511" TargetMode="External"/><Relationship Id="rId2416" Type="http://schemas.openxmlformats.org/officeDocument/2006/relationships/hyperlink" Target="https://www.google.com.tw/maps/place/23.102123,120.481091" TargetMode="External"/><Relationship Id="rId8392" Type="http://schemas.openxmlformats.org/officeDocument/2006/relationships/hyperlink" Target="https://www.google.com.tw/maps/place/22.031122,120.740296" TargetMode="External"/><Relationship Id="rId9029" Type="http://schemas.openxmlformats.org/officeDocument/2006/relationships/hyperlink" Target="https://www.google.com.tw/maps/place/24.829957,121.333280" TargetMode="External"/><Relationship Id="rId1018" Type="http://schemas.openxmlformats.org/officeDocument/2006/relationships/hyperlink" Target="https://www.google.com.tw/maps/place/24.108975,120.605899" TargetMode="External"/><Relationship Id="rId1432" Type="http://schemas.openxmlformats.org/officeDocument/2006/relationships/hyperlink" Target="https://www.google.com.tw/maps/place/24.589003,121.859343" TargetMode="External"/><Relationship Id="rId2830" Type="http://schemas.openxmlformats.org/officeDocument/2006/relationships/hyperlink" Target="https://www.google.com.tw/maps/place/24.638815,121.481032" TargetMode="External"/><Relationship Id="rId4588" Type="http://schemas.openxmlformats.org/officeDocument/2006/relationships/hyperlink" Target="https://www.google.com.tw/maps/place/24.269742,120.568460" TargetMode="External"/><Relationship Id="rId5639" Type="http://schemas.openxmlformats.org/officeDocument/2006/relationships/hyperlink" Target="https://www.google.com.tw/maps/place/25.121200,121.323200" TargetMode="External"/><Relationship Id="rId5986" Type="http://schemas.openxmlformats.org/officeDocument/2006/relationships/hyperlink" Target="https://www.google.com.tw/maps/place/23.798163,120.278949" TargetMode="External"/><Relationship Id="rId8045" Type="http://schemas.openxmlformats.org/officeDocument/2006/relationships/hyperlink" Target="https://www.google.com.tw/maps/place/23.834658,120.918051" TargetMode="External"/><Relationship Id="rId71" Type="http://schemas.openxmlformats.org/officeDocument/2006/relationships/hyperlink" Target="https://www.google.com.tw/maps/place/24.963510,121.231570" TargetMode="External"/><Relationship Id="rId802" Type="http://schemas.openxmlformats.org/officeDocument/2006/relationships/hyperlink" Target="https://www.google.com.tw/maps/place/22.654463,120.520938" TargetMode="External"/><Relationship Id="rId7061" Type="http://schemas.openxmlformats.org/officeDocument/2006/relationships/hyperlink" Target="https://www.google.com.tw/maps/place/22.998720,120.212530" TargetMode="External"/><Relationship Id="rId8112" Type="http://schemas.openxmlformats.org/officeDocument/2006/relationships/hyperlink" Target="https://www.google.com.tw/maps/place/22.790997,120.566545" TargetMode="External"/><Relationship Id="rId4655" Type="http://schemas.openxmlformats.org/officeDocument/2006/relationships/hyperlink" Target="https://www.google.com.tw/maps/place/23.895054,121.603991" TargetMode="External"/><Relationship Id="rId5706" Type="http://schemas.openxmlformats.org/officeDocument/2006/relationships/hyperlink" Target="https://www.google.com.tw/maps/place/25.009610,121.046700" TargetMode="External"/><Relationship Id="rId178" Type="http://schemas.openxmlformats.org/officeDocument/2006/relationships/hyperlink" Target="https://www.google.com.tw/maps/place/24.721220,120.919100" TargetMode="External"/><Relationship Id="rId3257" Type="http://schemas.openxmlformats.org/officeDocument/2006/relationships/hyperlink" Target="https://www.google.com.tw/maps/place/24.186430,120.989188" TargetMode="External"/><Relationship Id="rId3671" Type="http://schemas.openxmlformats.org/officeDocument/2006/relationships/hyperlink" Target="https://www.google.com.tw/maps/place/24.798629,121.764083" TargetMode="External"/><Relationship Id="rId4308" Type="http://schemas.openxmlformats.org/officeDocument/2006/relationships/hyperlink" Target="https://www.google.com.tw/maps/place/22.640012,121.016538" TargetMode="External"/><Relationship Id="rId4722" Type="http://schemas.openxmlformats.org/officeDocument/2006/relationships/hyperlink" Target="https://www.google.com.tw/maps/place/23.655906,121.539340" TargetMode="External"/><Relationship Id="rId7878" Type="http://schemas.openxmlformats.org/officeDocument/2006/relationships/hyperlink" Target="https://www.google.com.tw/maps/place/23.019470,120.570017" TargetMode="External"/><Relationship Id="rId8929" Type="http://schemas.openxmlformats.org/officeDocument/2006/relationships/hyperlink" Target="https://www.google.com.tw/maps/place/22.974250,120.272473" TargetMode="External"/><Relationship Id="rId592" Type="http://schemas.openxmlformats.org/officeDocument/2006/relationships/hyperlink" Target="https://www.google.com.tw/maps/place/23.269437,120.313813" TargetMode="External"/><Relationship Id="rId2273" Type="http://schemas.openxmlformats.org/officeDocument/2006/relationships/hyperlink" Target="https://www.google.com.tw/maps/place/23.382865,120.574513" TargetMode="External"/><Relationship Id="rId3324" Type="http://schemas.openxmlformats.org/officeDocument/2006/relationships/hyperlink" Target="https://www.google.com.tw/maps/place/24.212195,121.265705" TargetMode="External"/><Relationship Id="rId6894" Type="http://schemas.openxmlformats.org/officeDocument/2006/relationships/hyperlink" Target="https://www.google.com.tw/maps/place/23.070583,120.215556" TargetMode="External"/><Relationship Id="rId7945" Type="http://schemas.openxmlformats.org/officeDocument/2006/relationships/hyperlink" Target="https://www.google.com.tw/maps/place/22.774149,120.450234" TargetMode="External"/><Relationship Id="rId245" Type="http://schemas.openxmlformats.org/officeDocument/2006/relationships/hyperlink" Target="https://www.google.com.tw/maps/place/24.572725,120.731717" TargetMode="External"/><Relationship Id="rId2340" Type="http://schemas.openxmlformats.org/officeDocument/2006/relationships/hyperlink" Target="https://www.google.com.tw/maps/place/23.289422,120.591937" TargetMode="External"/><Relationship Id="rId5496" Type="http://schemas.openxmlformats.org/officeDocument/2006/relationships/hyperlink" Target="https://www.google.com.tw/maps/place/24.037952,121.212116" TargetMode="External"/><Relationship Id="rId6547" Type="http://schemas.openxmlformats.org/officeDocument/2006/relationships/hyperlink" Target="https://www.google.com.tw/maps/place/23.468889,120.730556" TargetMode="External"/><Relationship Id="rId312" Type="http://schemas.openxmlformats.org/officeDocument/2006/relationships/hyperlink" Target="https://www.google.com.tw/maps/place/24.332994,120.614121" TargetMode="External"/><Relationship Id="rId4098" Type="http://schemas.openxmlformats.org/officeDocument/2006/relationships/hyperlink" Target="https://www.google.com.tw/maps/place/23.348520,121.323350" TargetMode="External"/><Relationship Id="rId5149" Type="http://schemas.openxmlformats.org/officeDocument/2006/relationships/hyperlink" Target="https://www.google.com.tw/maps/place/24.684873,120.885502" TargetMode="External"/><Relationship Id="rId5563" Type="http://schemas.openxmlformats.org/officeDocument/2006/relationships/hyperlink" Target="https://www.google.com.tw/maps/place/24.141777,121.281696" TargetMode="External"/><Relationship Id="rId6961" Type="http://schemas.openxmlformats.org/officeDocument/2006/relationships/hyperlink" Target="https://www.google.com.tw/maps/place/23.104165,120.294772" TargetMode="External"/><Relationship Id="rId9020" Type="http://schemas.openxmlformats.org/officeDocument/2006/relationships/hyperlink" Target="https://www.google.com.tw/maps/place/24.835964,121.302469" TargetMode="External"/><Relationship Id="rId4165" Type="http://schemas.openxmlformats.org/officeDocument/2006/relationships/hyperlink" Target="https://www.google.com.tw/maps/place/23.091170,121.179406" TargetMode="External"/><Relationship Id="rId5216" Type="http://schemas.openxmlformats.org/officeDocument/2006/relationships/hyperlink" Target="https://www.google.com.tw/maps/place/24.464135,120.781246" TargetMode="External"/><Relationship Id="rId6614" Type="http://schemas.openxmlformats.org/officeDocument/2006/relationships/hyperlink" Target="https://www.google.com.tw/maps/place/23.477233,120.865567" TargetMode="External"/><Relationship Id="rId1759" Type="http://schemas.openxmlformats.org/officeDocument/2006/relationships/hyperlink" Target="https://www.google.com.tw/maps/place/24.872140,121.227417" TargetMode="External"/><Relationship Id="rId3181" Type="http://schemas.openxmlformats.org/officeDocument/2006/relationships/hyperlink" Target="https://www.google.com.tw/maps/place/24.673635,121.760230" TargetMode="External"/><Relationship Id="rId5630" Type="http://schemas.openxmlformats.org/officeDocument/2006/relationships/hyperlink" Target="https://www.google.com.tw/maps/place/25.135000,121.364800" TargetMode="External"/><Relationship Id="rId8786" Type="http://schemas.openxmlformats.org/officeDocument/2006/relationships/hyperlink" Target="https://www.google.com.tw/maps/place/23.312240,121.249390" TargetMode="External"/><Relationship Id="rId1826" Type="http://schemas.openxmlformats.org/officeDocument/2006/relationships/hyperlink" Target="https://www.google.com.tw/maps/place/24.705969,121.063255" TargetMode="External"/><Relationship Id="rId4232" Type="http://schemas.openxmlformats.org/officeDocument/2006/relationships/hyperlink" Target="https://www.google.com.tw/maps/place/22.864239,121.095380" TargetMode="External"/><Relationship Id="rId7388" Type="http://schemas.openxmlformats.org/officeDocument/2006/relationships/hyperlink" Target="https://www.google.com.tw/maps/place/23.200251,121.024902" TargetMode="External"/><Relationship Id="rId8439" Type="http://schemas.openxmlformats.org/officeDocument/2006/relationships/hyperlink" Target="https://www.google.com.tw/maps/place/21.922358,120.852563" TargetMode="External"/><Relationship Id="rId8853" Type="http://schemas.openxmlformats.org/officeDocument/2006/relationships/hyperlink" Target="https://www.google.com.tw/maps/place/25.053959,121.262099" TargetMode="External"/><Relationship Id="rId3998" Type="http://schemas.openxmlformats.org/officeDocument/2006/relationships/hyperlink" Target="https://www.google.com.tw/maps/place/23.741470,121.450738" TargetMode="External"/><Relationship Id="rId7455" Type="http://schemas.openxmlformats.org/officeDocument/2006/relationships/hyperlink" Target="https://www.google.com.tw/maps/place/23.126817,121.159867" TargetMode="External"/><Relationship Id="rId8506" Type="http://schemas.openxmlformats.org/officeDocument/2006/relationships/hyperlink" Target="https://www.google.com.tw/maps/place/23.013679,120.665410" TargetMode="External"/><Relationship Id="rId8920" Type="http://schemas.openxmlformats.org/officeDocument/2006/relationships/hyperlink" Target="https://www.google.com.tw/maps/place/23.011805,120.287250" TargetMode="External"/><Relationship Id="rId6057" Type="http://schemas.openxmlformats.org/officeDocument/2006/relationships/hyperlink" Target="https://www.google.com.tw/maps/place/23.546774,120.184839" TargetMode="External"/><Relationship Id="rId6471" Type="http://schemas.openxmlformats.org/officeDocument/2006/relationships/hyperlink" Target="https://www.google.com.tw/maps/place/23.445079,120.587498" TargetMode="External"/><Relationship Id="rId7108" Type="http://schemas.openxmlformats.org/officeDocument/2006/relationships/hyperlink" Target="https://www.google.com.tw/maps/place/23.057352,120.397562" TargetMode="External"/><Relationship Id="rId7522" Type="http://schemas.openxmlformats.org/officeDocument/2006/relationships/hyperlink" Target="https://www.google.com.tw/maps/place/24.123141,120.882514" TargetMode="External"/><Relationship Id="rId986" Type="http://schemas.openxmlformats.org/officeDocument/2006/relationships/hyperlink" Target="https://www.google.com.tw/maps/place/24.192418,120.660082" TargetMode="External"/><Relationship Id="rId2667" Type="http://schemas.openxmlformats.org/officeDocument/2006/relationships/hyperlink" Target="https://www.google.com.tw/maps/place/24.843980,121.272391" TargetMode="External"/><Relationship Id="rId3718" Type="http://schemas.openxmlformats.org/officeDocument/2006/relationships/hyperlink" Target="https://www.google.com.tw/maps/place/24.615583,121.811493" TargetMode="External"/><Relationship Id="rId5073" Type="http://schemas.openxmlformats.org/officeDocument/2006/relationships/hyperlink" Target="https://www.google.com.tw/maps/place/23.841687,121.514663" TargetMode="External"/><Relationship Id="rId6124" Type="http://schemas.openxmlformats.org/officeDocument/2006/relationships/hyperlink" Target="https://www.google.com.tw/maps/place/23.272883,120.126016" TargetMode="External"/><Relationship Id="rId639" Type="http://schemas.openxmlformats.org/officeDocument/2006/relationships/hyperlink" Target="https://www.google.com.tw/maps/place/23.082750,120.304084" TargetMode="External"/><Relationship Id="rId1269" Type="http://schemas.openxmlformats.org/officeDocument/2006/relationships/hyperlink" Target="https://www.google.com.tw/maps/place/25.107600,121.919599" TargetMode="External"/><Relationship Id="rId5140" Type="http://schemas.openxmlformats.org/officeDocument/2006/relationships/hyperlink" Target="https://www.google.com.tw/maps/place/24.715730,120.905918" TargetMode="External"/><Relationship Id="rId8296" Type="http://schemas.openxmlformats.org/officeDocument/2006/relationships/hyperlink" Target="https://www.google.com.tw/maps/place/22.744602,120.732460" TargetMode="External"/><Relationship Id="rId9347" Type="http://schemas.openxmlformats.org/officeDocument/2006/relationships/hyperlink" Target="https://www.google.com.tw/maps/place/24.651747,121.409459" TargetMode="External"/><Relationship Id="rId1683" Type="http://schemas.openxmlformats.org/officeDocument/2006/relationships/hyperlink" Target="https://www.google.com.tw/maps/place/25.013569,121.460871" TargetMode="External"/><Relationship Id="rId2734" Type="http://schemas.openxmlformats.org/officeDocument/2006/relationships/hyperlink" Target="https://www.google.com.tw/maps/place/25.057103,121.633338" TargetMode="External"/><Relationship Id="rId706" Type="http://schemas.openxmlformats.org/officeDocument/2006/relationships/hyperlink" Target="https://www.google.com.tw/maps/place/22.851989,120.261694" TargetMode="External"/><Relationship Id="rId1336" Type="http://schemas.openxmlformats.org/officeDocument/2006/relationships/hyperlink" Target="https://www.google.com.tw/maps/place/24.950848,121.909183" TargetMode="External"/><Relationship Id="rId1750" Type="http://schemas.openxmlformats.org/officeDocument/2006/relationships/hyperlink" Target="https://www.google.com.tw/maps/place/24.880801,121.263560" TargetMode="External"/><Relationship Id="rId2801" Type="http://schemas.openxmlformats.org/officeDocument/2006/relationships/hyperlink" Target="https://www.google.com.tw/maps/place/24.470083,120.831207" TargetMode="External"/><Relationship Id="rId5957" Type="http://schemas.openxmlformats.org/officeDocument/2006/relationships/hyperlink" Target="https://www.google.com.tw/maps/place/23.946614,120.330632" TargetMode="External"/><Relationship Id="rId8016" Type="http://schemas.openxmlformats.org/officeDocument/2006/relationships/hyperlink" Target="https://www.google.com.tw/maps/place/23.868345,120.930494" TargetMode="External"/><Relationship Id="rId8363" Type="http://schemas.openxmlformats.org/officeDocument/2006/relationships/hyperlink" Target="https://www.google.com.tw/maps/place/22.147949,120.701197" TargetMode="External"/><Relationship Id="rId9414" Type="http://schemas.openxmlformats.org/officeDocument/2006/relationships/hyperlink" Target="https://www.google.com.tw/maps/place/24.646092,121.440520" TargetMode="External"/><Relationship Id="rId42" Type="http://schemas.openxmlformats.org/officeDocument/2006/relationships/hyperlink" Target="https://www.google.com.tw/maps/place/25.001505,121.355841" TargetMode="External"/><Relationship Id="rId1403" Type="http://schemas.openxmlformats.org/officeDocument/2006/relationships/hyperlink" Target="https://www.google.com.tw/maps/place/24.688906,121.825568" TargetMode="External"/><Relationship Id="rId4559" Type="http://schemas.openxmlformats.org/officeDocument/2006/relationships/hyperlink" Target="https://www.google.com.tw/maps/place/23.950827,121.515614" TargetMode="External"/><Relationship Id="rId4973" Type="http://schemas.openxmlformats.org/officeDocument/2006/relationships/hyperlink" Target="https://www.google.com.tw/maps/place/22.727051,121.117060" TargetMode="External"/><Relationship Id="rId8430" Type="http://schemas.openxmlformats.org/officeDocument/2006/relationships/hyperlink" Target="https://www.google.com.tw/maps/place/21.915971,120.841094" TargetMode="External"/><Relationship Id="rId3575" Type="http://schemas.openxmlformats.org/officeDocument/2006/relationships/hyperlink" Target="https://www.google.com.tw/maps/place/24.947071,121.651356" TargetMode="External"/><Relationship Id="rId4626" Type="http://schemas.openxmlformats.org/officeDocument/2006/relationships/hyperlink" Target="https://www.google.com.tw/maps/place/24.265320,120.577420" TargetMode="External"/><Relationship Id="rId7032" Type="http://schemas.openxmlformats.org/officeDocument/2006/relationships/hyperlink" Target="https://www.google.com.tw/maps/place/22.825386,120.309334" TargetMode="External"/><Relationship Id="rId496" Type="http://schemas.openxmlformats.org/officeDocument/2006/relationships/hyperlink" Target="https://www.google.com.tw/maps/place/23.636200,120.468962" TargetMode="External"/><Relationship Id="rId2177" Type="http://schemas.openxmlformats.org/officeDocument/2006/relationships/hyperlink" Target="https://www.google.com.tw/maps/place/23.666348,120.538572" TargetMode="External"/><Relationship Id="rId2591" Type="http://schemas.openxmlformats.org/officeDocument/2006/relationships/hyperlink" Target="https://www.google.com.tw/maps/place/23.813824,120.744537" TargetMode="External"/><Relationship Id="rId3228" Type="http://schemas.openxmlformats.org/officeDocument/2006/relationships/hyperlink" Target="https://www.google.com.tw/maps/place/24.174701,120.884312" TargetMode="External"/><Relationship Id="rId3642" Type="http://schemas.openxmlformats.org/officeDocument/2006/relationships/hyperlink" Target="https://www.google.com.tw/maps/place/24.857181,121.790564" TargetMode="External"/><Relationship Id="rId6798" Type="http://schemas.openxmlformats.org/officeDocument/2006/relationships/hyperlink" Target="https://www.google.com.tw/maps/place/23.443333,120.245556" TargetMode="External"/><Relationship Id="rId7849" Type="http://schemas.openxmlformats.org/officeDocument/2006/relationships/hyperlink" Target="https://www.google.com.tw/maps/place/23.112036,120.604936" TargetMode="External"/><Relationship Id="rId149" Type="http://schemas.openxmlformats.org/officeDocument/2006/relationships/hyperlink" Target="https://www.google.com.tw/maps/place/24.814410,120.975063" TargetMode="External"/><Relationship Id="rId563" Type="http://schemas.openxmlformats.org/officeDocument/2006/relationships/hyperlink" Target="https://www.google.com.tw/maps/place/23.379062,120.368248" TargetMode="External"/><Relationship Id="rId1193" Type="http://schemas.openxmlformats.org/officeDocument/2006/relationships/hyperlink" Target="https://www.google.com.tw/maps/place/25.183036,121.687656" TargetMode="External"/><Relationship Id="rId2244" Type="http://schemas.openxmlformats.org/officeDocument/2006/relationships/hyperlink" Target="https://www.google.com.tw/maps/place/23.425267,120.523374" TargetMode="External"/><Relationship Id="rId9271" Type="http://schemas.openxmlformats.org/officeDocument/2006/relationships/hyperlink" Target="https://www.google.com.tw/maps/place/24.686072,121.379310" TargetMode="External"/><Relationship Id="rId216" Type="http://schemas.openxmlformats.org/officeDocument/2006/relationships/hyperlink" Target="https://www.google.com.tw/maps/place/24.628696,120.818820" TargetMode="External"/><Relationship Id="rId1260" Type="http://schemas.openxmlformats.org/officeDocument/2006/relationships/hyperlink" Target="https://www.google.com.tw/maps/place/25.121990,121.904399" TargetMode="External"/><Relationship Id="rId6865" Type="http://schemas.openxmlformats.org/officeDocument/2006/relationships/hyperlink" Target="https://www.google.com.tw/maps/place/23.191316,120.188747" TargetMode="External"/><Relationship Id="rId7916" Type="http://schemas.openxmlformats.org/officeDocument/2006/relationships/hyperlink" Target="https://www.google.com.tw/maps/place/22.895737,120.483484" TargetMode="External"/><Relationship Id="rId630" Type="http://schemas.openxmlformats.org/officeDocument/2006/relationships/hyperlink" Target="https://www.google.com.tw/maps/place/23.119333,120.318500" TargetMode="External"/><Relationship Id="rId2311" Type="http://schemas.openxmlformats.org/officeDocument/2006/relationships/hyperlink" Target="https://www.google.com.tw/maps/place/23.348415,120.616735" TargetMode="External"/><Relationship Id="rId4069" Type="http://schemas.openxmlformats.org/officeDocument/2006/relationships/hyperlink" Target="https://www.google.com.tw/maps/place/23.463760,121.355510" TargetMode="External"/><Relationship Id="rId5467" Type="http://schemas.openxmlformats.org/officeDocument/2006/relationships/hyperlink" Target="https://www.google.com.tw/maps/place/24.028143,121.160258" TargetMode="External"/><Relationship Id="rId5881" Type="http://schemas.openxmlformats.org/officeDocument/2006/relationships/hyperlink" Target="https://www.google.com.tw/maps/place/24.199207,120.511635" TargetMode="External"/><Relationship Id="rId6518" Type="http://schemas.openxmlformats.org/officeDocument/2006/relationships/hyperlink" Target="https://www.google.com.tw/maps/place/23.431111,120.662778" TargetMode="External"/><Relationship Id="rId6932" Type="http://schemas.openxmlformats.org/officeDocument/2006/relationships/hyperlink" Target="https://www.google.com.tw/maps/place/23.206428,120.271870" TargetMode="External"/><Relationship Id="rId4483" Type="http://schemas.openxmlformats.org/officeDocument/2006/relationships/hyperlink" Target="https://www.google.com.tw/maps/place/24.884747,121.550551" TargetMode="External"/><Relationship Id="rId5534" Type="http://schemas.openxmlformats.org/officeDocument/2006/relationships/hyperlink" Target="https://www.google.com.tw/maps/place/24.106339,121.198711" TargetMode="External"/><Relationship Id="rId3085" Type="http://schemas.openxmlformats.org/officeDocument/2006/relationships/hyperlink" Target="https://www.google.com.tw/maps/place/24.297453,121.268542" TargetMode="External"/><Relationship Id="rId4136" Type="http://schemas.openxmlformats.org/officeDocument/2006/relationships/hyperlink" Target="https://www.google.com.tw/maps/place/23.186710,121.258420" TargetMode="External"/><Relationship Id="rId4550" Type="http://schemas.openxmlformats.org/officeDocument/2006/relationships/hyperlink" Target="https://www.google.com.tw/maps/place/23.952974,121.550041" TargetMode="External"/><Relationship Id="rId5601" Type="http://schemas.openxmlformats.org/officeDocument/2006/relationships/hyperlink" Target="https://www.google.com.tw/maps/place/23.944393,120.665165" TargetMode="External"/><Relationship Id="rId8757" Type="http://schemas.openxmlformats.org/officeDocument/2006/relationships/hyperlink" Target="https://www.google.com.tw/maps/place/22.879341,120.568627" TargetMode="External"/><Relationship Id="rId3152" Type="http://schemas.openxmlformats.org/officeDocument/2006/relationships/hyperlink" Target="https://www.google.com.tw/maps/place/24.660892,121.621356" TargetMode="External"/><Relationship Id="rId4203" Type="http://schemas.openxmlformats.org/officeDocument/2006/relationships/hyperlink" Target="https://www.google.com.tw/maps/place/22.935400,121.143680" TargetMode="External"/><Relationship Id="rId7359" Type="http://schemas.openxmlformats.org/officeDocument/2006/relationships/hyperlink" Target="https://www.google.com.tw/maps/place/23.247292,120.985868" TargetMode="External"/><Relationship Id="rId7773" Type="http://schemas.openxmlformats.org/officeDocument/2006/relationships/hyperlink" Target="https://www.google.com.tw/maps/place/23.515101,120.899282" TargetMode="External"/><Relationship Id="rId8824" Type="http://schemas.openxmlformats.org/officeDocument/2006/relationships/hyperlink" Target="https://www.google.com.tw/maps/place/23.278110,121.349130" TargetMode="External"/><Relationship Id="rId6375" Type="http://schemas.openxmlformats.org/officeDocument/2006/relationships/hyperlink" Target="https://www.google.com.tw/maps/place/22.932253,120.182628" TargetMode="External"/><Relationship Id="rId7426" Type="http://schemas.openxmlformats.org/officeDocument/2006/relationships/hyperlink" Target="https://www.google.com.tw/maps/place/23.157772,121.056625" TargetMode="External"/><Relationship Id="rId140" Type="http://schemas.openxmlformats.org/officeDocument/2006/relationships/hyperlink" Target="https://www.google.com.tw/maps/place/24.836600,121.005100" TargetMode="External"/><Relationship Id="rId3969" Type="http://schemas.openxmlformats.org/officeDocument/2006/relationships/hyperlink" Target="https://www.google.com.tw/maps/place/23.844590,121.492769" TargetMode="External"/><Relationship Id="rId5391" Type="http://schemas.openxmlformats.org/officeDocument/2006/relationships/hyperlink" Target="https://www.google.com.tw/maps/place/23.982477,120.878412" TargetMode="External"/><Relationship Id="rId6028" Type="http://schemas.openxmlformats.org/officeDocument/2006/relationships/hyperlink" Target="https://www.google.com.tw/maps/place/23.657501,120.176410" TargetMode="External"/><Relationship Id="rId7840" Type="http://schemas.openxmlformats.org/officeDocument/2006/relationships/hyperlink" Target="https://www.google.com.tw/maps/place/23.135693,120.620930" TargetMode="External"/><Relationship Id="rId6" Type="http://schemas.openxmlformats.org/officeDocument/2006/relationships/hyperlink" Target="https://www.google.com.tw/maps/place/25.054866,121.495327" TargetMode="External"/><Relationship Id="rId2985" Type="http://schemas.openxmlformats.org/officeDocument/2006/relationships/hyperlink" Target="https://www.google.com.tw/maps/place/24.499572,121.435114" TargetMode="External"/><Relationship Id="rId5044" Type="http://schemas.openxmlformats.org/officeDocument/2006/relationships/hyperlink" Target="https://www.google.com.tw/maps/place/22.788493,121.131306" TargetMode="External"/><Relationship Id="rId6442" Type="http://schemas.openxmlformats.org/officeDocument/2006/relationships/hyperlink" Target="https://www.google.com.tw/maps/place/23.455286,120.459213" TargetMode="External"/><Relationship Id="rId957" Type="http://schemas.openxmlformats.org/officeDocument/2006/relationships/hyperlink" Target="https://www.google.com.tw/maps/place/25.014775,121.391894" TargetMode="External"/><Relationship Id="rId1587" Type="http://schemas.openxmlformats.org/officeDocument/2006/relationships/hyperlink" Target="https://www.google.com.tw/maps/place/25.025641,121.873747" TargetMode="External"/><Relationship Id="rId2638" Type="http://schemas.openxmlformats.org/officeDocument/2006/relationships/hyperlink" Target="https://www.google.com.tw/maps/place/24.958103,121.299252" TargetMode="External"/><Relationship Id="rId1654" Type="http://schemas.openxmlformats.org/officeDocument/2006/relationships/hyperlink" Target="https://www.google.com.tw/maps/place/25.150435,121.724603" TargetMode="External"/><Relationship Id="rId2705" Type="http://schemas.openxmlformats.org/officeDocument/2006/relationships/hyperlink" Target="https://www.google.com.tw/maps/place/25.059055,121.643193" TargetMode="External"/><Relationship Id="rId4060" Type="http://schemas.openxmlformats.org/officeDocument/2006/relationships/hyperlink" Target="https://www.google.com.tw/maps/place/23.493340,121.366450" TargetMode="External"/><Relationship Id="rId5111" Type="http://schemas.openxmlformats.org/officeDocument/2006/relationships/hyperlink" Target="https://www.google.com.tw/maps/place/24.182611,120.602147" TargetMode="External"/><Relationship Id="rId8267" Type="http://schemas.openxmlformats.org/officeDocument/2006/relationships/hyperlink" Target="https://www.google.com.tw/maps/place/22.730402,120.667060" TargetMode="External"/><Relationship Id="rId8681" Type="http://schemas.openxmlformats.org/officeDocument/2006/relationships/hyperlink" Target="https://www.google.com.tw/maps/place/22.878420,120.234489" TargetMode="External"/><Relationship Id="rId9318" Type="http://schemas.openxmlformats.org/officeDocument/2006/relationships/hyperlink" Target="https://www.google.com.tw/maps/place/24.672018,121.407232" TargetMode="External"/><Relationship Id="rId1307" Type="http://schemas.openxmlformats.org/officeDocument/2006/relationships/hyperlink" Target="https://www.google.com.tw/maps/place/25.010260,121.989289" TargetMode="External"/><Relationship Id="rId1721" Type="http://schemas.openxmlformats.org/officeDocument/2006/relationships/hyperlink" Target="https://www.google.com.tw/maps/place/24.903474,121.348333" TargetMode="External"/><Relationship Id="rId4877" Type="http://schemas.openxmlformats.org/officeDocument/2006/relationships/hyperlink" Target="https://www.google.com.tw/maps/place/23.055533,121.344219" TargetMode="External"/><Relationship Id="rId5928" Type="http://schemas.openxmlformats.org/officeDocument/2006/relationships/hyperlink" Target="https://www.google.com.tw/maps/place/24.039652,120.421246" TargetMode="External"/><Relationship Id="rId7283" Type="http://schemas.openxmlformats.org/officeDocument/2006/relationships/hyperlink" Target="https://www.google.com.tw/maps/place/23.268376,120.849167" TargetMode="External"/><Relationship Id="rId8334" Type="http://schemas.openxmlformats.org/officeDocument/2006/relationships/hyperlink" Target="https://www.google.com.tw/maps/place/22.556720,120.412182" TargetMode="External"/><Relationship Id="rId13" Type="http://schemas.openxmlformats.org/officeDocument/2006/relationships/hyperlink" Target="https://www.google.com.tw/maps/place/25.061005,121.463553" TargetMode="External"/><Relationship Id="rId3479" Type="http://schemas.openxmlformats.org/officeDocument/2006/relationships/hyperlink" Target="https://www.google.com.tw/maps/place/24.176750,121.501945" TargetMode="External"/><Relationship Id="rId7350" Type="http://schemas.openxmlformats.org/officeDocument/2006/relationships/hyperlink" Target="https://www.google.com.tw/maps/place/23.268359,120.977040" TargetMode="External"/><Relationship Id="rId8401" Type="http://schemas.openxmlformats.org/officeDocument/2006/relationships/hyperlink" Target="https://www.google.com.tw/maps/place/21.993321,120.744966" TargetMode="External"/><Relationship Id="rId2495" Type="http://schemas.openxmlformats.org/officeDocument/2006/relationships/hyperlink" Target="https://www.google.com.tw/maps/place/22.793651,120.503266" TargetMode="External"/><Relationship Id="rId3893" Type="http://schemas.openxmlformats.org/officeDocument/2006/relationships/hyperlink" Target="https://www.google.com.tw/maps/place/24.115662,121.636565" TargetMode="External"/><Relationship Id="rId4944" Type="http://schemas.openxmlformats.org/officeDocument/2006/relationships/hyperlink" Target="https://www.google.com.tw/maps/place/22.817925,121.190001" TargetMode="External"/><Relationship Id="rId7003" Type="http://schemas.openxmlformats.org/officeDocument/2006/relationships/hyperlink" Target="https://www.google.com.tw/maps/place/22.931222,120.340528" TargetMode="External"/><Relationship Id="rId467" Type="http://schemas.openxmlformats.org/officeDocument/2006/relationships/hyperlink" Target="https://www.google.com.tw/maps/place/23.760027,120.496636" TargetMode="External"/><Relationship Id="rId1097" Type="http://schemas.openxmlformats.org/officeDocument/2006/relationships/hyperlink" Target="https://www.google.com.tw/maps/place/25.140022,121.459661" TargetMode="External"/><Relationship Id="rId2148" Type="http://schemas.openxmlformats.org/officeDocument/2006/relationships/hyperlink" Target="https://www.google.com.tw/maps/place/23.758956,120.610530" TargetMode="External"/><Relationship Id="rId3546" Type="http://schemas.openxmlformats.org/officeDocument/2006/relationships/hyperlink" Target="https://www.google.com.tw/maps/place/24.953618,121.555263" TargetMode="External"/><Relationship Id="rId3960" Type="http://schemas.openxmlformats.org/officeDocument/2006/relationships/hyperlink" Target="https://www.google.com.tw/maps/place/23.879228,121.514806" TargetMode="External"/><Relationship Id="rId9175" Type="http://schemas.openxmlformats.org/officeDocument/2006/relationships/hyperlink" Target="https://www.google.com.tw/maps/place/24.728619,121.357476" TargetMode="External"/><Relationship Id="rId881" Type="http://schemas.openxmlformats.org/officeDocument/2006/relationships/hyperlink" Target="https://www.google.com.tw/maps/place/22.355349,120.608056" TargetMode="External"/><Relationship Id="rId2562" Type="http://schemas.openxmlformats.org/officeDocument/2006/relationships/hyperlink" Target="https://www.google.com.tw/maps/place/24.870287,121.260114" TargetMode="External"/><Relationship Id="rId3613" Type="http://schemas.openxmlformats.org/officeDocument/2006/relationships/hyperlink" Target="https://www.google.com.tw/maps/place/24.896028,121.732181" TargetMode="External"/><Relationship Id="rId6769" Type="http://schemas.openxmlformats.org/officeDocument/2006/relationships/hyperlink" Target="https://www.google.com.tw/maps/place/23.549167,120.296389" TargetMode="External"/><Relationship Id="rId534" Type="http://schemas.openxmlformats.org/officeDocument/2006/relationships/hyperlink" Target="https://www.google.com.tw/maps/place/23.487500,120.444445" TargetMode="External"/><Relationship Id="rId1164" Type="http://schemas.openxmlformats.org/officeDocument/2006/relationships/hyperlink" Target="https://www.google.com.tw/maps/place/25.273205,121.621713" TargetMode="External"/><Relationship Id="rId2215" Type="http://schemas.openxmlformats.org/officeDocument/2006/relationships/hyperlink" Target="https://www.google.com.tw/maps/place/23.537580,120.551109" TargetMode="External"/><Relationship Id="rId5785" Type="http://schemas.openxmlformats.org/officeDocument/2006/relationships/hyperlink" Target="https://www.google.com.tw/maps/place/23.820872,120.806569" TargetMode="External"/><Relationship Id="rId6836" Type="http://schemas.openxmlformats.org/officeDocument/2006/relationships/hyperlink" Target="https://www.google.com.tw/maps/place/23.293813,120.244028" TargetMode="External"/><Relationship Id="rId8191" Type="http://schemas.openxmlformats.org/officeDocument/2006/relationships/hyperlink" Target="https://www.google.com.tw/maps/place/23.023820,121.288650" TargetMode="External"/><Relationship Id="rId9242" Type="http://schemas.openxmlformats.org/officeDocument/2006/relationships/hyperlink" Target="https://www.google.com.tw/maps/place/24.698315,121.365825" TargetMode="External"/><Relationship Id="rId601" Type="http://schemas.openxmlformats.org/officeDocument/2006/relationships/hyperlink" Target="https://www.google.com.tw/maps/place/23.230018,120.311193" TargetMode="External"/><Relationship Id="rId1231" Type="http://schemas.openxmlformats.org/officeDocument/2006/relationships/hyperlink" Target="https://www.google.com.tw/maps/place/25.142817,121.789105" TargetMode="External"/><Relationship Id="rId4387" Type="http://schemas.openxmlformats.org/officeDocument/2006/relationships/hyperlink" Target="https://www.google.com.tw/maps/place/22.327097,120.892174" TargetMode="External"/><Relationship Id="rId5438" Type="http://schemas.openxmlformats.org/officeDocument/2006/relationships/hyperlink" Target="https://www.google.com.tw/maps/place/23.995137,121.074861" TargetMode="External"/><Relationship Id="rId5852" Type="http://schemas.openxmlformats.org/officeDocument/2006/relationships/hyperlink" Target="https://www.google.com.tw/maps/place/24.299366,120.572676" TargetMode="External"/><Relationship Id="rId4454" Type="http://schemas.openxmlformats.org/officeDocument/2006/relationships/hyperlink" Target="https://www.google.com.tw/maps/place/22.207678,120.711663" TargetMode="External"/><Relationship Id="rId5505" Type="http://schemas.openxmlformats.org/officeDocument/2006/relationships/hyperlink" Target="https://www.google.com.tw/maps/place/24.034803,121.142385" TargetMode="External"/><Relationship Id="rId6903" Type="http://schemas.openxmlformats.org/officeDocument/2006/relationships/hyperlink" Target="https://www.google.com.tw/maps/place/23.031583,120.212639" TargetMode="External"/><Relationship Id="rId3056" Type="http://schemas.openxmlformats.org/officeDocument/2006/relationships/hyperlink" Target="https://www.google.com.tw/maps/place/24.355902,121.325571" TargetMode="External"/><Relationship Id="rId3470" Type="http://schemas.openxmlformats.org/officeDocument/2006/relationships/hyperlink" Target="https://www.google.com.tw/maps/place/24.207183,121.489192" TargetMode="External"/><Relationship Id="rId4107" Type="http://schemas.openxmlformats.org/officeDocument/2006/relationships/hyperlink" Target="https://www.google.com.tw/maps/place/23.318080,121.337000" TargetMode="External"/><Relationship Id="rId391" Type="http://schemas.openxmlformats.org/officeDocument/2006/relationships/hyperlink" Target="https://www.google.com.tw/maps/place/24.045928,120.533502" TargetMode="External"/><Relationship Id="rId2072" Type="http://schemas.openxmlformats.org/officeDocument/2006/relationships/hyperlink" Target="https://www.google.com.tw/maps/place/23.986873,120.683205" TargetMode="External"/><Relationship Id="rId3123" Type="http://schemas.openxmlformats.org/officeDocument/2006/relationships/hyperlink" Target="https://www.google.com.tw/maps/place/24.852159,121.342177" TargetMode="External"/><Relationship Id="rId4521" Type="http://schemas.openxmlformats.org/officeDocument/2006/relationships/hyperlink" Target="https://www.google.com.tw/maps/place/24.745595,121.697111" TargetMode="External"/><Relationship Id="rId6279" Type="http://schemas.openxmlformats.org/officeDocument/2006/relationships/hyperlink" Target="https://www.google.com.tw/maps/place/22.520786,120.364958" TargetMode="External"/><Relationship Id="rId7677" Type="http://schemas.openxmlformats.org/officeDocument/2006/relationships/hyperlink" Target="https://www.google.com.tw/maps/place/23.685962,120.863515" TargetMode="External"/><Relationship Id="rId8728" Type="http://schemas.openxmlformats.org/officeDocument/2006/relationships/hyperlink" Target="https://www.google.com.tw/maps/place/22.885855,120.436920" TargetMode="External"/><Relationship Id="rId6693" Type="http://schemas.openxmlformats.org/officeDocument/2006/relationships/hyperlink" Target="https://www.google.com.tw/maps/place/23.849242,120.402716" TargetMode="External"/><Relationship Id="rId7744" Type="http://schemas.openxmlformats.org/officeDocument/2006/relationships/hyperlink" Target="https://www.google.com.tw/maps/place/23.531894,120.914445" TargetMode="External"/><Relationship Id="rId2889" Type="http://schemas.openxmlformats.org/officeDocument/2006/relationships/hyperlink" Target="https://www.google.com.tw/maps/place/24.665462,121.593860" TargetMode="External"/><Relationship Id="rId5295" Type="http://schemas.openxmlformats.org/officeDocument/2006/relationships/hyperlink" Target="https://www.google.com.tw/maps/place/24.610614,120.834493" TargetMode="External"/><Relationship Id="rId6346" Type="http://schemas.openxmlformats.org/officeDocument/2006/relationships/hyperlink" Target="https://www.google.com.tw/maps/place/23.058739,120.190978" TargetMode="External"/><Relationship Id="rId6760" Type="http://schemas.openxmlformats.org/officeDocument/2006/relationships/hyperlink" Target="https://www.google.com.tw/maps/place/23.586028,120.299853" TargetMode="External"/><Relationship Id="rId7811" Type="http://schemas.openxmlformats.org/officeDocument/2006/relationships/hyperlink" Target="https://www.google.com.tw/maps/place/23.207814,120.684979" TargetMode="External"/><Relationship Id="rId111" Type="http://schemas.openxmlformats.org/officeDocument/2006/relationships/hyperlink" Target="https://www.google.com.tw/maps/place/24.886250,121.081680" TargetMode="External"/><Relationship Id="rId2956" Type="http://schemas.openxmlformats.org/officeDocument/2006/relationships/hyperlink" Target="https://www.google.com.tw/maps/place/24.583688,121.498183" TargetMode="External"/><Relationship Id="rId5362" Type="http://schemas.openxmlformats.org/officeDocument/2006/relationships/hyperlink" Target="https://www.google.com.tw/maps/place/23.987066,120.797704" TargetMode="External"/><Relationship Id="rId6413" Type="http://schemas.openxmlformats.org/officeDocument/2006/relationships/hyperlink" Target="https://www.google.com.tw/maps/place/23.480833,120.346667" TargetMode="External"/><Relationship Id="rId928" Type="http://schemas.openxmlformats.org/officeDocument/2006/relationships/hyperlink" Target="https://www.google.com.tw/maps/place/25.062964,121.517314" TargetMode="External"/><Relationship Id="rId1558" Type="http://schemas.openxmlformats.org/officeDocument/2006/relationships/hyperlink" Target="https://www.google.com.tw/maps/place/25.202018,121.429373" TargetMode="External"/><Relationship Id="rId2609" Type="http://schemas.openxmlformats.org/officeDocument/2006/relationships/hyperlink" Target="https://www.google.com.tw/maps/place/25.063356,121.265163" TargetMode="External"/><Relationship Id="rId5015" Type="http://schemas.openxmlformats.org/officeDocument/2006/relationships/hyperlink" Target="https://www.google.com.tw/maps/place/23.635629,121.489517" TargetMode="External"/><Relationship Id="rId8585" Type="http://schemas.openxmlformats.org/officeDocument/2006/relationships/hyperlink" Target="https://www.google.com.tw/maps/place/22.731930,120.547571" TargetMode="External"/><Relationship Id="rId1972" Type="http://schemas.openxmlformats.org/officeDocument/2006/relationships/hyperlink" Target="https://www.google.com.tw/maps/place/24.287717,120.795765" TargetMode="External"/><Relationship Id="rId4031" Type="http://schemas.openxmlformats.org/officeDocument/2006/relationships/hyperlink" Target="https://www.google.com.tw/maps/place/23.617310,121.396670" TargetMode="External"/><Relationship Id="rId7187" Type="http://schemas.openxmlformats.org/officeDocument/2006/relationships/hyperlink" Target="https://www.google.com.tw/maps/place/23.069937,120.633335" TargetMode="External"/><Relationship Id="rId8238" Type="http://schemas.openxmlformats.org/officeDocument/2006/relationships/hyperlink" Target="https://www.google.com.tw/maps/place/22.707411,120.569962" TargetMode="External"/><Relationship Id="rId1625" Type="http://schemas.openxmlformats.org/officeDocument/2006/relationships/hyperlink" Target="https://www.google.com.tw/maps/place/25.108453,121.809572" TargetMode="External"/><Relationship Id="rId7254" Type="http://schemas.openxmlformats.org/officeDocument/2006/relationships/hyperlink" Target="https://www.google.com.tw/maps/place/23.210427,120.805157" TargetMode="External"/><Relationship Id="rId8305" Type="http://schemas.openxmlformats.org/officeDocument/2006/relationships/hyperlink" Target="https://www.google.com.tw/maps/place/22.739984,120.741760" TargetMode="External"/><Relationship Id="rId8652" Type="http://schemas.openxmlformats.org/officeDocument/2006/relationships/hyperlink" Target="https://www.google.com.tw/maps/place/22.998338,120.641044" TargetMode="External"/><Relationship Id="rId3797" Type="http://schemas.openxmlformats.org/officeDocument/2006/relationships/hyperlink" Target="https://www.google.com.tw/maps/place/24.425413,121.790413" TargetMode="External"/><Relationship Id="rId4848" Type="http://schemas.openxmlformats.org/officeDocument/2006/relationships/hyperlink" Target="https://www.google.com.tw/maps/place/23.162219,121.403655" TargetMode="External"/><Relationship Id="rId2399" Type="http://schemas.openxmlformats.org/officeDocument/2006/relationships/hyperlink" Target="https://www.google.com.tw/maps/place/23.172476,120.488741" TargetMode="External"/><Relationship Id="rId3864" Type="http://schemas.openxmlformats.org/officeDocument/2006/relationships/hyperlink" Target="https://www.google.com.tw/maps/place/24.220273,121.689314" TargetMode="External"/><Relationship Id="rId4915" Type="http://schemas.openxmlformats.org/officeDocument/2006/relationships/hyperlink" Target="https://www.google.com.tw/maps/place/22.910203,121.261251" TargetMode="External"/><Relationship Id="rId6270" Type="http://schemas.openxmlformats.org/officeDocument/2006/relationships/hyperlink" Target="https://www.google.com.tw/maps/place/22.556156,120.360998" TargetMode="External"/><Relationship Id="rId7321" Type="http://schemas.openxmlformats.org/officeDocument/2006/relationships/hyperlink" Target="https://www.google.com.tw/maps/place/23.273046,120.915720" TargetMode="External"/><Relationship Id="rId785" Type="http://schemas.openxmlformats.org/officeDocument/2006/relationships/hyperlink" Target="https://www.google.com.tw/maps/place/22.648973,120.444137" TargetMode="External"/><Relationship Id="rId2466" Type="http://schemas.openxmlformats.org/officeDocument/2006/relationships/hyperlink" Target="https://www.google.com.tw/maps/place/22.904853,120.479034" TargetMode="External"/><Relationship Id="rId2880" Type="http://schemas.openxmlformats.org/officeDocument/2006/relationships/hyperlink" Target="https://www.google.com.tw/maps/place/24.642586,121.564411" TargetMode="External"/><Relationship Id="rId3517" Type="http://schemas.openxmlformats.org/officeDocument/2006/relationships/hyperlink" Target="https://www.google.com.tw/maps/place/24.136940,121.636166" TargetMode="External"/><Relationship Id="rId3931" Type="http://schemas.openxmlformats.org/officeDocument/2006/relationships/hyperlink" Target="https://www.google.com.tw/maps/place/23.971959,121.599297" TargetMode="External"/><Relationship Id="rId9079" Type="http://schemas.openxmlformats.org/officeDocument/2006/relationships/hyperlink" Target="https://www.google.com.tw/maps/place/24.772094,121.359978" TargetMode="External"/><Relationship Id="rId438" Type="http://schemas.openxmlformats.org/officeDocument/2006/relationships/hyperlink" Target="https://www.google.com.tw/maps/place/23.863020,120.507876" TargetMode="External"/><Relationship Id="rId852" Type="http://schemas.openxmlformats.org/officeDocument/2006/relationships/hyperlink" Target="https://www.google.com.tw/maps/place/22.469659,120.548128" TargetMode="External"/><Relationship Id="rId1068" Type="http://schemas.openxmlformats.org/officeDocument/2006/relationships/hyperlink" Target="https://www.google.com.tw/maps/place/22.636565,120.314608" TargetMode="External"/><Relationship Id="rId1482" Type="http://schemas.openxmlformats.org/officeDocument/2006/relationships/hyperlink" Target="https://www.google.com.tw/maps/place/25.173454,121.435506" TargetMode="External"/><Relationship Id="rId2119" Type="http://schemas.openxmlformats.org/officeDocument/2006/relationships/hyperlink" Target="https://www.google.com.tw/maps/place/23.798977,120.712966" TargetMode="External"/><Relationship Id="rId2533" Type="http://schemas.openxmlformats.org/officeDocument/2006/relationships/hyperlink" Target="https://www.google.com.tw/maps/place/22.661554,120.469864" TargetMode="External"/><Relationship Id="rId5689" Type="http://schemas.openxmlformats.org/officeDocument/2006/relationships/hyperlink" Target="https://www.google.com.tw/maps/place/25.035470,121.109920" TargetMode="External"/><Relationship Id="rId8095" Type="http://schemas.openxmlformats.org/officeDocument/2006/relationships/hyperlink" Target="https://www.google.com.tw/maps/place/22.772353,120.491230" TargetMode="External"/><Relationship Id="rId9146" Type="http://schemas.openxmlformats.org/officeDocument/2006/relationships/hyperlink" Target="https://www.google.com.tw/maps/place/24.740825,121.342588" TargetMode="External"/><Relationship Id="rId505" Type="http://schemas.openxmlformats.org/officeDocument/2006/relationships/hyperlink" Target="https://www.google.com.tw/maps/place/23.605278,120.449722" TargetMode="External"/><Relationship Id="rId1135" Type="http://schemas.openxmlformats.org/officeDocument/2006/relationships/hyperlink" Target="https://www.google.com.tw/maps/place/25.265247,121.507446" TargetMode="External"/><Relationship Id="rId8162" Type="http://schemas.openxmlformats.org/officeDocument/2006/relationships/hyperlink" Target="https://www.google.com.tw/maps/place/23.104819,121.299888" TargetMode="External"/><Relationship Id="rId9213" Type="http://schemas.openxmlformats.org/officeDocument/2006/relationships/hyperlink" Target="https://www.google.com.tw/maps/place/24.713880,121.360372" TargetMode="External"/><Relationship Id="rId1202" Type="http://schemas.openxmlformats.org/officeDocument/2006/relationships/hyperlink" Target="https://www.google.com.tw/maps/place/25.160183,121.699646" TargetMode="External"/><Relationship Id="rId2600" Type="http://schemas.openxmlformats.org/officeDocument/2006/relationships/hyperlink" Target="https://www.google.com.tw/maps/place/25.100102,121.249221" TargetMode="External"/><Relationship Id="rId4358" Type="http://schemas.openxmlformats.org/officeDocument/2006/relationships/hyperlink" Target="https://www.google.com.tw/maps/place/22.445048,120.939981" TargetMode="External"/><Relationship Id="rId5409" Type="http://schemas.openxmlformats.org/officeDocument/2006/relationships/hyperlink" Target="https://www.google.com.tw/maps/place/23.970112,120.952412" TargetMode="External"/><Relationship Id="rId5756" Type="http://schemas.openxmlformats.org/officeDocument/2006/relationships/hyperlink" Target="https://www.google.com.tw/maps/place/24.821070,120.926920" TargetMode="External"/><Relationship Id="rId6807" Type="http://schemas.openxmlformats.org/officeDocument/2006/relationships/hyperlink" Target="https://www.google.com.tw/maps/place/23.402778,120.245834" TargetMode="External"/><Relationship Id="rId4772" Type="http://schemas.openxmlformats.org/officeDocument/2006/relationships/hyperlink" Target="https://www.google.com.tw/maps/place/23.464726,121.490941" TargetMode="External"/><Relationship Id="rId5823" Type="http://schemas.openxmlformats.org/officeDocument/2006/relationships/hyperlink" Target="https://www.google.com.tw/maps/place/23.793262,120.943694" TargetMode="External"/><Relationship Id="rId8979" Type="http://schemas.openxmlformats.org/officeDocument/2006/relationships/hyperlink" Target="https://www.google.com.tw/maps/place/24.248851,121.096964" TargetMode="External"/><Relationship Id="rId295" Type="http://schemas.openxmlformats.org/officeDocument/2006/relationships/hyperlink" Target="https://www.google.com.tw/maps/place/24.392536,120.649570" TargetMode="External"/><Relationship Id="rId3374" Type="http://schemas.openxmlformats.org/officeDocument/2006/relationships/hyperlink" Target="https://www.google.com.tw/maps/place/24.182632,121.343193" TargetMode="External"/><Relationship Id="rId4425" Type="http://schemas.openxmlformats.org/officeDocument/2006/relationships/hyperlink" Target="https://www.google.com.tw/maps/place/22.242745,120.812649" TargetMode="External"/><Relationship Id="rId7995" Type="http://schemas.openxmlformats.org/officeDocument/2006/relationships/hyperlink" Target="https://www.google.com.tw/maps/place/22.567861,120.428803" TargetMode="External"/><Relationship Id="rId2390" Type="http://schemas.openxmlformats.org/officeDocument/2006/relationships/hyperlink" Target="https://www.google.com.tw/maps/place/23.192727,120.510448" TargetMode="External"/><Relationship Id="rId3027" Type="http://schemas.openxmlformats.org/officeDocument/2006/relationships/hyperlink" Target="https://www.google.com.tw/maps/place/24.404672,121.364097" TargetMode="External"/><Relationship Id="rId3441" Type="http://schemas.openxmlformats.org/officeDocument/2006/relationships/hyperlink" Target="https://www.google.com.tw/maps/place/24.206225,121.432910" TargetMode="External"/><Relationship Id="rId6597" Type="http://schemas.openxmlformats.org/officeDocument/2006/relationships/hyperlink" Target="https://www.google.com.tw/maps/place/23.485833,120.823889" TargetMode="External"/><Relationship Id="rId7648" Type="http://schemas.openxmlformats.org/officeDocument/2006/relationships/hyperlink" Target="https://www.google.com.tw/maps/place/23.798197,120.868907" TargetMode="External"/><Relationship Id="rId362" Type="http://schemas.openxmlformats.org/officeDocument/2006/relationships/hyperlink" Target="https://www.google.com.tw/maps/place/24.136324,120.552347" TargetMode="External"/><Relationship Id="rId2043" Type="http://schemas.openxmlformats.org/officeDocument/2006/relationships/hyperlink" Target="https://www.google.com.tw/maps/place/24.104993,120.681130" TargetMode="External"/><Relationship Id="rId5199" Type="http://schemas.openxmlformats.org/officeDocument/2006/relationships/hyperlink" Target="https://www.google.com.tw/maps/place/24.533561,120.804428" TargetMode="External"/><Relationship Id="rId6664" Type="http://schemas.openxmlformats.org/officeDocument/2006/relationships/hyperlink" Target="https://www.google.com.tw/maps/place/23.929735,120.478895" TargetMode="External"/><Relationship Id="rId7715" Type="http://schemas.openxmlformats.org/officeDocument/2006/relationships/hyperlink" Target="https://www.google.com.tw/maps/place/23.550612,120.866443" TargetMode="External"/><Relationship Id="rId9070" Type="http://schemas.openxmlformats.org/officeDocument/2006/relationships/hyperlink" Target="https://www.google.com.tw/maps/place/24.779443,121.360039" TargetMode="External"/><Relationship Id="rId2110" Type="http://schemas.openxmlformats.org/officeDocument/2006/relationships/hyperlink" Target="https://www.google.com.tw/maps/place/23.833876,120.707763" TargetMode="External"/><Relationship Id="rId5266" Type="http://schemas.openxmlformats.org/officeDocument/2006/relationships/hyperlink" Target="https://www.google.com.tw/maps/place/24.258093,120.719544" TargetMode="External"/><Relationship Id="rId5680" Type="http://schemas.openxmlformats.org/officeDocument/2006/relationships/hyperlink" Target="https://www.google.com.tw/maps/place/25.051120,121.149470" TargetMode="External"/><Relationship Id="rId6317" Type="http://schemas.openxmlformats.org/officeDocument/2006/relationships/hyperlink" Target="https://www.google.com.tw/maps/place/22.447315,120.504289" TargetMode="External"/><Relationship Id="rId4282" Type="http://schemas.openxmlformats.org/officeDocument/2006/relationships/hyperlink" Target="https://www.google.com.tw/maps/place/22.741428,121.057352" TargetMode="External"/><Relationship Id="rId5333" Type="http://schemas.openxmlformats.org/officeDocument/2006/relationships/hyperlink" Target="https://www.google.com.tw/maps/place/23.991942,120.667052" TargetMode="External"/><Relationship Id="rId6731" Type="http://schemas.openxmlformats.org/officeDocument/2006/relationships/hyperlink" Target="https://www.google.com.tw/maps/place/23.711598,120.325215" TargetMode="External"/><Relationship Id="rId8489" Type="http://schemas.openxmlformats.org/officeDocument/2006/relationships/hyperlink" Target="https://www.google.com.tw/maps/place/22.294592,120.887973" TargetMode="External"/><Relationship Id="rId1876" Type="http://schemas.openxmlformats.org/officeDocument/2006/relationships/hyperlink" Target="https://www.google.com.tw/maps/place/24.602424,120.958558" TargetMode="External"/><Relationship Id="rId2927" Type="http://schemas.openxmlformats.org/officeDocument/2006/relationships/hyperlink" Target="https://www.google.com.tw/maps/place/24.744278,121.724887" TargetMode="External"/><Relationship Id="rId1529" Type="http://schemas.openxmlformats.org/officeDocument/2006/relationships/hyperlink" Target="https://www.google.com.tw/maps/place/25.122505,121.478073" TargetMode="External"/><Relationship Id="rId1943" Type="http://schemas.openxmlformats.org/officeDocument/2006/relationships/hyperlink" Target="https://www.google.com.tw/maps/place/24.364004,120.840324" TargetMode="External"/><Relationship Id="rId5400" Type="http://schemas.openxmlformats.org/officeDocument/2006/relationships/hyperlink" Target="https://www.google.com.tw/maps/place/23.978489,120.917655" TargetMode="External"/><Relationship Id="rId8556" Type="http://schemas.openxmlformats.org/officeDocument/2006/relationships/hyperlink" Target="https://www.google.com.tw/maps/place/22.829969,120.601282" TargetMode="External"/><Relationship Id="rId8970" Type="http://schemas.openxmlformats.org/officeDocument/2006/relationships/hyperlink" Target="https://www.google.com.tw/maps/place/24.231433,121.075742" TargetMode="External"/><Relationship Id="rId4002" Type="http://schemas.openxmlformats.org/officeDocument/2006/relationships/hyperlink" Target="https://www.google.com.tw/maps/place/23.728068,121.439493" TargetMode="External"/><Relationship Id="rId7158" Type="http://schemas.openxmlformats.org/officeDocument/2006/relationships/hyperlink" Target="https://www.google.com.tw/maps/place/23.067875,120.553531" TargetMode="External"/><Relationship Id="rId7572" Type="http://schemas.openxmlformats.org/officeDocument/2006/relationships/hyperlink" Target="https://www.google.com.tw/maps/place/24.024171,120.949253" TargetMode="External"/><Relationship Id="rId8209" Type="http://schemas.openxmlformats.org/officeDocument/2006/relationships/hyperlink" Target="https://www.google.com.tw/maps/place/22.987512,121.306200" TargetMode="External"/><Relationship Id="rId8623" Type="http://schemas.openxmlformats.org/officeDocument/2006/relationships/hyperlink" Target="https://www.google.com.tw/maps/place/22.586807,120.493055" TargetMode="External"/><Relationship Id="rId3768" Type="http://schemas.openxmlformats.org/officeDocument/2006/relationships/hyperlink" Target="https://www.google.com.tw/maps/place/24.493043,121.833973" TargetMode="External"/><Relationship Id="rId4819" Type="http://schemas.openxmlformats.org/officeDocument/2006/relationships/hyperlink" Target="https://www.google.com.tw/maps/place/23.279344,121.426652" TargetMode="External"/><Relationship Id="rId6174" Type="http://schemas.openxmlformats.org/officeDocument/2006/relationships/hyperlink" Target="https://www.google.com.tw/maps/place/22.881227,120.187917" TargetMode="External"/><Relationship Id="rId7225" Type="http://schemas.openxmlformats.org/officeDocument/2006/relationships/hyperlink" Target="https://www.google.com.tw/maps/place/23.139123,120.729913" TargetMode="External"/><Relationship Id="rId689" Type="http://schemas.openxmlformats.org/officeDocument/2006/relationships/hyperlink" Target="https://www.google.com.tw/maps/place/22.917028,120.225834" TargetMode="External"/><Relationship Id="rId2784" Type="http://schemas.openxmlformats.org/officeDocument/2006/relationships/hyperlink" Target="https://www.google.com.tw/maps/place/24.541143,120.821925" TargetMode="External"/><Relationship Id="rId5190" Type="http://schemas.openxmlformats.org/officeDocument/2006/relationships/hyperlink" Target="https://www.google.com.tw/maps/place/24.569384,120.814213" TargetMode="External"/><Relationship Id="rId6241" Type="http://schemas.openxmlformats.org/officeDocument/2006/relationships/hyperlink" Target="https://www.google.com.tw/maps/place/22.658237,120.292317" TargetMode="External"/><Relationship Id="rId9397" Type="http://schemas.openxmlformats.org/officeDocument/2006/relationships/hyperlink" Target="https://www.google.com.tw/maps/place/24.647541,121.431739" TargetMode="External"/><Relationship Id="rId756" Type="http://schemas.openxmlformats.org/officeDocument/2006/relationships/hyperlink" Target="https://www.google.com.tw/maps/place/22.646602,120.314545" TargetMode="External"/><Relationship Id="rId1386" Type="http://schemas.openxmlformats.org/officeDocument/2006/relationships/hyperlink" Target="https://www.google.com.tw/maps/place/24.765348,121.815670" TargetMode="External"/><Relationship Id="rId2437" Type="http://schemas.openxmlformats.org/officeDocument/2006/relationships/hyperlink" Target="https://www.google.com.tw/maps/place/23.009792,120.469221" TargetMode="External"/><Relationship Id="rId3835" Type="http://schemas.openxmlformats.org/officeDocument/2006/relationships/hyperlink" Target="https://www.google.com.tw/maps/place/24.310342,121.747213" TargetMode="External"/><Relationship Id="rId409" Type="http://schemas.openxmlformats.org/officeDocument/2006/relationships/hyperlink" Target="https://www.google.com.tw/maps/place/23.974858,120.571590" TargetMode="External"/><Relationship Id="rId1039" Type="http://schemas.openxmlformats.org/officeDocument/2006/relationships/hyperlink" Target="https://www.google.com.tw/maps/place/23.753325,120.501626" TargetMode="External"/><Relationship Id="rId2851" Type="http://schemas.openxmlformats.org/officeDocument/2006/relationships/hyperlink" Target="https://www.google.com.tw/maps/place/24.607558,121.486930" TargetMode="External"/><Relationship Id="rId3902" Type="http://schemas.openxmlformats.org/officeDocument/2006/relationships/hyperlink" Target="https://www.google.com.tw/maps/place/24.085813,121.611252" TargetMode="External"/><Relationship Id="rId8066" Type="http://schemas.openxmlformats.org/officeDocument/2006/relationships/hyperlink" Target="https://www.google.com.tw/maps/place/22.759893,120.366530" TargetMode="External"/><Relationship Id="rId9117" Type="http://schemas.openxmlformats.org/officeDocument/2006/relationships/hyperlink" Target="https://www.google.com.tw/maps/place/24.753952,121.348995" TargetMode="External"/><Relationship Id="rId92" Type="http://schemas.openxmlformats.org/officeDocument/2006/relationships/hyperlink" Target="https://www.google.com.tw/maps/place/24.908400,121.168600" TargetMode="External"/><Relationship Id="rId823" Type="http://schemas.openxmlformats.org/officeDocument/2006/relationships/hyperlink" Target="https://www.google.com.tw/maps/place/22.578493,120.546339" TargetMode="External"/><Relationship Id="rId1453" Type="http://schemas.openxmlformats.org/officeDocument/2006/relationships/hyperlink" Target="https://www.google.com.tw/maps/place/25.179835,121.581361" TargetMode="External"/><Relationship Id="rId2504" Type="http://schemas.openxmlformats.org/officeDocument/2006/relationships/hyperlink" Target="https://www.google.com.tw/maps/place/22.758478,120.492223" TargetMode="External"/><Relationship Id="rId7082" Type="http://schemas.openxmlformats.org/officeDocument/2006/relationships/hyperlink" Target="https://www.google.com.tw/maps/place/23.036972,120.301084" TargetMode="External"/><Relationship Id="rId8480" Type="http://schemas.openxmlformats.org/officeDocument/2006/relationships/hyperlink" Target="https://www.google.com.tw/maps/place/22.255489,120.893097" TargetMode="External"/><Relationship Id="rId1106" Type="http://schemas.openxmlformats.org/officeDocument/2006/relationships/hyperlink" Target="https://www.google.com.tw/maps/place/25.177275,121.455894" TargetMode="External"/><Relationship Id="rId1520" Type="http://schemas.openxmlformats.org/officeDocument/2006/relationships/hyperlink" Target="https://www.google.com.tw/maps/place/25.104646,121.512021" TargetMode="External"/><Relationship Id="rId4676" Type="http://schemas.openxmlformats.org/officeDocument/2006/relationships/hyperlink" Target="https://www.google.com.tw/maps/place/23.806598,121.572843" TargetMode="External"/><Relationship Id="rId5727" Type="http://schemas.openxmlformats.org/officeDocument/2006/relationships/hyperlink" Target="https://www.google.com.tw/maps/place/24.930480,120.994950" TargetMode="External"/><Relationship Id="rId8133" Type="http://schemas.openxmlformats.org/officeDocument/2006/relationships/hyperlink" Target="https://www.google.com.tw/maps/place/23.153940,121.265980" TargetMode="External"/><Relationship Id="rId3278" Type="http://schemas.openxmlformats.org/officeDocument/2006/relationships/hyperlink" Target="https://www.google.com.tw/maps/place/24.258588,121.207371" TargetMode="External"/><Relationship Id="rId3692" Type="http://schemas.openxmlformats.org/officeDocument/2006/relationships/hyperlink" Target="https://www.google.com.tw/maps/place/24.710285,121.772746" TargetMode="External"/><Relationship Id="rId4329" Type="http://schemas.openxmlformats.org/officeDocument/2006/relationships/hyperlink" Target="https://www.google.com.tw/maps/place/22.558719,120.977196" TargetMode="External"/><Relationship Id="rId4743" Type="http://schemas.openxmlformats.org/officeDocument/2006/relationships/hyperlink" Target="https://www.google.com.tw/maps/place/23.574505,121.521922" TargetMode="External"/><Relationship Id="rId7899" Type="http://schemas.openxmlformats.org/officeDocument/2006/relationships/hyperlink" Target="https://www.google.com.tw/maps/place/22.960947,120.519292" TargetMode="External"/><Relationship Id="rId8200" Type="http://schemas.openxmlformats.org/officeDocument/2006/relationships/hyperlink" Target="https://www.google.com.tw/maps/place/22.999846,121.287582" TargetMode="External"/><Relationship Id="rId199" Type="http://schemas.openxmlformats.org/officeDocument/2006/relationships/hyperlink" Target="https://www.google.com.tw/maps/place/24.661176,120.876447" TargetMode="External"/><Relationship Id="rId2294" Type="http://schemas.openxmlformats.org/officeDocument/2006/relationships/hyperlink" Target="https://www.google.com.tw/maps/place/23.357670,120.601783" TargetMode="External"/><Relationship Id="rId3345" Type="http://schemas.openxmlformats.org/officeDocument/2006/relationships/hyperlink" Target="https://www.google.com.tw/maps/place/24.224162,121.305516" TargetMode="External"/><Relationship Id="rId266" Type="http://schemas.openxmlformats.org/officeDocument/2006/relationships/hyperlink" Target="https://www.google.com.tw/maps/place/24.499458,120.691212" TargetMode="External"/><Relationship Id="rId680" Type="http://schemas.openxmlformats.org/officeDocument/2006/relationships/hyperlink" Target="https://www.google.com.tw/maps/place/22.956639,120.217445" TargetMode="External"/><Relationship Id="rId2361" Type="http://schemas.openxmlformats.org/officeDocument/2006/relationships/hyperlink" Target="https://www.google.com.tw/maps/place/23.244606,120.565541" TargetMode="External"/><Relationship Id="rId3412" Type="http://schemas.openxmlformats.org/officeDocument/2006/relationships/hyperlink" Target="https://www.google.com.tw/maps/place/24.193782,121.404239" TargetMode="External"/><Relationship Id="rId4810" Type="http://schemas.openxmlformats.org/officeDocument/2006/relationships/hyperlink" Target="https://www.google.com.tw/maps/place/23.313991,121.447469" TargetMode="External"/><Relationship Id="rId6568" Type="http://schemas.openxmlformats.org/officeDocument/2006/relationships/hyperlink" Target="https://www.google.com.tw/maps/place/23.496944,120.778889" TargetMode="External"/><Relationship Id="rId7619" Type="http://schemas.openxmlformats.org/officeDocument/2006/relationships/hyperlink" Target="https://www.google.com.tw/maps/place/23.868287,120.916119" TargetMode="External"/><Relationship Id="rId7966" Type="http://schemas.openxmlformats.org/officeDocument/2006/relationships/hyperlink" Target="https://www.google.com.tw/maps/place/22.683750,120.430772" TargetMode="External"/><Relationship Id="rId333" Type="http://schemas.openxmlformats.org/officeDocument/2006/relationships/hyperlink" Target="https://www.google.com.tw/maps/place/24.256549,120.558422" TargetMode="External"/><Relationship Id="rId2014" Type="http://schemas.openxmlformats.org/officeDocument/2006/relationships/hyperlink" Target="https://www.google.com.tw/maps/place/24.221910,120.706598" TargetMode="External"/><Relationship Id="rId6982" Type="http://schemas.openxmlformats.org/officeDocument/2006/relationships/hyperlink" Target="https://www.google.com.tw/maps/place/23.015944,120.309417" TargetMode="External"/><Relationship Id="rId9041" Type="http://schemas.openxmlformats.org/officeDocument/2006/relationships/hyperlink" Target="https://www.google.com.tw/maps/place/24.808613,121.352901" TargetMode="External"/><Relationship Id="rId1030" Type="http://schemas.openxmlformats.org/officeDocument/2006/relationships/hyperlink" Target="https://www.google.com.tw/maps/place/24.098310,120.556559" TargetMode="External"/><Relationship Id="rId4186" Type="http://schemas.openxmlformats.org/officeDocument/2006/relationships/hyperlink" Target="https://www.google.com.tw/maps/place/23.002730,121.146717" TargetMode="External"/><Relationship Id="rId5584" Type="http://schemas.openxmlformats.org/officeDocument/2006/relationships/hyperlink" Target="https://www.google.com.tw/maps/place/24.090377,120.589775" TargetMode="External"/><Relationship Id="rId6635" Type="http://schemas.openxmlformats.org/officeDocument/2006/relationships/hyperlink" Target="https://www.google.com.tw/maps/place/24.049086,120.510311" TargetMode="External"/><Relationship Id="rId400" Type="http://schemas.openxmlformats.org/officeDocument/2006/relationships/hyperlink" Target="https://www.google.com.tw/maps/place/24.010730,120.552401" TargetMode="External"/><Relationship Id="rId5237" Type="http://schemas.openxmlformats.org/officeDocument/2006/relationships/hyperlink" Target="https://www.google.com.tw/maps/place/24.377929,120.749620" TargetMode="External"/><Relationship Id="rId5651" Type="http://schemas.openxmlformats.org/officeDocument/2006/relationships/hyperlink" Target="https://www.google.com.tw/maps/place/25.117570,121.266700" TargetMode="External"/><Relationship Id="rId6702" Type="http://schemas.openxmlformats.org/officeDocument/2006/relationships/hyperlink" Target="https://www.google.com.tw/maps/place/23.811190,120.394273" TargetMode="External"/><Relationship Id="rId1847" Type="http://schemas.openxmlformats.org/officeDocument/2006/relationships/hyperlink" Target="https://www.google.com.tw/maps/place/24.696699,120.984774" TargetMode="External"/><Relationship Id="rId4253" Type="http://schemas.openxmlformats.org/officeDocument/2006/relationships/hyperlink" Target="https://www.google.com.tw/maps/place/22.783481,121.118519" TargetMode="External"/><Relationship Id="rId5304" Type="http://schemas.openxmlformats.org/officeDocument/2006/relationships/hyperlink" Target="https://www.google.com.tw/maps/place/24.082920,120.588694" TargetMode="External"/><Relationship Id="rId8874" Type="http://schemas.openxmlformats.org/officeDocument/2006/relationships/hyperlink" Target="https://www.google.com.tw/maps/place/24.991135,121.192801" TargetMode="External"/><Relationship Id="rId4320" Type="http://schemas.openxmlformats.org/officeDocument/2006/relationships/hyperlink" Target="https://www.google.com.tw/maps/place/22.587952,120.994470" TargetMode="External"/><Relationship Id="rId7476" Type="http://schemas.openxmlformats.org/officeDocument/2006/relationships/hyperlink" Target="https://www.google.com.tw/maps/place/23.126973,121.204664" TargetMode="External"/><Relationship Id="rId7890" Type="http://schemas.openxmlformats.org/officeDocument/2006/relationships/hyperlink" Target="https://www.google.com.tw/maps/place/22.981666,120.553861" TargetMode="External"/><Relationship Id="rId8527" Type="http://schemas.openxmlformats.org/officeDocument/2006/relationships/hyperlink" Target="https://www.google.com.tw/maps/place/22.938752,120.650831" TargetMode="External"/><Relationship Id="rId190" Type="http://schemas.openxmlformats.org/officeDocument/2006/relationships/hyperlink" Target="https://www.google.com.tw/maps/place/24.685031,120.901389" TargetMode="External"/><Relationship Id="rId1914" Type="http://schemas.openxmlformats.org/officeDocument/2006/relationships/hyperlink" Target="https://www.google.com.tw/maps/place/24.466283,120.885848" TargetMode="External"/><Relationship Id="rId6078" Type="http://schemas.openxmlformats.org/officeDocument/2006/relationships/hyperlink" Target="https://www.google.com.tw/maps/place/23.457222,120.172500" TargetMode="External"/><Relationship Id="rId6492" Type="http://schemas.openxmlformats.org/officeDocument/2006/relationships/hyperlink" Target="https://www.google.com.tw/maps/place/23.433333,120.639167" TargetMode="External"/><Relationship Id="rId7129" Type="http://schemas.openxmlformats.org/officeDocument/2006/relationships/hyperlink" Target="https://www.google.com.tw/maps/place/23.113118,120.455968" TargetMode="External"/><Relationship Id="rId7543" Type="http://schemas.openxmlformats.org/officeDocument/2006/relationships/hyperlink" Target="https://www.google.com.tw/maps/place/24.062007,120.887197" TargetMode="External"/><Relationship Id="rId8941" Type="http://schemas.openxmlformats.org/officeDocument/2006/relationships/hyperlink" Target="https://www.google.com.tw/maps/place/22.925389,120.288417" TargetMode="External"/><Relationship Id="rId5094" Type="http://schemas.openxmlformats.org/officeDocument/2006/relationships/hyperlink" Target="https://www.google.com.tw/maps/place/24.239064,120.565956" TargetMode="External"/><Relationship Id="rId6145" Type="http://schemas.openxmlformats.org/officeDocument/2006/relationships/hyperlink" Target="https://www.google.com.tw/maps/place/23.180750,120.133389" TargetMode="External"/><Relationship Id="rId2688" Type="http://schemas.openxmlformats.org/officeDocument/2006/relationships/hyperlink" Target="https://www.google.com.tw/maps/place/25.041049,121.568560" TargetMode="External"/><Relationship Id="rId3739" Type="http://schemas.openxmlformats.org/officeDocument/2006/relationships/hyperlink" Target="https://www.google.com.tw/maps/place/24.565813,121.865933" TargetMode="External"/><Relationship Id="rId5161" Type="http://schemas.openxmlformats.org/officeDocument/2006/relationships/hyperlink" Target="https://www.google.com.tw/maps/place/24.634977,120.883572" TargetMode="External"/><Relationship Id="rId7610" Type="http://schemas.openxmlformats.org/officeDocument/2006/relationships/hyperlink" Target="https://www.google.com.tw/maps/place/23.897964,120.933269" TargetMode="External"/><Relationship Id="rId2755" Type="http://schemas.openxmlformats.org/officeDocument/2006/relationships/hyperlink" Target="https://www.google.com.tw/maps/place/24.605762,120.771992" TargetMode="External"/><Relationship Id="rId3806" Type="http://schemas.openxmlformats.org/officeDocument/2006/relationships/hyperlink" Target="https://www.google.com.tw/maps/place/24.392283,121.783393" TargetMode="External"/><Relationship Id="rId6212" Type="http://schemas.openxmlformats.org/officeDocument/2006/relationships/hyperlink" Target="https://www.google.com.tw/maps/place/22.760547,120.262717" TargetMode="External"/><Relationship Id="rId9368" Type="http://schemas.openxmlformats.org/officeDocument/2006/relationships/hyperlink" Target="https://www.google.com.tw/maps/place/24.645203,121.419708" TargetMode="External"/><Relationship Id="rId727" Type="http://schemas.openxmlformats.org/officeDocument/2006/relationships/hyperlink" Target="https://www.google.com.tw/maps/place/22.771690,120.303244" TargetMode="External"/><Relationship Id="rId1357" Type="http://schemas.openxmlformats.org/officeDocument/2006/relationships/hyperlink" Target="https://www.google.com.tw/maps/place/24.886435,121.848108" TargetMode="External"/><Relationship Id="rId1771" Type="http://schemas.openxmlformats.org/officeDocument/2006/relationships/hyperlink" Target="https://www.google.com.tw/maps/place/24.837814,121.208653" TargetMode="External"/><Relationship Id="rId2408" Type="http://schemas.openxmlformats.org/officeDocument/2006/relationships/hyperlink" Target="https://www.google.com.tw/maps/place/23.138945,120.480139" TargetMode="External"/><Relationship Id="rId2822" Type="http://schemas.openxmlformats.org/officeDocument/2006/relationships/hyperlink" Target="https://www.google.com.tw/maps/place/24.649442,121.466650" TargetMode="External"/><Relationship Id="rId5978" Type="http://schemas.openxmlformats.org/officeDocument/2006/relationships/hyperlink" Target="https://www.google.com.tw/maps/place/23.832094,120.289404" TargetMode="External"/><Relationship Id="rId8384" Type="http://schemas.openxmlformats.org/officeDocument/2006/relationships/hyperlink" Target="https://www.google.com.tw/maps/place/22.059581,120.717316" TargetMode="External"/><Relationship Id="rId9435" Type="http://schemas.openxmlformats.org/officeDocument/2006/relationships/ctrlProp" Target="../ctrlProps/ctrlProp9.xml"/><Relationship Id="rId63" Type="http://schemas.openxmlformats.org/officeDocument/2006/relationships/hyperlink" Target="https://www.google.com.tw/maps/place/24.976513,121.268109" TargetMode="External"/><Relationship Id="rId1424" Type="http://schemas.openxmlformats.org/officeDocument/2006/relationships/hyperlink" Target="https://www.google.com.tw/maps/place/24.607503,121.855967" TargetMode="External"/><Relationship Id="rId4994" Type="http://schemas.openxmlformats.org/officeDocument/2006/relationships/hyperlink" Target="https://www.google.com.tw/maps/place/23.663548,121.431360" TargetMode="External"/><Relationship Id="rId8037" Type="http://schemas.openxmlformats.org/officeDocument/2006/relationships/hyperlink" Target="https://www.google.com.tw/maps/place/23.845376,120.916947" TargetMode="External"/><Relationship Id="rId8451" Type="http://schemas.openxmlformats.org/officeDocument/2006/relationships/hyperlink" Target="https://www.google.com.tw/maps/place/21.967001,120.842242" TargetMode="External"/><Relationship Id="rId3596" Type="http://schemas.openxmlformats.org/officeDocument/2006/relationships/hyperlink" Target="https://www.google.com.tw/maps/place/24.935224,121.710239" TargetMode="External"/><Relationship Id="rId4647" Type="http://schemas.openxmlformats.org/officeDocument/2006/relationships/hyperlink" Target="https://www.google.com.tw/maps/place/23.923274,121.601113" TargetMode="External"/><Relationship Id="rId7053" Type="http://schemas.openxmlformats.org/officeDocument/2006/relationships/hyperlink" Target="https://www.google.com.tw/maps/place/22.752195,120.265888" TargetMode="External"/><Relationship Id="rId8104" Type="http://schemas.openxmlformats.org/officeDocument/2006/relationships/hyperlink" Target="https://www.google.com.tw/maps/place/22.779726,120.531118" TargetMode="External"/><Relationship Id="rId2198" Type="http://schemas.openxmlformats.org/officeDocument/2006/relationships/hyperlink" Target="https://www.google.com.tw/maps/place/23.589722,120.544445" TargetMode="External"/><Relationship Id="rId3249" Type="http://schemas.openxmlformats.org/officeDocument/2006/relationships/hyperlink" Target="https://www.google.com.tw/maps/place/24.168535,120.957993" TargetMode="External"/><Relationship Id="rId7120" Type="http://schemas.openxmlformats.org/officeDocument/2006/relationships/hyperlink" Target="https://www.google.com.tw/maps/place/23.084538,120.428080" TargetMode="External"/><Relationship Id="rId584" Type="http://schemas.openxmlformats.org/officeDocument/2006/relationships/hyperlink" Target="https://www.google.com.tw/maps/place/23.297928,120.323361" TargetMode="External"/><Relationship Id="rId2265" Type="http://schemas.openxmlformats.org/officeDocument/2006/relationships/hyperlink" Target="https://www.google.com.tw/maps/place/23.373279,120.562815" TargetMode="External"/><Relationship Id="rId3663" Type="http://schemas.openxmlformats.org/officeDocument/2006/relationships/hyperlink" Target="https://www.google.com.tw/maps/place/24.830331,121.777509" TargetMode="External"/><Relationship Id="rId4714" Type="http://schemas.openxmlformats.org/officeDocument/2006/relationships/hyperlink" Target="https://www.google.com.tw/maps/place/23.684332,121.546686" TargetMode="External"/><Relationship Id="rId9292" Type="http://schemas.openxmlformats.org/officeDocument/2006/relationships/hyperlink" Target="https://www.google.com.tw/maps/place/24.677903,121.389917" TargetMode="External"/><Relationship Id="rId237" Type="http://schemas.openxmlformats.org/officeDocument/2006/relationships/hyperlink" Target="https://www.google.com.tw/maps/place/24.565940,120.755819" TargetMode="External"/><Relationship Id="rId3316" Type="http://schemas.openxmlformats.org/officeDocument/2006/relationships/hyperlink" Target="https://www.google.com.tw/maps/place/24.233824,121.254406" TargetMode="External"/><Relationship Id="rId3730" Type="http://schemas.openxmlformats.org/officeDocument/2006/relationships/hyperlink" Target="https://www.google.com.tw/maps/place/24.594163,121.855513" TargetMode="External"/><Relationship Id="rId6886" Type="http://schemas.openxmlformats.org/officeDocument/2006/relationships/hyperlink" Target="https://www.google.com.tw/maps/place/23.105528,120.206139" TargetMode="External"/><Relationship Id="rId7937" Type="http://schemas.openxmlformats.org/officeDocument/2006/relationships/hyperlink" Target="https://www.google.com.tw/maps/place/22.808674,120.461554" TargetMode="External"/><Relationship Id="rId651" Type="http://schemas.openxmlformats.org/officeDocument/2006/relationships/hyperlink" Target="https://www.google.com.tw/maps/place/23.046250,120.262306" TargetMode="External"/><Relationship Id="rId1281" Type="http://schemas.openxmlformats.org/officeDocument/2006/relationships/hyperlink" Target="https://www.google.com.tw/maps/place/25.063200,121.928699" TargetMode="External"/><Relationship Id="rId2332" Type="http://schemas.openxmlformats.org/officeDocument/2006/relationships/hyperlink" Target="https://www.google.com.tw/maps/place/23.306575,120.615535" TargetMode="External"/><Relationship Id="rId5488" Type="http://schemas.openxmlformats.org/officeDocument/2006/relationships/hyperlink" Target="https://www.google.com.tw/maps/place/24.039214,121.187385" TargetMode="External"/><Relationship Id="rId6539" Type="http://schemas.openxmlformats.org/officeDocument/2006/relationships/hyperlink" Target="https://www.google.com.tw/maps/place/23.475833,120.719167" TargetMode="External"/><Relationship Id="rId6953" Type="http://schemas.openxmlformats.org/officeDocument/2006/relationships/hyperlink" Target="https://www.google.com.tw/maps/place/23.135889,120.289084" TargetMode="External"/><Relationship Id="rId304" Type="http://schemas.openxmlformats.org/officeDocument/2006/relationships/hyperlink" Target="https://www.google.com.tw/maps/place/24.360222,120.631462" TargetMode="External"/><Relationship Id="rId5555" Type="http://schemas.openxmlformats.org/officeDocument/2006/relationships/hyperlink" Target="https://www.google.com.tw/maps/place/24.121318,121.270706" TargetMode="External"/><Relationship Id="rId6606" Type="http://schemas.openxmlformats.org/officeDocument/2006/relationships/hyperlink" Target="https://www.google.com.tw/maps/place/23.476088,120.851020" TargetMode="External"/><Relationship Id="rId9012" Type="http://schemas.openxmlformats.org/officeDocument/2006/relationships/hyperlink" Target="https://www.google.com.tw/maps/place/24.857585,121.294478" TargetMode="External"/><Relationship Id="rId1001" Type="http://schemas.openxmlformats.org/officeDocument/2006/relationships/hyperlink" Target="https://www.google.com.tw/maps/place/24.132848,120.666861" TargetMode="External"/><Relationship Id="rId4157" Type="http://schemas.openxmlformats.org/officeDocument/2006/relationships/hyperlink" Target="https://www.google.com.tw/maps/place/23.118340,121.210841" TargetMode="External"/><Relationship Id="rId4571" Type="http://schemas.openxmlformats.org/officeDocument/2006/relationships/hyperlink" Target="https://www.google.com.tw/maps/place/23.914965,121.505829" TargetMode="External"/><Relationship Id="rId5208" Type="http://schemas.openxmlformats.org/officeDocument/2006/relationships/hyperlink" Target="https://www.google.com.tw/maps/place/24.500030,120.782774" TargetMode="External"/><Relationship Id="rId5622" Type="http://schemas.openxmlformats.org/officeDocument/2006/relationships/hyperlink" Target="https://www.google.com.tw/maps/place/25.145915,121.400481" TargetMode="External"/><Relationship Id="rId8778" Type="http://schemas.openxmlformats.org/officeDocument/2006/relationships/hyperlink" Target="https://www.google.com.tw/maps/place/23.329071,121.235540" TargetMode="External"/><Relationship Id="rId3173" Type="http://schemas.openxmlformats.org/officeDocument/2006/relationships/hyperlink" Target="https://www.google.com.tw/maps/place/24.669857,121.721714" TargetMode="External"/><Relationship Id="rId4224" Type="http://schemas.openxmlformats.org/officeDocument/2006/relationships/hyperlink" Target="https://www.google.com.tw/maps/place/22.887022,121.095233" TargetMode="External"/><Relationship Id="rId1818" Type="http://schemas.openxmlformats.org/officeDocument/2006/relationships/hyperlink" Target="https://www.google.com.tw/maps/place/24.725842,121.088779" TargetMode="External"/><Relationship Id="rId3240" Type="http://schemas.openxmlformats.org/officeDocument/2006/relationships/hyperlink" Target="https://www.google.com.tw/maps/place/24.183256,120.924808" TargetMode="External"/><Relationship Id="rId6396" Type="http://schemas.openxmlformats.org/officeDocument/2006/relationships/hyperlink" Target="https://www.google.com.tw/maps/place/23.064640,120.143797" TargetMode="External"/><Relationship Id="rId7794" Type="http://schemas.openxmlformats.org/officeDocument/2006/relationships/hyperlink" Target="https://www.google.com.tw/maps/place/23.262962,120.707455" TargetMode="External"/><Relationship Id="rId8845" Type="http://schemas.openxmlformats.org/officeDocument/2006/relationships/hyperlink" Target="https://www.google.com.tw/maps/place/23.251721,121.404254" TargetMode="External"/><Relationship Id="rId161" Type="http://schemas.openxmlformats.org/officeDocument/2006/relationships/hyperlink" Target="https://www.google.com.tw/maps/place/24.788766,120.929379" TargetMode="External"/><Relationship Id="rId6049" Type="http://schemas.openxmlformats.org/officeDocument/2006/relationships/hyperlink" Target="https://www.google.com.tw/maps/place/23.568611,120.155834" TargetMode="External"/><Relationship Id="rId7447" Type="http://schemas.openxmlformats.org/officeDocument/2006/relationships/hyperlink" Target="https://www.google.com.tw/maps/place/23.135434,121.128240" TargetMode="External"/><Relationship Id="rId7861" Type="http://schemas.openxmlformats.org/officeDocument/2006/relationships/hyperlink" Target="https://www.google.com.tw/maps/place/23.070856,120.578935" TargetMode="External"/><Relationship Id="rId8912" Type="http://schemas.openxmlformats.org/officeDocument/2006/relationships/hyperlink" Target="https://www.google.com.tw/maps/place/23.445555,120.322778" TargetMode="External"/><Relationship Id="rId6463" Type="http://schemas.openxmlformats.org/officeDocument/2006/relationships/hyperlink" Target="https://www.google.com.tw/maps/place/23.451944,120.551389" TargetMode="External"/><Relationship Id="rId7514" Type="http://schemas.openxmlformats.org/officeDocument/2006/relationships/hyperlink" Target="https://www.google.com.tw/maps/place/24.129943,120.873720" TargetMode="External"/><Relationship Id="rId978" Type="http://schemas.openxmlformats.org/officeDocument/2006/relationships/hyperlink" Target="https://www.google.com.tw/maps/place/24.225579,120.645251" TargetMode="External"/><Relationship Id="rId2659" Type="http://schemas.openxmlformats.org/officeDocument/2006/relationships/hyperlink" Target="https://www.google.com.tw/maps/place/24.874388,121.279155" TargetMode="External"/><Relationship Id="rId5065" Type="http://schemas.openxmlformats.org/officeDocument/2006/relationships/hyperlink" Target="https://www.google.com.tw/maps/place/23.871824,121.536302" TargetMode="External"/><Relationship Id="rId6116" Type="http://schemas.openxmlformats.org/officeDocument/2006/relationships/hyperlink" Target="https://www.google.com.tw/maps/place/23.300829,120.146889" TargetMode="External"/><Relationship Id="rId6530" Type="http://schemas.openxmlformats.org/officeDocument/2006/relationships/hyperlink" Target="https://www.google.com.tw/maps/place/23.466944,120.692500" TargetMode="External"/><Relationship Id="rId1675" Type="http://schemas.openxmlformats.org/officeDocument/2006/relationships/hyperlink" Target="https://www.google.com.tw/maps/place/25.035719,121.487502" TargetMode="External"/><Relationship Id="rId2726" Type="http://schemas.openxmlformats.org/officeDocument/2006/relationships/hyperlink" Target="https://www.google.com.tw/maps/place/25.104748,121.726287" TargetMode="External"/><Relationship Id="rId4081" Type="http://schemas.openxmlformats.org/officeDocument/2006/relationships/hyperlink" Target="https://www.google.com.tw/maps/place/23.425550,121.346880" TargetMode="External"/><Relationship Id="rId5132" Type="http://schemas.openxmlformats.org/officeDocument/2006/relationships/hyperlink" Target="https://www.google.com.tw/maps/place/24.138478,120.684086" TargetMode="External"/><Relationship Id="rId8288" Type="http://schemas.openxmlformats.org/officeDocument/2006/relationships/hyperlink" Target="https://www.google.com.tw/maps/place/22.741266,120.721557" TargetMode="External"/><Relationship Id="rId9339" Type="http://schemas.openxmlformats.org/officeDocument/2006/relationships/hyperlink" Target="https://www.google.com.tw/maps/place/24.655719,121.406169" TargetMode="External"/><Relationship Id="rId1328" Type="http://schemas.openxmlformats.org/officeDocument/2006/relationships/hyperlink" Target="https://www.google.com.tw/maps/place/24.974841,121.935298" TargetMode="External"/><Relationship Id="rId8355" Type="http://schemas.openxmlformats.org/officeDocument/2006/relationships/hyperlink" Target="https://www.google.com.tw/maps/place/22.182692,120.692232" TargetMode="External"/><Relationship Id="rId9406" Type="http://schemas.openxmlformats.org/officeDocument/2006/relationships/hyperlink" Target="https://www.google.com.tw/maps/place/24.645937,121.437266" TargetMode="External"/><Relationship Id="rId1742" Type="http://schemas.openxmlformats.org/officeDocument/2006/relationships/hyperlink" Target="https://www.google.com.tw/maps/place/24.894440,121.279920" TargetMode="External"/><Relationship Id="rId4898" Type="http://schemas.openxmlformats.org/officeDocument/2006/relationships/hyperlink" Target="https://www.google.com.tw/maps/place/22.969840,121.305648" TargetMode="External"/><Relationship Id="rId5949" Type="http://schemas.openxmlformats.org/officeDocument/2006/relationships/hyperlink" Target="https://www.google.com.tw/maps/place/23.975514,120.352373" TargetMode="External"/><Relationship Id="rId7371" Type="http://schemas.openxmlformats.org/officeDocument/2006/relationships/hyperlink" Target="https://www.google.com.tw/maps/place/23.235408,121.006127" TargetMode="External"/><Relationship Id="rId8008" Type="http://schemas.openxmlformats.org/officeDocument/2006/relationships/hyperlink" Target="https://www.google.com.tw/maps/place/22.513667,120.412309" TargetMode="External"/><Relationship Id="rId34" Type="http://schemas.openxmlformats.org/officeDocument/2006/relationships/hyperlink" Target="https://www.google.com.tw/maps/place/25.010280,121.389420" TargetMode="External"/><Relationship Id="rId4965" Type="http://schemas.openxmlformats.org/officeDocument/2006/relationships/hyperlink" Target="https://www.google.com.tw/maps/place/22.744431,121.151148" TargetMode="External"/><Relationship Id="rId7024" Type="http://schemas.openxmlformats.org/officeDocument/2006/relationships/hyperlink" Target="https://www.google.com.tw/maps/place/22.857390,120.324515" TargetMode="External"/><Relationship Id="rId8422" Type="http://schemas.openxmlformats.org/officeDocument/2006/relationships/hyperlink" Target="https://www.google.com.tw/maps/place/21.935778,120.813015" TargetMode="External"/><Relationship Id="rId3567" Type="http://schemas.openxmlformats.org/officeDocument/2006/relationships/hyperlink" Target="https://www.google.com.tw/maps/place/24.954452,121.625861" TargetMode="External"/><Relationship Id="rId3981" Type="http://schemas.openxmlformats.org/officeDocument/2006/relationships/hyperlink" Target="https://www.google.com.tw/maps/place/23.813019,121.452517" TargetMode="External"/><Relationship Id="rId4618" Type="http://schemas.openxmlformats.org/officeDocument/2006/relationships/hyperlink" Target="https://www.google.com.tw/maps/place/24.246611,120.683964" TargetMode="External"/><Relationship Id="rId488" Type="http://schemas.openxmlformats.org/officeDocument/2006/relationships/hyperlink" Target="https://www.google.com.tw/maps/place/23.671477,120.476163" TargetMode="External"/><Relationship Id="rId2169" Type="http://schemas.openxmlformats.org/officeDocument/2006/relationships/hyperlink" Target="https://www.google.com.tw/maps/place/23.698098,120.542177" TargetMode="External"/><Relationship Id="rId2583" Type="http://schemas.openxmlformats.org/officeDocument/2006/relationships/hyperlink" Target="https://www.google.com.tw/maps/place/23.803617,120.714900" TargetMode="External"/><Relationship Id="rId3634" Type="http://schemas.openxmlformats.org/officeDocument/2006/relationships/hyperlink" Target="https://www.google.com.tw/maps/place/24.866645,121.777246" TargetMode="External"/><Relationship Id="rId6040" Type="http://schemas.openxmlformats.org/officeDocument/2006/relationships/hyperlink" Target="https://www.google.com.tw/maps/place/23.605278,120.161112" TargetMode="External"/><Relationship Id="rId9196" Type="http://schemas.openxmlformats.org/officeDocument/2006/relationships/hyperlink" Target="https://www.google.com.tw/maps/place/24.717021,121.347236" TargetMode="External"/><Relationship Id="rId555" Type="http://schemas.openxmlformats.org/officeDocument/2006/relationships/hyperlink" Target="https://www.google.com.tw/maps/place/23.411008,120.384418" TargetMode="External"/><Relationship Id="rId1185" Type="http://schemas.openxmlformats.org/officeDocument/2006/relationships/hyperlink" Target="https://www.google.com.tw/maps/place/25.205691,121.664363" TargetMode="External"/><Relationship Id="rId2236" Type="http://schemas.openxmlformats.org/officeDocument/2006/relationships/hyperlink" Target="https://www.google.com.tw/maps/place/23.459167,120.530278" TargetMode="External"/><Relationship Id="rId2650" Type="http://schemas.openxmlformats.org/officeDocument/2006/relationships/hyperlink" Target="https://www.google.com.tw/maps/place/24.906902,121.285748" TargetMode="External"/><Relationship Id="rId3701" Type="http://schemas.openxmlformats.org/officeDocument/2006/relationships/hyperlink" Target="https://www.google.com.tw/maps/place/24.673284,121.763633" TargetMode="External"/><Relationship Id="rId6857" Type="http://schemas.openxmlformats.org/officeDocument/2006/relationships/hyperlink" Target="https://www.google.com.tw/maps/place/23.226639,120.183246" TargetMode="External"/><Relationship Id="rId7908" Type="http://schemas.openxmlformats.org/officeDocument/2006/relationships/hyperlink" Target="https://www.google.com.tw/maps/place/22.926188,120.499597" TargetMode="External"/><Relationship Id="rId9263" Type="http://schemas.openxmlformats.org/officeDocument/2006/relationships/hyperlink" Target="https://www.google.com.tw/maps/place/24.691042,121.376267" TargetMode="External"/><Relationship Id="rId208" Type="http://schemas.openxmlformats.org/officeDocument/2006/relationships/hyperlink" Target="https://www.google.com.tw/maps/place/24.642012,120.842751" TargetMode="External"/><Relationship Id="rId622" Type="http://schemas.openxmlformats.org/officeDocument/2006/relationships/hyperlink" Target="https://www.google.com.tw/maps/place/23.150996,120.334348" TargetMode="External"/><Relationship Id="rId1252" Type="http://schemas.openxmlformats.org/officeDocument/2006/relationships/hyperlink" Target="https://www.google.com.tw/maps/place/25.122770,121.868989" TargetMode="External"/><Relationship Id="rId2303" Type="http://schemas.openxmlformats.org/officeDocument/2006/relationships/hyperlink" Target="https://www.google.com.tw/maps/place/23.370885,120.610332" TargetMode="External"/><Relationship Id="rId5459" Type="http://schemas.openxmlformats.org/officeDocument/2006/relationships/hyperlink" Target="https://www.google.com.tw/maps/place/24.023265,121.132754" TargetMode="External"/><Relationship Id="rId9330" Type="http://schemas.openxmlformats.org/officeDocument/2006/relationships/hyperlink" Target="https://www.google.com.tw/maps/place/24.663030,121.406857" TargetMode="External"/><Relationship Id="rId4475" Type="http://schemas.openxmlformats.org/officeDocument/2006/relationships/hyperlink" Target="https://www.google.com.tw/maps/place/24.912081,121.549149" TargetMode="External"/><Relationship Id="rId5873" Type="http://schemas.openxmlformats.org/officeDocument/2006/relationships/hyperlink" Target="https://www.google.com.tw/maps/place/24.230730,120.514571" TargetMode="External"/><Relationship Id="rId6924" Type="http://schemas.openxmlformats.org/officeDocument/2006/relationships/hyperlink" Target="https://www.google.com.tw/maps/place/23.241007,120.274515" TargetMode="External"/><Relationship Id="rId3077" Type="http://schemas.openxmlformats.org/officeDocument/2006/relationships/hyperlink" Target="https://www.google.com.tw/maps/place/24.304660,121.284104" TargetMode="External"/><Relationship Id="rId4128" Type="http://schemas.openxmlformats.org/officeDocument/2006/relationships/hyperlink" Target="https://www.google.com.tw/maps/place/23.216140,121.280220" TargetMode="External"/><Relationship Id="rId5526" Type="http://schemas.openxmlformats.org/officeDocument/2006/relationships/hyperlink" Target="https://www.google.com.tw/maps/place/24.087721,121.171444" TargetMode="External"/><Relationship Id="rId5940" Type="http://schemas.openxmlformats.org/officeDocument/2006/relationships/hyperlink" Target="https://www.google.com.tw/maps/place/24.008231,120.376321" TargetMode="External"/><Relationship Id="rId2093" Type="http://schemas.openxmlformats.org/officeDocument/2006/relationships/hyperlink" Target="https://www.google.com.tw/maps/place/23.903793,120.681535" TargetMode="External"/><Relationship Id="rId3491" Type="http://schemas.openxmlformats.org/officeDocument/2006/relationships/hyperlink" Target="https://www.google.com.tw/maps/place/24.173761,121.549806" TargetMode="External"/><Relationship Id="rId4542" Type="http://schemas.openxmlformats.org/officeDocument/2006/relationships/hyperlink" Target="https://www.google.com.tw/maps/place/23.977248,121.571959" TargetMode="External"/><Relationship Id="rId7698" Type="http://schemas.openxmlformats.org/officeDocument/2006/relationships/hyperlink" Target="https://www.google.com.tw/maps/place/23.602883,120.891538" TargetMode="External"/><Relationship Id="rId8749" Type="http://schemas.openxmlformats.org/officeDocument/2006/relationships/hyperlink" Target="https://www.google.com.tw/maps/place/22.886601,120.531389" TargetMode="External"/><Relationship Id="rId3144" Type="http://schemas.openxmlformats.org/officeDocument/2006/relationships/hyperlink" Target="https://www.google.com.tw/maps/place/24.637176,121.613264" TargetMode="External"/><Relationship Id="rId7765" Type="http://schemas.openxmlformats.org/officeDocument/2006/relationships/hyperlink" Target="https://www.google.com.tw/maps/place/23.537363,120.897926" TargetMode="External"/><Relationship Id="rId8816" Type="http://schemas.openxmlformats.org/officeDocument/2006/relationships/hyperlink" Target="https://www.google.com.tw/maps/place/23.303510,121.333880" TargetMode="External"/><Relationship Id="rId2160" Type="http://schemas.openxmlformats.org/officeDocument/2006/relationships/hyperlink" Target="https://www.google.com.tw/maps/place/23.719738,120.575398" TargetMode="External"/><Relationship Id="rId3211" Type="http://schemas.openxmlformats.org/officeDocument/2006/relationships/hyperlink" Target="https://www.google.com.tw/maps/place/24.193247,120.839158" TargetMode="External"/><Relationship Id="rId6367" Type="http://schemas.openxmlformats.org/officeDocument/2006/relationships/hyperlink" Target="https://www.google.com.tw/maps/place/22.966667,120.189975" TargetMode="External"/><Relationship Id="rId6781" Type="http://schemas.openxmlformats.org/officeDocument/2006/relationships/hyperlink" Target="https://www.google.com.tw/maps/place/23.515278,120.259445" TargetMode="External"/><Relationship Id="rId7418" Type="http://schemas.openxmlformats.org/officeDocument/2006/relationships/hyperlink" Target="https://www.google.com.tw/maps/place/23.171586,121.035690" TargetMode="External"/><Relationship Id="rId7832" Type="http://schemas.openxmlformats.org/officeDocument/2006/relationships/hyperlink" Target="https://www.google.com.tw/maps/place/23.155590,120.641617" TargetMode="External"/><Relationship Id="rId132" Type="http://schemas.openxmlformats.org/officeDocument/2006/relationships/hyperlink" Target="https://www.google.com.tw/maps/place/24.864920,120.992000" TargetMode="External"/><Relationship Id="rId5383" Type="http://schemas.openxmlformats.org/officeDocument/2006/relationships/hyperlink" Target="https://www.google.com.tw/maps/place/24.000082,120.847969" TargetMode="External"/><Relationship Id="rId6434" Type="http://schemas.openxmlformats.org/officeDocument/2006/relationships/hyperlink" Target="https://www.google.com.tw/maps/place/23.461944,120.431389" TargetMode="External"/><Relationship Id="rId1579" Type="http://schemas.openxmlformats.org/officeDocument/2006/relationships/hyperlink" Target="https://www.google.com.tw/maps/place/25.033683,121.839248" TargetMode="External"/><Relationship Id="rId2977" Type="http://schemas.openxmlformats.org/officeDocument/2006/relationships/hyperlink" Target="https://www.google.com.tw/maps/place/24.526933,121.450641" TargetMode="External"/><Relationship Id="rId5036" Type="http://schemas.openxmlformats.org/officeDocument/2006/relationships/hyperlink" Target="https://www.google.com.tw/maps/place/22.784662,121.159764" TargetMode="External"/><Relationship Id="rId5450" Type="http://schemas.openxmlformats.org/officeDocument/2006/relationships/hyperlink" Target="https://www.google.com.tw/maps/place/24.012682,121.119259" TargetMode="External"/><Relationship Id="rId949" Type="http://schemas.openxmlformats.org/officeDocument/2006/relationships/hyperlink" Target="https://www.google.com.tw/maps/place/25.029743,121.425301" TargetMode="External"/><Relationship Id="rId1993" Type="http://schemas.openxmlformats.org/officeDocument/2006/relationships/hyperlink" Target="https://www.google.com.tw/maps/place/24.275227,120.772273" TargetMode="External"/><Relationship Id="rId4052" Type="http://schemas.openxmlformats.org/officeDocument/2006/relationships/hyperlink" Target="https://www.google.com.tw/maps/place/23.527160,121.378650" TargetMode="External"/><Relationship Id="rId5103" Type="http://schemas.openxmlformats.org/officeDocument/2006/relationships/hyperlink" Target="https://www.google.com.tw/maps/place/24.203040,120.581007" TargetMode="External"/><Relationship Id="rId6501" Type="http://schemas.openxmlformats.org/officeDocument/2006/relationships/hyperlink" Target="https://www.google.com.tw/maps/place/23.418889,120.641945" TargetMode="External"/><Relationship Id="rId8259" Type="http://schemas.openxmlformats.org/officeDocument/2006/relationships/hyperlink" Target="https://www.google.com.tw/maps/place/22.712622,120.650491" TargetMode="External"/><Relationship Id="rId1646" Type="http://schemas.openxmlformats.org/officeDocument/2006/relationships/hyperlink" Target="https://www.google.com.tw/maps/place/24.606459,121.837157" TargetMode="External"/><Relationship Id="rId8673" Type="http://schemas.openxmlformats.org/officeDocument/2006/relationships/hyperlink" Target="https://www.google.com.tw/maps/place/22.912002,120.635993" TargetMode="External"/><Relationship Id="rId1713" Type="http://schemas.openxmlformats.org/officeDocument/2006/relationships/hyperlink" Target="https://www.google.com.tw/maps/place/24.924651,121.371324" TargetMode="External"/><Relationship Id="rId4869" Type="http://schemas.openxmlformats.org/officeDocument/2006/relationships/hyperlink" Target="https://www.google.com.tw/maps/place/23.088769,121.355943" TargetMode="External"/><Relationship Id="rId7275" Type="http://schemas.openxmlformats.org/officeDocument/2006/relationships/hyperlink" Target="https://www.google.com.tw/maps/place/23.261875,120.843155" TargetMode="External"/><Relationship Id="rId8326" Type="http://schemas.openxmlformats.org/officeDocument/2006/relationships/hyperlink" Target="https://www.google.com.tw/maps/place/22.591611,120.403060" TargetMode="External"/><Relationship Id="rId8740" Type="http://schemas.openxmlformats.org/officeDocument/2006/relationships/hyperlink" Target="https://www.google.com.tw/maps/place/22.881743,120.488241" TargetMode="External"/><Relationship Id="rId3885" Type="http://schemas.openxmlformats.org/officeDocument/2006/relationships/hyperlink" Target="https://www.google.com.tw/maps/place/24.143104,121.643960" TargetMode="External"/><Relationship Id="rId4936" Type="http://schemas.openxmlformats.org/officeDocument/2006/relationships/hyperlink" Target="https://www.google.com.tw/maps/place/22.850540,121.191249" TargetMode="External"/><Relationship Id="rId6291" Type="http://schemas.openxmlformats.org/officeDocument/2006/relationships/hyperlink" Target="https://www.google.com.tw/maps/place/22.499866,120.404588" TargetMode="External"/><Relationship Id="rId7342" Type="http://schemas.openxmlformats.org/officeDocument/2006/relationships/hyperlink" Target="https://www.google.com.tw/maps/place/23.266664,120.953142" TargetMode="External"/><Relationship Id="rId2487" Type="http://schemas.openxmlformats.org/officeDocument/2006/relationships/hyperlink" Target="https://www.google.com.tw/maps/place/22.823052,120.505810" TargetMode="External"/><Relationship Id="rId3538" Type="http://schemas.openxmlformats.org/officeDocument/2006/relationships/hyperlink" Target="https://www.google.com.tw/maps/place/24.973040,121.542866" TargetMode="External"/><Relationship Id="rId459" Type="http://schemas.openxmlformats.org/officeDocument/2006/relationships/hyperlink" Target="https://www.google.com.tw/maps/place/23.787305,120.472383" TargetMode="External"/><Relationship Id="rId873" Type="http://schemas.openxmlformats.org/officeDocument/2006/relationships/hyperlink" Target="https://www.google.com.tw/maps/place/22.387334,120.593957" TargetMode="External"/><Relationship Id="rId1089" Type="http://schemas.openxmlformats.org/officeDocument/2006/relationships/hyperlink" Target="https://www.google.com.tw/maps/place/24.670198,120.861493" TargetMode="External"/><Relationship Id="rId2554" Type="http://schemas.openxmlformats.org/officeDocument/2006/relationships/hyperlink" Target="https://www.google.com.tw/maps/place/23.916045,120.678997" TargetMode="External"/><Relationship Id="rId3952" Type="http://schemas.openxmlformats.org/officeDocument/2006/relationships/hyperlink" Target="https://www.google.com.tw/maps/place/23.909787,121.530854" TargetMode="External"/><Relationship Id="rId6011" Type="http://schemas.openxmlformats.org/officeDocument/2006/relationships/hyperlink" Target="https://www.google.com.tw/maps/place/23.719010,120.214124" TargetMode="External"/><Relationship Id="rId9167" Type="http://schemas.openxmlformats.org/officeDocument/2006/relationships/hyperlink" Target="https://www.google.com.tw/maps/place/24.732497,121.354345" TargetMode="External"/><Relationship Id="rId526" Type="http://schemas.openxmlformats.org/officeDocument/2006/relationships/hyperlink" Target="https://www.google.com.tw/maps/place/23.515555,120.442222" TargetMode="External"/><Relationship Id="rId1156" Type="http://schemas.openxmlformats.org/officeDocument/2006/relationships/hyperlink" Target="https://www.google.com.tw/maps/place/25.291200,121.589091" TargetMode="External"/><Relationship Id="rId2207" Type="http://schemas.openxmlformats.org/officeDocument/2006/relationships/hyperlink" Target="https://www.google.com.tw/maps/place/23.562778,120.557778" TargetMode="External"/><Relationship Id="rId3605" Type="http://schemas.openxmlformats.org/officeDocument/2006/relationships/hyperlink" Target="https://www.google.com.tw/maps/place/24.909510,121.718088" TargetMode="External"/><Relationship Id="rId8183" Type="http://schemas.openxmlformats.org/officeDocument/2006/relationships/hyperlink" Target="https://www.google.com.tw/maps/place/23.044863,121.300653" TargetMode="External"/><Relationship Id="rId9234" Type="http://schemas.openxmlformats.org/officeDocument/2006/relationships/hyperlink" Target="https://www.google.com.tw/maps/place/24.700589,121.360754" TargetMode="External"/><Relationship Id="rId940" Type="http://schemas.openxmlformats.org/officeDocument/2006/relationships/hyperlink" Target="https://www.google.com.tw/maps/place/25.043009,121.466717" TargetMode="External"/><Relationship Id="rId1570" Type="http://schemas.openxmlformats.org/officeDocument/2006/relationships/hyperlink" Target="https://www.google.com.tw/maps/place/25.016465,121.800857" TargetMode="External"/><Relationship Id="rId2621" Type="http://schemas.openxmlformats.org/officeDocument/2006/relationships/hyperlink" Target="https://www.google.com.tw/maps/place/25.026848,121.305674" TargetMode="External"/><Relationship Id="rId5777" Type="http://schemas.openxmlformats.org/officeDocument/2006/relationships/hyperlink" Target="https://www.google.com.tw/maps/place/23.822342,120.767369" TargetMode="External"/><Relationship Id="rId6828" Type="http://schemas.openxmlformats.org/officeDocument/2006/relationships/hyperlink" Target="https://www.google.com.tw/maps/place/23.317091,120.257016" TargetMode="External"/><Relationship Id="rId1223" Type="http://schemas.openxmlformats.org/officeDocument/2006/relationships/hyperlink" Target="https://www.google.com.tw/maps/place/25.142908,121.760985" TargetMode="External"/><Relationship Id="rId4379" Type="http://schemas.openxmlformats.org/officeDocument/2006/relationships/hyperlink" Target="https://www.google.com.tw/maps/place/22.357672,120.906720" TargetMode="External"/><Relationship Id="rId4793" Type="http://schemas.openxmlformats.org/officeDocument/2006/relationships/hyperlink" Target="https://www.google.com.tw/maps/place/23.380130,121.471850" TargetMode="External"/><Relationship Id="rId5844" Type="http://schemas.openxmlformats.org/officeDocument/2006/relationships/hyperlink" Target="https://www.google.com.tw/maps/place/23.787639,121.001288" TargetMode="External"/><Relationship Id="rId8250" Type="http://schemas.openxmlformats.org/officeDocument/2006/relationships/hyperlink" Target="https://www.google.com.tw/maps/place/22.716889,120.621064" TargetMode="External"/><Relationship Id="rId9301" Type="http://schemas.openxmlformats.org/officeDocument/2006/relationships/hyperlink" Target="https://www.google.com.tw/maps/place/24.674098,121.395904" TargetMode="External"/><Relationship Id="rId3395" Type="http://schemas.openxmlformats.org/officeDocument/2006/relationships/hyperlink" Target="https://www.google.com.tw/maps/place/24.181153,121.402121" TargetMode="External"/><Relationship Id="rId4446" Type="http://schemas.openxmlformats.org/officeDocument/2006/relationships/hyperlink" Target="https://www.google.com.tw/maps/place/22.203601,120.742155" TargetMode="External"/><Relationship Id="rId4860" Type="http://schemas.openxmlformats.org/officeDocument/2006/relationships/hyperlink" Target="https://www.google.com.tw/maps/place/23.112734,121.386667" TargetMode="External"/><Relationship Id="rId5911" Type="http://schemas.openxmlformats.org/officeDocument/2006/relationships/hyperlink" Target="https://www.google.com.tw/maps/place/24.086434,120.445782" TargetMode="External"/><Relationship Id="rId3048" Type="http://schemas.openxmlformats.org/officeDocument/2006/relationships/hyperlink" Target="https://www.google.com.tw/maps/place/24.377122,121.337537" TargetMode="External"/><Relationship Id="rId3462" Type="http://schemas.openxmlformats.org/officeDocument/2006/relationships/hyperlink" Target="https://www.google.com.tw/maps/place/24.202451,121.484819" TargetMode="External"/><Relationship Id="rId4513" Type="http://schemas.openxmlformats.org/officeDocument/2006/relationships/hyperlink" Target="https://www.google.com.tw/maps/place/24.753825,121.661559" TargetMode="External"/><Relationship Id="rId7669" Type="http://schemas.openxmlformats.org/officeDocument/2006/relationships/hyperlink" Target="https://www.google.com.tw/maps/place/23.716669,120.856698" TargetMode="External"/><Relationship Id="rId383" Type="http://schemas.openxmlformats.org/officeDocument/2006/relationships/hyperlink" Target="https://www.google.com.tw/maps/place/24.079056,120.545080" TargetMode="External"/><Relationship Id="rId2064" Type="http://schemas.openxmlformats.org/officeDocument/2006/relationships/hyperlink" Target="https://www.google.com.tw/maps/place/24.019569,120.696175" TargetMode="External"/><Relationship Id="rId3115" Type="http://schemas.openxmlformats.org/officeDocument/2006/relationships/hyperlink" Target="https://www.google.com.tw/maps/place/24.859044,121.359676" TargetMode="External"/><Relationship Id="rId6685" Type="http://schemas.openxmlformats.org/officeDocument/2006/relationships/hyperlink" Target="https://www.google.com.tw/maps/place/23.864442,120.435964" TargetMode="External"/><Relationship Id="rId9091" Type="http://schemas.openxmlformats.org/officeDocument/2006/relationships/hyperlink" Target="https://www.google.com.tw/maps/place/24.767686,121.351578" TargetMode="External"/><Relationship Id="rId450" Type="http://schemas.openxmlformats.org/officeDocument/2006/relationships/hyperlink" Target="https://www.google.com.tw/maps/place/23.827516,120.466410" TargetMode="External"/><Relationship Id="rId1080" Type="http://schemas.openxmlformats.org/officeDocument/2006/relationships/hyperlink" Target="https://www.google.com.tw/maps/place/22.624725,120.371876" TargetMode="External"/><Relationship Id="rId2131" Type="http://schemas.openxmlformats.org/officeDocument/2006/relationships/hyperlink" Target="https://www.google.com.tw/maps/place/23.760661,120.689159" TargetMode="External"/><Relationship Id="rId5287" Type="http://schemas.openxmlformats.org/officeDocument/2006/relationships/hyperlink" Target="https://www.google.com.tw/maps/place/24.635665,120.858107" TargetMode="External"/><Relationship Id="rId6338" Type="http://schemas.openxmlformats.org/officeDocument/2006/relationships/hyperlink" Target="https://www.google.com.tw/maps/place/22.397342,120.587139" TargetMode="External"/><Relationship Id="rId7736" Type="http://schemas.openxmlformats.org/officeDocument/2006/relationships/hyperlink" Target="https://www.google.com.tw/maps/place/23.550228,120.915761" TargetMode="External"/><Relationship Id="rId103" Type="http://schemas.openxmlformats.org/officeDocument/2006/relationships/hyperlink" Target="https://www.google.com.tw/maps/place/24.898600,121.117500" TargetMode="External"/><Relationship Id="rId6752" Type="http://schemas.openxmlformats.org/officeDocument/2006/relationships/hyperlink" Target="https://www.google.com.tw/maps/place/23.621111,120.309723" TargetMode="External"/><Relationship Id="rId7803" Type="http://schemas.openxmlformats.org/officeDocument/2006/relationships/hyperlink" Target="https://www.google.com.tw/maps/place/23.235833,120.697527" TargetMode="External"/><Relationship Id="rId1897" Type="http://schemas.openxmlformats.org/officeDocument/2006/relationships/hyperlink" Target="https://www.google.com.tw/maps/place/24.528056,120.913265" TargetMode="External"/><Relationship Id="rId2948" Type="http://schemas.openxmlformats.org/officeDocument/2006/relationships/hyperlink" Target="https://www.google.com.tw/maps/place/24.735587,121.811884" TargetMode="External"/><Relationship Id="rId5354" Type="http://schemas.openxmlformats.org/officeDocument/2006/relationships/hyperlink" Target="https://www.google.com.tw/maps/place/23.986521,120.761013" TargetMode="External"/><Relationship Id="rId6405" Type="http://schemas.openxmlformats.org/officeDocument/2006/relationships/hyperlink" Target="https://www.google.com.tw/maps/place/23.060597,120.186289" TargetMode="External"/><Relationship Id="rId1964" Type="http://schemas.openxmlformats.org/officeDocument/2006/relationships/hyperlink" Target="https://www.google.com.tw/maps/place/24.307552,120.816829" TargetMode="External"/><Relationship Id="rId4370" Type="http://schemas.openxmlformats.org/officeDocument/2006/relationships/hyperlink" Target="https://www.google.com.tw/maps/place/22.395765,120.918840" TargetMode="External"/><Relationship Id="rId5007" Type="http://schemas.openxmlformats.org/officeDocument/2006/relationships/hyperlink" Target="https://www.google.com.tw/maps/place/23.648165,121.479079" TargetMode="External"/><Relationship Id="rId5421" Type="http://schemas.openxmlformats.org/officeDocument/2006/relationships/hyperlink" Target="https://www.google.com.tw/maps/place/23.978766,121.008860" TargetMode="External"/><Relationship Id="rId8577" Type="http://schemas.openxmlformats.org/officeDocument/2006/relationships/hyperlink" Target="https://www.google.com.tw/maps/place/22.756264,120.575540" TargetMode="External"/><Relationship Id="rId8991" Type="http://schemas.openxmlformats.org/officeDocument/2006/relationships/hyperlink" Target="https://www.google.com.tw/maps/place/24.244847,121.129839" TargetMode="External"/><Relationship Id="rId1617" Type="http://schemas.openxmlformats.org/officeDocument/2006/relationships/hyperlink" Target="https://www.google.com.tw/maps/place/25.098709,121.782560" TargetMode="External"/><Relationship Id="rId4023" Type="http://schemas.openxmlformats.org/officeDocument/2006/relationships/hyperlink" Target="https://www.google.com.tw/maps/place/23.647580,121.415980" TargetMode="External"/><Relationship Id="rId7179" Type="http://schemas.openxmlformats.org/officeDocument/2006/relationships/hyperlink" Target="https://www.google.com.tw/maps/place/23.075511,120.620148" TargetMode="External"/><Relationship Id="rId7593" Type="http://schemas.openxmlformats.org/officeDocument/2006/relationships/hyperlink" Target="https://www.google.com.tw/maps/place/23.959069,120.944508" TargetMode="External"/><Relationship Id="rId8644" Type="http://schemas.openxmlformats.org/officeDocument/2006/relationships/hyperlink" Target="https://www.google.com.tw/maps/place/22.504442,120.461551" TargetMode="External"/><Relationship Id="rId3789" Type="http://schemas.openxmlformats.org/officeDocument/2006/relationships/hyperlink" Target="https://www.google.com.tw/maps/place/24.450093,121.776933" TargetMode="External"/><Relationship Id="rId6195" Type="http://schemas.openxmlformats.org/officeDocument/2006/relationships/hyperlink" Target="https://www.google.com.tw/maps/place/22.829947,120.235417" TargetMode="External"/><Relationship Id="rId7246" Type="http://schemas.openxmlformats.org/officeDocument/2006/relationships/hyperlink" Target="https://www.google.com.tw/maps/place/23.187162,120.783877" TargetMode="External"/><Relationship Id="rId7660" Type="http://schemas.openxmlformats.org/officeDocument/2006/relationships/hyperlink" Target="https://www.google.com.tw/maps/place/23.752142,120.861819" TargetMode="External"/><Relationship Id="rId6262" Type="http://schemas.openxmlformats.org/officeDocument/2006/relationships/hyperlink" Target="https://www.google.com.tw/maps/place/22.576536,120.332337" TargetMode="External"/><Relationship Id="rId7313" Type="http://schemas.openxmlformats.org/officeDocument/2006/relationships/hyperlink" Target="https://www.google.com.tw/maps/place/23.281122,120.904297" TargetMode="External"/><Relationship Id="rId8711" Type="http://schemas.openxmlformats.org/officeDocument/2006/relationships/hyperlink" Target="https://www.google.com.tw/maps/place/22.878788,120.372296" TargetMode="External"/><Relationship Id="rId3856" Type="http://schemas.openxmlformats.org/officeDocument/2006/relationships/hyperlink" Target="https://www.google.com.tw/maps/place/24.241047,121.711160" TargetMode="External"/><Relationship Id="rId4907" Type="http://schemas.openxmlformats.org/officeDocument/2006/relationships/hyperlink" Target="https://www.google.com.tw/maps/place/22.942100,121.277369" TargetMode="External"/><Relationship Id="rId777" Type="http://schemas.openxmlformats.org/officeDocument/2006/relationships/hyperlink" Target="https://www.google.com.tw/maps/place/22.640497,120.406504" TargetMode="External"/><Relationship Id="rId2458" Type="http://schemas.openxmlformats.org/officeDocument/2006/relationships/hyperlink" Target="https://www.google.com.tw/maps/place/22.925184,120.455071" TargetMode="External"/><Relationship Id="rId2872" Type="http://schemas.openxmlformats.org/officeDocument/2006/relationships/hyperlink" Target="https://www.google.com.tw/maps/place/24.624259,121.537837" TargetMode="External"/><Relationship Id="rId3509" Type="http://schemas.openxmlformats.org/officeDocument/2006/relationships/hyperlink" Target="https://www.google.com.tw/maps/place/24.159207,121.612202" TargetMode="External"/><Relationship Id="rId3923" Type="http://schemas.openxmlformats.org/officeDocument/2006/relationships/hyperlink" Target="https://www.google.com.tw/maps/place/23.996350,121.621553" TargetMode="External"/><Relationship Id="rId8087" Type="http://schemas.openxmlformats.org/officeDocument/2006/relationships/hyperlink" Target="https://www.google.com.tw/maps/place/22.770644,120.453666" TargetMode="External"/><Relationship Id="rId844" Type="http://schemas.openxmlformats.org/officeDocument/2006/relationships/hyperlink" Target="https://www.google.com.tw/maps/place/22.503452,120.534391" TargetMode="External"/><Relationship Id="rId1474" Type="http://schemas.openxmlformats.org/officeDocument/2006/relationships/hyperlink" Target="https://www.google.com.tw/maps/place/25.173666,121.540678" TargetMode="External"/><Relationship Id="rId2525" Type="http://schemas.openxmlformats.org/officeDocument/2006/relationships/hyperlink" Target="https://www.google.com.tw/maps/place/22.681597,120.489135" TargetMode="External"/><Relationship Id="rId9138" Type="http://schemas.openxmlformats.org/officeDocument/2006/relationships/hyperlink" Target="https://www.google.com.tw/maps/place/24.744154,121.347548" TargetMode="External"/><Relationship Id="rId911" Type="http://schemas.openxmlformats.org/officeDocument/2006/relationships/hyperlink" Target="https://www.google.com.tw/maps/place/22.238769,120.668925" TargetMode="External"/><Relationship Id="rId1127" Type="http://schemas.openxmlformats.org/officeDocument/2006/relationships/hyperlink" Target="https://www.google.com.tw/maps/place/25.256199,121.475609" TargetMode="External"/><Relationship Id="rId1541" Type="http://schemas.openxmlformats.org/officeDocument/2006/relationships/hyperlink" Target="https://www.google.com.tw/maps/place/25.160219,121.453531" TargetMode="External"/><Relationship Id="rId4697" Type="http://schemas.openxmlformats.org/officeDocument/2006/relationships/hyperlink" Target="https://www.google.com.tw/maps/place/23.741283,121.558932" TargetMode="External"/><Relationship Id="rId5748" Type="http://schemas.openxmlformats.org/officeDocument/2006/relationships/hyperlink" Target="https://www.google.com.tw/maps/place/24.851980,120.942740" TargetMode="External"/><Relationship Id="rId8154" Type="http://schemas.openxmlformats.org/officeDocument/2006/relationships/hyperlink" Target="https://www.google.com.tw/maps/place/23.098149,121.272983" TargetMode="External"/><Relationship Id="rId9205" Type="http://schemas.openxmlformats.org/officeDocument/2006/relationships/hyperlink" Target="https://www.google.com.tw/maps/place/24.713938,121.352923" TargetMode="External"/><Relationship Id="rId3299" Type="http://schemas.openxmlformats.org/officeDocument/2006/relationships/hyperlink" Target="https://www.google.com.tw/maps/place/24.251481,121.234734" TargetMode="External"/><Relationship Id="rId4764" Type="http://schemas.openxmlformats.org/officeDocument/2006/relationships/hyperlink" Target="https://www.google.com.tw/maps/place/23.487653,121.508799" TargetMode="External"/><Relationship Id="rId7170" Type="http://schemas.openxmlformats.org/officeDocument/2006/relationships/hyperlink" Target="https://www.google.com.tw/maps/place/23.082040,120.593333" TargetMode="External"/><Relationship Id="rId8221" Type="http://schemas.openxmlformats.org/officeDocument/2006/relationships/hyperlink" Target="https://www.google.com.tw/maps/place/22.678898,120.497651" TargetMode="External"/><Relationship Id="rId3366" Type="http://schemas.openxmlformats.org/officeDocument/2006/relationships/hyperlink" Target="https://www.google.com.tw/maps/place/24.179862,121.318052" TargetMode="External"/><Relationship Id="rId4417" Type="http://schemas.openxmlformats.org/officeDocument/2006/relationships/hyperlink" Target="https://www.google.com.tw/maps/place/22.248968,120.838305" TargetMode="External"/><Relationship Id="rId5815" Type="http://schemas.openxmlformats.org/officeDocument/2006/relationships/hyperlink" Target="https://www.google.com.tw/maps/place/23.795403,120.910816" TargetMode="External"/><Relationship Id="rId287" Type="http://schemas.openxmlformats.org/officeDocument/2006/relationships/hyperlink" Target="https://www.google.com.tw/maps/place/24.425474,120.643545" TargetMode="External"/><Relationship Id="rId2382" Type="http://schemas.openxmlformats.org/officeDocument/2006/relationships/hyperlink" Target="https://www.google.com.tw/maps/place/23.208078,120.521911" TargetMode="External"/><Relationship Id="rId3019" Type="http://schemas.openxmlformats.org/officeDocument/2006/relationships/hyperlink" Target="https://www.google.com.tw/maps/place/24.417486,121.366816" TargetMode="External"/><Relationship Id="rId3780" Type="http://schemas.openxmlformats.org/officeDocument/2006/relationships/hyperlink" Target="https://www.google.com.tw/maps/place/24.470163,121.808643" TargetMode="External"/><Relationship Id="rId4831" Type="http://schemas.openxmlformats.org/officeDocument/2006/relationships/hyperlink" Target="https://www.google.com.tw/maps/place/23.228515,121.414337" TargetMode="External"/><Relationship Id="rId7987" Type="http://schemas.openxmlformats.org/officeDocument/2006/relationships/hyperlink" Target="https://www.google.com.tw/maps/place/22.596790,120.435223" TargetMode="External"/><Relationship Id="rId354" Type="http://schemas.openxmlformats.org/officeDocument/2006/relationships/hyperlink" Target="https://www.google.com.tw/maps/place/24.169709,120.542294" TargetMode="External"/><Relationship Id="rId2035" Type="http://schemas.openxmlformats.org/officeDocument/2006/relationships/hyperlink" Target="https://www.google.com.tw/maps/place/24.132760,120.692615" TargetMode="External"/><Relationship Id="rId3433" Type="http://schemas.openxmlformats.org/officeDocument/2006/relationships/hyperlink" Target="https://www.google.com.tw/maps/place/24.203898,121.427710" TargetMode="External"/><Relationship Id="rId6589" Type="http://schemas.openxmlformats.org/officeDocument/2006/relationships/hyperlink" Target="https://www.google.com.tw/maps/place/23.502778,120.815833" TargetMode="External"/><Relationship Id="rId9062" Type="http://schemas.openxmlformats.org/officeDocument/2006/relationships/hyperlink" Target="https://www.google.com.tw/maps/place/24.783015,121.360426" TargetMode="External"/><Relationship Id="rId3500" Type="http://schemas.openxmlformats.org/officeDocument/2006/relationships/hyperlink" Target="https://www.google.com.tw/maps/place/24.176331,121.587256" TargetMode="External"/><Relationship Id="rId6656" Type="http://schemas.openxmlformats.org/officeDocument/2006/relationships/hyperlink" Target="https://www.google.com.tw/maps/place/23.963872,120.481062" TargetMode="External"/><Relationship Id="rId7707" Type="http://schemas.openxmlformats.org/officeDocument/2006/relationships/hyperlink" Target="https://www.google.com.tw/maps/place/23.570810,120.873208" TargetMode="External"/><Relationship Id="rId421" Type="http://schemas.openxmlformats.org/officeDocument/2006/relationships/hyperlink" Target="https://www.google.com.tw/maps/place/23.925920,120.552566" TargetMode="External"/><Relationship Id="rId1051" Type="http://schemas.openxmlformats.org/officeDocument/2006/relationships/hyperlink" Target="https://www.google.com.tw/maps/place/23.712838,120.534310" TargetMode="External"/><Relationship Id="rId2102" Type="http://schemas.openxmlformats.org/officeDocument/2006/relationships/hyperlink" Target="https://www.google.com.tw/maps/place/23.866045,120.693161" TargetMode="External"/><Relationship Id="rId5258" Type="http://schemas.openxmlformats.org/officeDocument/2006/relationships/hyperlink" Target="https://www.google.com.tw/maps/place/24.293314,120.723678" TargetMode="External"/><Relationship Id="rId5672" Type="http://schemas.openxmlformats.org/officeDocument/2006/relationships/hyperlink" Target="https://www.google.com.tw/maps/place/25.066280,121.185450" TargetMode="External"/><Relationship Id="rId6309" Type="http://schemas.openxmlformats.org/officeDocument/2006/relationships/hyperlink" Target="https://www.google.com.tw/maps/place/22.460953,120.468878" TargetMode="External"/><Relationship Id="rId6723" Type="http://schemas.openxmlformats.org/officeDocument/2006/relationships/hyperlink" Target="https://www.google.com.tw/maps/place/23.737346,120.345209" TargetMode="External"/><Relationship Id="rId1868" Type="http://schemas.openxmlformats.org/officeDocument/2006/relationships/hyperlink" Target="https://www.google.com.tw/maps/place/24.621657,120.951702" TargetMode="External"/><Relationship Id="rId4274" Type="http://schemas.openxmlformats.org/officeDocument/2006/relationships/hyperlink" Target="https://www.google.com.tw/maps/place/22.767052,121.062329" TargetMode="External"/><Relationship Id="rId5325" Type="http://schemas.openxmlformats.org/officeDocument/2006/relationships/hyperlink" Target="https://www.google.com.tw/maps/place/24.013595,120.638574" TargetMode="External"/><Relationship Id="rId8895" Type="http://schemas.openxmlformats.org/officeDocument/2006/relationships/hyperlink" Target="https://www.google.com.tw/maps/place/23.519167,120.326389" TargetMode="External"/><Relationship Id="rId2919" Type="http://schemas.openxmlformats.org/officeDocument/2006/relationships/hyperlink" Target="https://www.google.com.tw/maps/place/24.718246,121.702067" TargetMode="External"/><Relationship Id="rId3290" Type="http://schemas.openxmlformats.org/officeDocument/2006/relationships/hyperlink" Target="https://www.google.com.tw/maps/place/24.251122,121.223072" TargetMode="External"/><Relationship Id="rId4341" Type="http://schemas.openxmlformats.org/officeDocument/2006/relationships/hyperlink" Target="https://www.google.com.tw/maps/place/22.514544,120.961966" TargetMode="External"/><Relationship Id="rId7497" Type="http://schemas.openxmlformats.org/officeDocument/2006/relationships/hyperlink" Target="https://www.google.com.tw/maps/place/24.158836,120.864277" TargetMode="External"/><Relationship Id="rId8548" Type="http://schemas.openxmlformats.org/officeDocument/2006/relationships/hyperlink" Target="https://www.google.com.tw/maps/place/22.860047,120.621184" TargetMode="External"/><Relationship Id="rId1935" Type="http://schemas.openxmlformats.org/officeDocument/2006/relationships/hyperlink" Target="https://www.google.com.tw/maps/place/24.390414,120.858996" TargetMode="External"/><Relationship Id="rId6099" Type="http://schemas.openxmlformats.org/officeDocument/2006/relationships/hyperlink" Target="https://www.google.com.tw/maps/place/23.371667,120.176389" TargetMode="External"/><Relationship Id="rId8962" Type="http://schemas.openxmlformats.org/officeDocument/2006/relationships/hyperlink" Target="https://www.google.com.tw/maps/place/24.224635,121.054819" TargetMode="External"/><Relationship Id="rId3010" Type="http://schemas.openxmlformats.org/officeDocument/2006/relationships/hyperlink" Target="https://www.google.com.tw/maps/place/24.438294,121.378711" TargetMode="External"/><Relationship Id="rId6166" Type="http://schemas.openxmlformats.org/officeDocument/2006/relationships/hyperlink" Target="https://www.google.com.tw/maps/place/23.085889,120.134417" TargetMode="External"/><Relationship Id="rId7564" Type="http://schemas.openxmlformats.org/officeDocument/2006/relationships/hyperlink" Target="https://www.google.com.tw/maps/place/24.041235,120.926942" TargetMode="External"/><Relationship Id="rId8615" Type="http://schemas.openxmlformats.org/officeDocument/2006/relationships/hyperlink" Target="https://www.google.com.tw/maps/place/22.620033,120.482307" TargetMode="External"/><Relationship Id="rId6580" Type="http://schemas.openxmlformats.org/officeDocument/2006/relationships/hyperlink" Target="https://www.google.com.tw/maps/place/23.504167,120.792778" TargetMode="External"/><Relationship Id="rId7217" Type="http://schemas.openxmlformats.org/officeDocument/2006/relationships/hyperlink" Target="https://www.google.com.tw/maps/place/23.125229,120.709008" TargetMode="External"/><Relationship Id="rId7631" Type="http://schemas.openxmlformats.org/officeDocument/2006/relationships/hyperlink" Target="https://www.google.com.tw/maps/place/23.840432,120.902099" TargetMode="External"/><Relationship Id="rId2776" Type="http://schemas.openxmlformats.org/officeDocument/2006/relationships/hyperlink" Target="https://www.google.com.tw/maps/place/24.571786,120.841678" TargetMode="External"/><Relationship Id="rId3827" Type="http://schemas.openxmlformats.org/officeDocument/2006/relationships/hyperlink" Target="https://www.google.com.tw/maps/place/24.321952,121.761203" TargetMode="External"/><Relationship Id="rId5182" Type="http://schemas.openxmlformats.org/officeDocument/2006/relationships/hyperlink" Target="https://www.google.com.tw/maps/place/24.574323,120.849120" TargetMode="External"/><Relationship Id="rId6233" Type="http://schemas.openxmlformats.org/officeDocument/2006/relationships/hyperlink" Target="https://www.google.com.tw/maps/place/22.687547,120.302637" TargetMode="External"/><Relationship Id="rId9389" Type="http://schemas.openxmlformats.org/officeDocument/2006/relationships/hyperlink" Target="https://www.google.com.tw/maps/place/24.649828,121.428351" TargetMode="External"/><Relationship Id="rId748" Type="http://schemas.openxmlformats.org/officeDocument/2006/relationships/hyperlink" Target="https://www.google.com.tw/maps/place/22.682069,120.319658" TargetMode="External"/><Relationship Id="rId1378" Type="http://schemas.openxmlformats.org/officeDocument/2006/relationships/hyperlink" Target="https://www.google.com.tw/maps/place/24.801346,121.816854" TargetMode="External"/><Relationship Id="rId1792" Type="http://schemas.openxmlformats.org/officeDocument/2006/relationships/hyperlink" Target="https://www.google.com.tw/maps/place/24.756020,121.172521" TargetMode="External"/><Relationship Id="rId2429" Type="http://schemas.openxmlformats.org/officeDocument/2006/relationships/hyperlink" Target="https://www.google.com.tw/maps/place/23.041877,120.479780" TargetMode="External"/><Relationship Id="rId2843" Type="http://schemas.openxmlformats.org/officeDocument/2006/relationships/hyperlink" Target="https://www.google.com.tw/maps/place/24.612778,121.482933" TargetMode="External"/><Relationship Id="rId5999" Type="http://schemas.openxmlformats.org/officeDocument/2006/relationships/hyperlink" Target="https://www.google.com.tw/maps/place/23.745206,120.261170" TargetMode="External"/><Relationship Id="rId6300" Type="http://schemas.openxmlformats.org/officeDocument/2006/relationships/hyperlink" Target="https://www.google.com.tw/maps/place/22.493279,120.453214" TargetMode="External"/><Relationship Id="rId84" Type="http://schemas.openxmlformats.org/officeDocument/2006/relationships/hyperlink" Target="https://www.google.com.tw/maps/place/24.931800,121.197400" TargetMode="External"/><Relationship Id="rId815" Type="http://schemas.openxmlformats.org/officeDocument/2006/relationships/hyperlink" Target="https://www.google.com.tw/maps/place/22.610665,120.559230" TargetMode="External"/><Relationship Id="rId1445" Type="http://schemas.openxmlformats.org/officeDocument/2006/relationships/hyperlink" Target="https://www.google.com.tw/maps/place/25.197683,121.595172" TargetMode="External"/><Relationship Id="rId8058" Type="http://schemas.openxmlformats.org/officeDocument/2006/relationships/hyperlink" Target="https://www.google.com.tw/maps/place/22.739175,120.336211" TargetMode="External"/><Relationship Id="rId8472" Type="http://schemas.openxmlformats.org/officeDocument/2006/relationships/hyperlink" Target="https://www.google.com.tw/maps/place/22.174125,120.892231" TargetMode="External"/><Relationship Id="rId9109" Type="http://schemas.openxmlformats.org/officeDocument/2006/relationships/hyperlink" Target="https://www.google.com.tw/maps/place/24.759154,121.347026" TargetMode="External"/><Relationship Id="rId2910" Type="http://schemas.openxmlformats.org/officeDocument/2006/relationships/hyperlink" Target="https://www.google.com.tw/maps/place/24.710327,121.664442" TargetMode="External"/><Relationship Id="rId7074" Type="http://schemas.openxmlformats.org/officeDocument/2006/relationships/hyperlink" Target="https://www.google.com.tw/maps/place/23.028250,120.263500" TargetMode="External"/><Relationship Id="rId8125" Type="http://schemas.openxmlformats.org/officeDocument/2006/relationships/hyperlink" Target="https://www.google.com.tw/maps/place/23.171185,121.248950" TargetMode="External"/><Relationship Id="rId1512" Type="http://schemas.openxmlformats.org/officeDocument/2006/relationships/hyperlink" Target="https://www.google.com.tw/maps/place/25.072053,121.513769" TargetMode="External"/><Relationship Id="rId4668" Type="http://schemas.openxmlformats.org/officeDocument/2006/relationships/hyperlink" Target="https://www.google.com.tw/maps/place/23.838408,121.588754" TargetMode="External"/><Relationship Id="rId5719" Type="http://schemas.openxmlformats.org/officeDocument/2006/relationships/hyperlink" Target="https://www.google.com.tw/maps/place/24.963320,121.014730" TargetMode="External"/><Relationship Id="rId6090" Type="http://schemas.openxmlformats.org/officeDocument/2006/relationships/hyperlink" Target="https://www.google.com.tw/maps/place/23.406944,120.176112" TargetMode="External"/><Relationship Id="rId7141" Type="http://schemas.openxmlformats.org/officeDocument/2006/relationships/hyperlink" Target="https://www.google.com.tw/maps/place/23.071755,120.507022" TargetMode="External"/><Relationship Id="rId3684" Type="http://schemas.openxmlformats.org/officeDocument/2006/relationships/hyperlink" Target="https://www.google.com.tw/maps/place/24.745123,121.771796" TargetMode="External"/><Relationship Id="rId4735" Type="http://schemas.openxmlformats.org/officeDocument/2006/relationships/hyperlink" Target="https://www.google.com.tw/maps/place/23.600517,121.525744" TargetMode="External"/><Relationship Id="rId2286" Type="http://schemas.openxmlformats.org/officeDocument/2006/relationships/hyperlink" Target="https://www.google.com.tw/maps/place/23.364048,120.581830" TargetMode="External"/><Relationship Id="rId3337" Type="http://schemas.openxmlformats.org/officeDocument/2006/relationships/hyperlink" Target="https://www.google.com.tw/maps/place/24.225989,121.287398" TargetMode="External"/><Relationship Id="rId3751" Type="http://schemas.openxmlformats.org/officeDocument/2006/relationships/hyperlink" Target="https://www.google.com.tw/maps/place/24.529163,121.857033" TargetMode="External"/><Relationship Id="rId4802" Type="http://schemas.openxmlformats.org/officeDocument/2006/relationships/hyperlink" Target="https://www.google.com.tw/maps/place/23.340668,121.465657" TargetMode="External"/><Relationship Id="rId7958" Type="http://schemas.openxmlformats.org/officeDocument/2006/relationships/hyperlink" Target="https://www.google.com.tw/maps/place/22.716394,120.443316" TargetMode="External"/><Relationship Id="rId258" Type="http://schemas.openxmlformats.org/officeDocument/2006/relationships/hyperlink" Target="https://www.google.com.tw/maps/place/24.534418,120.694251" TargetMode="External"/><Relationship Id="rId672" Type="http://schemas.openxmlformats.org/officeDocument/2006/relationships/hyperlink" Target="https://www.google.com.tw/maps/place/22.984167,120.232000" TargetMode="External"/><Relationship Id="rId2353" Type="http://schemas.openxmlformats.org/officeDocument/2006/relationships/hyperlink" Target="https://www.google.com.tw/maps/place/23.264709,120.576071" TargetMode="External"/><Relationship Id="rId3404" Type="http://schemas.openxmlformats.org/officeDocument/2006/relationships/hyperlink" Target="https://www.google.com.tw/maps/place/24.191237,121.384445" TargetMode="External"/><Relationship Id="rId6974" Type="http://schemas.openxmlformats.org/officeDocument/2006/relationships/hyperlink" Target="https://www.google.com.tw/maps/place/23.050750,120.300834" TargetMode="External"/><Relationship Id="rId9380" Type="http://schemas.openxmlformats.org/officeDocument/2006/relationships/hyperlink" Target="https://www.google.com.tw/maps/place/24.648928,121.424672" TargetMode="External"/><Relationship Id="rId325" Type="http://schemas.openxmlformats.org/officeDocument/2006/relationships/hyperlink" Target="https://www.google.com.tw/maps/place/24.283601,120.583133" TargetMode="External"/><Relationship Id="rId2006" Type="http://schemas.openxmlformats.org/officeDocument/2006/relationships/hyperlink" Target="https://www.google.com.tw/maps/place/24.246464,120.725927" TargetMode="External"/><Relationship Id="rId2420" Type="http://schemas.openxmlformats.org/officeDocument/2006/relationships/hyperlink" Target="https://www.google.com.tw/maps/place/23.074240,120.484780" TargetMode="External"/><Relationship Id="rId5576" Type="http://schemas.openxmlformats.org/officeDocument/2006/relationships/hyperlink" Target="https://www.google.com.tw/maps/place/24.175183,121.298947" TargetMode="External"/><Relationship Id="rId6627" Type="http://schemas.openxmlformats.org/officeDocument/2006/relationships/hyperlink" Target="https://www.google.com.tw/maps/place/24.076145,120.535519" TargetMode="External"/><Relationship Id="rId9033" Type="http://schemas.openxmlformats.org/officeDocument/2006/relationships/hyperlink" Target="https://www.google.com.tw/maps/place/24.822199,121.344308" TargetMode="External"/><Relationship Id="rId1022" Type="http://schemas.openxmlformats.org/officeDocument/2006/relationships/hyperlink" Target="https://www.google.com.tw/maps/place/24.113104,120.587171" TargetMode="External"/><Relationship Id="rId4178" Type="http://schemas.openxmlformats.org/officeDocument/2006/relationships/hyperlink" Target="https://www.google.com.tw/maps/place/23.036745,121.159780" TargetMode="External"/><Relationship Id="rId4592" Type="http://schemas.openxmlformats.org/officeDocument/2006/relationships/hyperlink" Target="https://www.google.com.tw/maps/place/24.253975,120.574570" TargetMode="External"/><Relationship Id="rId5229" Type="http://schemas.openxmlformats.org/officeDocument/2006/relationships/hyperlink" Target="https://www.google.com.tw/maps/place/24.409460,120.767518" TargetMode="External"/><Relationship Id="rId5990" Type="http://schemas.openxmlformats.org/officeDocument/2006/relationships/hyperlink" Target="https://www.google.com.tw/maps/place/23.783674,120.268763" TargetMode="External"/><Relationship Id="rId9100" Type="http://schemas.openxmlformats.org/officeDocument/2006/relationships/hyperlink" Target="https://www.google.com.tw/maps/place/24.761587,121.348183" TargetMode="External"/><Relationship Id="rId3194" Type="http://schemas.openxmlformats.org/officeDocument/2006/relationships/hyperlink" Target="https://www.google.com.tw/maps/place/24.668246,121.819725" TargetMode="External"/><Relationship Id="rId4245" Type="http://schemas.openxmlformats.org/officeDocument/2006/relationships/hyperlink" Target="https://www.google.com.tw/maps/place/22.808477,121.092201" TargetMode="External"/><Relationship Id="rId5643" Type="http://schemas.openxmlformats.org/officeDocument/2006/relationships/hyperlink" Target="https://www.google.com.tw/maps/place/25.122540,121.303700" TargetMode="External"/><Relationship Id="rId8799" Type="http://schemas.openxmlformats.org/officeDocument/2006/relationships/hyperlink" Target="https://www.google.com.tw/maps/place/23.301750,121.295210" TargetMode="External"/><Relationship Id="rId1839" Type="http://schemas.openxmlformats.org/officeDocument/2006/relationships/hyperlink" Target="https://www.google.com.tw/maps/place/24.690280,121.015141" TargetMode="External"/><Relationship Id="rId5710" Type="http://schemas.openxmlformats.org/officeDocument/2006/relationships/hyperlink" Target="https://www.google.com.tw/maps/place/24.995890,121.034920" TargetMode="External"/><Relationship Id="rId8866" Type="http://schemas.openxmlformats.org/officeDocument/2006/relationships/hyperlink" Target="https://www.google.com.tw/maps/place/25.012845,121.221381" TargetMode="External"/><Relationship Id="rId182" Type="http://schemas.openxmlformats.org/officeDocument/2006/relationships/hyperlink" Target="https://www.google.com.tw/maps/place/24.709592,120.924080" TargetMode="External"/><Relationship Id="rId1906" Type="http://schemas.openxmlformats.org/officeDocument/2006/relationships/hyperlink" Target="https://www.google.com.tw/maps/place/24.494762,120.901075" TargetMode="External"/><Relationship Id="rId3261" Type="http://schemas.openxmlformats.org/officeDocument/2006/relationships/hyperlink" Target="https://www.google.com.tw/maps/place/24.198488,121.000890" TargetMode="External"/><Relationship Id="rId4312" Type="http://schemas.openxmlformats.org/officeDocument/2006/relationships/hyperlink" Target="https://www.google.com.tw/maps/place/22.622720,121.011156" TargetMode="External"/><Relationship Id="rId7468" Type="http://schemas.openxmlformats.org/officeDocument/2006/relationships/hyperlink" Target="https://www.google.com.tw/maps/place/23.124866,121.168525" TargetMode="External"/><Relationship Id="rId7882" Type="http://schemas.openxmlformats.org/officeDocument/2006/relationships/hyperlink" Target="https://www.google.com.tw/maps/place/23.004942,120.576386" TargetMode="External"/><Relationship Id="rId8519" Type="http://schemas.openxmlformats.org/officeDocument/2006/relationships/hyperlink" Target="https://www.google.com.tw/maps/place/22.973557,120.651102" TargetMode="External"/><Relationship Id="rId8933" Type="http://schemas.openxmlformats.org/officeDocument/2006/relationships/hyperlink" Target="https://www.google.com.tw/maps/place/22.956444,120.272584" TargetMode="External"/><Relationship Id="rId6484" Type="http://schemas.openxmlformats.org/officeDocument/2006/relationships/hyperlink" Target="https://www.google.com.tw/maps/place/23.434524,120.614999" TargetMode="External"/><Relationship Id="rId7535" Type="http://schemas.openxmlformats.org/officeDocument/2006/relationships/hyperlink" Target="https://www.google.com.tw/maps/place/24.080273,120.879911" TargetMode="External"/><Relationship Id="rId999" Type="http://schemas.openxmlformats.org/officeDocument/2006/relationships/hyperlink" Target="https://www.google.com.tw/maps/place/24.141248,120.666803" TargetMode="External"/><Relationship Id="rId5086" Type="http://schemas.openxmlformats.org/officeDocument/2006/relationships/hyperlink" Target="https://www.google.com.tw/maps/place/24.252449,120.529378" TargetMode="External"/><Relationship Id="rId6137" Type="http://schemas.openxmlformats.org/officeDocument/2006/relationships/hyperlink" Target="https://www.google.com.tw/maps/place/23.216655,120.135389" TargetMode="External"/><Relationship Id="rId6551" Type="http://schemas.openxmlformats.org/officeDocument/2006/relationships/hyperlink" Target="https://www.google.com.tw/maps/place/23.482778,120.738333" TargetMode="External"/><Relationship Id="rId7602" Type="http://schemas.openxmlformats.org/officeDocument/2006/relationships/hyperlink" Target="https://www.google.com.tw/maps/place/23.928737,120.922752" TargetMode="External"/><Relationship Id="rId1696" Type="http://schemas.openxmlformats.org/officeDocument/2006/relationships/hyperlink" Target="https://www.google.com.tw/maps/place/24.966610,121.435763" TargetMode="External"/><Relationship Id="rId5153" Type="http://schemas.openxmlformats.org/officeDocument/2006/relationships/hyperlink" Target="https://www.google.com.tw/maps/place/24.668861,120.882172" TargetMode="External"/><Relationship Id="rId6204" Type="http://schemas.openxmlformats.org/officeDocument/2006/relationships/hyperlink" Target="https://www.google.com.tw/maps/place/22.791347,120.245307" TargetMode="External"/><Relationship Id="rId1349" Type="http://schemas.openxmlformats.org/officeDocument/2006/relationships/hyperlink" Target="https://www.google.com.tw/maps/place/24.909753,121.874917" TargetMode="External"/><Relationship Id="rId2747" Type="http://schemas.openxmlformats.org/officeDocument/2006/relationships/hyperlink" Target="https://www.google.com.tw/maps/place/25.076068,121.687620" TargetMode="External"/><Relationship Id="rId5220" Type="http://schemas.openxmlformats.org/officeDocument/2006/relationships/hyperlink" Target="https://www.google.com.tw/maps/place/24.446541,120.779235" TargetMode="External"/><Relationship Id="rId8376" Type="http://schemas.openxmlformats.org/officeDocument/2006/relationships/hyperlink" Target="https://www.google.com.tw/maps/place/22.094253,120.718106" TargetMode="External"/><Relationship Id="rId719" Type="http://schemas.openxmlformats.org/officeDocument/2006/relationships/hyperlink" Target="https://www.google.com.tw/maps/place/22.803193,120.290314" TargetMode="External"/><Relationship Id="rId1763" Type="http://schemas.openxmlformats.org/officeDocument/2006/relationships/hyperlink" Target="https://www.google.com.tw/maps/place/24.867302,121.210849" TargetMode="External"/><Relationship Id="rId2814" Type="http://schemas.openxmlformats.org/officeDocument/2006/relationships/hyperlink" Target="https://www.google.com.tw/maps/place/24.459054,120.876390" TargetMode="External"/><Relationship Id="rId8029" Type="http://schemas.openxmlformats.org/officeDocument/2006/relationships/hyperlink" Target="https://www.google.com.tw/maps/place/23.843882,120.926717" TargetMode="External"/><Relationship Id="rId8790" Type="http://schemas.openxmlformats.org/officeDocument/2006/relationships/hyperlink" Target="https://www.google.com.tw/maps/place/23.302360,121.258630" TargetMode="External"/><Relationship Id="rId9427" Type="http://schemas.openxmlformats.org/officeDocument/2006/relationships/hyperlink" Target="https://www.google.com.tw/maps/place/24.642544,121.444976" TargetMode="External"/><Relationship Id="rId55" Type="http://schemas.openxmlformats.org/officeDocument/2006/relationships/hyperlink" Target="https://www.google.com.tw/maps/place/24.991985,121.302001" TargetMode="External"/><Relationship Id="rId1416" Type="http://schemas.openxmlformats.org/officeDocument/2006/relationships/hyperlink" Target="https://www.google.com.tw/maps/place/24.632815,121.831662" TargetMode="External"/><Relationship Id="rId1830" Type="http://schemas.openxmlformats.org/officeDocument/2006/relationships/hyperlink" Target="https://www.google.com.tw/maps/place/24.703634,121.047180" TargetMode="External"/><Relationship Id="rId4986" Type="http://schemas.openxmlformats.org/officeDocument/2006/relationships/hyperlink" Target="https://www.google.com.tw/maps/place/22.708035,121.061724" TargetMode="External"/><Relationship Id="rId7392" Type="http://schemas.openxmlformats.org/officeDocument/2006/relationships/hyperlink" Target="https://www.google.com.tw/maps/place/23.195348,121.020837" TargetMode="External"/><Relationship Id="rId8443" Type="http://schemas.openxmlformats.org/officeDocument/2006/relationships/hyperlink" Target="https://www.google.com.tw/maps/place/21.936250,120.842746" TargetMode="External"/><Relationship Id="rId3588" Type="http://schemas.openxmlformats.org/officeDocument/2006/relationships/hyperlink" Target="https://www.google.com.tw/maps/place/24.940883,121.681351" TargetMode="External"/><Relationship Id="rId4639" Type="http://schemas.openxmlformats.org/officeDocument/2006/relationships/hyperlink" Target="https://www.google.com.tw/maps/place/23.948265,121.589456" TargetMode="External"/><Relationship Id="rId7045" Type="http://schemas.openxmlformats.org/officeDocument/2006/relationships/hyperlink" Target="https://www.google.com.tw/maps/place/22.784339,120.276326" TargetMode="External"/><Relationship Id="rId8510" Type="http://schemas.openxmlformats.org/officeDocument/2006/relationships/hyperlink" Target="https://www.google.com.tw/maps/place/23.006775,120.652835" TargetMode="External"/><Relationship Id="rId3655" Type="http://schemas.openxmlformats.org/officeDocument/2006/relationships/hyperlink" Target="https://www.google.com.tw/maps/place/24.857148,121.798981" TargetMode="External"/><Relationship Id="rId4706" Type="http://schemas.openxmlformats.org/officeDocument/2006/relationships/hyperlink" Target="https://www.google.com.tw/maps/place/23.717355,121.546636" TargetMode="External"/><Relationship Id="rId6061" Type="http://schemas.openxmlformats.org/officeDocument/2006/relationships/hyperlink" Target="https://www.google.com.tw/maps/place/23.531944,120.188334" TargetMode="External"/><Relationship Id="rId7112" Type="http://schemas.openxmlformats.org/officeDocument/2006/relationships/hyperlink" Target="https://www.google.com.tw/maps/place/23.053527,120.415427" TargetMode="External"/><Relationship Id="rId576" Type="http://schemas.openxmlformats.org/officeDocument/2006/relationships/hyperlink" Target="https://www.google.com.tw/maps/place/23.327176,120.342126" TargetMode="External"/><Relationship Id="rId990" Type="http://schemas.openxmlformats.org/officeDocument/2006/relationships/hyperlink" Target="https://www.google.com.tw/maps/place/24.176757,120.669761" TargetMode="External"/><Relationship Id="rId2257" Type="http://schemas.openxmlformats.org/officeDocument/2006/relationships/hyperlink" Target="https://www.google.com.tw/maps/place/23.380444,120.539059" TargetMode="External"/><Relationship Id="rId2671" Type="http://schemas.openxmlformats.org/officeDocument/2006/relationships/hyperlink" Target="https://www.google.com.tw/maps/place/24.827709,121.267010" TargetMode="External"/><Relationship Id="rId3308" Type="http://schemas.openxmlformats.org/officeDocument/2006/relationships/hyperlink" Target="https://www.google.com.tw/maps/place/24.256629,121.263802" TargetMode="External"/><Relationship Id="rId9284" Type="http://schemas.openxmlformats.org/officeDocument/2006/relationships/hyperlink" Target="https://www.google.com.tw/maps/place/24.678502,121.383112" TargetMode="External"/><Relationship Id="rId229" Type="http://schemas.openxmlformats.org/officeDocument/2006/relationships/hyperlink" Target="https://www.google.com.tw/maps/place/24.593575,120.776728" TargetMode="External"/><Relationship Id="rId643" Type="http://schemas.openxmlformats.org/officeDocument/2006/relationships/hyperlink" Target="https://www.google.com.tw/maps/place/23.068583,120.292389" TargetMode="External"/><Relationship Id="rId1273" Type="http://schemas.openxmlformats.org/officeDocument/2006/relationships/hyperlink" Target="https://www.google.com.tw/maps/place/25.091300,121.913999" TargetMode="External"/><Relationship Id="rId2324" Type="http://schemas.openxmlformats.org/officeDocument/2006/relationships/hyperlink" Target="https://www.google.com.tw/maps/place/23.309417,120.621794" TargetMode="External"/><Relationship Id="rId3722" Type="http://schemas.openxmlformats.org/officeDocument/2006/relationships/hyperlink" Target="https://www.google.com.tw/maps/place/24.608623,121.826683" TargetMode="External"/><Relationship Id="rId6878" Type="http://schemas.openxmlformats.org/officeDocument/2006/relationships/hyperlink" Target="https://www.google.com.tw/maps/place/23.139472,120.195028" TargetMode="External"/><Relationship Id="rId7929" Type="http://schemas.openxmlformats.org/officeDocument/2006/relationships/hyperlink" Target="https://www.google.com.tw/maps/place/22.845330,120.464683" TargetMode="External"/><Relationship Id="rId9351" Type="http://schemas.openxmlformats.org/officeDocument/2006/relationships/hyperlink" Target="https://www.google.com.tw/maps/place/24.649122,121.410871" TargetMode="External"/><Relationship Id="rId5894" Type="http://schemas.openxmlformats.org/officeDocument/2006/relationships/hyperlink" Target="https://www.google.com.tw/maps/place/24.154076,120.477782" TargetMode="External"/><Relationship Id="rId6945" Type="http://schemas.openxmlformats.org/officeDocument/2006/relationships/hyperlink" Target="https://www.google.com.tw/maps/place/23.164361,120.270611" TargetMode="External"/><Relationship Id="rId9004" Type="http://schemas.openxmlformats.org/officeDocument/2006/relationships/hyperlink" Target="https://www.google.com.tw/maps/place/24.641240,121.449954" TargetMode="External"/><Relationship Id="rId710" Type="http://schemas.openxmlformats.org/officeDocument/2006/relationships/hyperlink" Target="https://www.google.com.tw/maps/place/22.834307,120.265103" TargetMode="External"/><Relationship Id="rId1340" Type="http://schemas.openxmlformats.org/officeDocument/2006/relationships/hyperlink" Target="https://www.google.com.tw/maps/place/24.941541,121.894900" TargetMode="External"/><Relationship Id="rId3098" Type="http://schemas.openxmlformats.org/officeDocument/2006/relationships/hyperlink" Target="https://www.google.com.tw/maps/place/24.255905,121.251633" TargetMode="External"/><Relationship Id="rId4496" Type="http://schemas.openxmlformats.org/officeDocument/2006/relationships/hyperlink" Target="https://www.google.com.tw/maps/place/24.850513,121.566689" TargetMode="External"/><Relationship Id="rId5547" Type="http://schemas.openxmlformats.org/officeDocument/2006/relationships/hyperlink" Target="https://www.google.com.tw/maps/place/24.119968,121.239696" TargetMode="External"/><Relationship Id="rId5961" Type="http://schemas.openxmlformats.org/officeDocument/2006/relationships/hyperlink" Target="https://www.google.com.tw/maps/place/23.930640,120.321754" TargetMode="External"/><Relationship Id="rId4149" Type="http://schemas.openxmlformats.org/officeDocument/2006/relationships/hyperlink" Target="https://www.google.com.tw/maps/place/23.137780,121.234550" TargetMode="External"/><Relationship Id="rId4563" Type="http://schemas.openxmlformats.org/officeDocument/2006/relationships/hyperlink" Target="https://www.google.com.tw/maps/place/23.950485,121.506551" TargetMode="External"/><Relationship Id="rId5614" Type="http://schemas.openxmlformats.org/officeDocument/2006/relationships/hyperlink" Target="https://www.google.com.tw/maps/place/25.157685,121.435381" TargetMode="External"/><Relationship Id="rId8020" Type="http://schemas.openxmlformats.org/officeDocument/2006/relationships/hyperlink" Target="https://www.google.com.tw/maps/place/23.861866,120.943418" TargetMode="External"/><Relationship Id="rId3165" Type="http://schemas.openxmlformats.org/officeDocument/2006/relationships/hyperlink" Target="https://www.google.com.tw/maps/place/24.667440,121.683137" TargetMode="External"/><Relationship Id="rId4216" Type="http://schemas.openxmlformats.org/officeDocument/2006/relationships/hyperlink" Target="https://www.google.com.tw/maps/place/22.894509,121.120623" TargetMode="External"/><Relationship Id="rId4630" Type="http://schemas.openxmlformats.org/officeDocument/2006/relationships/hyperlink" Target="https://www.google.com.tw/maps/place/24.262913,120.590443" TargetMode="External"/><Relationship Id="rId7786" Type="http://schemas.openxmlformats.org/officeDocument/2006/relationships/hyperlink" Target="https://www.google.com.tw/maps/place/23.487485,120.890349" TargetMode="External"/><Relationship Id="rId8837" Type="http://schemas.openxmlformats.org/officeDocument/2006/relationships/hyperlink" Target="https://www.google.com.tw/maps/place/23.263169,121.387282" TargetMode="External"/><Relationship Id="rId2181" Type="http://schemas.openxmlformats.org/officeDocument/2006/relationships/hyperlink" Target="https://www.google.com.tw/maps/place/23.649647,120.545973" TargetMode="External"/><Relationship Id="rId3232" Type="http://schemas.openxmlformats.org/officeDocument/2006/relationships/hyperlink" Target="https://www.google.com.tw/maps/place/24.167428,120.900962" TargetMode="External"/><Relationship Id="rId6388" Type="http://schemas.openxmlformats.org/officeDocument/2006/relationships/hyperlink" Target="https://www.google.com.tw/maps/place/22.901572,120.219871" TargetMode="External"/><Relationship Id="rId7439" Type="http://schemas.openxmlformats.org/officeDocument/2006/relationships/hyperlink" Target="https://www.google.com.tw/maps/place/23.141386,121.101460" TargetMode="External"/><Relationship Id="rId153" Type="http://schemas.openxmlformats.org/officeDocument/2006/relationships/hyperlink" Target="https://www.google.com.tw/maps/place/24.807934,120.958024" TargetMode="External"/><Relationship Id="rId6455" Type="http://schemas.openxmlformats.org/officeDocument/2006/relationships/hyperlink" Target="https://www.google.com.tw/maps/place/23.442222,120.516111" TargetMode="External"/><Relationship Id="rId7853" Type="http://schemas.openxmlformats.org/officeDocument/2006/relationships/hyperlink" Target="https://www.google.com.tw/maps/place/23.096498,120.597438" TargetMode="External"/><Relationship Id="rId8904" Type="http://schemas.openxmlformats.org/officeDocument/2006/relationships/hyperlink" Target="https://www.google.com.tw/maps/place/23.478611,120.324445" TargetMode="External"/><Relationship Id="rId220" Type="http://schemas.openxmlformats.org/officeDocument/2006/relationships/hyperlink" Target="https://www.google.com.tw/maps/place/24.620099,120.803430" TargetMode="External"/><Relationship Id="rId2998" Type="http://schemas.openxmlformats.org/officeDocument/2006/relationships/hyperlink" Target="https://www.google.com.tw/maps/place/24.465564,121.399794" TargetMode="External"/><Relationship Id="rId5057" Type="http://schemas.openxmlformats.org/officeDocument/2006/relationships/hyperlink" Target="https://www.google.com.tw/maps/place/23.898784,121.560731" TargetMode="External"/><Relationship Id="rId6108" Type="http://schemas.openxmlformats.org/officeDocument/2006/relationships/hyperlink" Target="https://www.google.com.tw/maps/place/23.335278,120.168334" TargetMode="External"/><Relationship Id="rId7506" Type="http://schemas.openxmlformats.org/officeDocument/2006/relationships/hyperlink" Target="https://www.google.com.tw/maps/place/24.154379,120.875871" TargetMode="External"/><Relationship Id="rId7920" Type="http://schemas.openxmlformats.org/officeDocument/2006/relationships/hyperlink" Target="https://www.google.com.tw/maps/place/22.879045,120.483064" TargetMode="External"/><Relationship Id="rId4073" Type="http://schemas.openxmlformats.org/officeDocument/2006/relationships/hyperlink" Target="https://www.google.com.tw/maps/place/23.446800,121.354940" TargetMode="External"/><Relationship Id="rId5471" Type="http://schemas.openxmlformats.org/officeDocument/2006/relationships/hyperlink" Target="https://www.google.com.tw/maps/place/24.032375,121.173534" TargetMode="External"/><Relationship Id="rId6522" Type="http://schemas.openxmlformats.org/officeDocument/2006/relationships/hyperlink" Target="https://www.google.com.tw/maps/place/23.442778,120.671945" TargetMode="External"/><Relationship Id="rId1667" Type="http://schemas.openxmlformats.org/officeDocument/2006/relationships/hyperlink" Target="https://www.google.com.tw/maps/place/25.046898,121.514839" TargetMode="External"/><Relationship Id="rId2718" Type="http://schemas.openxmlformats.org/officeDocument/2006/relationships/hyperlink" Target="https://www.google.com.tw/maps/place/25.080283,121.697775" TargetMode="External"/><Relationship Id="rId5124" Type="http://schemas.openxmlformats.org/officeDocument/2006/relationships/hyperlink" Target="https://www.google.com.tw/maps/place/24.158108,120.657492" TargetMode="External"/><Relationship Id="rId8694" Type="http://schemas.openxmlformats.org/officeDocument/2006/relationships/hyperlink" Target="https://www.google.com.tw/maps/place/22.878402,120.296778" TargetMode="External"/><Relationship Id="rId1734" Type="http://schemas.openxmlformats.org/officeDocument/2006/relationships/hyperlink" Target="https://www.google.com.tw/maps/place/24.895090,121.303290" TargetMode="External"/><Relationship Id="rId4140" Type="http://schemas.openxmlformats.org/officeDocument/2006/relationships/hyperlink" Target="https://www.google.com.tw/maps/place/23.176320,121.244350" TargetMode="External"/><Relationship Id="rId7296" Type="http://schemas.openxmlformats.org/officeDocument/2006/relationships/hyperlink" Target="https://www.google.com.tw/maps/place/23.286195,120.861655" TargetMode="External"/><Relationship Id="rId8347" Type="http://schemas.openxmlformats.org/officeDocument/2006/relationships/hyperlink" Target="https://www.google.com.tw/maps/place/22.503765,120.397678" TargetMode="External"/><Relationship Id="rId8761" Type="http://schemas.openxmlformats.org/officeDocument/2006/relationships/hyperlink" Target="https://www.google.com.tw/maps/place/22.869340,120.581489" TargetMode="External"/><Relationship Id="rId26" Type="http://schemas.openxmlformats.org/officeDocument/2006/relationships/hyperlink" Target="https://www.google.com.tw/maps/place/25.030713,121.414087" TargetMode="External"/><Relationship Id="rId7363" Type="http://schemas.openxmlformats.org/officeDocument/2006/relationships/hyperlink" Target="https://www.google.com.tw/maps/place/23.240158,120.986123" TargetMode="External"/><Relationship Id="rId8414" Type="http://schemas.openxmlformats.org/officeDocument/2006/relationships/hyperlink" Target="https://www.google.com.tw/maps/place/21.947912,120.779829" TargetMode="External"/><Relationship Id="rId1801" Type="http://schemas.openxmlformats.org/officeDocument/2006/relationships/hyperlink" Target="https://www.google.com.tw/maps/place/24.723024,121.157862" TargetMode="External"/><Relationship Id="rId3559" Type="http://schemas.openxmlformats.org/officeDocument/2006/relationships/hyperlink" Target="https://www.google.com.tw/maps/place/24.954899,121.602015" TargetMode="External"/><Relationship Id="rId4957" Type="http://schemas.openxmlformats.org/officeDocument/2006/relationships/hyperlink" Target="https://www.google.com.tw/maps/place/22.773689,121.171015" TargetMode="External"/><Relationship Id="rId7016" Type="http://schemas.openxmlformats.org/officeDocument/2006/relationships/hyperlink" Target="https://www.google.com.tw/maps/place/22.887742,120.336274" TargetMode="External"/><Relationship Id="rId7430" Type="http://schemas.openxmlformats.org/officeDocument/2006/relationships/hyperlink" Target="https://www.google.com.tw/maps/place/23.152357,121.070324" TargetMode="External"/><Relationship Id="rId3973" Type="http://schemas.openxmlformats.org/officeDocument/2006/relationships/hyperlink" Target="https://www.google.com.tw/maps/place/23.829485,121.482012" TargetMode="External"/><Relationship Id="rId6032" Type="http://schemas.openxmlformats.org/officeDocument/2006/relationships/hyperlink" Target="https://www.google.com.tw/maps/place/23.640000,120.171112" TargetMode="External"/><Relationship Id="rId9188" Type="http://schemas.openxmlformats.org/officeDocument/2006/relationships/hyperlink" Target="https://www.google.com.tw/maps/place/24.721733,121.350723" TargetMode="External"/><Relationship Id="rId894" Type="http://schemas.openxmlformats.org/officeDocument/2006/relationships/hyperlink" Target="https://www.google.com.tw/maps/place/22.308028,120.641620" TargetMode="External"/><Relationship Id="rId1177" Type="http://schemas.openxmlformats.org/officeDocument/2006/relationships/hyperlink" Target="https://www.google.com.tw/maps/place/25.220428,121.632262" TargetMode="External"/><Relationship Id="rId2575" Type="http://schemas.openxmlformats.org/officeDocument/2006/relationships/hyperlink" Target="https://www.google.com.tw/maps/place/24.824693,121.233001" TargetMode="External"/><Relationship Id="rId3626" Type="http://schemas.openxmlformats.org/officeDocument/2006/relationships/hyperlink" Target="https://www.google.com.tw/maps/place/24.876868,121.761556" TargetMode="External"/><Relationship Id="rId547" Type="http://schemas.openxmlformats.org/officeDocument/2006/relationships/hyperlink" Target="https://www.google.com.tw/maps/place/23.441389,120.405000" TargetMode="External"/><Relationship Id="rId961" Type="http://schemas.openxmlformats.org/officeDocument/2006/relationships/hyperlink" Target="https://www.google.com.tw/maps/place/25.011297,121.373760" TargetMode="External"/><Relationship Id="rId1591" Type="http://schemas.openxmlformats.org/officeDocument/2006/relationships/hyperlink" Target="https://www.google.com.tw/maps/place/25.021335,121.891632" TargetMode="External"/><Relationship Id="rId2228" Type="http://schemas.openxmlformats.org/officeDocument/2006/relationships/hyperlink" Target="https://www.google.com.tw/maps/place/23.489167,120.536945" TargetMode="External"/><Relationship Id="rId2642" Type="http://schemas.openxmlformats.org/officeDocument/2006/relationships/hyperlink" Target="https://www.google.com.tw/maps/place/24.940185,121.297513" TargetMode="External"/><Relationship Id="rId5798" Type="http://schemas.openxmlformats.org/officeDocument/2006/relationships/hyperlink" Target="https://www.google.com.tw/maps/place/23.807758,120.860130" TargetMode="External"/><Relationship Id="rId6849" Type="http://schemas.openxmlformats.org/officeDocument/2006/relationships/hyperlink" Target="https://www.google.com.tw/maps/place/23.252604,120.203071" TargetMode="External"/><Relationship Id="rId9255" Type="http://schemas.openxmlformats.org/officeDocument/2006/relationships/hyperlink" Target="https://www.google.com.tw/maps/place/24.696604,121.375671" TargetMode="External"/><Relationship Id="rId614" Type="http://schemas.openxmlformats.org/officeDocument/2006/relationships/hyperlink" Target="https://www.google.com.tw/maps/place/23.183580,120.335313" TargetMode="External"/><Relationship Id="rId1244" Type="http://schemas.openxmlformats.org/officeDocument/2006/relationships/hyperlink" Target="https://www.google.com.tw/maps/place/25.126190,121.832879" TargetMode="External"/><Relationship Id="rId5865" Type="http://schemas.openxmlformats.org/officeDocument/2006/relationships/hyperlink" Target="https://www.google.com.tw/maps/place/24.264292,120.529116" TargetMode="External"/><Relationship Id="rId6916" Type="http://schemas.openxmlformats.org/officeDocument/2006/relationships/hyperlink" Target="https://www.google.com.tw/maps/place/23.273802,120.276055" TargetMode="External"/><Relationship Id="rId8271" Type="http://schemas.openxmlformats.org/officeDocument/2006/relationships/hyperlink" Target="https://www.google.com.tw/maps/place/22.740248,120.678747" TargetMode="External"/><Relationship Id="rId9322" Type="http://schemas.openxmlformats.org/officeDocument/2006/relationships/hyperlink" Target="https://www.google.com.tw/maps/place/24.669118,121.408076" TargetMode="External"/><Relationship Id="rId1311" Type="http://schemas.openxmlformats.org/officeDocument/2006/relationships/hyperlink" Target="https://www.google.com.tw/maps/place/25.011260,122.002399" TargetMode="External"/><Relationship Id="rId4467" Type="http://schemas.openxmlformats.org/officeDocument/2006/relationships/hyperlink" Target="https://www.google.com.tw/maps/place/24.936075,121.544489" TargetMode="External"/><Relationship Id="rId4881" Type="http://schemas.openxmlformats.org/officeDocument/2006/relationships/hyperlink" Target="https://www.google.com.tw/maps/place/23.038752,121.338244" TargetMode="External"/><Relationship Id="rId5518" Type="http://schemas.openxmlformats.org/officeDocument/2006/relationships/hyperlink" Target="https://www.google.com.tw/maps/place/24.058875,121.164738" TargetMode="External"/><Relationship Id="rId3069" Type="http://schemas.openxmlformats.org/officeDocument/2006/relationships/hyperlink" Target="https://www.google.com.tw/maps/place/24.325663,121.297605" TargetMode="External"/><Relationship Id="rId3483" Type="http://schemas.openxmlformats.org/officeDocument/2006/relationships/hyperlink" Target="https://www.google.com.tw/maps/place/24.177782,121.518585" TargetMode="External"/><Relationship Id="rId4534" Type="http://schemas.openxmlformats.org/officeDocument/2006/relationships/hyperlink" Target="https://www.google.com.tw/maps/place/24.756275,121.747338" TargetMode="External"/><Relationship Id="rId5932" Type="http://schemas.openxmlformats.org/officeDocument/2006/relationships/hyperlink" Target="https://www.google.com.tw/maps/place/24.025450,120.410038" TargetMode="External"/><Relationship Id="rId2085" Type="http://schemas.openxmlformats.org/officeDocument/2006/relationships/hyperlink" Target="https://www.google.com.tw/maps/place/23.936074,120.665227" TargetMode="External"/><Relationship Id="rId3136" Type="http://schemas.openxmlformats.org/officeDocument/2006/relationships/hyperlink" Target="https://www.google.com.tw/maps/place/24.639642,121.586207" TargetMode="External"/><Relationship Id="rId471" Type="http://schemas.openxmlformats.org/officeDocument/2006/relationships/hyperlink" Target="https://www.google.com.tw/maps/place/23.742131,120.494224" TargetMode="External"/><Relationship Id="rId2152" Type="http://schemas.openxmlformats.org/officeDocument/2006/relationships/hyperlink" Target="https://www.google.com.tw/maps/place/23.742670,120.604781" TargetMode="External"/><Relationship Id="rId3550" Type="http://schemas.openxmlformats.org/officeDocument/2006/relationships/hyperlink" Target="https://www.google.com.tw/maps/place/24.954845,121.568735" TargetMode="External"/><Relationship Id="rId4601" Type="http://schemas.openxmlformats.org/officeDocument/2006/relationships/hyperlink" Target="https://www.google.com.tw/maps/place/24.243952,120.615409" TargetMode="External"/><Relationship Id="rId7757" Type="http://schemas.openxmlformats.org/officeDocument/2006/relationships/hyperlink" Target="https://www.google.com.tw/maps/place/23.525358,120.906688" TargetMode="External"/><Relationship Id="rId8808" Type="http://schemas.openxmlformats.org/officeDocument/2006/relationships/hyperlink" Target="https://www.google.com.tw/maps/place/23.324210,121.322840" TargetMode="External"/><Relationship Id="rId124" Type="http://schemas.openxmlformats.org/officeDocument/2006/relationships/hyperlink" Target="https://www.google.com.tw/maps/place/24.885974,121.021370" TargetMode="External"/><Relationship Id="rId3203" Type="http://schemas.openxmlformats.org/officeDocument/2006/relationships/hyperlink" Target="https://www.google.com.tw/maps/place/24.228686,120.837182" TargetMode="External"/><Relationship Id="rId6359" Type="http://schemas.openxmlformats.org/officeDocument/2006/relationships/hyperlink" Target="https://www.google.com.tw/maps/place/23.002209,120.195166" TargetMode="External"/><Relationship Id="rId6773" Type="http://schemas.openxmlformats.org/officeDocument/2006/relationships/hyperlink" Target="https://www.google.com.tw/maps/place/23.532222,120.289167" TargetMode="External"/><Relationship Id="rId7824" Type="http://schemas.openxmlformats.org/officeDocument/2006/relationships/hyperlink" Target="https://www.google.com.tw/maps/place/23.187839,120.652809" TargetMode="External"/><Relationship Id="rId2969" Type="http://schemas.openxmlformats.org/officeDocument/2006/relationships/hyperlink" Target="https://www.google.com.tw/maps/place/24.554763,121.467149" TargetMode="External"/><Relationship Id="rId5375" Type="http://schemas.openxmlformats.org/officeDocument/2006/relationships/hyperlink" Target="https://www.google.com.tw/maps/place/24.026692,120.836529" TargetMode="External"/><Relationship Id="rId6426" Type="http://schemas.openxmlformats.org/officeDocument/2006/relationships/hyperlink" Target="https://www.google.com.tw/maps/place/23.485278,120.408056" TargetMode="External"/><Relationship Id="rId6840" Type="http://schemas.openxmlformats.org/officeDocument/2006/relationships/hyperlink" Target="https://www.google.com.tw/maps/place/23.280288,120.231623" TargetMode="External"/><Relationship Id="rId1985" Type="http://schemas.openxmlformats.org/officeDocument/2006/relationships/hyperlink" Target="https://www.google.com.tw/maps/place/24.265010,120.809094" TargetMode="External"/><Relationship Id="rId4391" Type="http://schemas.openxmlformats.org/officeDocument/2006/relationships/hyperlink" Target="https://www.google.com.tw/maps/place/22.309144,120.890442" TargetMode="External"/><Relationship Id="rId5028" Type="http://schemas.openxmlformats.org/officeDocument/2006/relationships/hyperlink" Target="https://www.google.com.tw/maps/place/23.605420,121.511810" TargetMode="External"/><Relationship Id="rId5442" Type="http://schemas.openxmlformats.org/officeDocument/2006/relationships/hyperlink" Target="https://www.google.com.tw/maps/place/24.004989,121.089552" TargetMode="External"/><Relationship Id="rId8598" Type="http://schemas.openxmlformats.org/officeDocument/2006/relationships/hyperlink" Target="https://www.google.com.tw/maps/place/22.691960,120.501713" TargetMode="External"/><Relationship Id="rId1638" Type="http://schemas.openxmlformats.org/officeDocument/2006/relationships/hyperlink" Target="https://www.google.com.tw/maps/place/24.639863,121.831835" TargetMode="External"/><Relationship Id="rId4044" Type="http://schemas.openxmlformats.org/officeDocument/2006/relationships/hyperlink" Target="https://www.google.com.tw/maps/place/23.562428,121.382143" TargetMode="External"/><Relationship Id="rId8665" Type="http://schemas.openxmlformats.org/officeDocument/2006/relationships/hyperlink" Target="https://www.google.com.tw/maps/place/22.946166,120.642926" TargetMode="External"/><Relationship Id="rId3060" Type="http://schemas.openxmlformats.org/officeDocument/2006/relationships/hyperlink" Target="https://www.google.com.tw/maps/place/24.346413,121.317615" TargetMode="External"/><Relationship Id="rId4111" Type="http://schemas.openxmlformats.org/officeDocument/2006/relationships/hyperlink" Target="https://www.google.com.tw/maps/place/23.278060,121.319850" TargetMode="External"/><Relationship Id="rId7267" Type="http://schemas.openxmlformats.org/officeDocument/2006/relationships/hyperlink" Target="https://www.google.com.tw/maps/place/23.259358,120.820712" TargetMode="External"/><Relationship Id="rId8318" Type="http://schemas.openxmlformats.org/officeDocument/2006/relationships/hyperlink" Target="https://www.google.com.tw/maps/place/22.620599,120.381458" TargetMode="External"/><Relationship Id="rId1705" Type="http://schemas.openxmlformats.org/officeDocument/2006/relationships/hyperlink" Target="https://www.google.com.tw/maps/place/24.943400,121.401312" TargetMode="External"/><Relationship Id="rId6283" Type="http://schemas.openxmlformats.org/officeDocument/2006/relationships/hyperlink" Target="https://www.google.com.tw/maps/place/22.507376,120.368508" TargetMode="External"/><Relationship Id="rId7681" Type="http://schemas.openxmlformats.org/officeDocument/2006/relationships/hyperlink" Target="https://www.google.com.tw/maps/place/23.670803,120.872185" TargetMode="External"/><Relationship Id="rId8732" Type="http://schemas.openxmlformats.org/officeDocument/2006/relationships/hyperlink" Target="https://www.google.com.tw/maps/place/22.888300,120.454380" TargetMode="External"/><Relationship Id="rId3877" Type="http://schemas.openxmlformats.org/officeDocument/2006/relationships/hyperlink" Target="https://www.google.com.tw/maps/place/24.175173,121.655869" TargetMode="External"/><Relationship Id="rId4928" Type="http://schemas.openxmlformats.org/officeDocument/2006/relationships/hyperlink" Target="https://www.google.com.tw/maps/place/22.868211,121.221653" TargetMode="External"/><Relationship Id="rId7334" Type="http://schemas.openxmlformats.org/officeDocument/2006/relationships/hyperlink" Target="https://www.google.com.tw/maps/place/23.259017,120.935968" TargetMode="External"/><Relationship Id="rId798" Type="http://schemas.openxmlformats.org/officeDocument/2006/relationships/hyperlink" Target="https://www.google.com.tw/maps/place/22.658511,120.503559" TargetMode="External"/><Relationship Id="rId2479" Type="http://schemas.openxmlformats.org/officeDocument/2006/relationships/hyperlink" Target="https://www.google.com.tw/maps/place/22.858598,120.504644" TargetMode="External"/><Relationship Id="rId2893" Type="http://schemas.openxmlformats.org/officeDocument/2006/relationships/hyperlink" Target="https://www.google.com.tw/maps/place/24.674529,121.609874" TargetMode="External"/><Relationship Id="rId3944" Type="http://schemas.openxmlformats.org/officeDocument/2006/relationships/hyperlink" Target="https://www.google.com.tw/maps/place/23.942278,121.546343" TargetMode="External"/><Relationship Id="rId6350" Type="http://schemas.openxmlformats.org/officeDocument/2006/relationships/hyperlink" Target="https://www.google.com.tw/maps/place/23.040961,120.187580" TargetMode="External"/><Relationship Id="rId7401" Type="http://schemas.openxmlformats.org/officeDocument/2006/relationships/hyperlink" Target="https://www.google.com.tw/maps/place/23.189134,121.024001" TargetMode="External"/><Relationship Id="rId865" Type="http://schemas.openxmlformats.org/officeDocument/2006/relationships/hyperlink" Target="https://www.google.com.tw/maps/place/22.421515,120.581912" TargetMode="External"/><Relationship Id="rId1495" Type="http://schemas.openxmlformats.org/officeDocument/2006/relationships/hyperlink" Target="https://www.google.com.tw/maps/place/25.104759,121.543318" TargetMode="External"/><Relationship Id="rId2546" Type="http://schemas.openxmlformats.org/officeDocument/2006/relationships/hyperlink" Target="https://www.google.com.tw/maps/place/23.946247,120.678806" TargetMode="External"/><Relationship Id="rId2960" Type="http://schemas.openxmlformats.org/officeDocument/2006/relationships/hyperlink" Target="https://www.google.com.tw/maps/place/24.578837,121.484335" TargetMode="External"/><Relationship Id="rId6003" Type="http://schemas.openxmlformats.org/officeDocument/2006/relationships/hyperlink" Target="https://www.google.com.tw/maps/place/23.739603,120.244150" TargetMode="External"/><Relationship Id="rId9159" Type="http://schemas.openxmlformats.org/officeDocument/2006/relationships/hyperlink" Target="https://www.google.com.tw/maps/place/24.737441,121.350283" TargetMode="External"/><Relationship Id="rId518" Type="http://schemas.openxmlformats.org/officeDocument/2006/relationships/hyperlink" Target="https://www.google.com.tw/maps/place/23.550000,120.433611" TargetMode="External"/><Relationship Id="rId932" Type="http://schemas.openxmlformats.org/officeDocument/2006/relationships/hyperlink" Target="https://www.google.com.tw/maps/place/25.062319,121.498089" TargetMode="External"/><Relationship Id="rId1148" Type="http://schemas.openxmlformats.org/officeDocument/2006/relationships/hyperlink" Target="https://www.google.com.tw/maps/place/25.291463,121.555658" TargetMode="External"/><Relationship Id="rId1562" Type="http://schemas.openxmlformats.org/officeDocument/2006/relationships/hyperlink" Target="https://www.google.com.tw/maps/place/25.038545,121.780076" TargetMode="External"/><Relationship Id="rId2613" Type="http://schemas.openxmlformats.org/officeDocument/2006/relationships/hyperlink" Target="https://www.google.com.tw/maps/place/25.054870,121.282606" TargetMode="External"/><Relationship Id="rId5769" Type="http://schemas.openxmlformats.org/officeDocument/2006/relationships/hyperlink" Target="https://www.google.com.tw/maps/place/23.834519,120.731971" TargetMode="External"/><Relationship Id="rId8175" Type="http://schemas.openxmlformats.org/officeDocument/2006/relationships/hyperlink" Target="https://www.google.com.tw/maps/place/23.072014,121.301133" TargetMode="External"/><Relationship Id="rId9226" Type="http://schemas.openxmlformats.org/officeDocument/2006/relationships/hyperlink" Target="https://www.google.com.tw/maps/place/24.704919,121.362653" TargetMode="External"/><Relationship Id="rId1215" Type="http://schemas.openxmlformats.org/officeDocument/2006/relationships/hyperlink" Target="https://www.google.com.tw/maps/place/25.132406,121.732621" TargetMode="External"/><Relationship Id="rId7191" Type="http://schemas.openxmlformats.org/officeDocument/2006/relationships/hyperlink" Target="https://www.google.com.tw/maps/place/23.071173,120.646558" TargetMode="External"/><Relationship Id="rId8242" Type="http://schemas.openxmlformats.org/officeDocument/2006/relationships/hyperlink" Target="https://www.google.com.tw/maps/place/22.713486,120.587727" TargetMode="External"/><Relationship Id="rId3387" Type="http://schemas.openxmlformats.org/officeDocument/2006/relationships/hyperlink" Target="https://www.google.com.tw/maps/place/24.172997,121.379120" TargetMode="External"/><Relationship Id="rId4785" Type="http://schemas.openxmlformats.org/officeDocument/2006/relationships/hyperlink" Target="https://www.google.com.tw/maps/place/23.414224,121.483037" TargetMode="External"/><Relationship Id="rId5836" Type="http://schemas.openxmlformats.org/officeDocument/2006/relationships/hyperlink" Target="https://www.google.com.tw/maps/place/23.800257,120.980785" TargetMode="External"/><Relationship Id="rId4438" Type="http://schemas.openxmlformats.org/officeDocument/2006/relationships/hyperlink" Target="https://www.google.com.tw/maps/place/22.215573,120.774620" TargetMode="External"/><Relationship Id="rId4852" Type="http://schemas.openxmlformats.org/officeDocument/2006/relationships/hyperlink" Target="https://www.google.com.tw/maps/place/23.145785,121.396577" TargetMode="External"/><Relationship Id="rId5903" Type="http://schemas.openxmlformats.org/officeDocument/2006/relationships/hyperlink" Target="https://www.google.com.tw/maps/place/24.119470,120.456963" TargetMode="External"/><Relationship Id="rId3454" Type="http://schemas.openxmlformats.org/officeDocument/2006/relationships/hyperlink" Target="https://www.google.com.tw/maps/place/24.198641,121.470513" TargetMode="External"/><Relationship Id="rId4505" Type="http://schemas.openxmlformats.org/officeDocument/2006/relationships/hyperlink" Target="https://www.google.com.tw/maps/place/24.750390,121.643667" TargetMode="External"/><Relationship Id="rId375" Type="http://schemas.openxmlformats.org/officeDocument/2006/relationships/hyperlink" Target="https://www.google.com.tw/maps/place/24.098269,120.574853" TargetMode="External"/><Relationship Id="rId2056" Type="http://schemas.openxmlformats.org/officeDocument/2006/relationships/hyperlink" Target="https://www.google.com.tw/maps/place/24.053706,120.695957" TargetMode="External"/><Relationship Id="rId2470" Type="http://schemas.openxmlformats.org/officeDocument/2006/relationships/hyperlink" Target="https://www.google.com.tw/maps/place/22.889220,120.485141" TargetMode="External"/><Relationship Id="rId3107" Type="http://schemas.openxmlformats.org/officeDocument/2006/relationships/hyperlink" Target="https://www.google.com.tw/maps/place/24.883758,121.377612" TargetMode="External"/><Relationship Id="rId3521" Type="http://schemas.openxmlformats.org/officeDocument/2006/relationships/hyperlink" Target="https://www.google.com.tw/maps/place/25.041340,121.518364" TargetMode="External"/><Relationship Id="rId6677" Type="http://schemas.openxmlformats.org/officeDocument/2006/relationships/hyperlink" Target="https://www.google.com.tw/maps/place/23.877611,120.468963" TargetMode="External"/><Relationship Id="rId7728" Type="http://schemas.openxmlformats.org/officeDocument/2006/relationships/hyperlink" Target="https://www.google.com.tw/maps/place/23.573583,120.896914" TargetMode="External"/><Relationship Id="rId9083" Type="http://schemas.openxmlformats.org/officeDocument/2006/relationships/hyperlink" Target="https://www.google.com.tw/maps/place/24.769379,121.358004" TargetMode="External"/><Relationship Id="rId442" Type="http://schemas.openxmlformats.org/officeDocument/2006/relationships/hyperlink" Target="https://www.google.com.tw/maps/place/23.853789,120.491597" TargetMode="External"/><Relationship Id="rId1072" Type="http://schemas.openxmlformats.org/officeDocument/2006/relationships/hyperlink" Target="https://www.google.com.tw/maps/place/22.631801,120.332736" TargetMode="External"/><Relationship Id="rId2123" Type="http://schemas.openxmlformats.org/officeDocument/2006/relationships/hyperlink" Target="https://www.google.com.tw/maps/place/23.783081,120.712069" TargetMode="External"/><Relationship Id="rId5279" Type="http://schemas.openxmlformats.org/officeDocument/2006/relationships/hyperlink" Target="https://www.google.com.tw/maps/place/24.669754,120.867303" TargetMode="External"/><Relationship Id="rId5693" Type="http://schemas.openxmlformats.org/officeDocument/2006/relationships/hyperlink" Target="https://www.google.com.tw/maps/place/25.030100,121.093060" TargetMode="External"/><Relationship Id="rId6744" Type="http://schemas.openxmlformats.org/officeDocument/2006/relationships/hyperlink" Target="https://www.google.com.tw/maps/place/23.656996,120.312810" TargetMode="External"/><Relationship Id="rId9150" Type="http://schemas.openxmlformats.org/officeDocument/2006/relationships/hyperlink" Target="https://www.google.com.tw/maps/place/24.740012,121.345276" TargetMode="External"/><Relationship Id="rId4295" Type="http://schemas.openxmlformats.org/officeDocument/2006/relationships/hyperlink" Target="https://www.google.com.tw/maps/place/22.690499,121.046520" TargetMode="External"/><Relationship Id="rId5346" Type="http://schemas.openxmlformats.org/officeDocument/2006/relationships/hyperlink" Target="https://www.google.com.tw/maps/place/23.980269,120.724849" TargetMode="External"/><Relationship Id="rId1889" Type="http://schemas.openxmlformats.org/officeDocument/2006/relationships/hyperlink" Target="https://www.google.com.tw/maps/place/24.557530,120.927737" TargetMode="External"/><Relationship Id="rId4362" Type="http://schemas.openxmlformats.org/officeDocument/2006/relationships/hyperlink" Target="https://www.google.com.tw/maps/place/22.428136,120.933651" TargetMode="External"/><Relationship Id="rId5760" Type="http://schemas.openxmlformats.org/officeDocument/2006/relationships/hyperlink" Target="https://www.google.com.tw/maps/place/25.106700,121.240800" TargetMode="External"/><Relationship Id="rId6811" Type="http://schemas.openxmlformats.org/officeDocument/2006/relationships/hyperlink" Target="https://www.google.com.tw/maps/place/23.385000,120.246111" TargetMode="External"/><Relationship Id="rId1956" Type="http://schemas.openxmlformats.org/officeDocument/2006/relationships/hyperlink" Target="https://www.google.com.tw/maps/place/24.332807,120.809859" TargetMode="External"/><Relationship Id="rId4015" Type="http://schemas.openxmlformats.org/officeDocument/2006/relationships/hyperlink" Target="https://www.google.com.tw/maps/place/23.681170,121.417370" TargetMode="External"/><Relationship Id="rId5413" Type="http://schemas.openxmlformats.org/officeDocument/2006/relationships/hyperlink" Target="https://www.google.com.tw/maps/place/23.973308,120.971538" TargetMode="External"/><Relationship Id="rId8569" Type="http://schemas.openxmlformats.org/officeDocument/2006/relationships/hyperlink" Target="https://www.google.com.tw/maps/place/22.780036,120.602899" TargetMode="External"/><Relationship Id="rId8983" Type="http://schemas.openxmlformats.org/officeDocument/2006/relationships/hyperlink" Target="https://www.google.com.tw/maps/place/24.241910,121.108796" TargetMode="External"/><Relationship Id="rId1609" Type="http://schemas.openxmlformats.org/officeDocument/2006/relationships/hyperlink" Target="https://www.google.com.tw/maps/place/25.099117,121.756122" TargetMode="External"/><Relationship Id="rId7585" Type="http://schemas.openxmlformats.org/officeDocument/2006/relationships/hyperlink" Target="https://www.google.com.tw/maps/place/23.975880,120.969999" TargetMode="External"/><Relationship Id="rId8636" Type="http://schemas.openxmlformats.org/officeDocument/2006/relationships/hyperlink" Target="https://www.google.com.tw/maps/place/22.540198,120.460028" TargetMode="External"/><Relationship Id="rId3031" Type="http://schemas.openxmlformats.org/officeDocument/2006/relationships/hyperlink" Target="https://www.google.com.tw/maps/place/24.402114,121.363157" TargetMode="External"/><Relationship Id="rId6187" Type="http://schemas.openxmlformats.org/officeDocument/2006/relationships/hyperlink" Target="https://www.google.com.tw/maps/place/22.864537,120.227097" TargetMode="External"/><Relationship Id="rId7238" Type="http://schemas.openxmlformats.org/officeDocument/2006/relationships/hyperlink" Target="https://www.google.com.tw/maps/place/23.160831,120.767542" TargetMode="External"/><Relationship Id="rId7652" Type="http://schemas.openxmlformats.org/officeDocument/2006/relationships/hyperlink" Target="https://www.google.com.tw/maps/place/23.783623,120.870593" TargetMode="External"/><Relationship Id="rId8703" Type="http://schemas.openxmlformats.org/officeDocument/2006/relationships/hyperlink" Target="https://www.google.com.tw/maps/place/22.881230,120.336630" TargetMode="External"/><Relationship Id="rId2797" Type="http://schemas.openxmlformats.org/officeDocument/2006/relationships/hyperlink" Target="https://www.google.com.tw/maps/place/24.487931,120.828608" TargetMode="External"/><Relationship Id="rId3848" Type="http://schemas.openxmlformats.org/officeDocument/2006/relationships/hyperlink" Target="https://www.google.com.tw/maps/place/24.255942,121.736853" TargetMode="External"/><Relationship Id="rId6254" Type="http://schemas.openxmlformats.org/officeDocument/2006/relationships/hyperlink" Target="https://www.google.com.tw/maps/place/22.605267,120.308747" TargetMode="External"/><Relationship Id="rId7305" Type="http://schemas.openxmlformats.org/officeDocument/2006/relationships/hyperlink" Target="https://www.google.com.tw/maps/place/23.283226,120.886978" TargetMode="External"/><Relationship Id="rId769" Type="http://schemas.openxmlformats.org/officeDocument/2006/relationships/hyperlink" Target="https://www.google.com.tw/maps/place/22.634142,120.370309" TargetMode="External"/><Relationship Id="rId1399" Type="http://schemas.openxmlformats.org/officeDocument/2006/relationships/hyperlink" Target="https://www.google.com.tw/maps/place/24.705271,121.820097" TargetMode="External"/><Relationship Id="rId5270" Type="http://schemas.openxmlformats.org/officeDocument/2006/relationships/hyperlink" Target="https://www.google.com.tw/maps/place/24.246737,120.710775" TargetMode="External"/><Relationship Id="rId6321" Type="http://schemas.openxmlformats.org/officeDocument/2006/relationships/hyperlink" Target="https://www.google.com.tw/maps/place/22.433398,120.516381" TargetMode="External"/><Relationship Id="rId1466" Type="http://schemas.openxmlformats.org/officeDocument/2006/relationships/hyperlink" Target="https://www.google.com.tw/maps/place/25.181154,121.556790" TargetMode="External"/><Relationship Id="rId2864" Type="http://schemas.openxmlformats.org/officeDocument/2006/relationships/hyperlink" Target="https://www.google.com.tw/maps/place/24.600337,121.514570" TargetMode="External"/><Relationship Id="rId3915" Type="http://schemas.openxmlformats.org/officeDocument/2006/relationships/hyperlink" Target="https://www.google.com.tw/maps/place/24.023886,121.608385" TargetMode="External"/><Relationship Id="rId8079" Type="http://schemas.openxmlformats.org/officeDocument/2006/relationships/hyperlink" Target="https://www.google.com.tw/maps/place/22.780858,120.418982" TargetMode="External"/><Relationship Id="rId8493" Type="http://schemas.openxmlformats.org/officeDocument/2006/relationships/hyperlink" Target="https://www.google.com.tw/maps/place/23.064734,120.672446" TargetMode="External"/><Relationship Id="rId836" Type="http://schemas.openxmlformats.org/officeDocument/2006/relationships/hyperlink" Target="https://www.google.com.tw/maps/place/22.536127,120.538766" TargetMode="External"/><Relationship Id="rId1119" Type="http://schemas.openxmlformats.org/officeDocument/2006/relationships/hyperlink" Target="https://www.google.com.tw/maps/place/25.230428,121.451605" TargetMode="External"/><Relationship Id="rId1880" Type="http://schemas.openxmlformats.org/officeDocument/2006/relationships/hyperlink" Target="https://www.google.com.tw/maps/place/24.587877,120.949389" TargetMode="External"/><Relationship Id="rId2517" Type="http://schemas.openxmlformats.org/officeDocument/2006/relationships/hyperlink" Target="https://www.google.com.tw/maps/place/22.706280,120.494848" TargetMode="External"/><Relationship Id="rId2931" Type="http://schemas.openxmlformats.org/officeDocument/2006/relationships/hyperlink" Target="https://www.google.com.tw/maps/place/24.753303,121.742188" TargetMode="External"/><Relationship Id="rId7095" Type="http://schemas.openxmlformats.org/officeDocument/2006/relationships/hyperlink" Target="https://www.google.com.tw/maps/place/23.068083,120.351250" TargetMode="External"/><Relationship Id="rId8146" Type="http://schemas.openxmlformats.org/officeDocument/2006/relationships/hyperlink" Target="https://www.google.com.tw/maps/place/23.115510,121.284510" TargetMode="External"/><Relationship Id="rId903" Type="http://schemas.openxmlformats.org/officeDocument/2006/relationships/hyperlink" Target="https://www.google.com.tw/maps/place/22.269321,120.652368" TargetMode="External"/><Relationship Id="rId1533" Type="http://schemas.openxmlformats.org/officeDocument/2006/relationships/hyperlink" Target="https://www.google.com.tw/maps/place/25.127737,121.460386" TargetMode="External"/><Relationship Id="rId4689" Type="http://schemas.openxmlformats.org/officeDocument/2006/relationships/hyperlink" Target="https://www.google.com.tw/maps/place/23.765242,121.560010" TargetMode="External"/><Relationship Id="rId8560" Type="http://schemas.openxmlformats.org/officeDocument/2006/relationships/hyperlink" Target="https://www.google.com.tw/maps/place/22.812948,120.604666" TargetMode="External"/><Relationship Id="rId1600" Type="http://schemas.openxmlformats.org/officeDocument/2006/relationships/hyperlink" Target="https://www.google.com.tw/maps/place/25.013675,121.926625" TargetMode="External"/><Relationship Id="rId4756" Type="http://schemas.openxmlformats.org/officeDocument/2006/relationships/hyperlink" Target="https://www.google.com.tw/maps/place/23.520982,121.502423" TargetMode="External"/><Relationship Id="rId5807" Type="http://schemas.openxmlformats.org/officeDocument/2006/relationships/hyperlink" Target="https://www.google.com.tw/maps/place/23.786007,120.883859" TargetMode="External"/><Relationship Id="rId7162" Type="http://schemas.openxmlformats.org/officeDocument/2006/relationships/hyperlink" Target="https://www.google.com.tw/maps/place/23.061122,120.567772" TargetMode="External"/><Relationship Id="rId8213" Type="http://schemas.openxmlformats.org/officeDocument/2006/relationships/hyperlink" Target="https://www.google.com.tw/maps/place/22.976875,121.306786" TargetMode="External"/><Relationship Id="rId3358" Type="http://schemas.openxmlformats.org/officeDocument/2006/relationships/hyperlink" Target="https://www.google.com.tw/maps/place/24.195640,121.303655" TargetMode="External"/><Relationship Id="rId3772" Type="http://schemas.openxmlformats.org/officeDocument/2006/relationships/hyperlink" Target="https://www.google.com.tw/maps/place/24.480503,121.823303" TargetMode="External"/><Relationship Id="rId4409" Type="http://schemas.openxmlformats.org/officeDocument/2006/relationships/hyperlink" Target="https://www.google.com.tw/maps/place/22.269597,120.853880" TargetMode="External"/><Relationship Id="rId4823" Type="http://schemas.openxmlformats.org/officeDocument/2006/relationships/hyperlink" Target="https://www.google.com.tw/maps/place/23.263035,121.420995" TargetMode="External"/><Relationship Id="rId7979" Type="http://schemas.openxmlformats.org/officeDocument/2006/relationships/hyperlink" Target="https://www.google.com.tw/maps/place/22.629480,120.421239" TargetMode="External"/><Relationship Id="rId279" Type="http://schemas.openxmlformats.org/officeDocument/2006/relationships/hyperlink" Target="https://www.google.com.tw/maps/place/24.455131,120.659542" TargetMode="External"/><Relationship Id="rId693" Type="http://schemas.openxmlformats.org/officeDocument/2006/relationships/hyperlink" Target="https://www.google.com.tw/maps/place/22.901992,120.231837" TargetMode="External"/><Relationship Id="rId2374" Type="http://schemas.openxmlformats.org/officeDocument/2006/relationships/hyperlink" Target="https://www.google.com.tw/maps/place/23.219471,120.545222" TargetMode="External"/><Relationship Id="rId3425" Type="http://schemas.openxmlformats.org/officeDocument/2006/relationships/hyperlink" Target="https://www.google.com.tw/maps/place/24.199528,121.431971" TargetMode="External"/><Relationship Id="rId346" Type="http://schemas.openxmlformats.org/officeDocument/2006/relationships/hyperlink" Target="https://www.google.com.tw/maps/place/24.201256,120.537894" TargetMode="External"/><Relationship Id="rId760" Type="http://schemas.openxmlformats.org/officeDocument/2006/relationships/hyperlink" Target="https://www.google.com.tw/maps/place/22.639153,120.327667" TargetMode="External"/><Relationship Id="rId1390" Type="http://schemas.openxmlformats.org/officeDocument/2006/relationships/hyperlink" Target="https://www.google.com.tw/maps/place/24.747380,121.816172" TargetMode="External"/><Relationship Id="rId2027" Type="http://schemas.openxmlformats.org/officeDocument/2006/relationships/hyperlink" Target="https://www.google.com.tw/maps/place/24.165301,120.694385" TargetMode="External"/><Relationship Id="rId2441" Type="http://schemas.openxmlformats.org/officeDocument/2006/relationships/hyperlink" Target="https://www.google.com.tw/maps/place/22.992938,120.467117" TargetMode="External"/><Relationship Id="rId5597" Type="http://schemas.openxmlformats.org/officeDocument/2006/relationships/hyperlink" Target="https://www.google.com.tw/maps/place/23.956598,120.651674" TargetMode="External"/><Relationship Id="rId6995" Type="http://schemas.openxmlformats.org/officeDocument/2006/relationships/hyperlink" Target="https://www.google.com.tw/maps/place/22.964083,120.328778" TargetMode="External"/><Relationship Id="rId9054" Type="http://schemas.openxmlformats.org/officeDocument/2006/relationships/hyperlink" Target="https://www.google.com.tw/maps/place/24.788308,121.363374" TargetMode="External"/><Relationship Id="rId413" Type="http://schemas.openxmlformats.org/officeDocument/2006/relationships/hyperlink" Target="https://www.google.com.tw/maps/place/23.958597,120.566702" TargetMode="External"/><Relationship Id="rId1043" Type="http://schemas.openxmlformats.org/officeDocument/2006/relationships/hyperlink" Target="https://www.google.com.tw/maps/place/23.742734,120.513310" TargetMode="External"/><Relationship Id="rId4199" Type="http://schemas.openxmlformats.org/officeDocument/2006/relationships/hyperlink" Target="https://www.google.com.tw/maps/place/22.948902,121.131983" TargetMode="External"/><Relationship Id="rId6648" Type="http://schemas.openxmlformats.org/officeDocument/2006/relationships/hyperlink" Target="https://www.google.com.tw/maps/place/23.999233,120.477480" TargetMode="External"/><Relationship Id="rId8070" Type="http://schemas.openxmlformats.org/officeDocument/2006/relationships/hyperlink" Target="https://www.google.com.tw/maps/place/22.770038,120.382642" TargetMode="External"/><Relationship Id="rId9121" Type="http://schemas.openxmlformats.org/officeDocument/2006/relationships/hyperlink" Target="https://www.google.com.tw/maps/place/24.752437,121.351532" TargetMode="External"/><Relationship Id="rId5664" Type="http://schemas.openxmlformats.org/officeDocument/2006/relationships/hyperlink" Target="https://www.google.com.tw/maps/place/25.083340,121.219430" TargetMode="External"/><Relationship Id="rId6715" Type="http://schemas.openxmlformats.org/officeDocument/2006/relationships/hyperlink" Target="https://www.google.com.tw/maps/place/23.764296,120.368345" TargetMode="External"/><Relationship Id="rId1110" Type="http://schemas.openxmlformats.org/officeDocument/2006/relationships/hyperlink" Target="https://www.google.com.tw/maps/place/25.191814,121.446835" TargetMode="External"/><Relationship Id="rId4266" Type="http://schemas.openxmlformats.org/officeDocument/2006/relationships/hyperlink" Target="https://www.google.com.tw/maps/place/22.773691,121.099800" TargetMode="External"/><Relationship Id="rId4680" Type="http://schemas.openxmlformats.org/officeDocument/2006/relationships/hyperlink" Target="https://www.google.com.tw/maps/place/23.793307,121.565544" TargetMode="External"/><Relationship Id="rId5317" Type="http://schemas.openxmlformats.org/officeDocument/2006/relationships/hyperlink" Target="https://www.google.com.tw/maps/place/24.041218,120.622468" TargetMode="External"/><Relationship Id="rId5731" Type="http://schemas.openxmlformats.org/officeDocument/2006/relationships/hyperlink" Target="https://www.google.com.tw/maps/place/24.916310,120.983050" TargetMode="External"/><Relationship Id="rId8887" Type="http://schemas.openxmlformats.org/officeDocument/2006/relationships/hyperlink" Target="https://www.google.com.tw/maps/place/23.555278,120.329445" TargetMode="External"/><Relationship Id="rId1927" Type="http://schemas.openxmlformats.org/officeDocument/2006/relationships/hyperlink" Target="https://www.google.com.tw/maps/place/24.418658,120.863187" TargetMode="External"/><Relationship Id="rId3282" Type="http://schemas.openxmlformats.org/officeDocument/2006/relationships/hyperlink" Target="https://www.google.com.tw/maps/place/24.251094,121.210961" TargetMode="External"/><Relationship Id="rId4333" Type="http://schemas.openxmlformats.org/officeDocument/2006/relationships/hyperlink" Target="https://www.google.com.tw/maps/place/22.544114,120.971136" TargetMode="External"/><Relationship Id="rId7489" Type="http://schemas.openxmlformats.org/officeDocument/2006/relationships/hyperlink" Target="https://www.google.com.tw/maps/place/23.046518,120.455445" TargetMode="External"/><Relationship Id="rId8954" Type="http://schemas.openxmlformats.org/officeDocument/2006/relationships/hyperlink" Target="https://www.google.com.tw/maps/place/24.210502,121.028593" TargetMode="External"/><Relationship Id="rId4400" Type="http://schemas.openxmlformats.org/officeDocument/2006/relationships/hyperlink" Target="https://www.google.com.tw/maps/place/22.281966,120.871255" TargetMode="External"/><Relationship Id="rId7556" Type="http://schemas.openxmlformats.org/officeDocument/2006/relationships/hyperlink" Target="https://www.google.com.tw/maps/place/24.052564,120.934529" TargetMode="External"/><Relationship Id="rId8607" Type="http://schemas.openxmlformats.org/officeDocument/2006/relationships/hyperlink" Target="https://www.google.com.tw/maps/place/22.655844,120.486476" TargetMode="External"/><Relationship Id="rId270" Type="http://schemas.openxmlformats.org/officeDocument/2006/relationships/hyperlink" Target="https://www.google.com.tw/maps/place/24.484057,120.685265" TargetMode="External"/><Relationship Id="rId3002" Type="http://schemas.openxmlformats.org/officeDocument/2006/relationships/hyperlink" Target="https://www.google.com.tw/maps/place/24.459523,121.394086" TargetMode="External"/><Relationship Id="rId6158" Type="http://schemas.openxmlformats.org/officeDocument/2006/relationships/hyperlink" Target="https://www.google.com.tw/maps/place/23.121917,120.132000" TargetMode="External"/><Relationship Id="rId6572" Type="http://schemas.openxmlformats.org/officeDocument/2006/relationships/hyperlink" Target="https://www.google.com.tw/maps/place/23.495833,120.792778" TargetMode="External"/><Relationship Id="rId7209" Type="http://schemas.openxmlformats.org/officeDocument/2006/relationships/hyperlink" Target="https://www.google.com.tw/maps/place/23.106826,120.695576" TargetMode="External"/><Relationship Id="rId7970" Type="http://schemas.openxmlformats.org/officeDocument/2006/relationships/hyperlink" Target="https://www.google.com.tw/maps/place/22.667756,120.425987" TargetMode="External"/><Relationship Id="rId5174" Type="http://schemas.openxmlformats.org/officeDocument/2006/relationships/hyperlink" Target="https://www.google.com.tw/maps/place/24.587405,120.882002" TargetMode="External"/><Relationship Id="rId6225" Type="http://schemas.openxmlformats.org/officeDocument/2006/relationships/hyperlink" Target="https://www.google.com.tw/maps/place/22.718007,120.291727" TargetMode="External"/><Relationship Id="rId7623" Type="http://schemas.openxmlformats.org/officeDocument/2006/relationships/hyperlink" Target="https://www.google.com.tw/maps/place/23.865685,120.902938" TargetMode="External"/><Relationship Id="rId2768" Type="http://schemas.openxmlformats.org/officeDocument/2006/relationships/hyperlink" Target="https://www.google.com.tw/maps/place/24.595611,120.820284" TargetMode="External"/><Relationship Id="rId3819" Type="http://schemas.openxmlformats.org/officeDocument/2006/relationships/hyperlink" Target="https://www.google.com.tw/maps/place/24.351833,121.775603" TargetMode="External"/><Relationship Id="rId1784" Type="http://schemas.openxmlformats.org/officeDocument/2006/relationships/hyperlink" Target="https://www.google.com.tw/maps/place/24.787285,121.185059" TargetMode="External"/><Relationship Id="rId2835" Type="http://schemas.openxmlformats.org/officeDocument/2006/relationships/hyperlink" Target="https://www.google.com.tw/maps/place/24.630172,121.487826" TargetMode="External"/><Relationship Id="rId4190" Type="http://schemas.openxmlformats.org/officeDocument/2006/relationships/hyperlink" Target="https://www.google.com.tw/maps/place/22.985749,121.140222" TargetMode="External"/><Relationship Id="rId5241" Type="http://schemas.openxmlformats.org/officeDocument/2006/relationships/hyperlink" Target="https://www.google.com.tw/maps/place/24.362526,120.739554" TargetMode="External"/><Relationship Id="rId8397" Type="http://schemas.openxmlformats.org/officeDocument/2006/relationships/hyperlink" Target="https://www.google.com.tw/maps/place/22.009767,120.741167" TargetMode="External"/><Relationship Id="rId76" Type="http://schemas.openxmlformats.org/officeDocument/2006/relationships/hyperlink" Target="https://www.google.com.tw/maps/place/24.963320,121.209100" TargetMode="External"/><Relationship Id="rId807" Type="http://schemas.openxmlformats.org/officeDocument/2006/relationships/hyperlink" Target="https://www.google.com.tw/maps/place/22.638477,120.537794" TargetMode="External"/><Relationship Id="rId1437" Type="http://schemas.openxmlformats.org/officeDocument/2006/relationships/hyperlink" Target="https://www.google.com.tw/maps/place/25.218326,121.617641" TargetMode="External"/><Relationship Id="rId1851" Type="http://schemas.openxmlformats.org/officeDocument/2006/relationships/hyperlink" Target="https://www.google.com.tw/maps/place/24.688489,120.970850" TargetMode="External"/><Relationship Id="rId2902" Type="http://schemas.openxmlformats.org/officeDocument/2006/relationships/hyperlink" Target="https://www.google.com.tw/maps/place/24.697704,121.641206" TargetMode="External"/><Relationship Id="rId8464" Type="http://schemas.openxmlformats.org/officeDocument/2006/relationships/hyperlink" Target="https://www.google.com.tw/maps/place/22.143764,120.895321" TargetMode="External"/><Relationship Id="rId1504" Type="http://schemas.openxmlformats.org/officeDocument/2006/relationships/hyperlink" Target="https://www.google.com.tw/maps/place/25.086829,121.526211" TargetMode="External"/><Relationship Id="rId7066" Type="http://schemas.openxmlformats.org/officeDocument/2006/relationships/hyperlink" Target="https://www.google.com.tw/maps/place/23.012722,120.228250" TargetMode="External"/><Relationship Id="rId7480" Type="http://schemas.openxmlformats.org/officeDocument/2006/relationships/hyperlink" Target="https://www.google.com.tw/maps/place/23.051356,120.419379" TargetMode="External"/><Relationship Id="rId8117" Type="http://schemas.openxmlformats.org/officeDocument/2006/relationships/hyperlink" Target="https://www.google.com.tw/maps/place/22.808287,120.581995" TargetMode="External"/><Relationship Id="rId8531" Type="http://schemas.openxmlformats.org/officeDocument/2006/relationships/hyperlink" Target="https://www.google.com.tw/maps/place/22.921873,120.650916" TargetMode="External"/><Relationship Id="rId3676" Type="http://schemas.openxmlformats.org/officeDocument/2006/relationships/hyperlink" Target="https://www.google.com.tw/maps/place/24.777376,121.760067" TargetMode="External"/><Relationship Id="rId6082" Type="http://schemas.openxmlformats.org/officeDocument/2006/relationships/hyperlink" Target="https://www.google.com.tw/maps/place/23.440278,120.167778" TargetMode="External"/><Relationship Id="rId7133" Type="http://schemas.openxmlformats.org/officeDocument/2006/relationships/hyperlink" Target="https://www.google.com.tw/maps/place/23.111489,120.476076" TargetMode="External"/><Relationship Id="rId597" Type="http://schemas.openxmlformats.org/officeDocument/2006/relationships/hyperlink" Target="https://www.google.com.tw/maps/place/23.247041,120.314178" TargetMode="External"/><Relationship Id="rId2278" Type="http://schemas.openxmlformats.org/officeDocument/2006/relationships/hyperlink" Target="https://www.google.com.tw/maps/place/23.380962,120.585504" TargetMode="External"/><Relationship Id="rId3329" Type="http://schemas.openxmlformats.org/officeDocument/2006/relationships/hyperlink" Target="https://www.google.com.tw/maps/place/24.229505,121.263437" TargetMode="External"/><Relationship Id="rId4727" Type="http://schemas.openxmlformats.org/officeDocument/2006/relationships/hyperlink" Target="https://www.google.com.tw/maps/place/23.634892,121.531522" TargetMode="External"/><Relationship Id="rId7200" Type="http://schemas.openxmlformats.org/officeDocument/2006/relationships/hyperlink" Target="https://www.google.com.tw/maps/place/23.078197,120.675838" TargetMode="External"/><Relationship Id="rId1294" Type="http://schemas.openxmlformats.org/officeDocument/2006/relationships/hyperlink" Target="https://www.google.com.tw/maps/place/25.018325,121.939454" TargetMode="External"/><Relationship Id="rId2692" Type="http://schemas.openxmlformats.org/officeDocument/2006/relationships/hyperlink" Target="https://www.google.com.tw/maps/place/25.047803,121.584855" TargetMode="External"/><Relationship Id="rId3743" Type="http://schemas.openxmlformats.org/officeDocument/2006/relationships/hyperlink" Target="https://www.google.com.tw/maps/place/24.550813,121.866533" TargetMode="External"/><Relationship Id="rId6899" Type="http://schemas.openxmlformats.org/officeDocument/2006/relationships/hyperlink" Target="https://www.google.com.tw/maps/place/23.048639,120.218445" TargetMode="External"/><Relationship Id="rId664" Type="http://schemas.openxmlformats.org/officeDocument/2006/relationships/hyperlink" Target="https://www.google.com.tw/maps/place/23.017917,120.227223" TargetMode="External"/><Relationship Id="rId2345" Type="http://schemas.openxmlformats.org/officeDocument/2006/relationships/hyperlink" Target="https://www.google.com.tw/maps/place/23.276537,120.589064" TargetMode="External"/><Relationship Id="rId3810" Type="http://schemas.openxmlformats.org/officeDocument/2006/relationships/hyperlink" Target="https://www.google.com.tw/maps/place/24.376343,121.783853" TargetMode="External"/><Relationship Id="rId6966" Type="http://schemas.openxmlformats.org/officeDocument/2006/relationships/hyperlink" Target="https://www.google.com.tw/maps/place/23.081194,120.295334" TargetMode="External"/><Relationship Id="rId9372" Type="http://schemas.openxmlformats.org/officeDocument/2006/relationships/hyperlink" Target="https://www.google.com.tw/maps/place/24.648345,121.420815" TargetMode="External"/><Relationship Id="rId317" Type="http://schemas.openxmlformats.org/officeDocument/2006/relationships/hyperlink" Target="https://www.google.com.tw/maps/place/24.312935,120.604020" TargetMode="External"/><Relationship Id="rId731" Type="http://schemas.openxmlformats.org/officeDocument/2006/relationships/hyperlink" Target="https://www.google.com.tw/maps/place/22.755371,120.311361" TargetMode="External"/><Relationship Id="rId1361" Type="http://schemas.openxmlformats.org/officeDocument/2006/relationships/hyperlink" Target="https://www.google.com.tw/maps/place/24.872292,121.835955" TargetMode="External"/><Relationship Id="rId2412" Type="http://schemas.openxmlformats.org/officeDocument/2006/relationships/hyperlink" Target="https://www.google.com.tw/maps/place/23.127939,120.467127" TargetMode="External"/><Relationship Id="rId5568" Type="http://schemas.openxmlformats.org/officeDocument/2006/relationships/hyperlink" Target="https://www.google.com.tw/maps/place/24.159219,121.283662" TargetMode="External"/><Relationship Id="rId5982" Type="http://schemas.openxmlformats.org/officeDocument/2006/relationships/hyperlink" Target="https://www.google.com.tw/maps/place/23.814843,120.283687" TargetMode="External"/><Relationship Id="rId6619" Type="http://schemas.openxmlformats.org/officeDocument/2006/relationships/hyperlink" Target="https://www.google.com.tw/maps/place/23.474501,120.877923" TargetMode="External"/><Relationship Id="rId9025" Type="http://schemas.openxmlformats.org/officeDocument/2006/relationships/hyperlink" Target="https://www.google.com.tw/maps/place/24.830360,121.318619" TargetMode="External"/><Relationship Id="rId1014" Type="http://schemas.openxmlformats.org/officeDocument/2006/relationships/hyperlink" Target="https://www.google.com.tw/maps/place/24.104227,120.624594" TargetMode="External"/><Relationship Id="rId4584" Type="http://schemas.openxmlformats.org/officeDocument/2006/relationships/hyperlink" Target="https://www.google.com.tw/maps/place/24.276346,120.550127" TargetMode="External"/><Relationship Id="rId5635" Type="http://schemas.openxmlformats.org/officeDocument/2006/relationships/hyperlink" Target="https://www.google.com.tw/maps/place/25.125870,121.342155" TargetMode="External"/><Relationship Id="rId8041" Type="http://schemas.openxmlformats.org/officeDocument/2006/relationships/hyperlink" Target="https://www.google.com.tw/maps/place/23.845711,120.915550" TargetMode="External"/><Relationship Id="rId3186" Type="http://schemas.openxmlformats.org/officeDocument/2006/relationships/hyperlink" Target="https://www.google.com.tw/maps/place/24.673111,121.784069" TargetMode="External"/><Relationship Id="rId4237" Type="http://schemas.openxmlformats.org/officeDocument/2006/relationships/hyperlink" Target="https://www.google.com.tw/maps/place/22.842791,121.093518" TargetMode="External"/><Relationship Id="rId4651" Type="http://schemas.openxmlformats.org/officeDocument/2006/relationships/hyperlink" Target="https://www.google.com.tw/maps/place/23.913048,121.603752" TargetMode="External"/><Relationship Id="rId3253" Type="http://schemas.openxmlformats.org/officeDocument/2006/relationships/hyperlink" Target="https://www.google.com.tw/maps/place/24.175440,120.974343" TargetMode="External"/><Relationship Id="rId4304" Type="http://schemas.openxmlformats.org/officeDocument/2006/relationships/hyperlink" Target="https://www.google.com.tw/maps/place/22.656297,121.024546" TargetMode="External"/><Relationship Id="rId5702" Type="http://schemas.openxmlformats.org/officeDocument/2006/relationships/hyperlink" Target="https://www.google.com.tw/maps/place/25.023020,121.059380" TargetMode="External"/><Relationship Id="rId8858" Type="http://schemas.openxmlformats.org/officeDocument/2006/relationships/hyperlink" Target="https://www.google.com.tw/maps/place/25.040120,121.242910" TargetMode="External"/><Relationship Id="rId174" Type="http://schemas.openxmlformats.org/officeDocument/2006/relationships/hyperlink" Target="https://www.google.com.tw/maps/place/24.737300,120.912040" TargetMode="External"/><Relationship Id="rId7874" Type="http://schemas.openxmlformats.org/officeDocument/2006/relationships/hyperlink" Target="https://www.google.com.tw/maps/place/23.031943,120.562533" TargetMode="External"/><Relationship Id="rId8925" Type="http://schemas.openxmlformats.org/officeDocument/2006/relationships/hyperlink" Target="https://www.google.com.tw/maps/place/22.991250,120.278195" TargetMode="External"/><Relationship Id="rId241" Type="http://schemas.openxmlformats.org/officeDocument/2006/relationships/hyperlink" Target="https://www.google.com.tw/maps/place/24.571460,120.745179" TargetMode="External"/><Relationship Id="rId3320" Type="http://schemas.openxmlformats.org/officeDocument/2006/relationships/hyperlink" Target="https://www.google.com.tw/maps/place/24.223693,121.258622" TargetMode="External"/><Relationship Id="rId5078" Type="http://schemas.openxmlformats.org/officeDocument/2006/relationships/hyperlink" Target="https://www.google.com.tw/maps/place/23.822870,121.501109" TargetMode="External"/><Relationship Id="rId6476" Type="http://schemas.openxmlformats.org/officeDocument/2006/relationships/hyperlink" Target="https://www.google.com.tw/maps/place/23.437778,120.607500" TargetMode="External"/><Relationship Id="rId6890" Type="http://schemas.openxmlformats.org/officeDocument/2006/relationships/hyperlink" Target="https://www.google.com.tw/maps/place/23.087889,120.210306" TargetMode="External"/><Relationship Id="rId7527" Type="http://schemas.openxmlformats.org/officeDocument/2006/relationships/hyperlink" Target="https://www.google.com.tw/maps/place/24.110869,120.891184" TargetMode="External"/><Relationship Id="rId7941" Type="http://schemas.openxmlformats.org/officeDocument/2006/relationships/hyperlink" Target="https://www.google.com.tw/maps/place/22.791269,120.456588" TargetMode="External"/><Relationship Id="rId5492" Type="http://schemas.openxmlformats.org/officeDocument/2006/relationships/hyperlink" Target="https://www.google.com.tw/maps/place/24.038738,121.200266" TargetMode="External"/><Relationship Id="rId6129" Type="http://schemas.openxmlformats.org/officeDocument/2006/relationships/hyperlink" Target="https://www.google.com.tw/maps/place/23.251296,120.129735" TargetMode="External"/><Relationship Id="rId6543" Type="http://schemas.openxmlformats.org/officeDocument/2006/relationships/hyperlink" Target="https://www.google.com.tw/maps/place/23.463611,120.722500" TargetMode="External"/><Relationship Id="rId1688" Type="http://schemas.openxmlformats.org/officeDocument/2006/relationships/hyperlink" Target="https://www.google.com.tw/maps/place/24.995747,121.454463" TargetMode="External"/><Relationship Id="rId2739" Type="http://schemas.openxmlformats.org/officeDocument/2006/relationships/hyperlink" Target="https://www.google.com.tw/maps/place/25.066608,121.655391" TargetMode="External"/><Relationship Id="rId4094" Type="http://schemas.openxmlformats.org/officeDocument/2006/relationships/hyperlink" Target="https://www.google.com.tw/maps/place/23.365600,121.326160" TargetMode="External"/><Relationship Id="rId5145" Type="http://schemas.openxmlformats.org/officeDocument/2006/relationships/hyperlink" Target="https://www.google.com.tw/maps/place/24.702640,120.886148" TargetMode="External"/><Relationship Id="rId6610" Type="http://schemas.openxmlformats.org/officeDocument/2006/relationships/hyperlink" Target="https://www.google.com.tw/maps/place/23.482229,120.854817" TargetMode="External"/><Relationship Id="rId1755" Type="http://schemas.openxmlformats.org/officeDocument/2006/relationships/hyperlink" Target="https://www.google.com.tw/maps/place/24.878375,121.245778" TargetMode="External"/><Relationship Id="rId4161" Type="http://schemas.openxmlformats.org/officeDocument/2006/relationships/hyperlink" Target="https://www.google.com.tw/maps/place/23.100940,121.195741" TargetMode="External"/><Relationship Id="rId5212" Type="http://schemas.openxmlformats.org/officeDocument/2006/relationships/hyperlink" Target="https://www.google.com.tw/maps/place/24.482176,120.781065" TargetMode="External"/><Relationship Id="rId8368" Type="http://schemas.openxmlformats.org/officeDocument/2006/relationships/hyperlink" Target="https://www.google.com.tw/maps/place/22.127894,120.709144" TargetMode="External"/><Relationship Id="rId8782" Type="http://schemas.openxmlformats.org/officeDocument/2006/relationships/hyperlink" Target="https://www.google.com.tw/maps/place/23.323500,121.248440" TargetMode="External"/><Relationship Id="rId9419" Type="http://schemas.openxmlformats.org/officeDocument/2006/relationships/hyperlink" Target="https://www.google.com.tw/maps/place/24.645969,121.443288" TargetMode="External"/><Relationship Id="rId1408" Type="http://schemas.openxmlformats.org/officeDocument/2006/relationships/hyperlink" Target="https://www.google.com.tw/maps/place/24.666690,121.827883" TargetMode="External"/><Relationship Id="rId2806" Type="http://schemas.openxmlformats.org/officeDocument/2006/relationships/hyperlink" Target="https://www.google.com.tw/maps/place/24.464003,120.852033" TargetMode="External"/><Relationship Id="rId7384" Type="http://schemas.openxmlformats.org/officeDocument/2006/relationships/hyperlink" Target="https://www.google.com.tw/maps/place/23.208033,121.033530" TargetMode="External"/><Relationship Id="rId8435" Type="http://schemas.openxmlformats.org/officeDocument/2006/relationships/hyperlink" Target="https://www.google.com.tw/maps/place/21.904950,120.855050" TargetMode="External"/><Relationship Id="rId47" Type="http://schemas.openxmlformats.org/officeDocument/2006/relationships/hyperlink" Target="https://www.google.com.tw/maps/place/24.997355,121.332571" TargetMode="External"/><Relationship Id="rId1822" Type="http://schemas.openxmlformats.org/officeDocument/2006/relationships/hyperlink" Target="https://www.google.com.tw/maps/place/24.718521,121.073968" TargetMode="External"/><Relationship Id="rId4978" Type="http://schemas.openxmlformats.org/officeDocument/2006/relationships/hyperlink" Target="https://www.google.com.tw/maps/place/22.723466,121.095247" TargetMode="External"/><Relationship Id="rId7037" Type="http://schemas.openxmlformats.org/officeDocument/2006/relationships/hyperlink" Target="https://www.google.com.tw/maps/place/22.806869,120.298216" TargetMode="External"/><Relationship Id="rId3994" Type="http://schemas.openxmlformats.org/officeDocument/2006/relationships/hyperlink" Target="https://www.google.com.tw/maps/place/23.758159,121.453680" TargetMode="External"/><Relationship Id="rId6053" Type="http://schemas.openxmlformats.org/officeDocument/2006/relationships/hyperlink" Target="https://www.google.com.tw/maps/place/23.555278,120.168612" TargetMode="External"/><Relationship Id="rId7451" Type="http://schemas.openxmlformats.org/officeDocument/2006/relationships/hyperlink" Target="https://www.google.com.tw/maps/place/23.133344,121.142572" TargetMode="External"/><Relationship Id="rId8502" Type="http://schemas.openxmlformats.org/officeDocument/2006/relationships/hyperlink" Target="https://www.google.com.tw/maps/place/23.030854,120.663519" TargetMode="External"/><Relationship Id="rId2596" Type="http://schemas.openxmlformats.org/officeDocument/2006/relationships/hyperlink" Target="https://www.google.com.tw/maps/place/23.820935,120.763876" TargetMode="External"/><Relationship Id="rId3647" Type="http://schemas.openxmlformats.org/officeDocument/2006/relationships/hyperlink" Target="https://www.google.com.tw/maps/place/24.855495,121.793252" TargetMode="External"/><Relationship Id="rId7104" Type="http://schemas.openxmlformats.org/officeDocument/2006/relationships/hyperlink" Target="https://www.google.com.tw/maps/place/23.065752,120.381578" TargetMode="External"/><Relationship Id="rId568" Type="http://schemas.openxmlformats.org/officeDocument/2006/relationships/hyperlink" Target="https://www.google.com.tw/maps/place/23.358838,120.358668" TargetMode="External"/><Relationship Id="rId982" Type="http://schemas.openxmlformats.org/officeDocument/2006/relationships/hyperlink" Target="https://www.google.com.tw/maps/place/24.208476,120.651181" TargetMode="External"/><Relationship Id="rId1198" Type="http://schemas.openxmlformats.org/officeDocument/2006/relationships/hyperlink" Target="https://www.google.com.tw/maps/place/25.174408,121.708049" TargetMode="External"/><Relationship Id="rId2249" Type="http://schemas.openxmlformats.org/officeDocument/2006/relationships/hyperlink" Target="https://www.google.com.tw/maps/place/23.406335,120.512953" TargetMode="External"/><Relationship Id="rId2663" Type="http://schemas.openxmlformats.org/officeDocument/2006/relationships/hyperlink" Target="https://www.google.com.tw/maps/place/24.857817,121.283069" TargetMode="External"/><Relationship Id="rId3714" Type="http://schemas.openxmlformats.org/officeDocument/2006/relationships/hyperlink" Target="https://www.google.com.tw/maps/place/24.629313,121.798613" TargetMode="External"/><Relationship Id="rId6120" Type="http://schemas.openxmlformats.org/officeDocument/2006/relationships/hyperlink" Target="https://www.google.com.tw/maps/place/23.285498,120.138973" TargetMode="External"/><Relationship Id="rId9276" Type="http://schemas.openxmlformats.org/officeDocument/2006/relationships/hyperlink" Target="https://www.google.com.tw/maps/place/24.683047,121.380702" TargetMode="External"/><Relationship Id="rId635" Type="http://schemas.openxmlformats.org/officeDocument/2006/relationships/hyperlink" Target="https://www.google.com.tw/maps/place/23.097528,120.314584" TargetMode="External"/><Relationship Id="rId1265" Type="http://schemas.openxmlformats.org/officeDocument/2006/relationships/hyperlink" Target="https://www.google.com.tw/maps/place/25.115100,121.913199" TargetMode="External"/><Relationship Id="rId2316" Type="http://schemas.openxmlformats.org/officeDocument/2006/relationships/hyperlink" Target="https://www.google.com.tw/maps/place/23.329279,120.612331" TargetMode="External"/><Relationship Id="rId2730" Type="http://schemas.openxmlformats.org/officeDocument/2006/relationships/hyperlink" Target="https://www.google.com.tw/maps/place/25.114121,121.741825" TargetMode="External"/><Relationship Id="rId5886" Type="http://schemas.openxmlformats.org/officeDocument/2006/relationships/hyperlink" Target="https://www.google.com.tw/maps/place/24.181456,120.502286" TargetMode="External"/><Relationship Id="rId8292" Type="http://schemas.openxmlformats.org/officeDocument/2006/relationships/hyperlink" Target="https://www.google.com.tw/maps/place/22.751961,120.725744" TargetMode="External"/><Relationship Id="rId9343" Type="http://schemas.openxmlformats.org/officeDocument/2006/relationships/hyperlink" Target="https://www.google.com.tw/maps/place/24.654473,121.407978" TargetMode="External"/><Relationship Id="rId702" Type="http://schemas.openxmlformats.org/officeDocument/2006/relationships/hyperlink" Target="https://www.google.com.tw/maps/place/22.869125,120.255746" TargetMode="External"/><Relationship Id="rId1332" Type="http://schemas.openxmlformats.org/officeDocument/2006/relationships/hyperlink" Target="https://www.google.com.tw/maps/place/24.963739,121.919988" TargetMode="External"/><Relationship Id="rId4488" Type="http://schemas.openxmlformats.org/officeDocument/2006/relationships/hyperlink" Target="https://www.google.com.tw/maps/place/24.872059,121.547867" TargetMode="External"/><Relationship Id="rId5539" Type="http://schemas.openxmlformats.org/officeDocument/2006/relationships/hyperlink" Target="https://www.google.com.tw/maps/place/24.110175,121.212431" TargetMode="External"/><Relationship Id="rId6937" Type="http://schemas.openxmlformats.org/officeDocument/2006/relationships/hyperlink" Target="https://www.google.com.tw/maps/place/23.190611,120.255225" TargetMode="External"/><Relationship Id="rId9410" Type="http://schemas.openxmlformats.org/officeDocument/2006/relationships/hyperlink" Target="https://www.google.com.tw/maps/place/24.647946,121.438035" TargetMode="External"/><Relationship Id="rId5953" Type="http://schemas.openxmlformats.org/officeDocument/2006/relationships/hyperlink" Target="https://www.google.com.tw/maps/place/23.959238,120.343836" TargetMode="External"/><Relationship Id="rId8012" Type="http://schemas.openxmlformats.org/officeDocument/2006/relationships/hyperlink" Target="https://www.google.com.tw/maps/place/23.872455,120.920567" TargetMode="External"/><Relationship Id="rId3157" Type="http://schemas.openxmlformats.org/officeDocument/2006/relationships/hyperlink" Target="https://www.google.com.tw/maps/place/24.665047,121.644520" TargetMode="External"/><Relationship Id="rId4555" Type="http://schemas.openxmlformats.org/officeDocument/2006/relationships/hyperlink" Target="https://www.google.com.tw/maps/place/23.945504,121.533987" TargetMode="External"/><Relationship Id="rId5606" Type="http://schemas.openxmlformats.org/officeDocument/2006/relationships/hyperlink" Target="https://www.google.com.tw/maps/place/25.126670,121.452368" TargetMode="External"/><Relationship Id="rId3571" Type="http://schemas.openxmlformats.org/officeDocument/2006/relationships/hyperlink" Target="https://www.google.com.tw/maps/place/24.951318,121.641682" TargetMode="External"/><Relationship Id="rId4208" Type="http://schemas.openxmlformats.org/officeDocument/2006/relationships/hyperlink" Target="https://www.google.com.tw/maps/place/22.914870,121.136864" TargetMode="External"/><Relationship Id="rId4622" Type="http://schemas.openxmlformats.org/officeDocument/2006/relationships/hyperlink" Target="https://www.google.com.tw/maps/place/24.249572,120.703220" TargetMode="External"/><Relationship Id="rId7778" Type="http://schemas.openxmlformats.org/officeDocument/2006/relationships/hyperlink" Target="https://www.google.com.tw/maps/place/23.517359,120.892929" TargetMode="External"/><Relationship Id="rId8829" Type="http://schemas.openxmlformats.org/officeDocument/2006/relationships/hyperlink" Target="https://www.google.com.tw/maps/place/23.265560,121.350370" TargetMode="External"/><Relationship Id="rId492" Type="http://schemas.openxmlformats.org/officeDocument/2006/relationships/hyperlink" Target="https://www.google.com.tw/maps/place/23.653594,120.472421" TargetMode="External"/><Relationship Id="rId2173" Type="http://schemas.openxmlformats.org/officeDocument/2006/relationships/hyperlink" Target="https://www.google.com.tw/maps/place/23.683403,120.537846" TargetMode="External"/><Relationship Id="rId3224" Type="http://schemas.openxmlformats.org/officeDocument/2006/relationships/hyperlink" Target="https://www.google.com.tw/maps/place/24.167962,120.867876" TargetMode="External"/><Relationship Id="rId6794" Type="http://schemas.openxmlformats.org/officeDocument/2006/relationships/hyperlink" Target="https://www.google.com.tw/maps/place/23.460000,120.240834" TargetMode="External"/><Relationship Id="rId7845" Type="http://schemas.openxmlformats.org/officeDocument/2006/relationships/hyperlink" Target="https://www.google.com.tw/maps/place/23.123742,120.617367" TargetMode="External"/><Relationship Id="rId145" Type="http://schemas.openxmlformats.org/officeDocument/2006/relationships/hyperlink" Target="https://www.google.com.tw/maps/place/24.816545,120.993739" TargetMode="External"/><Relationship Id="rId2240" Type="http://schemas.openxmlformats.org/officeDocument/2006/relationships/hyperlink" Target="https://www.google.com.tw/maps/place/23.442579,120.527776" TargetMode="External"/><Relationship Id="rId5396" Type="http://schemas.openxmlformats.org/officeDocument/2006/relationships/hyperlink" Target="https://www.google.com.tw/maps/place/23.982366,120.900559" TargetMode="External"/><Relationship Id="rId6447" Type="http://schemas.openxmlformats.org/officeDocument/2006/relationships/hyperlink" Target="https://www.google.com.tw/maps/place/23.451389,120.479167" TargetMode="External"/><Relationship Id="rId6861" Type="http://schemas.openxmlformats.org/officeDocument/2006/relationships/hyperlink" Target="https://www.google.com.tw/maps/place/23.208956,120.186109" TargetMode="External"/><Relationship Id="rId212" Type="http://schemas.openxmlformats.org/officeDocument/2006/relationships/hyperlink" Target="https://www.google.com.tw/maps/place/24.641447,120.828585" TargetMode="External"/><Relationship Id="rId5049" Type="http://schemas.openxmlformats.org/officeDocument/2006/relationships/hyperlink" Target="https://www.google.com.tw/maps/place/23.923443,121.588901" TargetMode="External"/><Relationship Id="rId5463" Type="http://schemas.openxmlformats.org/officeDocument/2006/relationships/hyperlink" Target="https://www.google.com.tw/maps/place/24.023443,121.148241" TargetMode="External"/><Relationship Id="rId6514" Type="http://schemas.openxmlformats.org/officeDocument/2006/relationships/hyperlink" Target="https://www.google.com.tw/maps/place/23.420555,120.656389" TargetMode="External"/><Relationship Id="rId7912" Type="http://schemas.openxmlformats.org/officeDocument/2006/relationships/hyperlink" Target="https://www.google.com.tw/maps/place/22.909849,120.491506" TargetMode="External"/><Relationship Id="rId4065" Type="http://schemas.openxmlformats.org/officeDocument/2006/relationships/hyperlink" Target="https://www.google.com.tw/maps/place/23.472760,121.356740" TargetMode="External"/><Relationship Id="rId5116" Type="http://schemas.openxmlformats.org/officeDocument/2006/relationships/hyperlink" Target="https://www.google.com.tw/maps/place/24.178353,120.624856" TargetMode="External"/><Relationship Id="rId1659" Type="http://schemas.openxmlformats.org/officeDocument/2006/relationships/hyperlink" Target="https://www.google.com.tw/maps/place/24.851696,121.818497" TargetMode="External"/><Relationship Id="rId3081" Type="http://schemas.openxmlformats.org/officeDocument/2006/relationships/hyperlink" Target="https://www.google.com.tw/maps/place/24.297419,121.279953" TargetMode="External"/><Relationship Id="rId4132" Type="http://schemas.openxmlformats.org/officeDocument/2006/relationships/hyperlink" Target="https://www.google.com.tw/maps/place/23.200940,121.269810" TargetMode="External"/><Relationship Id="rId5530" Type="http://schemas.openxmlformats.org/officeDocument/2006/relationships/hyperlink" Target="https://www.google.com.tw/maps/place/24.099250,121.182545" TargetMode="External"/><Relationship Id="rId7288" Type="http://schemas.openxmlformats.org/officeDocument/2006/relationships/hyperlink" Target="https://www.google.com.tw/maps/place/23.278816,120.837588" TargetMode="External"/><Relationship Id="rId8686" Type="http://schemas.openxmlformats.org/officeDocument/2006/relationships/hyperlink" Target="https://www.google.com.tw/maps/place/22.881379,120.257965" TargetMode="External"/><Relationship Id="rId1726" Type="http://schemas.openxmlformats.org/officeDocument/2006/relationships/hyperlink" Target="https://www.google.com.tw/maps/place/24.893640,121.332981" TargetMode="External"/><Relationship Id="rId8339" Type="http://schemas.openxmlformats.org/officeDocument/2006/relationships/hyperlink" Target="https://www.google.com.tw/maps/place/22.535398,120.406559" TargetMode="External"/><Relationship Id="rId8753" Type="http://schemas.openxmlformats.org/officeDocument/2006/relationships/hyperlink" Target="https://www.google.com.tw/maps/place/22.881990,120.549917" TargetMode="External"/><Relationship Id="rId18" Type="http://schemas.openxmlformats.org/officeDocument/2006/relationships/hyperlink" Target="https://www.google.com.tw/maps/place/25.055135,121.440856" TargetMode="External"/><Relationship Id="rId3898" Type="http://schemas.openxmlformats.org/officeDocument/2006/relationships/hyperlink" Target="https://www.google.com.tw/maps/place/24.103232,121.616375" TargetMode="External"/><Relationship Id="rId4949" Type="http://schemas.openxmlformats.org/officeDocument/2006/relationships/hyperlink" Target="https://www.google.com.tw/maps/place/22.797250,121.195974" TargetMode="External"/><Relationship Id="rId7355" Type="http://schemas.openxmlformats.org/officeDocument/2006/relationships/hyperlink" Target="https://www.google.com.tw/maps/place/23.250477,120.980630" TargetMode="External"/><Relationship Id="rId8406" Type="http://schemas.openxmlformats.org/officeDocument/2006/relationships/hyperlink" Target="https://www.google.com.tw/maps/place/21.973014,120.754810" TargetMode="External"/><Relationship Id="rId8820" Type="http://schemas.openxmlformats.org/officeDocument/2006/relationships/hyperlink" Target="https://www.google.com.tw/maps/place/23.288390,121.339480" TargetMode="External"/><Relationship Id="rId3965" Type="http://schemas.openxmlformats.org/officeDocument/2006/relationships/hyperlink" Target="https://www.google.com.tw/maps/place/23.859510,121.503736" TargetMode="External"/><Relationship Id="rId6371" Type="http://schemas.openxmlformats.org/officeDocument/2006/relationships/hyperlink" Target="https://www.google.com.tw/maps/place/22.949639,120.184225" TargetMode="External"/><Relationship Id="rId7008" Type="http://schemas.openxmlformats.org/officeDocument/2006/relationships/hyperlink" Target="https://www.google.com.tw/maps/place/22.912583,120.354000" TargetMode="External"/><Relationship Id="rId7422" Type="http://schemas.openxmlformats.org/officeDocument/2006/relationships/hyperlink" Target="https://www.google.com.tw/maps/place/23.163844,121.047535" TargetMode="External"/><Relationship Id="rId886" Type="http://schemas.openxmlformats.org/officeDocument/2006/relationships/hyperlink" Target="https://www.google.com.tw/maps/place/22.334444,120.615558" TargetMode="External"/><Relationship Id="rId2567" Type="http://schemas.openxmlformats.org/officeDocument/2006/relationships/hyperlink" Target="https://www.google.com.tw/maps/place/24.850200,121.245714" TargetMode="External"/><Relationship Id="rId3618" Type="http://schemas.openxmlformats.org/officeDocument/2006/relationships/hyperlink" Target="https://www.google.com.tw/maps/place/24.887912,121.743262" TargetMode="External"/><Relationship Id="rId6024" Type="http://schemas.openxmlformats.org/officeDocument/2006/relationships/hyperlink" Target="https://www.google.com.tw/maps/place/23.675188,120.178693" TargetMode="External"/><Relationship Id="rId2" Type="http://schemas.openxmlformats.org/officeDocument/2006/relationships/hyperlink" Target="https://www.google.com.tw/maps/place/25.045684,121.519621" TargetMode="External"/><Relationship Id="rId539" Type="http://schemas.openxmlformats.org/officeDocument/2006/relationships/hyperlink" Target="https://www.google.com.tw/maps/place/23.469722,120.429167" TargetMode="External"/><Relationship Id="rId1169" Type="http://schemas.openxmlformats.org/officeDocument/2006/relationships/hyperlink" Target="https://www.google.com.tw/maps/place/25.254206,121.633823" TargetMode="External"/><Relationship Id="rId1583" Type="http://schemas.openxmlformats.org/officeDocument/2006/relationships/hyperlink" Target="https://www.google.com.tw/maps/place/25.034866,121.858169" TargetMode="External"/><Relationship Id="rId2981" Type="http://schemas.openxmlformats.org/officeDocument/2006/relationships/hyperlink" Target="https://www.google.com.tw/maps/place/24.513866,121.440911" TargetMode="External"/><Relationship Id="rId5040" Type="http://schemas.openxmlformats.org/officeDocument/2006/relationships/hyperlink" Target="https://www.google.com.tw/maps/place/22.790711,121.149564" TargetMode="External"/><Relationship Id="rId8196" Type="http://schemas.openxmlformats.org/officeDocument/2006/relationships/hyperlink" Target="https://www.google.com.tw/maps/place/23.014193,121.283847" TargetMode="External"/><Relationship Id="rId9247" Type="http://schemas.openxmlformats.org/officeDocument/2006/relationships/hyperlink" Target="https://www.google.com.tw/maps/place/24.698892,121.370246" TargetMode="External"/><Relationship Id="rId953" Type="http://schemas.openxmlformats.org/officeDocument/2006/relationships/hyperlink" Target="https://www.google.com.tw/maps/place/25.020027,121.409542" TargetMode="External"/><Relationship Id="rId1236" Type="http://schemas.openxmlformats.org/officeDocument/2006/relationships/hyperlink" Target="https://www.google.com.tw/maps/place/25.134710,121.804569" TargetMode="External"/><Relationship Id="rId2634" Type="http://schemas.openxmlformats.org/officeDocument/2006/relationships/hyperlink" Target="https://www.google.com.tw/maps/place/24.975862,121.302463" TargetMode="External"/><Relationship Id="rId8263" Type="http://schemas.openxmlformats.org/officeDocument/2006/relationships/hyperlink" Target="https://www.google.com.tw/maps/place/22.720930,120.658814" TargetMode="External"/><Relationship Id="rId606" Type="http://schemas.openxmlformats.org/officeDocument/2006/relationships/hyperlink" Target="https://www.google.com.tw/maps/place/23.209700,120.310088" TargetMode="External"/><Relationship Id="rId1650" Type="http://schemas.openxmlformats.org/officeDocument/2006/relationships/hyperlink" Target="https://www.google.com.tw/maps/place/25.151647,121.741888" TargetMode="External"/><Relationship Id="rId2701" Type="http://schemas.openxmlformats.org/officeDocument/2006/relationships/hyperlink" Target="https://www.google.com.tw/maps/place/25.054149,121.626224" TargetMode="External"/><Relationship Id="rId5857" Type="http://schemas.openxmlformats.org/officeDocument/2006/relationships/hyperlink" Target="https://www.google.com.tw/maps/place/24.292960,120.549061" TargetMode="External"/><Relationship Id="rId6908" Type="http://schemas.openxmlformats.org/officeDocument/2006/relationships/hyperlink" Target="https://www.google.com.tw/maps/place/23.308836,120.271816" TargetMode="External"/><Relationship Id="rId9314" Type="http://schemas.openxmlformats.org/officeDocument/2006/relationships/hyperlink" Target="https://www.google.com.tw/maps/place/24.674744,121.406064" TargetMode="External"/><Relationship Id="rId1303" Type="http://schemas.openxmlformats.org/officeDocument/2006/relationships/hyperlink" Target="https://www.google.com.tw/maps/place/25.023077,121.979596" TargetMode="External"/><Relationship Id="rId4459" Type="http://schemas.openxmlformats.org/officeDocument/2006/relationships/hyperlink" Target="https://www.google.com.tw/maps/place/22.205267,120.688233" TargetMode="External"/><Relationship Id="rId4873" Type="http://schemas.openxmlformats.org/officeDocument/2006/relationships/hyperlink" Target="https://www.google.com.tw/maps/place/23.072563,121.349602" TargetMode="External"/><Relationship Id="rId5924" Type="http://schemas.openxmlformats.org/officeDocument/2006/relationships/hyperlink" Target="https://www.google.com.tw/maps/place/24.057393,120.418226" TargetMode="External"/><Relationship Id="rId8330" Type="http://schemas.openxmlformats.org/officeDocument/2006/relationships/hyperlink" Target="https://www.google.com.tw/maps/place/22.574686,120.409781" TargetMode="External"/><Relationship Id="rId3475" Type="http://schemas.openxmlformats.org/officeDocument/2006/relationships/hyperlink" Target="https://www.google.com.tw/maps/place/24.185632,121.489849" TargetMode="External"/><Relationship Id="rId4526" Type="http://schemas.openxmlformats.org/officeDocument/2006/relationships/hyperlink" Target="https://www.google.com.tw/maps/place/24.754752,121.714623" TargetMode="External"/><Relationship Id="rId4940" Type="http://schemas.openxmlformats.org/officeDocument/2006/relationships/hyperlink" Target="https://www.google.com.tw/maps/place/22.834337,121.185296" TargetMode="External"/><Relationship Id="rId396" Type="http://schemas.openxmlformats.org/officeDocument/2006/relationships/hyperlink" Target="https://www.google.com.tw/maps/place/24.024599,120.540594" TargetMode="External"/><Relationship Id="rId2077" Type="http://schemas.openxmlformats.org/officeDocument/2006/relationships/hyperlink" Target="https://www.google.com.tw/maps/place/23.965361,120.676914" TargetMode="External"/><Relationship Id="rId2491" Type="http://schemas.openxmlformats.org/officeDocument/2006/relationships/hyperlink" Target="https://www.google.com.tw/maps/place/22.806894,120.501521" TargetMode="External"/><Relationship Id="rId3128" Type="http://schemas.openxmlformats.org/officeDocument/2006/relationships/hyperlink" Target="https://www.google.com.tw/maps/place/24.837163,121.333028" TargetMode="External"/><Relationship Id="rId3542" Type="http://schemas.openxmlformats.org/officeDocument/2006/relationships/hyperlink" Target="https://www.google.com.tw/maps/place/24.955809,121.538624" TargetMode="External"/><Relationship Id="rId6698" Type="http://schemas.openxmlformats.org/officeDocument/2006/relationships/hyperlink" Target="https://www.google.com.tw/maps/place/23.828064,120.397881" TargetMode="External"/><Relationship Id="rId7749" Type="http://schemas.openxmlformats.org/officeDocument/2006/relationships/hyperlink" Target="https://www.google.com.tw/maps/place/23.520229,120.910797" TargetMode="External"/><Relationship Id="rId463" Type="http://schemas.openxmlformats.org/officeDocument/2006/relationships/hyperlink" Target="https://www.google.com.tw/maps/place/23.771202,120.481906" TargetMode="External"/><Relationship Id="rId1093" Type="http://schemas.openxmlformats.org/officeDocument/2006/relationships/hyperlink" Target="https://www.google.com.tw/maps/place/24.671534,120.880983" TargetMode="External"/><Relationship Id="rId2144" Type="http://schemas.openxmlformats.org/officeDocument/2006/relationships/hyperlink" Target="https://www.google.com.tw/maps/place/23.770669,120.625546" TargetMode="External"/><Relationship Id="rId9171" Type="http://schemas.openxmlformats.org/officeDocument/2006/relationships/hyperlink" Target="https://www.google.com.tw/maps/place/24.731455,121.357719" TargetMode="External"/><Relationship Id="rId116" Type="http://schemas.openxmlformats.org/officeDocument/2006/relationships/hyperlink" Target="https://www.google.com.tw/maps/place/24.878640,121.058880" TargetMode="External"/><Relationship Id="rId530" Type="http://schemas.openxmlformats.org/officeDocument/2006/relationships/hyperlink" Target="https://www.google.com.tw/maps/place/23.499167,120.450834" TargetMode="External"/><Relationship Id="rId1160" Type="http://schemas.openxmlformats.org/officeDocument/2006/relationships/hyperlink" Target="https://www.google.com.tw/maps/place/25.282579,121.605668" TargetMode="External"/><Relationship Id="rId2211" Type="http://schemas.openxmlformats.org/officeDocument/2006/relationships/hyperlink" Target="https://www.google.com.tw/maps/place/23.549444,120.548056" TargetMode="External"/><Relationship Id="rId5367" Type="http://schemas.openxmlformats.org/officeDocument/2006/relationships/hyperlink" Target="https://www.google.com.tw/maps/place/24.000966,120.813679" TargetMode="External"/><Relationship Id="rId6765" Type="http://schemas.openxmlformats.org/officeDocument/2006/relationships/hyperlink" Target="https://www.google.com.tw/maps/place/23.565000,120.300000" TargetMode="External"/><Relationship Id="rId7816" Type="http://schemas.openxmlformats.org/officeDocument/2006/relationships/hyperlink" Target="https://www.google.com.tw/maps/place/23.211232,120.668833" TargetMode="External"/><Relationship Id="rId5781" Type="http://schemas.openxmlformats.org/officeDocument/2006/relationships/hyperlink" Target="https://www.google.com.tw/maps/place/23.821930,120.786990" TargetMode="External"/><Relationship Id="rId6418" Type="http://schemas.openxmlformats.org/officeDocument/2006/relationships/hyperlink" Target="https://www.google.com.tw/maps/place/23.482778,120.370834" TargetMode="External"/><Relationship Id="rId6832" Type="http://schemas.openxmlformats.org/officeDocument/2006/relationships/hyperlink" Target="https://www.google.com.tw/maps/place/23.304534,120.259580" TargetMode="External"/><Relationship Id="rId1977" Type="http://schemas.openxmlformats.org/officeDocument/2006/relationships/hyperlink" Target="https://www.google.com.tw/maps/place/24.279140,120.816099" TargetMode="External"/><Relationship Id="rId4383" Type="http://schemas.openxmlformats.org/officeDocument/2006/relationships/hyperlink" Target="https://www.google.com.tw/maps/place/22.342789,120.896631" TargetMode="External"/><Relationship Id="rId5434" Type="http://schemas.openxmlformats.org/officeDocument/2006/relationships/hyperlink" Target="https://www.google.com.tw/maps/place/24.004904,121.061506" TargetMode="External"/><Relationship Id="rId4036" Type="http://schemas.openxmlformats.org/officeDocument/2006/relationships/hyperlink" Target="https://www.google.com.tw/maps/place/23.596890,121.388640" TargetMode="External"/><Relationship Id="rId4450" Type="http://schemas.openxmlformats.org/officeDocument/2006/relationships/hyperlink" Target="https://www.google.com.tw/maps/place/22.209510,120.729778" TargetMode="External"/><Relationship Id="rId5501" Type="http://schemas.openxmlformats.org/officeDocument/2006/relationships/hyperlink" Target="https://www.google.com.tw/maps/place/24.026311,121.140858" TargetMode="External"/><Relationship Id="rId8657" Type="http://schemas.openxmlformats.org/officeDocument/2006/relationships/hyperlink" Target="https://www.google.com.tw/maps/place/22.981365,120.637794" TargetMode="External"/><Relationship Id="rId3052" Type="http://schemas.openxmlformats.org/officeDocument/2006/relationships/hyperlink" Target="https://www.google.com.tw/maps/place/24.365957,121.337199" TargetMode="External"/><Relationship Id="rId4103" Type="http://schemas.openxmlformats.org/officeDocument/2006/relationships/hyperlink" Target="https://www.google.com.tw/maps/place/23.327120,121.322120" TargetMode="External"/><Relationship Id="rId7259" Type="http://schemas.openxmlformats.org/officeDocument/2006/relationships/hyperlink" Target="https://www.google.com.tw/maps/place/23.229079,120.807827" TargetMode="External"/><Relationship Id="rId7673" Type="http://schemas.openxmlformats.org/officeDocument/2006/relationships/hyperlink" Target="https://www.google.com.tw/maps/place/23.699966,120.854446" TargetMode="External"/><Relationship Id="rId8724" Type="http://schemas.openxmlformats.org/officeDocument/2006/relationships/hyperlink" Target="https://www.google.com.tw/maps/place/22.889023,120.420845" TargetMode="External"/><Relationship Id="rId6275" Type="http://schemas.openxmlformats.org/officeDocument/2006/relationships/hyperlink" Target="https://www.google.com.tw/maps/place/22.537056,120.373438" TargetMode="External"/><Relationship Id="rId7326" Type="http://schemas.openxmlformats.org/officeDocument/2006/relationships/hyperlink" Target="https://www.google.com.tw/maps/place/23.259934,120.919795" TargetMode="External"/><Relationship Id="rId3869" Type="http://schemas.openxmlformats.org/officeDocument/2006/relationships/hyperlink" Target="https://www.google.com.tw/maps/place/24.208490,121.671013" TargetMode="External"/><Relationship Id="rId5291" Type="http://schemas.openxmlformats.org/officeDocument/2006/relationships/hyperlink" Target="https://www.google.com.tw/maps/place/24.623606,120.846287" TargetMode="External"/><Relationship Id="rId6342" Type="http://schemas.openxmlformats.org/officeDocument/2006/relationships/hyperlink" Target="https://www.google.com.tw/maps/place/23.076609,120.193022" TargetMode="External"/><Relationship Id="rId7740" Type="http://schemas.openxmlformats.org/officeDocument/2006/relationships/hyperlink" Target="https://www.google.com.tw/maps/place/23.542371,120.908311" TargetMode="External"/><Relationship Id="rId2885" Type="http://schemas.openxmlformats.org/officeDocument/2006/relationships/hyperlink" Target="https://www.google.com.tw/maps/place/24.655343,121.580542" TargetMode="External"/><Relationship Id="rId3936" Type="http://schemas.openxmlformats.org/officeDocument/2006/relationships/hyperlink" Target="https://www.google.com.tw/maps/place/23.963464,121.577986" TargetMode="External"/><Relationship Id="rId857" Type="http://schemas.openxmlformats.org/officeDocument/2006/relationships/hyperlink" Target="https://www.google.com.tw/maps/place/22.449160,120.556974" TargetMode="External"/><Relationship Id="rId1487" Type="http://schemas.openxmlformats.org/officeDocument/2006/relationships/hyperlink" Target="https://www.google.com.tw/maps/place/25.136242,121.546235" TargetMode="External"/><Relationship Id="rId2538" Type="http://schemas.openxmlformats.org/officeDocument/2006/relationships/hyperlink" Target="https://www.google.com.tw/maps/place/23.981862,120.684638" TargetMode="External"/><Relationship Id="rId2952" Type="http://schemas.openxmlformats.org/officeDocument/2006/relationships/hyperlink" Target="https://www.google.com.tw/maps/place/24.594706,121.509687" TargetMode="External"/><Relationship Id="rId924" Type="http://schemas.openxmlformats.org/officeDocument/2006/relationships/hyperlink" Target="https://www.google.com.tw/maps/place/25.049816,121.521645" TargetMode="External"/><Relationship Id="rId1554" Type="http://schemas.openxmlformats.org/officeDocument/2006/relationships/hyperlink" Target="https://www.google.com.tw/maps/place/25.196624,121.445775" TargetMode="External"/><Relationship Id="rId2605" Type="http://schemas.openxmlformats.org/officeDocument/2006/relationships/hyperlink" Target="https://www.google.com.tw/maps/place/25.079574,121.258685" TargetMode="External"/><Relationship Id="rId5011" Type="http://schemas.openxmlformats.org/officeDocument/2006/relationships/hyperlink" Target="https://www.google.com.tw/maps/place/23.645100,121.494582" TargetMode="External"/><Relationship Id="rId8167" Type="http://schemas.openxmlformats.org/officeDocument/2006/relationships/hyperlink" Target="https://www.google.com.tw/maps/place/23.091392,121.299126" TargetMode="External"/><Relationship Id="rId8581" Type="http://schemas.openxmlformats.org/officeDocument/2006/relationships/hyperlink" Target="https://www.google.com.tw/maps/place/22.744830,120.560687" TargetMode="External"/><Relationship Id="rId9218" Type="http://schemas.openxmlformats.org/officeDocument/2006/relationships/hyperlink" Target="https://www.google.com.tw/maps/place/24.710391,121.360882" TargetMode="External"/><Relationship Id="rId1207" Type="http://schemas.openxmlformats.org/officeDocument/2006/relationships/hyperlink" Target="https://www.google.com.tw/maps/place/25.141772,121.704982" TargetMode="External"/><Relationship Id="rId1621" Type="http://schemas.openxmlformats.org/officeDocument/2006/relationships/hyperlink" Target="https://www.google.com.tw/maps/place/25.110588,121.794337" TargetMode="External"/><Relationship Id="rId4777" Type="http://schemas.openxmlformats.org/officeDocument/2006/relationships/hyperlink" Target="https://www.google.com.tw/maps/place/23.447822,121.496221" TargetMode="External"/><Relationship Id="rId5828" Type="http://schemas.openxmlformats.org/officeDocument/2006/relationships/hyperlink" Target="https://www.google.com.tw/maps/place/23.792694,120.964046" TargetMode="External"/><Relationship Id="rId7183" Type="http://schemas.openxmlformats.org/officeDocument/2006/relationships/hyperlink" Target="https://www.google.com.tw/maps/place/23.064315,120.620110" TargetMode="External"/><Relationship Id="rId8234" Type="http://schemas.openxmlformats.org/officeDocument/2006/relationships/hyperlink" Target="https://www.google.com.tw/maps/place/22.696892,120.556974" TargetMode="External"/><Relationship Id="rId3379" Type="http://schemas.openxmlformats.org/officeDocument/2006/relationships/hyperlink" Target="https://www.google.com.tw/maps/place/24.184319,121.353400" TargetMode="External"/><Relationship Id="rId3793" Type="http://schemas.openxmlformats.org/officeDocument/2006/relationships/hyperlink" Target="https://www.google.com.tw/maps/place/24.438223,121.784263" TargetMode="External"/><Relationship Id="rId7250" Type="http://schemas.openxmlformats.org/officeDocument/2006/relationships/hyperlink" Target="https://www.google.com.tw/maps/place/23.199074,120.795495" TargetMode="External"/><Relationship Id="rId8301" Type="http://schemas.openxmlformats.org/officeDocument/2006/relationships/hyperlink" Target="https://www.google.com.tw/maps/place/22.740518,120.736971" TargetMode="External"/><Relationship Id="rId2395" Type="http://schemas.openxmlformats.org/officeDocument/2006/relationships/hyperlink" Target="https://www.google.com.tw/maps/place/23.189130,120.492175" TargetMode="External"/><Relationship Id="rId3446" Type="http://schemas.openxmlformats.org/officeDocument/2006/relationships/hyperlink" Target="https://www.google.com.tw/maps/place/24.205840,121.450533" TargetMode="External"/><Relationship Id="rId4844" Type="http://schemas.openxmlformats.org/officeDocument/2006/relationships/hyperlink" Target="https://www.google.com.tw/maps/place/23.178963,121.400386" TargetMode="External"/><Relationship Id="rId367" Type="http://schemas.openxmlformats.org/officeDocument/2006/relationships/hyperlink" Target="https://www.google.com.tw/maps/place/24.121602,120.569011" TargetMode="External"/><Relationship Id="rId2048" Type="http://schemas.openxmlformats.org/officeDocument/2006/relationships/hyperlink" Target="https://www.google.com.tw/maps/place/24.088017,120.695889" TargetMode="External"/><Relationship Id="rId3860" Type="http://schemas.openxmlformats.org/officeDocument/2006/relationships/hyperlink" Target="https://www.google.com.tw/maps/place/24.225229,121.703921" TargetMode="External"/><Relationship Id="rId4911" Type="http://schemas.openxmlformats.org/officeDocument/2006/relationships/hyperlink" Target="https://www.google.com.tw/maps/place/22.926757,121.268392" TargetMode="External"/><Relationship Id="rId9075" Type="http://schemas.openxmlformats.org/officeDocument/2006/relationships/hyperlink" Target="https://www.google.com.tw/maps/place/24.775238,121.359994" TargetMode="External"/><Relationship Id="rId781" Type="http://schemas.openxmlformats.org/officeDocument/2006/relationships/hyperlink" Target="https://www.google.com.tw/maps/place/22.644156,120.425446" TargetMode="External"/><Relationship Id="rId2462" Type="http://schemas.openxmlformats.org/officeDocument/2006/relationships/hyperlink" Target="https://www.google.com.tw/maps/place/22.913734,120.464985" TargetMode="External"/><Relationship Id="rId3513" Type="http://schemas.openxmlformats.org/officeDocument/2006/relationships/hyperlink" Target="https://www.google.com.tw/maps/place/24.151700,121.625058" TargetMode="External"/><Relationship Id="rId6669" Type="http://schemas.openxmlformats.org/officeDocument/2006/relationships/hyperlink" Target="https://www.google.com.tw/maps/place/23.909469,120.468123" TargetMode="External"/><Relationship Id="rId8091" Type="http://schemas.openxmlformats.org/officeDocument/2006/relationships/hyperlink" Target="https://www.google.com.tw/maps/place/22.768321,120.472980" TargetMode="External"/><Relationship Id="rId434" Type="http://schemas.openxmlformats.org/officeDocument/2006/relationships/hyperlink" Target="https://www.google.com.tw/maps/place/23.877146,120.520244" TargetMode="External"/><Relationship Id="rId1064" Type="http://schemas.openxmlformats.org/officeDocument/2006/relationships/hyperlink" Target="https://www.google.com.tw/maps/place/23.684375,120.490750" TargetMode="External"/><Relationship Id="rId2115" Type="http://schemas.openxmlformats.org/officeDocument/2006/relationships/hyperlink" Target="https://www.google.com.tw/maps/place/23.814782,120.707580" TargetMode="External"/><Relationship Id="rId5685" Type="http://schemas.openxmlformats.org/officeDocument/2006/relationships/hyperlink" Target="https://www.google.com.tw/maps/place/25.038350,121.129290" TargetMode="External"/><Relationship Id="rId6736" Type="http://schemas.openxmlformats.org/officeDocument/2006/relationships/hyperlink" Target="https://www.google.com.tw/maps/place/23.689651,120.323866" TargetMode="External"/><Relationship Id="rId9142" Type="http://schemas.openxmlformats.org/officeDocument/2006/relationships/hyperlink" Target="https://www.google.com.tw/maps/place/24.742039,121.344787" TargetMode="External"/><Relationship Id="rId501" Type="http://schemas.openxmlformats.org/officeDocument/2006/relationships/hyperlink" Target="https://www.google.com.tw/maps/place/23.615000,120.463889" TargetMode="External"/><Relationship Id="rId1131" Type="http://schemas.openxmlformats.org/officeDocument/2006/relationships/hyperlink" Target="https://www.google.com.tw/maps/place/25.260655,121.490520" TargetMode="External"/><Relationship Id="rId4287" Type="http://schemas.openxmlformats.org/officeDocument/2006/relationships/hyperlink" Target="https://www.google.com.tw/maps/place/22.719734,121.052855" TargetMode="External"/><Relationship Id="rId5338" Type="http://schemas.openxmlformats.org/officeDocument/2006/relationships/hyperlink" Target="https://www.google.com.tw/maps/place/23.983799,120.689222" TargetMode="External"/><Relationship Id="rId5752" Type="http://schemas.openxmlformats.org/officeDocument/2006/relationships/hyperlink" Target="https://www.google.com.tw/maps/place/24.838060,120.930220" TargetMode="External"/><Relationship Id="rId6803" Type="http://schemas.openxmlformats.org/officeDocument/2006/relationships/hyperlink" Target="https://www.google.com.tw/maps/place/23.421111,120.246667" TargetMode="External"/><Relationship Id="rId4354" Type="http://schemas.openxmlformats.org/officeDocument/2006/relationships/hyperlink" Target="https://www.google.com.tw/maps/place/22.460419,120.942345" TargetMode="External"/><Relationship Id="rId5405" Type="http://schemas.openxmlformats.org/officeDocument/2006/relationships/hyperlink" Target="https://www.google.com.tw/maps/place/23.965320,120.937077" TargetMode="External"/><Relationship Id="rId1948" Type="http://schemas.openxmlformats.org/officeDocument/2006/relationships/hyperlink" Target="https://www.google.com.tw/maps/place/24.347731,120.827277" TargetMode="External"/><Relationship Id="rId3370" Type="http://schemas.openxmlformats.org/officeDocument/2006/relationships/hyperlink" Target="https://www.google.com.tw/maps/place/24.187254,121.329373" TargetMode="External"/><Relationship Id="rId4007" Type="http://schemas.openxmlformats.org/officeDocument/2006/relationships/hyperlink" Target="https://www.google.com.tw/maps/place/23.713644,121.421504" TargetMode="External"/><Relationship Id="rId4421" Type="http://schemas.openxmlformats.org/officeDocument/2006/relationships/hyperlink" Target="https://www.google.com.tw/maps/place/22.245110,120.828222" TargetMode="External"/><Relationship Id="rId7577" Type="http://schemas.openxmlformats.org/officeDocument/2006/relationships/hyperlink" Target="https://www.google.com.tw/maps/place/24.004436,120.959009" TargetMode="External"/><Relationship Id="rId8975" Type="http://schemas.openxmlformats.org/officeDocument/2006/relationships/hyperlink" Target="https://www.google.com.tw/maps/place/24.237351,121.090157" TargetMode="External"/><Relationship Id="rId291" Type="http://schemas.openxmlformats.org/officeDocument/2006/relationships/hyperlink" Target="https://www.google.com.tw/maps/place/24.407548,120.642962" TargetMode="External"/><Relationship Id="rId3023" Type="http://schemas.openxmlformats.org/officeDocument/2006/relationships/hyperlink" Target="https://www.google.com.tw/maps/place/24.411056,121.360258" TargetMode="External"/><Relationship Id="rId6179" Type="http://schemas.openxmlformats.org/officeDocument/2006/relationships/hyperlink" Target="https://www.google.com.tw/maps/place/22.879157,120.204567" TargetMode="External"/><Relationship Id="rId7991" Type="http://schemas.openxmlformats.org/officeDocument/2006/relationships/hyperlink" Target="https://www.google.com.tw/maps/place/22.582859,120.431871" TargetMode="External"/><Relationship Id="rId8628" Type="http://schemas.openxmlformats.org/officeDocument/2006/relationships/hyperlink" Target="https://www.google.com.tw/maps/place/22.571444,120.479096" TargetMode="External"/><Relationship Id="rId5195" Type="http://schemas.openxmlformats.org/officeDocument/2006/relationships/hyperlink" Target="https://www.google.com.tw/maps/place/24.547455,120.812917" TargetMode="External"/><Relationship Id="rId6593" Type="http://schemas.openxmlformats.org/officeDocument/2006/relationships/hyperlink" Target="https://www.google.com.tw/maps/place/23.498889,120.819167" TargetMode="External"/><Relationship Id="rId7644" Type="http://schemas.openxmlformats.org/officeDocument/2006/relationships/hyperlink" Target="https://www.google.com.tw/maps/place/23.806938,120.877044" TargetMode="External"/><Relationship Id="rId2789" Type="http://schemas.openxmlformats.org/officeDocument/2006/relationships/hyperlink" Target="https://www.google.com.tw/maps/place/24.522610,120.820777" TargetMode="External"/><Relationship Id="rId6246" Type="http://schemas.openxmlformats.org/officeDocument/2006/relationships/hyperlink" Target="https://www.google.com.tw/maps/place/22.635947,120.293337" TargetMode="External"/><Relationship Id="rId6660" Type="http://schemas.openxmlformats.org/officeDocument/2006/relationships/hyperlink" Target="https://www.google.com.tw/maps/place/23.946673,120.480698" TargetMode="External"/><Relationship Id="rId7711" Type="http://schemas.openxmlformats.org/officeDocument/2006/relationships/hyperlink" Target="https://www.google.com.tw/maps/place/23.556005,120.865274" TargetMode="External"/><Relationship Id="rId2856" Type="http://schemas.openxmlformats.org/officeDocument/2006/relationships/hyperlink" Target="https://www.google.com.tw/maps/place/24.605402,121.499715" TargetMode="External"/><Relationship Id="rId3907" Type="http://schemas.openxmlformats.org/officeDocument/2006/relationships/hyperlink" Target="https://www.google.com.tw/maps/place/24.059150,121.606333" TargetMode="External"/><Relationship Id="rId5262" Type="http://schemas.openxmlformats.org/officeDocument/2006/relationships/hyperlink" Target="https://www.google.com.tw/maps/place/24.275324,120.722041" TargetMode="External"/><Relationship Id="rId6313" Type="http://schemas.openxmlformats.org/officeDocument/2006/relationships/hyperlink" Target="https://www.google.com.tw/maps/place/22.455262,120.487249" TargetMode="External"/><Relationship Id="rId97" Type="http://schemas.openxmlformats.org/officeDocument/2006/relationships/hyperlink" Target="https://www.google.com.tw/maps/place/24.906600,121.144400" TargetMode="External"/><Relationship Id="rId828" Type="http://schemas.openxmlformats.org/officeDocument/2006/relationships/hyperlink" Target="https://www.google.com.tw/maps/place/22.561465,120.554092" TargetMode="External"/><Relationship Id="rId1458" Type="http://schemas.openxmlformats.org/officeDocument/2006/relationships/hyperlink" Target="https://www.google.com.tw/maps/place/25.183647,121.572329" TargetMode="External"/><Relationship Id="rId1872" Type="http://schemas.openxmlformats.org/officeDocument/2006/relationships/hyperlink" Target="https://www.google.com.tw/maps/place/24.614435,120.951738" TargetMode="External"/><Relationship Id="rId2509" Type="http://schemas.openxmlformats.org/officeDocument/2006/relationships/hyperlink" Target="https://www.google.com.tw/maps/place/22.736460,120.489466" TargetMode="External"/><Relationship Id="rId8485" Type="http://schemas.openxmlformats.org/officeDocument/2006/relationships/hyperlink" Target="https://www.google.com.tw/maps/place/22.277289,120.890092" TargetMode="External"/><Relationship Id="rId1525" Type="http://schemas.openxmlformats.org/officeDocument/2006/relationships/hyperlink" Target="https://www.google.com.tw/maps/place/25.121269,121.497858" TargetMode="External"/><Relationship Id="rId2923" Type="http://schemas.openxmlformats.org/officeDocument/2006/relationships/hyperlink" Target="https://www.google.com.tw/maps/place/24.729771,121.716333" TargetMode="External"/><Relationship Id="rId7087" Type="http://schemas.openxmlformats.org/officeDocument/2006/relationships/hyperlink" Target="https://www.google.com.tw/maps/place/23.049250,120.319695" TargetMode="External"/><Relationship Id="rId8138" Type="http://schemas.openxmlformats.org/officeDocument/2006/relationships/hyperlink" Target="https://www.google.com.tw/maps/place/23.141871,121.277975" TargetMode="External"/><Relationship Id="rId8552" Type="http://schemas.openxmlformats.org/officeDocument/2006/relationships/hyperlink" Target="https://www.google.com.tw/maps/place/22.846632,120.608777" TargetMode="External"/><Relationship Id="rId7154" Type="http://schemas.openxmlformats.org/officeDocument/2006/relationships/hyperlink" Target="https://www.google.com.tw/maps/place/23.073168,120.541245" TargetMode="External"/><Relationship Id="rId8205" Type="http://schemas.openxmlformats.org/officeDocument/2006/relationships/hyperlink" Target="https://www.google.com.tw/maps/place/22.990723,121.299304" TargetMode="External"/><Relationship Id="rId2299" Type="http://schemas.openxmlformats.org/officeDocument/2006/relationships/hyperlink" Target="https://www.google.com.tw/maps/place/23.374766,120.609695" TargetMode="External"/><Relationship Id="rId3697" Type="http://schemas.openxmlformats.org/officeDocument/2006/relationships/hyperlink" Target="https://www.google.com.tw/maps/place/24.687954,121.770433" TargetMode="External"/><Relationship Id="rId4748" Type="http://schemas.openxmlformats.org/officeDocument/2006/relationships/hyperlink" Target="https://www.google.com.tw/maps/place/23.554320,121.511539" TargetMode="External"/><Relationship Id="rId3764" Type="http://schemas.openxmlformats.org/officeDocument/2006/relationships/hyperlink" Target="https://www.google.com.tw/maps/place/24.504183,121.833383" TargetMode="External"/><Relationship Id="rId4815" Type="http://schemas.openxmlformats.org/officeDocument/2006/relationships/hyperlink" Target="https://www.google.com.tw/maps/place/23.294734,121.435751" TargetMode="External"/><Relationship Id="rId6170" Type="http://schemas.openxmlformats.org/officeDocument/2006/relationships/hyperlink" Target="https://www.google.com.tw/maps/place/22.897707,120.180707" TargetMode="External"/><Relationship Id="rId7221" Type="http://schemas.openxmlformats.org/officeDocument/2006/relationships/hyperlink" Target="https://www.google.com.tw/maps/place/23.129909,120.718552" TargetMode="External"/><Relationship Id="rId685" Type="http://schemas.openxmlformats.org/officeDocument/2006/relationships/hyperlink" Target="https://www.google.com.tw/maps/place/22.934194,120.220973" TargetMode="External"/><Relationship Id="rId2366" Type="http://schemas.openxmlformats.org/officeDocument/2006/relationships/hyperlink" Target="https://www.google.com.tw/maps/place/23.233654,120.566329" TargetMode="External"/><Relationship Id="rId2780" Type="http://schemas.openxmlformats.org/officeDocument/2006/relationships/hyperlink" Target="https://www.google.com.tw/maps/place/24.555202,120.834034" TargetMode="External"/><Relationship Id="rId3417" Type="http://schemas.openxmlformats.org/officeDocument/2006/relationships/hyperlink" Target="https://www.google.com.tw/maps/place/24.185529,121.419571" TargetMode="External"/><Relationship Id="rId3831" Type="http://schemas.openxmlformats.org/officeDocument/2006/relationships/hyperlink" Target="https://www.google.com.tw/maps/place/24.325652,121.744193" TargetMode="External"/><Relationship Id="rId6987" Type="http://schemas.openxmlformats.org/officeDocument/2006/relationships/hyperlink" Target="https://www.google.com.tw/maps/place/22.993083,120.308834" TargetMode="External"/><Relationship Id="rId9393" Type="http://schemas.openxmlformats.org/officeDocument/2006/relationships/hyperlink" Target="https://www.google.com.tw/maps/place/24.648092,121.429643" TargetMode="External"/><Relationship Id="rId338" Type="http://schemas.openxmlformats.org/officeDocument/2006/relationships/hyperlink" Target="https://www.google.com.tw/maps/place/24.236061,120.548265" TargetMode="External"/><Relationship Id="rId752" Type="http://schemas.openxmlformats.org/officeDocument/2006/relationships/hyperlink" Target="https://www.google.com.tw/maps/place/22.664410,120.316215" TargetMode="External"/><Relationship Id="rId1382" Type="http://schemas.openxmlformats.org/officeDocument/2006/relationships/hyperlink" Target="https://www.google.com.tw/maps/place/24.783367,121.814104" TargetMode="External"/><Relationship Id="rId2019" Type="http://schemas.openxmlformats.org/officeDocument/2006/relationships/hyperlink" Target="https://www.google.com.tw/maps/place/24.199722,120.703173" TargetMode="External"/><Relationship Id="rId2433" Type="http://schemas.openxmlformats.org/officeDocument/2006/relationships/hyperlink" Target="https://www.google.com.tw/maps/place/23.025662,120.472798" TargetMode="External"/><Relationship Id="rId5589" Type="http://schemas.openxmlformats.org/officeDocument/2006/relationships/hyperlink" Target="https://www.google.com.tw/maps/place/23.987819,120.637957" TargetMode="External"/><Relationship Id="rId9046" Type="http://schemas.openxmlformats.org/officeDocument/2006/relationships/hyperlink" Target="https://www.google.com.tw/maps/place/24.801171,121.367747" TargetMode="External"/><Relationship Id="rId405" Type="http://schemas.openxmlformats.org/officeDocument/2006/relationships/hyperlink" Target="https://www.google.com.tw/maps/place/23.990622,120.563119" TargetMode="External"/><Relationship Id="rId1035" Type="http://schemas.openxmlformats.org/officeDocument/2006/relationships/hyperlink" Target="https://www.google.com.tw/maps/place/24.089438,120.534686" TargetMode="External"/><Relationship Id="rId2500" Type="http://schemas.openxmlformats.org/officeDocument/2006/relationships/hyperlink" Target="https://www.google.com.tw/maps/place/22.775865,120.495332" TargetMode="External"/><Relationship Id="rId5656" Type="http://schemas.openxmlformats.org/officeDocument/2006/relationships/hyperlink" Target="https://www.google.com.tw/maps/place/25.107110,121.245180" TargetMode="External"/><Relationship Id="rId8062" Type="http://schemas.openxmlformats.org/officeDocument/2006/relationships/hyperlink" Target="https://www.google.com.tw/maps/place/22.750541,120.351088" TargetMode="External"/><Relationship Id="rId9113" Type="http://schemas.openxmlformats.org/officeDocument/2006/relationships/hyperlink" Target="https://www.google.com.tw/maps/place/24.757138,121.348300" TargetMode="External"/><Relationship Id="rId1102" Type="http://schemas.openxmlformats.org/officeDocument/2006/relationships/hyperlink" Target="https://www.google.com.tw/maps/place/25.161907,121.456239" TargetMode="External"/><Relationship Id="rId4258" Type="http://schemas.openxmlformats.org/officeDocument/2006/relationships/hyperlink" Target="https://www.google.com.tw/maps/place/22.768107,121.136247" TargetMode="External"/><Relationship Id="rId5309" Type="http://schemas.openxmlformats.org/officeDocument/2006/relationships/hyperlink" Target="https://www.google.com.tw/maps/place/24.074190,120.609280" TargetMode="External"/><Relationship Id="rId6707" Type="http://schemas.openxmlformats.org/officeDocument/2006/relationships/hyperlink" Target="https://www.google.com.tw/maps/place/23.795221,120.377155" TargetMode="External"/><Relationship Id="rId3274" Type="http://schemas.openxmlformats.org/officeDocument/2006/relationships/hyperlink" Target="https://www.google.com.tw/maps/place/24.260288,121.192757" TargetMode="External"/><Relationship Id="rId4672" Type="http://schemas.openxmlformats.org/officeDocument/2006/relationships/hyperlink" Target="https://www.google.com.tw/maps/place/23.821643,121.582409" TargetMode="External"/><Relationship Id="rId5723" Type="http://schemas.openxmlformats.org/officeDocument/2006/relationships/hyperlink" Target="https://www.google.com.tw/maps/place/24.946960,121.007310" TargetMode="External"/><Relationship Id="rId8879" Type="http://schemas.openxmlformats.org/officeDocument/2006/relationships/hyperlink" Target="https://www.google.com.tw/maps/place/24.974325,121.176391" TargetMode="External"/><Relationship Id="rId195" Type="http://schemas.openxmlformats.org/officeDocument/2006/relationships/hyperlink" Target="https://www.google.com.tw/maps/place/24.675225,120.883805" TargetMode="External"/><Relationship Id="rId1919" Type="http://schemas.openxmlformats.org/officeDocument/2006/relationships/hyperlink" Target="https://www.google.com.tw/maps/place/24.452434,120.874634" TargetMode="External"/><Relationship Id="rId4325" Type="http://schemas.openxmlformats.org/officeDocument/2006/relationships/hyperlink" Target="https://www.google.com.tw/maps/place/22.570647,120.982493" TargetMode="External"/><Relationship Id="rId7895" Type="http://schemas.openxmlformats.org/officeDocument/2006/relationships/hyperlink" Target="https://www.google.com.tw/maps/place/22.966217,120.536443" TargetMode="External"/><Relationship Id="rId8946" Type="http://schemas.openxmlformats.org/officeDocument/2006/relationships/hyperlink" Target="https://www.google.com.tw/maps/place/22.905667,120.295750" TargetMode="External"/><Relationship Id="rId2290" Type="http://schemas.openxmlformats.org/officeDocument/2006/relationships/hyperlink" Target="https://www.google.com.tw/maps/place/23.357805,120.587650" TargetMode="External"/><Relationship Id="rId3341" Type="http://schemas.openxmlformats.org/officeDocument/2006/relationships/hyperlink" Target="https://www.google.com.tw/maps/place/24.226311,121.297135" TargetMode="External"/><Relationship Id="rId6497" Type="http://schemas.openxmlformats.org/officeDocument/2006/relationships/hyperlink" Target="https://www.google.com.tw/maps/place/23.427500,120.642500" TargetMode="External"/><Relationship Id="rId7548" Type="http://schemas.openxmlformats.org/officeDocument/2006/relationships/hyperlink" Target="https://www.google.com.tw/maps/place/24.057909,120.910504" TargetMode="External"/><Relationship Id="rId7962" Type="http://schemas.openxmlformats.org/officeDocument/2006/relationships/hyperlink" Target="https://www.google.com.tw/maps/place/22.699765,120.435621" TargetMode="External"/><Relationship Id="rId262" Type="http://schemas.openxmlformats.org/officeDocument/2006/relationships/hyperlink" Target="https://www.google.com.tw/maps/place/24.516535,120.691642" TargetMode="External"/><Relationship Id="rId5099" Type="http://schemas.openxmlformats.org/officeDocument/2006/relationships/hyperlink" Target="https://www.google.com.tw/maps/place/24.220955,120.579708" TargetMode="External"/><Relationship Id="rId6564" Type="http://schemas.openxmlformats.org/officeDocument/2006/relationships/hyperlink" Target="https://www.google.com.tw/maps/place/23.491111,120.773889" TargetMode="External"/><Relationship Id="rId7615" Type="http://schemas.openxmlformats.org/officeDocument/2006/relationships/hyperlink" Target="https://www.google.com.tw/maps/place/23.881842,120.920405" TargetMode="External"/><Relationship Id="rId2010" Type="http://schemas.openxmlformats.org/officeDocument/2006/relationships/hyperlink" Target="https://www.google.com.tw/maps/place/24.239395,120.711269" TargetMode="External"/><Relationship Id="rId5166" Type="http://schemas.openxmlformats.org/officeDocument/2006/relationships/hyperlink" Target="https://www.google.com.tw/maps/place/24.615765,120.891943" TargetMode="External"/><Relationship Id="rId5580" Type="http://schemas.openxmlformats.org/officeDocument/2006/relationships/hyperlink" Target="https://www.google.com.tw/maps/place/24.178285,121.304276" TargetMode="External"/><Relationship Id="rId6217" Type="http://schemas.openxmlformats.org/officeDocument/2006/relationships/hyperlink" Target="https://www.google.com.tw/maps/place/22.738817,120.264767" TargetMode="External"/><Relationship Id="rId6631" Type="http://schemas.openxmlformats.org/officeDocument/2006/relationships/hyperlink" Target="https://www.google.com.tw/maps/place/24.064404,120.520665" TargetMode="External"/><Relationship Id="rId4182" Type="http://schemas.openxmlformats.org/officeDocument/2006/relationships/hyperlink" Target="https://www.google.com.tw/maps/place/23.019720,121.153243" TargetMode="External"/><Relationship Id="rId5233" Type="http://schemas.openxmlformats.org/officeDocument/2006/relationships/hyperlink" Target="https://www.google.com.tw/maps/place/24.394269,120.757644" TargetMode="External"/><Relationship Id="rId8389" Type="http://schemas.openxmlformats.org/officeDocument/2006/relationships/hyperlink" Target="https://www.google.com.tw/maps/place/22.042588,120.733084" TargetMode="External"/><Relationship Id="rId1776" Type="http://schemas.openxmlformats.org/officeDocument/2006/relationships/hyperlink" Target="https://www.google.com.tw/maps/place/24.817896,121.201863" TargetMode="External"/><Relationship Id="rId2827" Type="http://schemas.openxmlformats.org/officeDocument/2006/relationships/hyperlink" Target="https://www.google.com.tw/maps/place/24.646567,121.478661" TargetMode="External"/><Relationship Id="rId68" Type="http://schemas.openxmlformats.org/officeDocument/2006/relationships/hyperlink" Target="https://www.google.com.tw/maps/place/24.967540,121.245570" TargetMode="External"/><Relationship Id="rId1429" Type="http://schemas.openxmlformats.org/officeDocument/2006/relationships/hyperlink" Target="https://www.google.com.tw/maps/place/24.587854,121.862797" TargetMode="External"/><Relationship Id="rId1843" Type="http://schemas.openxmlformats.org/officeDocument/2006/relationships/hyperlink" Target="https://www.google.com.tw/maps/place/24.698736,121.000459" TargetMode="External"/><Relationship Id="rId4999" Type="http://schemas.openxmlformats.org/officeDocument/2006/relationships/hyperlink" Target="https://www.google.com.tw/maps/place/23.658350,121.453968" TargetMode="External"/><Relationship Id="rId5300" Type="http://schemas.openxmlformats.org/officeDocument/2006/relationships/hyperlink" Target="https://www.google.com.tw/maps/place/24.087010,120.569798" TargetMode="External"/><Relationship Id="rId7058" Type="http://schemas.openxmlformats.org/officeDocument/2006/relationships/hyperlink" Target="https://www.google.com.tw/maps/place/22.738245,120.247527" TargetMode="External"/><Relationship Id="rId8456" Type="http://schemas.openxmlformats.org/officeDocument/2006/relationships/hyperlink" Target="https://www.google.com.tw/maps/place/21.988152,120.840965" TargetMode="External"/><Relationship Id="rId8870" Type="http://schemas.openxmlformats.org/officeDocument/2006/relationships/hyperlink" Target="https://www.google.com.tw/maps/place/25.000815,121.207821" TargetMode="External"/><Relationship Id="rId1910" Type="http://schemas.openxmlformats.org/officeDocument/2006/relationships/hyperlink" Target="https://www.google.com.tw/maps/place/24.480106,120.895235" TargetMode="External"/><Relationship Id="rId7472" Type="http://schemas.openxmlformats.org/officeDocument/2006/relationships/hyperlink" Target="https://www.google.com.tw/maps/place/23.131077,121.186031" TargetMode="External"/><Relationship Id="rId8109" Type="http://schemas.openxmlformats.org/officeDocument/2006/relationships/hyperlink" Target="https://www.google.com.tw/maps/place/22.784516,120.554900" TargetMode="External"/><Relationship Id="rId8523" Type="http://schemas.openxmlformats.org/officeDocument/2006/relationships/hyperlink" Target="https://www.google.com.tw/maps/place/22.956660,120.649648" TargetMode="External"/><Relationship Id="rId3668" Type="http://schemas.openxmlformats.org/officeDocument/2006/relationships/hyperlink" Target="https://www.google.com.tw/maps/place/24.811983,121.767259" TargetMode="External"/><Relationship Id="rId4719" Type="http://schemas.openxmlformats.org/officeDocument/2006/relationships/hyperlink" Target="https://www.google.com.tw/maps/place/23.663588,121.542193" TargetMode="External"/><Relationship Id="rId6074" Type="http://schemas.openxmlformats.org/officeDocument/2006/relationships/hyperlink" Target="https://www.google.com.tw/maps/place/23.479444,120.173334" TargetMode="External"/><Relationship Id="rId7125" Type="http://schemas.openxmlformats.org/officeDocument/2006/relationships/hyperlink" Target="https://www.google.com.tw/maps/place/23.099262,120.444622" TargetMode="External"/><Relationship Id="rId589" Type="http://schemas.openxmlformats.org/officeDocument/2006/relationships/hyperlink" Target="https://www.google.com.tw/maps/place/23.275923,120.325185" TargetMode="External"/><Relationship Id="rId2684" Type="http://schemas.openxmlformats.org/officeDocument/2006/relationships/hyperlink" Target="https://www.google.com.tw/maps/place/25.041547,121.548756" TargetMode="External"/><Relationship Id="rId3735" Type="http://schemas.openxmlformats.org/officeDocument/2006/relationships/hyperlink" Target="https://www.google.com.tw/maps/place/24.578603,121.860923" TargetMode="External"/><Relationship Id="rId5090" Type="http://schemas.openxmlformats.org/officeDocument/2006/relationships/hyperlink" Target="https://www.google.com.tw/maps/place/24.245781,120.547680" TargetMode="External"/><Relationship Id="rId6141" Type="http://schemas.openxmlformats.org/officeDocument/2006/relationships/hyperlink" Target="https://www.google.com.tw/maps/place/23.198867,120.133892" TargetMode="External"/><Relationship Id="rId9297" Type="http://schemas.openxmlformats.org/officeDocument/2006/relationships/hyperlink" Target="https://www.google.com.tw/maps/place/24.674820,121.392779" TargetMode="External"/><Relationship Id="rId656" Type="http://schemas.openxmlformats.org/officeDocument/2006/relationships/hyperlink" Target="https://www.google.com.tw/maps/place/23.041444,120.238861" TargetMode="External"/><Relationship Id="rId1286" Type="http://schemas.openxmlformats.org/officeDocument/2006/relationships/hyperlink" Target="https://www.google.com.tw/maps/place/25.044600,121.925599" TargetMode="External"/><Relationship Id="rId2337" Type="http://schemas.openxmlformats.org/officeDocument/2006/relationships/hyperlink" Target="https://www.google.com.tw/maps/place/23.300545,120.598385" TargetMode="External"/><Relationship Id="rId9364" Type="http://schemas.openxmlformats.org/officeDocument/2006/relationships/hyperlink" Target="https://www.google.com.tw/maps/place/24.641795,121.418833" TargetMode="External"/><Relationship Id="rId309" Type="http://schemas.openxmlformats.org/officeDocument/2006/relationships/hyperlink" Target="https://www.google.com.tw/maps/place/24.345347,120.617129" TargetMode="External"/><Relationship Id="rId2751" Type="http://schemas.openxmlformats.org/officeDocument/2006/relationships/hyperlink" Target="https://www.google.com.tw/maps/place/25.080134,121.701230" TargetMode="External"/><Relationship Id="rId3802" Type="http://schemas.openxmlformats.org/officeDocument/2006/relationships/hyperlink" Target="https://www.google.com.tw/maps/place/24.406443,121.787993" TargetMode="External"/><Relationship Id="rId6958" Type="http://schemas.openxmlformats.org/officeDocument/2006/relationships/hyperlink" Target="https://www.google.com.tw/maps/place/23.117805,120.294361" TargetMode="External"/><Relationship Id="rId8380" Type="http://schemas.openxmlformats.org/officeDocument/2006/relationships/hyperlink" Target="https://www.google.com.tw/maps/place/22.076953,120.713729" TargetMode="External"/><Relationship Id="rId9017" Type="http://schemas.openxmlformats.org/officeDocument/2006/relationships/hyperlink" Target="https://www.google.com.tw/maps/place/24.840998,121.290383" TargetMode="External"/><Relationship Id="rId723" Type="http://schemas.openxmlformats.org/officeDocument/2006/relationships/hyperlink" Target="https://www.google.com.tw/maps/place/22.789113,120.299503" TargetMode="External"/><Relationship Id="rId1006" Type="http://schemas.openxmlformats.org/officeDocument/2006/relationships/hyperlink" Target="https://www.google.com.tw/maps/place/24.118908,120.659390" TargetMode="External"/><Relationship Id="rId1353" Type="http://schemas.openxmlformats.org/officeDocument/2006/relationships/hyperlink" Target="https://www.google.com.tw/maps/place/24.897638,121.861967" TargetMode="External"/><Relationship Id="rId2404" Type="http://schemas.openxmlformats.org/officeDocument/2006/relationships/hyperlink" Target="https://www.google.com.tw/maps/place/23.150967,120.486352" TargetMode="External"/><Relationship Id="rId5974" Type="http://schemas.openxmlformats.org/officeDocument/2006/relationships/hyperlink" Target="https://www.google.com.tw/maps/place/23.880161,120.297228" TargetMode="External"/><Relationship Id="rId8033" Type="http://schemas.openxmlformats.org/officeDocument/2006/relationships/hyperlink" Target="https://www.google.com.tw/maps/place/23.844419,120.920196" TargetMode="External"/><Relationship Id="rId9431" Type="http://schemas.openxmlformats.org/officeDocument/2006/relationships/ctrlProp" Target="../ctrlProps/ctrlProp5.xml"/><Relationship Id="rId1420" Type="http://schemas.openxmlformats.org/officeDocument/2006/relationships/hyperlink" Target="https://www.google.com.tw/maps/place/24.619727,121.842865" TargetMode="External"/><Relationship Id="rId4576" Type="http://schemas.openxmlformats.org/officeDocument/2006/relationships/hyperlink" Target="https://www.google.com.tw/maps/place/23.896555,121.508132" TargetMode="External"/><Relationship Id="rId4990" Type="http://schemas.openxmlformats.org/officeDocument/2006/relationships/hyperlink" Target="https://www.google.com.tw/maps/place/22.695077,121.049219" TargetMode="External"/><Relationship Id="rId5627" Type="http://schemas.openxmlformats.org/officeDocument/2006/relationships/hyperlink" Target="https://www.google.com.tw/maps/place/25.139195,121.378761" TargetMode="External"/><Relationship Id="rId3178" Type="http://schemas.openxmlformats.org/officeDocument/2006/relationships/hyperlink" Target="https://www.google.com.tw/maps/place/24.669475,121.745970" TargetMode="External"/><Relationship Id="rId3592" Type="http://schemas.openxmlformats.org/officeDocument/2006/relationships/hyperlink" Target="https://www.google.com.tw/maps/place/24.936895,121.692365" TargetMode="External"/><Relationship Id="rId4229" Type="http://schemas.openxmlformats.org/officeDocument/2006/relationships/hyperlink" Target="https://www.google.com.tw/maps/place/22.875130,121.099521" TargetMode="External"/><Relationship Id="rId4643" Type="http://schemas.openxmlformats.org/officeDocument/2006/relationships/hyperlink" Target="https://www.google.com.tw/maps/place/23.931378,121.584468" TargetMode="External"/><Relationship Id="rId7799" Type="http://schemas.openxmlformats.org/officeDocument/2006/relationships/hyperlink" Target="https://www.google.com.tw/maps/place/23.251387,120.691487" TargetMode="External"/><Relationship Id="rId8100" Type="http://schemas.openxmlformats.org/officeDocument/2006/relationships/hyperlink" Target="https://www.google.com.tw/maps/place/22.777148,120.512525" TargetMode="External"/><Relationship Id="rId2194" Type="http://schemas.openxmlformats.org/officeDocument/2006/relationships/hyperlink" Target="https://www.google.com.tw/maps/place/23.599902,120.533896" TargetMode="External"/><Relationship Id="rId3245" Type="http://schemas.openxmlformats.org/officeDocument/2006/relationships/hyperlink" Target="https://www.google.com.tw/maps/place/24.170591,120.941578" TargetMode="External"/><Relationship Id="rId4710" Type="http://schemas.openxmlformats.org/officeDocument/2006/relationships/hyperlink" Target="https://www.google.com.tw/maps/place/23.700896,121.549050" TargetMode="External"/><Relationship Id="rId7866" Type="http://schemas.openxmlformats.org/officeDocument/2006/relationships/hyperlink" Target="https://www.google.com.tw/maps/place/23.057373,120.560415" TargetMode="External"/><Relationship Id="rId166" Type="http://schemas.openxmlformats.org/officeDocument/2006/relationships/hyperlink" Target="https://www.google.com.tw/maps/place/24.772889,120.917874" TargetMode="External"/><Relationship Id="rId580" Type="http://schemas.openxmlformats.org/officeDocument/2006/relationships/hyperlink" Target="https://www.google.com.tw/maps/place/23.313878,120.329042" TargetMode="External"/><Relationship Id="rId2261" Type="http://schemas.openxmlformats.org/officeDocument/2006/relationships/hyperlink" Target="https://www.google.com.tw/maps/place/23.383841,120.552254" TargetMode="External"/><Relationship Id="rId3312" Type="http://schemas.openxmlformats.org/officeDocument/2006/relationships/hyperlink" Target="https://www.google.com.tw/maps/place/24.244705,121.255338" TargetMode="External"/><Relationship Id="rId6468" Type="http://schemas.openxmlformats.org/officeDocument/2006/relationships/hyperlink" Target="https://www.google.com.tw/maps/place/23.449246,120.573887" TargetMode="External"/><Relationship Id="rId7519" Type="http://schemas.openxmlformats.org/officeDocument/2006/relationships/hyperlink" Target="https://www.google.com.tw/maps/place/24.128289,120.878803" TargetMode="External"/><Relationship Id="rId8917" Type="http://schemas.openxmlformats.org/officeDocument/2006/relationships/hyperlink" Target="https://www.google.com.tw/maps/place/23.025722,120.289195" TargetMode="External"/><Relationship Id="rId233" Type="http://schemas.openxmlformats.org/officeDocument/2006/relationships/hyperlink" Target="https://www.google.com.tw/maps/place/24.582061,120.764100" TargetMode="External"/><Relationship Id="rId5484" Type="http://schemas.openxmlformats.org/officeDocument/2006/relationships/hyperlink" Target="https://www.google.com.tw/maps/place/24.031519,121.184508" TargetMode="External"/><Relationship Id="rId6882" Type="http://schemas.openxmlformats.org/officeDocument/2006/relationships/hyperlink" Target="https://www.google.com.tw/maps/place/23.122972,120.203056" TargetMode="External"/><Relationship Id="rId7933" Type="http://schemas.openxmlformats.org/officeDocument/2006/relationships/hyperlink" Target="https://www.google.com.tw/maps/place/22.826708,120.462446" TargetMode="External"/><Relationship Id="rId300" Type="http://schemas.openxmlformats.org/officeDocument/2006/relationships/hyperlink" Target="https://www.google.com.tw/maps/place/24.371786,120.645475" TargetMode="External"/><Relationship Id="rId4086" Type="http://schemas.openxmlformats.org/officeDocument/2006/relationships/hyperlink" Target="https://www.google.com.tw/maps/place/23.400130,121.336510" TargetMode="External"/><Relationship Id="rId5137" Type="http://schemas.openxmlformats.org/officeDocument/2006/relationships/hyperlink" Target="https://www.google.com.tw/maps/place/24.728722,120.906504" TargetMode="External"/><Relationship Id="rId6535" Type="http://schemas.openxmlformats.org/officeDocument/2006/relationships/hyperlink" Target="https://www.google.com.tw/maps/place/23.470555,120.708889" TargetMode="External"/><Relationship Id="rId5551" Type="http://schemas.openxmlformats.org/officeDocument/2006/relationships/hyperlink" Target="https://www.google.com.tw/maps/place/24.118182,121.255043" TargetMode="External"/><Relationship Id="rId6602" Type="http://schemas.openxmlformats.org/officeDocument/2006/relationships/hyperlink" Target="https://www.google.com.tw/maps/place/23.476473,120.837767" TargetMode="External"/><Relationship Id="rId1747" Type="http://schemas.openxmlformats.org/officeDocument/2006/relationships/hyperlink" Target="https://www.google.com.tw/maps/place/24.890740,121.271930" TargetMode="External"/><Relationship Id="rId4153" Type="http://schemas.openxmlformats.org/officeDocument/2006/relationships/hyperlink" Target="https://www.google.com.tw/maps/place/23.124612,121.226893" TargetMode="External"/><Relationship Id="rId5204" Type="http://schemas.openxmlformats.org/officeDocument/2006/relationships/hyperlink" Target="https://www.google.com.tw/maps/place/24.517207,120.787787" TargetMode="External"/><Relationship Id="rId8774" Type="http://schemas.openxmlformats.org/officeDocument/2006/relationships/hyperlink" Target="https://www.google.com.tw/maps/place/22.891881,120.630792" TargetMode="External"/><Relationship Id="rId39" Type="http://schemas.openxmlformats.org/officeDocument/2006/relationships/hyperlink" Target="https://www.google.com.tw/maps/place/25.002460,121.370098" TargetMode="External"/><Relationship Id="rId1814" Type="http://schemas.openxmlformats.org/officeDocument/2006/relationships/hyperlink" Target="https://www.google.com.tw/maps/place/24.722212,121.106623" TargetMode="External"/><Relationship Id="rId4220" Type="http://schemas.openxmlformats.org/officeDocument/2006/relationships/hyperlink" Target="https://www.google.com.tw/maps/place/22.899236,121.102273" TargetMode="External"/><Relationship Id="rId7376" Type="http://schemas.openxmlformats.org/officeDocument/2006/relationships/hyperlink" Target="https://www.google.com.tw/maps/place/23.223524,121.015839" TargetMode="External"/><Relationship Id="rId7790" Type="http://schemas.openxmlformats.org/officeDocument/2006/relationships/hyperlink" Target="https://www.google.com.tw/maps/place/23.268935,120.717510" TargetMode="External"/><Relationship Id="rId8427" Type="http://schemas.openxmlformats.org/officeDocument/2006/relationships/hyperlink" Target="https://www.google.com.tw/maps/place/21.925666,120.832042" TargetMode="External"/><Relationship Id="rId8841" Type="http://schemas.openxmlformats.org/officeDocument/2006/relationships/hyperlink" Target="https://www.google.com.tw/maps/place/23.254223,121.386083" TargetMode="External"/><Relationship Id="rId6392" Type="http://schemas.openxmlformats.org/officeDocument/2006/relationships/hyperlink" Target="https://www.google.com.tw/maps/place/22.884913,120.224750" TargetMode="External"/><Relationship Id="rId7029" Type="http://schemas.openxmlformats.org/officeDocument/2006/relationships/hyperlink" Target="https://www.google.com.tw/maps/place/22.836442,120.317527" TargetMode="External"/><Relationship Id="rId7443" Type="http://schemas.openxmlformats.org/officeDocument/2006/relationships/hyperlink" Target="https://www.google.com.tw/maps/place/23.135262,121.116434" TargetMode="External"/><Relationship Id="rId2588" Type="http://schemas.openxmlformats.org/officeDocument/2006/relationships/hyperlink" Target="https://www.google.com.tw/maps/place/23.814751,120.730950" TargetMode="External"/><Relationship Id="rId3986" Type="http://schemas.openxmlformats.org/officeDocument/2006/relationships/hyperlink" Target="https://www.google.com.tw/maps/place/23.793315,121.458364" TargetMode="External"/><Relationship Id="rId6045" Type="http://schemas.openxmlformats.org/officeDocument/2006/relationships/hyperlink" Target="https://www.google.com.tw/maps/place/23.584444,120.151667" TargetMode="External"/><Relationship Id="rId3639" Type="http://schemas.openxmlformats.org/officeDocument/2006/relationships/hyperlink" Target="https://www.google.com.tw/maps/place/24.863185,121.782064" TargetMode="External"/><Relationship Id="rId5061" Type="http://schemas.openxmlformats.org/officeDocument/2006/relationships/hyperlink" Target="https://www.google.com.tw/maps/place/23.887474,121.545907" TargetMode="External"/><Relationship Id="rId6112" Type="http://schemas.openxmlformats.org/officeDocument/2006/relationships/hyperlink" Target="https://www.google.com.tw/maps/place/23.324444,120.158612" TargetMode="External"/><Relationship Id="rId7510" Type="http://schemas.openxmlformats.org/officeDocument/2006/relationships/hyperlink" Target="https://www.google.com.tw/maps/place/24.141703,120.875287" TargetMode="External"/><Relationship Id="rId9268" Type="http://schemas.openxmlformats.org/officeDocument/2006/relationships/hyperlink" Target="https://www.google.com.tw/maps/place/24.688415,121.378118" TargetMode="External"/><Relationship Id="rId974" Type="http://schemas.openxmlformats.org/officeDocument/2006/relationships/hyperlink" Target="https://www.google.com.tw/maps/place/24.990865,121.318454" TargetMode="External"/><Relationship Id="rId2655" Type="http://schemas.openxmlformats.org/officeDocument/2006/relationships/hyperlink" Target="https://www.google.com.tw/maps/place/24.888957,121.278929" TargetMode="External"/><Relationship Id="rId3706" Type="http://schemas.openxmlformats.org/officeDocument/2006/relationships/hyperlink" Target="https://www.google.com.tw/maps/place/24.657054,121.778503" TargetMode="External"/><Relationship Id="rId627" Type="http://schemas.openxmlformats.org/officeDocument/2006/relationships/hyperlink" Target="https://www.google.com.tw/maps/place/23.132417,120.320778" TargetMode="External"/><Relationship Id="rId1257" Type="http://schemas.openxmlformats.org/officeDocument/2006/relationships/hyperlink" Target="https://www.google.com.tw/maps/place/25.119500,121.891099" TargetMode="External"/><Relationship Id="rId1671" Type="http://schemas.openxmlformats.org/officeDocument/2006/relationships/hyperlink" Target="https://www.google.com.tw/maps/place/25.036772,121.505212" TargetMode="External"/><Relationship Id="rId2308" Type="http://schemas.openxmlformats.org/officeDocument/2006/relationships/hyperlink" Target="https://www.google.com.tw/maps/place/23.355544,120.614720" TargetMode="External"/><Relationship Id="rId2722" Type="http://schemas.openxmlformats.org/officeDocument/2006/relationships/hyperlink" Target="https://www.google.com.tw/maps/place/25.095609,121.710625" TargetMode="External"/><Relationship Id="rId5878" Type="http://schemas.openxmlformats.org/officeDocument/2006/relationships/hyperlink" Target="https://www.google.com.tw/maps/place/24.209706,120.505615" TargetMode="External"/><Relationship Id="rId6929" Type="http://schemas.openxmlformats.org/officeDocument/2006/relationships/hyperlink" Target="https://www.google.com.tw/maps/place/23.219837,120.269794" TargetMode="External"/><Relationship Id="rId8284" Type="http://schemas.openxmlformats.org/officeDocument/2006/relationships/hyperlink" Target="https://www.google.com.tw/maps/place/22.745633,120.713109" TargetMode="External"/><Relationship Id="rId9335" Type="http://schemas.openxmlformats.org/officeDocument/2006/relationships/hyperlink" Target="https://www.google.com.tw/maps/place/24.659113,121.406616" TargetMode="External"/><Relationship Id="rId1324" Type="http://schemas.openxmlformats.org/officeDocument/2006/relationships/hyperlink" Target="https://www.google.com.tw/maps/place/24.982485,121.953134" TargetMode="External"/><Relationship Id="rId4894" Type="http://schemas.openxmlformats.org/officeDocument/2006/relationships/hyperlink" Target="https://www.google.com.tw/maps/place/22.986693,121.311969" TargetMode="External"/><Relationship Id="rId5945" Type="http://schemas.openxmlformats.org/officeDocument/2006/relationships/hyperlink" Target="https://www.google.com.tw/maps/place/23.991993,120.359776" TargetMode="External"/><Relationship Id="rId8351" Type="http://schemas.openxmlformats.org/officeDocument/2006/relationships/hyperlink" Target="https://www.google.com.tw/maps/place/22.198957,120.696138" TargetMode="External"/><Relationship Id="rId9402" Type="http://schemas.openxmlformats.org/officeDocument/2006/relationships/hyperlink" Target="https://www.google.com.tw/maps/place/24.646013,121.434153" TargetMode="External"/><Relationship Id="rId30" Type="http://schemas.openxmlformats.org/officeDocument/2006/relationships/hyperlink" Target="https://www.google.com.tw/maps/place/25.017992,121.405537" TargetMode="External"/><Relationship Id="rId3496" Type="http://schemas.openxmlformats.org/officeDocument/2006/relationships/hyperlink" Target="https://www.google.com.tw/maps/place/24.173356,121.571297" TargetMode="External"/><Relationship Id="rId4547" Type="http://schemas.openxmlformats.org/officeDocument/2006/relationships/hyperlink" Target="https://www.google.com.tw/maps/place/23.964653,121.557501" TargetMode="External"/><Relationship Id="rId8004" Type="http://schemas.openxmlformats.org/officeDocument/2006/relationships/hyperlink" Target="https://www.google.com.tw/maps/place/22.531450,120.414535" TargetMode="External"/><Relationship Id="rId2098" Type="http://schemas.openxmlformats.org/officeDocument/2006/relationships/hyperlink" Target="https://www.google.com.tw/maps/place/23.883591,120.691237" TargetMode="External"/><Relationship Id="rId3149" Type="http://schemas.openxmlformats.org/officeDocument/2006/relationships/hyperlink" Target="https://www.google.com.tw/maps/place/24.652330,121.615608" TargetMode="External"/><Relationship Id="rId3563" Type="http://schemas.openxmlformats.org/officeDocument/2006/relationships/hyperlink" Target="https://www.google.com.tw/maps/place/24.961149,121.614895" TargetMode="External"/><Relationship Id="rId4961" Type="http://schemas.openxmlformats.org/officeDocument/2006/relationships/hyperlink" Target="https://www.google.com.tw/maps/place/22.758252,121.163529" TargetMode="External"/><Relationship Id="rId7020" Type="http://schemas.openxmlformats.org/officeDocument/2006/relationships/hyperlink" Target="https://www.google.com.tw/maps/place/22.874706,120.326700" TargetMode="External"/><Relationship Id="rId484" Type="http://schemas.openxmlformats.org/officeDocument/2006/relationships/hyperlink" Target="https://www.google.com.tw/maps/place/23.686328,120.480673" TargetMode="External"/><Relationship Id="rId2165" Type="http://schemas.openxmlformats.org/officeDocument/2006/relationships/hyperlink" Target="https://www.google.com.tw/maps/place/23.708533,120.556508" TargetMode="External"/><Relationship Id="rId3216" Type="http://schemas.openxmlformats.org/officeDocument/2006/relationships/hyperlink" Target="https://www.google.com.tw/maps/place/24.172010,120.838639" TargetMode="External"/><Relationship Id="rId4614" Type="http://schemas.openxmlformats.org/officeDocument/2006/relationships/hyperlink" Target="https://www.google.com.tw/maps/place/24.236314,120.667978" TargetMode="External"/><Relationship Id="rId9192" Type="http://schemas.openxmlformats.org/officeDocument/2006/relationships/hyperlink" Target="https://www.google.com.tw/maps/place/24.718636,121.349668" TargetMode="External"/><Relationship Id="rId137" Type="http://schemas.openxmlformats.org/officeDocument/2006/relationships/hyperlink" Target="https://www.google.com.tw/maps/place/24.849890,121.004690" TargetMode="External"/><Relationship Id="rId3630" Type="http://schemas.openxmlformats.org/officeDocument/2006/relationships/hyperlink" Target="https://www.google.com.tw/maps/place/24.872507,121.769052" TargetMode="External"/><Relationship Id="rId6786" Type="http://schemas.openxmlformats.org/officeDocument/2006/relationships/hyperlink" Target="https://www.google.com.tw/maps/place/23.494444,120.250278" TargetMode="External"/><Relationship Id="rId7837" Type="http://schemas.openxmlformats.org/officeDocument/2006/relationships/hyperlink" Target="https://www.google.com.tw/maps/place/23.146392,120.628901" TargetMode="External"/><Relationship Id="rId551" Type="http://schemas.openxmlformats.org/officeDocument/2006/relationships/hyperlink" Target="https://www.google.com.tw/maps/place/23.426632,120.393693" TargetMode="External"/><Relationship Id="rId1181" Type="http://schemas.openxmlformats.org/officeDocument/2006/relationships/hyperlink" Target="https://www.google.com.tw/maps/place/25.211786,121.647318" TargetMode="External"/><Relationship Id="rId2232" Type="http://schemas.openxmlformats.org/officeDocument/2006/relationships/hyperlink" Target="https://www.google.com.tw/maps/place/23.472778,120.538334" TargetMode="External"/><Relationship Id="rId5388" Type="http://schemas.openxmlformats.org/officeDocument/2006/relationships/hyperlink" Target="https://www.google.com.tw/maps/place/23.984546,120.864210" TargetMode="External"/><Relationship Id="rId6439" Type="http://schemas.openxmlformats.org/officeDocument/2006/relationships/hyperlink" Target="https://www.google.com.tw/maps/place/23.465833,120.454445" TargetMode="External"/><Relationship Id="rId6853" Type="http://schemas.openxmlformats.org/officeDocument/2006/relationships/hyperlink" Target="https://www.google.com.tw/maps/place/23.242729,120.188111" TargetMode="External"/><Relationship Id="rId7904" Type="http://schemas.openxmlformats.org/officeDocument/2006/relationships/hyperlink" Target="https://www.google.com.tw/maps/place/22.942404,120.507952" TargetMode="External"/><Relationship Id="rId204" Type="http://schemas.openxmlformats.org/officeDocument/2006/relationships/hyperlink" Target="https://www.google.com.tw/maps/place/24.654989,120.854547" TargetMode="External"/><Relationship Id="rId1998" Type="http://schemas.openxmlformats.org/officeDocument/2006/relationships/hyperlink" Target="https://www.google.com.tw/maps/place/24.270285,120.751062" TargetMode="External"/><Relationship Id="rId5455" Type="http://schemas.openxmlformats.org/officeDocument/2006/relationships/hyperlink" Target="https://www.google.com.tw/maps/place/24.016159,121.127435" TargetMode="External"/><Relationship Id="rId6506" Type="http://schemas.openxmlformats.org/officeDocument/2006/relationships/hyperlink" Target="https://www.google.com.tw/maps/place/23.405555,120.648611" TargetMode="External"/><Relationship Id="rId6920" Type="http://schemas.openxmlformats.org/officeDocument/2006/relationships/hyperlink" Target="https://www.google.com.tw/maps/place/23.256982,120.272854" TargetMode="External"/><Relationship Id="rId4057" Type="http://schemas.openxmlformats.org/officeDocument/2006/relationships/hyperlink" Target="https://www.google.com.tw/maps/place/23.505980,121.371710" TargetMode="External"/><Relationship Id="rId4471" Type="http://schemas.openxmlformats.org/officeDocument/2006/relationships/hyperlink" Target="https://www.google.com.tw/maps/place/24.928371,121.547615" TargetMode="External"/><Relationship Id="rId5108" Type="http://schemas.openxmlformats.org/officeDocument/2006/relationships/hyperlink" Target="https://www.google.com.tw/maps/place/24.185070,120.588129" TargetMode="External"/><Relationship Id="rId5522" Type="http://schemas.openxmlformats.org/officeDocument/2006/relationships/hyperlink" Target="https://www.google.com.tw/maps/place/24.071437,121.168651" TargetMode="External"/><Relationship Id="rId8678" Type="http://schemas.openxmlformats.org/officeDocument/2006/relationships/hyperlink" Target="https://www.google.com.tw/maps/place/22.892551,120.624931" TargetMode="External"/><Relationship Id="rId3073" Type="http://schemas.openxmlformats.org/officeDocument/2006/relationships/hyperlink" Target="https://www.google.com.tw/maps/place/24.316700,121.296872" TargetMode="External"/><Relationship Id="rId4124" Type="http://schemas.openxmlformats.org/officeDocument/2006/relationships/hyperlink" Target="https://www.google.com.tw/maps/place/23.231980,121.288060" TargetMode="External"/><Relationship Id="rId7694" Type="http://schemas.openxmlformats.org/officeDocument/2006/relationships/hyperlink" Target="https://www.google.com.tw/maps/place/23.619512,120.893957" TargetMode="External"/><Relationship Id="rId1718" Type="http://schemas.openxmlformats.org/officeDocument/2006/relationships/hyperlink" Target="https://www.google.com.tw/maps/place/24.906527,121.361729" TargetMode="External"/><Relationship Id="rId3140" Type="http://schemas.openxmlformats.org/officeDocument/2006/relationships/hyperlink" Target="https://www.google.com.tw/maps/place/24.639341,121.600147" TargetMode="External"/><Relationship Id="rId6296" Type="http://schemas.openxmlformats.org/officeDocument/2006/relationships/hyperlink" Target="https://www.google.com.tw/maps/place/22.499316,120.428522" TargetMode="External"/><Relationship Id="rId7347" Type="http://schemas.openxmlformats.org/officeDocument/2006/relationships/hyperlink" Target="https://www.google.com.tw/maps/place/23.266613,120.969933" TargetMode="External"/><Relationship Id="rId8745" Type="http://schemas.openxmlformats.org/officeDocument/2006/relationships/hyperlink" Target="https://www.google.com.tw/maps/place/22.885742,120.511947" TargetMode="External"/><Relationship Id="rId7761" Type="http://schemas.openxmlformats.org/officeDocument/2006/relationships/hyperlink" Target="https://www.google.com.tw/maps/place/23.534131,120.903963" TargetMode="External"/><Relationship Id="rId8812" Type="http://schemas.openxmlformats.org/officeDocument/2006/relationships/hyperlink" Target="https://www.google.com.tw/maps/place/23.320630,121.336110" TargetMode="External"/><Relationship Id="rId3957" Type="http://schemas.openxmlformats.org/officeDocument/2006/relationships/hyperlink" Target="https://www.google.com.tw/maps/place/23.888016,121.524395" TargetMode="External"/><Relationship Id="rId6363" Type="http://schemas.openxmlformats.org/officeDocument/2006/relationships/hyperlink" Target="https://www.google.com.tw/maps/place/22.984856,120.191725" TargetMode="External"/><Relationship Id="rId7414" Type="http://schemas.openxmlformats.org/officeDocument/2006/relationships/hyperlink" Target="https://www.google.com.tw/maps/place/23.180384,121.022300" TargetMode="External"/><Relationship Id="rId878" Type="http://schemas.openxmlformats.org/officeDocument/2006/relationships/hyperlink" Target="https://www.google.com.tw/maps/place/22.368682,120.606980" TargetMode="External"/><Relationship Id="rId2559" Type="http://schemas.openxmlformats.org/officeDocument/2006/relationships/hyperlink" Target="https://www.google.com.tw/maps/place/24.882240,121.265665" TargetMode="External"/><Relationship Id="rId2973" Type="http://schemas.openxmlformats.org/officeDocument/2006/relationships/hyperlink" Target="https://www.google.com.tw/maps/place/24.542962,121.456932" TargetMode="External"/><Relationship Id="rId6016" Type="http://schemas.openxmlformats.org/officeDocument/2006/relationships/hyperlink" Target="https://www.google.com.tw/maps/place/23.708307,120.192940" TargetMode="External"/><Relationship Id="rId6430" Type="http://schemas.openxmlformats.org/officeDocument/2006/relationships/hyperlink" Target="https://www.google.com.tw/maps/place/23.475833,120.420278" TargetMode="External"/><Relationship Id="rId945" Type="http://schemas.openxmlformats.org/officeDocument/2006/relationships/hyperlink" Target="https://www.google.com.tw/maps/place/25.034399,121.444392" TargetMode="External"/><Relationship Id="rId1575" Type="http://schemas.openxmlformats.org/officeDocument/2006/relationships/hyperlink" Target="https://www.google.com.tw/maps/place/25.025172,121.822022" TargetMode="External"/><Relationship Id="rId2626" Type="http://schemas.openxmlformats.org/officeDocument/2006/relationships/hyperlink" Target="https://www.google.com.tw/maps/place/25.005286,121.312513" TargetMode="External"/><Relationship Id="rId5032" Type="http://schemas.openxmlformats.org/officeDocument/2006/relationships/hyperlink" Target="https://www.google.com.tw/maps/place/22.776992,121.175250" TargetMode="External"/><Relationship Id="rId8188" Type="http://schemas.openxmlformats.org/officeDocument/2006/relationships/hyperlink" Target="https://www.google.com.tw/maps/place/23.031571,121.287397" TargetMode="External"/><Relationship Id="rId9239" Type="http://schemas.openxmlformats.org/officeDocument/2006/relationships/hyperlink" Target="https://www.google.com.tw/maps/place/24.699002,121.363614" TargetMode="External"/><Relationship Id="rId1228" Type="http://schemas.openxmlformats.org/officeDocument/2006/relationships/hyperlink" Target="https://www.google.com.tw/maps/place/25.150968,121.778363" TargetMode="External"/><Relationship Id="rId4798" Type="http://schemas.openxmlformats.org/officeDocument/2006/relationships/hyperlink" Target="https://www.google.com.tw/maps/place/23.357820,121.469586" TargetMode="External"/><Relationship Id="rId8255" Type="http://schemas.openxmlformats.org/officeDocument/2006/relationships/hyperlink" Target="https://www.google.com.tw/maps/place/22.709991,120.642980" TargetMode="External"/><Relationship Id="rId9306" Type="http://schemas.openxmlformats.org/officeDocument/2006/relationships/hyperlink" Target="https://www.google.com.tw/maps/place/24.673157,121.400217" TargetMode="External"/><Relationship Id="rId1642" Type="http://schemas.openxmlformats.org/officeDocument/2006/relationships/hyperlink" Target="https://www.google.com.tw/maps/place/24.622353,121.834395" TargetMode="External"/><Relationship Id="rId5849" Type="http://schemas.openxmlformats.org/officeDocument/2006/relationships/hyperlink" Target="https://www.google.com.tw/maps/place/24.303211,120.586844" TargetMode="External"/><Relationship Id="rId7271" Type="http://schemas.openxmlformats.org/officeDocument/2006/relationships/hyperlink" Target="https://www.google.com.tw/maps/place/23.270463,120.830348" TargetMode="External"/><Relationship Id="rId8322" Type="http://schemas.openxmlformats.org/officeDocument/2006/relationships/hyperlink" Target="https://www.google.com.tw/maps/place/22.607984,120.395247" TargetMode="External"/><Relationship Id="rId4865" Type="http://schemas.openxmlformats.org/officeDocument/2006/relationships/hyperlink" Target="https://www.google.com.tw/maps/place/23.100882,121.367527" TargetMode="External"/><Relationship Id="rId5916" Type="http://schemas.openxmlformats.org/officeDocument/2006/relationships/hyperlink" Target="https://www.google.com.tw/maps/place/24.070561,120.434048" TargetMode="External"/><Relationship Id="rId388" Type="http://schemas.openxmlformats.org/officeDocument/2006/relationships/hyperlink" Target="https://www.google.com.tw/maps/place/24.059123,120.534625" TargetMode="External"/><Relationship Id="rId2069" Type="http://schemas.openxmlformats.org/officeDocument/2006/relationships/hyperlink" Target="https://www.google.com.tw/maps/place/23.998838,120.689869" TargetMode="External"/><Relationship Id="rId3467" Type="http://schemas.openxmlformats.org/officeDocument/2006/relationships/hyperlink" Target="https://www.google.com.tw/maps/place/24.212453,121.483738" TargetMode="External"/><Relationship Id="rId3881" Type="http://schemas.openxmlformats.org/officeDocument/2006/relationships/hyperlink" Target="https://www.google.com.tw/maps/place/24.157800,121.650523" TargetMode="External"/><Relationship Id="rId4518" Type="http://schemas.openxmlformats.org/officeDocument/2006/relationships/hyperlink" Target="https://www.google.com.tw/maps/place/24.748988,121.682606" TargetMode="External"/><Relationship Id="rId4932" Type="http://schemas.openxmlformats.org/officeDocument/2006/relationships/hyperlink" Target="https://www.google.com.tw/maps/place/22.862106,121.204903" TargetMode="External"/><Relationship Id="rId9096" Type="http://schemas.openxmlformats.org/officeDocument/2006/relationships/hyperlink" Target="https://www.google.com.tw/maps/place/24.764543,121.350059" TargetMode="External"/><Relationship Id="rId2483" Type="http://schemas.openxmlformats.org/officeDocument/2006/relationships/hyperlink" Target="https://www.google.com.tw/maps/place/22.840485,120.504566" TargetMode="External"/><Relationship Id="rId3534" Type="http://schemas.openxmlformats.org/officeDocument/2006/relationships/hyperlink" Target="https://www.google.com.tw/maps/place/24.990565,121.539857" TargetMode="External"/><Relationship Id="rId455" Type="http://schemas.openxmlformats.org/officeDocument/2006/relationships/hyperlink" Target="https://www.google.com.tw/maps/place/23.805200,120.470117" TargetMode="External"/><Relationship Id="rId1085" Type="http://schemas.openxmlformats.org/officeDocument/2006/relationships/hyperlink" Target="https://www.google.com.tw/maps/place/24.677423,120.843759" TargetMode="External"/><Relationship Id="rId2136" Type="http://schemas.openxmlformats.org/officeDocument/2006/relationships/hyperlink" Target="https://www.google.com.tw/maps/place/23.757361,120.668607" TargetMode="External"/><Relationship Id="rId2550" Type="http://schemas.openxmlformats.org/officeDocument/2006/relationships/hyperlink" Target="https://www.google.com.tw/maps/place/23.932739,120.672615" TargetMode="External"/><Relationship Id="rId3601" Type="http://schemas.openxmlformats.org/officeDocument/2006/relationships/hyperlink" Target="https://www.google.com.tw/maps/place/24.919911,121.706668" TargetMode="External"/><Relationship Id="rId6757" Type="http://schemas.openxmlformats.org/officeDocument/2006/relationships/hyperlink" Target="https://www.google.com.tw/maps/place/23.598889,120.304167" TargetMode="External"/><Relationship Id="rId7808" Type="http://schemas.openxmlformats.org/officeDocument/2006/relationships/hyperlink" Target="https://www.google.com.tw/maps/place/23.217112,120.693602" TargetMode="External"/><Relationship Id="rId9163" Type="http://schemas.openxmlformats.org/officeDocument/2006/relationships/hyperlink" Target="https://www.google.com.tw/maps/place/24.733913,121.351097" TargetMode="External"/><Relationship Id="rId108" Type="http://schemas.openxmlformats.org/officeDocument/2006/relationships/hyperlink" Target="https://www.google.com.tw/maps/place/24.891190,121.095400" TargetMode="External"/><Relationship Id="rId522" Type="http://schemas.openxmlformats.org/officeDocument/2006/relationships/hyperlink" Target="https://www.google.com.tw/maps/place/23.532778,120.436945" TargetMode="External"/><Relationship Id="rId1152" Type="http://schemas.openxmlformats.org/officeDocument/2006/relationships/hyperlink" Target="https://www.google.com.tw/maps/place/25.296936,121.571394" TargetMode="External"/><Relationship Id="rId2203" Type="http://schemas.openxmlformats.org/officeDocument/2006/relationships/hyperlink" Target="https://www.google.com.tw/maps/place/23.576667,120.556945" TargetMode="External"/><Relationship Id="rId5359" Type="http://schemas.openxmlformats.org/officeDocument/2006/relationships/hyperlink" Target="https://www.google.com.tw/maps/place/23.982387,120.784342" TargetMode="External"/><Relationship Id="rId5773" Type="http://schemas.openxmlformats.org/officeDocument/2006/relationships/hyperlink" Target="https://www.google.com.tw/maps/place/23.829795,120.750016" TargetMode="External"/><Relationship Id="rId9230" Type="http://schemas.openxmlformats.org/officeDocument/2006/relationships/hyperlink" Target="https://www.google.com.tw/maps/place/24.702331,121.363804" TargetMode="External"/><Relationship Id="rId4375" Type="http://schemas.openxmlformats.org/officeDocument/2006/relationships/hyperlink" Target="https://www.google.com.tw/maps/place/22.374984,120.910933" TargetMode="External"/><Relationship Id="rId5426" Type="http://schemas.openxmlformats.org/officeDocument/2006/relationships/hyperlink" Target="https://www.google.com.tw/maps/place/23.991861,121.028013" TargetMode="External"/><Relationship Id="rId6824" Type="http://schemas.openxmlformats.org/officeDocument/2006/relationships/hyperlink" Target="https://www.google.com.tw/maps/place/23.333055,120.250000" TargetMode="External"/><Relationship Id="rId1969" Type="http://schemas.openxmlformats.org/officeDocument/2006/relationships/hyperlink" Target="https://www.google.com.tw/maps/place/24.298448,120.802672" TargetMode="External"/><Relationship Id="rId4028" Type="http://schemas.openxmlformats.org/officeDocument/2006/relationships/hyperlink" Target="https://www.google.com.tw/maps/place/23.628470,121.404720" TargetMode="External"/><Relationship Id="rId5840" Type="http://schemas.openxmlformats.org/officeDocument/2006/relationships/hyperlink" Target="https://www.google.com.tw/maps/place/23.796266,120.993404" TargetMode="External"/><Relationship Id="rId8996" Type="http://schemas.openxmlformats.org/officeDocument/2006/relationships/hyperlink" Target="https://www.google.com.tw/maps/place/24.249768,121.145008" TargetMode="External"/><Relationship Id="rId3391" Type="http://schemas.openxmlformats.org/officeDocument/2006/relationships/hyperlink" Target="https://www.google.com.tw/maps/place/24.176852,121.386641" TargetMode="External"/><Relationship Id="rId4442" Type="http://schemas.openxmlformats.org/officeDocument/2006/relationships/hyperlink" Target="https://www.google.com.tw/maps/place/22.209682,120.758662" TargetMode="External"/><Relationship Id="rId7598" Type="http://schemas.openxmlformats.org/officeDocument/2006/relationships/hyperlink" Target="https://www.google.com.tw/maps/place/23.943009,120.930411" TargetMode="External"/><Relationship Id="rId8649" Type="http://schemas.openxmlformats.org/officeDocument/2006/relationships/hyperlink" Target="https://www.google.com.tw/maps/place/22.482309,120.457487" TargetMode="External"/><Relationship Id="rId3044" Type="http://schemas.openxmlformats.org/officeDocument/2006/relationships/hyperlink" Target="https://www.google.com.tw/maps/place/24.389068,121.347530" TargetMode="External"/><Relationship Id="rId7665" Type="http://schemas.openxmlformats.org/officeDocument/2006/relationships/hyperlink" Target="https://www.google.com.tw/maps/place/23.732254,120.854951" TargetMode="External"/><Relationship Id="rId8716" Type="http://schemas.openxmlformats.org/officeDocument/2006/relationships/hyperlink" Target="https://www.google.com.tw/maps/place/22.886188,120.391356" TargetMode="External"/><Relationship Id="rId2060" Type="http://schemas.openxmlformats.org/officeDocument/2006/relationships/hyperlink" Target="https://www.google.com.tw/maps/place/24.036694,120.693509" TargetMode="External"/><Relationship Id="rId3111" Type="http://schemas.openxmlformats.org/officeDocument/2006/relationships/hyperlink" Target="https://www.google.com.tw/maps/place/24.870118,121.373632" TargetMode="External"/><Relationship Id="rId6267" Type="http://schemas.openxmlformats.org/officeDocument/2006/relationships/hyperlink" Target="https://www.google.com.tw/maps/place/22.566876,120.352028" TargetMode="External"/><Relationship Id="rId6681" Type="http://schemas.openxmlformats.org/officeDocument/2006/relationships/hyperlink" Target="https://www.google.com.tw/maps/place/23.872821,120.451598" TargetMode="External"/><Relationship Id="rId7318" Type="http://schemas.openxmlformats.org/officeDocument/2006/relationships/hyperlink" Target="https://www.google.com.tw/maps/place/23.284511,120.920024" TargetMode="External"/><Relationship Id="rId7732" Type="http://schemas.openxmlformats.org/officeDocument/2006/relationships/hyperlink" Target="https://www.google.com.tw/maps/place/23.561547,120.906528" TargetMode="External"/><Relationship Id="rId2877" Type="http://schemas.openxmlformats.org/officeDocument/2006/relationships/hyperlink" Target="https://www.google.com.tw/maps/place/24.637341,121.553133" TargetMode="External"/><Relationship Id="rId5283" Type="http://schemas.openxmlformats.org/officeDocument/2006/relationships/hyperlink" Target="https://www.google.com.tw/maps/place/24.652506,120.864416" TargetMode="External"/><Relationship Id="rId6334" Type="http://schemas.openxmlformats.org/officeDocument/2006/relationships/hyperlink" Target="https://www.google.com.tw/maps/place/22.404905,120.572801" TargetMode="External"/><Relationship Id="rId849" Type="http://schemas.openxmlformats.org/officeDocument/2006/relationships/hyperlink" Target="https://www.google.com.tw/maps/place/22.482330,120.542974" TargetMode="External"/><Relationship Id="rId1479" Type="http://schemas.openxmlformats.org/officeDocument/2006/relationships/hyperlink" Target="https://www.google.com.tw/maps/place/25.155356,121.546149" TargetMode="External"/><Relationship Id="rId3928" Type="http://schemas.openxmlformats.org/officeDocument/2006/relationships/hyperlink" Target="https://www.google.com.tw/maps/place/23.979843,121.611271" TargetMode="External"/><Relationship Id="rId5350" Type="http://schemas.openxmlformats.org/officeDocument/2006/relationships/hyperlink" Target="https://www.google.com.tw/maps/place/23.984966,120.743771" TargetMode="External"/><Relationship Id="rId6401" Type="http://schemas.openxmlformats.org/officeDocument/2006/relationships/hyperlink" Target="https://www.google.com.tw/maps/place/23.061822,120.167172" TargetMode="External"/><Relationship Id="rId1893" Type="http://schemas.openxmlformats.org/officeDocument/2006/relationships/hyperlink" Target="https://www.google.com.tw/maps/place/24.541614,120.921223" TargetMode="External"/><Relationship Id="rId2944" Type="http://schemas.openxmlformats.org/officeDocument/2006/relationships/hyperlink" Target="https://www.google.com.tw/maps/place/24.741735,121.796598" TargetMode="External"/><Relationship Id="rId5003" Type="http://schemas.openxmlformats.org/officeDocument/2006/relationships/hyperlink" Target="https://www.google.com.tw/maps/place/23.654552,121.468836" TargetMode="External"/><Relationship Id="rId8159" Type="http://schemas.openxmlformats.org/officeDocument/2006/relationships/hyperlink" Target="https://www.google.com.tw/maps/place/23.107302,121.290392" TargetMode="External"/><Relationship Id="rId916" Type="http://schemas.openxmlformats.org/officeDocument/2006/relationships/hyperlink" Target="https://www.google.com.tw/maps/place/22.219269,120.678681" TargetMode="External"/><Relationship Id="rId1546" Type="http://schemas.openxmlformats.org/officeDocument/2006/relationships/hyperlink" Target="https://www.google.com.tw/maps/place/25.175205,121.430976" TargetMode="External"/><Relationship Id="rId1960" Type="http://schemas.openxmlformats.org/officeDocument/2006/relationships/hyperlink" Target="https://www.google.com.tw/maps/place/24.322744,120.823910" TargetMode="External"/><Relationship Id="rId7175" Type="http://schemas.openxmlformats.org/officeDocument/2006/relationships/hyperlink" Target="https://www.google.com.tw/maps/place/23.074041,120.608349" TargetMode="External"/><Relationship Id="rId8573" Type="http://schemas.openxmlformats.org/officeDocument/2006/relationships/hyperlink" Target="https://www.google.com.tw/maps/place/22.769192,120.588669" TargetMode="External"/><Relationship Id="rId1613" Type="http://schemas.openxmlformats.org/officeDocument/2006/relationships/hyperlink" Target="https://www.google.com.tw/maps/place/25.105546,121.769894" TargetMode="External"/><Relationship Id="rId4769" Type="http://schemas.openxmlformats.org/officeDocument/2006/relationships/hyperlink" Target="https://www.google.com.tw/maps/place/23.469942,121.498072" TargetMode="External"/><Relationship Id="rId8226" Type="http://schemas.openxmlformats.org/officeDocument/2006/relationships/hyperlink" Target="https://www.google.com.tw/maps/place/22.686464,120.519857" TargetMode="External"/><Relationship Id="rId8640" Type="http://schemas.openxmlformats.org/officeDocument/2006/relationships/hyperlink" Target="https://www.google.com.tw/maps/place/22.522449,120.462917" TargetMode="External"/><Relationship Id="rId3785" Type="http://schemas.openxmlformats.org/officeDocument/2006/relationships/hyperlink" Target="https://www.google.com.tw/maps/place/24.459993,121.788243" TargetMode="External"/><Relationship Id="rId4836" Type="http://schemas.openxmlformats.org/officeDocument/2006/relationships/hyperlink" Target="https://www.google.com.tw/maps/place/23.211559,121.401599" TargetMode="External"/><Relationship Id="rId6191" Type="http://schemas.openxmlformats.org/officeDocument/2006/relationships/hyperlink" Target="https://www.google.com.tw/maps/place/22.846907,120.230587" TargetMode="External"/><Relationship Id="rId7242" Type="http://schemas.openxmlformats.org/officeDocument/2006/relationships/hyperlink" Target="https://www.google.com.tw/maps/place/23.172303,120.775083" TargetMode="External"/><Relationship Id="rId2387" Type="http://schemas.openxmlformats.org/officeDocument/2006/relationships/hyperlink" Target="https://www.google.com.tw/maps/place/23.197915,120.511738" TargetMode="External"/><Relationship Id="rId3438" Type="http://schemas.openxmlformats.org/officeDocument/2006/relationships/hyperlink" Target="https://www.google.com.tw/maps/place/24.208365,121.428089" TargetMode="External"/><Relationship Id="rId3852" Type="http://schemas.openxmlformats.org/officeDocument/2006/relationships/hyperlink" Target="https://www.google.com.tw/maps/place/24.245072,121.721193" TargetMode="External"/><Relationship Id="rId359" Type="http://schemas.openxmlformats.org/officeDocument/2006/relationships/hyperlink" Target="https://www.google.com.tw/maps/place/24.148721,120.549406" TargetMode="External"/><Relationship Id="rId773" Type="http://schemas.openxmlformats.org/officeDocument/2006/relationships/hyperlink" Target="https://www.google.com.tw/maps/place/22.633780,120.388587" TargetMode="External"/><Relationship Id="rId2454" Type="http://schemas.openxmlformats.org/officeDocument/2006/relationships/hyperlink" Target="https://www.google.com.tw/maps/place/22.941214,120.462028" TargetMode="External"/><Relationship Id="rId3505" Type="http://schemas.openxmlformats.org/officeDocument/2006/relationships/hyperlink" Target="https://www.google.com.tw/maps/place/24.171889,121.601060" TargetMode="External"/><Relationship Id="rId4903" Type="http://schemas.openxmlformats.org/officeDocument/2006/relationships/hyperlink" Target="https://www.google.com.tw/maps/place/22.956032,121.286976" TargetMode="External"/><Relationship Id="rId9067" Type="http://schemas.openxmlformats.org/officeDocument/2006/relationships/hyperlink" Target="https://www.google.com.tw/maps/place/24.780990,121.359398" TargetMode="External"/><Relationship Id="rId426" Type="http://schemas.openxmlformats.org/officeDocument/2006/relationships/hyperlink" Target="https://www.google.com.tw/maps/place/23.907117,120.540598" TargetMode="External"/><Relationship Id="rId1056" Type="http://schemas.openxmlformats.org/officeDocument/2006/relationships/hyperlink" Target="https://www.google.com.tw/maps/place/23.699014,120.525602" TargetMode="External"/><Relationship Id="rId2107" Type="http://schemas.openxmlformats.org/officeDocument/2006/relationships/hyperlink" Target="https://www.google.com.tw/maps/place/23.844294,120.698779" TargetMode="External"/><Relationship Id="rId8083" Type="http://schemas.openxmlformats.org/officeDocument/2006/relationships/hyperlink" Target="https://www.google.com.tw/maps/place/22.773928,120.434869" TargetMode="External"/><Relationship Id="rId9134" Type="http://schemas.openxmlformats.org/officeDocument/2006/relationships/hyperlink" Target="https://www.google.com.tw/maps/place/24.747049,121.353365" TargetMode="External"/><Relationship Id="rId840" Type="http://schemas.openxmlformats.org/officeDocument/2006/relationships/hyperlink" Target="https://www.google.com.tw/maps/place/22.521003,120.530442" TargetMode="External"/><Relationship Id="rId1470" Type="http://schemas.openxmlformats.org/officeDocument/2006/relationships/hyperlink" Target="https://www.google.com.tw/maps/place/25.180793,121.548756" TargetMode="External"/><Relationship Id="rId2521" Type="http://schemas.openxmlformats.org/officeDocument/2006/relationships/hyperlink" Target="https://www.google.com.tw/maps/place/22.695902,120.494919" TargetMode="External"/><Relationship Id="rId4279" Type="http://schemas.openxmlformats.org/officeDocument/2006/relationships/hyperlink" Target="https://www.google.com.tw/maps/place/22.753994,121.053455" TargetMode="External"/><Relationship Id="rId5677" Type="http://schemas.openxmlformats.org/officeDocument/2006/relationships/hyperlink" Target="https://www.google.com.tw/maps/place/25.056760,121.162990" TargetMode="External"/><Relationship Id="rId6728" Type="http://schemas.openxmlformats.org/officeDocument/2006/relationships/hyperlink" Target="https://www.google.com.tw/maps/place/23.724243,120.330122" TargetMode="External"/><Relationship Id="rId1123" Type="http://schemas.openxmlformats.org/officeDocument/2006/relationships/hyperlink" Target="https://www.google.com.tw/maps/place/25.246482,121.459403" TargetMode="External"/><Relationship Id="rId4693" Type="http://schemas.openxmlformats.org/officeDocument/2006/relationships/hyperlink" Target="https://www.google.com.tw/maps/place/23.751087,121.557803" TargetMode="External"/><Relationship Id="rId5744" Type="http://schemas.openxmlformats.org/officeDocument/2006/relationships/hyperlink" Target="https://www.google.com.tw/maps/place/24.866820,120.953160" TargetMode="External"/><Relationship Id="rId8150" Type="http://schemas.openxmlformats.org/officeDocument/2006/relationships/hyperlink" Target="https://www.google.com.tw/maps/place/23.109190,121.275310" TargetMode="External"/><Relationship Id="rId9201" Type="http://schemas.openxmlformats.org/officeDocument/2006/relationships/hyperlink" Target="https://www.google.com.tw/maps/place/24.716549,121.351726" TargetMode="External"/><Relationship Id="rId3295" Type="http://schemas.openxmlformats.org/officeDocument/2006/relationships/hyperlink" Target="https://www.google.com.tw/maps/place/24.241253,121.229063" TargetMode="External"/><Relationship Id="rId4346" Type="http://schemas.openxmlformats.org/officeDocument/2006/relationships/hyperlink" Target="https://www.google.com.tw/maps/place/22.493131,120.954965" TargetMode="External"/><Relationship Id="rId4760" Type="http://schemas.openxmlformats.org/officeDocument/2006/relationships/hyperlink" Target="https://www.google.com.tw/maps/place/23.503760,121.504225" TargetMode="External"/><Relationship Id="rId5811" Type="http://schemas.openxmlformats.org/officeDocument/2006/relationships/hyperlink" Target="https://www.google.com.tw/maps/place/23.788732,120.899862" TargetMode="External"/><Relationship Id="rId8967" Type="http://schemas.openxmlformats.org/officeDocument/2006/relationships/hyperlink" Target="https://www.google.com.tw/maps/place/24.228602,121.067878" TargetMode="External"/><Relationship Id="rId3362" Type="http://schemas.openxmlformats.org/officeDocument/2006/relationships/hyperlink" Target="https://www.google.com.tw/maps/place/24.184239,121.306390" TargetMode="External"/><Relationship Id="rId4413" Type="http://schemas.openxmlformats.org/officeDocument/2006/relationships/hyperlink" Target="https://www.google.com.tw/maps/place/22.261525,120.845658" TargetMode="External"/><Relationship Id="rId7569" Type="http://schemas.openxmlformats.org/officeDocument/2006/relationships/hyperlink" Target="https://www.google.com.tw/maps/place/24.025987,120.936519" TargetMode="External"/><Relationship Id="rId7983" Type="http://schemas.openxmlformats.org/officeDocument/2006/relationships/hyperlink" Target="https://www.google.com.tw/maps/place/22.614768,120.431730" TargetMode="External"/><Relationship Id="rId283" Type="http://schemas.openxmlformats.org/officeDocument/2006/relationships/hyperlink" Target="https://www.google.com.tw/maps/place/24.442349,120.647672" TargetMode="External"/><Relationship Id="rId3015" Type="http://schemas.openxmlformats.org/officeDocument/2006/relationships/hyperlink" Target="https://www.google.com.tw/maps/place/24.429915,121.363231" TargetMode="External"/><Relationship Id="rId6585" Type="http://schemas.openxmlformats.org/officeDocument/2006/relationships/hyperlink" Target="https://www.google.com.tw/maps/place/23.500555,120.801111" TargetMode="External"/><Relationship Id="rId7636" Type="http://schemas.openxmlformats.org/officeDocument/2006/relationships/hyperlink" Target="https://www.google.com.tw/maps/place/23.826796,120.892110" TargetMode="External"/><Relationship Id="rId350" Type="http://schemas.openxmlformats.org/officeDocument/2006/relationships/hyperlink" Target="https://www.google.com.tw/maps/place/24.187636,120.544493" TargetMode="External"/><Relationship Id="rId2031" Type="http://schemas.openxmlformats.org/officeDocument/2006/relationships/hyperlink" Target="https://www.google.com.tw/maps/place/24.148343,120.694391" TargetMode="External"/><Relationship Id="rId5187" Type="http://schemas.openxmlformats.org/officeDocument/2006/relationships/hyperlink" Target="https://www.google.com.tw/maps/place/24.575571,120.825388" TargetMode="External"/><Relationship Id="rId6238" Type="http://schemas.openxmlformats.org/officeDocument/2006/relationships/hyperlink" Target="https://www.google.com.tw/maps/place/22.669687,120.289157" TargetMode="External"/><Relationship Id="rId5254" Type="http://schemas.openxmlformats.org/officeDocument/2006/relationships/hyperlink" Target="https://www.google.com.tw/maps/place/24.311055,120.722954" TargetMode="External"/><Relationship Id="rId6652" Type="http://schemas.openxmlformats.org/officeDocument/2006/relationships/hyperlink" Target="https://www.google.com.tw/maps/place/23.981643,120.478558" TargetMode="External"/><Relationship Id="rId7703" Type="http://schemas.openxmlformats.org/officeDocument/2006/relationships/hyperlink" Target="https://www.google.com.tw/maps/place/23.584908,120.884637" TargetMode="External"/><Relationship Id="rId1797" Type="http://schemas.openxmlformats.org/officeDocument/2006/relationships/hyperlink" Target="https://www.google.com.tw/maps/place/24.738950,121.162563" TargetMode="External"/><Relationship Id="rId2848" Type="http://schemas.openxmlformats.org/officeDocument/2006/relationships/hyperlink" Target="https://www.google.com.tw/maps/place/24.610225,121.488175" TargetMode="External"/><Relationship Id="rId6305" Type="http://schemas.openxmlformats.org/officeDocument/2006/relationships/hyperlink" Target="https://www.google.com.tw/maps/place/22.473956,120.462992" TargetMode="External"/><Relationship Id="rId89" Type="http://schemas.openxmlformats.org/officeDocument/2006/relationships/hyperlink" Target="https://www.google.com.tw/maps/place/24.915823,121.180516" TargetMode="External"/><Relationship Id="rId1864" Type="http://schemas.openxmlformats.org/officeDocument/2006/relationships/hyperlink" Target="https://www.google.com.tw/maps/place/24.637933,120.955869" TargetMode="External"/><Relationship Id="rId2915" Type="http://schemas.openxmlformats.org/officeDocument/2006/relationships/hyperlink" Target="https://www.google.com.tw/maps/place/24.709076,121.684933" TargetMode="External"/><Relationship Id="rId4270" Type="http://schemas.openxmlformats.org/officeDocument/2006/relationships/hyperlink" Target="https://www.google.com.tw/maps/place/22.773209,121.080639" TargetMode="External"/><Relationship Id="rId5321" Type="http://schemas.openxmlformats.org/officeDocument/2006/relationships/hyperlink" Target="https://www.google.com.tw/maps/place/24.023405,120.624252" TargetMode="External"/><Relationship Id="rId8477" Type="http://schemas.openxmlformats.org/officeDocument/2006/relationships/hyperlink" Target="https://www.google.com.tw/maps/place/22.194698,120.887704" TargetMode="External"/><Relationship Id="rId8891" Type="http://schemas.openxmlformats.org/officeDocument/2006/relationships/hyperlink" Target="https://www.google.com.tw/maps/place/23.537222,120.327223" TargetMode="External"/><Relationship Id="rId1517" Type="http://schemas.openxmlformats.org/officeDocument/2006/relationships/hyperlink" Target="https://www.google.com.tw/maps/place/25.091665,121.515838" TargetMode="External"/><Relationship Id="rId7079" Type="http://schemas.openxmlformats.org/officeDocument/2006/relationships/hyperlink" Target="https://www.google.com.tw/maps/place/23.034139,120.286889" TargetMode="External"/><Relationship Id="rId7493" Type="http://schemas.openxmlformats.org/officeDocument/2006/relationships/hyperlink" Target="https://www.google.com.tw/maps/place/23.044529,120.473525" TargetMode="External"/><Relationship Id="rId8544" Type="http://schemas.openxmlformats.org/officeDocument/2006/relationships/hyperlink" Target="https://www.google.com.tw/maps/place/22.873056,120.634695" TargetMode="External"/><Relationship Id="rId1931" Type="http://schemas.openxmlformats.org/officeDocument/2006/relationships/hyperlink" Target="https://www.google.com.tw/maps/place/24.401985,120.867037" TargetMode="External"/><Relationship Id="rId3689" Type="http://schemas.openxmlformats.org/officeDocument/2006/relationships/hyperlink" Target="https://www.google.com.tw/maps/place/24.723154,121.770708" TargetMode="External"/><Relationship Id="rId6095" Type="http://schemas.openxmlformats.org/officeDocument/2006/relationships/hyperlink" Target="https://www.google.com.tw/maps/place/23.385555,120.171112" TargetMode="External"/><Relationship Id="rId7146" Type="http://schemas.openxmlformats.org/officeDocument/2006/relationships/hyperlink" Target="https://www.google.com.tw/maps/place/23.080357,120.520294" TargetMode="External"/><Relationship Id="rId7560" Type="http://schemas.openxmlformats.org/officeDocument/2006/relationships/hyperlink" Target="https://www.google.com.tw/maps/place/24.046860,120.936774" TargetMode="External"/><Relationship Id="rId8611" Type="http://schemas.openxmlformats.org/officeDocument/2006/relationships/hyperlink" Target="https://www.google.com.tw/maps/place/22.637834,120.485477" TargetMode="External"/><Relationship Id="rId6162" Type="http://schemas.openxmlformats.org/officeDocument/2006/relationships/hyperlink" Target="https://www.google.com.tw/maps/place/23.103694,120.131695" TargetMode="External"/><Relationship Id="rId7213" Type="http://schemas.openxmlformats.org/officeDocument/2006/relationships/hyperlink" Target="https://www.google.com.tw/maps/place/23.110672,120.711969" TargetMode="External"/><Relationship Id="rId677" Type="http://schemas.openxmlformats.org/officeDocument/2006/relationships/hyperlink" Target="https://www.google.com.tw/maps/place/22.970222,120.215250" TargetMode="External"/><Relationship Id="rId2358" Type="http://schemas.openxmlformats.org/officeDocument/2006/relationships/hyperlink" Target="https://www.google.com.tw/maps/place/23.249137,120.571449" TargetMode="External"/><Relationship Id="rId3756" Type="http://schemas.openxmlformats.org/officeDocument/2006/relationships/hyperlink" Target="https://www.google.com.tw/maps/place/24.521913,121.841643" TargetMode="External"/><Relationship Id="rId4807" Type="http://schemas.openxmlformats.org/officeDocument/2006/relationships/hyperlink" Target="https://www.google.com.tw/maps/place/23.319467,121.458663" TargetMode="External"/><Relationship Id="rId9385" Type="http://schemas.openxmlformats.org/officeDocument/2006/relationships/hyperlink" Target="https://www.google.com.tw/maps/place/24.650906,121.427282" TargetMode="External"/><Relationship Id="rId2772" Type="http://schemas.openxmlformats.org/officeDocument/2006/relationships/hyperlink" Target="https://www.google.com.tw/maps/place/24.587551,120.837824" TargetMode="External"/><Relationship Id="rId3409" Type="http://schemas.openxmlformats.org/officeDocument/2006/relationships/hyperlink" Target="https://www.google.com.tw/maps/place/24.193172,121.395295" TargetMode="External"/><Relationship Id="rId3823" Type="http://schemas.openxmlformats.org/officeDocument/2006/relationships/hyperlink" Target="https://www.google.com.tw/maps/place/24.337782,121.768773" TargetMode="External"/><Relationship Id="rId6979" Type="http://schemas.openxmlformats.org/officeDocument/2006/relationships/hyperlink" Target="https://www.google.com.tw/maps/place/23.029500,120.308250" TargetMode="External"/><Relationship Id="rId9038" Type="http://schemas.openxmlformats.org/officeDocument/2006/relationships/hyperlink" Target="https://www.google.com.tw/maps/place/24.818717,121.353766" TargetMode="External"/><Relationship Id="rId744" Type="http://schemas.openxmlformats.org/officeDocument/2006/relationships/hyperlink" Target="https://www.google.com.tw/maps/place/22.699616,120.323115" TargetMode="External"/><Relationship Id="rId1374" Type="http://schemas.openxmlformats.org/officeDocument/2006/relationships/hyperlink" Target="https://www.google.com.tw/maps/place/24.818847,121.819791" TargetMode="External"/><Relationship Id="rId2425" Type="http://schemas.openxmlformats.org/officeDocument/2006/relationships/hyperlink" Target="https://www.google.com.tw/maps/place/23.058111,120.484665" TargetMode="External"/><Relationship Id="rId5995" Type="http://schemas.openxmlformats.org/officeDocument/2006/relationships/hyperlink" Target="https://www.google.com.tw/maps/place/23.762127,120.264273" TargetMode="External"/><Relationship Id="rId80" Type="http://schemas.openxmlformats.org/officeDocument/2006/relationships/hyperlink" Target="https://www.google.com.tw/maps/place/24.945990,121.207610" TargetMode="External"/><Relationship Id="rId811" Type="http://schemas.openxmlformats.org/officeDocument/2006/relationships/hyperlink" Target="https://www.google.com.tw/maps/place/22.626232,120.551867" TargetMode="External"/><Relationship Id="rId1027" Type="http://schemas.openxmlformats.org/officeDocument/2006/relationships/hyperlink" Target="https://www.google.com.tw/maps/place/24.092997,120.569968" TargetMode="External"/><Relationship Id="rId1441" Type="http://schemas.openxmlformats.org/officeDocument/2006/relationships/hyperlink" Target="https://www.google.com.tw/maps/place/25.212553,121.600861" TargetMode="External"/><Relationship Id="rId4597" Type="http://schemas.openxmlformats.org/officeDocument/2006/relationships/hyperlink" Target="https://www.google.com.tw/maps/place/24.250053,120.597129" TargetMode="External"/><Relationship Id="rId5648" Type="http://schemas.openxmlformats.org/officeDocument/2006/relationships/hyperlink" Target="https://www.google.com.tw/maps/place/25.116800,121.281300" TargetMode="External"/><Relationship Id="rId8054" Type="http://schemas.openxmlformats.org/officeDocument/2006/relationships/hyperlink" Target="https://www.google.com.tw/maps/place/22.725288,120.324160" TargetMode="External"/><Relationship Id="rId9105" Type="http://schemas.openxmlformats.org/officeDocument/2006/relationships/hyperlink" Target="https://www.google.com.tw/maps/place/24.760575,121.343688" TargetMode="External"/><Relationship Id="rId3199" Type="http://schemas.openxmlformats.org/officeDocument/2006/relationships/hyperlink" Target="https://www.google.com.tw/maps/place/24.246141,120.832298" TargetMode="External"/><Relationship Id="rId4664" Type="http://schemas.openxmlformats.org/officeDocument/2006/relationships/hyperlink" Target="https://www.google.com.tw/maps/place/23.855270,121.595389" TargetMode="External"/><Relationship Id="rId5715" Type="http://schemas.openxmlformats.org/officeDocument/2006/relationships/hyperlink" Target="https://www.google.com.tw/maps/place/24.976170,121.027010" TargetMode="External"/><Relationship Id="rId7070" Type="http://schemas.openxmlformats.org/officeDocument/2006/relationships/hyperlink" Target="https://www.google.com.tw/maps/place/23.020611,120.245806" TargetMode="External"/><Relationship Id="rId8121" Type="http://schemas.openxmlformats.org/officeDocument/2006/relationships/hyperlink" Target="https://www.google.com.tw/maps/place/22.819225,120.596880" TargetMode="External"/><Relationship Id="rId3266" Type="http://schemas.openxmlformats.org/officeDocument/2006/relationships/hyperlink" Target="https://www.google.com.tw/maps/place/24.251491,121.169243" TargetMode="External"/><Relationship Id="rId4317" Type="http://schemas.openxmlformats.org/officeDocument/2006/relationships/hyperlink" Target="https://www.google.com.tw/maps/place/22.600331,120.996747" TargetMode="External"/><Relationship Id="rId187" Type="http://schemas.openxmlformats.org/officeDocument/2006/relationships/hyperlink" Target="https://www.google.com.tw/maps/place/24.691831,120.913897" TargetMode="External"/><Relationship Id="rId2282" Type="http://schemas.openxmlformats.org/officeDocument/2006/relationships/hyperlink" Target="https://www.google.com.tw/maps/place/23.374016,120.581633" TargetMode="External"/><Relationship Id="rId3680" Type="http://schemas.openxmlformats.org/officeDocument/2006/relationships/hyperlink" Target="https://www.google.com.tw/maps/place/24.762974,121.771200" TargetMode="External"/><Relationship Id="rId4731" Type="http://schemas.openxmlformats.org/officeDocument/2006/relationships/hyperlink" Target="https://www.google.com.tw/maps/place/23.617145,121.529251" TargetMode="External"/><Relationship Id="rId6489" Type="http://schemas.openxmlformats.org/officeDocument/2006/relationships/hyperlink" Target="https://www.google.com.tw/maps/place/23.434444,120.630000" TargetMode="External"/><Relationship Id="rId7887" Type="http://schemas.openxmlformats.org/officeDocument/2006/relationships/hyperlink" Target="https://www.google.com.tw/maps/place/22.989225,120.565560" TargetMode="External"/><Relationship Id="rId8938" Type="http://schemas.openxmlformats.org/officeDocument/2006/relationships/hyperlink" Target="https://www.google.com.tw/maps/place/22.935028,120.280973" TargetMode="External"/><Relationship Id="rId254" Type="http://schemas.openxmlformats.org/officeDocument/2006/relationships/hyperlink" Target="https://www.google.com.tw/maps/place/24.551429,120.700498" TargetMode="External"/><Relationship Id="rId3333" Type="http://schemas.openxmlformats.org/officeDocument/2006/relationships/hyperlink" Target="https://www.google.com.tw/maps/place/24.230427,121.273473" TargetMode="External"/><Relationship Id="rId7954" Type="http://schemas.openxmlformats.org/officeDocument/2006/relationships/hyperlink" Target="https://www.google.com.tw/maps/place/22.734299,120.445971" TargetMode="External"/><Relationship Id="rId3400" Type="http://schemas.openxmlformats.org/officeDocument/2006/relationships/hyperlink" Target="https://www.google.com.tw/maps/place/24.183300,121.386555" TargetMode="External"/><Relationship Id="rId6556" Type="http://schemas.openxmlformats.org/officeDocument/2006/relationships/hyperlink" Target="https://www.google.com.tw/maps/place/23.487222,120.748889" TargetMode="External"/><Relationship Id="rId6970" Type="http://schemas.openxmlformats.org/officeDocument/2006/relationships/hyperlink" Target="https://www.google.com.tw/maps/place/23.066583,120.291750" TargetMode="External"/><Relationship Id="rId7607" Type="http://schemas.openxmlformats.org/officeDocument/2006/relationships/hyperlink" Target="https://www.google.com.tw/maps/place/23.908399,120.925560" TargetMode="External"/><Relationship Id="rId321" Type="http://schemas.openxmlformats.org/officeDocument/2006/relationships/hyperlink" Target="https://www.google.com.tw/maps/place/24.298729,120.593652" TargetMode="External"/><Relationship Id="rId2002" Type="http://schemas.openxmlformats.org/officeDocument/2006/relationships/hyperlink" Target="https://www.google.com.tw/maps/place/24.260369,120.734966" TargetMode="External"/><Relationship Id="rId5158" Type="http://schemas.openxmlformats.org/officeDocument/2006/relationships/hyperlink" Target="https://www.google.com.tw/maps/place/24.648069,120.884490" TargetMode="External"/><Relationship Id="rId5572" Type="http://schemas.openxmlformats.org/officeDocument/2006/relationships/hyperlink" Target="https://www.google.com.tw/maps/place/24.165000,121.288465" TargetMode="External"/><Relationship Id="rId6209" Type="http://schemas.openxmlformats.org/officeDocument/2006/relationships/hyperlink" Target="https://www.google.com.tw/maps/place/22.772167,120.256487" TargetMode="External"/><Relationship Id="rId6623" Type="http://schemas.openxmlformats.org/officeDocument/2006/relationships/hyperlink" Target="https://www.google.com.tw/maps/place/23.485312,120.886588" TargetMode="External"/><Relationship Id="rId1768" Type="http://schemas.openxmlformats.org/officeDocument/2006/relationships/hyperlink" Target="https://www.google.com.tw/maps/place/24.849109,121.206804" TargetMode="External"/><Relationship Id="rId2819" Type="http://schemas.openxmlformats.org/officeDocument/2006/relationships/hyperlink" Target="https://www.google.com.tw/maps/place/24.643426,121.459529" TargetMode="External"/><Relationship Id="rId4174" Type="http://schemas.openxmlformats.org/officeDocument/2006/relationships/hyperlink" Target="https://www.google.com.tw/maps/place/23.053716,121.166241" TargetMode="External"/><Relationship Id="rId5225" Type="http://schemas.openxmlformats.org/officeDocument/2006/relationships/hyperlink" Target="https://www.google.com.tw/maps/place/24.424999,120.774513" TargetMode="External"/><Relationship Id="rId8795" Type="http://schemas.openxmlformats.org/officeDocument/2006/relationships/hyperlink" Target="https://www.google.com.tw/maps/place/23.296400,121.277000" TargetMode="External"/><Relationship Id="rId3190" Type="http://schemas.openxmlformats.org/officeDocument/2006/relationships/hyperlink" Target="https://www.google.com.tw/maps/place/24.673348,121.803096" TargetMode="External"/><Relationship Id="rId4241" Type="http://schemas.openxmlformats.org/officeDocument/2006/relationships/hyperlink" Target="https://www.google.com.tw/maps/place/22.825003,121.092018" TargetMode="External"/><Relationship Id="rId7397" Type="http://schemas.openxmlformats.org/officeDocument/2006/relationships/hyperlink" Target="https://www.google.com.tw/maps/place/23.200441,121.018493" TargetMode="External"/><Relationship Id="rId8448" Type="http://schemas.openxmlformats.org/officeDocument/2006/relationships/hyperlink" Target="https://www.google.com.tw/maps/place/21.954120,120.839238" TargetMode="External"/><Relationship Id="rId1835" Type="http://schemas.openxmlformats.org/officeDocument/2006/relationships/hyperlink" Target="https://www.google.com.tw/maps/place/24.690487,121.030735" TargetMode="External"/><Relationship Id="rId7464" Type="http://schemas.openxmlformats.org/officeDocument/2006/relationships/hyperlink" Target="https://www.google.com.tw/maps/place/23.098344,121.176419" TargetMode="External"/><Relationship Id="rId8862" Type="http://schemas.openxmlformats.org/officeDocument/2006/relationships/hyperlink" Target="https://www.google.com.tw/maps/place/25.027260,121.229204" TargetMode="External"/><Relationship Id="rId1902" Type="http://schemas.openxmlformats.org/officeDocument/2006/relationships/hyperlink" Target="https://www.google.com.tw/maps/place/24.507390,120.910795" TargetMode="External"/><Relationship Id="rId6066" Type="http://schemas.openxmlformats.org/officeDocument/2006/relationships/hyperlink" Target="https://www.google.com.tw/maps/place/23.512500,120.176389" TargetMode="External"/><Relationship Id="rId7117" Type="http://schemas.openxmlformats.org/officeDocument/2006/relationships/hyperlink" Target="https://www.google.com.tw/maps/place/23.072738,120.423933" TargetMode="External"/><Relationship Id="rId8515" Type="http://schemas.openxmlformats.org/officeDocument/2006/relationships/hyperlink" Target="https://www.google.com.tw/maps/place/22.989400,120.644566" TargetMode="External"/><Relationship Id="rId6480" Type="http://schemas.openxmlformats.org/officeDocument/2006/relationships/hyperlink" Target="https://www.google.com.tw/maps/place/23.431389,120.615556" TargetMode="External"/><Relationship Id="rId7531" Type="http://schemas.openxmlformats.org/officeDocument/2006/relationships/hyperlink" Target="https://www.google.com.tw/maps/place/24.095427,120.888221" TargetMode="External"/><Relationship Id="rId995" Type="http://schemas.openxmlformats.org/officeDocument/2006/relationships/hyperlink" Target="https://www.google.com.tw/maps/place/24.155348,120.677062" TargetMode="External"/><Relationship Id="rId2676" Type="http://schemas.openxmlformats.org/officeDocument/2006/relationships/hyperlink" Target="https://www.google.com.tw/maps/place/24.825710,121.245659" TargetMode="External"/><Relationship Id="rId3727" Type="http://schemas.openxmlformats.org/officeDocument/2006/relationships/hyperlink" Target="https://www.google.com.tw/maps/place/24.595683,121.842783" TargetMode="External"/><Relationship Id="rId5082" Type="http://schemas.openxmlformats.org/officeDocument/2006/relationships/hyperlink" Target="https://www.google.com.tw/maps/place/23.815985,121.483337" TargetMode="External"/><Relationship Id="rId6133" Type="http://schemas.openxmlformats.org/officeDocument/2006/relationships/hyperlink" Target="https://www.google.com.tw/maps/place/23.234289,120.135426" TargetMode="External"/><Relationship Id="rId9289" Type="http://schemas.openxmlformats.org/officeDocument/2006/relationships/hyperlink" Target="https://www.google.com.tw/maps/place/24.678777,121.387697" TargetMode="External"/><Relationship Id="rId648" Type="http://schemas.openxmlformats.org/officeDocument/2006/relationships/hyperlink" Target="https://www.google.com.tw/maps/place/23.055028,120.273000" TargetMode="External"/><Relationship Id="rId1278" Type="http://schemas.openxmlformats.org/officeDocument/2006/relationships/hyperlink" Target="https://www.google.com.tw/maps/place/25.072600,121.919299" TargetMode="External"/><Relationship Id="rId1692" Type="http://schemas.openxmlformats.org/officeDocument/2006/relationships/hyperlink" Target="https://www.google.com.tw/maps/place/24.982837,121.441447" TargetMode="External"/><Relationship Id="rId2329" Type="http://schemas.openxmlformats.org/officeDocument/2006/relationships/hyperlink" Target="https://www.google.com.tw/maps/place/23.303857,120.626679" TargetMode="External"/><Relationship Id="rId2743" Type="http://schemas.openxmlformats.org/officeDocument/2006/relationships/hyperlink" Target="https://www.google.com.tw/maps/place/25.072170,121.676110" TargetMode="External"/><Relationship Id="rId5899" Type="http://schemas.openxmlformats.org/officeDocument/2006/relationships/hyperlink" Target="https://www.google.com.tw/maps/place/24.135658,120.465109" TargetMode="External"/><Relationship Id="rId6200" Type="http://schemas.openxmlformats.org/officeDocument/2006/relationships/hyperlink" Target="https://www.google.com.tw/maps/place/22.808897,120.243267" TargetMode="External"/><Relationship Id="rId9356" Type="http://schemas.openxmlformats.org/officeDocument/2006/relationships/hyperlink" Target="https://www.google.com.tw/maps/place/24.647154,121.415082" TargetMode="External"/><Relationship Id="rId715" Type="http://schemas.openxmlformats.org/officeDocument/2006/relationships/hyperlink" Target="https://www.google.com.tw/maps/place/22.815339,120.275903" TargetMode="External"/><Relationship Id="rId1345" Type="http://schemas.openxmlformats.org/officeDocument/2006/relationships/hyperlink" Target="https://www.google.com.tw/maps/place/24.924410,121.884216" TargetMode="External"/><Relationship Id="rId8372" Type="http://schemas.openxmlformats.org/officeDocument/2006/relationships/hyperlink" Target="https://www.google.com.tw/maps/place/22.111209,120.714066" TargetMode="External"/><Relationship Id="rId9009" Type="http://schemas.openxmlformats.org/officeDocument/2006/relationships/hyperlink" Target="https://www.google.com.tw/maps/place/24.870648,121.293543" TargetMode="External"/><Relationship Id="rId9423" Type="http://schemas.openxmlformats.org/officeDocument/2006/relationships/hyperlink" Target="https://www.google.com.tw/maps/place/24.645483,121.444271" TargetMode="External"/><Relationship Id="rId2810" Type="http://schemas.openxmlformats.org/officeDocument/2006/relationships/hyperlink" Target="https://www.google.com.tw/maps/place/24.466707,120.869531" TargetMode="External"/><Relationship Id="rId4568" Type="http://schemas.openxmlformats.org/officeDocument/2006/relationships/hyperlink" Target="https://www.google.com.tw/maps/place/23.928458,121.505792" TargetMode="External"/><Relationship Id="rId5966" Type="http://schemas.openxmlformats.org/officeDocument/2006/relationships/hyperlink" Target="https://www.google.com.tw/maps/place/23.913872,120.311372" TargetMode="External"/><Relationship Id="rId8025" Type="http://schemas.openxmlformats.org/officeDocument/2006/relationships/hyperlink" Target="https://www.google.com.tw/maps/place/23.852549,120.936295" TargetMode="External"/><Relationship Id="rId51" Type="http://schemas.openxmlformats.org/officeDocument/2006/relationships/hyperlink" Target="https://www.google.com.tw/maps/place/25.001285,121.315601" TargetMode="External"/><Relationship Id="rId1412" Type="http://schemas.openxmlformats.org/officeDocument/2006/relationships/hyperlink" Target="https://www.google.com.tw/maps/place/24.649626,121.832878" TargetMode="External"/><Relationship Id="rId4982" Type="http://schemas.openxmlformats.org/officeDocument/2006/relationships/hyperlink" Target="https://www.google.com.tw/maps/place/22.715654,121.078534" TargetMode="External"/><Relationship Id="rId5619" Type="http://schemas.openxmlformats.org/officeDocument/2006/relationships/hyperlink" Target="https://www.google.com.tw/maps/place/25.153675,121.412541" TargetMode="External"/><Relationship Id="rId7041" Type="http://schemas.openxmlformats.org/officeDocument/2006/relationships/hyperlink" Target="https://www.google.com.tw/maps/place/22.793395,120.289970" TargetMode="External"/><Relationship Id="rId3584" Type="http://schemas.openxmlformats.org/officeDocument/2006/relationships/hyperlink" Target="https://www.google.com.tw/maps/place/24.944830,121.670724" TargetMode="External"/><Relationship Id="rId4635" Type="http://schemas.openxmlformats.org/officeDocument/2006/relationships/hyperlink" Target="https://www.google.com.tw/maps/place/23.964568,121.590396" TargetMode="External"/><Relationship Id="rId158" Type="http://schemas.openxmlformats.org/officeDocument/2006/relationships/hyperlink" Target="https://www.google.com.tw/maps/place/24.792804,120.942665" TargetMode="External"/><Relationship Id="rId2186" Type="http://schemas.openxmlformats.org/officeDocument/2006/relationships/hyperlink" Target="https://www.google.com.tw/maps/place/23.628129,120.549085" TargetMode="External"/><Relationship Id="rId3237" Type="http://schemas.openxmlformats.org/officeDocument/2006/relationships/hyperlink" Target="https://www.google.com.tw/maps/place/24.185123,120.913111" TargetMode="External"/><Relationship Id="rId3651" Type="http://schemas.openxmlformats.org/officeDocument/2006/relationships/hyperlink" Target="https://www.google.com.tw/maps/place/24.855265,121.794955" TargetMode="External"/><Relationship Id="rId4702" Type="http://schemas.openxmlformats.org/officeDocument/2006/relationships/hyperlink" Target="https://www.google.com.tw/maps/place/23.733592,121.556807" TargetMode="External"/><Relationship Id="rId7858" Type="http://schemas.openxmlformats.org/officeDocument/2006/relationships/hyperlink" Target="https://www.google.com.tw/maps/place/23.081481,120.586918" TargetMode="External"/><Relationship Id="rId8909" Type="http://schemas.openxmlformats.org/officeDocument/2006/relationships/hyperlink" Target="https://www.google.com.tw/maps/place/23.457500,120.326667" TargetMode="External"/><Relationship Id="rId572" Type="http://schemas.openxmlformats.org/officeDocument/2006/relationships/hyperlink" Target="https://www.google.com.tw/maps/place/23.341615,120.353137" TargetMode="External"/><Relationship Id="rId2253" Type="http://schemas.openxmlformats.org/officeDocument/2006/relationships/hyperlink" Target="https://www.google.com.tw/maps/place/23.387024,120.523130" TargetMode="External"/><Relationship Id="rId3304" Type="http://schemas.openxmlformats.org/officeDocument/2006/relationships/hyperlink" Target="https://www.google.com.tw/maps/place/24.254188,121.248543" TargetMode="External"/><Relationship Id="rId6874" Type="http://schemas.openxmlformats.org/officeDocument/2006/relationships/hyperlink" Target="https://www.google.com.tw/maps/place/23.154194,120.183889" TargetMode="External"/><Relationship Id="rId7925" Type="http://schemas.openxmlformats.org/officeDocument/2006/relationships/hyperlink" Target="https://www.google.com.tw/maps/place/22.861848,120.468932" TargetMode="External"/><Relationship Id="rId9280" Type="http://schemas.openxmlformats.org/officeDocument/2006/relationships/hyperlink" Target="https://www.google.com.tw/maps/place/24.680245,121.380117" TargetMode="External"/><Relationship Id="rId225" Type="http://schemas.openxmlformats.org/officeDocument/2006/relationships/hyperlink" Target="https://www.google.com.tw/maps/place/24.609394,120.784091" TargetMode="External"/><Relationship Id="rId2320" Type="http://schemas.openxmlformats.org/officeDocument/2006/relationships/hyperlink" Target="https://www.google.com.tw/maps/place/23.315354,120.608842" TargetMode="External"/><Relationship Id="rId5476" Type="http://schemas.openxmlformats.org/officeDocument/2006/relationships/hyperlink" Target="https://www.google.com.tw/maps/place/24.024966,121.180734" TargetMode="External"/><Relationship Id="rId6527" Type="http://schemas.openxmlformats.org/officeDocument/2006/relationships/hyperlink" Target="https://www.google.com.tw/maps/place/23.458333,120.684722" TargetMode="External"/><Relationship Id="rId4078" Type="http://schemas.openxmlformats.org/officeDocument/2006/relationships/hyperlink" Target="https://www.google.com.tw/maps/place/23.437480,121.353490" TargetMode="External"/><Relationship Id="rId4492" Type="http://schemas.openxmlformats.org/officeDocument/2006/relationships/hyperlink" Target="https://www.google.com.tw/maps/place/24.860522,121.558015" TargetMode="External"/><Relationship Id="rId5129" Type="http://schemas.openxmlformats.org/officeDocument/2006/relationships/hyperlink" Target="https://www.google.com.tw/maps/place/24.147792,120.673372" TargetMode="External"/><Relationship Id="rId5543" Type="http://schemas.openxmlformats.org/officeDocument/2006/relationships/hyperlink" Target="https://www.google.com.tw/maps/place/24.112939,121.224883" TargetMode="External"/><Relationship Id="rId5890" Type="http://schemas.openxmlformats.org/officeDocument/2006/relationships/hyperlink" Target="https://www.google.com.tw/maps/place/24.167477,120.489808" TargetMode="External"/><Relationship Id="rId6941" Type="http://schemas.openxmlformats.org/officeDocument/2006/relationships/hyperlink" Target="https://www.google.com.tw/maps/place/23.175722,120.255250" TargetMode="External"/><Relationship Id="rId8699" Type="http://schemas.openxmlformats.org/officeDocument/2006/relationships/hyperlink" Target="https://www.google.com.tw/maps/place/22.880170,120.320520" TargetMode="External"/><Relationship Id="rId9000" Type="http://schemas.openxmlformats.org/officeDocument/2006/relationships/hyperlink" Target="https://www.google.com.tw/maps/place/24.250344,121.161552" TargetMode="External"/><Relationship Id="rId3094" Type="http://schemas.openxmlformats.org/officeDocument/2006/relationships/hyperlink" Target="https://www.google.com.tw/maps/place/24.267693,121.261603" TargetMode="External"/><Relationship Id="rId4145" Type="http://schemas.openxmlformats.org/officeDocument/2006/relationships/hyperlink" Target="https://www.google.com.tw/maps/place/23.154970,121.239720" TargetMode="External"/><Relationship Id="rId1739" Type="http://schemas.openxmlformats.org/officeDocument/2006/relationships/hyperlink" Target="https://www.google.com.tw/maps/place/24.886203,121.288170" TargetMode="External"/><Relationship Id="rId5610" Type="http://schemas.openxmlformats.org/officeDocument/2006/relationships/hyperlink" Target="https://www.google.com.tw/maps/place/25.143765,121.447001" TargetMode="External"/><Relationship Id="rId8766" Type="http://schemas.openxmlformats.org/officeDocument/2006/relationships/hyperlink" Target="https://www.google.com.tw/maps/place/22.876551,120.601202" TargetMode="External"/><Relationship Id="rId1806" Type="http://schemas.openxmlformats.org/officeDocument/2006/relationships/hyperlink" Target="https://www.google.com.tw/maps/place/24.719682,121.138353" TargetMode="External"/><Relationship Id="rId3161" Type="http://schemas.openxmlformats.org/officeDocument/2006/relationships/hyperlink" Target="https://www.google.com.tw/maps/place/24.668515,121.663211" TargetMode="External"/><Relationship Id="rId4212" Type="http://schemas.openxmlformats.org/officeDocument/2006/relationships/hyperlink" Target="https://www.google.com.tw/maps/place/22.898064,121.136398" TargetMode="External"/><Relationship Id="rId7368" Type="http://schemas.openxmlformats.org/officeDocument/2006/relationships/hyperlink" Target="https://www.google.com.tw/maps/place/23.244069,120.997615" TargetMode="External"/><Relationship Id="rId7782" Type="http://schemas.openxmlformats.org/officeDocument/2006/relationships/hyperlink" Target="https://www.google.com.tw/maps/place/23.502808,120.890040" TargetMode="External"/><Relationship Id="rId8419" Type="http://schemas.openxmlformats.org/officeDocument/2006/relationships/hyperlink" Target="https://www.google.com.tw/maps/place/21.943384,120.801911" TargetMode="External"/><Relationship Id="rId8833" Type="http://schemas.openxmlformats.org/officeDocument/2006/relationships/hyperlink" Target="https://www.google.com.tw/maps/place/23.267360,121.369481" TargetMode="External"/><Relationship Id="rId3978" Type="http://schemas.openxmlformats.org/officeDocument/2006/relationships/hyperlink" Target="https://www.google.com.tw/maps/place/23.813100,121.465933" TargetMode="External"/><Relationship Id="rId6384" Type="http://schemas.openxmlformats.org/officeDocument/2006/relationships/hyperlink" Target="https://www.google.com.tw/maps/place/22.908221,120.205257" TargetMode="External"/><Relationship Id="rId7435" Type="http://schemas.openxmlformats.org/officeDocument/2006/relationships/hyperlink" Target="https://www.google.com.tw/maps/place/23.140096,121.084741" TargetMode="External"/><Relationship Id="rId8900" Type="http://schemas.openxmlformats.org/officeDocument/2006/relationships/hyperlink" Target="https://www.google.com.tw/maps/place/23.496667,120.325278" TargetMode="External"/><Relationship Id="rId899" Type="http://schemas.openxmlformats.org/officeDocument/2006/relationships/hyperlink" Target="https://www.google.com.tw/maps/place/22.285999,120.645457" TargetMode="External"/><Relationship Id="rId6037" Type="http://schemas.openxmlformats.org/officeDocument/2006/relationships/hyperlink" Target="https://www.google.com.tw/maps/place/23.618333,120.165000" TargetMode="External"/><Relationship Id="rId6451" Type="http://schemas.openxmlformats.org/officeDocument/2006/relationships/hyperlink" Target="https://www.google.com.tw/maps/place/23.445278,120.496945" TargetMode="External"/><Relationship Id="rId7502" Type="http://schemas.openxmlformats.org/officeDocument/2006/relationships/hyperlink" Target="https://www.google.com.tw/maps/place/24.145686,120.868711" TargetMode="External"/><Relationship Id="rId966" Type="http://schemas.openxmlformats.org/officeDocument/2006/relationships/hyperlink" Target="https://www.google.com.tw/maps/place/25.001398,121.355094" TargetMode="External"/><Relationship Id="rId1596" Type="http://schemas.openxmlformats.org/officeDocument/2006/relationships/hyperlink" Target="https://www.google.com.tw/maps/place/25.016769,121.912145" TargetMode="External"/><Relationship Id="rId2647" Type="http://schemas.openxmlformats.org/officeDocument/2006/relationships/hyperlink" Target="https://www.google.com.tw/maps/place/24.919052,121.291793" TargetMode="External"/><Relationship Id="rId2994" Type="http://schemas.openxmlformats.org/officeDocument/2006/relationships/hyperlink" Target="https://www.google.com.tw/maps/place/24.468384,121.411545" TargetMode="External"/><Relationship Id="rId5053" Type="http://schemas.openxmlformats.org/officeDocument/2006/relationships/hyperlink" Target="https://www.google.com.tw/maps/place/23.910152,121.575609" TargetMode="External"/><Relationship Id="rId6104" Type="http://schemas.openxmlformats.org/officeDocument/2006/relationships/hyperlink" Target="https://www.google.com.tw/maps/place/23.349444,120.178889" TargetMode="External"/><Relationship Id="rId619" Type="http://schemas.openxmlformats.org/officeDocument/2006/relationships/hyperlink" Target="https://www.google.com.tw/maps/place/23.162605,120.341049" TargetMode="External"/><Relationship Id="rId1249" Type="http://schemas.openxmlformats.org/officeDocument/2006/relationships/hyperlink" Target="https://www.google.com.tw/maps/place/25.124200,121.856359" TargetMode="External"/><Relationship Id="rId5120" Type="http://schemas.openxmlformats.org/officeDocument/2006/relationships/hyperlink" Target="https://www.google.com.tw/maps/place/24.167903,120.640900" TargetMode="External"/><Relationship Id="rId8276" Type="http://schemas.openxmlformats.org/officeDocument/2006/relationships/hyperlink" Target="https://www.google.com.tw/maps/place/22.750896,120.691645" TargetMode="External"/><Relationship Id="rId9327" Type="http://schemas.openxmlformats.org/officeDocument/2006/relationships/hyperlink" Target="https://www.google.com.tw/maps/place/24.665259,121.406995" TargetMode="External"/><Relationship Id="rId1663" Type="http://schemas.openxmlformats.org/officeDocument/2006/relationships/hyperlink" Target="https://www.google.com.tw/maps/place/24.842307,121.802490" TargetMode="External"/><Relationship Id="rId2714" Type="http://schemas.openxmlformats.org/officeDocument/2006/relationships/hyperlink" Target="https://www.google.com.tw/maps/place/25.068899,121.684194" TargetMode="External"/><Relationship Id="rId8690" Type="http://schemas.openxmlformats.org/officeDocument/2006/relationships/hyperlink" Target="https://www.google.com.tw/maps/place/22.879708,120.277336" TargetMode="External"/><Relationship Id="rId1316" Type="http://schemas.openxmlformats.org/officeDocument/2006/relationships/hyperlink" Target="https://www.google.com.tw/maps/place/24.998040,121.988099" TargetMode="External"/><Relationship Id="rId1730" Type="http://schemas.openxmlformats.org/officeDocument/2006/relationships/hyperlink" Target="https://www.google.com.tw/maps/place/24.895840,121.321290" TargetMode="External"/><Relationship Id="rId4886" Type="http://schemas.openxmlformats.org/officeDocument/2006/relationships/hyperlink" Target="https://www.google.com.tw/maps/place/23.018741,121.327190" TargetMode="External"/><Relationship Id="rId5937" Type="http://schemas.openxmlformats.org/officeDocument/2006/relationships/hyperlink" Target="https://www.google.com.tw/maps/place/24.014496,120.389400" TargetMode="External"/><Relationship Id="rId7292" Type="http://schemas.openxmlformats.org/officeDocument/2006/relationships/hyperlink" Target="https://www.google.com.tw/maps/place/23.286436,120.848492" TargetMode="External"/><Relationship Id="rId8343" Type="http://schemas.openxmlformats.org/officeDocument/2006/relationships/hyperlink" Target="https://www.google.com.tw/maps/place/22.520384,120.396188" TargetMode="External"/><Relationship Id="rId22" Type="http://schemas.openxmlformats.org/officeDocument/2006/relationships/hyperlink" Target="https://www.google.com.tw/maps/place/25.040342,121.429590" TargetMode="External"/><Relationship Id="rId3488" Type="http://schemas.openxmlformats.org/officeDocument/2006/relationships/hyperlink" Target="https://www.google.com.tw/maps/place/24.168924,121.536611" TargetMode="External"/><Relationship Id="rId4539" Type="http://schemas.openxmlformats.org/officeDocument/2006/relationships/hyperlink" Target="https://www.google.com.tw/maps/place/23.973916,121.585493" TargetMode="External"/><Relationship Id="rId4953" Type="http://schemas.openxmlformats.org/officeDocument/2006/relationships/hyperlink" Target="https://www.google.com.tw/maps/place/22.787695,121.182473" TargetMode="External"/><Relationship Id="rId8410" Type="http://schemas.openxmlformats.org/officeDocument/2006/relationships/hyperlink" Target="https://www.google.com.tw/maps/place/21.959394,120.766376" TargetMode="External"/><Relationship Id="rId3555" Type="http://schemas.openxmlformats.org/officeDocument/2006/relationships/hyperlink" Target="https://www.google.com.tw/maps/place/24.950725,121.585318" TargetMode="External"/><Relationship Id="rId4606" Type="http://schemas.openxmlformats.org/officeDocument/2006/relationships/hyperlink" Target="https://www.google.com.tw/maps/place/24.235027,120.636423" TargetMode="External"/><Relationship Id="rId7012" Type="http://schemas.openxmlformats.org/officeDocument/2006/relationships/hyperlink" Target="https://www.google.com.tw/maps/place/22.900139,120.348889" TargetMode="External"/><Relationship Id="rId476" Type="http://schemas.openxmlformats.org/officeDocument/2006/relationships/hyperlink" Target="https://www.google.com.tw/maps/place/23.720977,120.486665" TargetMode="External"/><Relationship Id="rId890" Type="http://schemas.openxmlformats.org/officeDocument/2006/relationships/hyperlink" Target="https://www.google.com.tw/maps/place/22.322445,120.629981" TargetMode="External"/><Relationship Id="rId2157" Type="http://schemas.openxmlformats.org/officeDocument/2006/relationships/hyperlink" Target="https://www.google.com.tw/maps/place/23.726625,120.587714" TargetMode="External"/><Relationship Id="rId2571" Type="http://schemas.openxmlformats.org/officeDocument/2006/relationships/hyperlink" Target="https://www.google.com.tw/maps/place/24.834350,121.245775" TargetMode="External"/><Relationship Id="rId3208" Type="http://schemas.openxmlformats.org/officeDocument/2006/relationships/hyperlink" Target="https://www.google.com.tw/maps/place/24.206585,120.839412" TargetMode="External"/><Relationship Id="rId6778" Type="http://schemas.openxmlformats.org/officeDocument/2006/relationships/hyperlink" Target="https://www.google.com.tw/maps/place/23.527222,120.266111" TargetMode="External"/><Relationship Id="rId9184" Type="http://schemas.openxmlformats.org/officeDocument/2006/relationships/hyperlink" Target="https://www.google.com.tw/maps/place/24.724670,121.352172" TargetMode="External"/><Relationship Id="rId129" Type="http://schemas.openxmlformats.org/officeDocument/2006/relationships/hyperlink" Target="https://www.google.com.tw/maps/place/24.874520,121.002100" TargetMode="External"/><Relationship Id="rId543" Type="http://schemas.openxmlformats.org/officeDocument/2006/relationships/hyperlink" Target="https://www.google.com.tw/maps/place/23.455555,120.417222" TargetMode="External"/><Relationship Id="rId1173" Type="http://schemas.openxmlformats.org/officeDocument/2006/relationships/hyperlink" Target="https://www.google.com.tw/maps/place/25.237451,121.630063" TargetMode="External"/><Relationship Id="rId2224" Type="http://schemas.openxmlformats.org/officeDocument/2006/relationships/hyperlink" Target="https://www.google.com.tw/maps/place/23.505000,120.539445" TargetMode="External"/><Relationship Id="rId3622" Type="http://schemas.openxmlformats.org/officeDocument/2006/relationships/hyperlink" Target="https://www.google.com.tw/maps/place/24.878898,121.749661" TargetMode="External"/><Relationship Id="rId7829" Type="http://schemas.openxmlformats.org/officeDocument/2006/relationships/hyperlink" Target="https://www.google.com.tw/maps/place/23.167409,120.645665" TargetMode="External"/><Relationship Id="rId9251" Type="http://schemas.openxmlformats.org/officeDocument/2006/relationships/hyperlink" Target="https://www.google.com.tw/maps/place/24.699003,121.374192" TargetMode="External"/><Relationship Id="rId5794" Type="http://schemas.openxmlformats.org/officeDocument/2006/relationships/hyperlink" Target="https://www.google.com.tw/maps/place/23.815767,120.847358" TargetMode="External"/><Relationship Id="rId6845" Type="http://schemas.openxmlformats.org/officeDocument/2006/relationships/hyperlink" Target="https://www.google.com.tw/maps/place/23.265818,120.214368" TargetMode="External"/><Relationship Id="rId610" Type="http://schemas.openxmlformats.org/officeDocument/2006/relationships/hyperlink" Target="https://www.google.com.tw/maps/place/23.195273,120.321962" TargetMode="External"/><Relationship Id="rId1240" Type="http://schemas.openxmlformats.org/officeDocument/2006/relationships/hyperlink" Target="https://www.google.com.tw/maps/place/25.124810,121.819089" TargetMode="External"/><Relationship Id="rId4049" Type="http://schemas.openxmlformats.org/officeDocument/2006/relationships/hyperlink" Target="https://www.google.com.tw/maps/place/23.540620,121.377270" TargetMode="External"/><Relationship Id="rId4396" Type="http://schemas.openxmlformats.org/officeDocument/2006/relationships/hyperlink" Target="https://www.google.com.tw/maps/place/22.291667,120.880981" TargetMode="External"/><Relationship Id="rId5447" Type="http://schemas.openxmlformats.org/officeDocument/2006/relationships/hyperlink" Target="https://www.google.com.tw/maps/place/24.008824,121.108070" TargetMode="External"/><Relationship Id="rId5861" Type="http://schemas.openxmlformats.org/officeDocument/2006/relationships/hyperlink" Target="https://www.google.com.tw/maps/place/24.281109,120.536290" TargetMode="External"/><Relationship Id="rId6912" Type="http://schemas.openxmlformats.org/officeDocument/2006/relationships/hyperlink" Target="https://www.google.com.tw/maps/place/23.291446,120.275949" TargetMode="External"/><Relationship Id="rId4463" Type="http://schemas.openxmlformats.org/officeDocument/2006/relationships/hyperlink" Target="https://www.google.com.tw/maps/place/24.948088,121.546066" TargetMode="External"/><Relationship Id="rId5514" Type="http://schemas.openxmlformats.org/officeDocument/2006/relationships/hyperlink" Target="https://www.google.com.tw/maps/place/24.046033,121.155785" TargetMode="External"/><Relationship Id="rId3065" Type="http://schemas.openxmlformats.org/officeDocument/2006/relationships/hyperlink" Target="https://www.google.com.tw/maps/place/24.331145,121.310913" TargetMode="External"/><Relationship Id="rId4116" Type="http://schemas.openxmlformats.org/officeDocument/2006/relationships/hyperlink" Target="https://www.google.com.tw/maps/place/23.264470,121.300750" TargetMode="External"/><Relationship Id="rId4530" Type="http://schemas.openxmlformats.org/officeDocument/2006/relationships/hyperlink" Target="https://www.google.com.tw/maps/place/24.764578,121.730291" TargetMode="External"/><Relationship Id="rId7686" Type="http://schemas.openxmlformats.org/officeDocument/2006/relationships/hyperlink" Target="https://www.google.com.tw/maps/place/23.651011,120.881324" TargetMode="External"/><Relationship Id="rId8737" Type="http://schemas.openxmlformats.org/officeDocument/2006/relationships/hyperlink" Target="https://www.google.com.tw/maps/place/22.883095,120.475409" TargetMode="External"/><Relationship Id="rId2081" Type="http://schemas.openxmlformats.org/officeDocument/2006/relationships/hyperlink" Target="https://www.google.com.tw/maps/place/23.952666,120.663834" TargetMode="External"/><Relationship Id="rId3132" Type="http://schemas.openxmlformats.org/officeDocument/2006/relationships/hyperlink" Target="https://www.google.com.tw/maps/place/24.641752,121.568688" TargetMode="External"/><Relationship Id="rId6288" Type="http://schemas.openxmlformats.org/officeDocument/2006/relationships/hyperlink" Target="https://www.google.com.tw/maps/place/22.499986,120.390328" TargetMode="External"/><Relationship Id="rId7339" Type="http://schemas.openxmlformats.org/officeDocument/2006/relationships/hyperlink" Target="https://www.google.com.tw/maps/place/23.259438,120.944402" TargetMode="External"/><Relationship Id="rId7753" Type="http://schemas.openxmlformats.org/officeDocument/2006/relationships/hyperlink" Target="https://www.google.com.tw/maps/place/23.517284,120.907151" TargetMode="External"/><Relationship Id="rId6355" Type="http://schemas.openxmlformats.org/officeDocument/2006/relationships/hyperlink" Target="https://www.google.com.tw/maps/place/23.018975,120.192891" TargetMode="External"/><Relationship Id="rId7406" Type="http://schemas.openxmlformats.org/officeDocument/2006/relationships/hyperlink" Target="https://www.google.com.tw/maps/place/23.179296,121.042871" TargetMode="External"/><Relationship Id="rId8804" Type="http://schemas.openxmlformats.org/officeDocument/2006/relationships/hyperlink" Target="https://www.google.com.tw/maps/place/23.317250,121.309450" TargetMode="External"/><Relationship Id="rId120" Type="http://schemas.openxmlformats.org/officeDocument/2006/relationships/hyperlink" Target="https://www.google.com.tw/maps/place/24.879260,121.039580" TargetMode="External"/><Relationship Id="rId2898" Type="http://schemas.openxmlformats.org/officeDocument/2006/relationships/hyperlink" Target="https://www.google.com.tw/maps/place/24.686759,121.626301" TargetMode="External"/><Relationship Id="rId3949" Type="http://schemas.openxmlformats.org/officeDocument/2006/relationships/hyperlink" Target="https://www.google.com.tw/maps/place/23.922841,121.534783" TargetMode="External"/><Relationship Id="rId6008" Type="http://schemas.openxmlformats.org/officeDocument/2006/relationships/hyperlink" Target="https://www.google.com.tw/maps/place/23.729485,120.222802" TargetMode="External"/><Relationship Id="rId7820" Type="http://schemas.openxmlformats.org/officeDocument/2006/relationships/hyperlink" Target="https://www.google.com.tw/maps/place/23.198294,120.660165" TargetMode="External"/><Relationship Id="rId2965" Type="http://schemas.openxmlformats.org/officeDocument/2006/relationships/hyperlink" Target="https://www.google.com.tw/maps/place/24.564542,121.474419" TargetMode="External"/><Relationship Id="rId5024" Type="http://schemas.openxmlformats.org/officeDocument/2006/relationships/hyperlink" Target="https://www.google.com.tw/maps/place/23.618585,121.504054" TargetMode="External"/><Relationship Id="rId5371" Type="http://schemas.openxmlformats.org/officeDocument/2006/relationships/hyperlink" Target="https://www.google.com.tw/maps/place/24.017118,120.821213" TargetMode="External"/><Relationship Id="rId6422" Type="http://schemas.openxmlformats.org/officeDocument/2006/relationships/hyperlink" Target="https://www.google.com.tw/maps/place/23.488333,120.389445" TargetMode="External"/><Relationship Id="rId937" Type="http://schemas.openxmlformats.org/officeDocument/2006/relationships/hyperlink" Target="https://www.google.com.tw/maps/place/25.049363,121.479513" TargetMode="External"/><Relationship Id="rId1567" Type="http://schemas.openxmlformats.org/officeDocument/2006/relationships/hyperlink" Target="https://www.google.com.tw/maps/place/25.022525,121.787013" TargetMode="External"/><Relationship Id="rId1981" Type="http://schemas.openxmlformats.org/officeDocument/2006/relationships/hyperlink" Target="https://www.google.com.tw/maps/place/24.264140,120.825774" TargetMode="External"/><Relationship Id="rId2618" Type="http://schemas.openxmlformats.org/officeDocument/2006/relationships/hyperlink" Target="https://www.google.com.tw/maps/place/25.037825,121.297561" TargetMode="External"/><Relationship Id="rId8594" Type="http://schemas.openxmlformats.org/officeDocument/2006/relationships/hyperlink" Target="https://www.google.com.tw/maps/place/22.703594,120.516181" TargetMode="External"/><Relationship Id="rId1634" Type="http://schemas.openxmlformats.org/officeDocument/2006/relationships/hyperlink" Target="https://www.google.com.tw/maps/place/24.656829,121.825293" TargetMode="External"/><Relationship Id="rId4040" Type="http://schemas.openxmlformats.org/officeDocument/2006/relationships/hyperlink" Target="https://www.google.com.tw/maps/place/23.580370,121.383290" TargetMode="External"/><Relationship Id="rId7196" Type="http://schemas.openxmlformats.org/officeDocument/2006/relationships/hyperlink" Target="https://www.google.com.tw/maps/place/23.070875,120.664126" TargetMode="External"/><Relationship Id="rId8247" Type="http://schemas.openxmlformats.org/officeDocument/2006/relationships/hyperlink" Target="https://www.google.com.tw/maps/place/22.722690,120.609756" TargetMode="External"/><Relationship Id="rId8661" Type="http://schemas.openxmlformats.org/officeDocument/2006/relationships/hyperlink" Target="https://www.google.com.tw/maps/place/22.963876,120.642575" TargetMode="External"/><Relationship Id="rId4857" Type="http://schemas.openxmlformats.org/officeDocument/2006/relationships/hyperlink" Target="https://www.google.com.tw/maps/place/23.123760,121.395134" TargetMode="External"/><Relationship Id="rId7263" Type="http://schemas.openxmlformats.org/officeDocument/2006/relationships/hyperlink" Target="https://www.google.com.tw/maps/place/23.243819,120.814113" TargetMode="External"/><Relationship Id="rId8314" Type="http://schemas.openxmlformats.org/officeDocument/2006/relationships/hyperlink" Target="https://www.google.com.tw/maps/place/22.624219,120.365622" TargetMode="External"/><Relationship Id="rId1701" Type="http://schemas.openxmlformats.org/officeDocument/2006/relationships/hyperlink" Target="https://www.google.com.tw/maps/place/24.956357,121.414281" TargetMode="External"/><Relationship Id="rId3459" Type="http://schemas.openxmlformats.org/officeDocument/2006/relationships/hyperlink" Target="https://www.google.com.tw/maps/place/24.191085,121.485233" TargetMode="External"/><Relationship Id="rId5908" Type="http://schemas.openxmlformats.org/officeDocument/2006/relationships/hyperlink" Target="https://www.google.com.tw/maps/place/24.099017,120.450699" TargetMode="External"/><Relationship Id="rId7330" Type="http://schemas.openxmlformats.org/officeDocument/2006/relationships/hyperlink" Target="https://www.google.com.tw/maps/place/23.259440,120.926820" TargetMode="External"/><Relationship Id="rId3873" Type="http://schemas.openxmlformats.org/officeDocument/2006/relationships/hyperlink" Target="https://www.google.com.tw/maps/place/24.192097,121.661156" TargetMode="External"/><Relationship Id="rId4924" Type="http://schemas.openxmlformats.org/officeDocument/2006/relationships/hyperlink" Target="https://www.google.com.tw/maps/place/22.882088,121.233424" TargetMode="External"/><Relationship Id="rId9088" Type="http://schemas.openxmlformats.org/officeDocument/2006/relationships/hyperlink" Target="https://www.google.com.tw/maps/place/24.768795,121.353939" TargetMode="External"/><Relationship Id="rId447" Type="http://schemas.openxmlformats.org/officeDocument/2006/relationships/hyperlink" Target="https://www.google.com.tw/maps/place/23.838822,120.473826" TargetMode="External"/><Relationship Id="rId794" Type="http://schemas.openxmlformats.org/officeDocument/2006/relationships/hyperlink" Target="https://www.google.com.tw/maps/place/22.651786,120.486074" TargetMode="External"/><Relationship Id="rId1077" Type="http://schemas.openxmlformats.org/officeDocument/2006/relationships/hyperlink" Target="https://www.google.com.tw/maps/place/22.626142,120.357861" TargetMode="External"/><Relationship Id="rId2128" Type="http://schemas.openxmlformats.org/officeDocument/2006/relationships/hyperlink" Target="https://www.google.com.tw/maps/place/23.764463,120.703178" TargetMode="External"/><Relationship Id="rId2475" Type="http://schemas.openxmlformats.org/officeDocument/2006/relationships/hyperlink" Target="https://www.google.com.tw/maps/place/22.870661,120.491819" TargetMode="External"/><Relationship Id="rId3526" Type="http://schemas.openxmlformats.org/officeDocument/2006/relationships/hyperlink" Target="https://www.google.com.tw/maps/place/25.021958,121.526698" TargetMode="External"/><Relationship Id="rId3940" Type="http://schemas.openxmlformats.org/officeDocument/2006/relationships/hyperlink" Target="https://www.google.com.tw/maps/place/23.953312,121.561873" TargetMode="External"/><Relationship Id="rId9155" Type="http://schemas.openxmlformats.org/officeDocument/2006/relationships/hyperlink" Target="https://www.google.com.tw/maps/place/24.739533,121.348734" TargetMode="External"/><Relationship Id="rId861" Type="http://schemas.openxmlformats.org/officeDocument/2006/relationships/hyperlink" Target="https://www.google.com.tw/maps/place/22.435494,120.569609" TargetMode="External"/><Relationship Id="rId1491" Type="http://schemas.openxmlformats.org/officeDocument/2006/relationships/hyperlink" Target="https://www.google.com.tw/maps/place/25.119800,121.553032" TargetMode="External"/><Relationship Id="rId2542" Type="http://schemas.openxmlformats.org/officeDocument/2006/relationships/hyperlink" Target="https://www.google.com.tw/maps/place/23.963973,120.682045" TargetMode="External"/><Relationship Id="rId5698" Type="http://schemas.openxmlformats.org/officeDocument/2006/relationships/hyperlink" Target="https://www.google.com.tw/maps/place/25.031550,121.075455" TargetMode="External"/><Relationship Id="rId6749" Type="http://schemas.openxmlformats.org/officeDocument/2006/relationships/hyperlink" Target="https://www.google.com.tw/maps/place/23.634444,120.311111" TargetMode="External"/><Relationship Id="rId514" Type="http://schemas.openxmlformats.org/officeDocument/2006/relationships/hyperlink" Target="https://www.google.com.tw/maps/place/23.567778,120.435278" TargetMode="External"/><Relationship Id="rId1144" Type="http://schemas.openxmlformats.org/officeDocument/2006/relationships/hyperlink" Target="https://www.google.com.tw/maps/place/25.289292,121.537976" TargetMode="External"/><Relationship Id="rId5765" Type="http://schemas.openxmlformats.org/officeDocument/2006/relationships/hyperlink" Target="https://www.google.com.tw/maps/place/23.830786,120.714704" TargetMode="External"/><Relationship Id="rId6816" Type="http://schemas.openxmlformats.org/officeDocument/2006/relationships/hyperlink" Target="https://www.google.com.tw/maps/place/23.363333,120.251111" TargetMode="External"/><Relationship Id="rId8171" Type="http://schemas.openxmlformats.org/officeDocument/2006/relationships/hyperlink" Target="https://www.google.com.tw/maps/place/23.082802,121.298251" TargetMode="External"/><Relationship Id="rId9222" Type="http://schemas.openxmlformats.org/officeDocument/2006/relationships/hyperlink" Target="https://www.google.com.tw/maps/place/24.707891,121.361821" TargetMode="External"/><Relationship Id="rId1211" Type="http://schemas.openxmlformats.org/officeDocument/2006/relationships/hyperlink" Target="https://www.google.com.tw/maps/place/25.135627,121.721722" TargetMode="External"/><Relationship Id="rId4367" Type="http://schemas.openxmlformats.org/officeDocument/2006/relationships/hyperlink" Target="https://www.google.com.tw/maps/place/22.407860,120.923757" TargetMode="External"/><Relationship Id="rId4781" Type="http://schemas.openxmlformats.org/officeDocument/2006/relationships/hyperlink" Target="https://www.google.com.tw/maps/place/23.430766,121.490683" TargetMode="External"/><Relationship Id="rId5418" Type="http://schemas.openxmlformats.org/officeDocument/2006/relationships/hyperlink" Target="https://www.google.com.tw/maps/place/23.978900,120.994666" TargetMode="External"/><Relationship Id="rId5832" Type="http://schemas.openxmlformats.org/officeDocument/2006/relationships/hyperlink" Target="https://www.google.com.tw/maps/place/23.794069,120.968552" TargetMode="External"/><Relationship Id="rId8988" Type="http://schemas.openxmlformats.org/officeDocument/2006/relationships/hyperlink" Target="https://www.google.com.tw/maps/place/24.236132,121.123036" TargetMode="External"/><Relationship Id="rId3383" Type="http://schemas.openxmlformats.org/officeDocument/2006/relationships/hyperlink" Target="https://www.google.com.tw/maps/place/24.179127,121.365980" TargetMode="External"/><Relationship Id="rId4434" Type="http://schemas.openxmlformats.org/officeDocument/2006/relationships/hyperlink" Target="https://www.google.com.tw/maps/place/22.215276,120.792594" TargetMode="External"/><Relationship Id="rId3036" Type="http://schemas.openxmlformats.org/officeDocument/2006/relationships/hyperlink" Target="https://www.google.com.tw/maps/place/24.399621,121.365120" TargetMode="External"/><Relationship Id="rId371" Type="http://schemas.openxmlformats.org/officeDocument/2006/relationships/hyperlink" Target="https://www.google.com.tw/maps/place/24.112675,120.584334" TargetMode="External"/><Relationship Id="rId2052" Type="http://schemas.openxmlformats.org/officeDocument/2006/relationships/hyperlink" Target="https://www.google.com.tw/maps/place/24.071226,120.697550" TargetMode="External"/><Relationship Id="rId3450" Type="http://schemas.openxmlformats.org/officeDocument/2006/relationships/hyperlink" Target="https://www.google.com.tw/maps/place/24.202018,121.461204" TargetMode="External"/><Relationship Id="rId4501" Type="http://schemas.openxmlformats.org/officeDocument/2006/relationships/hyperlink" Target="https://www.google.com.tw/maps/place/24.850049,121.585917" TargetMode="External"/><Relationship Id="rId6259" Type="http://schemas.openxmlformats.org/officeDocument/2006/relationships/hyperlink" Target="https://www.google.com.tw/maps/place/22.587166,120.323408" TargetMode="External"/><Relationship Id="rId7657" Type="http://schemas.openxmlformats.org/officeDocument/2006/relationships/hyperlink" Target="https://www.google.com.tw/maps/place/23.765028,120.865588" TargetMode="External"/><Relationship Id="rId8708" Type="http://schemas.openxmlformats.org/officeDocument/2006/relationships/hyperlink" Target="https://www.google.com.tw/maps/place/22.880600,120.359050" TargetMode="External"/><Relationship Id="rId3103" Type="http://schemas.openxmlformats.org/officeDocument/2006/relationships/hyperlink" Target="https://www.google.com.tw/maps/place/24.899064,121.369527" TargetMode="External"/><Relationship Id="rId6673" Type="http://schemas.openxmlformats.org/officeDocument/2006/relationships/hyperlink" Target="https://www.google.com.tw/maps/place/23.894324,120.472648" TargetMode="External"/><Relationship Id="rId7724" Type="http://schemas.openxmlformats.org/officeDocument/2006/relationships/hyperlink" Target="https://www.google.com.tw/maps/place/23.564903,120.890946" TargetMode="External"/><Relationship Id="rId2869" Type="http://schemas.openxmlformats.org/officeDocument/2006/relationships/hyperlink" Target="https://www.google.com.tw/maps/place/24.614098,121.529114" TargetMode="External"/><Relationship Id="rId5275" Type="http://schemas.openxmlformats.org/officeDocument/2006/relationships/hyperlink" Target="https://www.google.com.tw/maps/place/24.686398,120.869341" TargetMode="External"/><Relationship Id="rId6326" Type="http://schemas.openxmlformats.org/officeDocument/2006/relationships/hyperlink" Target="https://www.google.com.tw/maps/place/22.421952,120.537771" TargetMode="External"/><Relationship Id="rId6740" Type="http://schemas.openxmlformats.org/officeDocument/2006/relationships/hyperlink" Target="https://www.google.com.tw/maps/place/23.674151,120.314914" TargetMode="External"/><Relationship Id="rId1885" Type="http://schemas.openxmlformats.org/officeDocument/2006/relationships/hyperlink" Target="https://www.google.com.tw/maps/place/24.571879,120.936417" TargetMode="External"/><Relationship Id="rId2936" Type="http://schemas.openxmlformats.org/officeDocument/2006/relationships/hyperlink" Target="https://www.google.com.tw/maps/place/24.755951,121.761718" TargetMode="External"/><Relationship Id="rId4291" Type="http://schemas.openxmlformats.org/officeDocument/2006/relationships/hyperlink" Target="https://www.google.com.tw/maps/place/22.705514,121.041409" TargetMode="External"/><Relationship Id="rId5342" Type="http://schemas.openxmlformats.org/officeDocument/2006/relationships/hyperlink" Target="https://www.google.com.tw/maps/place/23.977700,120.705867" TargetMode="External"/><Relationship Id="rId8498" Type="http://schemas.openxmlformats.org/officeDocument/2006/relationships/hyperlink" Target="https://www.google.com.tw/maps/place/23.047922,120.668568" TargetMode="External"/><Relationship Id="rId908" Type="http://schemas.openxmlformats.org/officeDocument/2006/relationships/hyperlink" Target="https://www.google.com.tw/maps/place/22.248338,120.658644" TargetMode="External"/><Relationship Id="rId1538" Type="http://schemas.openxmlformats.org/officeDocument/2006/relationships/hyperlink" Target="https://www.google.com.tw/maps/place/25.149493,121.459532" TargetMode="External"/><Relationship Id="rId8565" Type="http://schemas.openxmlformats.org/officeDocument/2006/relationships/hyperlink" Target="https://www.google.com.tw/maps/place/22.791617,120.612600" TargetMode="External"/><Relationship Id="rId1952" Type="http://schemas.openxmlformats.org/officeDocument/2006/relationships/hyperlink" Target="https://www.google.com.tw/maps/place/24.340073,120.816121" TargetMode="External"/><Relationship Id="rId4011" Type="http://schemas.openxmlformats.org/officeDocument/2006/relationships/hyperlink" Target="https://www.google.com.tw/maps/place/23.699329,121.411288" TargetMode="External"/><Relationship Id="rId7167" Type="http://schemas.openxmlformats.org/officeDocument/2006/relationships/hyperlink" Target="https://www.google.com.tw/maps/place/23.077570,120.582529" TargetMode="External"/><Relationship Id="rId8218" Type="http://schemas.openxmlformats.org/officeDocument/2006/relationships/hyperlink" Target="https://www.google.com.tw/maps/place/22.666684,120.492416" TargetMode="External"/><Relationship Id="rId1605" Type="http://schemas.openxmlformats.org/officeDocument/2006/relationships/hyperlink" Target="https://www.google.com.tw/maps/place/25.102944,121.738264" TargetMode="External"/><Relationship Id="rId6183" Type="http://schemas.openxmlformats.org/officeDocument/2006/relationships/hyperlink" Target="https://www.google.com.tw/maps/place/22.876497,120.218807" TargetMode="External"/><Relationship Id="rId7234" Type="http://schemas.openxmlformats.org/officeDocument/2006/relationships/hyperlink" Target="https://www.google.com.tw/maps/place/23.153775,120.760217" TargetMode="External"/><Relationship Id="rId7581" Type="http://schemas.openxmlformats.org/officeDocument/2006/relationships/hyperlink" Target="https://www.google.com.tw/maps/place/23.992941,120.974168" TargetMode="External"/><Relationship Id="rId8632" Type="http://schemas.openxmlformats.org/officeDocument/2006/relationships/hyperlink" Target="https://www.google.com.tw/maps/place/22.556226,120.468645" TargetMode="External"/><Relationship Id="rId3777" Type="http://schemas.openxmlformats.org/officeDocument/2006/relationships/hyperlink" Target="https://www.google.com.tw/maps/place/24.474933,121.819213" TargetMode="External"/><Relationship Id="rId4828" Type="http://schemas.openxmlformats.org/officeDocument/2006/relationships/hyperlink" Target="https://www.google.com.tw/maps/place/23.241285,121.416191" TargetMode="External"/><Relationship Id="rId698" Type="http://schemas.openxmlformats.org/officeDocument/2006/relationships/hyperlink" Target="https://www.google.com.tw/maps/place/22.884710,120.246325" TargetMode="External"/><Relationship Id="rId2379" Type="http://schemas.openxmlformats.org/officeDocument/2006/relationships/hyperlink" Target="https://www.google.com.tw/maps/place/23.213203,120.532542" TargetMode="External"/><Relationship Id="rId2793" Type="http://schemas.openxmlformats.org/officeDocument/2006/relationships/hyperlink" Target="https://www.google.com.tw/maps/place/24.505528,120.827067" TargetMode="External"/><Relationship Id="rId3844" Type="http://schemas.openxmlformats.org/officeDocument/2006/relationships/hyperlink" Target="https://www.google.com.tw/maps/place/24.273082,121.742263" TargetMode="External"/><Relationship Id="rId6250" Type="http://schemas.openxmlformats.org/officeDocument/2006/relationships/hyperlink" Target="https://www.google.com.tw/maps/place/22.622127,120.301377" TargetMode="External"/><Relationship Id="rId7301" Type="http://schemas.openxmlformats.org/officeDocument/2006/relationships/hyperlink" Target="https://www.google.com.tw/maps/place/23.279532,120.875214" TargetMode="External"/><Relationship Id="rId765" Type="http://schemas.openxmlformats.org/officeDocument/2006/relationships/hyperlink" Target="https://www.google.com.tw/maps/place/22.637449,120.351188" TargetMode="External"/><Relationship Id="rId1395" Type="http://schemas.openxmlformats.org/officeDocument/2006/relationships/hyperlink" Target="https://www.google.com.tw/maps/place/24.724552,121.820855" TargetMode="External"/><Relationship Id="rId2446" Type="http://schemas.openxmlformats.org/officeDocument/2006/relationships/hyperlink" Target="https://www.google.com.tw/maps/place/22.970602,120.467853" TargetMode="External"/><Relationship Id="rId2860" Type="http://schemas.openxmlformats.org/officeDocument/2006/relationships/hyperlink" Target="https://www.google.com.tw/maps/place/24.604752,121.508068" TargetMode="External"/><Relationship Id="rId9059" Type="http://schemas.openxmlformats.org/officeDocument/2006/relationships/hyperlink" Target="https://www.google.com.tw/maps/place/24.783945,121.362040" TargetMode="External"/><Relationship Id="rId418" Type="http://schemas.openxmlformats.org/officeDocument/2006/relationships/hyperlink" Target="https://www.google.com.tw/maps/place/23.937922,120.558435" TargetMode="External"/><Relationship Id="rId832" Type="http://schemas.openxmlformats.org/officeDocument/2006/relationships/hyperlink" Target="https://www.google.com.tw/maps/place/22.544202,120.555067" TargetMode="External"/><Relationship Id="rId1048" Type="http://schemas.openxmlformats.org/officeDocument/2006/relationships/hyperlink" Target="https://www.google.com.tw/maps/place/23.723350,120.525632" TargetMode="External"/><Relationship Id="rId1462" Type="http://schemas.openxmlformats.org/officeDocument/2006/relationships/hyperlink" Target="https://www.google.com.tw/maps/place/25.178640,121.562645" TargetMode="External"/><Relationship Id="rId2513" Type="http://schemas.openxmlformats.org/officeDocument/2006/relationships/hyperlink" Target="https://www.google.com.tw/maps/place/22.718680,120.488413" TargetMode="External"/><Relationship Id="rId3911" Type="http://schemas.openxmlformats.org/officeDocument/2006/relationships/hyperlink" Target="https://www.google.com.tw/maps/place/24.041282,121.603492" TargetMode="External"/><Relationship Id="rId5669" Type="http://schemas.openxmlformats.org/officeDocument/2006/relationships/hyperlink" Target="https://www.google.com.tw/maps/place/25.072200,121.198450" TargetMode="External"/><Relationship Id="rId8075" Type="http://schemas.openxmlformats.org/officeDocument/2006/relationships/hyperlink" Target="https://www.google.com.tw/maps/place/22.774151,120.405109" TargetMode="External"/><Relationship Id="rId9126" Type="http://schemas.openxmlformats.org/officeDocument/2006/relationships/hyperlink" Target="https://www.google.com.tw/maps/place/24.751278,121.354977" TargetMode="External"/><Relationship Id="rId1115" Type="http://schemas.openxmlformats.org/officeDocument/2006/relationships/hyperlink" Target="https://www.google.com.tw/maps/place/25.213047,121.450526" TargetMode="External"/><Relationship Id="rId7091" Type="http://schemas.openxmlformats.org/officeDocument/2006/relationships/hyperlink" Target="https://www.google.com.tw/maps/place/23.062055,120.333167" TargetMode="External"/><Relationship Id="rId8142" Type="http://schemas.openxmlformats.org/officeDocument/2006/relationships/hyperlink" Target="https://www.google.com.tw/maps/place/23.126240,121.279880" TargetMode="External"/><Relationship Id="rId3287" Type="http://schemas.openxmlformats.org/officeDocument/2006/relationships/hyperlink" Target="https://www.google.com.tw/maps/place/24.260078,121.219432" TargetMode="External"/><Relationship Id="rId4338" Type="http://schemas.openxmlformats.org/officeDocument/2006/relationships/hyperlink" Target="https://www.google.com.tw/maps/place/22.527030,120.963957" TargetMode="External"/><Relationship Id="rId4685" Type="http://schemas.openxmlformats.org/officeDocument/2006/relationships/hyperlink" Target="https://www.google.com.tw/maps/place/23.774396,121.556228" TargetMode="External"/><Relationship Id="rId5736" Type="http://schemas.openxmlformats.org/officeDocument/2006/relationships/hyperlink" Target="https://www.google.com.tw/maps/place/24.898350,120.968280" TargetMode="External"/><Relationship Id="rId4752" Type="http://schemas.openxmlformats.org/officeDocument/2006/relationships/hyperlink" Target="https://www.google.com.tw/maps/place/23.537087,121.506455" TargetMode="External"/><Relationship Id="rId5803" Type="http://schemas.openxmlformats.org/officeDocument/2006/relationships/hyperlink" Target="https://www.google.com.tw/maps/place/23.790897,120.873181" TargetMode="External"/><Relationship Id="rId8959" Type="http://schemas.openxmlformats.org/officeDocument/2006/relationships/hyperlink" Target="https://www.google.com.tw/maps/place/24.221309,121.043786" TargetMode="External"/><Relationship Id="rId3354" Type="http://schemas.openxmlformats.org/officeDocument/2006/relationships/hyperlink" Target="https://www.google.com.tw/maps/place/24.203237,121.297240" TargetMode="External"/><Relationship Id="rId4405" Type="http://schemas.openxmlformats.org/officeDocument/2006/relationships/hyperlink" Target="https://www.google.com.tw/maps/place/22.273312,120.861875" TargetMode="External"/><Relationship Id="rId7975" Type="http://schemas.openxmlformats.org/officeDocument/2006/relationships/hyperlink" Target="https://www.google.com.tw/maps/place/22.646672,120.421169" TargetMode="External"/><Relationship Id="rId275" Type="http://schemas.openxmlformats.org/officeDocument/2006/relationships/hyperlink" Target="https://www.google.com.tw/maps/place/24.471121,120.667623" TargetMode="External"/><Relationship Id="rId2370" Type="http://schemas.openxmlformats.org/officeDocument/2006/relationships/hyperlink" Target="https://www.google.com.tw/maps/place/23.225920,120.554942" TargetMode="External"/><Relationship Id="rId3007" Type="http://schemas.openxmlformats.org/officeDocument/2006/relationships/hyperlink" Target="https://www.google.com.tw/maps/place/24.443267,121.385154" TargetMode="External"/><Relationship Id="rId3421" Type="http://schemas.openxmlformats.org/officeDocument/2006/relationships/hyperlink" Target="https://www.google.com.tw/maps/place/24.194997,121.419833" TargetMode="External"/><Relationship Id="rId6577" Type="http://schemas.openxmlformats.org/officeDocument/2006/relationships/hyperlink" Target="https://www.google.com.tw/maps/place/23.496944,120.796944" TargetMode="External"/><Relationship Id="rId6991" Type="http://schemas.openxmlformats.org/officeDocument/2006/relationships/hyperlink" Target="https://www.google.com.tw/maps/place/22.976917,120.316334" TargetMode="External"/><Relationship Id="rId7628" Type="http://schemas.openxmlformats.org/officeDocument/2006/relationships/hyperlink" Target="https://www.google.com.tw/maps/place/23.848050,120.901075" TargetMode="External"/><Relationship Id="rId342" Type="http://schemas.openxmlformats.org/officeDocument/2006/relationships/hyperlink" Target="https://www.google.com.tw/maps/place/24.218816,120.542460" TargetMode="External"/><Relationship Id="rId2023" Type="http://schemas.openxmlformats.org/officeDocument/2006/relationships/hyperlink" Target="https://www.google.com.tw/maps/place/24.181752,120.701699" TargetMode="External"/><Relationship Id="rId5179" Type="http://schemas.openxmlformats.org/officeDocument/2006/relationships/hyperlink" Target="https://www.google.com.tw/maps/place/24.579819,120.862346" TargetMode="External"/><Relationship Id="rId5593" Type="http://schemas.openxmlformats.org/officeDocument/2006/relationships/hyperlink" Target="https://www.google.com.tw/maps/place/23.972767,120.644780" TargetMode="External"/><Relationship Id="rId6644" Type="http://schemas.openxmlformats.org/officeDocument/2006/relationships/hyperlink" Target="https://www.google.com.tw/maps/place/24.014470,120.487728" TargetMode="External"/><Relationship Id="rId9050" Type="http://schemas.openxmlformats.org/officeDocument/2006/relationships/hyperlink" Target="https://www.google.com.tw/maps/place/24.790922,121.365460" TargetMode="External"/><Relationship Id="rId4195" Type="http://schemas.openxmlformats.org/officeDocument/2006/relationships/hyperlink" Target="https://www.google.com.tw/maps/place/22.964290,121.131998" TargetMode="External"/><Relationship Id="rId5246" Type="http://schemas.openxmlformats.org/officeDocument/2006/relationships/hyperlink" Target="https://www.google.com.tw/maps/place/24.341492,120.732172" TargetMode="External"/><Relationship Id="rId1789" Type="http://schemas.openxmlformats.org/officeDocument/2006/relationships/hyperlink" Target="https://www.google.com.tw/maps/place/24.768418,121.174031" TargetMode="External"/><Relationship Id="rId4262" Type="http://schemas.openxmlformats.org/officeDocument/2006/relationships/hyperlink" Target="https://www.google.com.tw/maps/place/22.769467,121.118724" TargetMode="External"/><Relationship Id="rId5660" Type="http://schemas.openxmlformats.org/officeDocument/2006/relationships/hyperlink" Target="https://www.google.com.tw/maps/place/25.095400,121.233650" TargetMode="External"/><Relationship Id="rId6711" Type="http://schemas.openxmlformats.org/officeDocument/2006/relationships/hyperlink" Target="https://www.google.com.tw/maps/place/23.780277,120.365844" TargetMode="External"/><Relationship Id="rId8469" Type="http://schemas.openxmlformats.org/officeDocument/2006/relationships/hyperlink" Target="https://www.google.com.tw/maps/place/22.161956,120.890461" TargetMode="External"/><Relationship Id="rId1856" Type="http://schemas.openxmlformats.org/officeDocument/2006/relationships/hyperlink" Target="https://www.google.com.tw/maps/place/24.669910,120.965898" TargetMode="External"/><Relationship Id="rId2907" Type="http://schemas.openxmlformats.org/officeDocument/2006/relationships/hyperlink" Target="https://www.google.com.tw/maps/place/24.711081,121.653779" TargetMode="External"/><Relationship Id="rId5313" Type="http://schemas.openxmlformats.org/officeDocument/2006/relationships/hyperlink" Target="https://www.google.com.tw/maps/place/24.058698,120.618482" TargetMode="External"/><Relationship Id="rId8883" Type="http://schemas.openxmlformats.org/officeDocument/2006/relationships/hyperlink" Target="https://www.google.com.tw/maps/place/24.961845,121.162210" TargetMode="External"/><Relationship Id="rId1509" Type="http://schemas.openxmlformats.org/officeDocument/2006/relationships/hyperlink" Target="https://www.google.com.tw/maps/place/25.065385,121.522268" TargetMode="External"/><Relationship Id="rId1923" Type="http://schemas.openxmlformats.org/officeDocument/2006/relationships/hyperlink" Target="https://www.google.com.tw/maps/place/24.435309,120.870405" TargetMode="External"/><Relationship Id="rId7485" Type="http://schemas.openxmlformats.org/officeDocument/2006/relationships/hyperlink" Target="https://www.google.com.tw/maps/place/23.044520,120.439363" TargetMode="External"/><Relationship Id="rId8536" Type="http://schemas.openxmlformats.org/officeDocument/2006/relationships/hyperlink" Target="https://www.google.com.tw/maps/place/22.900015,120.647860" TargetMode="External"/><Relationship Id="rId8950" Type="http://schemas.openxmlformats.org/officeDocument/2006/relationships/hyperlink" Target="https://www.google.com.tw/maps/place/22.890017,120.303793" TargetMode="External"/><Relationship Id="rId6087" Type="http://schemas.openxmlformats.org/officeDocument/2006/relationships/hyperlink" Target="https://www.google.com.tw/maps/place/23.420000,120.177223" TargetMode="External"/><Relationship Id="rId7138" Type="http://schemas.openxmlformats.org/officeDocument/2006/relationships/hyperlink" Target="https://www.google.com.tw/maps/place/23.076112,120.493986" TargetMode="External"/><Relationship Id="rId7552" Type="http://schemas.openxmlformats.org/officeDocument/2006/relationships/hyperlink" Target="https://www.google.com.tw/maps/place/24.058886,120.929880" TargetMode="External"/><Relationship Id="rId8603" Type="http://schemas.openxmlformats.org/officeDocument/2006/relationships/hyperlink" Target="https://www.google.com.tw/maps/place/22.673332,120.489261" TargetMode="External"/><Relationship Id="rId2697" Type="http://schemas.openxmlformats.org/officeDocument/2006/relationships/hyperlink" Target="https://www.google.com.tw/maps/place/25.052361,121.608953" TargetMode="External"/><Relationship Id="rId3748" Type="http://schemas.openxmlformats.org/officeDocument/2006/relationships/hyperlink" Target="https://www.google.com.tw/maps/place/24.533013,121.865993" TargetMode="External"/><Relationship Id="rId6154" Type="http://schemas.openxmlformats.org/officeDocument/2006/relationships/hyperlink" Target="https://www.google.com.tw/maps/place/23.139750,120.134584" TargetMode="External"/><Relationship Id="rId7205" Type="http://schemas.openxmlformats.org/officeDocument/2006/relationships/hyperlink" Target="https://www.google.com.tw/maps/place/23.095131,120.681402" TargetMode="External"/><Relationship Id="rId669" Type="http://schemas.openxmlformats.org/officeDocument/2006/relationships/hyperlink" Target="https://www.google.com.tw/maps/place/22.997417,120.234473" TargetMode="External"/><Relationship Id="rId1299" Type="http://schemas.openxmlformats.org/officeDocument/2006/relationships/hyperlink" Target="https://www.google.com.tw/maps/place/25.020400,121.961299" TargetMode="External"/><Relationship Id="rId5170" Type="http://schemas.openxmlformats.org/officeDocument/2006/relationships/hyperlink" Target="https://www.google.com.tw/maps/place/24.601227,120.889305" TargetMode="External"/><Relationship Id="rId6221" Type="http://schemas.openxmlformats.org/officeDocument/2006/relationships/hyperlink" Target="https://www.google.com.tw/maps/place/22.724557,120.276247" TargetMode="External"/><Relationship Id="rId9377" Type="http://schemas.openxmlformats.org/officeDocument/2006/relationships/hyperlink" Target="https://www.google.com.tw/maps/place/24.650669,121.423396" TargetMode="External"/><Relationship Id="rId736" Type="http://schemas.openxmlformats.org/officeDocument/2006/relationships/hyperlink" Target="https://www.google.com.tw/maps/place/22.733774,120.319688" TargetMode="External"/><Relationship Id="rId1366" Type="http://schemas.openxmlformats.org/officeDocument/2006/relationships/hyperlink" Target="https://www.google.com.tw/maps/place/24.853987,121.822969" TargetMode="External"/><Relationship Id="rId2417" Type="http://schemas.openxmlformats.org/officeDocument/2006/relationships/hyperlink" Target="https://www.google.com.tw/maps/place/23.094113,120.483806" TargetMode="External"/><Relationship Id="rId2764" Type="http://schemas.openxmlformats.org/officeDocument/2006/relationships/hyperlink" Target="https://www.google.com.tw/maps/place/24.589221,120.806703" TargetMode="External"/><Relationship Id="rId3815" Type="http://schemas.openxmlformats.org/officeDocument/2006/relationships/hyperlink" Target="https://www.google.com.tw/maps/place/24.367133,121.779693" TargetMode="External"/><Relationship Id="rId8393" Type="http://schemas.openxmlformats.org/officeDocument/2006/relationships/hyperlink" Target="https://www.google.com.tw/maps/place/22.027009,120.742033" TargetMode="External"/><Relationship Id="rId1019" Type="http://schemas.openxmlformats.org/officeDocument/2006/relationships/hyperlink" Target="https://www.google.com.tw/maps/place/24.110510,120.601274" TargetMode="External"/><Relationship Id="rId1780" Type="http://schemas.openxmlformats.org/officeDocument/2006/relationships/hyperlink" Target="https://www.google.com.tw/maps/place/24.803544,121.191186" TargetMode="External"/><Relationship Id="rId2831" Type="http://schemas.openxmlformats.org/officeDocument/2006/relationships/hyperlink" Target="https://www.google.com.tw/maps/place/24.635416,121.479321" TargetMode="External"/><Relationship Id="rId5987" Type="http://schemas.openxmlformats.org/officeDocument/2006/relationships/hyperlink" Target="https://www.google.com.tw/maps/place/23.793758,120.277769" TargetMode="External"/><Relationship Id="rId8046" Type="http://schemas.openxmlformats.org/officeDocument/2006/relationships/hyperlink" Target="https://www.google.com.tw/maps/place/23.831897,120.916021" TargetMode="External"/><Relationship Id="rId72" Type="http://schemas.openxmlformats.org/officeDocument/2006/relationships/hyperlink" Target="https://www.google.com.tw/maps/place/24.965480,121.227960" TargetMode="External"/><Relationship Id="rId803" Type="http://schemas.openxmlformats.org/officeDocument/2006/relationships/hyperlink" Target="https://www.google.com.tw/maps/place/22.652080,120.525068" TargetMode="External"/><Relationship Id="rId1433" Type="http://schemas.openxmlformats.org/officeDocument/2006/relationships/hyperlink" Target="https://www.google.com.tw/maps/place/24.591873,121.858133" TargetMode="External"/><Relationship Id="rId4589" Type="http://schemas.openxmlformats.org/officeDocument/2006/relationships/hyperlink" Target="https://www.google.com.tw/maps/place/24.266299,120.571265" TargetMode="External"/><Relationship Id="rId8460" Type="http://schemas.openxmlformats.org/officeDocument/2006/relationships/hyperlink" Target="https://www.google.com.tw/maps/place/22.133593,120.882553" TargetMode="External"/><Relationship Id="rId1500" Type="http://schemas.openxmlformats.org/officeDocument/2006/relationships/hyperlink" Target="https://www.google.com.tw/maps/place/25.100373,121.537177" TargetMode="External"/><Relationship Id="rId4656" Type="http://schemas.openxmlformats.org/officeDocument/2006/relationships/hyperlink" Target="https://www.google.com.tw/maps/place/23.890590,121.603285" TargetMode="External"/><Relationship Id="rId5707" Type="http://schemas.openxmlformats.org/officeDocument/2006/relationships/hyperlink" Target="https://www.google.com.tw/maps/place/25.006640,121.043050" TargetMode="External"/><Relationship Id="rId7062" Type="http://schemas.openxmlformats.org/officeDocument/2006/relationships/hyperlink" Target="https://www.google.com.tw/maps/place/23.003290,120.213470" TargetMode="External"/><Relationship Id="rId8113" Type="http://schemas.openxmlformats.org/officeDocument/2006/relationships/hyperlink" Target="https://www.google.com.tw/maps/place/22.794293,120.569868" TargetMode="External"/><Relationship Id="rId3258" Type="http://schemas.openxmlformats.org/officeDocument/2006/relationships/hyperlink" Target="https://www.google.com.tw/maps/place/24.190277,120.991519" TargetMode="External"/><Relationship Id="rId3672" Type="http://schemas.openxmlformats.org/officeDocument/2006/relationships/hyperlink" Target="https://www.google.com.tw/maps/place/24.794716,121.763088" TargetMode="External"/><Relationship Id="rId4309" Type="http://schemas.openxmlformats.org/officeDocument/2006/relationships/hyperlink" Target="https://www.google.com.tw/maps/place/22.635732,121.015030" TargetMode="External"/><Relationship Id="rId4723" Type="http://schemas.openxmlformats.org/officeDocument/2006/relationships/hyperlink" Target="https://www.google.com.tw/maps/place/23.652101,121.536728" TargetMode="External"/><Relationship Id="rId7879" Type="http://schemas.openxmlformats.org/officeDocument/2006/relationships/hyperlink" Target="https://www.google.com.tw/maps/place/23.016630,120.573742" TargetMode="External"/><Relationship Id="rId179" Type="http://schemas.openxmlformats.org/officeDocument/2006/relationships/hyperlink" Target="https://www.google.com.tw/maps/place/24.719010,120.915200" TargetMode="External"/><Relationship Id="rId593" Type="http://schemas.openxmlformats.org/officeDocument/2006/relationships/hyperlink" Target="https://www.google.com.tw/maps/place/23.264804,120.313018" TargetMode="External"/><Relationship Id="rId2274" Type="http://schemas.openxmlformats.org/officeDocument/2006/relationships/hyperlink" Target="https://www.google.com.tw/maps/place/23.384700,120.575348" TargetMode="External"/><Relationship Id="rId3325" Type="http://schemas.openxmlformats.org/officeDocument/2006/relationships/hyperlink" Target="https://www.google.com.tw/maps/place/24.215222,121.267193" TargetMode="External"/><Relationship Id="rId246" Type="http://schemas.openxmlformats.org/officeDocument/2006/relationships/hyperlink" Target="https://www.google.com.tw/maps/place/24.572318,120.727082" TargetMode="External"/><Relationship Id="rId660" Type="http://schemas.openxmlformats.org/officeDocument/2006/relationships/hyperlink" Target="https://www.google.com.tw/maps/place/23.029528,120.224528" TargetMode="External"/><Relationship Id="rId1290" Type="http://schemas.openxmlformats.org/officeDocument/2006/relationships/hyperlink" Target="https://www.google.com.tw/maps/place/25.028000,121.927399" TargetMode="External"/><Relationship Id="rId2341" Type="http://schemas.openxmlformats.org/officeDocument/2006/relationships/hyperlink" Target="https://www.google.com.tw/maps/place/23.286021,120.589807" TargetMode="External"/><Relationship Id="rId5497" Type="http://schemas.openxmlformats.org/officeDocument/2006/relationships/hyperlink" Target="https://www.google.com.tw/maps/place/24.039528,121.215367" TargetMode="External"/><Relationship Id="rId6548" Type="http://schemas.openxmlformats.org/officeDocument/2006/relationships/hyperlink" Target="https://www.google.com.tw/maps/place/23.474444,120.734445" TargetMode="External"/><Relationship Id="rId6895" Type="http://schemas.openxmlformats.org/officeDocument/2006/relationships/hyperlink" Target="https://www.google.com.tw/maps/place/23.066333,120.217806" TargetMode="External"/><Relationship Id="rId7946" Type="http://schemas.openxmlformats.org/officeDocument/2006/relationships/hyperlink" Target="https://www.google.com.tw/maps/place/22.769809,120.448804" TargetMode="External"/><Relationship Id="rId313" Type="http://schemas.openxmlformats.org/officeDocument/2006/relationships/hyperlink" Target="https://www.google.com.tw/maps/place/24.329607,120.610871" TargetMode="External"/><Relationship Id="rId4099" Type="http://schemas.openxmlformats.org/officeDocument/2006/relationships/hyperlink" Target="https://www.google.com.tw/maps/place/23.344230,121.321810" TargetMode="External"/><Relationship Id="rId6962" Type="http://schemas.openxmlformats.org/officeDocument/2006/relationships/hyperlink" Target="https://www.google.com.tw/maps/place/23.099555,120.294889" TargetMode="External"/><Relationship Id="rId9021" Type="http://schemas.openxmlformats.org/officeDocument/2006/relationships/hyperlink" Target="https://www.google.com.tw/maps/place/24.832432,121.305330" TargetMode="External"/><Relationship Id="rId5564" Type="http://schemas.openxmlformats.org/officeDocument/2006/relationships/hyperlink" Target="https://www.google.com.tw/maps/place/24.142354,121.284737" TargetMode="External"/><Relationship Id="rId6615" Type="http://schemas.openxmlformats.org/officeDocument/2006/relationships/hyperlink" Target="https://www.google.com.tw/maps/place/23.480798,120.867455" TargetMode="External"/><Relationship Id="rId1010" Type="http://schemas.openxmlformats.org/officeDocument/2006/relationships/hyperlink" Target="https://www.google.com.tw/maps/place/24.109360,120.643152" TargetMode="External"/><Relationship Id="rId4166" Type="http://schemas.openxmlformats.org/officeDocument/2006/relationships/hyperlink" Target="https://www.google.com.tw/maps/place/23.088166,121.176230" TargetMode="External"/><Relationship Id="rId4580" Type="http://schemas.openxmlformats.org/officeDocument/2006/relationships/hyperlink" Target="https://www.google.com.tw/maps/place/23.881401,121.513699" TargetMode="External"/><Relationship Id="rId5217" Type="http://schemas.openxmlformats.org/officeDocument/2006/relationships/hyperlink" Target="https://www.google.com.tw/maps/place/24.459699,120.780961" TargetMode="External"/><Relationship Id="rId5631" Type="http://schemas.openxmlformats.org/officeDocument/2006/relationships/hyperlink" Target="https://www.google.com.tw/maps/place/25.133300,121.360200" TargetMode="External"/><Relationship Id="rId8787" Type="http://schemas.openxmlformats.org/officeDocument/2006/relationships/hyperlink" Target="https://www.google.com.tw/maps/place/23.309030,121.250570" TargetMode="External"/><Relationship Id="rId1827" Type="http://schemas.openxmlformats.org/officeDocument/2006/relationships/hyperlink" Target="https://www.google.com.tw/maps/place/24.703385,121.059481" TargetMode="External"/><Relationship Id="rId7389" Type="http://schemas.openxmlformats.org/officeDocument/2006/relationships/hyperlink" Target="https://www.google.com.tw/maps/place/23.196214,121.024286" TargetMode="External"/><Relationship Id="rId3999" Type="http://schemas.openxmlformats.org/officeDocument/2006/relationships/hyperlink" Target="https://www.google.com.tw/maps/place/23.739879,121.446265" TargetMode="External"/><Relationship Id="rId4300" Type="http://schemas.openxmlformats.org/officeDocument/2006/relationships/hyperlink" Target="https://www.google.com.tw/maps/place/22.670666,121.036153" TargetMode="External"/><Relationship Id="rId170" Type="http://schemas.openxmlformats.org/officeDocument/2006/relationships/hyperlink" Target="https://www.google.com.tw/maps/place/24.756258,120.910574" TargetMode="External"/><Relationship Id="rId6472" Type="http://schemas.openxmlformats.org/officeDocument/2006/relationships/hyperlink" Target="https://www.google.com.tw/maps/place/23.443413,120.592221" TargetMode="External"/><Relationship Id="rId7523" Type="http://schemas.openxmlformats.org/officeDocument/2006/relationships/hyperlink" Target="https://www.google.com.tw/maps/place/24.122627,120.886481" TargetMode="External"/><Relationship Id="rId7870" Type="http://schemas.openxmlformats.org/officeDocument/2006/relationships/hyperlink" Target="https://www.google.com.tw/maps/place/23.043318,120.550401" TargetMode="External"/><Relationship Id="rId8921" Type="http://schemas.openxmlformats.org/officeDocument/2006/relationships/hyperlink" Target="https://www.google.com.tw/maps/place/23.008070,120.286160" TargetMode="External"/><Relationship Id="rId5074" Type="http://schemas.openxmlformats.org/officeDocument/2006/relationships/hyperlink" Target="https://www.google.com.tw/maps/place/23.837929,121.511944" TargetMode="External"/><Relationship Id="rId6125" Type="http://schemas.openxmlformats.org/officeDocument/2006/relationships/hyperlink" Target="https://www.google.com.tw/maps/place/23.268372,120.126613" TargetMode="External"/><Relationship Id="rId8297" Type="http://schemas.openxmlformats.org/officeDocument/2006/relationships/hyperlink" Target="https://www.google.com.tw/maps/place/22.742058,120.731137" TargetMode="External"/><Relationship Id="rId1684" Type="http://schemas.openxmlformats.org/officeDocument/2006/relationships/hyperlink" Target="https://www.google.com.tw/maps/place/25.010608,121.462646" TargetMode="External"/><Relationship Id="rId2735" Type="http://schemas.openxmlformats.org/officeDocument/2006/relationships/hyperlink" Target="https://www.google.com.tw/maps/place/25.059021,121.637814" TargetMode="External"/><Relationship Id="rId9348" Type="http://schemas.openxmlformats.org/officeDocument/2006/relationships/hyperlink" Target="https://www.google.com.tw/maps/place/24.650992,121.409523" TargetMode="External"/><Relationship Id="rId707" Type="http://schemas.openxmlformats.org/officeDocument/2006/relationships/hyperlink" Target="https://www.google.com.tw/maps/place/22.847563,120.262550" TargetMode="External"/><Relationship Id="rId1337" Type="http://schemas.openxmlformats.org/officeDocument/2006/relationships/hyperlink" Target="https://www.google.com.tw/maps/place/24.948013,121.905366" TargetMode="External"/><Relationship Id="rId5958" Type="http://schemas.openxmlformats.org/officeDocument/2006/relationships/hyperlink" Target="https://www.google.com.tw/maps/place/23.942602,120.328198" TargetMode="External"/><Relationship Id="rId43" Type="http://schemas.openxmlformats.org/officeDocument/2006/relationships/hyperlink" Target="https://www.google.com.tw/maps/place/25.002085,121.350951" TargetMode="External"/><Relationship Id="rId7380" Type="http://schemas.openxmlformats.org/officeDocument/2006/relationships/hyperlink" Target="https://www.google.com.tw/maps/place/23.216488,121.019541" TargetMode="External"/><Relationship Id="rId8431" Type="http://schemas.openxmlformats.org/officeDocument/2006/relationships/hyperlink" Target="https://www.google.com.tw/maps/place/21.915268,120.845715" TargetMode="External"/><Relationship Id="rId7033" Type="http://schemas.openxmlformats.org/officeDocument/2006/relationships/hyperlink" Target="https://www.google.com.tw/maps/place/22.822194,120.305923" TargetMode="External"/><Relationship Id="rId3990" Type="http://schemas.openxmlformats.org/officeDocument/2006/relationships/hyperlink" Target="https://www.google.com.tw/maps/place/23.775836,121.457395" TargetMode="External"/><Relationship Id="rId1194" Type="http://schemas.openxmlformats.org/officeDocument/2006/relationships/hyperlink" Target="https://www.google.com.tw/maps/place/25.179944,121.691095" TargetMode="External"/><Relationship Id="rId2592" Type="http://schemas.openxmlformats.org/officeDocument/2006/relationships/hyperlink" Target="https://www.google.com.tw/maps/place/23.814475,120.749319" TargetMode="External"/><Relationship Id="rId3643" Type="http://schemas.openxmlformats.org/officeDocument/2006/relationships/hyperlink" Target="https://www.google.com.tw/maps/place/24.858479,121.792661" TargetMode="External"/><Relationship Id="rId217" Type="http://schemas.openxmlformats.org/officeDocument/2006/relationships/hyperlink" Target="https://www.google.com.tw/maps/place/24.624460,120.817149" TargetMode="External"/><Relationship Id="rId564" Type="http://schemas.openxmlformats.org/officeDocument/2006/relationships/hyperlink" Target="https://www.google.com.tw/maps/place/23.375272,120.365582" TargetMode="External"/><Relationship Id="rId2245" Type="http://schemas.openxmlformats.org/officeDocument/2006/relationships/hyperlink" Target="https://www.google.com.tw/maps/place/23.422147,120.521761" TargetMode="External"/><Relationship Id="rId6866" Type="http://schemas.openxmlformats.org/officeDocument/2006/relationships/hyperlink" Target="https://www.google.com.tw/maps/place/23.187316,120.186925" TargetMode="External"/><Relationship Id="rId7917" Type="http://schemas.openxmlformats.org/officeDocument/2006/relationships/hyperlink" Target="https://www.google.com.tw/maps/place/22.890745,120.483472" TargetMode="External"/><Relationship Id="rId5468" Type="http://schemas.openxmlformats.org/officeDocument/2006/relationships/hyperlink" Target="https://www.google.com.tw/maps/place/24.029354,121.163148" TargetMode="External"/><Relationship Id="rId6519" Type="http://schemas.openxmlformats.org/officeDocument/2006/relationships/hyperlink" Target="https://www.google.com.tw/maps/place/23.433611,120.663333" TargetMode="External"/><Relationship Id="rId4551" Type="http://schemas.openxmlformats.org/officeDocument/2006/relationships/hyperlink" Target="https://www.google.com.tw/maps/place/23.948853,121.548159" TargetMode="External"/><Relationship Id="rId3153" Type="http://schemas.openxmlformats.org/officeDocument/2006/relationships/hyperlink" Target="https://www.google.com.tw/maps/place/24.662045,121.625412" TargetMode="External"/><Relationship Id="rId4204" Type="http://schemas.openxmlformats.org/officeDocument/2006/relationships/hyperlink" Target="https://www.google.com.tw/maps/place/22.930983,121.144982" TargetMode="External"/><Relationship Id="rId5602" Type="http://schemas.openxmlformats.org/officeDocument/2006/relationships/hyperlink" Target="https://www.google.com.tw/maps/place/23.940558,120.668472" TargetMode="External"/><Relationship Id="rId7774" Type="http://schemas.openxmlformats.org/officeDocument/2006/relationships/hyperlink" Target="https://www.google.com.tw/maps/place/23.515201,120.897231" TargetMode="External"/><Relationship Id="rId8825" Type="http://schemas.openxmlformats.org/officeDocument/2006/relationships/hyperlink" Target="https://www.google.com.tw/maps/place/23.274830,121.352040" TargetMode="External"/><Relationship Id="rId6029" Type="http://schemas.openxmlformats.org/officeDocument/2006/relationships/hyperlink" Target="https://www.google.com.tw/maps/place/23.653123,120.175053" TargetMode="External"/><Relationship Id="rId6376" Type="http://schemas.openxmlformats.org/officeDocument/2006/relationships/hyperlink" Target="https://www.google.com.tw/maps/place/22.928895,120.185916" TargetMode="External"/><Relationship Id="rId7427" Type="http://schemas.openxmlformats.org/officeDocument/2006/relationships/hyperlink" Target="https://www.google.com.tw/maps/place/23.156082,121.059925" TargetMode="External"/><Relationship Id="rId2986" Type="http://schemas.openxmlformats.org/officeDocument/2006/relationships/hyperlink" Target="https://www.google.com.tw/maps/place/24.495829,121.431686" TargetMode="External"/><Relationship Id="rId958" Type="http://schemas.openxmlformats.org/officeDocument/2006/relationships/hyperlink" Target="https://www.google.com.tw/maps/place/25.012595,121.388162" TargetMode="External"/><Relationship Id="rId1588" Type="http://schemas.openxmlformats.org/officeDocument/2006/relationships/hyperlink" Target="https://www.google.com.tw/maps/place/25.023390,121.877493" TargetMode="External"/><Relationship Id="rId2639" Type="http://schemas.openxmlformats.org/officeDocument/2006/relationships/hyperlink" Target="https://www.google.com.tw/maps/place/24.953645,121.298549" TargetMode="External"/><Relationship Id="rId6510" Type="http://schemas.openxmlformats.org/officeDocument/2006/relationships/hyperlink" Target="https://www.google.com.tw/maps/place/23.409722,120.655556" TargetMode="External"/><Relationship Id="rId4061" Type="http://schemas.openxmlformats.org/officeDocument/2006/relationships/hyperlink" Target="https://www.google.com.tw/maps/place/23.489090,121.364740" TargetMode="External"/><Relationship Id="rId5112" Type="http://schemas.openxmlformats.org/officeDocument/2006/relationships/hyperlink" Target="https://www.google.com.tw/maps/place/24.183769,120.606906" TargetMode="External"/><Relationship Id="rId8682" Type="http://schemas.openxmlformats.org/officeDocument/2006/relationships/hyperlink" Target="https://www.google.com.tw/maps/place/22.878686,120.239351" TargetMode="External"/><Relationship Id="rId7284" Type="http://schemas.openxmlformats.org/officeDocument/2006/relationships/hyperlink" Target="https://www.google.com.tw/maps/place/23.270132,120.845217" TargetMode="External"/><Relationship Id="rId8335" Type="http://schemas.openxmlformats.org/officeDocument/2006/relationships/hyperlink" Target="https://www.google.com.tw/maps/place/22.552287,120.412244" TargetMode="External"/><Relationship Id="rId1722" Type="http://schemas.openxmlformats.org/officeDocument/2006/relationships/hyperlink" Target="https://www.google.com.tw/maps/place/24.903746,121.344084" TargetMode="External"/><Relationship Id="rId3894" Type="http://schemas.openxmlformats.org/officeDocument/2006/relationships/hyperlink" Target="https://www.google.com.tw/maps/place/24.113123,121.632499" TargetMode="External"/><Relationship Id="rId4945" Type="http://schemas.openxmlformats.org/officeDocument/2006/relationships/hyperlink" Target="https://www.google.com.tw/maps/place/22.814586,121.193211" TargetMode="External"/><Relationship Id="rId2496" Type="http://schemas.openxmlformats.org/officeDocument/2006/relationships/hyperlink" Target="https://www.google.com.tw/maps/place/22.789358,120.504815" TargetMode="External"/><Relationship Id="rId3547" Type="http://schemas.openxmlformats.org/officeDocument/2006/relationships/hyperlink" Target="https://www.google.com.tw/maps/place/24.954468,121.560097" TargetMode="External"/><Relationship Id="rId468" Type="http://schemas.openxmlformats.org/officeDocument/2006/relationships/hyperlink" Target="https://www.google.com.tw/maps/place/23.755369,120.497214" TargetMode="External"/><Relationship Id="rId1098" Type="http://schemas.openxmlformats.org/officeDocument/2006/relationships/hyperlink" Target="https://www.google.com.tw/maps/place/25.144535,121.459643" TargetMode="External"/><Relationship Id="rId2149" Type="http://schemas.openxmlformats.org/officeDocument/2006/relationships/hyperlink" Target="https://www.google.com.tw/maps/place/23.754515,120.610935" TargetMode="External"/><Relationship Id="rId6020" Type="http://schemas.openxmlformats.org/officeDocument/2006/relationships/hyperlink" Target="https://www.google.com.tw/maps/place/23.691758,120.186120" TargetMode="External"/><Relationship Id="rId2630" Type="http://schemas.openxmlformats.org/officeDocument/2006/relationships/hyperlink" Target="https://www.google.com.tw/maps/place/24.991992,121.306105" TargetMode="External"/><Relationship Id="rId8192" Type="http://schemas.openxmlformats.org/officeDocument/2006/relationships/hyperlink" Target="https://www.google.com.tw/maps/place/23.020220,121.286388" TargetMode="External"/><Relationship Id="rId9243" Type="http://schemas.openxmlformats.org/officeDocument/2006/relationships/hyperlink" Target="https://www.google.com.tw/maps/place/24.697981,121.366695" TargetMode="External"/><Relationship Id="rId602" Type="http://schemas.openxmlformats.org/officeDocument/2006/relationships/hyperlink" Target="https://www.google.com.tw/maps/place/23.226203,120.309382" TargetMode="External"/><Relationship Id="rId1232" Type="http://schemas.openxmlformats.org/officeDocument/2006/relationships/hyperlink" Target="https://www.google.com.tw/maps/place/25.139996,121.792615" TargetMode="External"/><Relationship Id="rId5853" Type="http://schemas.openxmlformats.org/officeDocument/2006/relationships/hyperlink" Target="https://www.google.com.tw/maps/place/24.298083,120.567953" TargetMode="External"/><Relationship Id="rId6904" Type="http://schemas.openxmlformats.org/officeDocument/2006/relationships/hyperlink" Target="https://www.google.com.tw/maps/place/23.027472,120.214861" TargetMode="External"/><Relationship Id="rId3057" Type="http://schemas.openxmlformats.org/officeDocument/2006/relationships/hyperlink" Target="https://www.google.com.tw/maps/place/24.351867,121.324904" TargetMode="External"/><Relationship Id="rId4108" Type="http://schemas.openxmlformats.org/officeDocument/2006/relationships/hyperlink" Target="https://www.google.com.tw/maps/place/23.313610,121.336560" TargetMode="External"/><Relationship Id="rId4455" Type="http://schemas.openxmlformats.org/officeDocument/2006/relationships/hyperlink" Target="https://www.google.com.tw/maps/place/22.206836,120.706895" TargetMode="External"/><Relationship Id="rId5506" Type="http://schemas.openxmlformats.org/officeDocument/2006/relationships/hyperlink" Target="https://www.google.com.tw/maps/place/24.038414,121.144732" TargetMode="External"/><Relationship Id="rId7678" Type="http://schemas.openxmlformats.org/officeDocument/2006/relationships/hyperlink" Target="https://www.google.com.tw/maps/place/23.683221,120.866863" TargetMode="External"/><Relationship Id="rId8729" Type="http://schemas.openxmlformats.org/officeDocument/2006/relationships/hyperlink" Target="https://www.google.com.tw/maps/place/22.886118,120.441531" TargetMode="External"/><Relationship Id="rId2140" Type="http://schemas.openxmlformats.org/officeDocument/2006/relationships/hyperlink" Target="https://www.google.com.tw/maps/place/23.763832,120.648267" TargetMode="External"/><Relationship Id="rId6761" Type="http://schemas.openxmlformats.org/officeDocument/2006/relationships/hyperlink" Target="https://www.google.com.tw/maps/place/23.581667,120.298611" TargetMode="External"/><Relationship Id="rId7812" Type="http://schemas.openxmlformats.org/officeDocument/2006/relationships/hyperlink" Target="https://www.google.com.tw/maps/place/23.208864,120.681649" TargetMode="External"/><Relationship Id="rId112" Type="http://schemas.openxmlformats.org/officeDocument/2006/relationships/hyperlink" Target="https://www.google.com.tw/maps/place/24.884900,121.076970" TargetMode="External"/><Relationship Id="rId5363" Type="http://schemas.openxmlformats.org/officeDocument/2006/relationships/hyperlink" Target="https://www.google.com.tw/maps/place/23.987762,120.802491" TargetMode="External"/><Relationship Id="rId6414" Type="http://schemas.openxmlformats.org/officeDocument/2006/relationships/hyperlink" Target="https://www.google.com.tw/maps/place/23.482500,120.351111" TargetMode="External"/><Relationship Id="rId5016" Type="http://schemas.openxmlformats.org/officeDocument/2006/relationships/hyperlink" Target="https://www.google.com.tw/maps/place/23.632987,121.490753" TargetMode="External"/><Relationship Id="rId1973" Type="http://schemas.openxmlformats.org/officeDocument/2006/relationships/hyperlink" Target="https://www.google.com.tw/maps/place/24.285610,120.798385" TargetMode="External"/><Relationship Id="rId7188" Type="http://schemas.openxmlformats.org/officeDocument/2006/relationships/hyperlink" Target="https://www.google.com.tw/maps/place/23.069799,120.637487" TargetMode="External"/><Relationship Id="rId8239" Type="http://schemas.openxmlformats.org/officeDocument/2006/relationships/hyperlink" Target="https://www.google.com.tw/maps/place/22.709423,120.574165" TargetMode="External"/><Relationship Id="rId8586" Type="http://schemas.openxmlformats.org/officeDocument/2006/relationships/hyperlink" Target="https://www.google.com.tw/maps/place/22.728780,120.544084" TargetMode="External"/><Relationship Id="rId1626" Type="http://schemas.openxmlformats.org/officeDocument/2006/relationships/hyperlink" Target="https://www.google.com.tw/maps/place/25.111528,121.812024" TargetMode="External"/><Relationship Id="rId3798" Type="http://schemas.openxmlformats.org/officeDocument/2006/relationships/hyperlink" Target="https://www.google.com.tw/maps/place/24.422983,121.789543" TargetMode="External"/><Relationship Id="rId4849" Type="http://schemas.openxmlformats.org/officeDocument/2006/relationships/hyperlink" Target="https://www.google.com.tw/maps/place/23.158588,121.400855" TargetMode="External"/><Relationship Id="rId8720" Type="http://schemas.openxmlformats.org/officeDocument/2006/relationships/hyperlink" Target="https://www.google.com.tw/maps/place/22.893762,120.405379" TargetMode="External"/><Relationship Id="rId6271" Type="http://schemas.openxmlformats.org/officeDocument/2006/relationships/hyperlink" Target="https://www.google.com.tw/maps/place/22.552486,120.363898" TargetMode="External"/><Relationship Id="rId7322" Type="http://schemas.openxmlformats.org/officeDocument/2006/relationships/hyperlink" Target="https://www.google.com.tw/maps/place/23.268908,120.916757" TargetMode="External"/><Relationship Id="rId1483" Type="http://schemas.openxmlformats.org/officeDocument/2006/relationships/hyperlink" Target="https://www.google.com.tw/maps/place/25.151077,121.550029" TargetMode="External"/><Relationship Id="rId2881" Type="http://schemas.openxmlformats.org/officeDocument/2006/relationships/hyperlink" Target="https://www.google.com.tw/maps/place/24.646581,121.565790" TargetMode="External"/><Relationship Id="rId3932" Type="http://schemas.openxmlformats.org/officeDocument/2006/relationships/hyperlink" Target="https://www.google.com.tw/maps/place/23.969314,121.595326" TargetMode="External"/><Relationship Id="rId8096" Type="http://schemas.openxmlformats.org/officeDocument/2006/relationships/hyperlink" Target="https://www.google.com.tw/maps/place/22.774912,120.494471" TargetMode="External"/><Relationship Id="rId9147" Type="http://schemas.openxmlformats.org/officeDocument/2006/relationships/hyperlink" Target="https://www.google.com.tw/maps/place/24.740780,121.343247" TargetMode="External"/><Relationship Id="rId506" Type="http://schemas.openxmlformats.org/officeDocument/2006/relationships/hyperlink" Target="https://www.google.com.tw/maps/place/23.602222,120.446111" TargetMode="External"/><Relationship Id="rId853" Type="http://schemas.openxmlformats.org/officeDocument/2006/relationships/hyperlink" Target="https://www.google.com.tw/maps/place/22.465344,120.549474" TargetMode="External"/><Relationship Id="rId1136" Type="http://schemas.openxmlformats.org/officeDocument/2006/relationships/hyperlink" Target="https://www.google.com.tw/maps/place/25.269464,121.509151" TargetMode="External"/><Relationship Id="rId2534" Type="http://schemas.openxmlformats.org/officeDocument/2006/relationships/hyperlink" Target="https://www.google.com.tw/maps/place/22.657516,120.467497" TargetMode="External"/><Relationship Id="rId5757" Type="http://schemas.openxmlformats.org/officeDocument/2006/relationships/hyperlink" Target="https://www.google.com.tw/maps/place/24.817780,120.923730" TargetMode="External"/><Relationship Id="rId6808" Type="http://schemas.openxmlformats.org/officeDocument/2006/relationships/hyperlink" Target="https://www.google.com.tw/maps/place/23.398611,120.245556" TargetMode="External"/><Relationship Id="rId4359" Type="http://schemas.openxmlformats.org/officeDocument/2006/relationships/hyperlink" Target="https://www.google.com.tw/maps/place/22.440811,120.938315" TargetMode="External"/><Relationship Id="rId8230" Type="http://schemas.openxmlformats.org/officeDocument/2006/relationships/hyperlink" Target="https://www.google.com.tw/maps/place/22.692136,120.538292" TargetMode="External"/><Relationship Id="rId4840" Type="http://schemas.openxmlformats.org/officeDocument/2006/relationships/hyperlink" Target="https://www.google.com.tw/maps/place/23.195897,121.395004" TargetMode="External"/><Relationship Id="rId2391" Type="http://schemas.openxmlformats.org/officeDocument/2006/relationships/hyperlink" Target="https://www.google.com.tw/maps/place/23.190996,120.508432" TargetMode="External"/><Relationship Id="rId3442" Type="http://schemas.openxmlformats.org/officeDocument/2006/relationships/hyperlink" Target="https://www.google.com.tw/maps/place/24.206429,121.437014" TargetMode="External"/><Relationship Id="rId363" Type="http://schemas.openxmlformats.org/officeDocument/2006/relationships/hyperlink" Target="https://www.google.com.tw/maps/place/24.132182,120.554053" TargetMode="External"/><Relationship Id="rId2044" Type="http://schemas.openxmlformats.org/officeDocument/2006/relationships/hyperlink" Target="https://www.google.com.tw/maps/place/24.100655,120.682457" TargetMode="External"/><Relationship Id="rId5267" Type="http://schemas.openxmlformats.org/officeDocument/2006/relationships/hyperlink" Target="https://www.google.com.tw/maps/place/24.256130,120.715193" TargetMode="External"/><Relationship Id="rId6318" Type="http://schemas.openxmlformats.org/officeDocument/2006/relationships/hyperlink" Target="https://www.google.com.tw/maps/place/22.443826,120.507133" TargetMode="External"/><Relationship Id="rId6665" Type="http://schemas.openxmlformats.org/officeDocument/2006/relationships/hyperlink" Target="https://www.google.com.tw/maps/place/23.925679,120.476739" TargetMode="External"/><Relationship Id="rId7716" Type="http://schemas.openxmlformats.org/officeDocument/2006/relationships/hyperlink" Target="https://www.google.com.tw/maps/place/23.553516,120.869641" TargetMode="External"/><Relationship Id="rId1877" Type="http://schemas.openxmlformats.org/officeDocument/2006/relationships/hyperlink" Target="https://www.google.com.tw/maps/place/24.598906,120.956407" TargetMode="External"/><Relationship Id="rId2928" Type="http://schemas.openxmlformats.org/officeDocument/2006/relationships/hyperlink" Target="https://www.google.com.tw/maps/place/24.746828,121.729296" TargetMode="External"/><Relationship Id="rId4350" Type="http://schemas.openxmlformats.org/officeDocument/2006/relationships/hyperlink" Target="https://www.google.com.tw/maps/place/22.475789,120.949990" TargetMode="External"/><Relationship Id="rId5401" Type="http://schemas.openxmlformats.org/officeDocument/2006/relationships/hyperlink" Target="https://www.google.com.tw/maps/place/23.976337,120.921974" TargetMode="External"/><Relationship Id="rId8971" Type="http://schemas.openxmlformats.org/officeDocument/2006/relationships/hyperlink" Target="https://www.google.com.tw/maps/place/24.234153,121.078203" TargetMode="External"/><Relationship Id="rId4003" Type="http://schemas.openxmlformats.org/officeDocument/2006/relationships/hyperlink" Target="https://www.google.com.tw/maps/place/23.724927,121.435998" TargetMode="External"/><Relationship Id="rId7573" Type="http://schemas.openxmlformats.org/officeDocument/2006/relationships/hyperlink" Target="https://www.google.com.tw/maps/place/24.020860,120.952057" TargetMode="External"/><Relationship Id="rId8624" Type="http://schemas.openxmlformats.org/officeDocument/2006/relationships/hyperlink" Target="https://www.google.com.tw/maps/place/22.582570,120.492321" TargetMode="External"/><Relationship Id="rId6175" Type="http://schemas.openxmlformats.org/officeDocument/2006/relationships/hyperlink" Target="https://www.google.com.tw/maps/place/22.876977,120.189367" TargetMode="External"/><Relationship Id="rId7226" Type="http://schemas.openxmlformats.org/officeDocument/2006/relationships/hyperlink" Target="https://www.google.com.tw/maps/place/23.136959,120.733249" TargetMode="External"/><Relationship Id="rId9398" Type="http://schemas.openxmlformats.org/officeDocument/2006/relationships/hyperlink" Target="https://www.google.com.tw/maps/place/24.648156,121.432351" TargetMode="External"/><Relationship Id="rId2785" Type="http://schemas.openxmlformats.org/officeDocument/2006/relationships/hyperlink" Target="https://www.google.com.tw/maps/place/24.538630,120.817831" TargetMode="External"/><Relationship Id="rId3836" Type="http://schemas.openxmlformats.org/officeDocument/2006/relationships/hyperlink" Target="https://www.google.com.tw/maps/place/24.305862,121.749043" TargetMode="External"/><Relationship Id="rId757" Type="http://schemas.openxmlformats.org/officeDocument/2006/relationships/hyperlink" Target="https://www.google.com.tw/maps/place/22.642099,120.314177" TargetMode="External"/><Relationship Id="rId1387" Type="http://schemas.openxmlformats.org/officeDocument/2006/relationships/hyperlink" Target="https://www.google.com.tw/maps/place/24.760797,121.815544" TargetMode="External"/><Relationship Id="rId2438" Type="http://schemas.openxmlformats.org/officeDocument/2006/relationships/hyperlink" Target="https://www.google.com.tw/maps/place/23.005871,120.468690" TargetMode="External"/><Relationship Id="rId93" Type="http://schemas.openxmlformats.org/officeDocument/2006/relationships/hyperlink" Target="https://www.google.com.tw/maps/place/24.909200,121.163800" TargetMode="External"/><Relationship Id="rId8481" Type="http://schemas.openxmlformats.org/officeDocument/2006/relationships/hyperlink" Target="https://www.google.com.tw/maps/place/22.259941,120.892163" TargetMode="External"/><Relationship Id="rId1521" Type="http://schemas.openxmlformats.org/officeDocument/2006/relationships/hyperlink" Target="https://www.google.com.tw/maps/place/25.109137,121.511534" TargetMode="External"/><Relationship Id="rId7083" Type="http://schemas.openxmlformats.org/officeDocument/2006/relationships/hyperlink" Target="https://www.google.com.tw/maps/place/23.038250,120.305806" TargetMode="External"/><Relationship Id="rId8134" Type="http://schemas.openxmlformats.org/officeDocument/2006/relationships/hyperlink" Target="https://www.google.com.tw/maps/place/23.149730,121.266500" TargetMode="External"/><Relationship Id="rId3693" Type="http://schemas.openxmlformats.org/officeDocument/2006/relationships/hyperlink" Target="https://www.google.com.tw/maps/place/24.705894,121.770993" TargetMode="External"/><Relationship Id="rId2295" Type="http://schemas.openxmlformats.org/officeDocument/2006/relationships/hyperlink" Target="https://www.google.com.tw/maps/place/23.360760,120.602429" TargetMode="External"/><Relationship Id="rId3346" Type="http://schemas.openxmlformats.org/officeDocument/2006/relationships/hyperlink" Target="https://www.google.com.tw/maps/place/24.220038,121.306243" TargetMode="External"/><Relationship Id="rId4744" Type="http://schemas.openxmlformats.org/officeDocument/2006/relationships/hyperlink" Target="https://www.google.com.tw/maps/place/23.570364,121.519977" TargetMode="External"/><Relationship Id="rId267" Type="http://schemas.openxmlformats.org/officeDocument/2006/relationships/hyperlink" Target="https://www.google.com.tw/maps/place/24.495587,120.692561" TargetMode="External"/><Relationship Id="rId7967" Type="http://schemas.openxmlformats.org/officeDocument/2006/relationships/hyperlink" Target="https://www.google.com.tw/maps/place/22.680937,120.426874" TargetMode="External"/><Relationship Id="rId6569" Type="http://schemas.openxmlformats.org/officeDocument/2006/relationships/hyperlink" Target="https://www.google.com.tw/maps/place/23.497778,120.781111" TargetMode="External"/><Relationship Id="rId9042" Type="http://schemas.openxmlformats.org/officeDocument/2006/relationships/hyperlink" Target="https://www.google.com.tw/maps/place/24.808052,121.357484" TargetMode="External"/><Relationship Id="rId401" Type="http://schemas.openxmlformats.org/officeDocument/2006/relationships/hyperlink" Target="https://www.google.com.tw/maps/place/24.006746,120.554644" TargetMode="External"/><Relationship Id="rId1031" Type="http://schemas.openxmlformats.org/officeDocument/2006/relationships/hyperlink" Target="https://www.google.com.tw/maps/place/24.097658,120.551759" TargetMode="External"/><Relationship Id="rId5652" Type="http://schemas.openxmlformats.org/officeDocument/2006/relationships/hyperlink" Target="https://www.google.com.tw/maps/place/25.116370,121.262000" TargetMode="External"/><Relationship Id="rId6703" Type="http://schemas.openxmlformats.org/officeDocument/2006/relationships/hyperlink" Target="https://www.google.com.tw/maps/place/23.807809,120.390962" TargetMode="External"/><Relationship Id="rId4254" Type="http://schemas.openxmlformats.org/officeDocument/2006/relationships/hyperlink" Target="https://www.google.com.tw/maps/place/22.780817,121.122450" TargetMode="External"/><Relationship Id="rId5305" Type="http://schemas.openxmlformats.org/officeDocument/2006/relationships/hyperlink" Target="https://www.google.com.tw/maps/place/24.082799,120.593606" TargetMode="External"/><Relationship Id="rId7477" Type="http://schemas.openxmlformats.org/officeDocument/2006/relationships/hyperlink" Target="https://www.google.com.tw/maps/place/23.125675,121.209349" TargetMode="External"/><Relationship Id="rId8528" Type="http://schemas.openxmlformats.org/officeDocument/2006/relationships/hyperlink" Target="https://www.google.com.tw/maps/place/22.934324,120.650981" TargetMode="External"/><Relationship Id="rId8875" Type="http://schemas.openxmlformats.org/officeDocument/2006/relationships/hyperlink" Target="https://www.google.com.tw/maps/place/24.987795,121.189481" TargetMode="External"/><Relationship Id="rId1915" Type="http://schemas.openxmlformats.org/officeDocument/2006/relationships/hyperlink" Target="https://www.google.com.tw/maps/place/24.464412,120.885067" TargetMode="External"/><Relationship Id="rId6079" Type="http://schemas.openxmlformats.org/officeDocument/2006/relationships/hyperlink" Target="https://www.google.com.tw/maps/place/23.453055,120.171389" TargetMode="External"/><Relationship Id="rId2689" Type="http://schemas.openxmlformats.org/officeDocument/2006/relationships/hyperlink" Target="https://www.google.com.tw/maps/place/25.040942,121.573512" TargetMode="External"/><Relationship Id="rId6560" Type="http://schemas.openxmlformats.org/officeDocument/2006/relationships/hyperlink" Target="https://www.google.com.tw/maps/place/23.489167,120.758333" TargetMode="External"/><Relationship Id="rId7611" Type="http://schemas.openxmlformats.org/officeDocument/2006/relationships/hyperlink" Target="https://www.google.com.tw/maps/place/23.894993,120.930407" TargetMode="External"/><Relationship Id="rId5162" Type="http://schemas.openxmlformats.org/officeDocument/2006/relationships/hyperlink" Target="https://www.google.com.tw/maps/place/24.630625,120.884854" TargetMode="External"/><Relationship Id="rId6213" Type="http://schemas.openxmlformats.org/officeDocument/2006/relationships/hyperlink" Target="https://www.google.com.tw/maps/place/22.756177,120.262147" TargetMode="External"/><Relationship Id="rId1772" Type="http://schemas.openxmlformats.org/officeDocument/2006/relationships/hyperlink" Target="https://www.google.com.tw/maps/place/24.834025,121.206540" TargetMode="External"/><Relationship Id="rId8385" Type="http://schemas.openxmlformats.org/officeDocument/2006/relationships/hyperlink" Target="https://www.google.com.tw/maps/place/22.055864,120.720179" TargetMode="External"/><Relationship Id="rId9436" Type="http://schemas.openxmlformats.org/officeDocument/2006/relationships/comments" Target="../comments4.xml"/><Relationship Id="rId1425" Type="http://schemas.openxmlformats.org/officeDocument/2006/relationships/hyperlink" Target="https://www.google.com.tw/maps/place/24.603228,121.856091" TargetMode="External"/><Relationship Id="rId2823" Type="http://schemas.openxmlformats.org/officeDocument/2006/relationships/hyperlink" Target="https://www.google.com.tw/maps/place/24.653095,121.468870" TargetMode="External"/><Relationship Id="rId8038" Type="http://schemas.openxmlformats.org/officeDocument/2006/relationships/hyperlink" Target="https://www.google.com.tw/maps/place/23.848027,120.913988" TargetMode="External"/><Relationship Id="rId4995" Type="http://schemas.openxmlformats.org/officeDocument/2006/relationships/hyperlink" Target="https://www.google.com.tw/maps/place/23.662197,121.435652" TargetMode="External"/><Relationship Id="rId2199" Type="http://schemas.openxmlformats.org/officeDocument/2006/relationships/hyperlink" Target="https://www.google.com.tw/maps/place/23.588055,120.548889" TargetMode="External"/><Relationship Id="rId3597" Type="http://schemas.openxmlformats.org/officeDocument/2006/relationships/hyperlink" Target="https://www.google.com.tw/maps/place/24.932357,121.708628" TargetMode="External"/><Relationship Id="rId4648" Type="http://schemas.openxmlformats.org/officeDocument/2006/relationships/hyperlink" Target="https://www.google.com.tw/maps/place/23.925663,121.605201" TargetMode="External"/><Relationship Id="rId6070" Type="http://schemas.openxmlformats.org/officeDocument/2006/relationships/hyperlink" Target="https://www.google.com.tw/maps/place/23.495555,120.170000" TargetMode="External"/><Relationship Id="rId7121" Type="http://schemas.openxmlformats.org/officeDocument/2006/relationships/hyperlink" Target="https://www.google.com.tw/maps/place/23.088357,120.430377" TargetMode="External"/><Relationship Id="rId2680" Type="http://schemas.openxmlformats.org/officeDocument/2006/relationships/hyperlink" Target="https://www.google.com.tw/maps/place/25.042116,121.533933" TargetMode="External"/><Relationship Id="rId3731" Type="http://schemas.openxmlformats.org/officeDocument/2006/relationships/hyperlink" Target="https://www.google.com.tw/maps/place/24.591963,121.857873" TargetMode="External"/><Relationship Id="rId9293" Type="http://schemas.openxmlformats.org/officeDocument/2006/relationships/hyperlink" Target="https://www.google.com.tw/maps/place/24.677012,121.390113" TargetMode="External"/><Relationship Id="rId652" Type="http://schemas.openxmlformats.org/officeDocument/2006/relationships/hyperlink" Target="https://www.google.com.tw/maps/place/23.042972,120.258361" TargetMode="External"/><Relationship Id="rId1282" Type="http://schemas.openxmlformats.org/officeDocument/2006/relationships/hyperlink" Target="https://www.google.com.tw/maps/place/25.060000,121.927499" TargetMode="External"/><Relationship Id="rId2333" Type="http://schemas.openxmlformats.org/officeDocument/2006/relationships/hyperlink" Target="https://www.google.com.tw/maps/place/23.307313,120.610860" TargetMode="External"/><Relationship Id="rId305" Type="http://schemas.openxmlformats.org/officeDocument/2006/relationships/hyperlink" Target="https://www.google.com.tw/maps/place/24.358467,120.626925" TargetMode="External"/><Relationship Id="rId5556" Type="http://schemas.openxmlformats.org/officeDocument/2006/relationships/hyperlink" Target="https://www.google.com.tw/maps/place/24.121845,121.271350" TargetMode="External"/><Relationship Id="rId6607" Type="http://schemas.openxmlformats.org/officeDocument/2006/relationships/hyperlink" Target="https://www.google.com.tw/maps/place/23.479719,120.852892" TargetMode="External"/><Relationship Id="rId6954" Type="http://schemas.openxmlformats.org/officeDocument/2006/relationships/hyperlink" Target="https://www.google.com.tw/maps/place/23.132444,120.289334" TargetMode="External"/><Relationship Id="rId4158" Type="http://schemas.openxmlformats.org/officeDocument/2006/relationships/hyperlink" Target="https://www.google.com.tw/maps/place/23.111024,121.205216" TargetMode="External"/><Relationship Id="rId5209" Type="http://schemas.openxmlformats.org/officeDocument/2006/relationships/hyperlink" Target="https://www.google.com.tw/maps/place/24.495614,120.781754" TargetMode="External"/><Relationship Id="rId8779" Type="http://schemas.openxmlformats.org/officeDocument/2006/relationships/hyperlink" Target="https://www.google.com.tw/maps/place/23.327600,121.239630" TargetMode="External"/><Relationship Id="rId1819" Type="http://schemas.openxmlformats.org/officeDocument/2006/relationships/hyperlink" Target="https://www.google.com.tw/maps/place/24.726402,121.084574" TargetMode="External"/><Relationship Id="rId2190" Type="http://schemas.openxmlformats.org/officeDocument/2006/relationships/hyperlink" Target="https://www.google.com.tw/maps/place/23.613654,120.540070" TargetMode="External"/><Relationship Id="rId3241" Type="http://schemas.openxmlformats.org/officeDocument/2006/relationships/hyperlink" Target="https://www.google.com.tw/maps/place/24.180850,120.928373" TargetMode="External"/><Relationship Id="rId7862" Type="http://schemas.openxmlformats.org/officeDocument/2006/relationships/hyperlink" Target="https://www.google.com.tw/maps/place/23.067185,120.576339" TargetMode="External"/><Relationship Id="rId8913" Type="http://schemas.openxmlformats.org/officeDocument/2006/relationships/hyperlink" Target="https://www.google.com.tw/maps/place/23.441111,120.322500" TargetMode="External"/><Relationship Id="rId162" Type="http://schemas.openxmlformats.org/officeDocument/2006/relationships/hyperlink" Target="https://www.google.com.tw/maps/place/24.787041,120.925013" TargetMode="External"/><Relationship Id="rId6464" Type="http://schemas.openxmlformats.org/officeDocument/2006/relationships/hyperlink" Target="https://www.google.com.tw/maps/place/23.453055,120.555834" TargetMode="External"/><Relationship Id="rId7515" Type="http://schemas.openxmlformats.org/officeDocument/2006/relationships/hyperlink" Target="https://www.google.com.tw/maps/place/24.130187,120.875813" TargetMode="External"/><Relationship Id="rId5066" Type="http://schemas.openxmlformats.org/officeDocument/2006/relationships/hyperlink" Target="https://www.google.com.tw/maps/place/23.868058,121.533595" TargetMode="External"/><Relationship Id="rId6117" Type="http://schemas.openxmlformats.org/officeDocument/2006/relationships/hyperlink" Target="https://www.google.com.tw/maps/place/23.296138,120.146196" TargetMode="External"/><Relationship Id="rId8289" Type="http://schemas.openxmlformats.org/officeDocument/2006/relationships/hyperlink" Target="https://www.google.com.tw/maps/place/22.742873,120.724803" TargetMode="External"/><Relationship Id="rId1676" Type="http://schemas.openxmlformats.org/officeDocument/2006/relationships/hyperlink" Target="https://www.google.com.tw/maps/place/25.035836,121.482543" TargetMode="External"/><Relationship Id="rId2727" Type="http://schemas.openxmlformats.org/officeDocument/2006/relationships/hyperlink" Target="https://www.google.com.tw/maps/place/25.108135,121.729037" TargetMode="External"/><Relationship Id="rId1329" Type="http://schemas.openxmlformats.org/officeDocument/2006/relationships/hyperlink" Target="https://www.google.com.tw/maps/place/24.972728,121.930884" TargetMode="External"/><Relationship Id="rId4899" Type="http://schemas.openxmlformats.org/officeDocument/2006/relationships/hyperlink" Target="https://www.google.com.tw/maps/place/22.966576,121.302320" TargetMode="External"/><Relationship Id="rId5200" Type="http://schemas.openxmlformats.org/officeDocument/2006/relationships/hyperlink" Target="https://www.google.com.tw/maps/place/24.530195,120.801141" TargetMode="External"/><Relationship Id="rId8770" Type="http://schemas.openxmlformats.org/officeDocument/2006/relationships/hyperlink" Target="https://www.google.com.tw/maps/place/22.882520,120.618018" TargetMode="External"/><Relationship Id="rId35" Type="http://schemas.openxmlformats.org/officeDocument/2006/relationships/hyperlink" Target="https://www.google.com.tw/maps/place/25.009249,121.385316" TargetMode="External"/><Relationship Id="rId1810" Type="http://schemas.openxmlformats.org/officeDocument/2006/relationships/hyperlink" Target="https://www.google.com.tw/maps/place/24.722657,121.124016" TargetMode="External"/><Relationship Id="rId7372" Type="http://schemas.openxmlformats.org/officeDocument/2006/relationships/hyperlink" Target="https://www.google.com.tw/maps/place/23.231435,121.007309" TargetMode="External"/><Relationship Id="rId8423" Type="http://schemas.openxmlformats.org/officeDocument/2006/relationships/hyperlink" Target="https://www.google.com.tw/maps/place/21.936061,120.817792" TargetMode="External"/><Relationship Id="rId3982" Type="http://schemas.openxmlformats.org/officeDocument/2006/relationships/hyperlink" Target="https://www.google.com.tw/maps/place/23.809112,121.450057" TargetMode="External"/><Relationship Id="rId7025" Type="http://schemas.openxmlformats.org/officeDocument/2006/relationships/hyperlink" Target="https://www.google.com.tw/maps/place/22.852741,120.324840" TargetMode="External"/><Relationship Id="rId2584" Type="http://schemas.openxmlformats.org/officeDocument/2006/relationships/hyperlink" Target="https://www.google.com.tw/maps/place/23.807298,120.717717" TargetMode="External"/><Relationship Id="rId3635" Type="http://schemas.openxmlformats.org/officeDocument/2006/relationships/hyperlink" Target="https://www.google.com.tw/maps/place/24.867647,121.781988" TargetMode="External"/><Relationship Id="rId9197" Type="http://schemas.openxmlformats.org/officeDocument/2006/relationships/hyperlink" Target="https://www.google.com.tw/maps/place/24.716722,121.348153" TargetMode="External"/><Relationship Id="rId556" Type="http://schemas.openxmlformats.org/officeDocument/2006/relationships/hyperlink" Target="https://www.google.com.tw/maps/place/23.406609,120.382991" TargetMode="External"/><Relationship Id="rId1186" Type="http://schemas.openxmlformats.org/officeDocument/2006/relationships/hyperlink" Target="https://www.google.com.tw/maps/place/25.203364,121.668554" TargetMode="External"/><Relationship Id="rId2237" Type="http://schemas.openxmlformats.org/officeDocument/2006/relationships/hyperlink" Target="https://www.google.com.tw/maps/place/23.454722,120.530556" TargetMode="External"/><Relationship Id="rId209" Type="http://schemas.openxmlformats.org/officeDocument/2006/relationships/hyperlink" Target="https://www.google.com.tw/maps/place/24.643705,120.839387" TargetMode="External"/><Relationship Id="rId6858" Type="http://schemas.openxmlformats.org/officeDocument/2006/relationships/hyperlink" Target="https://www.google.com.tw/maps/place/23.222255,120.183966" TargetMode="External"/><Relationship Id="rId7909" Type="http://schemas.openxmlformats.org/officeDocument/2006/relationships/hyperlink" Target="https://www.google.com.tw/maps/place/22.922329,120.497067" TargetMode="External"/><Relationship Id="rId8280" Type="http://schemas.openxmlformats.org/officeDocument/2006/relationships/hyperlink" Target="https://www.google.com.tw/maps/place/22.749117,120.705944" TargetMode="External"/><Relationship Id="rId9331" Type="http://schemas.openxmlformats.org/officeDocument/2006/relationships/hyperlink" Target="https://www.google.com.tw/maps/place/24.662198,121.407183" TargetMode="External"/><Relationship Id="rId1320" Type="http://schemas.openxmlformats.org/officeDocument/2006/relationships/hyperlink" Target="https://www.google.com.tw/maps/place/24.988200,121.973199" TargetMode="External"/><Relationship Id="rId4890" Type="http://schemas.openxmlformats.org/officeDocument/2006/relationships/hyperlink" Target="https://www.google.com.tw/maps/place/23.002605,121.319991" TargetMode="External"/><Relationship Id="rId5941" Type="http://schemas.openxmlformats.org/officeDocument/2006/relationships/hyperlink" Target="https://www.google.com.tw/maps/place/24.005968,120.372136" TargetMode="External"/><Relationship Id="rId3492" Type="http://schemas.openxmlformats.org/officeDocument/2006/relationships/hyperlink" Target="https://www.google.com.tw/maps/place/24.171001,121.553408" TargetMode="External"/><Relationship Id="rId4543" Type="http://schemas.openxmlformats.org/officeDocument/2006/relationships/hyperlink" Target="https://www.google.com.tw/maps/place/23.979556,121.567736" TargetMode="External"/><Relationship Id="rId2094" Type="http://schemas.openxmlformats.org/officeDocument/2006/relationships/hyperlink" Target="https://www.google.com.tw/maps/place/23.900218,120.684527" TargetMode="External"/><Relationship Id="rId3145" Type="http://schemas.openxmlformats.org/officeDocument/2006/relationships/hyperlink" Target="https://www.google.com.tw/maps/place/24.640209,121.613460" TargetMode="External"/><Relationship Id="rId7766" Type="http://schemas.openxmlformats.org/officeDocument/2006/relationships/hyperlink" Target="https://www.google.com.tw/maps/place/23.534313,120.895449" TargetMode="External"/><Relationship Id="rId8817" Type="http://schemas.openxmlformats.org/officeDocument/2006/relationships/hyperlink" Target="https://www.google.com.tw/maps/place/23.298470,121.333060" TargetMode="External"/><Relationship Id="rId6368" Type="http://schemas.openxmlformats.org/officeDocument/2006/relationships/hyperlink" Target="https://www.google.com.tw/maps/place/22.962247,120.189280" TargetMode="External"/><Relationship Id="rId7419" Type="http://schemas.openxmlformats.org/officeDocument/2006/relationships/hyperlink" Target="https://www.google.com.tw/maps/place/23.173337,121.039685" TargetMode="External"/><Relationship Id="rId200" Type="http://schemas.openxmlformats.org/officeDocument/2006/relationships/hyperlink" Target="https://www.google.com.tw/maps/place/24.657910,120.873049" TargetMode="External"/><Relationship Id="rId2978" Type="http://schemas.openxmlformats.org/officeDocument/2006/relationships/hyperlink" Target="https://www.google.com.tw/maps/place/24.523083,121.448636" TargetMode="External"/><Relationship Id="rId7900" Type="http://schemas.openxmlformats.org/officeDocument/2006/relationships/hyperlink" Target="https://www.google.com.tw/maps/place/22.959055,120.515504" TargetMode="External"/><Relationship Id="rId5451" Type="http://schemas.openxmlformats.org/officeDocument/2006/relationships/hyperlink" Target="https://www.google.com.tw/maps/place/24.015767,121.121036" TargetMode="External"/><Relationship Id="rId6502" Type="http://schemas.openxmlformats.org/officeDocument/2006/relationships/hyperlink" Target="https://www.google.com.tw/maps/place/23.417222,120.645000" TargetMode="External"/><Relationship Id="rId4053" Type="http://schemas.openxmlformats.org/officeDocument/2006/relationships/hyperlink" Target="https://www.google.com.tw/maps/place/23.522810,121.377650" TargetMode="External"/><Relationship Id="rId5104" Type="http://schemas.openxmlformats.org/officeDocument/2006/relationships/hyperlink" Target="https://www.google.com.tw/maps/place/24.198548,120.580514" TargetMode="External"/><Relationship Id="rId8674" Type="http://schemas.openxmlformats.org/officeDocument/2006/relationships/hyperlink" Target="https://www.google.com.tw/maps/place/22.908048,120.633640" TargetMode="External"/><Relationship Id="rId1714" Type="http://schemas.openxmlformats.org/officeDocument/2006/relationships/hyperlink" Target="https://www.google.com.tw/maps/place/24.920347,121.369940" TargetMode="External"/><Relationship Id="rId7276" Type="http://schemas.openxmlformats.org/officeDocument/2006/relationships/hyperlink" Target="https://www.google.com.tw/maps/place/23.260851,120.846174" TargetMode="External"/><Relationship Id="rId8327" Type="http://schemas.openxmlformats.org/officeDocument/2006/relationships/hyperlink" Target="https://www.google.com.tw/maps/place/22.587527,120.404592" TargetMode="External"/><Relationship Id="rId2488" Type="http://schemas.openxmlformats.org/officeDocument/2006/relationships/hyperlink" Target="https://www.google.com.tw/maps/place/22.818886,120.507495" TargetMode="External"/><Relationship Id="rId3886" Type="http://schemas.openxmlformats.org/officeDocument/2006/relationships/hyperlink" Target="https://www.google.com.tw/maps/place/24.138596,121.643711" TargetMode="External"/><Relationship Id="rId4937" Type="http://schemas.openxmlformats.org/officeDocument/2006/relationships/hyperlink" Target="https://www.google.com.tw/maps/place/22.847281,121.188439" TargetMode="External"/><Relationship Id="rId3539" Type="http://schemas.openxmlformats.org/officeDocument/2006/relationships/hyperlink" Target="https://www.google.com.tw/maps/place/24.968668,121.541784" TargetMode="External"/><Relationship Id="rId6012" Type="http://schemas.openxmlformats.org/officeDocument/2006/relationships/hyperlink" Target="https://www.google.com.tw/maps/place/23.717782,120.209346" TargetMode="External"/><Relationship Id="rId7410" Type="http://schemas.openxmlformats.org/officeDocument/2006/relationships/hyperlink" Target="https://www.google.com.tw/maps/place/23.177384,121.030671" TargetMode="External"/><Relationship Id="rId941" Type="http://schemas.openxmlformats.org/officeDocument/2006/relationships/hyperlink" Target="https://www.google.com.tw/maps/place/25.040401,121.462689" TargetMode="External"/><Relationship Id="rId1571" Type="http://schemas.openxmlformats.org/officeDocument/2006/relationships/hyperlink" Target="https://www.google.com.tw/maps/place/25.019006,121.804623" TargetMode="External"/><Relationship Id="rId2622" Type="http://schemas.openxmlformats.org/officeDocument/2006/relationships/hyperlink" Target="https://www.google.com.tw/maps/place/25.022614,121.307390" TargetMode="External"/><Relationship Id="rId8184" Type="http://schemas.openxmlformats.org/officeDocument/2006/relationships/hyperlink" Target="https://www.google.com.tw/maps/place/23.041225,121.298153" TargetMode="External"/><Relationship Id="rId9235" Type="http://schemas.openxmlformats.org/officeDocument/2006/relationships/hyperlink" Target="https://www.google.com.tw/maps/place/24.699810,121.360383" TargetMode="External"/><Relationship Id="rId1224" Type="http://schemas.openxmlformats.org/officeDocument/2006/relationships/hyperlink" Target="https://www.google.com.tw/maps/place/25.147290,121.761592" TargetMode="External"/><Relationship Id="rId4794" Type="http://schemas.openxmlformats.org/officeDocument/2006/relationships/hyperlink" Target="https://www.google.com.tw/maps/place/23.375728,121.470879" TargetMode="External"/><Relationship Id="rId5845" Type="http://schemas.openxmlformats.org/officeDocument/2006/relationships/hyperlink" Target="https://www.google.com.tw/maps/place/23.784848,121.004396" TargetMode="External"/><Relationship Id="rId3396" Type="http://schemas.openxmlformats.org/officeDocument/2006/relationships/hyperlink" Target="https://www.google.com.tw/maps/place/24.181489,121.400663" TargetMode="External"/><Relationship Id="rId4447" Type="http://schemas.openxmlformats.org/officeDocument/2006/relationships/hyperlink" Target="https://www.google.com.tw/maps/place/22.207601,120.740539" TargetMode="External"/><Relationship Id="rId3049" Type="http://schemas.openxmlformats.org/officeDocument/2006/relationships/hyperlink" Target="https://www.google.com.tw/maps/place/24.374027,121.335371" TargetMode="External"/><Relationship Id="rId9092" Type="http://schemas.openxmlformats.org/officeDocument/2006/relationships/hyperlink" Target="https://www.google.com.tw/maps/place/24.767142,121.350649" TargetMode="External"/><Relationship Id="rId1081" Type="http://schemas.openxmlformats.org/officeDocument/2006/relationships/hyperlink" Target="https://www.google.com.tw/maps/place/22.626658,120.376517" TargetMode="External"/><Relationship Id="rId3530" Type="http://schemas.openxmlformats.org/officeDocument/2006/relationships/hyperlink" Target="https://www.google.com.tw/maps/place/25.007954,121.538230" TargetMode="External"/><Relationship Id="rId451" Type="http://schemas.openxmlformats.org/officeDocument/2006/relationships/hyperlink" Target="https://www.google.com.tw/maps/place/23.823054,120.467154" TargetMode="External"/><Relationship Id="rId2132" Type="http://schemas.openxmlformats.org/officeDocument/2006/relationships/hyperlink" Target="https://www.google.com.tw/maps/place/23.760245,120.684279" TargetMode="External"/><Relationship Id="rId6753" Type="http://schemas.openxmlformats.org/officeDocument/2006/relationships/hyperlink" Target="https://www.google.com.tw/maps/place/23.616667,120.308889" TargetMode="External"/><Relationship Id="rId7804" Type="http://schemas.openxmlformats.org/officeDocument/2006/relationships/hyperlink" Target="https://www.google.com.tw/maps/place/23.231907,120.695292" TargetMode="External"/><Relationship Id="rId104" Type="http://schemas.openxmlformats.org/officeDocument/2006/relationships/hyperlink" Target="https://www.google.com.tw/maps/place/24.896792,121.112980" TargetMode="External"/><Relationship Id="rId5355" Type="http://schemas.openxmlformats.org/officeDocument/2006/relationships/hyperlink" Target="https://www.google.com.tw/maps/place/23.984921,120.765498" TargetMode="External"/><Relationship Id="rId6406" Type="http://schemas.openxmlformats.org/officeDocument/2006/relationships/hyperlink" Target="https://www.google.com.tw/maps/place/23.465833,120.318334" TargetMode="External"/><Relationship Id="rId5008" Type="http://schemas.openxmlformats.org/officeDocument/2006/relationships/hyperlink" Target="https://www.google.com.tw/maps/place/23.646729,121.483568" TargetMode="External"/><Relationship Id="rId8578" Type="http://schemas.openxmlformats.org/officeDocument/2006/relationships/hyperlink" Target="https://www.google.com.tw/maps/place/22.753887,120.571543" TargetMode="External"/><Relationship Id="rId1965" Type="http://schemas.openxmlformats.org/officeDocument/2006/relationships/hyperlink" Target="https://www.google.com.tw/maps/place/24.305097,120.812767" TargetMode="External"/><Relationship Id="rId1618" Type="http://schemas.openxmlformats.org/officeDocument/2006/relationships/hyperlink" Target="https://www.google.com.tw/maps/place/25.101565,121.785676" TargetMode="External"/><Relationship Id="rId3040" Type="http://schemas.openxmlformats.org/officeDocument/2006/relationships/hyperlink" Target="https://www.google.com.tw/maps/place/24.394791,121.362224" TargetMode="External"/><Relationship Id="rId7661" Type="http://schemas.openxmlformats.org/officeDocument/2006/relationships/hyperlink" Target="https://www.google.com.tw/maps/place/23.747708,120.861216" TargetMode="External"/><Relationship Id="rId8712" Type="http://schemas.openxmlformats.org/officeDocument/2006/relationships/hyperlink" Target="https://www.google.com.tw/maps/place/22.880632,120.376605" TargetMode="External"/><Relationship Id="rId6263" Type="http://schemas.openxmlformats.org/officeDocument/2006/relationships/hyperlink" Target="https://www.google.com.tw/maps/place/22.572986,120.335388" TargetMode="External"/><Relationship Id="rId7314" Type="http://schemas.openxmlformats.org/officeDocument/2006/relationships/hyperlink" Target="https://www.google.com.tw/maps/place/23.278932,120.907500" TargetMode="External"/><Relationship Id="rId2873" Type="http://schemas.openxmlformats.org/officeDocument/2006/relationships/hyperlink" Target="https://www.google.com.tw/maps/place/24.627201,121.541381" TargetMode="External"/><Relationship Id="rId3924" Type="http://schemas.openxmlformats.org/officeDocument/2006/relationships/hyperlink" Target="https://www.google.com.tw/maps/place/23.991957,121.621833" TargetMode="External"/><Relationship Id="rId845" Type="http://schemas.openxmlformats.org/officeDocument/2006/relationships/hyperlink" Target="https://www.google.com.tw/maps/place/22.499228,120.536110" TargetMode="External"/><Relationship Id="rId1475" Type="http://schemas.openxmlformats.org/officeDocument/2006/relationships/hyperlink" Target="https://www.google.com.tw/maps/place/25.169233,121.540783" TargetMode="External"/><Relationship Id="rId2526" Type="http://schemas.openxmlformats.org/officeDocument/2006/relationships/hyperlink" Target="https://www.google.com.tw/maps/place/22.679558,120.485881" TargetMode="External"/><Relationship Id="rId8088" Type="http://schemas.openxmlformats.org/officeDocument/2006/relationships/hyperlink" Target="https://www.google.com.tw/maps/place/22.770063,120.458504" TargetMode="External"/><Relationship Id="rId9139" Type="http://schemas.openxmlformats.org/officeDocument/2006/relationships/hyperlink" Target="https://www.google.com.tw/maps/place/24.743823,121.346617" TargetMode="External"/><Relationship Id="rId1128" Type="http://schemas.openxmlformats.org/officeDocument/2006/relationships/hyperlink" Target="https://www.google.com.tw/maps/place/25.260072,121.478154" TargetMode="External"/><Relationship Id="rId4698" Type="http://schemas.openxmlformats.org/officeDocument/2006/relationships/hyperlink" Target="https://www.google.com.tw/maps/place/23.737183,121.559365" TargetMode="External"/><Relationship Id="rId5749" Type="http://schemas.openxmlformats.org/officeDocument/2006/relationships/hyperlink" Target="https://www.google.com.tw/maps/place/24.848480,120.939660" TargetMode="External"/><Relationship Id="rId7171" Type="http://schemas.openxmlformats.org/officeDocument/2006/relationships/hyperlink" Target="https://www.google.com.tw/maps/place/23.081079,120.596879" TargetMode="External"/><Relationship Id="rId8222" Type="http://schemas.openxmlformats.org/officeDocument/2006/relationships/hyperlink" Target="https://www.google.com.tw/maps/place/22.681434,120.501585" TargetMode="External"/><Relationship Id="rId3781" Type="http://schemas.openxmlformats.org/officeDocument/2006/relationships/hyperlink" Target="https://www.google.com.tw/maps/place/24.467203,121.805853" TargetMode="External"/><Relationship Id="rId4832" Type="http://schemas.openxmlformats.org/officeDocument/2006/relationships/hyperlink" Target="https://www.google.com.tw/maps/place/23.224115,121.413625" TargetMode="External"/><Relationship Id="rId2383" Type="http://schemas.openxmlformats.org/officeDocument/2006/relationships/hyperlink" Target="https://www.google.com.tw/maps/place/23.204946,120.519362" TargetMode="External"/><Relationship Id="rId3434" Type="http://schemas.openxmlformats.org/officeDocument/2006/relationships/hyperlink" Target="https://www.google.com.tw/maps/place/24.205702,121.424130" TargetMode="External"/><Relationship Id="rId355" Type="http://schemas.openxmlformats.org/officeDocument/2006/relationships/hyperlink" Target="https://www.google.com.tw/maps/place/24.165212,120.542532" TargetMode="External"/><Relationship Id="rId2036" Type="http://schemas.openxmlformats.org/officeDocument/2006/relationships/hyperlink" Target="https://www.google.com.tw/maps/place/24.130876,120.688143" TargetMode="External"/><Relationship Id="rId6657" Type="http://schemas.openxmlformats.org/officeDocument/2006/relationships/hyperlink" Target="https://www.google.com.tw/maps/place/23.959726,120.482954" TargetMode="External"/><Relationship Id="rId7708" Type="http://schemas.openxmlformats.org/officeDocument/2006/relationships/hyperlink" Target="https://www.google.com.tw/maps/place/23.567945,120.870037" TargetMode="External"/><Relationship Id="rId5259" Type="http://schemas.openxmlformats.org/officeDocument/2006/relationships/hyperlink" Target="https://www.google.com.tw/maps/place/24.288816,120.723261" TargetMode="External"/><Relationship Id="rId9130" Type="http://schemas.openxmlformats.org/officeDocument/2006/relationships/hyperlink" Target="https://www.google.com.tw/maps/place/24.749398,121.355346" TargetMode="External"/><Relationship Id="rId1869" Type="http://schemas.openxmlformats.org/officeDocument/2006/relationships/hyperlink" Target="https://www.google.com.tw/maps/place/24.618419,120.948603" TargetMode="External"/><Relationship Id="rId3291" Type="http://schemas.openxmlformats.org/officeDocument/2006/relationships/hyperlink" Target="https://www.google.com.tw/maps/place/24.248091,121.223001" TargetMode="External"/><Relationship Id="rId5740" Type="http://schemas.openxmlformats.org/officeDocument/2006/relationships/hyperlink" Target="https://www.google.com.tw/maps/place/24.884510,120.956430" TargetMode="External"/><Relationship Id="rId4342" Type="http://schemas.openxmlformats.org/officeDocument/2006/relationships/hyperlink" Target="https://www.google.com.tw/maps/place/22.510215,120.960590" TargetMode="External"/><Relationship Id="rId8963" Type="http://schemas.openxmlformats.org/officeDocument/2006/relationships/hyperlink" Target="https://www.google.com.tw/maps/place/24.222983,121.056899" TargetMode="External"/><Relationship Id="rId7565" Type="http://schemas.openxmlformats.org/officeDocument/2006/relationships/hyperlink" Target="https://www.google.com.tw/maps/place/24.037042,120.925121" TargetMode="External"/><Relationship Id="rId8616" Type="http://schemas.openxmlformats.org/officeDocument/2006/relationships/hyperlink" Target="https://www.google.com.tw/maps/place/22.615762,120.483126" TargetMode="External"/><Relationship Id="rId6167" Type="http://schemas.openxmlformats.org/officeDocument/2006/relationships/hyperlink" Target="https://www.google.com.tw/maps/place/22.910698,120.177257" TargetMode="External"/><Relationship Id="rId7218" Type="http://schemas.openxmlformats.org/officeDocument/2006/relationships/hyperlink" Target="https://www.google.com.tw/maps/place/23.126042,120.711289" TargetMode="External"/><Relationship Id="rId2777" Type="http://schemas.openxmlformats.org/officeDocument/2006/relationships/hyperlink" Target="https://www.google.com.tw/maps/place/24.567484,120.840210" TargetMode="External"/><Relationship Id="rId749" Type="http://schemas.openxmlformats.org/officeDocument/2006/relationships/hyperlink" Target="https://www.google.com.tw/maps/place/22.677362,120.318801" TargetMode="External"/><Relationship Id="rId1379" Type="http://schemas.openxmlformats.org/officeDocument/2006/relationships/hyperlink" Target="https://www.google.com.tw/maps/place/24.796799,121.815757" TargetMode="External"/><Relationship Id="rId3828" Type="http://schemas.openxmlformats.org/officeDocument/2006/relationships/hyperlink" Target="https://www.google.com.tw/maps/place/24.321652,121.756333" TargetMode="External"/><Relationship Id="rId5250" Type="http://schemas.openxmlformats.org/officeDocument/2006/relationships/hyperlink" Target="https://www.google.com.tw/maps/place/24.325339,120.726265" TargetMode="External"/><Relationship Id="rId6301" Type="http://schemas.openxmlformats.org/officeDocument/2006/relationships/hyperlink" Target="https://www.google.com.tw/maps/place/22.489861,120.455348" TargetMode="External"/><Relationship Id="rId85" Type="http://schemas.openxmlformats.org/officeDocument/2006/relationships/hyperlink" Target="https://www.google.com.tw/maps/place/24.928722,121.193820" TargetMode="External"/><Relationship Id="rId1860" Type="http://schemas.openxmlformats.org/officeDocument/2006/relationships/hyperlink" Target="https://www.google.com.tw/maps/place/24.655218,120.956777" TargetMode="External"/><Relationship Id="rId2911" Type="http://schemas.openxmlformats.org/officeDocument/2006/relationships/hyperlink" Target="https://www.google.com.tw/maps/place/24.712845,121.668297" TargetMode="External"/><Relationship Id="rId7075" Type="http://schemas.openxmlformats.org/officeDocument/2006/relationships/hyperlink" Target="https://www.google.com.tw/maps/place/23.029139,120.268000" TargetMode="External"/><Relationship Id="rId8473" Type="http://schemas.openxmlformats.org/officeDocument/2006/relationships/hyperlink" Target="https://www.google.com.tw/maps/place/22.178502,120.891464" TargetMode="External"/><Relationship Id="rId1513" Type="http://schemas.openxmlformats.org/officeDocument/2006/relationships/hyperlink" Target="https://www.google.com.tw/maps/place/25.076567,121.513835" TargetMode="External"/><Relationship Id="rId8126" Type="http://schemas.openxmlformats.org/officeDocument/2006/relationships/hyperlink" Target="https://www.google.com.tw/maps/place/23.172526,121.252720" TargetMode="External"/><Relationship Id="rId3685" Type="http://schemas.openxmlformats.org/officeDocument/2006/relationships/hyperlink" Target="https://www.google.com.tw/maps/place/24.740848,121.771885" TargetMode="External"/><Relationship Id="rId4736" Type="http://schemas.openxmlformats.org/officeDocument/2006/relationships/hyperlink" Target="https://www.google.com.tw/maps/place/23.600002,121.521820" TargetMode="External"/><Relationship Id="rId2287" Type="http://schemas.openxmlformats.org/officeDocument/2006/relationships/hyperlink" Target="https://www.google.com.tw/maps/place/23.362391,120.580437" TargetMode="External"/><Relationship Id="rId3338" Type="http://schemas.openxmlformats.org/officeDocument/2006/relationships/hyperlink" Target="https://www.google.com.tw/maps/place/24.225373,121.290005" TargetMode="External"/><Relationship Id="rId7959" Type="http://schemas.openxmlformats.org/officeDocument/2006/relationships/hyperlink" Target="https://www.google.com.tw/maps/place/22.712199,120.441400" TargetMode="External"/><Relationship Id="rId259" Type="http://schemas.openxmlformats.org/officeDocument/2006/relationships/hyperlink" Target="https://www.google.com.tw/maps/place/24.529986,120.693324" TargetMode="External"/><Relationship Id="rId9381" Type="http://schemas.openxmlformats.org/officeDocument/2006/relationships/hyperlink" Target="https://www.google.com.tw/maps/place/24.649486,121.425144" TargetMode="External"/><Relationship Id="rId1370" Type="http://schemas.openxmlformats.org/officeDocument/2006/relationships/hyperlink" Target="https://www.google.com.tw/maps/place/24.836865,121.823913" TargetMode="External"/><Relationship Id="rId9034" Type="http://schemas.openxmlformats.org/officeDocument/2006/relationships/hyperlink" Target="https://www.google.com.tw/maps/place/24.821021,121.346465" TargetMode="External"/><Relationship Id="rId740" Type="http://schemas.openxmlformats.org/officeDocument/2006/relationships/hyperlink" Target="https://www.google.com.tw/maps/place/22.717268,120.325464" TargetMode="External"/><Relationship Id="rId1023" Type="http://schemas.openxmlformats.org/officeDocument/2006/relationships/hyperlink" Target="https://www.google.com.tw/maps/place/24.101071,120.580055" TargetMode="External"/><Relationship Id="rId2421" Type="http://schemas.openxmlformats.org/officeDocument/2006/relationships/hyperlink" Target="https://www.google.com.tw/maps/place/23.071602,120.481784" TargetMode="External"/><Relationship Id="rId5991" Type="http://schemas.openxmlformats.org/officeDocument/2006/relationships/hyperlink" Target="https://www.google.com.tw/maps/place/23.779531,120.267665" TargetMode="External"/><Relationship Id="rId4593" Type="http://schemas.openxmlformats.org/officeDocument/2006/relationships/hyperlink" Target="https://www.google.com.tw/maps/place/24.250550,120.577533" TargetMode="External"/><Relationship Id="rId5644" Type="http://schemas.openxmlformats.org/officeDocument/2006/relationships/hyperlink" Target="https://www.google.com.tw/maps/place/25.122800,121.299000" TargetMode="External"/><Relationship Id="rId3195" Type="http://schemas.openxmlformats.org/officeDocument/2006/relationships/hyperlink" Target="https://www.google.com.tw/maps/place/24.261595,120.822674" TargetMode="External"/><Relationship Id="rId4246" Type="http://schemas.openxmlformats.org/officeDocument/2006/relationships/hyperlink" Target="https://www.google.com.tw/maps/place/22.804097,121.093375" TargetMode="External"/><Relationship Id="rId8867" Type="http://schemas.openxmlformats.org/officeDocument/2006/relationships/hyperlink" Target="https://www.google.com.tw/maps/place/25.009185,121.218741" TargetMode="External"/><Relationship Id="rId7469" Type="http://schemas.openxmlformats.org/officeDocument/2006/relationships/hyperlink" Target="https://www.google.com.tw/maps/place/23.127562,121.172346" TargetMode="External"/><Relationship Id="rId1907" Type="http://schemas.openxmlformats.org/officeDocument/2006/relationships/hyperlink" Target="https://www.google.com.tw/maps/place/24.490481,120.899964" TargetMode="External"/><Relationship Id="rId250" Type="http://schemas.openxmlformats.org/officeDocument/2006/relationships/hyperlink" Target="https://www.google.com.tw/maps/place/24.566545,120.711124" TargetMode="External"/><Relationship Id="rId7950" Type="http://schemas.openxmlformats.org/officeDocument/2006/relationships/hyperlink" Target="https://www.google.com.tw/maps/place/22.752094,120.448464" TargetMode="External"/><Relationship Id="rId5154" Type="http://schemas.openxmlformats.org/officeDocument/2006/relationships/hyperlink" Target="https://www.google.com.tw/maps/place/24.664661,120.880990" TargetMode="External"/><Relationship Id="rId6552" Type="http://schemas.openxmlformats.org/officeDocument/2006/relationships/hyperlink" Target="https://www.google.com.tw/maps/place/23.482222,120.741945" TargetMode="External"/><Relationship Id="rId7603" Type="http://schemas.openxmlformats.org/officeDocument/2006/relationships/hyperlink" Target="https://www.google.com.tw/maps/place/23.924285,120.922385" TargetMode="External"/><Relationship Id="rId6205" Type="http://schemas.openxmlformats.org/officeDocument/2006/relationships/hyperlink" Target="https://www.google.com.tw/maps/place/22.787897,120.248397" TargetMode="External"/><Relationship Id="rId1764" Type="http://schemas.openxmlformats.org/officeDocument/2006/relationships/hyperlink" Target="https://www.google.com.tw/maps/place/24.863317,121.208554" TargetMode="External"/><Relationship Id="rId2815" Type="http://schemas.openxmlformats.org/officeDocument/2006/relationships/hyperlink" Target="https://www.google.com.tw/maps/place/24.454766,120.875053" TargetMode="External"/><Relationship Id="rId8377" Type="http://schemas.openxmlformats.org/officeDocument/2006/relationships/hyperlink" Target="https://www.google.com.tw/maps/place/22.090054,120.717354" TargetMode="External"/><Relationship Id="rId9428" Type="http://schemas.openxmlformats.org/officeDocument/2006/relationships/hyperlink" Target="https://www.google.com.tw/maps/place/25.048106,121.510559" TargetMode="External"/><Relationship Id="rId1417" Type="http://schemas.openxmlformats.org/officeDocument/2006/relationships/hyperlink" Target="https://www.google.com.tw/maps/place/24.628504,121.832083" TargetMode="External"/><Relationship Id="rId4987" Type="http://schemas.openxmlformats.org/officeDocument/2006/relationships/hyperlink" Target="https://www.google.com.tw/maps/place/22.706106,121.057327" TargetMode="External"/><Relationship Id="rId3589" Type="http://schemas.openxmlformats.org/officeDocument/2006/relationships/hyperlink" Target="https://www.google.com.tw/maps/place/24.940483,121.684640" TargetMode="External"/><Relationship Id="rId7460" Type="http://schemas.openxmlformats.org/officeDocument/2006/relationships/hyperlink" Target="https://www.google.com.tw/maps/place/23.114554,121.175688" TargetMode="External"/><Relationship Id="rId8511" Type="http://schemas.openxmlformats.org/officeDocument/2006/relationships/hyperlink" Target="https://www.google.com.tw/maps/place/23.005278,120.647806" TargetMode="External"/><Relationship Id="rId6062" Type="http://schemas.openxmlformats.org/officeDocument/2006/relationships/hyperlink" Target="https://www.google.com.tw/maps/place/23.527778,120.187223" TargetMode="External"/><Relationship Id="rId7113" Type="http://schemas.openxmlformats.org/officeDocument/2006/relationships/hyperlink" Target="https://www.google.com.tw/maps/place/23.056069,120.419300" TargetMode="External"/><Relationship Id="rId9285" Type="http://schemas.openxmlformats.org/officeDocument/2006/relationships/hyperlink" Target="https://www.google.com.tw/maps/place/24.678192,121.383782" TargetMode="External"/><Relationship Id="rId991" Type="http://schemas.openxmlformats.org/officeDocument/2006/relationships/hyperlink" Target="https://www.google.com.tw/maps/place/24.172666,120.671615" TargetMode="External"/><Relationship Id="rId2672" Type="http://schemas.openxmlformats.org/officeDocument/2006/relationships/hyperlink" Target="https://www.google.com.tw/maps/place/24.824871,121.263205" TargetMode="External"/><Relationship Id="rId3723" Type="http://schemas.openxmlformats.org/officeDocument/2006/relationships/hyperlink" Target="https://www.google.com.tw/maps/place/24.605223,121.829903" TargetMode="External"/><Relationship Id="rId644" Type="http://schemas.openxmlformats.org/officeDocument/2006/relationships/hyperlink" Target="https://www.google.com.tw/maps/place/23.066028,120.288584" TargetMode="External"/><Relationship Id="rId1274" Type="http://schemas.openxmlformats.org/officeDocument/2006/relationships/hyperlink" Target="https://www.google.com.tw/maps/place/25.087500,121.912199" TargetMode="External"/><Relationship Id="rId2325" Type="http://schemas.openxmlformats.org/officeDocument/2006/relationships/hyperlink" Target="https://www.google.com.tw/maps/place/23.308324,120.625356" TargetMode="External"/><Relationship Id="rId5895" Type="http://schemas.openxmlformats.org/officeDocument/2006/relationships/hyperlink" Target="https://www.google.com.tw/maps/place/24.151127,120.474076" TargetMode="External"/><Relationship Id="rId6946" Type="http://schemas.openxmlformats.org/officeDocument/2006/relationships/hyperlink" Target="https://www.google.com.tw/maps/place/23.161833,120.274556" TargetMode="External"/><Relationship Id="rId4497" Type="http://schemas.openxmlformats.org/officeDocument/2006/relationships/hyperlink" Target="https://www.google.com.tw/maps/place/24.849726,121.570711" TargetMode="External"/><Relationship Id="rId5548" Type="http://schemas.openxmlformats.org/officeDocument/2006/relationships/hyperlink" Target="https://www.google.com.tw/maps/place/24.120289,121.243932" TargetMode="External"/><Relationship Id="rId3099" Type="http://schemas.openxmlformats.org/officeDocument/2006/relationships/hyperlink" Target="https://www.google.com.tw/maps/place/24.254785,121.247636" TargetMode="External"/><Relationship Id="rId8021" Type="http://schemas.openxmlformats.org/officeDocument/2006/relationships/hyperlink" Target="https://www.google.com.tw/maps/place/23.858089,120.943736" TargetMode="External"/><Relationship Id="rId3580" Type="http://schemas.openxmlformats.org/officeDocument/2006/relationships/hyperlink" Target="https://www.google.com.tw/maps/place/24.947419,121.664735" TargetMode="External"/><Relationship Id="rId2182" Type="http://schemas.openxmlformats.org/officeDocument/2006/relationships/hyperlink" Target="https://www.google.com.tw/maps/place/23.645803,120.546996" TargetMode="External"/><Relationship Id="rId3233" Type="http://schemas.openxmlformats.org/officeDocument/2006/relationships/hyperlink" Target="https://www.google.com.tw/maps/place/24.169634,120.904692" TargetMode="External"/><Relationship Id="rId4631" Type="http://schemas.openxmlformats.org/officeDocument/2006/relationships/hyperlink" Target="https://www.google.com.tw/maps/place/24.260998,120.594890" TargetMode="External"/><Relationship Id="rId154" Type="http://schemas.openxmlformats.org/officeDocument/2006/relationships/hyperlink" Target="https://www.google.com.tw/maps/place/24.804401,120.955554" TargetMode="External"/><Relationship Id="rId7854" Type="http://schemas.openxmlformats.org/officeDocument/2006/relationships/hyperlink" Target="https://www.google.com.tw/maps/place/23.095168,120.592799" TargetMode="External"/><Relationship Id="rId8905" Type="http://schemas.openxmlformats.org/officeDocument/2006/relationships/hyperlink" Target="https://www.google.com.tw/maps/place/23.474167,120.324167" TargetMode="External"/><Relationship Id="rId6456" Type="http://schemas.openxmlformats.org/officeDocument/2006/relationships/hyperlink" Target="https://www.google.com.tw/maps/place/23.441944,120.520834" TargetMode="External"/><Relationship Id="rId7507" Type="http://schemas.openxmlformats.org/officeDocument/2006/relationships/hyperlink" Target="https://www.google.com.tw/maps/place/24.153465,120.877355" TargetMode="External"/><Relationship Id="rId5058" Type="http://schemas.openxmlformats.org/officeDocument/2006/relationships/hyperlink" Target="https://www.google.com.tw/maps/place/23.896722,121.556362" TargetMode="External"/><Relationship Id="rId6109" Type="http://schemas.openxmlformats.org/officeDocument/2006/relationships/hyperlink" Target="https://www.google.com.tw/maps/place/23.335000,120.163612" TargetMode="External"/><Relationship Id="rId1668" Type="http://schemas.openxmlformats.org/officeDocument/2006/relationships/hyperlink" Target="https://www.google.com.tw/maps/place/25.044658,121.508873" TargetMode="External"/><Relationship Id="rId2719" Type="http://schemas.openxmlformats.org/officeDocument/2006/relationships/hyperlink" Target="https://www.google.com.tw/maps/place/25.081012,121.702411" TargetMode="External"/><Relationship Id="rId3090" Type="http://schemas.openxmlformats.org/officeDocument/2006/relationships/hyperlink" Target="https://www.google.com.tw/maps/place/24.280542,121.265574" TargetMode="External"/><Relationship Id="rId4141" Type="http://schemas.openxmlformats.org/officeDocument/2006/relationships/hyperlink" Target="https://www.google.com.tw/maps/place/23.172480,121.242090" TargetMode="External"/><Relationship Id="rId7364" Type="http://schemas.openxmlformats.org/officeDocument/2006/relationships/hyperlink" Target="https://www.google.com.tw/maps/place/23.241368,120.989475" TargetMode="External"/><Relationship Id="rId8762" Type="http://schemas.openxmlformats.org/officeDocument/2006/relationships/hyperlink" Target="https://www.google.com.tw/maps/place/22.871059,120.585798" TargetMode="External"/><Relationship Id="rId27" Type="http://schemas.openxmlformats.org/officeDocument/2006/relationships/hyperlink" Target="https://www.google.com.tw/maps/place/25.026946,121.412295" TargetMode="External"/><Relationship Id="rId1802" Type="http://schemas.openxmlformats.org/officeDocument/2006/relationships/hyperlink" Target="https://www.google.com.tw/maps/place/24.718878,121.156217" TargetMode="External"/><Relationship Id="rId7017" Type="http://schemas.openxmlformats.org/officeDocument/2006/relationships/hyperlink" Target="https://www.google.com.tw/maps/place/22.884820,120.333044" TargetMode="External"/><Relationship Id="rId8415" Type="http://schemas.openxmlformats.org/officeDocument/2006/relationships/hyperlink" Target="https://www.google.com.tw/maps/place/21.945768,120.783735" TargetMode="External"/><Relationship Id="rId3974" Type="http://schemas.openxmlformats.org/officeDocument/2006/relationships/hyperlink" Target="https://www.google.com.tw/maps/place/23.825707,121.479323" TargetMode="External"/><Relationship Id="rId895" Type="http://schemas.openxmlformats.org/officeDocument/2006/relationships/hyperlink" Target="https://www.google.com.tw/maps/place/22.303697,120.642753" TargetMode="External"/><Relationship Id="rId2576" Type="http://schemas.openxmlformats.org/officeDocument/2006/relationships/hyperlink" Target="https://www.google.com.tw/maps/place/24.822075,121.229301" TargetMode="External"/><Relationship Id="rId3627" Type="http://schemas.openxmlformats.org/officeDocument/2006/relationships/hyperlink" Target="https://www.google.com.tw/maps/place/24.872846,121.762920" TargetMode="External"/><Relationship Id="rId9189" Type="http://schemas.openxmlformats.org/officeDocument/2006/relationships/hyperlink" Target="https://www.google.com.tw/maps/place/24.720975,121.350937" TargetMode="External"/><Relationship Id="rId548" Type="http://schemas.openxmlformats.org/officeDocument/2006/relationships/hyperlink" Target="https://www.google.com.tw/maps/place/23.437778,120.401945" TargetMode="External"/><Relationship Id="rId1178" Type="http://schemas.openxmlformats.org/officeDocument/2006/relationships/hyperlink" Target="https://www.google.com.tw/maps/place/25.217125,121.635329" TargetMode="External"/><Relationship Id="rId2229" Type="http://schemas.openxmlformats.org/officeDocument/2006/relationships/hyperlink" Target="https://www.google.com.tw/maps/place/23.485555,120.535556" TargetMode="External"/><Relationship Id="rId5799" Type="http://schemas.openxmlformats.org/officeDocument/2006/relationships/hyperlink" Target="https://www.google.com.tw/maps/place/23.803443,120.861253" TargetMode="External"/><Relationship Id="rId6100" Type="http://schemas.openxmlformats.org/officeDocument/2006/relationships/hyperlink" Target="https://www.google.com.tw/maps/place/23.367500,120.178334" TargetMode="External"/><Relationship Id="rId8272" Type="http://schemas.openxmlformats.org/officeDocument/2006/relationships/hyperlink" Target="https://www.google.com.tw/maps/place/22.742583,120.681916" TargetMode="External"/><Relationship Id="rId9323" Type="http://schemas.openxmlformats.org/officeDocument/2006/relationships/hyperlink" Target="https://www.google.com.tw/maps/place/24.668562,121.407284" TargetMode="External"/><Relationship Id="rId1312" Type="http://schemas.openxmlformats.org/officeDocument/2006/relationships/hyperlink" Target="https://www.google.com.tw/maps/place/25.007100,122.002999" TargetMode="External"/><Relationship Id="rId2710" Type="http://schemas.openxmlformats.org/officeDocument/2006/relationships/hyperlink" Target="https://www.google.com.tw/maps/place/25.067250,121.665853" TargetMode="External"/><Relationship Id="rId4882" Type="http://schemas.openxmlformats.org/officeDocument/2006/relationships/hyperlink" Target="https://www.google.com.tw/maps/place/23.034654,121.336197" TargetMode="External"/><Relationship Id="rId5933" Type="http://schemas.openxmlformats.org/officeDocument/2006/relationships/hyperlink" Target="https://www.google.com.tw/maps/place/24.022199,120.406698" TargetMode="External"/><Relationship Id="rId2086" Type="http://schemas.openxmlformats.org/officeDocument/2006/relationships/hyperlink" Target="https://www.google.com.tw/maps/place/23.931822,120.666849" TargetMode="External"/><Relationship Id="rId3484" Type="http://schemas.openxmlformats.org/officeDocument/2006/relationships/hyperlink" Target="https://www.google.com.tw/maps/place/24.174843,121.521791" TargetMode="External"/><Relationship Id="rId4535" Type="http://schemas.openxmlformats.org/officeDocument/2006/relationships/hyperlink" Target="https://www.google.com.tw/maps/place/23.975726,121.605046" TargetMode="External"/><Relationship Id="rId3137" Type="http://schemas.openxmlformats.org/officeDocument/2006/relationships/hyperlink" Target="https://www.google.com.tw/maps/place/24.643107,121.590459" TargetMode="External"/><Relationship Id="rId7758" Type="http://schemas.openxmlformats.org/officeDocument/2006/relationships/hyperlink" Target="https://www.google.com.tw/maps/place/23.527475,120.903692" TargetMode="External"/><Relationship Id="rId8809" Type="http://schemas.openxmlformats.org/officeDocument/2006/relationships/hyperlink" Target="https://www.google.com.tw/maps/place/23.323130,121.327510" TargetMode="External"/><Relationship Id="rId9180" Type="http://schemas.openxmlformats.org/officeDocument/2006/relationships/hyperlink" Target="https://www.google.com.tw/maps/place/24.725272,121.355765" TargetMode="External"/><Relationship Id="rId2220" Type="http://schemas.openxmlformats.org/officeDocument/2006/relationships/hyperlink" Target="https://www.google.com.tw/maps/place/23.519722,120.548334" TargetMode="External"/><Relationship Id="rId5790" Type="http://schemas.openxmlformats.org/officeDocument/2006/relationships/hyperlink" Target="https://www.google.com.tw/maps/place/23.823832,120.830518" TargetMode="External"/><Relationship Id="rId4392" Type="http://schemas.openxmlformats.org/officeDocument/2006/relationships/hyperlink" Target="https://www.google.com.tw/maps/place/22.304705,120.889639" TargetMode="External"/><Relationship Id="rId5443" Type="http://schemas.openxmlformats.org/officeDocument/2006/relationships/hyperlink" Target="https://www.google.com.tw/maps/place/24.006644,121.093806" TargetMode="External"/><Relationship Id="rId6841" Type="http://schemas.openxmlformats.org/officeDocument/2006/relationships/hyperlink" Target="https://www.google.com.tw/maps/place/23.276565,120.229250" TargetMode="External"/><Relationship Id="rId4045" Type="http://schemas.openxmlformats.org/officeDocument/2006/relationships/hyperlink" Target="https://www.google.com.tw/maps/place/23.558150,121.380670" TargetMode="External"/><Relationship Id="rId8666" Type="http://schemas.openxmlformats.org/officeDocument/2006/relationships/hyperlink" Target="https://www.google.com.tw/maps/place/22.941677,120.643260" TargetMode="External"/><Relationship Id="rId1706" Type="http://schemas.openxmlformats.org/officeDocument/2006/relationships/hyperlink" Target="https://www.google.com.tw/maps/place/24.941474,121.396854" TargetMode="External"/><Relationship Id="rId7268" Type="http://schemas.openxmlformats.org/officeDocument/2006/relationships/hyperlink" Target="https://www.google.com.tw/maps/place/23.261088,120.825102" TargetMode="External"/><Relationship Id="rId8319" Type="http://schemas.openxmlformats.org/officeDocument/2006/relationships/hyperlink" Target="https://www.google.com.tw/maps/place/22.617488,120.384924" TargetMode="External"/><Relationship Id="rId3878" Type="http://schemas.openxmlformats.org/officeDocument/2006/relationships/hyperlink" Target="https://www.google.com.tw/maps/place/24.170803,121.654622" TargetMode="External"/><Relationship Id="rId4929" Type="http://schemas.openxmlformats.org/officeDocument/2006/relationships/hyperlink" Target="https://www.google.com.tw/maps/place/22.867010,121.217004" TargetMode="External"/><Relationship Id="rId8800" Type="http://schemas.openxmlformats.org/officeDocument/2006/relationships/hyperlink" Target="https://www.google.com.tw/maps/place/23.302020,121.300010" TargetMode="External"/><Relationship Id="rId799" Type="http://schemas.openxmlformats.org/officeDocument/2006/relationships/hyperlink" Target="https://www.google.com.tw/maps/place/22.659858,120.507996" TargetMode="External"/><Relationship Id="rId6351" Type="http://schemas.openxmlformats.org/officeDocument/2006/relationships/hyperlink" Target="https://www.google.com.tw/maps/place/23.036675,120.185930" TargetMode="External"/><Relationship Id="rId7402" Type="http://schemas.openxmlformats.org/officeDocument/2006/relationships/hyperlink" Target="https://www.google.com.tw/maps/place/23.186443,121.027762" TargetMode="External"/><Relationship Id="rId6004" Type="http://schemas.openxmlformats.org/officeDocument/2006/relationships/hyperlink" Target="https://www.google.com.tw/maps/place/23.737735,120.239647" TargetMode="External"/><Relationship Id="rId2961" Type="http://schemas.openxmlformats.org/officeDocument/2006/relationships/hyperlink" Target="https://www.google.com.tw/maps/place/24.575873,121.481357" TargetMode="External"/><Relationship Id="rId8176" Type="http://schemas.openxmlformats.org/officeDocument/2006/relationships/hyperlink" Target="https://www.google.com.tw/maps/place/23.067660,121.301387" TargetMode="External"/><Relationship Id="rId9227" Type="http://schemas.openxmlformats.org/officeDocument/2006/relationships/hyperlink" Target="https://www.google.com.tw/maps/place/24.704450,121.363465" TargetMode="External"/><Relationship Id="rId933" Type="http://schemas.openxmlformats.org/officeDocument/2006/relationships/hyperlink" Target="https://www.google.com.tw/maps/place/25.061248,121.493302" TargetMode="External"/><Relationship Id="rId1563" Type="http://schemas.openxmlformats.org/officeDocument/2006/relationships/hyperlink" Target="https://www.google.com.tw/maps/place/25.035536,121.779370" TargetMode="External"/><Relationship Id="rId2614" Type="http://schemas.openxmlformats.org/officeDocument/2006/relationships/hyperlink" Target="https://www.google.com.tw/maps/place/25.052456,121.286788" TargetMode="External"/><Relationship Id="rId1216" Type="http://schemas.openxmlformats.org/officeDocument/2006/relationships/hyperlink" Target="https://www.google.com.tw/maps/place/25.129977,121.736065" TargetMode="External"/><Relationship Id="rId4786" Type="http://schemas.openxmlformats.org/officeDocument/2006/relationships/hyperlink" Target="https://www.google.com.tw/maps/place/23.409782,121.482158" TargetMode="External"/><Relationship Id="rId5837" Type="http://schemas.openxmlformats.org/officeDocument/2006/relationships/hyperlink" Target="https://www.google.com.tw/maps/place/23.800617,120.985083" TargetMode="External"/><Relationship Id="rId3388" Type="http://schemas.openxmlformats.org/officeDocument/2006/relationships/hyperlink" Target="https://www.google.com.tw/maps/place/24.175841,121.381579" TargetMode="External"/><Relationship Id="rId4439" Type="http://schemas.openxmlformats.org/officeDocument/2006/relationships/hyperlink" Target="https://www.google.com.tw/maps/place/22.215072,120.770467" TargetMode="External"/><Relationship Id="rId8310" Type="http://schemas.openxmlformats.org/officeDocument/2006/relationships/hyperlink" Target="https://www.google.com.tw/maps/place/22.733025,120.753598" TargetMode="External"/><Relationship Id="rId790" Type="http://schemas.openxmlformats.org/officeDocument/2006/relationships/hyperlink" Target="https://www.google.com.tw/maps/place/22.655664,120.467148" TargetMode="External"/><Relationship Id="rId2471" Type="http://schemas.openxmlformats.org/officeDocument/2006/relationships/hyperlink" Target="https://www.google.com.tw/maps/place/22.884992,120.485627" TargetMode="External"/><Relationship Id="rId3522" Type="http://schemas.openxmlformats.org/officeDocument/2006/relationships/hyperlink" Target="https://www.google.com.tw/maps/place/25.036988,121.517062" TargetMode="External"/><Relationship Id="rId4920" Type="http://schemas.openxmlformats.org/officeDocument/2006/relationships/hyperlink" Target="https://www.google.com.tw/maps/place/22.893948,121.247304" TargetMode="External"/><Relationship Id="rId9084" Type="http://schemas.openxmlformats.org/officeDocument/2006/relationships/hyperlink" Target="https://www.google.com.tw/maps/place/24.768758,121.357216" TargetMode="External"/><Relationship Id="rId443" Type="http://schemas.openxmlformats.org/officeDocument/2006/relationships/hyperlink" Target="https://www.google.com.tw/maps/place/23.851360,120.487462" TargetMode="External"/><Relationship Id="rId1073" Type="http://schemas.openxmlformats.org/officeDocument/2006/relationships/hyperlink" Target="https://www.google.com.tw/maps/place/22.630276,120.337335" TargetMode="External"/><Relationship Id="rId2124" Type="http://schemas.openxmlformats.org/officeDocument/2006/relationships/hyperlink" Target="https://www.google.com.tw/maps/place/23.778718,120.712254" TargetMode="External"/><Relationship Id="rId4296" Type="http://schemas.openxmlformats.org/officeDocument/2006/relationships/hyperlink" Target="https://www.google.com.tw/maps/place/22.686419,121.044480" TargetMode="External"/><Relationship Id="rId5694" Type="http://schemas.openxmlformats.org/officeDocument/2006/relationships/hyperlink" Target="https://www.google.com.tw/maps/place/25.027090,121.089380" TargetMode="External"/><Relationship Id="rId6745" Type="http://schemas.openxmlformats.org/officeDocument/2006/relationships/hyperlink" Target="https://www.google.com.tw/maps/place/23.652303,120.313198" TargetMode="External"/><Relationship Id="rId5347" Type="http://schemas.openxmlformats.org/officeDocument/2006/relationships/hyperlink" Target="https://www.google.com.tw/maps/place/23.981557,120.729557" TargetMode="External"/><Relationship Id="rId1957" Type="http://schemas.openxmlformats.org/officeDocument/2006/relationships/hyperlink" Target="https://www.google.com.tw/maps/place/24.331142,120.814142" TargetMode="External"/><Relationship Id="rId4430" Type="http://schemas.openxmlformats.org/officeDocument/2006/relationships/hyperlink" Target="https://www.google.com.tw/maps/place/22.229631,120.799455" TargetMode="External"/><Relationship Id="rId3032" Type="http://schemas.openxmlformats.org/officeDocument/2006/relationships/hyperlink" Target="https://www.google.com.tw/maps/place/24.401062,121.362835" TargetMode="External"/><Relationship Id="rId7653" Type="http://schemas.openxmlformats.org/officeDocument/2006/relationships/hyperlink" Target="https://www.google.com.tw/maps/place/23.780514,120.870677" TargetMode="External"/><Relationship Id="rId6255" Type="http://schemas.openxmlformats.org/officeDocument/2006/relationships/hyperlink" Target="https://www.google.com.tw/maps/place/22.601547,120.311617" TargetMode="External"/><Relationship Id="rId7306" Type="http://schemas.openxmlformats.org/officeDocument/2006/relationships/hyperlink" Target="https://www.google.com.tw/maps/place/23.282399,120.890987" TargetMode="External"/><Relationship Id="rId8704" Type="http://schemas.openxmlformats.org/officeDocument/2006/relationships/hyperlink" Target="https://www.google.com.tw/maps/place/22.881776,120.341742" TargetMode="External"/><Relationship Id="rId2865" Type="http://schemas.openxmlformats.org/officeDocument/2006/relationships/hyperlink" Target="https://www.google.com.tw/maps/place/24.603219,121.517700" TargetMode="External"/><Relationship Id="rId3916" Type="http://schemas.openxmlformats.org/officeDocument/2006/relationships/hyperlink" Target="https://www.google.com.tw/maps/place/24.019578,121.609432" TargetMode="External"/><Relationship Id="rId837" Type="http://schemas.openxmlformats.org/officeDocument/2006/relationships/hyperlink" Target="https://www.google.com.tw/maps/place/22.533892,120.534773" TargetMode="External"/><Relationship Id="rId1467" Type="http://schemas.openxmlformats.org/officeDocument/2006/relationships/hyperlink" Target="https://www.google.com.tw/maps/place/25.180614,121.555515" TargetMode="External"/><Relationship Id="rId2518" Type="http://schemas.openxmlformats.org/officeDocument/2006/relationships/hyperlink" Target="https://www.google.com.tw/maps/place/22.705743,120.499413" TargetMode="External"/><Relationship Id="rId8561" Type="http://schemas.openxmlformats.org/officeDocument/2006/relationships/hyperlink" Target="https://www.google.com.tw/maps/place/22.808674,120.606200" TargetMode="External"/><Relationship Id="rId1601" Type="http://schemas.openxmlformats.org/officeDocument/2006/relationships/hyperlink" Target="https://www.google.com.tw/maps/place/25.017426,121.927670" TargetMode="External"/><Relationship Id="rId7163" Type="http://schemas.openxmlformats.org/officeDocument/2006/relationships/hyperlink" Target="https://www.google.com.tw/maps/place/23.062853,120.571676" TargetMode="External"/><Relationship Id="rId8214" Type="http://schemas.openxmlformats.org/officeDocument/2006/relationships/hyperlink" Target="https://www.google.com.tw/maps/place/22.976738,121.307602" TargetMode="External"/><Relationship Id="rId694" Type="http://schemas.openxmlformats.org/officeDocument/2006/relationships/hyperlink" Target="https://www.google.com.tw/maps/place/22.898883,120.235145" TargetMode="External"/><Relationship Id="rId2375" Type="http://schemas.openxmlformats.org/officeDocument/2006/relationships/hyperlink" Target="https://www.google.com.tw/maps/place/23.218565,120.541014" TargetMode="External"/><Relationship Id="rId3773" Type="http://schemas.openxmlformats.org/officeDocument/2006/relationships/hyperlink" Target="https://www.google.com.tw/maps/place/24.478353,121.821083" TargetMode="External"/><Relationship Id="rId4824" Type="http://schemas.openxmlformats.org/officeDocument/2006/relationships/hyperlink" Target="https://www.google.com.tw/maps/place/23.258766,121.419457" TargetMode="External"/><Relationship Id="rId347" Type="http://schemas.openxmlformats.org/officeDocument/2006/relationships/hyperlink" Target="https://www.google.com.tw/maps/place/24.196855,120.536777" TargetMode="External"/><Relationship Id="rId2028" Type="http://schemas.openxmlformats.org/officeDocument/2006/relationships/hyperlink" Target="https://www.google.com.tw/maps/place/24.161771,120.694390" TargetMode="External"/><Relationship Id="rId3426" Type="http://schemas.openxmlformats.org/officeDocument/2006/relationships/hyperlink" Target="https://www.google.com.tw/maps/place/24.201727,121.427975" TargetMode="External"/><Relationship Id="rId6996" Type="http://schemas.openxmlformats.org/officeDocument/2006/relationships/hyperlink" Target="https://www.google.com.tw/maps/place/22.959333,120.327667" TargetMode="External"/><Relationship Id="rId5598" Type="http://schemas.openxmlformats.org/officeDocument/2006/relationships/hyperlink" Target="https://www.google.com.tw/maps/place/23.953076,120.654993" TargetMode="External"/><Relationship Id="rId6649" Type="http://schemas.openxmlformats.org/officeDocument/2006/relationships/hyperlink" Target="https://www.google.com.tw/maps/place/23.994814,120.476551" TargetMode="External"/><Relationship Id="rId8071" Type="http://schemas.openxmlformats.org/officeDocument/2006/relationships/hyperlink" Target="https://www.google.com.tw/maps/place/22.771336,120.387278" TargetMode="External"/><Relationship Id="rId9122" Type="http://schemas.openxmlformats.org/officeDocument/2006/relationships/hyperlink" Target="https://www.google.com.tw/maps/place/24.751775,121.352091" TargetMode="External"/><Relationship Id="rId1111" Type="http://schemas.openxmlformats.org/officeDocument/2006/relationships/hyperlink" Target="https://www.google.com.tw/maps/place/25.196183,121.445732" TargetMode="External"/><Relationship Id="rId4681" Type="http://schemas.openxmlformats.org/officeDocument/2006/relationships/hyperlink" Target="https://www.google.com.tw/maps/place/23.789285,121.564800" TargetMode="External"/><Relationship Id="rId5732" Type="http://schemas.openxmlformats.org/officeDocument/2006/relationships/hyperlink" Target="https://www.google.com.tw/maps/place/24.912800,120.979950" TargetMode="External"/><Relationship Id="rId3283" Type="http://schemas.openxmlformats.org/officeDocument/2006/relationships/hyperlink" Target="https://www.google.com.tw/maps/place/24.251196,121.212985" TargetMode="External"/><Relationship Id="rId4334" Type="http://schemas.openxmlformats.org/officeDocument/2006/relationships/hyperlink" Target="https://www.google.com.tw/maps/place/22.539790,120.970141" TargetMode="External"/><Relationship Id="rId8955" Type="http://schemas.openxmlformats.org/officeDocument/2006/relationships/hyperlink" Target="https://www.google.com.tw/maps/place/24.211179,121.031864" TargetMode="External"/><Relationship Id="rId6159" Type="http://schemas.openxmlformats.org/officeDocument/2006/relationships/hyperlink" Target="https://www.google.com.tw/maps/place/23.117139,120.131445" TargetMode="External"/><Relationship Id="rId7557" Type="http://schemas.openxmlformats.org/officeDocument/2006/relationships/hyperlink" Target="https://www.google.com.tw/maps/place/24.049436,120.935725" TargetMode="External"/><Relationship Id="rId8608" Type="http://schemas.openxmlformats.org/officeDocument/2006/relationships/hyperlink" Target="https://www.google.com.tw/maps/place/22.651372,120.485952" TargetMode="External"/><Relationship Id="rId2769" Type="http://schemas.openxmlformats.org/officeDocument/2006/relationships/hyperlink" Target="https://www.google.com.tw/maps/place/24.593558,120.824627" TargetMode="External"/><Relationship Id="rId6640" Type="http://schemas.openxmlformats.org/officeDocument/2006/relationships/hyperlink" Target="https://www.google.com.tw/maps/place/24.030394,120.496643" TargetMode="External"/><Relationship Id="rId4191" Type="http://schemas.openxmlformats.org/officeDocument/2006/relationships/hyperlink" Target="https://www.google.com.tw/maps/place/22.981533,121.138628" TargetMode="External"/><Relationship Id="rId5242" Type="http://schemas.openxmlformats.org/officeDocument/2006/relationships/hyperlink" Target="https://www.google.com.tw/maps/place/24.358580,120.737755" TargetMode="External"/><Relationship Id="rId77" Type="http://schemas.openxmlformats.org/officeDocument/2006/relationships/hyperlink" Target="https://www.google.com.tw/maps/place/24.959290,121.207100" TargetMode="External"/><Relationship Id="rId8465" Type="http://schemas.openxmlformats.org/officeDocument/2006/relationships/hyperlink" Target="https://www.google.com.tw/maps/place/22.146442,120.892068" TargetMode="External"/><Relationship Id="rId1852" Type="http://schemas.openxmlformats.org/officeDocument/2006/relationships/hyperlink" Target="https://www.google.com.tw/maps/place/24.686409,120.966692" TargetMode="External"/><Relationship Id="rId2903" Type="http://schemas.openxmlformats.org/officeDocument/2006/relationships/hyperlink" Target="https://www.google.com.tw/maps/place/24.699620,121.644978" TargetMode="External"/><Relationship Id="rId7067" Type="http://schemas.openxmlformats.org/officeDocument/2006/relationships/hyperlink" Target="https://www.google.com.tw/maps/place/23.014305,120.233473" TargetMode="External"/><Relationship Id="rId8118" Type="http://schemas.openxmlformats.org/officeDocument/2006/relationships/hyperlink" Target="https://www.google.com.tw/maps/place/22.811608,120.585295" TargetMode="External"/><Relationship Id="rId1505" Type="http://schemas.openxmlformats.org/officeDocument/2006/relationships/hyperlink" Target="https://www.google.com.tw/maps/place/25.082495,121.525346" TargetMode="External"/><Relationship Id="rId3677" Type="http://schemas.openxmlformats.org/officeDocument/2006/relationships/hyperlink" Target="https://www.google.com.tw/maps/place/24.774178,121.763552" TargetMode="External"/><Relationship Id="rId4728" Type="http://schemas.openxmlformats.org/officeDocument/2006/relationships/hyperlink" Target="https://www.google.com.tw/maps/place/23.630596,121.530075" TargetMode="External"/><Relationship Id="rId598" Type="http://schemas.openxmlformats.org/officeDocument/2006/relationships/hyperlink" Target="https://www.google.com.tw/maps/place/23.242728,120.315306" TargetMode="External"/><Relationship Id="rId2279" Type="http://schemas.openxmlformats.org/officeDocument/2006/relationships/hyperlink" Target="https://www.google.com.tw/maps/place/23.382226,120.581998" TargetMode="External"/><Relationship Id="rId6150" Type="http://schemas.openxmlformats.org/officeDocument/2006/relationships/hyperlink" Target="https://www.google.com.tw/maps/place/23.158055,120.134750" TargetMode="External"/><Relationship Id="rId7201" Type="http://schemas.openxmlformats.org/officeDocument/2006/relationships/hyperlink" Target="https://www.google.com.tw/maps/place/23.082098,120.678291" TargetMode="External"/><Relationship Id="rId2760" Type="http://schemas.openxmlformats.org/officeDocument/2006/relationships/hyperlink" Target="https://www.google.com.tw/maps/place/24.592917,120.791957" TargetMode="External"/><Relationship Id="rId3811" Type="http://schemas.openxmlformats.org/officeDocument/2006/relationships/hyperlink" Target="https://www.google.com.tw/maps/place/24.372813,121.783943" TargetMode="External"/><Relationship Id="rId9373" Type="http://schemas.openxmlformats.org/officeDocument/2006/relationships/hyperlink" Target="https://www.google.com.tw/maps/place/24.648970,121.421358" TargetMode="External"/><Relationship Id="rId732" Type="http://schemas.openxmlformats.org/officeDocument/2006/relationships/hyperlink" Target="https://www.google.com.tw/maps/place/22.751322,120.313516" TargetMode="External"/><Relationship Id="rId1362" Type="http://schemas.openxmlformats.org/officeDocument/2006/relationships/hyperlink" Target="https://www.google.com.tw/maps/place/24.869447,121.832118" TargetMode="External"/><Relationship Id="rId2413" Type="http://schemas.openxmlformats.org/officeDocument/2006/relationships/hyperlink" Target="https://www.google.com.tw/maps/place/23.123818,120.466167" TargetMode="External"/><Relationship Id="rId9026" Type="http://schemas.openxmlformats.org/officeDocument/2006/relationships/hyperlink" Target="https://www.google.com.tw/maps/place/24.832665,121.322382" TargetMode="External"/><Relationship Id="rId1015" Type="http://schemas.openxmlformats.org/officeDocument/2006/relationships/hyperlink" Target="https://www.google.com.tw/maps/place/24.105685,120.619944" TargetMode="External"/><Relationship Id="rId4585" Type="http://schemas.openxmlformats.org/officeDocument/2006/relationships/hyperlink" Target="https://www.google.com.tw/maps/place/24.274692,120.554710" TargetMode="External"/><Relationship Id="rId5983" Type="http://schemas.openxmlformats.org/officeDocument/2006/relationships/hyperlink" Target="https://www.google.com.tw/maps/place/23.811525,120.282609" TargetMode="External"/><Relationship Id="rId3187" Type="http://schemas.openxmlformats.org/officeDocument/2006/relationships/hyperlink" Target="https://www.google.com.tw/maps/place/24.672766,121.788687" TargetMode="External"/><Relationship Id="rId4238" Type="http://schemas.openxmlformats.org/officeDocument/2006/relationships/hyperlink" Target="https://www.google.com.tw/maps/place/22.838277,121.093591" TargetMode="External"/><Relationship Id="rId5636" Type="http://schemas.openxmlformats.org/officeDocument/2006/relationships/hyperlink" Target="https://www.google.com.tw/maps/place/25.124170,121.337570" TargetMode="External"/><Relationship Id="rId8859" Type="http://schemas.openxmlformats.org/officeDocument/2006/relationships/hyperlink" Target="https://www.google.com.tw/maps/place/25.036930,121.239420" TargetMode="External"/><Relationship Id="rId2270" Type="http://schemas.openxmlformats.org/officeDocument/2006/relationships/hyperlink" Target="https://www.google.com.tw/maps/place/23.377278,120.575626" TargetMode="External"/><Relationship Id="rId3321" Type="http://schemas.openxmlformats.org/officeDocument/2006/relationships/hyperlink" Target="https://www.google.com.tw/maps/place/24.221795,121.261595" TargetMode="External"/><Relationship Id="rId6891" Type="http://schemas.openxmlformats.org/officeDocument/2006/relationships/hyperlink" Target="https://www.google.com.tw/maps/place/23.083472,120.210584" TargetMode="External"/><Relationship Id="rId7942" Type="http://schemas.openxmlformats.org/officeDocument/2006/relationships/hyperlink" Target="https://www.google.com.tw/maps/place/22.786800,120.455000" TargetMode="External"/><Relationship Id="rId242" Type="http://schemas.openxmlformats.org/officeDocument/2006/relationships/hyperlink" Target="https://www.google.com.tw/maps/place/24.572199,120.741693" TargetMode="External"/><Relationship Id="rId5493" Type="http://schemas.openxmlformats.org/officeDocument/2006/relationships/hyperlink" Target="https://www.google.com.tw/maps/place/24.040833,121.203047" TargetMode="External"/><Relationship Id="rId6544" Type="http://schemas.openxmlformats.org/officeDocument/2006/relationships/hyperlink" Target="https://www.google.com.tw/maps/place/23.459444,120.723333" TargetMode="External"/><Relationship Id="rId4095" Type="http://schemas.openxmlformats.org/officeDocument/2006/relationships/hyperlink" Target="https://www.google.com.tw/maps/place/23.361310,121.324690" TargetMode="External"/><Relationship Id="rId5146" Type="http://schemas.openxmlformats.org/officeDocument/2006/relationships/hyperlink" Target="https://www.google.com.tw/maps/place/24.698406,120.885302" TargetMode="External"/><Relationship Id="rId8369" Type="http://schemas.openxmlformats.org/officeDocument/2006/relationships/hyperlink" Target="https://www.google.com.tw/maps/place/22.123906,120.711279" TargetMode="External"/><Relationship Id="rId1756" Type="http://schemas.openxmlformats.org/officeDocument/2006/relationships/hyperlink" Target="https://www.google.com.tw/maps/place/24.876669,121.241243" TargetMode="External"/><Relationship Id="rId2807" Type="http://schemas.openxmlformats.org/officeDocument/2006/relationships/hyperlink" Target="https://www.google.com.tw/maps/place/24.465019,120.856089" TargetMode="External"/><Relationship Id="rId1409" Type="http://schemas.openxmlformats.org/officeDocument/2006/relationships/hyperlink" Target="https://www.google.com.tw/maps/place/24.662380,121.828691" TargetMode="External"/><Relationship Id="rId4979" Type="http://schemas.openxmlformats.org/officeDocument/2006/relationships/hyperlink" Target="https://www.google.com.tw/maps/place/22.721933,121.090758" TargetMode="External"/><Relationship Id="rId8850" Type="http://schemas.openxmlformats.org/officeDocument/2006/relationships/hyperlink" Target="https://www.google.com.tw/maps/place/25.058377,121.276052" TargetMode="External"/><Relationship Id="rId7452" Type="http://schemas.openxmlformats.org/officeDocument/2006/relationships/hyperlink" Target="https://www.google.com.tw/maps/place/23.132004,121.146857" TargetMode="External"/><Relationship Id="rId8503" Type="http://schemas.openxmlformats.org/officeDocument/2006/relationships/hyperlink" Target="https://www.google.com.tw/maps/place/23.026530,120.664152" TargetMode="External"/><Relationship Id="rId6054" Type="http://schemas.openxmlformats.org/officeDocument/2006/relationships/hyperlink" Target="https://www.google.com.tw/maps/place/23.552500,120.172500" TargetMode="External"/><Relationship Id="rId7105" Type="http://schemas.openxmlformats.org/officeDocument/2006/relationships/hyperlink" Target="https://www.google.com.tw/maps/place/23.064323,120.385918" TargetMode="External"/><Relationship Id="rId983" Type="http://schemas.openxmlformats.org/officeDocument/2006/relationships/hyperlink" Target="https://www.google.com.tw/maps/place/24.204288,120.652990" TargetMode="External"/><Relationship Id="rId2664" Type="http://schemas.openxmlformats.org/officeDocument/2006/relationships/hyperlink" Target="https://www.google.com.tw/maps/place/24.853779,121.281381" TargetMode="External"/><Relationship Id="rId9277" Type="http://schemas.openxmlformats.org/officeDocument/2006/relationships/hyperlink" Target="https://www.google.com.tw/maps/place/24.682695,121.379779" TargetMode="External"/><Relationship Id="rId636" Type="http://schemas.openxmlformats.org/officeDocument/2006/relationships/hyperlink" Target="https://www.google.com.tw/maps/place/23.094167,120.311056" TargetMode="External"/><Relationship Id="rId1266" Type="http://schemas.openxmlformats.org/officeDocument/2006/relationships/hyperlink" Target="https://www.google.com.tw/maps/place/25.111790,121.913399" TargetMode="External"/><Relationship Id="rId2317" Type="http://schemas.openxmlformats.org/officeDocument/2006/relationships/hyperlink" Target="https://www.google.com.tw/maps/place/23.326354,120.609054" TargetMode="External"/><Relationship Id="rId3715" Type="http://schemas.openxmlformats.org/officeDocument/2006/relationships/hyperlink" Target="https://www.google.com.tw/maps/place/24.625743,121.801623" TargetMode="External"/><Relationship Id="rId5887" Type="http://schemas.openxmlformats.org/officeDocument/2006/relationships/hyperlink" Target="https://www.google.com.tw/maps/place/24.177915,120.499706" TargetMode="External"/><Relationship Id="rId6938" Type="http://schemas.openxmlformats.org/officeDocument/2006/relationships/hyperlink" Target="https://www.google.com.tw/maps/place/23.187567,120.253395" TargetMode="External"/><Relationship Id="rId4489" Type="http://schemas.openxmlformats.org/officeDocument/2006/relationships/hyperlink" Target="https://www.google.com.tw/maps/place/24.868545,121.549569" TargetMode="External"/><Relationship Id="rId8360" Type="http://schemas.openxmlformats.org/officeDocument/2006/relationships/hyperlink" Target="https://www.google.com.tw/maps/place/22.161102,120.698114" TargetMode="External"/><Relationship Id="rId9411" Type="http://schemas.openxmlformats.org/officeDocument/2006/relationships/hyperlink" Target="https://www.google.com.tw/maps/place/24.647205,121.438541" TargetMode="External"/><Relationship Id="rId1400" Type="http://schemas.openxmlformats.org/officeDocument/2006/relationships/hyperlink" Target="https://www.google.com.tw/maps/place/24.701288,121.821663" TargetMode="External"/><Relationship Id="rId4970" Type="http://schemas.openxmlformats.org/officeDocument/2006/relationships/hyperlink" Target="https://www.google.com.tw/maps/place/22.733345,121.129992" TargetMode="External"/><Relationship Id="rId8013" Type="http://schemas.openxmlformats.org/officeDocument/2006/relationships/hyperlink" Target="https://www.google.com.tw/maps/place/23.871709,120.923131" TargetMode="External"/><Relationship Id="rId3572" Type="http://schemas.openxmlformats.org/officeDocument/2006/relationships/hyperlink" Target="https://www.google.com.tw/maps/place/24.952100,121.645591" TargetMode="External"/><Relationship Id="rId4623" Type="http://schemas.openxmlformats.org/officeDocument/2006/relationships/hyperlink" Target="https://www.google.com.tw/maps/place/24.250235,120.708090" TargetMode="External"/><Relationship Id="rId493" Type="http://schemas.openxmlformats.org/officeDocument/2006/relationships/hyperlink" Target="https://www.google.com.tw/maps/place/23.649231,120.471821" TargetMode="External"/><Relationship Id="rId2174" Type="http://schemas.openxmlformats.org/officeDocument/2006/relationships/hyperlink" Target="https://www.google.com.tw/maps/place/23.679120,120.536939" TargetMode="External"/><Relationship Id="rId3225" Type="http://schemas.openxmlformats.org/officeDocument/2006/relationships/hyperlink" Target="https://www.google.com.tw/maps/place/24.170334,120.871421" TargetMode="External"/><Relationship Id="rId6795" Type="http://schemas.openxmlformats.org/officeDocument/2006/relationships/hyperlink" Target="https://www.google.com.tw/maps/place/23.455994,120.242986" TargetMode="External"/><Relationship Id="rId146" Type="http://schemas.openxmlformats.org/officeDocument/2006/relationships/hyperlink" Target="https://www.google.com.tw/maps/place/24.815368,120.989265" TargetMode="External"/><Relationship Id="rId5397" Type="http://schemas.openxmlformats.org/officeDocument/2006/relationships/hyperlink" Target="https://www.google.com.tw/maps/place/23.984096,120.904847" TargetMode="External"/><Relationship Id="rId6448" Type="http://schemas.openxmlformats.org/officeDocument/2006/relationships/hyperlink" Target="https://www.google.com.tw/maps/place/23.450833,120.483889" TargetMode="External"/><Relationship Id="rId7846" Type="http://schemas.openxmlformats.org/officeDocument/2006/relationships/hyperlink" Target="https://www.google.com.tw/maps/place/23.122083,120.613544" TargetMode="External"/><Relationship Id="rId4480" Type="http://schemas.openxmlformats.org/officeDocument/2006/relationships/hyperlink" Target="https://www.google.com.tw/maps/place/24.894364,121.546002" TargetMode="External"/><Relationship Id="rId5531" Type="http://schemas.openxmlformats.org/officeDocument/2006/relationships/hyperlink" Target="https://www.google.com.tw/maps/place/24.101041,121.186684" TargetMode="External"/><Relationship Id="rId3082" Type="http://schemas.openxmlformats.org/officeDocument/2006/relationships/hyperlink" Target="https://www.google.com.tw/maps/place/24.295804,121.276364" TargetMode="External"/><Relationship Id="rId4133" Type="http://schemas.openxmlformats.org/officeDocument/2006/relationships/hyperlink" Target="https://www.google.com.tw/maps/place/23.196760,121.267850" TargetMode="External"/><Relationship Id="rId8754" Type="http://schemas.openxmlformats.org/officeDocument/2006/relationships/hyperlink" Target="https://www.google.com.tw/maps/place/22.881855,120.554782" TargetMode="External"/><Relationship Id="rId19" Type="http://schemas.openxmlformats.org/officeDocument/2006/relationships/hyperlink" Target="https://www.google.com.tw/maps/place/25.051408,121.438066" TargetMode="External"/><Relationship Id="rId7356" Type="http://schemas.openxmlformats.org/officeDocument/2006/relationships/hyperlink" Target="https://www.google.com.tw/maps/place/23.246424,120.979526" TargetMode="External"/><Relationship Id="rId8407" Type="http://schemas.openxmlformats.org/officeDocument/2006/relationships/hyperlink" Target="https://www.google.com.tw/maps/place/21.968748,120.756666" TargetMode="External"/><Relationship Id="rId7009" Type="http://schemas.openxmlformats.org/officeDocument/2006/relationships/hyperlink" Target="https://www.google.com.tw/maps/place/22.908250,120.355056" TargetMode="External"/><Relationship Id="rId3966" Type="http://schemas.openxmlformats.org/officeDocument/2006/relationships/hyperlink" Target="https://www.google.com.tw/maps/place/23.855779,121.500973" TargetMode="External"/><Relationship Id="rId3" Type="http://schemas.openxmlformats.org/officeDocument/2006/relationships/hyperlink" Target="https://www.google.com.tw/maps/place/25.046898,121.514839" TargetMode="External"/><Relationship Id="rId887" Type="http://schemas.openxmlformats.org/officeDocument/2006/relationships/hyperlink" Target="https://www.google.com.tw/maps/place/22.331170,120.618900" TargetMode="External"/><Relationship Id="rId2568" Type="http://schemas.openxmlformats.org/officeDocument/2006/relationships/hyperlink" Target="https://www.google.com.tw/maps/place/24.846764,121.245615" TargetMode="External"/><Relationship Id="rId3619" Type="http://schemas.openxmlformats.org/officeDocument/2006/relationships/hyperlink" Target="https://www.google.com.tw/maps/place/24.884320,121.744102" TargetMode="External"/><Relationship Id="rId5041" Type="http://schemas.openxmlformats.org/officeDocument/2006/relationships/hyperlink" Target="https://www.google.com.tw/maps/place/22.792213,121.145374" TargetMode="External"/><Relationship Id="rId1651" Type="http://schemas.openxmlformats.org/officeDocument/2006/relationships/hyperlink" Target="https://www.google.com.tw/maps/place/25.152755,121.737403" TargetMode="External"/><Relationship Id="rId2702" Type="http://schemas.openxmlformats.org/officeDocument/2006/relationships/hyperlink" Target="https://www.google.com.tw/maps/place/25.054936,121.630832" TargetMode="External"/><Relationship Id="rId8264" Type="http://schemas.openxmlformats.org/officeDocument/2006/relationships/hyperlink" Target="https://www.google.com.tw/maps/place/22.720127,120.663350" TargetMode="External"/><Relationship Id="rId9315" Type="http://schemas.openxmlformats.org/officeDocument/2006/relationships/hyperlink" Target="https://www.google.com.tw/maps/place/24.674043,121.406635" TargetMode="External"/><Relationship Id="rId1304" Type="http://schemas.openxmlformats.org/officeDocument/2006/relationships/hyperlink" Target="https://www.google.com.tw/maps/place/25.021451,121.984099" TargetMode="External"/><Relationship Id="rId4874" Type="http://schemas.openxmlformats.org/officeDocument/2006/relationships/hyperlink" Target="https://www.google.com.tw/maps/place/23.068706,121.347085" TargetMode="External"/><Relationship Id="rId3476" Type="http://schemas.openxmlformats.org/officeDocument/2006/relationships/hyperlink" Target="https://www.google.com.tw/maps/place/24.185908,121.493527" TargetMode="External"/><Relationship Id="rId4527" Type="http://schemas.openxmlformats.org/officeDocument/2006/relationships/hyperlink" Target="https://www.google.com.tw/maps/place/24.757960,121.718406" TargetMode="External"/><Relationship Id="rId5925" Type="http://schemas.openxmlformats.org/officeDocument/2006/relationships/hyperlink" Target="https://www.google.com.tw/maps/place/24.052867,120.419091" TargetMode="External"/><Relationship Id="rId10" Type="http://schemas.openxmlformats.org/officeDocument/2006/relationships/hyperlink" Target="https://www.google.com.tw/maps/place/25.061555,121.478357" TargetMode="External"/><Relationship Id="rId397" Type="http://schemas.openxmlformats.org/officeDocument/2006/relationships/hyperlink" Target="https://www.google.com.tw/maps/place/24.021620,120.544285" TargetMode="External"/><Relationship Id="rId2078" Type="http://schemas.openxmlformats.org/officeDocument/2006/relationships/hyperlink" Target="https://www.google.com.tw/maps/place/23.961389,120.674665" TargetMode="External"/><Relationship Id="rId3129" Type="http://schemas.openxmlformats.org/officeDocument/2006/relationships/hyperlink" Target="https://www.google.com.tw/maps/place/24.833962,121.330253" TargetMode="External"/><Relationship Id="rId7000" Type="http://schemas.openxmlformats.org/officeDocument/2006/relationships/hyperlink" Target="https://www.google.com.tw/maps/place/22.942611,120.333556" TargetMode="External"/><Relationship Id="rId6699" Type="http://schemas.openxmlformats.org/officeDocument/2006/relationships/hyperlink" Target="https://www.google.com.tw/maps/place/23.823571,120.397473" TargetMode="External"/><Relationship Id="rId9172" Type="http://schemas.openxmlformats.org/officeDocument/2006/relationships/hyperlink" Target="https://www.google.com.tw/maps/place/24.730667,121.358241" TargetMode="External"/><Relationship Id="rId3610" Type="http://schemas.openxmlformats.org/officeDocument/2006/relationships/hyperlink" Target="https://www.google.com.tw/maps/place/24.898185,121.723615" TargetMode="External"/><Relationship Id="rId531" Type="http://schemas.openxmlformats.org/officeDocument/2006/relationships/hyperlink" Target="https://www.google.com.tw/maps/place/23.495000,120.452222" TargetMode="External"/><Relationship Id="rId1161" Type="http://schemas.openxmlformats.org/officeDocument/2006/relationships/hyperlink" Target="https://www.google.com.tw/maps/place/25.279936,121.609395" TargetMode="External"/><Relationship Id="rId2212" Type="http://schemas.openxmlformats.org/officeDocument/2006/relationships/hyperlink" Target="https://www.google.com.tw/maps/place/23.390944,120.520523" TargetMode="External"/><Relationship Id="rId5782" Type="http://schemas.openxmlformats.org/officeDocument/2006/relationships/hyperlink" Target="https://www.google.com.tw/maps/place/23.821678,120.791889" TargetMode="External"/><Relationship Id="rId6833" Type="http://schemas.openxmlformats.org/officeDocument/2006/relationships/hyperlink" Target="https://www.google.com.tw/maps/place/23.301888,120.255694" TargetMode="External"/><Relationship Id="rId4384" Type="http://schemas.openxmlformats.org/officeDocument/2006/relationships/hyperlink" Target="https://www.google.com.tw/maps/place/22.340016,120.893195" TargetMode="External"/><Relationship Id="rId5435" Type="http://schemas.openxmlformats.org/officeDocument/2006/relationships/hyperlink" Target="https://www.google.com.tw/maps/place/24.003379,121.065822" TargetMode="External"/><Relationship Id="rId4037" Type="http://schemas.openxmlformats.org/officeDocument/2006/relationships/hyperlink" Target="https://www.google.com.tw/maps/place/23.592890,121.386300" TargetMode="External"/><Relationship Id="rId8658" Type="http://schemas.openxmlformats.org/officeDocument/2006/relationships/hyperlink" Target="https://www.google.com.tw/maps/place/22.977050,120.639230" TargetMode="External"/><Relationship Id="rId3120" Type="http://schemas.openxmlformats.org/officeDocument/2006/relationships/hyperlink" Target="https://www.google.com.tw/maps/place/24.851273,121.348504" TargetMode="External"/><Relationship Id="rId6690" Type="http://schemas.openxmlformats.org/officeDocument/2006/relationships/hyperlink" Target="https://www.google.com.tw/maps/place/23.853800,120.416349" TargetMode="External"/><Relationship Id="rId7741" Type="http://schemas.openxmlformats.org/officeDocument/2006/relationships/hyperlink" Target="https://www.google.com.tw/maps/place/23.539013,120.905701" TargetMode="External"/><Relationship Id="rId5292" Type="http://schemas.openxmlformats.org/officeDocument/2006/relationships/hyperlink" Target="https://www.google.com.tw/maps/place/24.620518,120.843181" TargetMode="External"/><Relationship Id="rId6343" Type="http://schemas.openxmlformats.org/officeDocument/2006/relationships/hyperlink" Target="https://www.google.com.tw/maps/place/23.072178,120.191561" TargetMode="External"/><Relationship Id="rId2953" Type="http://schemas.openxmlformats.org/officeDocument/2006/relationships/hyperlink" Target="https://www.google.com.tw/maps/place/24.591403,121.506942" TargetMode="External"/><Relationship Id="rId925" Type="http://schemas.openxmlformats.org/officeDocument/2006/relationships/hyperlink" Target="https://www.google.com.tw/maps/place/25.054182,121.522671" TargetMode="External"/><Relationship Id="rId1555" Type="http://schemas.openxmlformats.org/officeDocument/2006/relationships/hyperlink" Target="https://www.google.com.tw/maps/place/25.197179,121.443607" TargetMode="External"/><Relationship Id="rId2606" Type="http://schemas.openxmlformats.org/officeDocument/2006/relationships/hyperlink" Target="https://www.google.com.tw/maps/place/25.075388,121.260419" TargetMode="External"/><Relationship Id="rId8168" Type="http://schemas.openxmlformats.org/officeDocument/2006/relationships/hyperlink" Target="https://www.google.com.tw/maps/place/23.087538,121.299531" TargetMode="External"/><Relationship Id="rId9219" Type="http://schemas.openxmlformats.org/officeDocument/2006/relationships/hyperlink" Target="https://www.google.com.tw/maps/place/24.709718,121.361465" TargetMode="External"/><Relationship Id="rId1208" Type="http://schemas.openxmlformats.org/officeDocument/2006/relationships/hyperlink" Target="https://www.google.com.tw/maps/place/25.141911,121.709761" TargetMode="External"/><Relationship Id="rId4778" Type="http://schemas.openxmlformats.org/officeDocument/2006/relationships/hyperlink" Target="https://www.google.com.tw/maps/place/23.443328,121.495754" TargetMode="External"/><Relationship Id="rId5829" Type="http://schemas.openxmlformats.org/officeDocument/2006/relationships/hyperlink" Target="https://www.google.com.tw/maps/place/23.795219,120.964580" TargetMode="External"/><Relationship Id="rId7251" Type="http://schemas.openxmlformats.org/officeDocument/2006/relationships/hyperlink" Target="https://www.google.com.tw/maps/place/23.203256,120.796314" TargetMode="External"/><Relationship Id="rId8302" Type="http://schemas.openxmlformats.org/officeDocument/2006/relationships/hyperlink" Target="https://www.google.com.tw/maps/place/22.740548,120.737657" TargetMode="External"/><Relationship Id="rId3861" Type="http://schemas.openxmlformats.org/officeDocument/2006/relationships/hyperlink" Target="https://www.google.com.tw/maps/place/24.223288,121.699736" TargetMode="External"/><Relationship Id="rId4912" Type="http://schemas.openxmlformats.org/officeDocument/2006/relationships/hyperlink" Target="https://www.google.com.tw/maps/place/22.922824,121.265999" TargetMode="External"/><Relationship Id="rId782" Type="http://schemas.openxmlformats.org/officeDocument/2006/relationships/hyperlink" Target="https://www.google.com.tw/maps/place/22.645376,120.430127" TargetMode="External"/><Relationship Id="rId2463" Type="http://schemas.openxmlformats.org/officeDocument/2006/relationships/hyperlink" Target="https://www.google.com.tw/maps/place/22.909877,120.467197" TargetMode="External"/><Relationship Id="rId3514" Type="http://schemas.openxmlformats.org/officeDocument/2006/relationships/hyperlink" Target="https://www.google.com.tw/maps/place/24.148158,121.628119" TargetMode="External"/><Relationship Id="rId9076" Type="http://schemas.openxmlformats.org/officeDocument/2006/relationships/hyperlink" Target="https://www.google.com.tw/maps/place/24.774577,121.359565" TargetMode="External"/><Relationship Id="rId435" Type="http://schemas.openxmlformats.org/officeDocument/2006/relationships/hyperlink" Target="https://www.google.com.tw/maps/place/23.873573,120.517318" TargetMode="External"/><Relationship Id="rId1065" Type="http://schemas.openxmlformats.org/officeDocument/2006/relationships/hyperlink" Target="https://www.google.com.tw/maps/place/23.685605,120.486009" TargetMode="External"/><Relationship Id="rId2116" Type="http://schemas.openxmlformats.org/officeDocument/2006/relationships/hyperlink" Target="https://www.google.com.tw/maps/place/23.810964,120.710196" TargetMode="External"/><Relationship Id="rId5686" Type="http://schemas.openxmlformats.org/officeDocument/2006/relationships/hyperlink" Target="https://www.google.com.tw/maps/place/25.036930,121.124710" TargetMode="External"/><Relationship Id="rId6737" Type="http://schemas.openxmlformats.org/officeDocument/2006/relationships/hyperlink" Target="https://www.google.com.tw/maps/place/23.685504,120.321280" TargetMode="External"/><Relationship Id="rId4288" Type="http://schemas.openxmlformats.org/officeDocument/2006/relationships/hyperlink" Target="https://www.google.com.tw/maps/place/22.716407,121.049579" TargetMode="External"/><Relationship Id="rId5339" Type="http://schemas.openxmlformats.org/officeDocument/2006/relationships/hyperlink" Target="https://www.google.com.tw/maps/place/23.980829,120.692670" TargetMode="External"/><Relationship Id="rId9210" Type="http://schemas.openxmlformats.org/officeDocument/2006/relationships/hyperlink" Target="https://www.google.com.tw/maps/place/24.714470,121.356972" TargetMode="External"/><Relationship Id="rId1949" Type="http://schemas.openxmlformats.org/officeDocument/2006/relationships/hyperlink" Target="https://www.google.com.tw/maps/place/24.343246,120.826868" TargetMode="External"/><Relationship Id="rId5820" Type="http://schemas.openxmlformats.org/officeDocument/2006/relationships/hyperlink" Target="https://www.google.com.tw/maps/place/23.790869,120.931488" TargetMode="External"/><Relationship Id="rId292" Type="http://schemas.openxmlformats.org/officeDocument/2006/relationships/hyperlink" Target="https://www.google.com.tw/maps/place/24.403323,120.641282" TargetMode="External"/><Relationship Id="rId3371" Type="http://schemas.openxmlformats.org/officeDocument/2006/relationships/hyperlink" Target="https://www.google.com.tw/maps/place/24.188123,121.333433" TargetMode="External"/><Relationship Id="rId4422" Type="http://schemas.openxmlformats.org/officeDocument/2006/relationships/hyperlink" Target="https://www.google.com.tw/maps/place/22.243423,120.825261" TargetMode="External"/><Relationship Id="rId7992" Type="http://schemas.openxmlformats.org/officeDocument/2006/relationships/hyperlink" Target="https://www.google.com.tw/maps/place/22.581160,120.428780" TargetMode="External"/><Relationship Id="rId3024" Type="http://schemas.openxmlformats.org/officeDocument/2006/relationships/hyperlink" Target="https://www.google.com.tw/maps/place/24.407398,121.357524" TargetMode="External"/><Relationship Id="rId6594" Type="http://schemas.openxmlformats.org/officeDocument/2006/relationships/hyperlink" Target="https://www.google.com.tw/maps/place/23.495833,120.820556" TargetMode="External"/><Relationship Id="rId7645" Type="http://schemas.openxmlformats.org/officeDocument/2006/relationships/hyperlink" Target="https://www.google.com.tw/maps/place/23.807899,120.873074" TargetMode="External"/><Relationship Id="rId5196" Type="http://schemas.openxmlformats.org/officeDocument/2006/relationships/hyperlink" Target="https://www.google.com.tw/maps/place/24.543775,120.810284" TargetMode="External"/><Relationship Id="rId6247" Type="http://schemas.openxmlformats.org/officeDocument/2006/relationships/hyperlink" Target="https://www.google.com.tw/maps/place/22.631747,120.294887" TargetMode="External"/><Relationship Id="rId1459" Type="http://schemas.openxmlformats.org/officeDocument/2006/relationships/hyperlink" Target="https://www.google.com.tw/maps/place/25.182868,121.572652" TargetMode="External"/><Relationship Id="rId2857" Type="http://schemas.openxmlformats.org/officeDocument/2006/relationships/hyperlink" Target="https://www.google.com.tw/maps/place/24.603693,121.498769" TargetMode="External"/><Relationship Id="rId3908" Type="http://schemas.openxmlformats.org/officeDocument/2006/relationships/hyperlink" Target="https://www.google.com.tw/maps/place/24.054683,121.605621" TargetMode="External"/><Relationship Id="rId5330" Type="http://schemas.openxmlformats.org/officeDocument/2006/relationships/hyperlink" Target="https://www.google.com.tw/maps/place/24.001477,120.657005" TargetMode="External"/><Relationship Id="rId829" Type="http://schemas.openxmlformats.org/officeDocument/2006/relationships/hyperlink" Target="https://www.google.com.tw/maps/place/22.557696,120.556165" TargetMode="External"/><Relationship Id="rId1940" Type="http://schemas.openxmlformats.org/officeDocument/2006/relationships/hyperlink" Target="https://www.google.com.tw/maps/place/24.375500,120.843340" TargetMode="External"/><Relationship Id="rId8553" Type="http://schemas.openxmlformats.org/officeDocument/2006/relationships/hyperlink" Target="https://www.google.com.tw/maps/place/22.842540,120.606720" TargetMode="External"/><Relationship Id="rId7155" Type="http://schemas.openxmlformats.org/officeDocument/2006/relationships/hyperlink" Target="https://www.google.com.tw/maps/place/23.072834,120.544399" TargetMode="External"/><Relationship Id="rId8206" Type="http://schemas.openxmlformats.org/officeDocument/2006/relationships/hyperlink" Target="https://www.google.com.tw/maps/place/22.992642,121.303518" TargetMode="External"/><Relationship Id="rId3765" Type="http://schemas.openxmlformats.org/officeDocument/2006/relationships/hyperlink" Target="https://www.google.com.tw/maps/place/24.504653,121.836293" TargetMode="External"/><Relationship Id="rId4816" Type="http://schemas.openxmlformats.org/officeDocument/2006/relationships/hyperlink" Target="https://www.google.com.tw/maps/place/23.290974,121.433155" TargetMode="External"/><Relationship Id="rId686" Type="http://schemas.openxmlformats.org/officeDocument/2006/relationships/hyperlink" Target="https://www.google.com.tw/maps/place/22.929250,120.220945" TargetMode="External"/><Relationship Id="rId2367" Type="http://schemas.openxmlformats.org/officeDocument/2006/relationships/hyperlink" Target="https://www.google.com.tw/maps/place/23.232017,120.562123" TargetMode="External"/><Relationship Id="rId3418" Type="http://schemas.openxmlformats.org/officeDocument/2006/relationships/hyperlink" Target="https://www.google.com.tw/maps/place/24.186327,121.422148" TargetMode="External"/><Relationship Id="rId339" Type="http://schemas.openxmlformats.org/officeDocument/2006/relationships/hyperlink" Target="https://www.google.com.tw/maps/place/24.231810,120.546612" TargetMode="External"/><Relationship Id="rId6988" Type="http://schemas.openxmlformats.org/officeDocument/2006/relationships/hyperlink" Target="https://www.google.com.tw/maps/place/22.988555,120.309723" TargetMode="External"/><Relationship Id="rId8063" Type="http://schemas.openxmlformats.org/officeDocument/2006/relationships/hyperlink" Target="https://www.google.com.tw/maps/place/22.753258,120.354955" TargetMode="External"/><Relationship Id="rId9114" Type="http://schemas.openxmlformats.org/officeDocument/2006/relationships/hyperlink" Target="https://www.google.com.tw/maps/place/24.756372,121.348207" TargetMode="External"/><Relationship Id="rId820" Type="http://schemas.openxmlformats.org/officeDocument/2006/relationships/hyperlink" Target="https://www.google.com.tw/maps/place/22.589974,120.554068" TargetMode="External"/><Relationship Id="rId1450" Type="http://schemas.openxmlformats.org/officeDocument/2006/relationships/hyperlink" Target="https://www.google.com.tw/maps/place/25.185964,121.583997" TargetMode="External"/><Relationship Id="rId2501" Type="http://schemas.openxmlformats.org/officeDocument/2006/relationships/hyperlink" Target="https://www.google.com.tw/maps/place/22.771833,120.493988" TargetMode="External"/><Relationship Id="rId1103" Type="http://schemas.openxmlformats.org/officeDocument/2006/relationships/hyperlink" Target="https://www.google.com.tw/maps/place/25.165609,121.458719" TargetMode="External"/><Relationship Id="rId4673" Type="http://schemas.openxmlformats.org/officeDocument/2006/relationships/hyperlink" Target="https://www.google.com.tw/maps/place/23.817549,121.580409" TargetMode="External"/><Relationship Id="rId5724" Type="http://schemas.openxmlformats.org/officeDocument/2006/relationships/hyperlink" Target="https://www.google.com.tw/maps/place/24.943740,121.003890" TargetMode="External"/><Relationship Id="rId3275" Type="http://schemas.openxmlformats.org/officeDocument/2006/relationships/hyperlink" Target="https://www.google.com.tw/maps/place/24.258529,121.196457" TargetMode="External"/><Relationship Id="rId4326" Type="http://schemas.openxmlformats.org/officeDocument/2006/relationships/hyperlink" Target="https://www.google.com.tw/maps/place/22.566496,120.980692" TargetMode="External"/><Relationship Id="rId7896" Type="http://schemas.openxmlformats.org/officeDocument/2006/relationships/hyperlink" Target="https://www.google.com.tw/maps/place/22.964587,120.532248" TargetMode="External"/><Relationship Id="rId8947" Type="http://schemas.openxmlformats.org/officeDocument/2006/relationships/hyperlink" Target="https://www.google.com.tw/maps/place/22.901639,120.297778" TargetMode="External"/><Relationship Id="rId196" Type="http://schemas.openxmlformats.org/officeDocument/2006/relationships/hyperlink" Target="https://www.google.com.tw/maps/place/24.670902,120.882377" TargetMode="External"/><Relationship Id="rId6498" Type="http://schemas.openxmlformats.org/officeDocument/2006/relationships/hyperlink" Target="https://www.google.com.tw/maps/place/23.426667,120.643333" TargetMode="External"/><Relationship Id="rId7549" Type="http://schemas.openxmlformats.org/officeDocument/2006/relationships/hyperlink" Target="https://www.google.com.tw/maps/place/24.058116,120.915343" TargetMode="External"/><Relationship Id="rId330" Type="http://schemas.openxmlformats.org/officeDocument/2006/relationships/hyperlink" Target="https://www.google.com.tw/maps/place/24.267880,120.566329" TargetMode="External"/><Relationship Id="rId2011" Type="http://schemas.openxmlformats.org/officeDocument/2006/relationships/hyperlink" Target="https://www.google.com.tw/maps/place/24.235133,120.709657" TargetMode="External"/><Relationship Id="rId4183" Type="http://schemas.openxmlformats.org/officeDocument/2006/relationships/hyperlink" Target="https://www.google.com.tw/maps/place/23.015522,121.151638" TargetMode="External"/><Relationship Id="rId5581" Type="http://schemas.openxmlformats.org/officeDocument/2006/relationships/hyperlink" Target="https://www.google.com.tw/maps/place/24.179638,121.308336" TargetMode="External"/><Relationship Id="rId6632" Type="http://schemas.openxmlformats.org/officeDocument/2006/relationships/hyperlink" Target="https://www.google.com.tw/maps/place/24.060492,120.518377" TargetMode="External"/><Relationship Id="rId5234" Type="http://schemas.openxmlformats.org/officeDocument/2006/relationships/hyperlink" Target="https://www.google.com.tw/maps/place/24.390208,120.755688" TargetMode="External"/><Relationship Id="rId69" Type="http://schemas.openxmlformats.org/officeDocument/2006/relationships/hyperlink" Target="https://www.google.com.tw/maps/place/24.965920,121.241000" TargetMode="External"/><Relationship Id="rId1844" Type="http://schemas.openxmlformats.org/officeDocument/2006/relationships/hyperlink" Target="https://www.google.com.tw/maps/place/24.700321,120.996303" TargetMode="External"/><Relationship Id="rId8457" Type="http://schemas.openxmlformats.org/officeDocument/2006/relationships/hyperlink" Target="https://www.google.com.tw/maps/place/21.989864,120.841475" TargetMode="External"/><Relationship Id="rId7059" Type="http://schemas.openxmlformats.org/officeDocument/2006/relationships/hyperlink" Target="https://www.google.com.tw/maps/place/22.992820,120.205600" TargetMode="External"/><Relationship Id="rId3669" Type="http://schemas.openxmlformats.org/officeDocument/2006/relationships/hyperlink" Target="https://www.google.com.tw/maps/place/24.807615,121.766396" TargetMode="External"/><Relationship Id="rId7540" Type="http://schemas.openxmlformats.org/officeDocument/2006/relationships/hyperlink" Target="https://www.google.com.tw/maps/place/24.061748,120.879468" TargetMode="External"/><Relationship Id="rId5091" Type="http://schemas.openxmlformats.org/officeDocument/2006/relationships/hyperlink" Target="https://www.google.com.tw/maps/place/24.244091,120.552243" TargetMode="External"/><Relationship Id="rId6142" Type="http://schemas.openxmlformats.org/officeDocument/2006/relationships/hyperlink" Target="https://www.google.com.tw/maps/place/23.194487,120.133472" TargetMode="External"/><Relationship Id="rId2752" Type="http://schemas.openxmlformats.org/officeDocument/2006/relationships/hyperlink" Target="https://www.google.com.tw/maps/place/24.611488,120.759175" TargetMode="External"/><Relationship Id="rId3803" Type="http://schemas.openxmlformats.org/officeDocument/2006/relationships/hyperlink" Target="https://www.google.com.tw/maps/place/24.402549,121.786605" TargetMode="External"/><Relationship Id="rId9365" Type="http://schemas.openxmlformats.org/officeDocument/2006/relationships/hyperlink" Target="https://www.google.com.tw/maps/place/24.642708,121.418957" TargetMode="External"/><Relationship Id="rId724" Type="http://schemas.openxmlformats.org/officeDocument/2006/relationships/hyperlink" Target="https://www.google.com.tw/maps/place/22.784523,120.299839" TargetMode="External"/><Relationship Id="rId1354" Type="http://schemas.openxmlformats.org/officeDocument/2006/relationships/hyperlink" Target="https://www.google.com.tw/maps/place/24.894524,121.858520" TargetMode="External"/><Relationship Id="rId2405" Type="http://schemas.openxmlformats.org/officeDocument/2006/relationships/hyperlink" Target="https://www.google.com.tw/maps/place/23.150751,120.486509" TargetMode="External"/><Relationship Id="rId5975" Type="http://schemas.openxmlformats.org/officeDocument/2006/relationships/hyperlink" Target="https://www.google.com.tw/maps/place/23.875987,120.295406" TargetMode="External"/><Relationship Id="rId9018" Type="http://schemas.openxmlformats.org/officeDocument/2006/relationships/hyperlink" Target="https://www.google.com.tw/maps/place/24.840263,121.295169" TargetMode="External"/><Relationship Id="rId60" Type="http://schemas.openxmlformats.org/officeDocument/2006/relationships/hyperlink" Target="https://www.google.com.tw/maps/place/24.984784,121.279630" TargetMode="External"/><Relationship Id="rId1007" Type="http://schemas.openxmlformats.org/officeDocument/2006/relationships/hyperlink" Target="https://www.google.com.tw/maps/place/24.115717,120.655958" TargetMode="External"/><Relationship Id="rId4577" Type="http://schemas.openxmlformats.org/officeDocument/2006/relationships/hyperlink" Target="https://www.google.com.tw/maps/place/23.892428,121.508661" TargetMode="External"/><Relationship Id="rId5628" Type="http://schemas.openxmlformats.org/officeDocument/2006/relationships/hyperlink" Target="https://www.google.com.tw/maps/place/25.138200,121.373900" TargetMode="External"/><Relationship Id="rId3179" Type="http://schemas.openxmlformats.org/officeDocument/2006/relationships/hyperlink" Target="https://www.google.com.tw/maps/place/24.670494,121.750782" TargetMode="External"/><Relationship Id="rId7050" Type="http://schemas.openxmlformats.org/officeDocument/2006/relationships/hyperlink" Target="https://www.google.com.tw/maps/place/22.765091,120.267236" TargetMode="External"/><Relationship Id="rId8101" Type="http://schemas.openxmlformats.org/officeDocument/2006/relationships/hyperlink" Target="https://www.google.com.tw/maps/place/22.776999,120.517348" TargetMode="External"/><Relationship Id="rId581" Type="http://schemas.openxmlformats.org/officeDocument/2006/relationships/hyperlink" Target="https://www.google.com.tw/maps/place/23.310143,120.326319" TargetMode="External"/><Relationship Id="rId2262" Type="http://schemas.openxmlformats.org/officeDocument/2006/relationships/hyperlink" Target="https://www.google.com.tw/maps/place/23.381922,120.556897" TargetMode="External"/><Relationship Id="rId3660" Type="http://schemas.openxmlformats.org/officeDocument/2006/relationships/hyperlink" Target="https://www.google.com.tw/maps/place/24.837829,121.789752" TargetMode="External"/><Relationship Id="rId4711" Type="http://schemas.openxmlformats.org/officeDocument/2006/relationships/hyperlink" Target="https://www.google.com.tw/maps/place/23.696776,121.550612" TargetMode="External"/><Relationship Id="rId234" Type="http://schemas.openxmlformats.org/officeDocument/2006/relationships/hyperlink" Target="https://www.google.com.tw/maps/place/24.577922,120.762182" TargetMode="External"/><Relationship Id="rId3313" Type="http://schemas.openxmlformats.org/officeDocument/2006/relationships/hyperlink" Target="https://www.google.com.tw/maps/place/24.241302,121.255461" TargetMode="External"/><Relationship Id="rId6883" Type="http://schemas.openxmlformats.org/officeDocument/2006/relationships/hyperlink" Target="https://www.google.com.tw/maps/place/23.118472,120.203750" TargetMode="External"/><Relationship Id="rId7934" Type="http://schemas.openxmlformats.org/officeDocument/2006/relationships/hyperlink" Target="https://www.google.com.tw/maps/place/22.822153,120.462335" TargetMode="External"/><Relationship Id="rId5485" Type="http://schemas.openxmlformats.org/officeDocument/2006/relationships/hyperlink" Target="https://www.google.com.tw/maps/place/24.035655,121.185975" TargetMode="External"/><Relationship Id="rId6536" Type="http://schemas.openxmlformats.org/officeDocument/2006/relationships/hyperlink" Target="https://www.google.com.tw/maps/place/23.472778,120.710833" TargetMode="External"/><Relationship Id="rId4087" Type="http://schemas.openxmlformats.org/officeDocument/2006/relationships/hyperlink" Target="https://www.google.com.tw/maps/place/23.395950,121.334730" TargetMode="External"/><Relationship Id="rId5138" Type="http://schemas.openxmlformats.org/officeDocument/2006/relationships/hyperlink" Target="https://www.google.com.tw/maps/place/24.724626,120.904561" TargetMode="External"/><Relationship Id="rId1748" Type="http://schemas.openxmlformats.org/officeDocument/2006/relationships/hyperlink" Target="https://www.google.com.tw/maps/place/24.886980,121.270190" TargetMode="External"/><Relationship Id="rId3170" Type="http://schemas.openxmlformats.org/officeDocument/2006/relationships/hyperlink" Target="https://www.google.com.tw/maps/place/24.669393,121.707062" TargetMode="External"/><Relationship Id="rId4221" Type="http://schemas.openxmlformats.org/officeDocument/2006/relationships/hyperlink" Target="https://www.google.com.tw/maps/place/22.898652,121.097515" TargetMode="Externa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29.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27.xml.rels><?xml version="1.0" encoding="UTF-8" standalone="yes"?>
<Relationships xmlns="http://schemas.openxmlformats.org/package/2006/relationships"><Relationship Id="rId8" Type="http://schemas.openxmlformats.org/officeDocument/2006/relationships/hyperlink" Target="https://www.google.com.tw/maps/place/24.016958,%20120.549125" TargetMode="External"/><Relationship Id="rId13" Type="http://schemas.openxmlformats.org/officeDocument/2006/relationships/hyperlink" Target="https://www.google.com.tw/maps/place/24.076532,120.544642" TargetMode="External"/><Relationship Id="rId18" Type="http://schemas.openxmlformats.org/officeDocument/2006/relationships/hyperlink" Target="https://www.google.com.tw/maps/place/24.076081,120.544742" TargetMode="External"/><Relationship Id="rId26" Type="http://schemas.openxmlformats.org/officeDocument/2006/relationships/ctrlProp" Target="../ctrlProps/ctrlProp15.xml"/><Relationship Id="rId3" Type="http://schemas.openxmlformats.org/officeDocument/2006/relationships/hyperlink" Target="https://www.google.com.tw/maps/place/24.076327,120.544186" TargetMode="External"/><Relationship Id="rId21" Type="http://schemas.openxmlformats.org/officeDocument/2006/relationships/printerSettings" Target="../printerSettings/printerSettings30.bin"/><Relationship Id="rId7" Type="http://schemas.openxmlformats.org/officeDocument/2006/relationships/hyperlink" Target="https://www.google.com.tw/maps/place/24.076171,120.544643" TargetMode="External"/><Relationship Id="rId12" Type="http://schemas.openxmlformats.org/officeDocument/2006/relationships/hyperlink" Target="https://www.google.com.tw/maps/place/24.076442,120.544642" TargetMode="External"/><Relationship Id="rId17" Type="http://schemas.openxmlformats.org/officeDocument/2006/relationships/hyperlink" Target="https://www.google.com.tw/maps/place/24.075991,120.544742" TargetMode="External"/><Relationship Id="rId25" Type="http://schemas.openxmlformats.org/officeDocument/2006/relationships/ctrlProp" Target="../ctrlProps/ctrlProp14.xml"/><Relationship Id="rId2" Type="http://schemas.openxmlformats.org/officeDocument/2006/relationships/hyperlink" Target="https://www.google.com.tw/maps/place/24.026015,%20120.539494" TargetMode="External"/><Relationship Id="rId16" Type="http://schemas.openxmlformats.org/officeDocument/2006/relationships/hyperlink" Target="https://www.google.com.tw/maps/place/24.075900,120.544743" TargetMode="External"/><Relationship Id="rId20" Type="http://schemas.openxmlformats.org/officeDocument/2006/relationships/hyperlink" Target="https://www.google.com.tw/maps/place/24.076261,120.544741" TargetMode="External"/><Relationship Id="rId1" Type="http://schemas.openxmlformats.org/officeDocument/2006/relationships/hyperlink" Target="https://www.google.com.tw/maps/place/23.961306,%20120.603028" TargetMode="External"/><Relationship Id="rId6" Type="http://schemas.openxmlformats.org/officeDocument/2006/relationships/hyperlink" Target="https://www.google.com.tw/maps/place/" TargetMode="External"/><Relationship Id="rId11" Type="http://schemas.openxmlformats.org/officeDocument/2006/relationships/hyperlink" Target="https://www.google.com.tw/maps/place/24.076351,120.544643" TargetMode="External"/><Relationship Id="rId24" Type="http://schemas.openxmlformats.org/officeDocument/2006/relationships/ctrlProp" Target="../ctrlProps/ctrlProp13.xml"/><Relationship Id="rId5" Type="http://schemas.openxmlformats.org/officeDocument/2006/relationships/hyperlink" Target="https://www.google.com.tw/maps/place/24.076207723889112,%20120.54432923239983" TargetMode="External"/><Relationship Id="rId15" Type="http://schemas.openxmlformats.org/officeDocument/2006/relationships/hyperlink" Target="https://www.google.com.tw/maps/place/24.075810,120.544743" TargetMode="External"/><Relationship Id="rId23" Type="http://schemas.openxmlformats.org/officeDocument/2006/relationships/vmlDrawing" Target="../drawings/vmlDrawing9.vml"/><Relationship Id="rId10" Type="http://schemas.openxmlformats.org/officeDocument/2006/relationships/hyperlink" Target="https://www.google.com.tw/maps/place/24.076261,120.544643" TargetMode="External"/><Relationship Id="rId19" Type="http://schemas.openxmlformats.org/officeDocument/2006/relationships/hyperlink" Target="https://www.google.com.tw/maps/place/24.076171,120.544742" TargetMode="External"/><Relationship Id="rId4" Type="http://schemas.openxmlformats.org/officeDocument/2006/relationships/hyperlink" Target="https://www.google.com.tw/maps/place/24.076395,%20120.544341" TargetMode="External"/><Relationship Id="rId9" Type="http://schemas.openxmlformats.org/officeDocument/2006/relationships/hyperlink" Target="https://www.google.com.tw/maps/place/23.988932,%20120.564091" TargetMode="External"/><Relationship Id="rId14" Type="http://schemas.openxmlformats.org/officeDocument/2006/relationships/hyperlink" Target="https://www.google.com.tw/maps/place/24.076622,120.544642" TargetMode="External"/><Relationship Id="rId22" Type="http://schemas.openxmlformats.org/officeDocument/2006/relationships/drawing" Target="../drawings/drawing12.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052E2D-A87B-4470-A539-F75E7C48DFE5}">
  <sheetPr codeName="Sheet2"/>
  <dimension ref="B2:AG57"/>
  <sheetViews>
    <sheetView zoomScaleNormal="100" workbookViewId="0">
      <selection sqref="A1:Y2"/>
    </sheetView>
  </sheetViews>
  <sheetFormatPr defaultRowHeight="16.5"/>
  <cols>
    <col min="1" max="1" width="8.875" style="1319"/>
    <col min="2" max="2" width="11.625" style="1319" bestFit="1" customWidth="1"/>
    <col min="3" max="3" width="15" style="1319" bestFit="1" customWidth="1"/>
    <col min="4" max="4" width="12.5" style="1319" bestFit="1" customWidth="1"/>
    <col min="5" max="5" width="12.375" style="1319" bestFit="1" customWidth="1"/>
    <col min="6" max="6" width="12.875" style="1319" bestFit="1" customWidth="1"/>
    <col min="7" max="8" width="12.75" style="1319" bestFit="1" customWidth="1"/>
    <col min="9" max="9" width="15" style="1319" customWidth="1"/>
    <col min="10" max="10" width="12.75" style="1319" bestFit="1" customWidth="1"/>
    <col min="11" max="15" width="2.5" style="1319" bestFit="1" customWidth="1"/>
    <col min="16" max="16" width="9.5" style="1319" bestFit="1" customWidth="1"/>
    <col min="17" max="17" width="10.375" style="1319" bestFit="1" customWidth="1"/>
    <col min="18" max="257" width="8.875" style="1319"/>
    <col min="258" max="258" width="11.625" style="1319" bestFit="1" customWidth="1"/>
    <col min="259" max="259" width="15" style="1319" bestFit="1" customWidth="1"/>
    <col min="260" max="260" width="12.5" style="1319" bestFit="1" customWidth="1"/>
    <col min="261" max="261" width="12.375" style="1319" bestFit="1" customWidth="1"/>
    <col min="262" max="262" width="12.875" style="1319" bestFit="1" customWidth="1"/>
    <col min="263" max="266" width="12.75" style="1319" bestFit="1" customWidth="1"/>
    <col min="267" max="271" width="2.5" style="1319" bestFit="1" customWidth="1"/>
    <col min="272" max="272" width="9.5" style="1319" bestFit="1" customWidth="1"/>
    <col min="273" max="273" width="10.375" style="1319" bestFit="1" customWidth="1"/>
    <col min="274" max="513" width="8.875" style="1319"/>
    <col min="514" max="514" width="11.625" style="1319" bestFit="1" customWidth="1"/>
    <col min="515" max="515" width="15" style="1319" bestFit="1" customWidth="1"/>
    <col min="516" max="516" width="12.5" style="1319" bestFit="1" customWidth="1"/>
    <col min="517" max="517" width="12.375" style="1319" bestFit="1" customWidth="1"/>
    <col min="518" max="518" width="12.875" style="1319" bestFit="1" customWidth="1"/>
    <col min="519" max="522" width="12.75" style="1319" bestFit="1" customWidth="1"/>
    <col min="523" max="527" width="2.5" style="1319" bestFit="1" customWidth="1"/>
    <col min="528" max="528" width="9.5" style="1319" bestFit="1" customWidth="1"/>
    <col min="529" max="529" width="10.375" style="1319" bestFit="1" customWidth="1"/>
    <col min="530" max="769" width="8.875" style="1319"/>
    <col min="770" max="770" width="11.625" style="1319" bestFit="1" customWidth="1"/>
    <col min="771" max="771" width="15" style="1319" bestFit="1" customWidth="1"/>
    <col min="772" max="772" width="12.5" style="1319" bestFit="1" customWidth="1"/>
    <col min="773" max="773" width="12.375" style="1319" bestFit="1" customWidth="1"/>
    <col min="774" max="774" width="12.875" style="1319" bestFit="1" customWidth="1"/>
    <col min="775" max="778" width="12.75" style="1319" bestFit="1" customWidth="1"/>
    <col min="779" max="783" width="2.5" style="1319" bestFit="1" customWidth="1"/>
    <col min="784" max="784" width="9.5" style="1319" bestFit="1" customWidth="1"/>
    <col min="785" max="785" width="10.375" style="1319" bestFit="1" customWidth="1"/>
    <col min="786" max="1025" width="8.875" style="1319"/>
    <col min="1026" max="1026" width="11.625" style="1319" bestFit="1" customWidth="1"/>
    <col min="1027" max="1027" width="15" style="1319" bestFit="1" customWidth="1"/>
    <col min="1028" max="1028" width="12.5" style="1319" bestFit="1" customWidth="1"/>
    <col min="1029" max="1029" width="12.375" style="1319" bestFit="1" customWidth="1"/>
    <col min="1030" max="1030" width="12.875" style="1319" bestFit="1" customWidth="1"/>
    <col min="1031" max="1034" width="12.75" style="1319" bestFit="1" customWidth="1"/>
    <col min="1035" max="1039" width="2.5" style="1319" bestFit="1" customWidth="1"/>
    <col min="1040" max="1040" width="9.5" style="1319" bestFit="1" customWidth="1"/>
    <col min="1041" max="1041" width="10.375" style="1319" bestFit="1" customWidth="1"/>
    <col min="1042" max="1281" width="8.875" style="1319"/>
    <col min="1282" max="1282" width="11.625" style="1319" bestFit="1" customWidth="1"/>
    <col min="1283" max="1283" width="15" style="1319" bestFit="1" customWidth="1"/>
    <col min="1284" max="1284" width="12.5" style="1319" bestFit="1" customWidth="1"/>
    <col min="1285" max="1285" width="12.375" style="1319" bestFit="1" customWidth="1"/>
    <col min="1286" max="1286" width="12.875" style="1319" bestFit="1" customWidth="1"/>
    <col min="1287" max="1290" width="12.75" style="1319" bestFit="1" customWidth="1"/>
    <col min="1291" max="1295" width="2.5" style="1319" bestFit="1" customWidth="1"/>
    <col min="1296" max="1296" width="9.5" style="1319" bestFit="1" customWidth="1"/>
    <col min="1297" max="1297" width="10.375" style="1319" bestFit="1" customWidth="1"/>
    <col min="1298" max="1537" width="8.875" style="1319"/>
    <col min="1538" max="1538" width="11.625" style="1319" bestFit="1" customWidth="1"/>
    <col min="1539" max="1539" width="15" style="1319" bestFit="1" customWidth="1"/>
    <col min="1540" max="1540" width="12.5" style="1319" bestFit="1" customWidth="1"/>
    <col min="1541" max="1541" width="12.375" style="1319" bestFit="1" customWidth="1"/>
    <col min="1542" max="1542" width="12.875" style="1319" bestFit="1" customWidth="1"/>
    <col min="1543" max="1546" width="12.75" style="1319" bestFit="1" customWidth="1"/>
    <col min="1547" max="1551" width="2.5" style="1319" bestFit="1" customWidth="1"/>
    <col min="1552" max="1552" width="9.5" style="1319" bestFit="1" customWidth="1"/>
    <col min="1553" max="1553" width="10.375" style="1319" bestFit="1" customWidth="1"/>
    <col min="1554" max="1793" width="8.875" style="1319"/>
    <col min="1794" max="1794" width="11.625" style="1319" bestFit="1" customWidth="1"/>
    <col min="1795" max="1795" width="15" style="1319" bestFit="1" customWidth="1"/>
    <col min="1796" max="1796" width="12.5" style="1319" bestFit="1" customWidth="1"/>
    <col min="1797" max="1797" width="12.375" style="1319" bestFit="1" customWidth="1"/>
    <col min="1798" max="1798" width="12.875" style="1319" bestFit="1" customWidth="1"/>
    <col min="1799" max="1802" width="12.75" style="1319" bestFit="1" customWidth="1"/>
    <col min="1803" max="1807" width="2.5" style="1319" bestFit="1" customWidth="1"/>
    <col min="1808" max="1808" width="9.5" style="1319" bestFit="1" customWidth="1"/>
    <col min="1809" max="1809" width="10.375" style="1319" bestFit="1" customWidth="1"/>
    <col min="1810" max="2049" width="8.875" style="1319"/>
    <col min="2050" max="2050" width="11.625" style="1319" bestFit="1" customWidth="1"/>
    <col min="2051" max="2051" width="15" style="1319" bestFit="1" customWidth="1"/>
    <col min="2052" max="2052" width="12.5" style="1319" bestFit="1" customWidth="1"/>
    <col min="2053" max="2053" width="12.375" style="1319" bestFit="1" customWidth="1"/>
    <col min="2054" max="2054" width="12.875" style="1319" bestFit="1" customWidth="1"/>
    <col min="2055" max="2058" width="12.75" style="1319" bestFit="1" customWidth="1"/>
    <col min="2059" max="2063" width="2.5" style="1319" bestFit="1" customWidth="1"/>
    <col min="2064" max="2064" width="9.5" style="1319" bestFit="1" customWidth="1"/>
    <col min="2065" max="2065" width="10.375" style="1319" bestFit="1" customWidth="1"/>
    <col min="2066" max="2305" width="8.875" style="1319"/>
    <col min="2306" max="2306" width="11.625" style="1319" bestFit="1" customWidth="1"/>
    <col min="2307" max="2307" width="15" style="1319" bestFit="1" customWidth="1"/>
    <col min="2308" max="2308" width="12.5" style="1319" bestFit="1" customWidth="1"/>
    <col min="2309" max="2309" width="12.375" style="1319" bestFit="1" customWidth="1"/>
    <col min="2310" max="2310" width="12.875" style="1319" bestFit="1" customWidth="1"/>
    <col min="2311" max="2314" width="12.75" style="1319" bestFit="1" customWidth="1"/>
    <col min="2315" max="2319" width="2.5" style="1319" bestFit="1" customWidth="1"/>
    <col min="2320" max="2320" width="9.5" style="1319" bestFit="1" customWidth="1"/>
    <col min="2321" max="2321" width="10.375" style="1319" bestFit="1" customWidth="1"/>
    <col min="2322" max="2561" width="8.875" style="1319"/>
    <col min="2562" max="2562" width="11.625" style="1319" bestFit="1" customWidth="1"/>
    <col min="2563" max="2563" width="15" style="1319" bestFit="1" customWidth="1"/>
    <col min="2564" max="2564" width="12.5" style="1319" bestFit="1" customWidth="1"/>
    <col min="2565" max="2565" width="12.375" style="1319" bestFit="1" customWidth="1"/>
    <col min="2566" max="2566" width="12.875" style="1319" bestFit="1" customWidth="1"/>
    <col min="2567" max="2570" width="12.75" style="1319" bestFit="1" customWidth="1"/>
    <col min="2571" max="2575" width="2.5" style="1319" bestFit="1" customWidth="1"/>
    <col min="2576" max="2576" width="9.5" style="1319" bestFit="1" customWidth="1"/>
    <col min="2577" max="2577" width="10.375" style="1319" bestFit="1" customWidth="1"/>
    <col min="2578" max="2817" width="8.875" style="1319"/>
    <col min="2818" max="2818" width="11.625" style="1319" bestFit="1" customWidth="1"/>
    <col min="2819" max="2819" width="15" style="1319" bestFit="1" customWidth="1"/>
    <col min="2820" max="2820" width="12.5" style="1319" bestFit="1" customWidth="1"/>
    <col min="2821" max="2821" width="12.375" style="1319" bestFit="1" customWidth="1"/>
    <col min="2822" max="2822" width="12.875" style="1319" bestFit="1" customWidth="1"/>
    <col min="2823" max="2826" width="12.75" style="1319" bestFit="1" customWidth="1"/>
    <col min="2827" max="2831" width="2.5" style="1319" bestFit="1" customWidth="1"/>
    <col min="2832" max="2832" width="9.5" style="1319" bestFit="1" customWidth="1"/>
    <col min="2833" max="2833" width="10.375" style="1319" bestFit="1" customWidth="1"/>
    <col min="2834" max="3073" width="8.875" style="1319"/>
    <col min="3074" max="3074" width="11.625" style="1319" bestFit="1" customWidth="1"/>
    <col min="3075" max="3075" width="15" style="1319" bestFit="1" customWidth="1"/>
    <col min="3076" max="3076" width="12.5" style="1319" bestFit="1" customWidth="1"/>
    <col min="3077" max="3077" width="12.375" style="1319" bestFit="1" customWidth="1"/>
    <col min="3078" max="3078" width="12.875" style="1319" bestFit="1" customWidth="1"/>
    <col min="3079" max="3082" width="12.75" style="1319" bestFit="1" customWidth="1"/>
    <col min="3083" max="3087" width="2.5" style="1319" bestFit="1" customWidth="1"/>
    <col min="3088" max="3088" width="9.5" style="1319" bestFit="1" customWidth="1"/>
    <col min="3089" max="3089" width="10.375" style="1319" bestFit="1" customWidth="1"/>
    <col min="3090" max="3329" width="8.875" style="1319"/>
    <col min="3330" max="3330" width="11.625" style="1319" bestFit="1" customWidth="1"/>
    <col min="3331" max="3331" width="15" style="1319" bestFit="1" customWidth="1"/>
    <col min="3332" max="3332" width="12.5" style="1319" bestFit="1" customWidth="1"/>
    <col min="3333" max="3333" width="12.375" style="1319" bestFit="1" customWidth="1"/>
    <col min="3334" max="3334" width="12.875" style="1319" bestFit="1" customWidth="1"/>
    <col min="3335" max="3338" width="12.75" style="1319" bestFit="1" customWidth="1"/>
    <col min="3339" max="3343" width="2.5" style="1319" bestFit="1" customWidth="1"/>
    <col min="3344" max="3344" width="9.5" style="1319" bestFit="1" customWidth="1"/>
    <col min="3345" max="3345" width="10.375" style="1319" bestFit="1" customWidth="1"/>
    <col min="3346" max="3585" width="8.875" style="1319"/>
    <col min="3586" max="3586" width="11.625" style="1319" bestFit="1" customWidth="1"/>
    <col min="3587" max="3587" width="15" style="1319" bestFit="1" customWidth="1"/>
    <col min="3588" max="3588" width="12.5" style="1319" bestFit="1" customWidth="1"/>
    <col min="3589" max="3589" width="12.375" style="1319" bestFit="1" customWidth="1"/>
    <col min="3590" max="3590" width="12.875" style="1319" bestFit="1" customWidth="1"/>
    <col min="3591" max="3594" width="12.75" style="1319" bestFit="1" customWidth="1"/>
    <col min="3595" max="3599" width="2.5" style="1319" bestFit="1" customWidth="1"/>
    <col min="3600" max="3600" width="9.5" style="1319" bestFit="1" customWidth="1"/>
    <col min="3601" max="3601" width="10.375" style="1319" bestFit="1" customWidth="1"/>
    <col min="3602" max="3841" width="8.875" style="1319"/>
    <col min="3842" max="3842" width="11.625" style="1319" bestFit="1" customWidth="1"/>
    <col min="3843" max="3843" width="15" style="1319" bestFit="1" customWidth="1"/>
    <col min="3844" max="3844" width="12.5" style="1319" bestFit="1" customWidth="1"/>
    <col min="3845" max="3845" width="12.375" style="1319" bestFit="1" customWidth="1"/>
    <col min="3846" max="3846" width="12.875" style="1319" bestFit="1" customWidth="1"/>
    <col min="3847" max="3850" width="12.75" style="1319" bestFit="1" customWidth="1"/>
    <col min="3851" max="3855" width="2.5" style="1319" bestFit="1" customWidth="1"/>
    <col min="3856" max="3856" width="9.5" style="1319" bestFit="1" customWidth="1"/>
    <col min="3857" max="3857" width="10.375" style="1319" bestFit="1" customWidth="1"/>
    <col min="3858" max="4097" width="8.875" style="1319"/>
    <col min="4098" max="4098" width="11.625" style="1319" bestFit="1" customWidth="1"/>
    <col min="4099" max="4099" width="15" style="1319" bestFit="1" customWidth="1"/>
    <col min="4100" max="4100" width="12.5" style="1319" bestFit="1" customWidth="1"/>
    <col min="4101" max="4101" width="12.375" style="1319" bestFit="1" customWidth="1"/>
    <col min="4102" max="4102" width="12.875" style="1319" bestFit="1" customWidth="1"/>
    <col min="4103" max="4106" width="12.75" style="1319" bestFit="1" customWidth="1"/>
    <col min="4107" max="4111" width="2.5" style="1319" bestFit="1" customWidth="1"/>
    <col min="4112" max="4112" width="9.5" style="1319" bestFit="1" customWidth="1"/>
    <col min="4113" max="4113" width="10.375" style="1319" bestFit="1" customWidth="1"/>
    <col min="4114" max="4353" width="8.875" style="1319"/>
    <col min="4354" max="4354" width="11.625" style="1319" bestFit="1" customWidth="1"/>
    <col min="4355" max="4355" width="15" style="1319" bestFit="1" customWidth="1"/>
    <col min="4356" max="4356" width="12.5" style="1319" bestFit="1" customWidth="1"/>
    <col min="4357" max="4357" width="12.375" style="1319" bestFit="1" customWidth="1"/>
    <col min="4358" max="4358" width="12.875" style="1319" bestFit="1" customWidth="1"/>
    <col min="4359" max="4362" width="12.75" style="1319" bestFit="1" customWidth="1"/>
    <col min="4363" max="4367" width="2.5" style="1319" bestFit="1" customWidth="1"/>
    <col min="4368" max="4368" width="9.5" style="1319" bestFit="1" customWidth="1"/>
    <col min="4369" max="4369" width="10.375" style="1319" bestFit="1" customWidth="1"/>
    <col min="4370" max="4609" width="8.875" style="1319"/>
    <col min="4610" max="4610" width="11.625" style="1319" bestFit="1" customWidth="1"/>
    <col min="4611" max="4611" width="15" style="1319" bestFit="1" customWidth="1"/>
    <col min="4612" max="4612" width="12.5" style="1319" bestFit="1" customWidth="1"/>
    <col min="4613" max="4613" width="12.375" style="1319" bestFit="1" customWidth="1"/>
    <col min="4614" max="4614" width="12.875" style="1319" bestFit="1" customWidth="1"/>
    <col min="4615" max="4618" width="12.75" style="1319" bestFit="1" customWidth="1"/>
    <col min="4619" max="4623" width="2.5" style="1319" bestFit="1" customWidth="1"/>
    <col min="4624" max="4624" width="9.5" style="1319" bestFit="1" customWidth="1"/>
    <col min="4625" max="4625" width="10.375" style="1319" bestFit="1" customWidth="1"/>
    <col min="4626" max="4865" width="8.875" style="1319"/>
    <col min="4866" max="4866" width="11.625" style="1319" bestFit="1" customWidth="1"/>
    <col min="4867" max="4867" width="15" style="1319" bestFit="1" customWidth="1"/>
    <col min="4868" max="4868" width="12.5" style="1319" bestFit="1" customWidth="1"/>
    <col min="4869" max="4869" width="12.375" style="1319" bestFit="1" customWidth="1"/>
    <col min="4870" max="4870" width="12.875" style="1319" bestFit="1" customWidth="1"/>
    <col min="4871" max="4874" width="12.75" style="1319" bestFit="1" customWidth="1"/>
    <col min="4875" max="4879" width="2.5" style="1319" bestFit="1" customWidth="1"/>
    <col min="4880" max="4880" width="9.5" style="1319" bestFit="1" customWidth="1"/>
    <col min="4881" max="4881" width="10.375" style="1319" bestFit="1" customWidth="1"/>
    <col min="4882" max="5121" width="8.875" style="1319"/>
    <col min="5122" max="5122" width="11.625" style="1319" bestFit="1" customWidth="1"/>
    <col min="5123" max="5123" width="15" style="1319" bestFit="1" customWidth="1"/>
    <col min="5124" max="5124" width="12.5" style="1319" bestFit="1" customWidth="1"/>
    <col min="5125" max="5125" width="12.375" style="1319" bestFit="1" customWidth="1"/>
    <col min="5126" max="5126" width="12.875" style="1319" bestFit="1" customWidth="1"/>
    <col min="5127" max="5130" width="12.75" style="1319" bestFit="1" customWidth="1"/>
    <col min="5131" max="5135" width="2.5" style="1319" bestFit="1" customWidth="1"/>
    <col min="5136" max="5136" width="9.5" style="1319" bestFit="1" customWidth="1"/>
    <col min="5137" max="5137" width="10.375" style="1319" bestFit="1" customWidth="1"/>
    <col min="5138" max="5377" width="8.875" style="1319"/>
    <col min="5378" max="5378" width="11.625" style="1319" bestFit="1" customWidth="1"/>
    <col min="5379" max="5379" width="15" style="1319" bestFit="1" customWidth="1"/>
    <col min="5380" max="5380" width="12.5" style="1319" bestFit="1" customWidth="1"/>
    <col min="5381" max="5381" width="12.375" style="1319" bestFit="1" customWidth="1"/>
    <col min="5382" max="5382" width="12.875" style="1319" bestFit="1" customWidth="1"/>
    <col min="5383" max="5386" width="12.75" style="1319" bestFit="1" customWidth="1"/>
    <col min="5387" max="5391" width="2.5" style="1319" bestFit="1" customWidth="1"/>
    <col min="5392" max="5392" width="9.5" style="1319" bestFit="1" customWidth="1"/>
    <col min="5393" max="5393" width="10.375" style="1319" bestFit="1" customWidth="1"/>
    <col min="5394" max="5633" width="8.875" style="1319"/>
    <col min="5634" max="5634" width="11.625" style="1319" bestFit="1" customWidth="1"/>
    <col min="5635" max="5635" width="15" style="1319" bestFit="1" customWidth="1"/>
    <col min="5636" max="5636" width="12.5" style="1319" bestFit="1" customWidth="1"/>
    <col min="5637" max="5637" width="12.375" style="1319" bestFit="1" customWidth="1"/>
    <col min="5638" max="5638" width="12.875" style="1319" bestFit="1" customWidth="1"/>
    <col min="5639" max="5642" width="12.75" style="1319" bestFit="1" customWidth="1"/>
    <col min="5643" max="5647" width="2.5" style="1319" bestFit="1" customWidth="1"/>
    <col min="5648" max="5648" width="9.5" style="1319" bestFit="1" customWidth="1"/>
    <col min="5649" max="5649" width="10.375" style="1319" bestFit="1" customWidth="1"/>
    <col min="5650" max="5889" width="8.875" style="1319"/>
    <col min="5890" max="5890" width="11.625" style="1319" bestFit="1" customWidth="1"/>
    <col min="5891" max="5891" width="15" style="1319" bestFit="1" customWidth="1"/>
    <col min="5892" max="5892" width="12.5" style="1319" bestFit="1" customWidth="1"/>
    <col min="5893" max="5893" width="12.375" style="1319" bestFit="1" customWidth="1"/>
    <col min="5894" max="5894" width="12.875" style="1319" bestFit="1" customWidth="1"/>
    <col min="5895" max="5898" width="12.75" style="1319" bestFit="1" customWidth="1"/>
    <col min="5899" max="5903" width="2.5" style="1319" bestFit="1" customWidth="1"/>
    <col min="5904" max="5904" width="9.5" style="1319" bestFit="1" customWidth="1"/>
    <col min="5905" max="5905" width="10.375" style="1319" bestFit="1" customWidth="1"/>
    <col min="5906" max="6145" width="8.875" style="1319"/>
    <col min="6146" max="6146" width="11.625" style="1319" bestFit="1" customWidth="1"/>
    <col min="6147" max="6147" width="15" style="1319" bestFit="1" customWidth="1"/>
    <col min="6148" max="6148" width="12.5" style="1319" bestFit="1" customWidth="1"/>
    <col min="6149" max="6149" width="12.375" style="1319" bestFit="1" customWidth="1"/>
    <col min="6150" max="6150" width="12.875" style="1319" bestFit="1" customWidth="1"/>
    <col min="6151" max="6154" width="12.75" style="1319" bestFit="1" customWidth="1"/>
    <col min="6155" max="6159" width="2.5" style="1319" bestFit="1" customWidth="1"/>
    <col min="6160" max="6160" width="9.5" style="1319" bestFit="1" customWidth="1"/>
    <col min="6161" max="6161" width="10.375" style="1319" bestFit="1" customWidth="1"/>
    <col min="6162" max="6401" width="8.875" style="1319"/>
    <col min="6402" max="6402" width="11.625" style="1319" bestFit="1" customWidth="1"/>
    <col min="6403" max="6403" width="15" style="1319" bestFit="1" customWidth="1"/>
    <col min="6404" max="6404" width="12.5" style="1319" bestFit="1" customWidth="1"/>
    <col min="6405" max="6405" width="12.375" style="1319" bestFit="1" customWidth="1"/>
    <col min="6406" max="6406" width="12.875" style="1319" bestFit="1" customWidth="1"/>
    <col min="6407" max="6410" width="12.75" style="1319" bestFit="1" customWidth="1"/>
    <col min="6411" max="6415" width="2.5" style="1319" bestFit="1" customWidth="1"/>
    <col min="6416" max="6416" width="9.5" style="1319" bestFit="1" customWidth="1"/>
    <col min="6417" max="6417" width="10.375" style="1319" bestFit="1" customWidth="1"/>
    <col min="6418" max="6657" width="8.875" style="1319"/>
    <col min="6658" max="6658" width="11.625" style="1319" bestFit="1" customWidth="1"/>
    <col min="6659" max="6659" width="15" style="1319" bestFit="1" customWidth="1"/>
    <col min="6660" max="6660" width="12.5" style="1319" bestFit="1" customWidth="1"/>
    <col min="6661" max="6661" width="12.375" style="1319" bestFit="1" customWidth="1"/>
    <col min="6662" max="6662" width="12.875" style="1319" bestFit="1" customWidth="1"/>
    <col min="6663" max="6666" width="12.75" style="1319" bestFit="1" customWidth="1"/>
    <col min="6667" max="6671" width="2.5" style="1319" bestFit="1" customWidth="1"/>
    <col min="6672" max="6672" width="9.5" style="1319" bestFit="1" customWidth="1"/>
    <col min="6673" max="6673" width="10.375" style="1319" bestFit="1" customWidth="1"/>
    <col min="6674" max="6913" width="8.875" style="1319"/>
    <col min="6914" max="6914" width="11.625" style="1319" bestFit="1" customWidth="1"/>
    <col min="6915" max="6915" width="15" style="1319" bestFit="1" customWidth="1"/>
    <col min="6916" max="6916" width="12.5" style="1319" bestFit="1" customWidth="1"/>
    <col min="6917" max="6917" width="12.375" style="1319" bestFit="1" customWidth="1"/>
    <col min="6918" max="6918" width="12.875" style="1319" bestFit="1" customWidth="1"/>
    <col min="6919" max="6922" width="12.75" style="1319" bestFit="1" customWidth="1"/>
    <col min="6923" max="6927" width="2.5" style="1319" bestFit="1" customWidth="1"/>
    <col min="6928" max="6928" width="9.5" style="1319" bestFit="1" customWidth="1"/>
    <col min="6929" max="6929" width="10.375" style="1319" bestFit="1" customWidth="1"/>
    <col min="6930" max="7169" width="8.875" style="1319"/>
    <col min="7170" max="7170" width="11.625" style="1319" bestFit="1" customWidth="1"/>
    <col min="7171" max="7171" width="15" style="1319" bestFit="1" customWidth="1"/>
    <col min="7172" max="7172" width="12.5" style="1319" bestFit="1" customWidth="1"/>
    <col min="7173" max="7173" width="12.375" style="1319" bestFit="1" customWidth="1"/>
    <col min="7174" max="7174" width="12.875" style="1319" bestFit="1" customWidth="1"/>
    <col min="7175" max="7178" width="12.75" style="1319" bestFit="1" customWidth="1"/>
    <col min="7179" max="7183" width="2.5" style="1319" bestFit="1" customWidth="1"/>
    <col min="7184" max="7184" width="9.5" style="1319" bestFit="1" customWidth="1"/>
    <col min="7185" max="7185" width="10.375" style="1319" bestFit="1" customWidth="1"/>
    <col min="7186" max="7425" width="8.875" style="1319"/>
    <col min="7426" max="7426" width="11.625" style="1319" bestFit="1" customWidth="1"/>
    <col min="7427" max="7427" width="15" style="1319" bestFit="1" customWidth="1"/>
    <col min="7428" max="7428" width="12.5" style="1319" bestFit="1" customWidth="1"/>
    <col min="7429" max="7429" width="12.375" style="1319" bestFit="1" customWidth="1"/>
    <col min="7430" max="7430" width="12.875" style="1319" bestFit="1" customWidth="1"/>
    <col min="7431" max="7434" width="12.75" style="1319" bestFit="1" customWidth="1"/>
    <col min="7435" max="7439" width="2.5" style="1319" bestFit="1" customWidth="1"/>
    <col min="7440" max="7440" width="9.5" style="1319" bestFit="1" customWidth="1"/>
    <col min="7441" max="7441" width="10.375" style="1319" bestFit="1" customWidth="1"/>
    <col min="7442" max="7681" width="8.875" style="1319"/>
    <col min="7682" max="7682" width="11.625" style="1319" bestFit="1" customWidth="1"/>
    <col min="7683" max="7683" width="15" style="1319" bestFit="1" customWidth="1"/>
    <col min="7684" max="7684" width="12.5" style="1319" bestFit="1" customWidth="1"/>
    <col min="7685" max="7685" width="12.375" style="1319" bestFit="1" customWidth="1"/>
    <col min="7686" max="7686" width="12.875" style="1319" bestFit="1" customWidth="1"/>
    <col min="7687" max="7690" width="12.75" style="1319" bestFit="1" customWidth="1"/>
    <col min="7691" max="7695" width="2.5" style="1319" bestFit="1" customWidth="1"/>
    <col min="7696" max="7696" width="9.5" style="1319" bestFit="1" customWidth="1"/>
    <col min="7697" max="7697" width="10.375" style="1319" bestFit="1" customWidth="1"/>
    <col min="7698" max="7937" width="8.875" style="1319"/>
    <col min="7938" max="7938" width="11.625" style="1319" bestFit="1" customWidth="1"/>
    <col min="7939" max="7939" width="15" style="1319" bestFit="1" customWidth="1"/>
    <col min="7940" max="7940" width="12.5" style="1319" bestFit="1" customWidth="1"/>
    <col min="7941" max="7941" width="12.375" style="1319" bestFit="1" customWidth="1"/>
    <col min="7942" max="7942" width="12.875" style="1319" bestFit="1" customWidth="1"/>
    <col min="7943" max="7946" width="12.75" style="1319" bestFit="1" customWidth="1"/>
    <col min="7947" max="7951" width="2.5" style="1319" bestFit="1" customWidth="1"/>
    <col min="7952" max="7952" width="9.5" style="1319" bestFit="1" customWidth="1"/>
    <col min="7953" max="7953" width="10.375" style="1319" bestFit="1" customWidth="1"/>
    <col min="7954" max="8193" width="8.875" style="1319"/>
    <col min="8194" max="8194" width="11.625" style="1319" bestFit="1" customWidth="1"/>
    <col min="8195" max="8195" width="15" style="1319" bestFit="1" customWidth="1"/>
    <col min="8196" max="8196" width="12.5" style="1319" bestFit="1" customWidth="1"/>
    <col min="8197" max="8197" width="12.375" style="1319" bestFit="1" customWidth="1"/>
    <col min="8198" max="8198" width="12.875" style="1319" bestFit="1" customWidth="1"/>
    <col min="8199" max="8202" width="12.75" style="1319" bestFit="1" customWidth="1"/>
    <col min="8203" max="8207" width="2.5" style="1319" bestFit="1" customWidth="1"/>
    <col min="8208" max="8208" width="9.5" style="1319" bestFit="1" customWidth="1"/>
    <col min="8209" max="8209" width="10.375" style="1319" bestFit="1" customWidth="1"/>
    <col min="8210" max="8449" width="8.875" style="1319"/>
    <col min="8450" max="8450" width="11.625" style="1319" bestFit="1" customWidth="1"/>
    <col min="8451" max="8451" width="15" style="1319" bestFit="1" customWidth="1"/>
    <col min="8452" max="8452" width="12.5" style="1319" bestFit="1" customWidth="1"/>
    <col min="8453" max="8453" width="12.375" style="1319" bestFit="1" customWidth="1"/>
    <col min="8454" max="8454" width="12.875" style="1319" bestFit="1" customWidth="1"/>
    <col min="8455" max="8458" width="12.75" style="1319" bestFit="1" customWidth="1"/>
    <col min="8459" max="8463" width="2.5" style="1319" bestFit="1" customWidth="1"/>
    <col min="8464" max="8464" width="9.5" style="1319" bestFit="1" customWidth="1"/>
    <col min="8465" max="8465" width="10.375" style="1319" bestFit="1" customWidth="1"/>
    <col min="8466" max="8705" width="8.875" style="1319"/>
    <col min="8706" max="8706" width="11.625" style="1319" bestFit="1" customWidth="1"/>
    <col min="8707" max="8707" width="15" style="1319" bestFit="1" customWidth="1"/>
    <col min="8708" max="8708" width="12.5" style="1319" bestFit="1" customWidth="1"/>
    <col min="8709" max="8709" width="12.375" style="1319" bestFit="1" customWidth="1"/>
    <col min="8710" max="8710" width="12.875" style="1319" bestFit="1" customWidth="1"/>
    <col min="8711" max="8714" width="12.75" style="1319" bestFit="1" customWidth="1"/>
    <col min="8715" max="8719" width="2.5" style="1319" bestFit="1" customWidth="1"/>
    <col min="8720" max="8720" width="9.5" style="1319" bestFit="1" customWidth="1"/>
    <col min="8721" max="8721" width="10.375" style="1319" bestFit="1" customWidth="1"/>
    <col min="8722" max="8961" width="8.875" style="1319"/>
    <col min="8962" max="8962" width="11.625" style="1319" bestFit="1" customWidth="1"/>
    <col min="8963" max="8963" width="15" style="1319" bestFit="1" customWidth="1"/>
    <col min="8964" max="8964" width="12.5" style="1319" bestFit="1" customWidth="1"/>
    <col min="8965" max="8965" width="12.375" style="1319" bestFit="1" customWidth="1"/>
    <col min="8966" max="8966" width="12.875" style="1319" bestFit="1" customWidth="1"/>
    <col min="8967" max="8970" width="12.75" style="1319" bestFit="1" customWidth="1"/>
    <col min="8971" max="8975" width="2.5" style="1319" bestFit="1" customWidth="1"/>
    <col min="8976" max="8976" width="9.5" style="1319" bestFit="1" customWidth="1"/>
    <col min="8977" max="8977" width="10.375" style="1319" bestFit="1" customWidth="1"/>
    <col min="8978" max="9217" width="8.875" style="1319"/>
    <col min="9218" max="9218" width="11.625" style="1319" bestFit="1" customWidth="1"/>
    <col min="9219" max="9219" width="15" style="1319" bestFit="1" customWidth="1"/>
    <col min="9220" max="9220" width="12.5" style="1319" bestFit="1" customWidth="1"/>
    <col min="9221" max="9221" width="12.375" style="1319" bestFit="1" customWidth="1"/>
    <col min="9222" max="9222" width="12.875" style="1319" bestFit="1" customWidth="1"/>
    <col min="9223" max="9226" width="12.75" style="1319" bestFit="1" customWidth="1"/>
    <col min="9227" max="9231" width="2.5" style="1319" bestFit="1" customWidth="1"/>
    <col min="9232" max="9232" width="9.5" style="1319" bestFit="1" customWidth="1"/>
    <col min="9233" max="9233" width="10.375" style="1319" bestFit="1" customWidth="1"/>
    <col min="9234" max="9473" width="8.875" style="1319"/>
    <col min="9474" max="9474" width="11.625" style="1319" bestFit="1" customWidth="1"/>
    <col min="9475" max="9475" width="15" style="1319" bestFit="1" customWidth="1"/>
    <col min="9476" max="9476" width="12.5" style="1319" bestFit="1" customWidth="1"/>
    <col min="9477" max="9477" width="12.375" style="1319" bestFit="1" customWidth="1"/>
    <col min="9478" max="9478" width="12.875" style="1319" bestFit="1" customWidth="1"/>
    <col min="9479" max="9482" width="12.75" style="1319" bestFit="1" customWidth="1"/>
    <col min="9483" max="9487" width="2.5" style="1319" bestFit="1" customWidth="1"/>
    <col min="9488" max="9488" width="9.5" style="1319" bestFit="1" customWidth="1"/>
    <col min="9489" max="9489" width="10.375" style="1319" bestFit="1" customWidth="1"/>
    <col min="9490" max="9729" width="8.875" style="1319"/>
    <col min="9730" max="9730" width="11.625" style="1319" bestFit="1" customWidth="1"/>
    <col min="9731" max="9731" width="15" style="1319" bestFit="1" customWidth="1"/>
    <col min="9732" max="9732" width="12.5" style="1319" bestFit="1" customWidth="1"/>
    <col min="9733" max="9733" width="12.375" style="1319" bestFit="1" customWidth="1"/>
    <col min="9734" max="9734" width="12.875" style="1319" bestFit="1" customWidth="1"/>
    <col min="9735" max="9738" width="12.75" style="1319" bestFit="1" customWidth="1"/>
    <col min="9739" max="9743" width="2.5" style="1319" bestFit="1" customWidth="1"/>
    <col min="9744" max="9744" width="9.5" style="1319" bestFit="1" customWidth="1"/>
    <col min="9745" max="9745" width="10.375" style="1319" bestFit="1" customWidth="1"/>
    <col min="9746" max="9985" width="8.875" style="1319"/>
    <col min="9986" max="9986" width="11.625" style="1319" bestFit="1" customWidth="1"/>
    <col min="9987" max="9987" width="15" style="1319" bestFit="1" customWidth="1"/>
    <col min="9988" max="9988" width="12.5" style="1319" bestFit="1" customWidth="1"/>
    <col min="9989" max="9989" width="12.375" style="1319" bestFit="1" customWidth="1"/>
    <col min="9990" max="9990" width="12.875" style="1319" bestFit="1" customWidth="1"/>
    <col min="9991" max="9994" width="12.75" style="1319" bestFit="1" customWidth="1"/>
    <col min="9995" max="9999" width="2.5" style="1319" bestFit="1" customWidth="1"/>
    <col min="10000" max="10000" width="9.5" style="1319" bestFit="1" customWidth="1"/>
    <col min="10001" max="10001" width="10.375" style="1319" bestFit="1" customWidth="1"/>
    <col min="10002" max="10241" width="8.875" style="1319"/>
    <col min="10242" max="10242" width="11.625" style="1319" bestFit="1" customWidth="1"/>
    <col min="10243" max="10243" width="15" style="1319" bestFit="1" customWidth="1"/>
    <col min="10244" max="10244" width="12.5" style="1319" bestFit="1" customWidth="1"/>
    <col min="10245" max="10245" width="12.375" style="1319" bestFit="1" customWidth="1"/>
    <col min="10246" max="10246" width="12.875" style="1319" bestFit="1" customWidth="1"/>
    <col min="10247" max="10250" width="12.75" style="1319" bestFit="1" customWidth="1"/>
    <col min="10251" max="10255" width="2.5" style="1319" bestFit="1" customWidth="1"/>
    <col min="10256" max="10256" width="9.5" style="1319" bestFit="1" customWidth="1"/>
    <col min="10257" max="10257" width="10.375" style="1319" bestFit="1" customWidth="1"/>
    <col min="10258" max="10497" width="8.875" style="1319"/>
    <col min="10498" max="10498" width="11.625" style="1319" bestFit="1" customWidth="1"/>
    <col min="10499" max="10499" width="15" style="1319" bestFit="1" customWidth="1"/>
    <col min="10500" max="10500" width="12.5" style="1319" bestFit="1" customWidth="1"/>
    <col min="10501" max="10501" width="12.375" style="1319" bestFit="1" customWidth="1"/>
    <col min="10502" max="10502" width="12.875" style="1319" bestFit="1" customWidth="1"/>
    <col min="10503" max="10506" width="12.75" style="1319" bestFit="1" customWidth="1"/>
    <col min="10507" max="10511" width="2.5" style="1319" bestFit="1" customWidth="1"/>
    <col min="10512" max="10512" width="9.5" style="1319" bestFit="1" customWidth="1"/>
    <col min="10513" max="10513" width="10.375" style="1319" bestFit="1" customWidth="1"/>
    <col min="10514" max="10753" width="8.875" style="1319"/>
    <col min="10754" max="10754" width="11.625" style="1319" bestFit="1" customWidth="1"/>
    <col min="10755" max="10755" width="15" style="1319" bestFit="1" customWidth="1"/>
    <col min="10756" max="10756" width="12.5" style="1319" bestFit="1" customWidth="1"/>
    <col min="10757" max="10757" width="12.375" style="1319" bestFit="1" customWidth="1"/>
    <col min="10758" max="10758" width="12.875" style="1319" bestFit="1" customWidth="1"/>
    <col min="10759" max="10762" width="12.75" style="1319" bestFit="1" customWidth="1"/>
    <col min="10763" max="10767" width="2.5" style="1319" bestFit="1" customWidth="1"/>
    <col min="10768" max="10768" width="9.5" style="1319" bestFit="1" customWidth="1"/>
    <col min="10769" max="10769" width="10.375" style="1319" bestFit="1" customWidth="1"/>
    <col min="10770" max="11009" width="8.875" style="1319"/>
    <col min="11010" max="11010" width="11.625" style="1319" bestFit="1" customWidth="1"/>
    <col min="11011" max="11011" width="15" style="1319" bestFit="1" customWidth="1"/>
    <col min="11012" max="11012" width="12.5" style="1319" bestFit="1" customWidth="1"/>
    <col min="11013" max="11013" width="12.375" style="1319" bestFit="1" customWidth="1"/>
    <col min="11014" max="11014" width="12.875" style="1319" bestFit="1" customWidth="1"/>
    <col min="11015" max="11018" width="12.75" style="1319" bestFit="1" customWidth="1"/>
    <col min="11019" max="11023" width="2.5" style="1319" bestFit="1" customWidth="1"/>
    <col min="11024" max="11024" width="9.5" style="1319" bestFit="1" customWidth="1"/>
    <col min="11025" max="11025" width="10.375" style="1319" bestFit="1" customWidth="1"/>
    <col min="11026" max="11265" width="8.875" style="1319"/>
    <col min="11266" max="11266" width="11.625" style="1319" bestFit="1" customWidth="1"/>
    <col min="11267" max="11267" width="15" style="1319" bestFit="1" customWidth="1"/>
    <col min="11268" max="11268" width="12.5" style="1319" bestFit="1" customWidth="1"/>
    <col min="11269" max="11269" width="12.375" style="1319" bestFit="1" customWidth="1"/>
    <col min="11270" max="11270" width="12.875" style="1319" bestFit="1" customWidth="1"/>
    <col min="11271" max="11274" width="12.75" style="1319" bestFit="1" customWidth="1"/>
    <col min="11275" max="11279" width="2.5" style="1319" bestFit="1" customWidth="1"/>
    <col min="11280" max="11280" width="9.5" style="1319" bestFit="1" customWidth="1"/>
    <col min="11281" max="11281" width="10.375" style="1319" bestFit="1" customWidth="1"/>
    <col min="11282" max="11521" width="8.875" style="1319"/>
    <col min="11522" max="11522" width="11.625" style="1319" bestFit="1" customWidth="1"/>
    <col min="11523" max="11523" width="15" style="1319" bestFit="1" customWidth="1"/>
    <col min="11524" max="11524" width="12.5" style="1319" bestFit="1" customWidth="1"/>
    <col min="11525" max="11525" width="12.375" style="1319" bestFit="1" customWidth="1"/>
    <col min="11526" max="11526" width="12.875" style="1319" bestFit="1" customWidth="1"/>
    <col min="11527" max="11530" width="12.75" style="1319" bestFit="1" customWidth="1"/>
    <col min="11531" max="11535" width="2.5" style="1319" bestFit="1" customWidth="1"/>
    <col min="11536" max="11536" width="9.5" style="1319" bestFit="1" customWidth="1"/>
    <col min="11537" max="11537" width="10.375" style="1319" bestFit="1" customWidth="1"/>
    <col min="11538" max="11777" width="8.875" style="1319"/>
    <col min="11778" max="11778" width="11.625" style="1319" bestFit="1" customWidth="1"/>
    <col min="11779" max="11779" width="15" style="1319" bestFit="1" customWidth="1"/>
    <col min="11780" max="11780" width="12.5" style="1319" bestFit="1" customWidth="1"/>
    <col min="11781" max="11781" width="12.375" style="1319" bestFit="1" customWidth="1"/>
    <col min="11782" max="11782" width="12.875" style="1319" bestFit="1" customWidth="1"/>
    <col min="11783" max="11786" width="12.75" style="1319" bestFit="1" customWidth="1"/>
    <col min="11787" max="11791" width="2.5" style="1319" bestFit="1" customWidth="1"/>
    <col min="11792" max="11792" width="9.5" style="1319" bestFit="1" customWidth="1"/>
    <col min="11793" max="11793" width="10.375" style="1319" bestFit="1" customWidth="1"/>
    <col min="11794" max="12033" width="8.875" style="1319"/>
    <col min="12034" max="12034" width="11.625" style="1319" bestFit="1" customWidth="1"/>
    <col min="12035" max="12035" width="15" style="1319" bestFit="1" customWidth="1"/>
    <col min="12036" max="12036" width="12.5" style="1319" bestFit="1" customWidth="1"/>
    <col min="12037" max="12037" width="12.375" style="1319" bestFit="1" customWidth="1"/>
    <col min="12038" max="12038" width="12.875" style="1319" bestFit="1" customWidth="1"/>
    <col min="12039" max="12042" width="12.75" style="1319" bestFit="1" customWidth="1"/>
    <col min="12043" max="12047" width="2.5" style="1319" bestFit="1" customWidth="1"/>
    <col min="12048" max="12048" width="9.5" style="1319" bestFit="1" customWidth="1"/>
    <col min="12049" max="12049" width="10.375" style="1319" bestFit="1" customWidth="1"/>
    <col min="12050" max="12289" width="8.875" style="1319"/>
    <col min="12290" max="12290" width="11.625" style="1319" bestFit="1" customWidth="1"/>
    <col min="12291" max="12291" width="15" style="1319" bestFit="1" customWidth="1"/>
    <col min="12292" max="12292" width="12.5" style="1319" bestFit="1" customWidth="1"/>
    <col min="12293" max="12293" width="12.375" style="1319" bestFit="1" customWidth="1"/>
    <col min="12294" max="12294" width="12.875" style="1319" bestFit="1" customWidth="1"/>
    <col min="12295" max="12298" width="12.75" style="1319" bestFit="1" customWidth="1"/>
    <col min="12299" max="12303" width="2.5" style="1319" bestFit="1" customWidth="1"/>
    <col min="12304" max="12304" width="9.5" style="1319" bestFit="1" customWidth="1"/>
    <col min="12305" max="12305" width="10.375" style="1319" bestFit="1" customWidth="1"/>
    <col min="12306" max="12545" width="8.875" style="1319"/>
    <col min="12546" max="12546" width="11.625" style="1319" bestFit="1" customWidth="1"/>
    <col min="12547" max="12547" width="15" style="1319" bestFit="1" customWidth="1"/>
    <col min="12548" max="12548" width="12.5" style="1319" bestFit="1" customWidth="1"/>
    <col min="12549" max="12549" width="12.375" style="1319" bestFit="1" customWidth="1"/>
    <col min="12550" max="12550" width="12.875" style="1319" bestFit="1" customWidth="1"/>
    <col min="12551" max="12554" width="12.75" style="1319" bestFit="1" customWidth="1"/>
    <col min="12555" max="12559" width="2.5" style="1319" bestFit="1" customWidth="1"/>
    <col min="12560" max="12560" width="9.5" style="1319" bestFit="1" customWidth="1"/>
    <col min="12561" max="12561" width="10.375" style="1319" bestFit="1" customWidth="1"/>
    <col min="12562" max="12801" width="8.875" style="1319"/>
    <col min="12802" max="12802" width="11.625" style="1319" bestFit="1" customWidth="1"/>
    <col min="12803" max="12803" width="15" style="1319" bestFit="1" customWidth="1"/>
    <col min="12804" max="12804" width="12.5" style="1319" bestFit="1" customWidth="1"/>
    <col min="12805" max="12805" width="12.375" style="1319" bestFit="1" customWidth="1"/>
    <col min="12806" max="12806" width="12.875" style="1319" bestFit="1" customWidth="1"/>
    <col min="12807" max="12810" width="12.75" style="1319" bestFit="1" customWidth="1"/>
    <col min="12811" max="12815" width="2.5" style="1319" bestFit="1" customWidth="1"/>
    <col min="12816" max="12816" width="9.5" style="1319" bestFit="1" customWidth="1"/>
    <col min="12817" max="12817" width="10.375" style="1319" bestFit="1" customWidth="1"/>
    <col min="12818" max="13057" width="8.875" style="1319"/>
    <col min="13058" max="13058" width="11.625" style="1319" bestFit="1" customWidth="1"/>
    <col min="13059" max="13059" width="15" style="1319" bestFit="1" customWidth="1"/>
    <col min="13060" max="13060" width="12.5" style="1319" bestFit="1" customWidth="1"/>
    <col min="13061" max="13061" width="12.375" style="1319" bestFit="1" customWidth="1"/>
    <col min="13062" max="13062" width="12.875" style="1319" bestFit="1" customWidth="1"/>
    <col min="13063" max="13066" width="12.75" style="1319" bestFit="1" customWidth="1"/>
    <col min="13067" max="13071" width="2.5" style="1319" bestFit="1" customWidth="1"/>
    <col min="13072" max="13072" width="9.5" style="1319" bestFit="1" customWidth="1"/>
    <col min="13073" max="13073" width="10.375" style="1319" bestFit="1" customWidth="1"/>
    <col min="13074" max="13313" width="8.875" style="1319"/>
    <col min="13314" max="13314" width="11.625" style="1319" bestFit="1" customWidth="1"/>
    <col min="13315" max="13315" width="15" style="1319" bestFit="1" customWidth="1"/>
    <col min="13316" max="13316" width="12.5" style="1319" bestFit="1" customWidth="1"/>
    <col min="13317" max="13317" width="12.375" style="1319" bestFit="1" customWidth="1"/>
    <col min="13318" max="13318" width="12.875" style="1319" bestFit="1" customWidth="1"/>
    <col min="13319" max="13322" width="12.75" style="1319" bestFit="1" customWidth="1"/>
    <col min="13323" max="13327" width="2.5" style="1319" bestFit="1" customWidth="1"/>
    <col min="13328" max="13328" width="9.5" style="1319" bestFit="1" customWidth="1"/>
    <col min="13329" max="13329" width="10.375" style="1319" bestFit="1" customWidth="1"/>
    <col min="13330" max="13569" width="8.875" style="1319"/>
    <col min="13570" max="13570" width="11.625" style="1319" bestFit="1" customWidth="1"/>
    <col min="13571" max="13571" width="15" style="1319" bestFit="1" customWidth="1"/>
    <col min="13572" max="13572" width="12.5" style="1319" bestFit="1" customWidth="1"/>
    <col min="13573" max="13573" width="12.375" style="1319" bestFit="1" customWidth="1"/>
    <col min="13574" max="13574" width="12.875" style="1319" bestFit="1" customWidth="1"/>
    <col min="13575" max="13578" width="12.75" style="1319" bestFit="1" customWidth="1"/>
    <col min="13579" max="13583" width="2.5" style="1319" bestFit="1" customWidth="1"/>
    <col min="13584" max="13584" width="9.5" style="1319" bestFit="1" customWidth="1"/>
    <col min="13585" max="13585" width="10.375" style="1319" bestFit="1" customWidth="1"/>
    <col min="13586" max="13825" width="8.875" style="1319"/>
    <col min="13826" max="13826" width="11.625" style="1319" bestFit="1" customWidth="1"/>
    <col min="13827" max="13827" width="15" style="1319" bestFit="1" customWidth="1"/>
    <col min="13828" max="13828" width="12.5" style="1319" bestFit="1" customWidth="1"/>
    <col min="13829" max="13829" width="12.375" style="1319" bestFit="1" customWidth="1"/>
    <col min="13830" max="13830" width="12.875" style="1319" bestFit="1" customWidth="1"/>
    <col min="13831" max="13834" width="12.75" style="1319" bestFit="1" customWidth="1"/>
    <col min="13835" max="13839" width="2.5" style="1319" bestFit="1" customWidth="1"/>
    <col min="13840" max="13840" width="9.5" style="1319" bestFit="1" customWidth="1"/>
    <col min="13841" max="13841" width="10.375" style="1319" bestFit="1" customWidth="1"/>
    <col min="13842" max="14081" width="8.875" style="1319"/>
    <col min="14082" max="14082" width="11.625" style="1319" bestFit="1" customWidth="1"/>
    <col min="14083" max="14083" width="15" style="1319" bestFit="1" customWidth="1"/>
    <col min="14084" max="14084" width="12.5" style="1319" bestFit="1" customWidth="1"/>
    <col min="14085" max="14085" width="12.375" style="1319" bestFit="1" customWidth="1"/>
    <col min="14086" max="14086" width="12.875" style="1319" bestFit="1" customWidth="1"/>
    <col min="14087" max="14090" width="12.75" style="1319" bestFit="1" customWidth="1"/>
    <col min="14091" max="14095" width="2.5" style="1319" bestFit="1" customWidth="1"/>
    <col min="14096" max="14096" width="9.5" style="1319" bestFit="1" customWidth="1"/>
    <col min="14097" max="14097" width="10.375" style="1319" bestFit="1" customWidth="1"/>
    <col min="14098" max="14337" width="8.875" style="1319"/>
    <col min="14338" max="14338" width="11.625" style="1319" bestFit="1" customWidth="1"/>
    <col min="14339" max="14339" width="15" style="1319" bestFit="1" customWidth="1"/>
    <col min="14340" max="14340" width="12.5" style="1319" bestFit="1" customWidth="1"/>
    <col min="14341" max="14341" width="12.375" style="1319" bestFit="1" customWidth="1"/>
    <col min="14342" max="14342" width="12.875" style="1319" bestFit="1" customWidth="1"/>
    <col min="14343" max="14346" width="12.75" style="1319" bestFit="1" customWidth="1"/>
    <col min="14347" max="14351" width="2.5" style="1319" bestFit="1" customWidth="1"/>
    <col min="14352" max="14352" width="9.5" style="1319" bestFit="1" customWidth="1"/>
    <col min="14353" max="14353" width="10.375" style="1319" bestFit="1" customWidth="1"/>
    <col min="14354" max="14593" width="8.875" style="1319"/>
    <col min="14594" max="14594" width="11.625" style="1319" bestFit="1" customWidth="1"/>
    <col min="14595" max="14595" width="15" style="1319" bestFit="1" customWidth="1"/>
    <col min="14596" max="14596" width="12.5" style="1319" bestFit="1" customWidth="1"/>
    <col min="14597" max="14597" width="12.375" style="1319" bestFit="1" customWidth="1"/>
    <col min="14598" max="14598" width="12.875" style="1319" bestFit="1" customWidth="1"/>
    <col min="14599" max="14602" width="12.75" style="1319" bestFit="1" customWidth="1"/>
    <col min="14603" max="14607" width="2.5" style="1319" bestFit="1" customWidth="1"/>
    <col min="14608" max="14608" width="9.5" style="1319" bestFit="1" customWidth="1"/>
    <col min="14609" max="14609" width="10.375" style="1319" bestFit="1" customWidth="1"/>
    <col min="14610" max="14849" width="8.875" style="1319"/>
    <col min="14850" max="14850" width="11.625" style="1319" bestFit="1" customWidth="1"/>
    <col min="14851" max="14851" width="15" style="1319" bestFit="1" customWidth="1"/>
    <col min="14852" max="14852" width="12.5" style="1319" bestFit="1" customWidth="1"/>
    <col min="14853" max="14853" width="12.375" style="1319" bestFit="1" customWidth="1"/>
    <col min="14854" max="14854" width="12.875" style="1319" bestFit="1" customWidth="1"/>
    <col min="14855" max="14858" width="12.75" style="1319" bestFit="1" customWidth="1"/>
    <col min="14859" max="14863" width="2.5" style="1319" bestFit="1" customWidth="1"/>
    <col min="14864" max="14864" width="9.5" style="1319" bestFit="1" customWidth="1"/>
    <col min="14865" max="14865" width="10.375" style="1319" bestFit="1" customWidth="1"/>
    <col min="14866" max="15105" width="8.875" style="1319"/>
    <col min="15106" max="15106" width="11.625" style="1319" bestFit="1" customWidth="1"/>
    <col min="15107" max="15107" width="15" style="1319" bestFit="1" customWidth="1"/>
    <col min="15108" max="15108" width="12.5" style="1319" bestFit="1" customWidth="1"/>
    <col min="15109" max="15109" width="12.375" style="1319" bestFit="1" customWidth="1"/>
    <col min="15110" max="15110" width="12.875" style="1319" bestFit="1" customWidth="1"/>
    <col min="15111" max="15114" width="12.75" style="1319" bestFit="1" customWidth="1"/>
    <col min="15115" max="15119" width="2.5" style="1319" bestFit="1" customWidth="1"/>
    <col min="15120" max="15120" width="9.5" style="1319" bestFit="1" customWidth="1"/>
    <col min="15121" max="15121" width="10.375" style="1319" bestFit="1" customWidth="1"/>
    <col min="15122" max="15361" width="8.875" style="1319"/>
    <col min="15362" max="15362" width="11.625" style="1319" bestFit="1" customWidth="1"/>
    <col min="15363" max="15363" width="15" style="1319" bestFit="1" customWidth="1"/>
    <col min="15364" max="15364" width="12.5" style="1319" bestFit="1" customWidth="1"/>
    <col min="15365" max="15365" width="12.375" style="1319" bestFit="1" customWidth="1"/>
    <col min="15366" max="15366" width="12.875" style="1319" bestFit="1" customWidth="1"/>
    <col min="15367" max="15370" width="12.75" style="1319" bestFit="1" customWidth="1"/>
    <col min="15371" max="15375" width="2.5" style="1319" bestFit="1" customWidth="1"/>
    <col min="15376" max="15376" width="9.5" style="1319" bestFit="1" customWidth="1"/>
    <col min="15377" max="15377" width="10.375" style="1319" bestFit="1" customWidth="1"/>
    <col min="15378" max="15617" width="8.875" style="1319"/>
    <col min="15618" max="15618" width="11.625" style="1319" bestFit="1" customWidth="1"/>
    <col min="15619" max="15619" width="15" style="1319" bestFit="1" customWidth="1"/>
    <col min="15620" max="15620" width="12.5" style="1319" bestFit="1" customWidth="1"/>
    <col min="15621" max="15621" width="12.375" style="1319" bestFit="1" customWidth="1"/>
    <col min="15622" max="15622" width="12.875" style="1319" bestFit="1" customWidth="1"/>
    <col min="15623" max="15626" width="12.75" style="1319" bestFit="1" customWidth="1"/>
    <col min="15627" max="15631" width="2.5" style="1319" bestFit="1" customWidth="1"/>
    <col min="15632" max="15632" width="9.5" style="1319" bestFit="1" customWidth="1"/>
    <col min="15633" max="15633" width="10.375" style="1319" bestFit="1" customWidth="1"/>
    <col min="15634" max="15873" width="8.875" style="1319"/>
    <col min="15874" max="15874" width="11.625" style="1319" bestFit="1" customWidth="1"/>
    <col min="15875" max="15875" width="15" style="1319" bestFit="1" customWidth="1"/>
    <col min="15876" max="15876" width="12.5" style="1319" bestFit="1" customWidth="1"/>
    <col min="15877" max="15877" width="12.375" style="1319" bestFit="1" customWidth="1"/>
    <col min="15878" max="15878" width="12.875" style="1319" bestFit="1" customWidth="1"/>
    <col min="15879" max="15882" width="12.75" style="1319" bestFit="1" customWidth="1"/>
    <col min="15883" max="15887" width="2.5" style="1319" bestFit="1" customWidth="1"/>
    <col min="15888" max="15888" width="9.5" style="1319" bestFit="1" customWidth="1"/>
    <col min="15889" max="15889" width="10.375" style="1319" bestFit="1" customWidth="1"/>
    <col min="15890" max="16129" width="8.875" style="1319"/>
    <col min="16130" max="16130" width="11.625" style="1319" bestFit="1" customWidth="1"/>
    <col min="16131" max="16131" width="15" style="1319" bestFit="1" customWidth="1"/>
    <col min="16132" max="16132" width="12.5" style="1319" bestFit="1" customWidth="1"/>
    <col min="16133" max="16133" width="12.375" style="1319" bestFit="1" customWidth="1"/>
    <col min="16134" max="16134" width="12.875" style="1319" bestFit="1" customWidth="1"/>
    <col min="16135" max="16138" width="12.75" style="1319" bestFit="1" customWidth="1"/>
    <col min="16139" max="16143" width="2.5" style="1319" bestFit="1" customWidth="1"/>
    <col min="16144" max="16144" width="9.5" style="1319" bestFit="1" customWidth="1"/>
    <col min="16145" max="16145" width="10.375" style="1319" bestFit="1" customWidth="1"/>
    <col min="16146" max="16384" width="8.875" style="1319"/>
  </cols>
  <sheetData>
    <row r="2" spans="2:33" ht="17.25" thickBot="1">
      <c r="D2" s="2027" t="s">
        <v>24281</v>
      </c>
      <c r="E2" s="1198" t="s">
        <v>5273</v>
      </c>
      <c r="F2" s="2027" t="str">
        <f>Q8</f>
        <v>121.510559</v>
      </c>
      <c r="G2" s="2027" t="str">
        <f>Q7</f>
        <v>25.048106</v>
      </c>
      <c r="H2" s="1198" t="s">
        <v>5274</v>
      </c>
      <c r="I2" s="2028" t="s">
        <v>5439</v>
      </c>
      <c r="O2" s="1319">
        <v>1</v>
      </c>
      <c r="P2" s="1196" t="str">
        <f>CONCATENATE(G2,",",F2)</f>
        <v>25.048106,121.510559</v>
      </c>
    </row>
    <row r="3" spans="2:33" ht="17.25" thickBot="1">
      <c r="E3" s="2029"/>
      <c r="F3" s="1198" t="s">
        <v>5275</v>
      </c>
      <c r="G3" s="2030" t="s">
        <v>5276</v>
      </c>
      <c r="H3" s="2029"/>
      <c r="I3" s="2031" t="s">
        <v>5275</v>
      </c>
      <c r="J3" s="2032" t="s">
        <v>5276</v>
      </c>
      <c r="O3" s="1319">
        <v>2</v>
      </c>
      <c r="P3" s="1196" t="str">
        <f>CONCATENATE(J4,",",I4)</f>
        <v>24.0432839925066,120.481637949297</v>
      </c>
    </row>
    <row r="4" spans="2:33" ht="17.25" thickBot="1">
      <c r="B4" s="2033"/>
      <c r="C4" s="2032" t="s">
        <v>5277</v>
      </c>
      <c r="E4" s="2034" t="s">
        <v>5278</v>
      </c>
      <c r="F4" s="1319" t="str">
        <f>F2</f>
        <v>121.510559</v>
      </c>
      <c r="G4" s="2035" t="str">
        <f>G2</f>
        <v>25.048106</v>
      </c>
      <c r="H4" s="2034" t="s">
        <v>5278</v>
      </c>
      <c r="I4" s="1319">
        <f>F39</f>
        <v>120.48163794929684</v>
      </c>
      <c r="J4" s="2035">
        <f>F38</f>
        <v>24.043283992506588</v>
      </c>
      <c r="O4" s="1319">
        <v>3</v>
      </c>
      <c r="P4" s="1196" t="s">
        <v>5279</v>
      </c>
    </row>
    <row r="5" spans="2:33">
      <c r="B5" s="2033" t="s">
        <v>5280</v>
      </c>
      <c r="C5" s="2036">
        <v>6378137</v>
      </c>
      <c r="E5" s="2034" t="s">
        <v>5281</v>
      </c>
      <c r="F5" s="1319">
        <f>C29</f>
        <v>301516.17936630145</v>
      </c>
      <c r="G5" s="2035">
        <f>C26</f>
        <v>2771203.0677992566</v>
      </c>
      <c r="H5" s="2034" t="s">
        <v>5281</v>
      </c>
      <c r="I5" s="1319">
        <f>H20</f>
        <v>197278.18965301997</v>
      </c>
      <c r="J5" s="2035">
        <f>H21</f>
        <v>2659913.8863092503</v>
      </c>
    </row>
    <row r="6" spans="2:33">
      <c r="B6" s="2037" t="s">
        <v>5282</v>
      </c>
      <c r="C6" s="2038">
        <v>6356752.3142499998</v>
      </c>
      <c r="E6" s="2034" t="s">
        <v>5283</v>
      </c>
      <c r="F6" s="1319">
        <f>C33</f>
        <v>300685.63786547794</v>
      </c>
      <c r="G6" s="2035">
        <f>C34</f>
        <v>2771406.7756767306</v>
      </c>
      <c r="H6" s="2034" t="s">
        <v>5283</v>
      </c>
      <c r="I6" s="1319">
        <f>G11</f>
        <v>196450</v>
      </c>
      <c r="J6" s="2035">
        <f>H11</f>
        <v>2660120</v>
      </c>
      <c r="P6" s="1196"/>
    </row>
    <row r="7" spans="2:33" ht="17.25" thickBot="1">
      <c r="B7" s="2037" t="s">
        <v>5284</v>
      </c>
      <c r="C7" s="2035">
        <f>121*PI()/180</f>
        <v>2.1118483949131388</v>
      </c>
      <c r="E7" s="2039" t="s">
        <v>4067</v>
      </c>
      <c r="F7" s="2040" t="str">
        <f>B37</f>
        <v>B6342CE8056</v>
      </c>
      <c r="G7" s="2041"/>
      <c r="H7" s="2039" t="s">
        <v>4067</v>
      </c>
      <c r="I7" s="2040" t="str">
        <f>I2</f>
        <v>G3320AB52</v>
      </c>
      <c r="J7" s="2041"/>
      <c r="P7" s="1196"/>
      <c r="Q7" s="1319" t="str">
        <f>LEFT(D2,SEARCH(",",D2,1)-1)</f>
        <v>25.048106</v>
      </c>
    </row>
    <row r="8" spans="2:33" ht="17.25" thickBot="1">
      <c r="B8" s="2037" t="s">
        <v>5285</v>
      </c>
      <c r="C8" s="2035">
        <v>0.99990000000000001</v>
      </c>
      <c r="Q8" s="1319" t="str">
        <f>RIGHT(D2,SEARCH(",",D2,1))</f>
        <v>121.510559</v>
      </c>
    </row>
    <row r="9" spans="2:33" ht="17.25" thickBot="1">
      <c r="B9" s="2037" t="s">
        <v>5286</v>
      </c>
      <c r="C9" s="2035">
        <v>250000</v>
      </c>
      <c r="E9" s="2042"/>
      <c r="F9" s="2026" t="s">
        <v>5287</v>
      </c>
      <c r="G9" s="2029"/>
      <c r="H9" s="2032" t="s">
        <v>5288</v>
      </c>
      <c r="P9" s="1196"/>
    </row>
    <row r="10" spans="2:33">
      <c r="B10" s="2037" t="s">
        <v>5289</v>
      </c>
      <c r="C10" s="2035">
        <f>(F4/180)*PI()</f>
        <v>2.1207593304888284</v>
      </c>
      <c r="E10" s="2033" t="s">
        <v>5290</v>
      </c>
      <c r="F10" s="2036">
        <v>0</v>
      </c>
      <c r="G10" s="2029" t="s">
        <v>5291</v>
      </c>
      <c r="H10" s="2032" t="s">
        <v>5292</v>
      </c>
      <c r="I10" s="2029" t="s">
        <v>5291</v>
      </c>
      <c r="J10" s="2031" t="s">
        <v>5292</v>
      </c>
      <c r="K10" s="2033"/>
      <c r="L10" s="2043"/>
      <c r="M10" s="2043"/>
      <c r="N10" s="2043"/>
      <c r="O10" s="2036"/>
      <c r="P10" s="2029" t="s">
        <v>5291</v>
      </c>
      <c r="Q10" s="2032" t="s">
        <v>5292</v>
      </c>
      <c r="R10" s="2029" t="s">
        <v>5291</v>
      </c>
      <c r="S10" s="2032" t="s">
        <v>5292</v>
      </c>
      <c r="T10" s="2029" t="s">
        <v>5291</v>
      </c>
      <c r="U10" s="2032" t="s">
        <v>5292</v>
      </c>
    </row>
    <row r="11" spans="2:33">
      <c r="B11" s="2037" t="s">
        <v>5293</v>
      </c>
      <c r="C11" s="2035">
        <f>(G4/180)*PI()</f>
        <v>0.43717192108854674</v>
      </c>
      <c r="E11" s="2037" t="s">
        <v>5294</v>
      </c>
      <c r="F11" s="2035">
        <f>POWER((1- POWER(C6,2)/POWER(C5,2)), 0.5)</f>
        <v>8.1819190833415531E-2</v>
      </c>
      <c r="G11" s="2034">
        <v>196450</v>
      </c>
      <c r="H11" s="2030">
        <v>2660120</v>
      </c>
      <c r="I11" s="2034">
        <f>P17</f>
        <v>356450</v>
      </c>
      <c r="J11" s="1319">
        <f>P18</f>
        <v>2760120</v>
      </c>
      <c r="K11" s="2037"/>
      <c r="L11" s="1319" t="s">
        <v>5295</v>
      </c>
      <c r="M11" s="1319" t="s">
        <v>5296</v>
      </c>
      <c r="N11" s="1319" t="s">
        <v>5297</v>
      </c>
      <c r="O11" s="2035" t="s">
        <v>2102</v>
      </c>
      <c r="P11" s="2034">
        <f>T17</f>
        <v>276450</v>
      </c>
      <c r="Q11" s="2035">
        <f>T18</f>
        <v>2660120</v>
      </c>
      <c r="R11" s="2034">
        <f>Y17</f>
        <v>196450</v>
      </c>
      <c r="S11" s="2035">
        <f>Y18</f>
        <v>2560120</v>
      </c>
      <c r="T11" s="2034">
        <f>AD17</f>
        <v>196450</v>
      </c>
      <c r="U11" s="2035">
        <f>AD18</f>
        <v>2460120</v>
      </c>
      <c r="V11" s="1198"/>
      <c r="X11" s="1198"/>
    </row>
    <row r="12" spans="2:33">
      <c r="B12" s="2037" t="s">
        <v>5294</v>
      </c>
      <c r="C12" s="2035">
        <f>POWER((1 - POWER(C6,2) / POWER(C5,2)), 0.5)</f>
        <v>8.1819190833415531E-2</v>
      </c>
      <c r="E12" s="2037"/>
      <c r="F12" s="2035"/>
      <c r="G12" s="2034">
        <f>H17</f>
        <v>196450</v>
      </c>
      <c r="H12" s="2030">
        <f>H18</f>
        <v>2760120</v>
      </c>
      <c r="I12" s="2034">
        <f>Q17</f>
        <v>196450</v>
      </c>
      <c r="J12" s="1319">
        <f>Q18</f>
        <v>2710120</v>
      </c>
      <c r="K12" s="2037" t="s">
        <v>5298</v>
      </c>
      <c r="L12" s="1319" t="s">
        <v>5299</v>
      </c>
      <c r="M12" s="1319" t="s">
        <v>5300</v>
      </c>
      <c r="N12" s="1319" t="s">
        <v>5301</v>
      </c>
      <c r="O12" s="2035" t="s">
        <v>5302</v>
      </c>
      <c r="P12" s="2034">
        <f>U17</f>
        <v>116450</v>
      </c>
      <c r="Q12" s="2035">
        <f>U18</f>
        <v>2610120</v>
      </c>
      <c r="R12" s="2034">
        <f>Z17</f>
        <v>276450</v>
      </c>
      <c r="S12" s="2035">
        <f>Z18</f>
        <v>2560120</v>
      </c>
      <c r="T12" s="2034">
        <f>AE17</f>
        <v>276450</v>
      </c>
      <c r="U12" s="2035">
        <f>AE18</f>
        <v>2460120</v>
      </c>
      <c r="V12" s="1198"/>
      <c r="X12" s="1198"/>
    </row>
    <row r="13" spans="2:33">
      <c r="B13" s="2037" t="s">
        <v>5303</v>
      </c>
      <c r="C13" s="2035">
        <f>POWER(C12,2)/(1-POWER(12:12,2))</f>
        <v>6.739496740749612E-3</v>
      </c>
      <c r="E13" s="2037" t="s">
        <v>5304</v>
      </c>
      <c r="F13" s="2035">
        <f>I5-C9</f>
        <v>-52721.810346980026</v>
      </c>
      <c r="G13" s="2034">
        <f>I17</f>
        <v>276450</v>
      </c>
      <c r="H13" s="2030">
        <f>I18</f>
        <v>2760120</v>
      </c>
      <c r="I13" s="2034">
        <f>R17</f>
        <v>356450</v>
      </c>
      <c r="J13" s="1319">
        <f>R18</f>
        <v>2710120</v>
      </c>
      <c r="K13" s="2037" t="s">
        <v>5305</v>
      </c>
      <c r="L13" s="1319" t="s">
        <v>5131</v>
      </c>
      <c r="M13" s="1319" t="s">
        <v>5306</v>
      </c>
      <c r="N13" s="1319" t="s">
        <v>5307</v>
      </c>
      <c r="O13" s="2035" t="s">
        <v>5308</v>
      </c>
      <c r="P13" s="2034">
        <f>V17</f>
        <v>196450</v>
      </c>
      <c r="Q13" s="2035">
        <f>V18</f>
        <v>2610120</v>
      </c>
      <c r="R13" s="2034">
        <f>AA17</f>
        <v>116450</v>
      </c>
      <c r="S13" s="2035">
        <f>AA18</f>
        <v>2510120</v>
      </c>
      <c r="T13" s="2034">
        <f>AF17</f>
        <v>196450</v>
      </c>
      <c r="U13" s="2035">
        <f>AF18</f>
        <v>2410120</v>
      </c>
      <c r="V13" s="1198"/>
      <c r="X13" s="1198"/>
    </row>
    <row r="14" spans="2:33" ht="17.25" thickBot="1">
      <c r="B14" s="2037" t="s">
        <v>5309</v>
      </c>
      <c r="C14" s="2035">
        <f>( C5 -C6 ) / (C5 + C6 )</f>
        <v>1.6792203860045559E-3</v>
      </c>
      <c r="E14" s="2037" t="s">
        <v>5310</v>
      </c>
      <c r="F14" s="2035">
        <f>J5-F10</f>
        <v>2659913.8863092503</v>
      </c>
      <c r="G14" s="2039">
        <f>J17</f>
        <v>276450</v>
      </c>
      <c r="H14" s="2044">
        <f>J18</f>
        <v>2710120</v>
      </c>
      <c r="I14" s="2039">
        <f>S17</f>
        <v>196450</v>
      </c>
      <c r="J14" s="2040">
        <f>S18</f>
        <v>2660120</v>
      </c>
      <c r="K14" s="2037" t="s">
        <v>5311</v>
      </c>
      <c r="L14" s="1319" t="s">
        <v>5312</v>
      </c>
      <c r="M14" s="1319" t="s">
        <v>2103</v>
      </c>
      <c r="N14" s="1319" t="s">
        <v>5313</v>
      </c>
      <c r="O14" s="2035" t="s">
        <v>5314</v>
      </c>
      <c r="P14" s="2034">
        <f>W17</f>
        <v>276450</v>
      </c>
      <c r="Q14" s="2035">
        <f>W18</f>
        <v>2610120</v>
      </c>
      <c r="R14" s="2034">
        <f>AB17</f>
        <v>196450</v>
      </c>
      <c r="S14" s="2035">
        <f>AB18</f>
        <v>2510120</v>
      </c>
      <c r="T14" s="2034">
        <f>AG17</f>
        <v>276450</v>
      </c>
      <c r="U14" s="2035">
        <f>AG18</f>
        <v>2410120</v>
      </c>
      <c r="V14" s="1198"/>
      <c r="X14" s="1198"/>
    </row>
    <row r="15" spans="2:33" ht="17.25" thickBot="1">
      <c r="B15" s="2037" t="s">
        <v>5315</v>
      </c>
      <c r="C15" s="2035">
        <f>5:5 / POWER((1-(POWER(C12,2)) * (POWER(SIN(C11), 2) ) ), 0.5)</f>
        <v>6381967.2226303527</v>
      </c>
      <c r="E15" s="2037" t="s">
        <v>5316</v>
      </c>
      <c r="F15" s="2035">
        <f>F14/C8</f>
        <v>2660179.9042996801</v>
      </c>
      <c r="G15" s="2034"/>
      <c r="H15" s="1198"/>
      <c r="I15" s="1198"/>
      <c r="K15" s="2045"/>
      <c r="L15" s="2040"/>
      <c r="M15" s="2040" t="s">
        <v>5316</v>
      </c>
      <c r="N15" s="2040" t="s">
        <v>5317</v>
      </c>
      <c r="O15" s="2041"/>
      <c r="P15" s="2039">
        <f>X17</f>
        <v>116450</v>
      </c>
      <c r="Q15" s="2041">
        <f>X18</f>
        <v>2560120</v>
      </c>
      <c r="R15" s="2039">
        <f>AC17</f>
        <v>276450</v>
      </c>
      <c r="S15" s="2041">
        <f>AC18</f>
        <v>2510120</v>
      </c>
      <c r="T15" s="2039"/>
      <c r="U15" s="2041"/>
      <c r="V15" s="1198"/>
      <c r="X15" s="1198"/>
    </row>
    <row r="16" spans="2:33">
      <c r="B16" s="2037" t="s">
        <v>5318</v>
      </c>
      <c r="C16" s="2035">
        <f>C10-C7</f>
        <v>8.9109355756895603E-3</v>
      </c>
      <c r="E16" s="2037" t="s">
        <v>5319</v>
      </c>
      <c r="F16" s="2035">
        <f>F15/(C5*(1 - POWER(C12, 2)/4 - 3*POWER(C12, 4)/64 - 5*POWER(C12, 6)/256))</f>
        <v>0.4177779583816788</v>
      </c>
      <c r="G16" s="2029" t="s">
        <v>5320</v>
      </c>
      <c r="H16" s="2031" t="s">
        <v>5298</v>
      </c>
      <c r="I16" s="2031" t="s">
        <v>5305</v>
      </c>
      <c r="J16" s="2031" t="s">
        <v>5311</v>
      </c>
      <c r="K16" s="2043"/>
      <c r="L16" s="2043"/>
      <c r="M16" s="2043"/>
      <c r="N16" s="2043"/>
      <c r="O16" s="2036"/>
      <c r="P16" s="1319" t="s">
        <v>5295</v>
      </c>
      <c r="Q16" s="1319" t="s">
        <v>5299</v>
      </c>
      <c r="R16" s="1319" t="s">
        <v>5131</v>
      </c>
      <c r="S16" s="1319" t="s">
        <v>5312</v>
      </c>
      <c r="T16" s="1319" t="s">
        <v>5296</v>
      </c>
      <c r="U16" s="1319" t="s">
        <v>5321</v>
      </c>
      <c r="V16" s="1319" t="s">
        <v>5306</v>
      </c>
      <c r="W16" s="1319" t="s">
        <v>2103</v>
      </c>
      <c r="X16" s="1319" t="s">
        <v>5316</v>
      </c>
      <c r="Y16" s="1319" t="s">
        <v>5297</v>
      </c>
      <c r="Z16" s="1319" t="s">
        <v>5301</v>
      </c>
      <c r="AA16" s="1319" t="s">
        <v>5307</v>
      </c>
      <c r="AB16" s="1319" t="s">
        <v>5313</v>
      </c>
      <c r="AC16" s="1319" t="s">
        <v>5317</v>
      </c>
      <c r="AD16" s="1319" t="s">
        <v>2102</v>
      </c>
      <c r="AE16" s="1319" t="s">
        <v>5302</v>
      </c>
      <c r="AF16" s="1319" t="s">
        <v>5308</v>
      </c>
      <c r="AG16" s="1319" t="s">
        <v>5314</v>
      </c>
    </row>
    <row r="17" spans="2:33">
      <c r="B17" s="2037" t="s">
        <v>5298</v>
      </c>
      <c r="C17" s="2035">
        <f>C5 * (1 - C14 + (5/4) * (POWER(C14,2) - POWER(C14,3)) + (81/64) * (POWER(C14, 4)  - POWER(C14, 5)))</f>
        <v>6367449.1458258228</v>
      </c>
      <c r="E17" s="2037" t="s">
        <v>5322</v>
      </c>
      <c r="F17" s="2035">
        <f>(1 - POWER((1 - POWER(C12, 2)), 0.5)) / (1 + POWER((1 - POWER(C12, 2)), 0.5))</f>
        <v>1.6792203860045614E-3</v>
      </c>
      <c r="G17" s="2034" t="s">
        <v>5304</v>
      </c>
      <c r="H17" s="1198">
        <f>170000+800*J20+100 *K22+10 * J24</f>
        <v>196450</v>
      </c>
      <c r="I17" s="1198">
        <f>250000+800*J20+100 *K22+10 * J24</f>
        <v>276450</v>
      </c>
      <c r="J17" s="1198">
        <f>250000+800*J20+100 *K22+10 * J24</f>
        <v>276450</v>
      </c>
      <c r="O17" s="2035"/>
      <c r="P17" s="1319">
        <f>330000+800*J20+100 *K22+10 * J24</f>
        <v>356450</v>
      </c>
      <c r="Q17" s="1319">
        <f>170000+800*J20+100 *K22+10 * J24</f>
        <v>196450</v>
      </c>
      <c r="R17" s="1319">
        <f>330000+800*J20+100 *K22+10 * J24</f>
        <v>356450</v>
      </c>
      <c r="S17" s="1319">
        <f>170000+800*J20+100 *K22+10 * J24</f>
        <v>196450</v>
      </c>
      <c r="T17" s="1319">
        <f>250000+800*J20+100 *K22+10 * J24</f>
        <v>276450</v>
      </c>
      <c r="U17" s="1319">
        <f>90000+800*J20+100 *K22+10 * J24</f>
        <v>116450</v>
      </c>
      <c r="V17" s="1319">
        <f>170000+800*J20+100 *K22+10 * J24</f>
        <v>196450</v>
      </c>
      <c r="W17" s="1319">
        <f>250000+800*J20+100 *K22+10 * J24</f>
        <v>276450</v>
      </c>
      <c r="X17" s="1319">
        <f>90000+800*J20+100 *K22+10 * J24</f>
        <v>116450</v>
      </c>
      <c r="Y17" s="1319">
        <f>170000+800*J20+100 *K22+10 * J24</f>
        <v>196450</v>
      </c>
      <c r="Z17" s="1319">
        <f>250000+800*J20+100 *K22+10 * J24</f>
        <v>276450</v>
      </c>
      <c r="AA17" s="1319">
        <f>90000+800*J20+100 *K22+10 * J24</f>
        <v>116450</v>
      </c>
      <c r="AB17" s="1319">
        <f>170000+800*J20+100 *K22+10 * J24</f>
        <v>196450</v>
      </c>
      <c r="AC17" s="1319">
        <f>250000+800*J20+100 *K22+10 * J24</f>
        <v>276450</v>
      </c>
      <c r="AD17" s="1319">
        <f>170000+800*J20+100 *K22+10 * J24</f>
        <v>196450</v>
      </c>
      <c r="AE17" s="1319">
        <f>250000+800*J20+100 *K22+10 * J24</f>
        <v>276450</v>
      </c>
      <c r="AF17" s="1319">
        <f>170000+800*J20+100 *K22+10 * J24</f>
        <v>196450</v>
      </c>
      <c r="AG17" s="1319">
        <f>250000+800*J20+100 *K22+10 * J24</f>
        <v>276450</v>
      </c>
    </row>
    <row r="18" spans="2:33">
      <c r="B18" s="2037" t="s">
        <v>5305</v>
      </c>
      <c r="C18" s="2035">
        <f>(3 *C5 * C14/2) * (1 - C14 + (7/8)*(POWER(C14,2) - POWER(C14,3)) + (55/64)*(POWER(C14,4) - POWER(C14,5)))</f>
        <v>16038.508659360692</v>
      </c>
      <c r="E18" s="2037" t="s">
        <v>5323</v>
      </c>
      <c r="F18" s="2035">
        <f>(3*F17/2 - 27*POWER(F17, 3)/32)</f>
        <v>2.5188265838219761E-3</v>
      </c>
      <c r="G18" s="2034" t="s">
        <v>5310</v>
      </c>
      <c r="H18" s="1198">
        <f>2750000+500*J21+100*K23+10*J25</f>
        <v>2760120</v>
      </c>
      <c r="I18" s="1198">
        <f>2750000+500*J21+100*K23+10*J25</f>
        <v>2760120</v>
      </c>
      <c r="J18" s="1198">
        <f>2700000+500*J21+100*K23+10*J25</f>
        <v>2710120</v>
      </c>
      <c r="O18" s="2035"/>
      <c r="P18" s="1319">
        <f>2750000+500*J21+100*K23+10*J25</f>
        <v>2760120</v>
      </c>
      <c r="Q18" s="1319">
        <f>2700000+500*J21+100*K23+10*J25</f>
        <v>2710120</v>
      </c>
      <c r="R18" s="1319">
        <f>2700000+500*J21+100*K23+10*J25</f>
        <v>2710120</v>
      </c>
      <c r="S18" s="1319">
        <f>2650000+500*J21+100*K23+10*J25</f>
        <v>2660120</v>
      </c>
      <c r="T18" s="1319">
        <f>2650000+500*J21+100*K23+10*J25</f>
        <v>2660120</v>
      </c>
      <c r="U18" s="1319">
        <f>2600000+500*J21+100*K23+10*J25</f>
        <v>2610120</v>
      </c>
      <c r="V18" s="1319">
        <f>2600000+500*J21+100*K23+10*J25</f>
        <v>2610120</v>
      </c>
      <c r="W18" s="1319">
        <f>2600000+500*J21+100*K23+10*J25</f>
        <v>2610120</v>
      </c>
      <c r="X18" s="1319">
        <f>2550000+500*J21+100*K23+10*J25</f>
        <v>2560120</v>
      </c>
      <c r="Y18" s="1319">
        <f>2550000+500*J21+100*K23+10*J25</f>
        <v>2560120</v>
      </c>
      <c r="Z18" s="1319">
        <f>2550000+500*J21+100*K23+10*J25</f>
        <v>2560120</v>
      </c>
      <c r="AA18" s="1319">
        <f>2500000+500*J21+100*K23+10*J25</f>
        <v>2510120</v>
      </c>
      <c r="AB18" s="1319">
        <f>2500000+500*J21+100*K23+10*J25</f>
        <v>2510120</v>
      </c>
      <c r="AC18" s="1319">
        <f>2500000+500*J21+100*K23+10*J25</f>
        <v>2510120</v>
      </c>
      <c r="AD18" s="1319">
        <f>2450000+500*J21+100*K23+10*J25</f>
        <v>2460120</v>
      </c>
      <c r="AE18" s="1319">
        <f>2450000+500*J21+100*K23+10*J25</f>
        <v>2460120</v>
      </c>
      <c r="AF18" s="1319">
        <f>2400000+500*J21+100*K23+10*J25</f>
        <v>2410120</v>
      </c>
      <c r="AG18" s="1319">
        <f>2400000+500*J21+100*K23+10*J25</f>
        <v>2410120</v>
      </c>
    </row>
    <row r="19" spans="2:33">
      <c r="B19" s="2037" t="s">
        <v>5295</v>
      </c>
      <c r="C19" s="2035">
        <f>(15 *C5 * (POWER(C14,2))/16)*(1 - C14 + (3/4)*(POWER(C14,2) - POWER(14:14,3)))</f>
        <v>16.832613255555103</v>
      </c>
      <c r="E19" s="2037" t="s">
        <v>5324</v>
      </c>
      <c r="F19" s="2035">
        <f>(21*POWER(F17, 2)/16 - 55*POWER(F17, 4)/32)</f>
        <v>3.7009490339493002E-6</v>
      </c>
      <c r="G19" s="2037"/>
      <c r="J19" s="1198" t="str">
        <f>MID(I7,1,1)</f>
        <v>G</v>
      </c>
      <c r="L19" s="1319" t="s">
        <v>5280</v>
      </c>
      <c r="M19" s="1319">
        <v>0</v>
      </c>
      <c r="N19" s="1319" t="s">
        <v>5280</v>
      </c>
      <c r="O19" s="2035">
        <v>0</v>
      </c>
    </row>
    <row r="20" spans="2:33">
      <c r="B20" s="2037" t="s">
        <v>5299</v>
      </c>
      <c r="C20" s="2035">
        <f>(35 *C5 * (POWER(C14,3))/48)*(1 - C14 + (11/16)*(POWER(14:14,2) - POWER(C14,3)))</f>
        <v>2.1984404047691565E-2</v>
      </c>
      <c r="E20" s="2037" t="s">
        <v>5325</v>
      </c>
      <c r="F20" s="2035">
        <f>(151*POWER(F17, 3)/96)</f>
        <v>7.4478137624591277E-9</v>
      </c>
      <c r="G20" s="2034" t="s">
        <v>5326</v>
      </c>
      <c r="H20" s="1319">
        <f>G11 + 807.8 +C31 * G11 + C32 * H11</f>
        <v>197278.18965301997</v>
      </c>
      <c r="J20" s="1198" t="str">
        <f>MID(I7,2,2)</f>
        <v>33</v>
      </c>
      <c r="L20" s="1319" t="s">
        <v>5282</v>
      </c>
      <c r="M20" s="1319">
        <v>1</v>
      </c>
      <c r="N20" s="1319" t="s">
        <v>5282</v>
      </c>
      <c r="O20" s="2035">
        <v>1</v>
      </c>
    </row>
    <row r="21" spans="2:33">
      <c r="B21" s="2037" t="s">
        <v>5311</v>
      </c>
      <c r="C21" s="2035">
        <f>(315 *C5 * (POWER(C14,4))/51)*(1 - C14)</f>
        <v>3.1270521502220261E-4</v>
      </c>
      <c r="E21" s="2037" t="s">
        <v>5327</v>
      </c>
      <c r="F21" s="2035">
        <f xml:space="preserve"> (1097*POWER(F17, 4)/512)</f>
        <v>1.7035993223210404E-11</v>
      </c>
      <c r="G21" s="2034" t="s">
        <v>5328</v>
      </c>
      <c r="H21" s="1319">
        <f>H11 - 248.6 +C31 *H11 + C32*G11</f>
        <v>2659913.8863092503</v>
      </c>
      <c r="J21" s="1198" t="str">
        <f>MID(I7,4,2)</f>
        <v>20</v>
      </c>
      <c r="L21" s="1319" t="s">
        <v>5329</v>
      </c>
      <c r="M21" s="1319">
        <v>2</v>
      </c>
      <c r="N21" s="1319" t="s">
        <v>5329</v>
      </c>
      <c r="O21" s="2035">
        <v>2</v>
      </c>
    </row>
    <row r="22" spans="2:33">
      <c r="B22" s="2037" t="s">
        <v>5330</v>
      </c>
      <c r="C22" s="2035">
        <f>C17 *C11 - C18 *SIN(2 *C11) +C19 *SIN(4 *C11) -20:20  * SIN(6 * C11) +21:21  * SIN(8 *C11)</f>
        <v>2771383.0267479736</v>
      </c>
      <c r="E22" s="2037" t="s">
        <v>5331</v>
      </c>
      <c r="F22" s="2035">
        <f>F16 + F18*SIN(2*F16) + F19*SIN(4*F16) + F20*SIN(6*F16) +F21*SIN(8*F16)</f>
        <v>0.41964978203218711</v>
      </c>
      <c r="G22" s="2037"/>
      <c r="J22" s="1198" t="str">
        <f>MID(I7,6,1)</f>
        <v>A</v>
      </c>
      <c r="K22" s="1319">
        <f>VLOOKUP(J22,N19:O26, 2, FALSE)</f>
        <v>0</v>
      </c>
      <c r="L22" s="1319" t="s">
        <v>5332</v>
      </c>
      <c r="M22" s="1319">
        <v>3</v>
      </c>
      <c r="N22" s="1319" t="s">
        <v>5332</v>
      </c>
      <c r="O22" s="2035">
        <v>3</v>
      </c>
    </row>
    <row r="23" spans="2:33">
      <c r="B23" s="2037" t="s">
        <v>5333</v>
      </c>
      <c r="C23" s="2035">
        <f xml:space="preserve"> C22*C8</f>
        <v>2771105.8884452987</v>
      </c>
      <c r="E23" s="2037" t="s">
        <v>5303</v>
      </c>
      <c r="F23" s="2035">
        <f>POWER((F11*C5/C6), 2)</f>
        <v>6.7394967407496103E-3</v>
      </c>
      <c r="G23" s="2037"/>
      <c r="J23" s="1198" t="str">
        <f>MID(I7,7,1)</f>
        <v>B</v>
      </c>
      <c r="K23" s="1319">
        <f>VLOOKUP(J23,L19:M23, 2, FALSE)</f>
        <v>1</v>
      </c>
      <c r="L23" s="1319" t="s">
        <v>5294</v>
      </c>
      <c r="M23" s="1319">
        <v>4</v>
      </c>
      <c r="N23" s="1319" t="s">
        <v>5294</v>
      </c>
      <c r="O23" s="2035">
        <v>4</v>
      </c>
    </row>
    <row r="24" spans="2:33">
      <c r="B24" s="2037" t="s">
        <v>5334</v>
      </c>
      <c r="C24" s="2035">
        <f>C8*C15*SIN(2*C11)/4</f>
        <v>1223815.6548828078</v>
      </c>
      <c r="E24" s="2037" t="s">
        <v>5335</v>
      </c>
      <c r="F24" s="2035">
        <f>POWER(F23*COS(F22), 2)</f>
        <v>3.7880602822506366E-5</v>
      </c>
      <c r="G24" s="2037"/>
      <c r="J24" s="1198" t="str">
        <f>MID(I7,8,1)</f>
        <v>5</v>
      </c>
      <c r="N24" s="1319" t="s">
        <v>5336</v>
      </c>
      <c r="O24" s="2035">
        <v>5</v>
      </c>
    </row>
    <row r="25" spans="2:33">
      <c r="B25" s="2037" t="s">
        <v>5337</v>
      </c>
      <c r="C25" s="2035">
        <f>(C8*C15*SIN(C11)*(POWER(COS(C11),3))/24) * (5 -POWER(TAN(C11),2) + 9*C13*POWER((COS(C11)),2) + 4*(POWER(C13,2))*(POWER(COS(C11),4)))</f>
        <v>404416.09353076463</v>
      </c>
      <c r="E25" s="2037" t="s">
        <v>5338</v>
      </c>
      <c r="F25" s="2035">
        <f>POWER(TAN(F22), 2)</f>
        <v>0.19905209881159308</v>
      </c>
      <c r="G25" s="2037"/>
      <c r="J25" s="1198" t="str">
        <f>MID(I7,9,1)</f>
        <v>2</v>
      </c>
      <c r="N25" s="1319" t="s">
        <v>5339</v>
      </c>
      <c r="O25" s="2035">
        <v>6</v>
      </c>
    </row>
    <row r="26" spans="2:33" ht="17.25" thickBot="1">
      <c r="B26" s="2037" t="s">
        <v>5310</v>
      </c>
      <c r="C26" s="2035">
        <f xml:space="preserve"> C23 +C24*(POWER(C16,2)) + C25*(POWER(C16,4))</f>
        <v>2771203.0677992566</v>
      </c>
      <c r="E26" s="2037" t="s">
        <v>5340</v>
      </c>
      <c r="F26" s="2035">
        <f>C5*(1-POWER(C12, 2))/POWER((1-POWER(C12, 2)*POWER(SIN(F22), 2)), (3/2))</f>
        <v>6346015.0663592219</v>
      </c>
      <c r="G26" s="2045"/>
      <c r="H26" s="2040"/>
      <c r="I26" s="2040"/>
      <c r="J26" s="2046"/>
      <c r="K26" s="2040"/>
      <c r="L26" s="2040"/>
      <c r="M26" s="2040"/>
      <c r="N26" s="2040" t="s">
        <v>5341</v>
      </c>
      <c r="O26" s="2041">
        <v>7</v>
      </c>
    </row>
    <row r="27" spans="2:33">
      <c r="B27" s="2037" t="s">
        <v>5342</v>
      </c>
      <c r="C27" s="2035">
        <f>C8*C15*COS(C11)</f>
        <v>5781181.8389299093</v>
      </c>
      <c r="E27" s="2037" t="s">
        <v>5343</v>
      </c>
      <c r="F27" s="2035">
        <f>C5/POWER((1-POWER(C12, 2)*POWER(SIN(F22), 2)), 0.5)</f>
        <v>6381684.0317852162</v>
      </c>
    </row>
    <row r="28" spans="2:33">
      <c r="B28" s="2037" t="s">
        <v>5344</v>
      </c>
      <c r="C28" s="2035">
        <f>(C8*C15*(POWER(COS(C11),3))/6) * (1 -POWER(TAN(C11),2) + C13*(POWER(COS(C11),2)))</f>
        <v>622479.39162034832</v>
      </c>
      <c r="E28" s="2037" t="s">
        <v>5299</v>
      </c>
      <c r="F28" s="2035">
        <f>F13/(F27*C8)</f>
        <v>-8.2622522194248545E-3</v>
      </c>
    </row>
    <row r="29" spans="2:33" ht="17.25" thickBot="1">
      <c r="B29" s="2045" t="s">
        <v>5304</v>
      </c>
      <c r="C29" s="2041">
        <f>C27 *C16 +C28 * (POWER(C16, 3)) +C9</f>
        <v>301516.17936630145</v>
      </c>
      <c r="E29" s="2037" t="s">
        <v>5345</v>
      </c>
      <c r="F29" s="2035">
        <f>F27*TAN(F22)/F26</f>
        <v>0.44866023497044244</v>
      </c>
    </row>
    <row r="30" spans="2:33">
      <c r="B30" s="2033"/>
      <c r="C30" s="2032" t="s">
        <v>5288</v>
      </c>
      <c r="E30" s="2037" t="s">
        <v>5346</v>
      </c>
      <c r="F30" s="2035">
        <f>(POWER(F28, 2)/2)</f>
        <v>3.4132405868695468E-5</v>
      </c>
    </row>
    <row r="31" spans="2:33">
      <c r="B31" s="2037" t="s">
        <v>5298</v>
      </c>
      <c r="C31" s="2035">
        <v>1.5489999999999999E-5</v>
      </c>
      <c r="E31" s="2037" t="s">
        <v>5347</v>
      </c>
      <c r="F31" s="2035">
        <f>(5 + 3*F25 + 10*F24 - 4*POWER(F24, 2) - 9*F23)*POWER(F28, 4)/24</f>
        <v>1.0750969601259987E-9</v>
      </c>
    </row>
    <row r="32" spans="2:33">
      <c r="B32" s="2037" t="s">
        <v>5305</v>
      </c>
      <c r="C32" s="2035">
        <v>6.5209999999999999E-6</v>
      </c>
      <c r="E32" s="2037" t="s">
        <v>5348</v>
      </c>
      <c r="F32" s="2035">
        <f>(61 + 90*F25 + 298*F24 + 45*POWER(F25, 2) - 3*POWER(F24, 2) - 252*F23)*POWER(F28, 6)/720</f>
        <v>3.4909495035591027E-14</v>
      </c>
    </row>
    <row r="33" spans="2:14">
      <c r="B33" s="2037" t="s">
        <v>5349</v>
      </c>
      <c r="C33" s="2035">
        <f xml:space="preserve"> C29 - 807.8 - C31 * C29 - C32 * C26</f>
        <v>300685.63786547794</v>
      </c>
      <c r="E33" s="2037" t="s">
        <v>5350</v>
      </c>
      <c r="F33" s="2035">
        <f>F22 - F29*(F30 - F31 + F32)</f>
        <v>0.41963446866128756</v>
      </c>
    </row>
    <row r="34" spans="2:14" ht="17.25" thickBot="1">
      <c r="B34" s="2045" t="s">
        <v>5351</v>
      </c>
      <c r="C34" s="2041">
        <f>C26 + 248.6 - C31 * C26 - C32 *C29</f>
        <v>2771406.7756767306</v>
      </c>
      <c r="E34" s="2037" t="s">
        <v>5352</v>
      </c>
      <c r="F34" s="2035">
        <f>F28</f>
        <v>-8.2622522194248545E-3</v>
      </c>
    </row>
    <row r="35" spans="2:14" ht="17.25" thickBot="1">
      <c r="E35" s="2037" t="s">
        <v>5353</v>
      </c>
      <c r="F35" s="2035">
        <f xml:space="preserve"> (1 + 2*F25 + F24)*POWER(F28, 3)/6</f>
        <v>-1.3143027035531355E-7</v>
      </c>
      <c r="J35" s="2047"/>
    </row>
    <row r="36" spans="2:14" ht="17.25" thickBot="1">
      <c r="B36" s="2033"/>
      <c r="C36" s="2043" t="s">
        <v>5354</v>
      </c>
      <c r="D36" s="2036"/>
      <c r="E36" s="2037" t="s">
        <v>5355</v>
      </c>
      <c r="F36" s="2035">
        <f>(5 - 2*F24 + 28*F25 - 3*POWER(F24, 2) + 8*F23 + 24*POWER(F25, 2))*POWER(F28, 5)/120</f>
        <v>-3.7149486862170228E-12</v>
      </c>
    </row>
    <row r="37" spans="2:14" ht="17.25" thickBot="1">
      <c r="B37" s="2048" t="s">
        <v>24283</v>
      </c>
      <c r="C37" s="2040"/>
      <c r="D37" s="2041"/>
      <c r="E37" s="2037" t="s">
        <v>5356</v>
      </c>
      <c r="F37" s="2035">
        <f>C7 + (F34 - F35 + F36)/COS(F22)</f>
        <v>2.1028012704109789</v>
      </c>
    </row>
    <row r="38" spans="2:14">
      <c r="E38" s="2037" t="s">
        <v>5293</v>
      </c>
      <c r="F38" s="2035">
        <f>(F33 * 180) / PI()</f>
        <v>24.043283992506588</v>
      </c>
    </row>
    <row r="39" spans="2:14" ht="17.25" thickBot="1">
      <c r="E39" s="2045" t="s">
        <v>5289</v>
      </c>
      <c r="F39" s="2041">
        <f>(F37 * 180) / PI()</f>
        <v>120.48163794929684</v>
      </c>
    </row>
    <row r="40" spans="2:14" ht="17.25" thickBot="1"/>
    <row r="41" spans="2:14" ht="17.25" thickBot="1">
      <c r="B41" s="2033"/>
      <c r="C41" s="2043" t="s">
        <v>5357</v>
      </c>
      <c r="D41" s="2043"/>
      <c r="E41" s="2043"/>
      <c r="F41" s="2043"/>
      <c r="G41" s="2043"/>
      <c r="H41" s="2043"/>
      <c r="I41" s="2043"/>
      <c r="J41" s="2043"/>
      <c r="K41" s="2043">
        <v>0</v>
      </c>
      <c r="L41" s="2043" t="s">
        <v>5298</v>
      </c>
      <c r="M41" s="2043">
        <v>0</v>
      </c>
      <c r="N41" s="2036" t="s">
        <v>5298</v>
      </c>
    </row>
    <row r="42" spans="2:14">
      <c r="B42" s="2029" t="s">
        <v>5311</v>
      </c>
      <c r="C42" s="2031" t="s">
        <v>5358</v>
      </c>
      <c r="D42" s="2043">
        <f>C33-250000</f>
        <v>50685.63786547794</v>
      </c>
      <c r="E42" s="2036"/>
      <c r="F42" s="2029" t="s">
        <v>5305</v>
      </c>
      <c r="G42" s="2031" t="s">
        <v>5358</v>
      </c>
      <c r="H42" s="2043">
        <f>C33-250000</f>
        <v>50685.63786547794</v>
      </c>
      <c r="I42" s="2036"/>
      <c r="J42" s="1198"/>
      <c r="K42" s="1319">
        <v>1</v>
      </c>
      <c r="L42" s="1319" t="s">
        <v>5305</v>
      </c>
      <c r="M42" s="1319">
        <v>1</v>
      </c>
      <c r="N42" s="2035" t="s">
        <v>5305</v>
      </c>
    </row>
    <row r="43" spans="2:14">
      <c r="B43" s="2037"/>
      <c r="C43" s="2049">
        <f>IF(D43&lt;10,"0"&amp;D43,D43)</f>
        <v>63</v>
      </c>
      <c r="D43" s="2049">
        <f>INT(D42/800)</f>
        <v>63</v>
      </c>
      <c r="E43" s="2035">
        <f>MOD(D42,800)</f>
        <v>285.63786547794007</v>
      </c>
      <c r="F43" s="2037"/>
      <c r="G43" s="2049">
        <f>IF(H43&lt;10,"0"&amp;H43,H43)</f>
        <v>63</v>
      </c>
      <c r="H43" s="2049">
        <f>INT(H42/800)</f>
        <v>63</v>
      </c>
      <c r="I43" s="2035">
        <f>MOD(H42,800)</f>
        <v>285.63786547794007</v>
      </c>
      <c r="K43" s="1319">
        <v>2</v>
      </c>
      <c r="L43" s="1319" t="s">
        <v>5295</v>
      </c>
      <c r="M43" s="1319">
        <v>2</v>
      </c>
      <c r="N43" s="2035" t="s">
        <v>5295</v>
      </c>
    </row>
    <row r="44" spans="2:14">
      <c r="B44" s="2037"/>
      <c r="C44" s="1198" t="str">
        <f>VLOOKUP(D44,M41:N48, 2, FALSE)</f>
        <v>C</v>
      </c>
      <c r="D44" s="1319">
        <f>INT(E43/100)</f>
        <v>2</v>
      </c>
      <c r="E44" s="2035">
        <f>MOD(E43,100)</f>
        <v>85.637865477940068</v>
      </c>
      <c r="F44" s="2037"/>
      <c r="G44" s="1198" t="str">
        <f>VLOOKUP(H44,M41:N48, 2, FALSE)</f>
        <v>C</v>
      </c>
      <c r="H44" s="1319">
        <f>INT(I43/100)</f>
        <v>2</v>
      </c>
      <c r="I44" s="2035">
        <f>MOD(I43,100)</f>
        <v>85.637865477940068</v>
      </c>
      <c r="K44" s="1319">
        <v>3</v>
      </c>
      <c r="L44" s="1319" t="s">
        <v>5299</v>
      </c>
      <c r="M44" s="1319">
        <v>3</v>
      </c>
      <c r="N44" s="2035" t="s">
        <v>5299</v>
      </c>
    </row>
    <row r="45" spans="2:14">
      <c r="B45" s="2037"/>
      <c r="C45" s="1198"/>
      <c r="D45" s="1319">
        <f>INT(E44/10)</f>
        <v>8</v>
      </c>
      <c r="E45" s="2035">
        <f>INT(MOD(E44,10)/1)</f>
        <v>5</v>
      </c>
      <c r="F45" s="2037"/>
      <c r="G45" s="1198"/>
      <c r="H45" s="1319">
        <f>INT(I44/10)</f>
        <v>8</v>
      </c>
      <c r="I45" s="2035">
        <f>INT(MOD(I44,10)/1)</f>
        <v>5</v>
      </c>
      <c r="K45" s="1319">
        <v>4</v>
      </c>
      <c r="L45" s="1319" t="s">
        <v>5311</v>
      </c>
      <c r="M45" s="1319">
        <v>4</v>
      </c>
      <c r="N45" s="2035" t="s">
        <v>5311</v>
      </c>
    </row>
    <row r="46" spans="2:14">
      <c r="B46" s="2037"/>
      <c r="C46" s="1198" t="s">
        <v>5359</v>
      </c>
      <c r="D46" s="1319">
        <f>C34-2700000</f>
        <v>71406.775676730555</v>
      </c>
      <c r="E46" s="2035"/>
      <c r="F46" s="2037"/>
      <c r="G46" s="1198" t="s">
        <v>5359</v>
      </c>
      <c r="H46" s="1319">
        <f>C34-2750000</f>
        <v>21406.775676730555</v>
      </c>
      <c r="I46" s="2035"/>
      <c r="M46" s="1319">
        <v>5</v>
      </c>
      <c r="N46" s="2035" t="s">
        <v>5131</v>
      </c>
    </row>
    <row r="47" spans="2:14">
      <c r="B47" s="2037"/>
      <c r="C47" s="2049">
        <f>IF(D47&lt;10,"0"&amp;D47,D47)</f>
        <v>142</v>
      </c>
      <c r="D47" s="2049">
        <f>INT(D46/500)</f>
        <v>142</v>
      </c>
      <c r="E47" s="2035">
        <f>MOD(D46,500)</f>
        <v>406.77567673055455</v>
      </c>
      <c r="F47" s="2037"/>
      <c r="G47" s="2049">
        <f>IF(H47&lt;10,"0"&amp;H47,H47)</f>
        <v>42</v>
      </c>
      <c r="H47" s="2049">
        <f>INT(H46/500)</f>
        <v>42</v>
      </c>
      <c r="I47" s="2035">
        <f>MOD(H46,500)</f>
        <v>406.77567673055455</v>
      </c>
      <c r="M47" s="1319">
        <v>6</v>
      </c>
      <c r="N47" s="2035" t="s">
        <v>5312</v>
      </c>
    </row>
    <row r="48" spans="2:14">
      <c r="B48" s="2037"/>
      <c r="C48" s="1198" t="str">
        <f>VLOOKUP(D48,K41:L45, 2, FALSE)</f>
        <v>E</v>
      </c>
      <c r="D48" s="1319">
        <f>INT(E47/100)</f>
        <v>4</v>
      </c>
      <c r="E48" s="2035">
        <f>MOD(E47,100)</f>
        <v>6.7756767305545509</v>
      </c>
      <c r="G48" s="1198" t="str">
        <f>VLOOKUP(H48,K41:L45, 2, FALSE)</f>
        <v>E</v>
      </c>
      <c r="H48" s="1319">
        <f>INT(I47/100)</f>
        <v>4</v>
      </c>
      <c r="I48" s="2035">
        <f>MOD(I47,100)</f>
        <v>6.7756767305545509</v>
      </c>
      <c r="M48" s="1319">
        <v>7</v>
      </c>
      <c r="N48" s="2035" t="s">
        <v>5296</v>
      </c>
    </row>
    <row r="49" spans="2:14" ht="17.25" thickBot="1">
      <c r="B49" s="2037" t="str">
        <f>CONCATENATE(B42,C43, C47, C44, C48, D45,D49,E45,E49)</f>
        <v>E63142CE8056</v>
      </c>
      <c r="C49" s="2040"/>
      <c r="D49" s="2040">
        <f>INT(E48/10)</f>
        <v>0</v>
      </c>
      <c r="E49" s="2035">
        <f>INT(MOD(E48,10)/1)</f>
        <v>6</v>
      </c>
      <c r="F49" s="2037" t="str">
        <f>CONCATENATE(D36,G43, G47, G44,G48, H45,H49,I45,I49)</f>
        <v>6342CE8056</v>
      </c>
      <c r="G49" s="2040"/>
      <c r="H49" s="2040">
        <f>INT(I48/10)</f>
        <v>0</v>
      </c>
      <c r="I49" s="2035">
        <f>INT(MOD(I48,10)/1)</f>
        <v>6</v>
      </c>
      <c r="N49" s="2035"/>
    </row>
    <row r="50" spans="2:14">
      <c r="B50" s="2029" t="s">
        <v>5298</v>
      </c>
      <c r="C50" s="2043" t="s">
        <v>5358</v>
      </c>
      <c r="D50" s="2043">
        <f>C33-170000</f>
        <v>130685.63786547794</v>
      </c>
      <c r="E50" s="2036"/>
      <c r="F50" s="2029" t="s">
        <v>5295</v>
      </c>
      <c r="G50" s="2043" t="s">
        <v>5358</v>
      </c>
      <c r="H50" s="2043">
        <f>C33-330000</f>
        <v>-29314.36213452206</v>
      </c>
      <c r="I50" s="2036"/>
      <c r="N50" s="2035"/>
    </row>
    <row r="51" spans="2:14">
      <c r="B51" s="2037"/>
      <c r="C51" s="2049">
        <f>IF(D51&lt;10,"0"&amp;D51,D51)</f>
        <v>163</v>
      </c>
      <c r="D51" s="2049">
        <f>INT(D50/800)</f>
        <v>163</v>
      </c>
      <c r="E51" s="2035">
        <f>MOD(D50,800)</f>
        <v>285.63786547794007</v>
      </c>
      <c r="F51" s="2037"/>
      <c r="G51" s="2049" t="str">
        <f>IF(H51&lt;10,"0"&amp;H51,H51)</f>
        <v>0-37</v>
      </c>
      <c r="H51" s="2049">
        <f>INT(H50/800)</f>
        <v>-37</v>
      </c>
      <c r="I51" s="2035">
        <f>MOD(H50,800)</f>
        <v>285.63786547794007</v>
      </c>
      <c r="N51" s="2035"/>
    </row>
    <row r="52" spans="2:14">
      <c r="B52" s="2037"/>
      <c r="C52" s="1198" t="str">
        <f>VLOOKUP(D52,M41:N48, 2, FALSE)</f>
        <v>C</v>
      </c>
      <c r="D52" s="1319">
        <f>INT(E51/100)</f>
        <v>2</v>
      </c>
      <c r="E52" s="2035">
        <f>MOD(E51,100)</f>
        <v>85.637865477940068</v>
      </c>
      <c r="F52" s="2037"/>
      <c r="G52" s="1198" t="str">
        <f>VLOOKUP(H52,M41:N48, 2, FALSE)</f>
        <v>C</v>
      </c>
      <c r="H52" s="1319">
        <f>INT(I51/100)</f>
        <v>2</v>
      </c>
      <c r="I52" s="2035">
        <f>MOD(I51,100)</f>
        <v>85.637865477940068</v>
      </c>
      <c r="N52" s="2035"/>
    </row>
    <row r="53" spans="2:14">
      <c r="B53" s="2037"/>
      <c r="D53" s="1319">
        <f>INT(E52/10)</f>
        <v>8</v>
      </c>
      <c r="E53" s="2035">
        <f>INT(MOD(E52,10)/1)</f>
        <v>5</v>
      </c>
      <c r="F53" s="2037"/>
      <c r="H53" s="1319">
        <f>INT(I52/10)</f>
        <v>8</v>
      </c>
      <c r="I53" s="2035">
        <f>INT(MOD(I52,10)/1)</f>
        <v>5</v>
      </c>
      <c r="N53" s="2035"/>
    </row>
    <row r="54" spans="2:14">
      <c r="B54" s="2037"/>
      <c r="C54" s="1319" t="s">
        <v>5359</v>
      </c>
      <c r="D54" s="1319">
        <f>C34-2750000</f>
        <v>21406.775676730555</v>
      </c>
      <c r="E54" s="2035"/>
      <c r="F54" s="2037"/>
      <c r="G54" s="1319" t="s">
        <v>5359</v>
      </c>
      <c r="H54" s="1319">
        <f>C34-2750000</f>
        <v>21406.775676730555</v>
      </c>
      <c r="I54" s="2035"/>
      <c r="N54" s="2035"/>
    </row>
    <row r="55" spans="2:14">
      <c r="B55" s="2037"/>
      <c r="C55" s="2049">
        <f>IF(D55&lt;10,"0"&amp;D55,D55)</f>
        <v>42</v>
      </c>
      <c r="D55" s="2049">
        <f>INT(D54/500)</f>
        <v>42</v>
      </c>
      <c r="E55" s="2035">
        <f>MOD(D54,500)</f>
        <v>406.77567673055455</v>
      </c>
      <c r="F55" s="2037"/>
      <c r="G55" s="2049">
        <f>IF(H55&lt;10,"0"&amp;H55,H55)</f>
        <v>42</v>
      </c>
      <c r="H55" s="2049">
        <f>INT(H54/500)</f>
        <v>42</v>
      </c>
      <c r="I55" s="2035">
        <f>MOD(H54,500)</f>
        <v>406.77567673055455</v>
      </c>
      <c r="N55" s="2035"/>
    </row>
    <row r="56" spans="2:14">
      <c r="B56" s="2037"/>
      <c r="C56" s="1198" t="str">
        <f>VLOOKUP(D56,K41:L45, 2, FALSE)</f>
        <v>E</v>
      </c>
      <c r="D56" s="1319">
        <f>INT(E55/100)</f>
        <v>4</v>
      </c>
      <c r="E56" s="2035">
        <f>MOD(E55,100)</f>
        <v>6.7756767305545509</v>
      </c>
      <c r="F56" s="2037"/>
      <c r="G56" s="1198" t="str">
        <f>VLOOKUP(H56,K41:L45, 2, FALSE)</f>
        <v>E</v>
      </c>
      <c r="H56" s="1319">
        <f>INT(I55/100)</f>
        <v>4</v>
      </c>
      <c r="I56" s="2035">
        <f>MOD(I55,100)</f>
        <v>6.7756767305545509</v>
      </c>
      <c r="N56" s="2035"/>
    </row>
    <row r="57" spans="2:14" ht="17.25" thickBot="1">
      <c r="B57" s="2045" t="str">
        <f>CONCATENATE(B50,C51,C55, C52, C56, D53,D57,E53,E57)</f>
        <v>A16342CE8056</v>
      </c>
      <c r="C57" s="2040"/>
      <c r="D57" s="2040">
        <f>INT(E56/10)</f>
        <v>0</v>
      </c>
      <c r="E57" s="2041">
        <f>INT(MOD(E56,10)/1)</f>
        <v>6</v>
      </c>
      <c r="F57" s="2045" t="str">
        <f>CONCATENATE(H36,G51,G55, G52, G56, H53,H57,I53,I57)</f>
        <v>0-3742CE8056</v>
      </c>
      <c r="G57" s="2040"/>
      <c r="H57" s="2040">
        <f>INT(I56/10)</f>
        <v>0</v>
      </c>
      <c r="I57" s="2041">
        <f>INT(MOD(I56,10)/1)</f>
        <v>6</v>
      </c>
      <c r="J57" s="2040"/>
      <c r="K57" s="2040"/>
      <c r="L57" s="2040"/>
      <c r="M57" s="2040"/>
      <c r="N57" s="2041"/>
    </row>
  </sheetData>
  <phoneticPr fontId="6" type="noConversion"/>
  <hyperlinks>
    <hyperlink ref="P2" r:id="rId1" display="https://www.google.com.tw/maps/place/24.074992, 120.551789" xr:uid="{F5A9650D-9A49-44CE-864D-B4A171C2FD3D}"/>
    <hyperlink ref="P3" r:id="rId2" display="23.0497536226182,121.008082983027" xr:uid="{5BCEB861-CF17-43B5-B0B4-87139D264A2F}"/>
    <hyperlink ref="P4" r:id="rId3" xr:uid="{43437EC0-F06D-42B6-872E-0CB7BF7366DF}"/>
  </hyperlinks>
  <pageMargins left="0.75" right="0.75" top="1" bottom="1" header="0.5" footer="0.5"/>
  <pageSetup paperSize="9" orientation="portrait" r:id="rId4"/>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38679-B8FA-4AEE-89F0-1368DDA1C176}">
  <sheetPr codeName="工作表3">
    <tabColor rgb="FF00B0F0"/>
  </sheetPr>
  <dimension ref="B1:F32"/>
  <sheetViews>
    <sheetView workbookViewId="0">
      <selection sqref="A1:Y2"/>
    </sheetView>
  </sheetViews>
  <sheetFormatPr defaultColWidth="8.875" defaultRowHeight="16.5"/>
  <cols>
    <col min="1" max="1" width="8.875" style="1945"/>
    <col min="2" max="2" width="53" style="1945" customWidth="1"/>
    <col min="3" max="3" width="8.375" style="1945" customWidth="1"/>
    <col min="4" max="4" width="52.75" style="1945" customWidth="1"/>
    <col min="5" max="5" width="7.875" style="1945" customWidth="1"/>
    <col min="6" max="6" width="52.75" style="1945" customWidth="1"/>
    <col min="7" max="16384" width="8.875" style="1945"/>
  </cols>
  <sheetData>
    <row r="1" spans="2:6" ht="21" customHeight="1">
      <c r="B1" s="2071" t="s">
        <v>5025</v>
      </c>
      <c r="C1" s="2071"/>
      <c r="D1" s="2071"/>
      <c r="E1" s="2071"/>
      <c r="F1" s="2071"/>
    </row>
    <row r="2" spans="2:6" ht="30" customHeight="1">
      <c r="B2" s="1947" t="s">
        <v>5034</v>
      </c>
      <c r="C2" s="1948"/>
      <c r="D2" s="1947" t="s">
        <v>5043</v>
      </c>
      <c r="E2" s="1949"/>
      <c r="F2" s="1947" t="s">
        <v>5033</v>
      </c>
    </row>
    <row r="3" spans="2:6" ht="12.6" customHeight="1" thickBot="1">
      <c r="B3" s="1946"/>
    </row>
    <row r="4" spans="2:6" ht="21" thickBot="1">
      <c r="B4" s="1976" t="s">
        <v>5023</v>
      </c>
      <c r="C4" s="1977"/>
      <c r="D4" s="1976" t="s">
        <v>5031</v>
      </c>
      <c r="E4" s="1977"/>
      <c r="F4" s="1978" t="s">
        <v>5047</v>
      </c>
    </row>
    <row r="5" spans="2:6" ht="10.15" customHeight="1" thickBot="1">
      <c r="B5" s="1979"/>
      <c r="C5" s="1977"/>
      <c r="D5" s="1977"/>
      <c r="E5" s="1977"/>
      <c r="F5" s="1977"/>
    </row>
    <row r="6" spans="2:6" ht="21" thickBot="1">
      <c r="B6" s="1976" t="s">
        <v>5024</v>
      </c>
      <c r="C6" s="1977"/>
      <c r="D6" s="1976" t="s">
        <v>5035</v>
      </c>
      <c r="E6" s="1977"/>
      <c r="F6" s="1978" t="s">
        <v>5048</v>
      </c>
    </row>
    <row r="7" spans="2:6" ht="10.15" customHeight="1" thickBot="1">
      <c r="B7" s="1980"/>
      <c r="C7" s="1977"/>
      <c r="D7" s="1977"/>
      <c r="E7" s="1977"/>
      <c r="F7" s="1977"/>
    </row>
    <row r="8" spans="2:6" ht="21" thickBot="1">
      <c r="B8" s="1981" t="s">
        <v>3681</v>
      </c>
      <c r="C8" s="1977"/>
      <c r="D8" s="1976" t="s">
        <v>5036</v>
      </c>
      <c r="E8" s="1977"/>
      <c r="F8" s="1976" t="s">
        <v>5023</v>
      </c>
    </row>
    <row r="9" spans="2:6" ht="10.15" customHeight="1" thickBot="1">
      <c r="B9" s="1980"/>
      <c r="C9" s="1977"/>
      <c r="D9" s="1977"/>
      <c r="E9" s="1977"/>
      <c r="F9" s="1977"/>
    </row>
    <row r="10" spans="2:6" ht="21" thickBot="1">
      <c r="B10" s="1981" t="s">
        <v>5030</v>
      </c>
      <c r="C10" s="1977"/>
      <c r="D10" s="1982" t="s">
        <v>5040</v>
      </c>
      <c r="E10" s="1977"/>
      <c r="F10" s="1981" t="s">
        <v>5028</v>
      </c>
    </row>
    <row r="11" spans="2:6" ht="10.15" customHeight="1" thickBot="1">
      <c r="B11" s="1980"/>
      <c r="C11" s="1977"/>
      <c r="D11" s="1977"/>
      <c r="E11" s="1977"/>
      <c r="F11" s="1977"/>
    </row>
    <row r="12" spans="2:6" ht="21" thickBot="1">
      <c r="B12" s="1981" t="s">
        <v>3682</v>
      </c>
      <c r="C12" s="1977"/>
      <c r="D12" s="1976" t="s">
        <v>5038</v>
      </c>
      <c r="E12" s="1977"/>
      <c r="F12" s="1981" t="s">
        <v>5029</v>
      </c>
    </row>
    <row r="13" spans="2:6" ht="10.15" customHeight="1" thickBot="1">
      <c r="B13" s="1980"/>
      <c r="C13" s="1977"/>
      <c r="D13" s="1977"/>
      <c r="E13" s="1977"/>
      <c r="F13" s="1977"/>
    </row>
    <row r="14" spans="2:6" ht="21" thickBot="1">
      <c r="B14" s="1981" t="s">
        <v>3683</v>
      </c>
      <c r="C14" s="1977"/>
      <c r="D14" s="1976" t="s">
        <v>5039</v>
      </c>
      <c r="E14" s="1977"/>
      <c r="F14" s="1976" t="s">
        <v>5023</v>
      </c>
    </row>
    <row r="15" spans="2:6" ht="10.15" customHeight="1" thickBot="1">
      <c r="B15" s="1980"/>
      <c r="C15" s="1977"/>
      <c r="D15" s="1977"/>
      <c r="E15" s="1977"/>
      <c r="F15" s="1977"/>
    </row>
    <row r="16" spans="2:6" ht="21" thickBot="1">
      <c r="B16" s="1981" t="s">
        <v>5032</v>
      </c>
      <c r="C16" s="1977"/>
      <c r="D16" s="1976" t="s">
        <v>5037</v>
      </c>
      <c r="E16" s="1977"/>
      <c r="F16" s="1976" t="s">
        <v>5023</v>
      </c>
    </row>
    <row r="17" spans="2:6" ht="10.15" customHeight="1" thickBot="1">
      <c r="B17" s="1980"/>
      <c r="C17" s="1977"/>
      <c r="D17" s="1977"/>
      <c r="E17" s="1977"/>
      <c r="F17" s="1977"/>
    </row>
    <row r="18" spans="2:6" ht="21" thickBot="1">
      <c r="B18" s="1981" t="s">
        <v>3684</v>
      </c>
      <c r="C18" s="1977"/>
      <c r="D18" s="1976" t="s">
        <v>5041</v>
      </c>
      <c r="E18" s="1977"/>
      <c r="F18" s="1976" t="s">
        <v>5023</v>
      </c>
    </row>
    <row r="19" spans="2:6" ht="10.15" customHeight="1" thickBot="1">
      <c r="B19" s="1977"/>
      <c r="C19" s="1977"/>
      <c r="D19" s="1977"/>
      <c r="E19" s="1977"/>
      <c r="F19" s="1977"/>
    </row>
    <row r="20" spans="2:6" ht="21" thickBot="1">
      <c r="B20" s="1981" t="s">
        <v>5026</v>
      </c>
      <c r="C20" s="1977"/>
      <c r="D20" s="1976" t="s">
        <v>5042</v>
      </c>
      <c r="E20" s="1977"/>
      <c r="F20" s="1976" t="s">
        <v>5023</v>
      </c>
    </row>
    <row r="21" spans="2:6" ht="10.15" customHeight="1" thickBot="1">
      <c r="B21" s="1977"/>
      <c r="C21" s="1977"/>
      <c r="D21" s="1977"/>
      <c r="E21" s="1977"/>
      <c r="F21" s="1977"/>
    </row>
    <row r="22" spans="2:6" ht="21" thickBot="1">
      <c r="B22" s="1981" t="s">
        <v>5136</v>
      </c>
      <c r="C22" s="1977"/>
      <c r="D22" s="1976" t="s">
        <v>5045</v>
      </c>
      <c r="E22" s="1977"/>
      <c r="F22" s="1976" t="s">
        <v>5023</v>
      </c>
    </row>
    <row r="23" spans="2:6" ht="18" thickBot="1">
      <c r="B23" s="1977"/>
      <c r="C23" s="1977"/>
      <c r="D23" s="1977"/>
      <c r="E23" s="1977"/>
      <c r="F23" s="1977"/>
    </row>
    <row r="24" spans="2:6" ht="21" thickBot="1">
      <c r="B24" s="1981"/>
      <c r="C24" s="1977"/>
      <c r="D24" s="1976" t="s">
        <v>5044</v>
      </c>
      <c r="E24" s="1977"/>
      <c r="F24" s="1976" t="s">
        <v>5023</v>
      </c>
    </row>
    <row r="25" spans="2:6" ht="18" thickBot="1">
      <c r="B25" s="1977"/>
      <c r="C25" s="1977"/>
      <c r="D25" s="1977"/>
      <c r="E25" s="1977"/>
      <c r="F25" s="1977"/>
    </row>
    <row r="26" spans="2:6" ht="21" thickBot="1">
      <c r="B26" s="1981"/>
      <c r="C26" s="1977"/>
      <c r="D26" s="1983" t="s">
        <v>5046</v>
      </c>
      <c r="E26" s="1977"/>
      <c r="F26" s="1976" t="s">
        <v>5023</v>
      </c>
    </row>
    <row r="27" spans="2:6" ht="18" thickBot="1">
      <c r="B27" s="1977"/>
      <c r="C27" s="1977"/>
      <c r="D27" s="1977"/>
      <c r="E27" s="1977"/>
      <c r="F27" s="1977"/>
    </row>
    <row r="28" spans="2:6" ht="21" thickBot="1">
      <c r="B28" s="1981" t="s">
        <v>5076</v>
      </c>
      <c r="C28" s="1977"/>
      <c r="D28" s="1983" t="s">
        <v>5081</v>
      </c>
      <c r="E28" s="1977"/>
      <c r="F28" s="1976" t="s">
        <v>5023</v>
      </c>
    </row>
    <row r="29" spans="2:6" ht="18" thickBot="1">
      <c r="B29" s="1977"/>
      <c r="C29" s="1977"/>
      <c r="D29" s="1977"/>
      <c r="E29" s="1977"/>
      <c r="F29" s="1977"/>
    </row>
    <row r="30" spans="2:6" ht="21" thickBot="1">
      <c r="B30" s="1981" t="s">
        <v>5027</v>
      </c>
      <c r="C30" s="1977"/>
      <c r="D30" s="1976" t="s">
        <v>5023</v>
      </c>
      <c r="E30" s="1977"/>
      <c r="F30" s="1976" t="s">
        <v>5023</v>
      </c>
    </row>
    <row r="31" spans="2:6">
      <c r="B31" s="1975"/>
      <c r="C31" s="1975"/>
      <c r="D31" s="1975"/>
      <c r="E31" s="1975"/>
      <c r="F31" s="1975"/>
    </row>
    <row r="32" spans="2:6">
      <c r="B32" s="1975"/>
      <c r="C32" s="1975"/>
      <c r="D32" s="1975"/>
      <c r="E32" s="1975"/>
      <c r="F32" s="1975"/>
    </row>
  </sheetData>
  <mergeCells count="1">
    <mergeCell ref="B1:F1"/>
  </mergeCells>
  <phoneticPr fontId="6" type="noConversion"/>
  <hyperlinks>
    <hyperlink ref="B4" location="瞬跳!A1" display="瞬  跳" xr:uid="{D275FF32-934F-4358-B420-6727E28B09C0}"/>
    <hyperlink ref="B12" location="瞬跳饋線一纜表!A1" display="瞬跳饋線一纜表" xr:uid="{1379DA46-BAFD-4777-9C40-20D1AEE347C3}"/>
    <hyperlink ref="B14" location="事故饋線一纜表!A1" display="事故饋線一纜表" xr:uid="{2E3C236C-4CEA-4773-8F40-8BA5912CEE9A}"/>
    <hyperlink ref="B16" location="'巡修部門饋線瞬跳實績及目標表   '!A1" display="巡修部門饋線瞬跳實績及目標表   " xr:uid="{7680B853-9499-48CD-B682-E98366847D5D}"/>
    <hyperlink ref="B18" location="'111年度彰化區處供電可靠度目標值'!A1" display="111年度彰化區處供電可靠度目標值" xr:uid="{E8DAF9A4-AD8B-493D-A0B4-B9D48E94E27B}"/>
    <hyperlink ref="B8" location="事故加停電時間!A1" display="事故加停電時間" xr:uid="{EA0B5ED0-07E4-4BE5-9AEA-11A7A3ECAC9D}"/>
    <hyperlink ref="B10" location="前五大!A1" display="前五大" xr:uid="{E18F0387-FE22-4687-ADA7-E0CA1F355A7B}"/>
    <hyperlink ref="B20" location="瞬跳動作分析表!A1" display="瞬跳動作分析表" xr:uid="{48D80964-3A6D-4B1C-AC52-381B96EC3372}"/>
    <hyperlink ref="B6" location="事故!A1" display="事  故" xr:uid="{D7BE8755-EB61-4CAC-BD17-651B59A2E938}"/>
    <hyperlink ref="B30" location="線名!A1" display="線名" xr:uid="{573DC217-D9B3-4B6A-8076-A9A4190CE6D5}"/>
    <hyperlink ref="D4" r:id="rId1" xr:uid="{B9FABAD7-5D51-46BD-A3FD-6EB1B80A6BC2}"/>
    <hyperlink ref="D6" r:id="rId2" display="瞬  跳" xr:uid="{8597AE3C-2A07-4808-BB61-28B8CBBBDE2B}"/>
    <hyperlink ref="D8" r:id="rId3" display="瞬  跳" xr:uid="{B391E154-1CF9-4C5D-B3AD-6B65533B7A7D}"/>
    <hyperlink ref="D10" r:id="rId4" display="彰化逐件事故資料夾" xr:uid="{6FB6E4F8-46CC-490B-84C3-8AE6B04A6631}"/>
    <hyperlink ref="D12" r:id="rId5" display="瞬  跳" xr:uid="{C984BFFC-FC71-492C-8015-135B025242E8}"/>
    <hyperlink ref="D14" r:id="rId6" display="瞬  跳" xr:uid="{BB314F28-3A07-4DCC-9110-6610DF8AECDA}"/>
    <hyperlink ref="D18" r:id="rId7" display="瞬  跳" xr:uid="{578CCC6E-6370-4577-BD58-D017CF4130F1}"/>
    <hyperlink ref="D20" r:id="rId8" display="瞬  跳" xr:uid="{5CDEFB5C-F3AC-4B2E-BAED-6F05DADED580}"/>
    <hyperlink ref="D22" r:id="rId9" display="瞬  跳" xr:uid="{5B8B8732-3616-4BAF-BA35-D71E30BE3C01}"/>
    <hyperlink ref="F4" r:id="rId10" display="每日電力設施運轉會議資料夾" xr:uid="{7283B17D-40FD-41C4-9C2E-CCACF7944513}"/>
    <hyperlink ref="F10" location="高壓事故總表!A1" display="高壓事故總表" xr:uid="{DEC3CD8E-3BAE-4F86-A5B4-0FA954FB969D}"/>
    <hyperlink ref="F12" location="事故故障因素!A1" display="事故故障因素" xr:uid="{26436D57-836B-4839-8941-EF65DBC56487}"/>
    <hyperlink ref="D24" r:id="rId11" display="瞬  跳" xr:uid="{9F7747CD-864E-4EFC-96A5-F608F204249F}"/>
    <hyperlink ref="D26" r:id="rId12" display="瞬  跳" xr:uid="{9DFA6248-6924-4C2D-A988-8B91E8A97642}"/>
    <hyperlink ref="D28" r:id="rId13" xr:uid="{ABC0A5F9-2DFD-40EB-9CFF-AEF3EC838DA6}"/>
    <hyperlink ref="D30" location="瞬跳!A1" display="瞬  跳" xr:uid="{EBDE64A5-3CE1-44F8-8A5F-C7D19EA09FCC}"/>
    <hyperlink ref="F14" location="瞬跳!A1" display="瞬  跳" xr:uid="{7BBE9721-3069-470C-9198-BCC9DDC8BD32}"/>
    <hyperlink ref="F16" location="瞬跳!A1" display="瞬  跳" xr:uid="{F63D3123-239D-4133-8261-AC2865D54483}"/>
    <hyperlink ref="F18" location="瞬跳!A1" display="瞬  跳" xr:uid="{E893860C-C86E-41FC-AD88-E6AA2B79C94C}"/>
    <hyperlink ref="F20" location="瞬跳!A1" display="瞬  跳" xr:uid="{F5DDAA86-A1F0-4F78-A8F7-4361E7F73B1D}"/>
    <hyperlink ref="F22" location="瞬跳!A1" display="瞬  跳" xr:uid="{79CA5777-B79F-4538-A86F-C7643B69A527}"/>
    <hyperlink ref="F24" location="瞬跳!A1" display="瞬  跳" xr:uid="{B708CC79-BF06-423C-A419-A85F61E01D6F}"/>
    <hyperlink ref="F26" location="瞬跳!A1" display="瞬  跳" xr:uid="{D3280D92-9B0F-4266-8793-930248F444B9}"/>
    <hyperlink ref="F28" location="瞬跳!A1" display="瞬  跳" xr:uid="{ABE24365-6FAC-4D4D-BFFD-CAB0065E1CF4}"/>
    <hyperlink ref="F30" location="瞬跳!A1" display="瞬  跳" xr:uid="{D6477D3B-A9DF-4727-992E-B016ED7D855B}"/>
    <hyperlink ref="F8" location="瞬跳!A1" display="瞬  跳" xr:uid="{B6AB5114-0B6E-4F63-9E9C-21C8B0FBAFFC}"/>
    <hyperlink ref="D16" r:id="rId14" display="瞬  跳" xr:uid="{42611B60-8B24-4C1C-ADE3-B95A4A8FF03F}"/>
    <hyperlink ref="F6" r:id="rId15" xr:uid="{5CBF17E8-E425-4025-9E5D-E9321D07894C}"/>
    <hyperlink ref="B28" location="桿號查詢!A1" display="桿號查詢!A1" xr:uid="{DC82D9BB-F380-4121-A55F-9ED7288EE333}"/>
    <hyperlink ref="B22" location="事故案件整理!A1" display="事故案件整理" xr:uid="{63DA6893-CF74-447C-8416-E9964D945548}"/>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E704"/>
  <sheetViews>
    <sheetView zoomScaleNormal="100" zoomScaleSheetLayoutView="75" workbookViewId="0">
      <pane xSplit="3" ySplit="3" topLeftCell="D632" activePane="bottomRight" state="frozen"/>
      <selection sqref="A1:Y2"/>
      <selection pane="topRight" sqref="A1:Y2"/>
      <selection pane="bottomLeft" sqref="A1:Y2"/>
      <selection pane="bottomRight" sqref="A1:Y2"/>
    </sheetView>
  </sheetViews>
  <sheetFormatPr defaultColWidth="9.875" defaultRowHeight="15.75"/>
  <cols>
    <col min="1" max="1" width="6.625" style="150" customWidth="1"/>
    <col min="2" max="2" width="7.5" style="150" customWidth="1"/>
    <col min="3" max="3" width="9.875" style="150" customWidth="1"/>
    <col min="4" max="4" width="12.25" style="429" customWidth="1"/>
    <col min="5" max="5" width="9.875" style="124" customWidth="1"/>
    <col min="6" max="6" width="11.5" style="124" customWidth="1"/>
    <col min="7" max="7" width="8.5" style="124" customWidth="1"/>
    <col min="8" max="8" width="11" style="123" customWidth="1"/>
    <col min="9" max="9" width="13" style="148" customWidth="1"/>
    <col min="10" max="10" width="9.625" style="148" customWidth="1"/>
    <col min="11" max="11" width="9.875" style="148" customWidth="1"/>
    <col min="12" max="12" width="13" style="179" customWidth="1"/>
    <col min="13" max="13" width="7.5" style="435" customWidth="1"/>
    <col min="14" max="14" width="7.5" style="12" customWidth="1"/>
    <col min="15" max="15" width="6.875" style="12" customWidth="1"/>
    <col min="16" max="16" width="11" style="12" customWidth="1"/>
    <col min="17" max="17" width="12.625" style="60" customWidth="1"/>
    <col min="18" max="18" width="9.625" style="60" customWidth="1"/>
    <col min="19" max="19" width="12.375" style="12" customWidth="1"/>
    <col min="20" max="20" width="13.5" style="12" customWidth="1"/>
    <col min="21" max="21" width="4.875" style="12" customWidth="1"/>
    <col min="22" max="22" width="6.375" style="60" customWidth="1"/>
    <col min="23" max="23" width="25.125" style="60" bestFit="1" customWidth="1"/>
    <col min="24" max="24" width="2.125" style="60" customWidth="1"/>
    <col min="25" max="25" width="23.25" style="60" customWidth="1"/>
    <col min="26" max="26" width="4.875" style="60" customWidth="1"/>
    <col min="27" max="27" width="9.875" style="60" customWidth="1"/>
    <col min="28" max="28" width="11.875" style="60" customWidth="1"/>
    <col min="29" max="16384" width="9.875" style="60"/>
  </cols>
  <sheetData>
    <row r="1" spans="1:31" ht="31.5" customHeight="1">
      <c r="A1" s="149" t="s">
        <v>1625</v>
      </c>
      <c r="K1" s="147"/>
      <c r="L1" s="438" t="s">
        <v>3022</v>
      </c>
      <c r="M1" s="434"/>
      <c r="N1" s="2072" t="s">
        <v>2088</v>
      </c>
      <c r="O1" s="2073"/>
      <c r="P1" s="371" t="s">
        <v>2089</v>
      </c>
      <c r="Q1" s="372"/>
      <c r="R1" s="373"/>
      <c r="S1" s="237"/>
      <c r="T1" s="287"/>
      <c r="U1" s="287"/>
      <c r="V1" s="186" t="s">
        <v>2090</v>
      </c>
      <c r="W1" s="88" t="s">
        <v>711</v>
      </c>
      <c r="X1" s="32"/>
      <c r="Y1" s="423" t="s">
        <v>2091</v>
      </c>
      <c r="Z1" s="424"/>
      <c r="AA1" s="424"/>
      <c r="AB1" s="425"/>
    </row>
    <row r="2" spans="1:31" ht="6" customHeight="1" thickBot="1">
      <c r="A2" s="149"/>
      <c r="K2" s="147"/>
      <c r="L2" s="438"/>
      <c r="M2" s="434"/>
      <c r="N2" s="452"/>
      <c r="O2" s="525"/>
      <c r="P2" s="526"/>
      <c r="Q2" s="527"/>
      <c r="R2" s="528"/>
      <c r="S2" s="237"/>
      <c r="T2" s="287"/>
      <c r="U2" s="287"/>
      <c r="V2" s="475"/>
      <c r="W2" s="82"/>
      <c r="X2" s="32"/>
      <c r="Y2" s="476"/>
      <c r="Z2" s="453"/>
      <c r="AA2" s="453"/>
      <c r="AB2" s="454"/>
    </row>
    <row r="3" spans="1:31" ht="31.5" customHeight="1" thickBot="1">
      <c r="A3" s="535" t="s">
        <v>2092</v>
      </c>
      <c r="B3" s="230" t="s">
        <v>2093</v>
      </c>
      <c r="C3" s="231" t="s">
        <v>2094</v>
      </c>
      <c r="D3" s="430" t="s">
        <v>2095</v>
      </c>
      <c r="E3" s="47" t="s">
        <v>2096</v>
      </c>
      <c r="F3" s="232" t="s">
        <v>2097</v>
      </c>
      <c r="G3" s="16" t="s">
        <v>2098</v>
      </c>
      <c r="H3" s="47" t="s">
        <v>3047</v>
      </c>
      <c r="I3" s="163" t="s">
        <v>2099</v>
      </c>
      <c r="J3" s="16" t="s">
        <v>3048</v>
      </c>
      <c r="K3" s="151" t="s">
        <v>185</v>
      </c>
      <c r="L3" s="180" t="s">
        <v>2100</v>
      </c>
      <c r="M3" s="455" t="s">
        <v>2101</v>
      </c>
      <c r="N3" s="516" t="s">
        <v>2102</v>
      </c>
      <c r="O3" s="529" t="s">
        <v>2103</v>
      </c>
      <c r="P3" s="530" t="s">
        <v>3049</v>
      </c>
      <c r="Q3" s="531" t="s">
        <v>3050</v>
      </c>
      <c r="R3" s="532" t="s">
        <v>3051</v>
      </c>
      <c r="S3" s="767" t="s">
        <v>3046</v>
      </c>
      <c r="T3" s="768" t="s">
        <v>3058</v>
      </c>
      <c r="U3" s="82"/>
      <c r="V3" s="2077" t="s">
        <v>2104</v>
      </c>
      <c r="W3" s="2078"/>
      <c r="X3" s="32"/>
      <c r="Y3" s="426" t="s">
        <v>2105</v>
      </c>
      <c r="Z3" s="427"/>
      <c r="AA3" s="427"/>
      <c r="AB3" s="428"/>
    </row>
    <row r="4" spans="1:31" ht="18" customHeight="1">
      <c r="A4" s="515" t="s">
        <v>2106</v>
      </c>
      <c r="B4" s="289" t="s">
        <v>2107</v>
      </c>
      <c r="C4" s="192" t="s">
        <v>2108</v>
      </c>
      <c r="D4" s="240">
        <v>1</v>
      </c>
      <c r="E4" s="16">
        <v>51</v>
      </c>
      <c r="F4" s="16">
        <v>5</v>
      </c>
      <c r="G4" s="292">
        <v>2.2999999999999998</v>
      </c>
      <c r="H4" s="24" t="s">
        <v>2109</v>
      </c>
      <c r="I4" s="108">
        <v>1</v>
      </c>
      <c r="J4" s="108">
        <v>0.5</v>
      </c>
      <c r="K4" s="439" t="s">
        <v>2110</v>
      </c>
      <c r="L4" s="496" t="s">
        <v>2111</v>
      </c>
      <c r="M4" s="287" t="s">
        <v>2112</v>
      </c>
      <c r="N4" s="517">
        <v>1.5</v>
      </c>
      <c r="O4" s="533" t="s">
        <v>2113</v>
      </c>
      <c r="P4" s="103">
        <v>51</v>
      </c>
      <c r="Q4" s="234">
        <v>5</v>
      </c>
      <c r="R4" s="524">
        <v>2</v>
      </c>
      <c r="S4" s="868" t="s">
        <v>3588</v>
      </c>
      <c r="T4" s="776"/>
      <c r="U4" s="284"/>
      <c r="V4" s="64" t="s">
        <v>2114</v>
      </c>
      <c r="W4" s="331" t="s">
        <v>2115</v>
      </c>
      <c r="X4" s="221"/>
      <c r="Y4" s="422" t="s">
        <v>2116</v>
      </c>
      <c r="AC4" s="61" t="s">
        <v>1348</v>
      </c>
      <c r="AD4" s="65"/>
      <c r="AE4" s="41"/>
    </row>
    <row r="5" spans="1:31" ht="18" customHeight="1">
      <c r="A5" s="515" t="s">
        <v>1215</v>
      </c>
      <c r="B5" s="192" t="s">
        <v>2107</v>
      </c>
      <c r="C5" s="192" t="s">
        <v>2117</v>
      </c>
      <c r="D5" s="240">
        <v>1</v>
      </c>
      <c r="E5" s="16">
        <v>51</v>
      </c>
      <c r="F5" s="16">
        <v>5</v>
      </c>
      <c r="G5" s="292">
        <v>2.2999999999999998</v>
      </c>
      <c r="H5" s="24" t="s">
        <v>2109</v>
      </c>
      <c r="I5" s="108">
        <v>1</v>
      </c>
      <c r="J5" s="108">
        <v>0.5</v>
      </c>
      <c r="K5" s="439" t="s">
        <v>2110</v>
      </c>
      <c r="L5" s="496" t="s">
        <v>2111</v>
      </c>
      <c r="M5" s="287" t="s">
        <v>2112</v>
      </c>
      <c r="N5" s="517">
        <v>1.5</v>
      </c>
      <c r="O5" s="533" t="s">
        <v>2113</v>
      </c>
      <c r="P5" s="103">
        <v>51</v>
      </c>
      <c r="Q5" s="103">
        <v>5</v>
      </c>
      <c r="R5" s="762">
        <v>2</v>
      </c>
      <c r="S5" s="868" t="s">
        <v>3588</v>
      </c>
      <c r="T5" s="777"/>
      <c r="U5" s="258"/>
      <c r="V5" s="66" t="s">
        <v>2118</v>
      </c>
      <c r="W5" s="80" t="s">
        <v>2119</v>
      </c>
      <c r="X5" s="68"/>
      <c r="Y5" s="42" t="s">
        <v>2120</v>
      </c>
      <c r="AC5" s="60">
        <v>11</v>
      </c>
      <c r="AD5" s="69" t="s">
        <v>1350</v>
      </c>
      <c r="AE5" s="41"/>
    </row>
    <row r="6" spans="1:31" ht="18" customHeight="1">
      <c r="A6" s="515" t="s">
        <v>1216</v>
      </c>
      <c r="B6" s="192" t="s">
        <v>2121</v>
      </c>
      <c r="C6" s="192" t="s">
        <v>2122</v>
      </c>
      <c r="D6" s="292">
        <v>0</v>
      </c>
      <c r="E6" s="16">
        <v>51</v>
      </c>
      <c r="F6" s="16">
        <v>5</v>
      </c>
      <c r="G6" s="292">
        <v>2.2999999999999998</v>
      </c>
      <c r="H6" s="24" t="s">
        <v>1231</v>
      </c>
      <c r="I6" s="108">
        <v>1.2</v>
      </c>
      <c r="J6" s="108">
        <v>0.5</v>
      </c>
      <c r="K6" s="439" t="s">
        <v>2123</v>
      </c>
      <c r="L6" s="440" t="s">
        <v>2124</v>
      </c>
      <c r="M6" s="407" t="s">
        <v>2125</v>
      </c>
      <c r="N6" s="518">
        <v>2.5</v>
      </c>
      <c r="O6" s="533" t="s">
        <v>2126</v>
      </c>
      <c r="P6" s="103">
        <v>51</v>
      </c>
      <c r="Q6" s="103">
        <v>5</v>
      </c>
      <c r="R6" s="762">
        <v>2</v>
      </c>
      <c r="S6" s="868" t="s">
        <v>3588</v>
      </c>
      <c r="T6" s="777"/>
      <c r="U6" s="258"/>
      <c r="V6" s="66" t="s">
        <v>2127</v>
      </c>
      <c r="W6" s="89" t="s">
        <v>2128</v>
      </c>
      <c r="X6" s="221"/>
      <c r="Y6" s="42" t="s">
        <v>2129</v>
      </c>
      <c r="AC6" s="60">
        <v>12</v>
      </c>
      <c r="AD6" s="69" t="s">
        <v>1352</v>
      </c>
      <c r="AE6" s="41"/>
    </row>
    <row r="7" spans="1:31" ht="18" customHeight="1">
      <c r="A7" s="515" t="s">
        <v>1217</v>
      </c>
      <c r="B7" s="192" t="s">
        <v>2107</v>
      </c>
      <c r="C7" s="192" t="s">
        <v>2130</v>
      </c>
      <c r="D7" s="375">
        <v>0</v>
      </c>
      <c r="E7" s="16">
        <v>51</v>
      </c>
      <c r="F7" s="16">
        <v>5</v>
      </c>
      <c r="G7" s="292">
        <v>2.2999999999999998</v>
      </c>
      <c r="H7" s="24" t="s">
        <v>1231</v>
      </c>
      <c r="I7" s="375">
        <v>1.8</v>
      </c>
      <c r="J7" s="108">
        <v>0.5</v>
      </c>
      <c r="K7" s="439" t="s">
        <v>2110</v>
      </c>
      <c r="L7" s="441" t="s">
        <v>2131</v>
      </c>
      <c r="M7" s="407" t="s">
        <v>2132</v>
      </c>
      <c r="N7" s="518">
        <v>2.5</v>
      </c>
      <c r="O7" s="533" t="s">
        <v>2126</v>
      </c>
      <c r="P7" s="103">
        <v>51</v>
      </c>
      <c r="Q7" s="103">
        <v>5</v>
      </c>
      <c r="R7" s="524">
        <v>2</v>
      </c>
      <c r="S7" s="868" t="s">
        <v>3588</v>
      </c>
      <c r="T7" s="778"/>
      <c r="U7" s="284"/>
      <c r="V7" s="66" t="s">
        <v>2133</v>
      </c>
      <c r="W7" s="80" t="s">
        <v>2134</v>
      </c>
      <c r="X7" s="221"/>
      <c r="Y7" s="42" t="s">
        <v>145</v>
      </c>
      <c r="AC7" s="60">
        <v>13</v>
      </c>
      <c r="AD7" s="69" t="s">
        <v>555</v>
      </c>
      <c r="AE7" s="41"/>
    </row>
    <row r="8" spans="1:31" ht="18" customHeight="1">
      <c r="A8" s="515" t="s">
        <v>973</v>
      </c>
      <c r="B8" s="192" t="s">
        <v>2121</v>
      </c>
      <c r="C8" s="192" t="s">
        <v>2135</v>
      </c>
      <c r="D8" s="103">
        <v>1</v>
      </c>
      <c r="E8" s="16">
        <v>51</v>
      </c>
      <c r="F8" s="16">
        <v>5</v>
      </c>
      <c r="G8" s="292">
        <v>2.2999999999999998</v>
      </c>
      <c r="H8" s="24" t="s">
        <v>1231</v>
      </c>
      <c r="I8" s="260">
        <v>1.4</v>
      </c>
      <c r="J8" s="108">
        <v>0.5</v>
      </c>
      <c r="K8" s="439" t="s">
        <v>2123</v>
      </c>
      <c r="L8" s="496" t="s">
        <v>2136</v>
      </c>
      <c r="M8" s="287" t="s">
        <v>2137</v>
      </c>
      <c r="N8" s="517">
        <v>1.5</v>
      </c>
      <c r="O8" s="533" t="s">
        <v>2126</v>
      </c>
      <c r="P8" s="103">
        <v>51</v>
      </c>
      <c r="Q8" s="103">
        <v>5</v>
      </c>
      <c r="R8" s="762">
        <v>2</v>
      </c>
      <c r="S8" s="868" t="s">
        <v>3588</v>
      </c>
      <c r="T8" s="777"/>
      <c r="U8" s="258"/>
      <c r="V8" s="66" t="s">
        <v>2138</v>
      </c>
      <c r="W8" s="80" t="s">
        <v>2139</v>
      </c>
      <c r="X8" s="221"/>
      <c r="Y8" s="43" t="s">
        <v>2140</v>
      </c>
      <c r="AC8" s="60">
        <v>14</v>
      </c>
      <c r="AD8" s="69" t="s">
        <v>971</v>
      </c>
      <c r="AE8" s="41"/>
    </row>
    <row r="9" spans="1:31" ht="18" customHeight="1">
      <c r="A9" s="515" t="s">
        <v>974</v>
      </c>
      <c r="B9" s="192" t="s">
        <v>2107</v>
      </c>
      <c r="C9" s="192" t="s">
        <v>2141</v>
      </c>
      <c r="D9" s="103">
        <v>1</v>
      </c>
      <c r="E9" s="16">
        <v>51</v>
      </c>
      <c r="F9" s="16">
        <v>5</v>
      </c>
      <c r="G9" s="292">
        <v>2.2999999999999998</v>
      </c>
      <c r="H9" s="24" t="s">
        <v>1231</v>
      </c>
      <c r="I9" s="108">
        <v>1.5</v>
      </c>
      <c r="J9" s="108">
        <v>0.5</v>
      </c>
      <c r="K9" s="439" t="s">
        <v>1264</v>
      </c>
      <c r="L9" s="496" t="s">
        <v>2111</v>
      </c>
      <c r="M9" s="287" t="s">
        <v>2112</v>
      </c>
      <c r="N9" s="517">
        <v>1.5</v>
      </c>
      <c r="O9" s="533" t="s">
        <v>2113</v>
      </c>
      <c r="P9" s="103">
        <v>51</v>
      </c>
      <c r="Q9" s="103">
        <v>5</v>
      </c>
      <c r="R9" s="762">
        <v>2</v>
      </c>
      <c r="S9" s="868" t="s">
        <v>3588</v>
      </c>
      <c r="T9" s="777"/>
      <c r="U9" s="258"/>
      <c r="V9" s="66" t="s">
        <v>2142</v>
      </c>
      <c r="W9" s="80" t="s">
        <v>2143</v>
      </c>
      <c r="X9" s="222"/>
      <c r="Y9" s="138" t="s">
        <v>2144</v>
      </c>
      <c r="AC9" s="60">
        <v>15</v>
      </c>
      <c r="AD9" s="69" t="s">
        <v>178</v>
      </c>
      <c r="AE9" s="41"/>
    </row>
    <row r="10" spans="1:31" ht="18" customHeight="1">
      <c r="A10" s="515" t="s">
        <v>975</v>
      </c>
      <c r="B10" s="192" t="s">
        <v>2121</v>
      </c>
      <c r="C10" s="192" t="s">
        <v>2145</v>
      </c>
      <c r="D10" s="497">
        <v>0</v>
      </c>
      <c r="E10" s="16">
        <v>51</v>
      </c>
      <c r="F10" s="16">
        <v>5</v>
      </c>
      <c r="G10" s="292">
        <v>2.2999999999999998</v>
      </c>
      <c r="H10" s="24" t="s">
        <v>1231</v>
      </c>
      <c r="I10" s="508">
        <v>1.8</v>
      </c>
      <c r="J10" s="108">
        <v>0.5</v>
      </c>
      <c r="K10" s="439" t="s">
        <v>1264</v>
      </c>
      <c r="L10" s="496" t="s">
        <v>2136</v>
      </c>
      <c r="M10" s="287" t="s">
        <v>2137</v>
      </c>
      <c r="N10" s="518">
        <v>2.5</v>
      </c>
      <c r="O10" s="533" t="s">
        <v>2126</v>
      </c>
      <c r="P10" s="103">
        <v>51</v>
      </c>
      <c r="Q10" s="234">
        <v>5</v>
      </c>
      <c r="R10" s="524">
        <v>2</v>
      </c>
      <c r="S10" s="868" t="s">
        <v>3588</v>
      </c>
      <c r="T10" s="778"/>
      <c r="U10" s="284"/>
      <c r="V10" s="66" t="s">
        <v>2146</v>
      </c>
      <c r="W10" s="95" t="s">
        <v>2147</v>
      </c>
      <c r="X10" s="221"/>
      <c r="Y10" s="42" t="s">
        <v>2148</v>
      </c>
      <c r="AC10" s="60">
        <v>16</v>
      </c>
      <c r="AD10" s="69" t="s">
        <v>1186</v>
      </c>
      <c r="AE10" s="41"/>
    </row>
    <row r="11" spans="1:31" ht="18" customHeight="1" thickBot="1">
      <c r="A11" s="515" t="s">
        <v>976</v>
      </c>
      <c r="B11" s="192" t="s">
        <v>2121</v>
      </c>
      <c r="C11" s="192" t="s">
        <v>2149</v>
      </c>
      <c r="D11" s="103">
        <v>0</v>
      </c>
      <c r="E11" s="16">
        <v>51</v>
      </c>
      <c r="F11" s="16">
        <v>5</v>
      </c>
      <c r="G11" s="292">
        <v>2.2999999999999998</v>
      </c>
      <c r="H11" s="24" t="s">
        <v>1231</v>
      </c>
      <c r="I11" s="260">
        <v>1.8</v>
      </c>
      <c r="J11" s="108">
        <v>0.5</v>
      </c>
      <c r="K11" s="439" t="s">
        <v>1264</v>
      </c>
      <c r="L11" s="440" t="s">
        <v>2150</v>
      </c>
      <c r="M11" s="407" t="s">
        <v>2151</v>
      </c>
      <c r="N11" s="518">
        <v>2.5</v>
      </c>
      <c r="O11" s="533" t="s">
        <v>497</v>
      </c>
      <c r="P11" s="103">
        <v>51</v>
      </c>
      <c r="Q11" s="103">
        <v>5</v>
      </c>
      <c r="R11" s="762">
        <v>2</v>
      </c>
      <c r="S11" s="868" t="s">
        <v>3588</v>
      </c>
      <c r="T11" s="777"/>
      <c r="U11" s="258"/>
      <c r="V11" s="70" t="s">
        <v>2152</v>
      </c>
      <c r="W11" s="483" t="s">
        <v>2153</v>
      </c>
      <c r="X11" s="221"/>
      <c r="Y11" s="42" t="s">
        <v>2154</v>
      </c>
      <c r="AC11" s="60">
        <v>17</v>
      </c>
      <c r="AD11" s="71" t="s">
        <v>118</v>
      </c>
      <c r="AE11" s="41"/>
    </row>
    <row r="12" spans="1:31" ht="18" customHeight="1" thickBot="1">
      <c r="A12" s="515" t="s">
        <v>977</v>
      </c>
      <c r="B12" s="192" t="s">
        <v>2121</v>
      </c>
      <c r="C12" s="192" t="s">
        <v>2155</v>
      </c>
      <c r="D12" s="292">
        <v>0</v>
      </c>
      <c r="E12" s="16">
        <v>51</v>
      </c>
      <c r="F12" s="16">
        <v>5</v>
      </c>
      <c r="G12" s="292">
        <v>2.2999999999999998</v>
      </c>
      <c r="H12" s="24" t="s">
        <v>1231</v>
      </c>
      <c r="I12" s="108">
        <v>1.5</v>
      </c>
      <c r="J12" s="108">
        <v>0.5</v>
      </c>
      <c r="K12" s="439" t="s">
        <v>1264</v>
      </c>
      <c r="L12" s="440" t="s">
        <v>2124</v>
      </c>
      <c r="M12" s="407" t="s">
        <v>2125</v>
      </c>
      <c r="N12" s="518">
        <v>2.5</v>
      </c>
      <c r="O12" s="533" t="s">
        <v>497</v>
      </c>
      <c r="P12" s="103">
        <v>51</v>
      </c>
      <c r="Q12" s="103">
        <v>5</v>
      </c>
      <c r="R12" s="762">
        <v>2</v>
      </c>
      <c r="S12" s="868" t="s">
        <v>3588</v>
      </c>
      <c r="T12" s="777"/>
      <c r="U12" s="258"/>
      <c r="V12" s="72"/>
      <c r="X12" s="223"/>
      <c r="Y12" s="42" t="s">
        <v>2156</v>
      </c>
      <c r="AC12" s="60">
        <v>18</v>
      </c>
      <c r="AD12" s="69" t="s">
        <v>326</v>
      </c>
      <c r="AE12" s="41"/>
    </row>
    <row r="13" spans="1:31" ht="18" customHeight="1" thickBot="1">
      <c r="A13" s="515" t="s">
        <v>978</v>
      </c>
      <c r="B13" s="192" t="s">
        <v>2107</v>
      </c>
      <c r="C13" s="192" t="s">
        <v>2157</v>
      </c>
      <c r="D13" s="240">
        <v>1</v>
      </c>
      <c r="E13" s="16">
        <v>51</v>
      </c>
      <c r="F13" s="16">
        <v>5</v>
      </c>
      <c r="G13" s="292">
        <v>2.2999999999999998</v>
      </c>
      <c r="H13" s="24" t="s">
        <v>1231</v>
      </c>
      <c r="I13" s="108">
        <v>1</v>
      </c>
      <c r="J13" s="108">
        <v>0.5</v>
      </c>
      <c r="K13" s="439" t="s">
        <v>1264</v>
      </c>
      <c r="L13" s="496" t="s">
        <v>2111</v>
      </c>
      <c r="M13" s="287" t="s">
        <v>2112</v>
      </c>
      <c r="N13" s="517">
        <v>1.5</v>
      </c>
      <c r="O13" s="533" t="s">
        <v>497</v>
      </c>
      <c r="P13" s="103">
        <v>51</v>
      </c>
      <c r="Q13" s="103">
        <v>5</v>
      </c>
      <c r="R13" s="524">
        <v>2</v>
      </c>
      <c r="S13" s="868" t="s">
        <v>3588</v>
      </c>
      <c r="T13" s="778"/>
      <c r="U13" s="284"/>
      <c r="V13" s="2079" t="s">
        <v>2158</v>
      </c>
      <c r="W13" s="2080"/>
      <c r="X13" s="223"/>
      <c r="Y13" s="42" t="s">
        <v>2159</v>
      </c>
      <c r="AC13" s="60">
        <v>19</v>
      </c>
      <c r="AD13" s="69" t="s">
        <v>120</v>
      </c>
      <c r="AE13" s="41"/>
    </row>
    <row r="14" spans="1:31" ht="18" customHeight="1">
      <c r="A14" s="515" t="s">
        <v>979</v>
      </c>
      <c r="B14" s="192" t="s">
        <v>2107</v>
      </c>
      <c r="C14" s="192" t="s">
        <v>2160</v>
      </c>
      <c r="D14" s="397">
        <v>0</v>
      </c>
      <c r="E14" s="16">
        <v>51</v>
      </c>
      <c r="F14" s="16">
        <v>5</v>
      </c>
      <c r="G14" s="292">
        <v>2.2999999999999998</v>
      </c>
      <c r="H14" s="24" t="s">
        <v>1231</v>
      </c>
      <c r="I14" s="260">
        <v>1.8</v>
      </c>
      <c r="J14" s="108">
        <v>0.5</v>
      </c>
      <c r="K14" s="439" t="s">
        <v>1264</v>
      </c>
      <c r="L14" s="440" t="s">
        <v>2161</v>
      </c>
      <c r="M14" s="407" t="s">
        <v>2162</v>
      </c>
      <c r="N14" s="518">
        <v>2.5</v>
      </c>
      <c r="O14" s="533" t="s">
        <v>497</v>
      </c>
      <c r="P14" s="103">
        <v>51</v>
      </c>
      <c r="Q14" s="103">
        <v>5</v>
      </c>
      <c r="R14" s="762">
        <v>2</v>
      </c>
      <c r="S14" s="868" t="s">
        <v>3588</v>
      </c>
      <c r="T14" s="777"/>
      <c r="U14" s="258"/>
      <c r="V14" s="83" t="s">
        <v>2163</v>
      </c>
      <c r="W14" s="84" t="s">
        <v>2164</v>
      </c>
      <c r="X14" s="223"/>
      <c r="Y14" s="62" t="s">
        <v>2165</v>
      </c>
      <c r="AC14" s="60">
        <v>10</v>
      </c>
      <c r="AD14" s="69" t="s">
        <v>2166</v>
      </c>
      <c r="AE14" s="41"/>
    </row>
    <row r="15" spans="1:31" ht="18" customHeight="1">
      <c r="A15" s="515" t="s">
        <v>980</v>
      </c>
      <c r="B15" s="192" t="s">
        <v>2121</v>
      </c>
      <c r="C15" s="192" t="s">
        <v>2167</v>
      </c>
      <c r="D15" s="240">
        <v>1</v>
      </c>
      <c r="E15" s="16">
        <v>51</v>
      </c>
      <c r="F15" s="16">
        <v>5</v>
      </c>
      <c r="G15" s="292">
        <v>2.2999999999999998</v>
      </c>
      <c r="H15" s="24" t="s">
        <v>1231</v>
      </c>
      <c r="I15" s="108">
        <v>1</v>
      </c>
      <c r="J15" s="108">
        <v>0.5</v>
      </c>
      <c r="K15" s="439" t="s">
        <v>1264</v>
      </c>
      <c r="L15" s="496" t="s">
        <v>2136</v>
      </c>
      <c r="M15" s="287" t="s">
        <v>2137</v>
      </c>
      <c r="N15" s="517">
        <v>1.5</v>
      </c>
      <c r="O15" s="533" t="s">
        <v>497</v>
      </c>
      <c r="P15" s="103">
        <v>51</v>
      </c>
      <c r="Q15" s="103">
        <v>5</v>
      </c>
      <c r="R15" s="762">
        <v>2</v>
      </c>
      <c r="S15" s="868" t="s">
        <v>3588</v>
      </c>
      <c r="T15" s="777"/>
      <c r="U15" s="258"/>
      <c r="V15" s="85" t="s">
        <v>2168</v>
      </c>
      <c r="W15" s="86" t="s">
        <v>2169</v>
      </c>
      <c r="X15" s="223"/>
      <c r="Y15" s="63" t="s">
        <v>2170</v>
      </c>
      <c r="AE15" s="41"/>
    </row>
    <row r="16" spans="1:31" ht="18" customHeight="1">
      <c r="A16" s="515" t="s">
        <v>981</v>
      </c>
      <c r="B16" s="192" t="s">
        <v>2121</v>
      </c>
      <c r="C16" s="192" t="s">
        <v>2171</v>
      </c>
      <c r="D16" s="292">
        <v>0</v>
      </c>
      <c r="E16" s="16">
        <v>51</v>
      </c>
      <c r="F16" s="16">
        <v>5</v>
      </c>
      <c r="G16" s="292">
        <v>2.2999999999999998</v>
      </c>
      <c r="H16" s="24" t="s">
        <v>1231</v>
      </c>
      <c r="I16" s="108">
        <v>1</v>
      </c>
      <c r="J16" s="108">
        <v>0.5</v>
      </c>
      <c r="K16" s="439" t="s">
        <v>1264</v>
      </c>
      <c r="L16" s="440" t="s">
        <v>2124</v>
      </c>
      <c r="M16" s="407" t="s">
        <v>2125</v>
      </c>
      <c r="N16" s="518">
        <v>2.5</v>
      </c>
      <c r="O16" s="533" t="s">
        <v>497</v>
      </c>
      <c r="P16" s="103">
        <v>51</v>
      </c>
      <c r="Q16" s="234">
        <v>5</v>
      </c>
      <c r="R16" s="524">
        <v>2</v>
      </c>
      <c r="S16" s="868" t="s">
        <v>3588</v>
      </c>
      <c r="T16" s="778"/>
      <c r="U16" s="284"/>
      <c r="V16" s="85" t="s">
        <v>1400</v>
      </c>
      <c r="W16" s="86" t="s">
        <v>1702</v>
      </c>
      <c r="X16" s="223"/>
      <c r="Y16" s="63" t="s">
        <v>2172</v>
      </c>
      <c r="AC16" s="61" t="s">
        <v>82</v>
      </c>
      <c r="AE16" s="41"/>
    </row>
    <row r="17" spans="1:31" ht="18" customHeight="1">
      <c r="A17" s="515" t="s">
        <v>982</v>
      </c>
      <c r="B17" s="192" t="s">
        <v>2121</v>
      </c>
      <c r="C17" s="192" t="s">
        <v>2173</v>
      </c>
      <c r="D17" s="240">
        <v>1</v>
      </c>
      <c r="E17" s="16">
        <v>51</v>
      </c>
      <c r="F17" s="16">
        <v>5</v>
      </c>
      <c r="G17" s="292">
        <v>2.2999999999999998</v>
      </c>
      <c r="H17" s="24" t="s">
        <v>1231</v>
      </c>
      <c r="I17" s="108">
        <v>0.8</v>
      </c>
      <c r="J17" s="108">
        <v>0.5</v>
      </c>
      <c r="K17" s="439" t="s">
        <v>1264</v>
      </c>
      <c r="L17" s="496" t="s">
        <v>2136</v>
      </c>
      <c r="M17" s="287" t="s">
        <v>2137</v>
      </c>
      <c r="N17" s="517">
        <v>1.5</v>
      </c>
      <c r="O17" s="533" t="s">
        <v>497</v>
      </c>
      <c r="P17" s="103">
        <v>51</v>
      </c>
      <c r="Q17" s="234">
        <v>5</v>
      </c>
      <c r="R17" s="524">
        <v>2</v>
      </c>
      <c r="S17" s="868" t="s">
        <v>3588</v>
      </c>
      <c r="T17" s="778"/>
      <c r="U17" s="284"/>
      <c r="V17" s="85" t="s">
        <v>1401</v>
      </c>
      <c r="W17" s="86" t="s">
        <v>2174</v>
      </c>
      <c r="X17" s="223"/>
      <c r="Y17" s="42" t="s">
        <v>2175</v>
      </c>
      <c r="AC17" s="60">
        <v>21</v>
      </c>
      <c r="AD17" s="73" t="s">
        <v>1613</v>
      </c>
      <c r="AE17" s="41"/>
    </row>
    <row r="18" spans="1:31" ht="18" customHeight="1">
      <c r="A18" s="515" t="s">
        <v>983</v>
      </c>
      <c r="B18" s="192" t="s">
        <v>2176</v>
      </c>
      <c r="C18" s="192" t="s">
        <v>2177</v>
      </c>
      <c r="D18" s="103">
        <v>0</v>
      </c>
      <c r="E18" s="16">
        <v>51</v>
      </c>
      <c r="F18" s="16">
        <v>5</v>
      </c>
      <c r="G18" s="292">
        <v>2.2999999999999998</v>
      </c>
      <c r="H18" s="24" t="s">
        <v>1231</v>
      </c>
      <c r="I18" s="260">
        <v>1.8</v>
      </c>
      <c r="J18" s="108">
        <v>0.5</v>
      </c>
      <c r="K18" s="439" t="s">
        <v>1264</v>
      </c>
      <c r="L18" s="440" t="s">
        <v>2178</v>
      </c>
      <c r="M18" s="407" t="s">
        <v>2179</v>
      </c>
      <c r="N18" s="518">
        <v>2.5</v>
      </c>
      <c r="O18" s="533" t="s">
        <v>497</v>
      </c>
      <c r="P18" s="103">
        <v>51</v>
      </c>
      <c r="Q18" s="103">
        <v>5</v>
      </c>
      <c r="R18" s="762">
        <v>2</v>
      </c>
      <c r="S18" s="868" t="s">
        <v>3588</v>
      </c>
      <c r="T18" s="777"/>
      <c r="U18" s="258"/>
      <c r="V18" s="85" t="s">
        <v>1134</v>
      </c>
      <c r="W18" s="86" t="s">
        <v>2180</v>
      </c>
      <c r="X18" s="223"/>
      <c r="Y18" s="63" t="s">
        <v>2181</v>
      </c>
      <c r="AC18" s="60">
        <v>22</v>
      </c>
      <c r="AD18" s="73" t="s">
        <v>1614</v>
      </c>
      <c r="AE18" s="41"/>
    </row>
    <row r="19" spans="1:31" ht="18" customHeight="1">
      <c r="A19" s="515" t="s">
        <v>984</v>
      </c>
      <c r="B19" s="192" t="s">
        <v>2176</v>
      </c>
      <c r="C19" s="192" t="s">
        <v>2182</v>
      </c>
      <c r="D19" s="240">
        <v>1</v>
      </c>
      <c r="E19" s="16">
        <v>51</v>
      </c>
      <c r="F19" s="16">
        <v>5</v>
      </c>
      <c r="G19" s="292">
        <v>2.2999999999999998</v>
      </c>
      <c r="H19" s="24" t="s">
        <v>1231</v>
      </c>
      <c r="I19" s="495">
        <v>1.4</v>
      </c>
      <c r="J19" s="108">
        <v>0.5</v>
      </c>
      <c r="K19" s="439" t="s">
        <v>2123</v>
      </c>
      <c r="L19" s="496" t="s">
        <v>2136</v>
      </c>
      <c r="M19" s="287" t="s">
        <v>2137</v>
      </c>
      <c r="N19" s="517">
        <v>1.5</v>
      </c>
      <c r="O19" s="533" t="s">
        <v>497</v>
      </c>
      <c r="P19" s="103">
        <v>51</v>
      </c>
      <c r="Q19" s="103">
        <v>5</v>
      </c>
      <c r="R19" s="762">
        <v>2</v>
      </c>
      <c r="S19" s="868" t="s">
        <v>3588</v>
      </c>
      <c r="T19" s="777"/>
      <c r="U19" s="258"/>
      <c r="V19" s="85" t="s">
        <v>2183</v>
      </c>
      <c r="W19" s="184" t="s">
        <v>2184</v>
      </c>
      <c r="X19" s="223"/>
      <c r="Y19" s="96" t="s">
        <v>2185</v>
      </c>
      <c r="AC19" s="60">
        <v>23</v>
      </c>
      <c r="AD19" s="69" t="s">
        <v>125</v>
      </c>
      <c r="AE19" s="41"/>
    </row>
    <row r="20" spans="1:31" ht="18" customHeight="1">
      <c r="A20" s="515" t="s">
        <v>1508</v>
      </c>
      <c r="B20" s="192" t="s">
        <v>2107</v>
      </c>
      <c r="C20" s="192" t="s">
        <v>2186</v>
      </c>
      <c r="D20" s="103">
        <v>0</v>
      </c>
      <c r="E20" s="16">
        <v>51</v>
      </c>
      <c r="F20" s="16">
        <v>5</v>
      </c>
      <c r="G20" s="292">
        <v>2.2999999999999998</v>
      </c>
      <c r="H20" s="24" t="s">
        <v>1231</v>
      </c>
      <c r="I20" s="260">
        <v>1.8</v>
      </c>
      <c r="J20" s="108">
        <v>0.5</v>
      </c>
      <c r="K20" s="439" t="s">
        <v>1264</v>
      </c>
      <c r="L20" s="440" t="s">
        <v>2161</v>
      </c>
      <c r="M20" s="407" t="s">
        <v>2162</v>
      </c>
      <c r="N20" s="518">
        <v>2.5</v>
      </c>
      <c r="O20" s="533" t="s">
        <v>497</v>
      </c>
      <c r="P20" s="103">
        <v>51</v>
      </c>
      <c r="Q20" s="103">
        <v>5</v>
      </c>
      <c r="R20" s="524">
        <v>2</v>
      </c>
      <c r="S20" s="868" t="s">
        <v>3588</v>
      </c>
      <c r="T20" s="778"/>
      <c r="U20" s="284"/>
      <c r="V20" s="85" t="s">
        <v>2187</v>
      </c>
      <c r="W20" s="184" t="s">
        <v>2188</v>
      </c>
      <c r="X20" s="51"/>
      <c r="Y20" s="96" t="s">
        <v>2189</v>
      </c>
      <c r="AC20" s="60">
        <v>24</v>
      </c>
      <c r="AD20" s="69" t="s">
        <v>126</v>
      </c>
      <c r="AE20" s="41"/>
    </row>
    <row r="21" spans="1:31" ht="18" customHeight="1">
      <c r="A21" s="515" t="s">
        <v>1509</v>
      </c>
      <c r="B21" s="192" t="s">
        <v>2107</v>
      </c>
      <c r="C21" s="192" t="s">
        <v>2190</v>
      </c>
      <c r="D21" s="103">
        <v>1</v>
      </c>
      <c r="E21" s="16">
        <v>51</v>
      </c>
      <c r="F21" s="16">
        <v>5</v>
      </c>
      <c r="G21" s="292">
        <v>2.2999999999999998</v>
      </c>
      <c r="H21" s="24" t="s">
        <v>1231</v>
      </c>
      <c r="I21" s="108">
        <v>1.5</v>
      </c>
      <c r="J21" s="108">
        <v>0.5</v>
      </c>
      <c r="K21" s="439" t="s">
        <v>1264</v>
      </c>
      <c r="L21" s="496" t="s">
        <v>2136</v>
      </c>
      <c r="M21" s="287" t="s">
        <v>2137</v>
      </c>
      <c r="N21" s="517">
        <v>1.5</v>
      </c>
      <c r="O21" s="533" t="s">
        <v>497</v>
      </c>
      <c r="P21" s="103">
        <v>51</v>
      </c>
      <c r="Q21" s="103">
        <v>5</v>
      </c>
      <c r="R21" s="762">
        <v>2</v>
      </c>
      <c r="S21" s="868" t="s">
        <v>3588</v>
      </c>
      <c r="T21" s="777"/>
      <c r="U21" s="258"/>
      <c r="V21" s="85" t="s">
        <v>2191</v>
      </c>
      <c r="W21" s="387" t="s">
        <v>2192</v>
      </c>
      <c r="X21" s="223"/>
      <c r="Y21" s="96" t="s">
        <v>2193</v>
      </c>
      <c r="AC21" s="60">
        <v>25</v>
      </c>
      <c r="AD21" s="69" t="s">
        <v>841</v>
      </c>
      <c r="AE21" s="41"/>
    </row>
    <row r="22" spans="1:31" ht="18" customHeight="1">
      <c r="A22" s="515" t="s">
        <v>1510</v>
      </c>
      <c r="B22" s="192" t="s">
        <v>2121</v>
      </c>
      <c r="C22" s="192" t="s">
        <v>2194</v>
      </c>
      <c r="D22" s="103">
        <v>0</v>
      </c>
      <c r="E22" s="16">
        <v>51</v>
      </c>
      <c r="F22" s="16">
        <v>5</v>
      </c>
      <c r="G22" s="292">
        <v>2.2999999999999998</v>
      </c>
      <c r="H22" s="24" t="s">
        <v>1231</v>
      </c>
      <c r="I22" s="260">
        <v>1.8</v>
      </c>
      <c r="J22" s="108">
        <v>0.5</v>
      </c>
      <c r="K22" s="439" t="s">
        <v>1264</v>
      </c>
      <c r="L22" s="440" t="s">
        <v>2150</v>
      </c>
      <c r="M22" s="407" t="s">
        <v>2151</v>
      </c>
      <c r="N22" s="518">
        <v>2.5</v>
      </c>
      <c r="O22" s="533" t="s">
        <v>497</v>
      </c>
      <c r="P22" s="103">
        <v>51</v>
      </c>
      <c r="Q22" s="103">
        <v>5</v>
      </c>
      <c r="R22" s="762">
        <v>2</v>
      </c>
      <c r="S22" s="868" t="s">
        <v>3588</v>
      </c>
      <c r="T22" s="777"/>
      <c r="U22" s="258"/>
      <c r="V22" s="85" t="s">
        <v>2195</v>
      </c>
      <c r="W22" s="387" t="s">
        <v>2196</v>
      </c>
      <c r="X22" s="223"/>
      <c r="Y22" s="96" t="s">
        <v>2197</v>
      </c>
      <c r="AC22" s="60">
        <v>26</v>
      </c>
      <c r="AD22" s="61" t="s">
        <v>842</v>
      </c>
      <c r="AE22" s="41"/>
    </row>
    <row r="23" spans="1:31" ht="18" customHeight="1" thickBot="1">
      <c r="A23" s="515" t="s">
        <v>1511</v>
      </c>
      <c r="B23" s="192" t="s">
        <v>2121</v>
      </c>
      <c r="C23" s="192" t="s">
        <v>2198</v>
      </c>
      <c r="D23" s="103">
        <v>0</v>
      </c>
      <c r="E23" s="16">
        <v>51</v>
      </c>
      <c r="F23" s="16">
        <v>5</v>
      </c>
      <c r="G23" s="292">
        <v>2.2999999999999998</v>
      </c>
      <c r="H23" s="24" t="s">
        <v>1231</v>
      </c>
      <c r="I23" s="260">
        <v>1.8</v>
      </c>
      <c r="J23" s="108">
        <v>0.5</v>
      </c>
      <c r="K23" s="439" t="s">
        <v>1264</v>
      </c>
      <c r="L23" s="440" t="s">
        <v>2150</v>
      </c>
      <c r="M23" s="407" t="s">
        <v>2151</v>
      </c>
      <c r="N23" s="518">
        <v>2.5</v>
      </c>
      <c r="O23" s="533" t="s">
        <v>497</v>
      </c>
      <c r="P23" s="103">
        <v>51</v>
      </c>
      <c r="Q23" s="234">
        <v>5</v>
      </c>
      <c r="R23" s="524">
        <v>2</v>
      </c>
      <c r="S23" s="868" t="s">
        <v>3588</v>
      </c>
      <c r="T23" s="778"/>
      <c r="U23" s="284"/>
      <c r="V23" s="87" t="s">
        <v>2199</v>
      </c>
      <c r="W23" s="388" t="s">
        <v>2200</v>
      </c>
      <c r="X23" s="223"/>
      <c r="Y23" s="198" t="s">
        <v>2201</v>
      </c>
      <c r="AC23" s="60">
        <v>27</v>
      </c>
      <c r="AD23" s="69" t="s">
        <v>844</v>
      </c>
      <c r="AE23" s="41"/>
    </row>
    <row r="24" spans="1:31" ht="18" customHeight="1" thickBot="1">
      <c r="A24" s="515" t="s">
        <v>1512</v>
      </c>
      <c r="B24" s="192" t="s">
        <v>2176</v>
      </c>
      <c r="C24" s="192" t="s">
        <v>2202</v>
      </c>
      <c r="D24" s="240">
        <v>1</v>
      </c>
      <c r="E24" s="16">
        <v>51</v>
      </c>
      <c r="F24" s="16">
        <v>5</v>
      </c>
      <c r="G24" s="292">
        <v>3</v>
      </c>
      <c r="H24" s="24" t="s">
        <v>1231</v>
      </c>
      <c r="I24" s="376">
        <v>1.2</v>
      </c>
      <c r="J24" s="108">
        <v>0.5</v>
      </c>
      <c r="K24" s="439" t="s">
        <v>1264</v>
      </c>
      <c r="L24" s="496" t="s">
        <v>2203</v>
      </c>
      <c r="M24" s="287" t="s">
        <v>2204</v>
      </c>
      <c r="N24" s="517">
        <v>1.5</v>
      </c>
      <c r="O24" s="533" t="s">
        <v>497</v>
      </c>
      <c r="P24" s="103">
        <v>51</v>
      </c>
      <c r="Q24" s="103">
        <v>5</v>
      </c>
      <c r="R24" s="762">
        <v>2</v>
      </c>
      <c r="S24" s="868" t="s">
        <v>3588</v>
      </c>
      <c r="T24" s="777"/>
      <c r="U24" s="258"/>
      <c r="V24" s="12"/>
      <c r="X24" s="223"/>
      <c r="Y24" s="198" t="s">
        <v>2205</v>
      </c>
      <c r="AC24" s="60">
        <v>28</v>
      </c>
      <c r="AD24" s="69" t="s">
        <v>845</v>
      </c>
      <c r="AE24" s="41"/>
    </row>
    <row r="25" spans="1:31" ht="18" customHeight="1" thickBot="1">
      <c r="A25" s="515" t="s">
        <v>1513</v>
      </c>
      <c r="B25" s="192" t="s">
        <v>2176</v>
      </c>
      <c r="C25" s="192" t="s">
        <v>2206</v>
      </c>
      <c r="D25" s="103">
        <v>0</v>
      </c>
      <c r="E25" s="16">
        <v>51</v>
      </c>
      <c r="F25" s="16">
        <v>5</v>
      </c>
      <c r="G25" s="292">
        <v>3</v>
      </c>
      <c r="H25" s="24" t="s">
        <v>1231</v>
      </c>
      <c r="I25" s="260">
        <v>1.8</v>
      </c>
      <c r="J25" s="108">
        <v>0.5</v>
      </c>
      <c r="K25" s="439" t="s">
        <v>1264</v>
      </c>
      <c r="L25" s="440" t="s">
        <v>2178</v>
      </c>
      <c r="M25" s="407" t="s">
        <v>2207</v>
      </c>
      <c r="N25" s="518">
        <v>2.5</v>
      </c>
      <c r="O25" s="533" t="s">
        <v>497</v>
      </c>
      <c r="P25" s="103">
        <v>51</v>
      </c>
      <c r="Q25" s="103">
        <v>5</v>
      </c>
      <c r="R25" s="762">
        <v>2</v>
      </c>
      <c r="S25" s="868" t="s">
        <v>3588</v>
      </c>
      <c r="T25" s="777"/>
      <c r="U25" s="258"/>
      <c r="V25" s="2081" t="s">
        <v>2208</v>
      </c>
      <c r="W25" s="2082"/>
      <c r="X25" s="223"/>
      <c r="Y25" s="410" t="s">
        <v>2209</v>
      </c>
      <c r="AC25" s="60">
        <v>20</v>
      </c>
      <c r="AD25" s="69" t="s">
        <v>2210</v>
      </c>
      <c r="AE25" s="41"/>
    </row>
    <row r="26" spans="1:31" ht="18" customHeight="1">
      <c r="A26" s="515" t="s">
        <v>1514</v>
      </c>
      <c r="B26" s="192" t="s">
        <v>2176</v>
      </c>
      <c r="C26" s="192" t="s">
        <v>2211</v>
      </c>
      <c r="D26" s="103">
        <v>0</v>
      </c>
      <c r="E26" s="16">
        <v>51</v>
      </c>
      <c r="F26" s="16">
        <v>5</v>
      </c>
      <c r="G26" s="292">
        <v>3</v>
      </c>
      <c r="H26" s="24" t="s">
        <v>1231</v>
      </c>
      <c r="I26" s="260">
        <v>1.8</v>
      </c>
      <c r="J26" s="108">
        <v>0.5</v>
      </c>
      <c r="K26" s="439" t="s">
        <v>1264</v>
      </c>
      <c r="L26" s="440" t="s">
        <v>2150</v>
      </c>
      <c r="M26" s="407" t="s">
        <v>2212</v>
      </c>
      <c r="N26" s="518">
        <v>2.5</v>
      </c>
      <c r="O26" s="533" t="s">
        <v>497</v>
      </c>
      <c r="P26" s="103">
        <v>51</v>
      </c>
      <c r="Q26" s="103">
        <v>5</v>
      </c>
      <c r="R26" s="524">
        <v>2</v>
      </c>
      <c r="S26" s="868" t="s">
        <v>3588</v>
      </c>
      <c r="T26" s="778"/>
      <c r="U26" s="284"/>
      <c r="V26" s="64" t="s">
        <v>2213</v>
      </c>
      <c r="W26" s="76" t="s">
        <v>2214</v>
      </c>
      <c r="X26" s="223"/>
      <c r="Y26" s="43" t="s">
        <v>2215</v>
      </c>
    </row>
    <row r="27" spans="1:31" ht="18" customHeight="1">
      <c r="A27" s="515" t="s">
        <v>1515</v>
      </c>
      <c r="B27" s="192" t="s">
        <v>2121</v>
      </c>
      <c r="C27" s="192" t="s">
        <v>2216</v>
      </c>
      <c r="D27" s="103">
        <v>0</v>
      </c>
      <c r="E27" s="16">
        <v>51</v>
      </c>
      <c r="F27" s="16">
        <v>5</v>
      </c>
      <c r="G27" s="292">
        <v>3</v>
      </c>
      <c r="H27" s="24" t="s">
        <v>1231</v>
      </c>
      <c r="I27" s="260">
        <v>1.8</v>
      </c>
      <c r="J27" s="108">
        <v>0.5</v>
      </c>
      <c r="K27" s="439" t="s">
        <v>1264</v>
      </c>
      <c r="L27" s="440" t="s">
        <v>2161</v>
      </c>
      <c r="M27" s="407" t="s">
        <v>2217</v>
      </c>
      <c r="N27" s="518">
        <v>2.5</v>
      </c>
      <c r="O27" s="533" t="s">
        <v>2113</v>
      </c>
      <c r="P27" s="103">
        <v>51</v>
      </c>
      <c r="Q27" s="103">
        <v>5</v>
      </c>
      <c r="R27" s="762">
        <v>2</v>
      </c>
      <c r="S27" s="868" t="s">
        <v>3588</v>
      </c>
      <c r="T27" s="777"/>
      <c r="U27" s="258"/>
      <c r="V27" s="66" t="s">
        <v>2218</v>
      </c>
      <c r="W27" s="255" t="s">
        <v>2219</v>
      </c>
      <c r="X27" s="223"/>
      <c r="Y27" s="74" t="s">
        <v>2220</v>
      </c>
      <c r="AC27" s="69" t="s">
        <v>647</v>
      </c>
    </row>
    <row r="28" spans="1:31" ht="18" customHeight="1">
      <c r="A28" s="515" t="s">
        <v>1516</v>
      </c>
      <c r="B28" s="192" t="s">
        <v>2107</v>
      </c>
      <c r="C28" s="192" t="s">
        <v>2221</v>
      </c>
      <c r="D28" s="292">
        <v>0</v>
      </c>
      <c r="E28" s="16">
        <v>51</v>
      </c>
      <c r="F28" s="16">
        <v>5</v>
      </c>
      <c r="G28" s="292">
        <v>3</v>
      </c>
      <c r="H28" s="24" t="s">
        <v>1231</v>
      </c>
      <c r="I28" s="354">
        <v>1.8</v>
      </c>
      <c r="J28" s="108">
        <v>0.5</v>
      </c>
      <c r="K28" s="439" t="s">
        <v>1264</v>
      </c>
      <c r="L28" s="442" t="s">
        <v>2222</v>
      </c>
      <c r="M28" s="407" t="s">
        <v>2223</v>
      </c>
      <c r="N28" s="518">
        <v>2.5</v>
      </c>
      <c r="O28" s="533" t="s">
        <v>2113</v>
      </c>
      <c r="P28" s="103">
        <v>51</v>
      </c>
      <c r="Q28" s="103">
        <v>5</v>
      </c>
      <c r="R28" s="762">
        <v>2</v>
      </c>
      <c r="S28" s="868" t="s">
        <v>3588</v>
      </c>
      <c r="T28" s="777"/>
      <c r="U28" s="258"/>
      <c r="V28" s="66" t="s">
        <v>727</v>
      </c>
      <c r="W28" s="255" t="s">
        <v>2224</v>
      </c>
      <c r="X28" s="223"/>
      <c r="Y28" s="75" t="s">
        <v>2225</v>
      </c>
      <c r="AC28" s="60">
        <v>31</v>
      </c>
      <c r="AD28" s="69" t="s">
        <v>650</v>
      </c>
    </row>
    <row r="29" spans="1:31" ht="18" customHeight="1">
      <c r="A29" s="515" t="s">
        <v>1517</v>
      </c>
      <c r="B29" s="192" t="s">
        <v>2107</v>
      </c>
      <c r="C29" s="192" t="s">
        <v>2226</v>
      </c>
      <c r="D29" s="103">
        <v>0</v>
      </c>
      <c r="E29" s="16">
        <v>51</v>
      </c>
      <c r="F29" s="16">
        <v>5</v>
      </c>
      <c r="G29" s="292">
        <v>3</v>
      </c>
      <c r="H29" s="24" t="s">
        <v>1231</v>
      </c>
      <c r="I29" s="260">
        <v>1.8</v>
      </c>
      <c r="J29" s="108">
        <v>0.5</v>
      </c>
      <c r="K29" s="439" t="s">
        <v>1264</v>
      </c>
      <c r="L29" s="440" t="s">
        <v>2161</v>
      </c>
      <c r="M29" s="407" t="s">
        <v>2217</v>
      </c>
      <c r="N29" s="518">
        <v>2.5</v>
      </c>
      <c r="O29" s="533" t="s">
        <v>2113</v>
      </c>
      <c r="P29" s="103">
        <v>51</v>
      </c>
      <c r="Q29" s="234">
        <v>5</v>
      </c>
      <c r="R29" s="524">
        <v>2</v>
      </c>
      <c r="S29" s="868" t="s">
        <v>3588</v>
      </c>
      <c r="T29" s="778"/>
      <c r="U29" s="284"/>
      <c r="V29" s="66" t="s">
        <v>728</v>
      </c>
      <c r="W29" s="255" t="s">
        <v>2227</v>
      </c>
      <c r="X29" s="223"/>
      <c r="Y29" s="138" t="s">
        <v>2228</v>
      </c>
      <c r="AC29" s="60">
        <v>32</v>
      </c>
      <c r="AD29" s="69" t="s">
        <v>653</v>
      </c>
    </row>
    <row r="30" spans="1:31" ht="18" customHeight="1">
      <c r="A30" s="515" t="s">
        <v>1518</v>
      </c>
      <c r="B30" s="192" t="s">
        <v>2107</v>
      </c>
      <c r="C30" s="192" t="s">
        <v>2229</v>
      </c>
      <c r="D30" s="240">
        <v>1</v>
      </c>
      <c r="E30" s="16">
        <v>51</v>
      </c>
      <c r="F30" s="16">
        <v>5</v>
      </c>
      <c r="G30" s="292">
        <v>3</v>
      </c>
      <c r="H30" s="24" t="s">
        <v>1231</v>
      </c>
      <c r="I30" s="260">
        <v>1.2</v>
      </c>
      <c r="J30" s="108">
        <v>0.5</v>
      </c>
      <c r="K30" s="439" t="s">
        <v>1264</v>
      </c>
      <c r="L30" s="496" t="s">
        <v>2111</v>
      </c>
      <c r="M30" s="287" t="s">
        <v>2112</v>
      </c>
      <c r="N30" s="517">
        <v>1.5</v>
      </c>
      <c r="O30" s="533" t="s">
        <v>2113</v>
      </c>
      <c r="P30" s="103">
        <v>51</v>
      </c>
      <c r="Q30" s="234">
        <v>5</v>
      </c>
      <c r="R30" s="524">
        <v>2</v>
      </c>
      <c r="S30" s="868" t="s">
        <v>3588</v>
      </c>
      <c r="T30" s="778"/>
      <c r="U30" s="284"/>
      <c r="V30" s="66" t="s">
        <v>2230</v>
      </c>
      <c r="W30" s="255" t="s">
        <v>2231</v>
      </c>
      <c r="X30" s="223"/>
      <c r="Y30" s="42" t="s">
        <v>2232</v>
      </c>
      <c r="AC30" s="60">
        <v>33</v>
      </c>
      <c r="AD30" s="69" t="s">
        <v>656</v>
      </c>
    </row>
    <row r="31" spans="1:31" ht="18" customHeight="1">
      <c r="A31" s="515" t="s">
        <v>1519</v>
      </c>
      <c r="B31" s="192" t="s">
        <v>2121</v>
      </c>
      <c r="C31" s="192" t="s">
        <v>2233</v>
      </c>
      <c r="D31" s="103">
        <v>0</v>
      </c>
      <c r="E31" s="16">
        <v>51</v>
      </c>
      <c r="F31" s="16">
        <v>5</v>
      </c>
      <c r="G31" s="292">
        <v>3</v>
      </c>
      <c r="H31" s="24" t="s">
        <v>1231</v>
      </c>
      <c r="I31" s="260">
        <v>1.8</v>
      </c>
      <c r="J31" s="108">
        <v>0.5</v>
      </c>
      <c r="K31" s="439" t="s">
        <v>1264</v>
      </c>
      <c r="L31" s="440" t="s">
        <v>873</v>
      </c>
      <c r="M31" s="407" t="s">
        <v>874</v>
      </c>
      <c r="N31" s="518">
        <v>2.5</v>
      </c>
      <c r="O31" s="533" t="s">
        <v>497</v>
      </c>
      <c r="P31" s="103">
        <v>51</v>
      </c>
      <c r="Q31" s="103">
        <v>5</v>
      </c>
      <c r="R31" s="762">
        <v>2</v>
      </c>
      <c r="S31" s="868" t="s">
        <v>3588</v>
      </c>
      <c r="T31" s="777"/>
      <c r="U31" s="258"/>
      <c r="V31" s="66" t="s">
        <v>2234</v>
      </c>
      <c r="W31" s="255" t="s">
        <v>2235</v>
      </c>
      <c r="X31" s="221"/>
      <c r="Y31" s="30" t="s">
        <v>2236</v>
      </c>
      <c r="AC31" s="60">
        <v>34</v>
      </c>
      <c r="AD31" s="69" t="s">
        <v>659</v>
      </c>
    </row>
    <row r="32" spans="1:31" ht="18" customHeight="1">
      <c r="A32" s="515" t="s">
        <v>1520</v>
      </c>
      <c r="B32" s="192" t="s">
        <v>2121</v>
      </c>
      <c r="C32" s="192" t="s">
        <v>2237</v>
      </c>
      <c r="D32" s="103">
        <v>0</v>
      </c>
      <c r="E32" s="16">
        <v>51</v>
      </c>
      <c r="F32" s="16">
        <v>5</v>
      </c>
      <c r="G32" s="292">
        <v>3</v>
      </c>
      <c r="H32" s="24" t="s">
        <v>1231</v>
      </c>
      <c r="I32" s="260">
        <v>1.8</v>
      </c>
      <c r="J32" s="108">
        <v>0.5</v>
      </c>
      <c r="K32" s="439" t="s">
        <v>1264</v>
      </c>
      <c r="L32" s="440" t="s">
        <v>873</v>
      </c>
      <c r="M32" s="407" t="s">
        <v>874</v>
      </c>
      <c r="N32" s="518">
        <v>2.5</v>
      </c>
      <c r="O32" s="533" t="s">
        <v>497</v>
      </c>
      <c r="P32" s="103">
        <v>51</v>
      </c>
      <c r="Q32" s="103">
        <v>5</v>
      </c>
      <c r="R32" s="762">
        <v>2</v>
      </c>
      <c r="S32" s="868" t="s">
        <v>3588</v>
      </c>
      <c r="T32" s="777"/>
      <c r="U32" s="258"/>
      <c r="V32" s="66" t="s">
        <v>2238</v>
      </c>
      <c r="W32" s="255" t="s">
        <v>2239</v>
      </c>
      <c r="X32" s="221"/>
      <c r="Y32" s="21" t="s">
        <v>2240</v>
      </c>
      <c r="AC32" s="60">
        <v>35</v>
      </c>
      <c r="AD32" s="61" t="s">
        <v>1615</v>
      </c>
    </row>
    <row r="33" spans="1:30" ht="18" customHeight="1">
      <c r="A33" s="515" t="s">
        <v>1521</v>
      </c>
      <c r="B33" s="192" t="s">
        <v>2107</v>
      </c>
      <c r="C33" s="192" t="s">
        <v>713</v>
      </c>
      <c r="D33" s="103">
        <v>0</v>
      </c>
      <c r="E33" s="16">
        <v>51</v>
      </c>
      <c r="F33" s="16">
        <v>5</v>
      </c>
      <c r="G33" s="292">
        <v>3</v>
      </c>
      <c r="H33" s="24" t="s">
        <v>1231</v>
      </c>
      <c r="I33" s="260">
        <v>1.8</v>
      </c>
      <c r="J33" s="108">
        <v>0.5</v>
      </c>
      <c r="K33" s="439" t="s">
        <v>1264</v>
      </c>
      <c r="L33" s="440" t="s">
        <v>873</v>
      </c>
      <c r="M33" s="407" t="s">
        <v>874</v>
      </c>
      <c r="N33" s="518">
        <v>2.5</v>
      </c>
      <c r="O33" s="533" t="s">
        <v>2113</v>
      </c>
      <c r="P33" s="103">
        <v>51</v>
      </c>
      <c r="Q33" s="103">
        <v>5</v>
      </c>
      <c r="R33" s="524">
        <v>2</v>
      </c>
      <c r="S33" s="868" t="s">
        <v>3588</v>
      </c>
      <c r="T33" s="778"/>
      <c r="U33" s="284"/>
      <c r="V33" s="66" t="s">
        <v>2241</v>
      </c>
      <c r="W33" s="255" t="s">
        <v>2242</v>
      </c>
      <c r="X33" s="221"/>
      <c r="Y33" s="30" t="s">
        <v>2243</v>
      </c>
      <c r="AC33" s="60">
        <v>36</v>
      </c>
      <c r="AD33" s="69" t="s">
        <v>663</v>
      </c>
    </row>
    <row r="34" spans="1:30" ht="18" customHeight="1">
      <c r="A34" s="536" t="s">
        <v>846</v>
      </c>
      <c r="B34" s="290" t="s">
        <v>1351</v>
      </c>
      <c r="C34" s="195" t="s">
        <v>847</v>
      </c>
      <c r="D34" s="234">
        <v>3</v>
      </c>
      <c r="E34" s="16">
        <v>51</v>
      </c>
      <c r="F34" s="16">
        <v>5</v>
      </c>
      <c r="G34" s="375">
        <v>0.1</v>
      </c>
      <c r="H34" s="24" t="s">
        <v>1231</v>
      </c>
      <c r="I34" s="108">
        <v>1</v>
      </c>
      <c r="J34" s="376">
        <v>0.5</v>
      </c>
      <c r="K34" s="443" t="s">
        <v>1264</v>
      </c>
      <c r="L34" s="19" t="s">
        <v>2244</v>
      </c>
      <c r="M34" s="407" t="s">
        <v>2245</v>
      </c>
      <c r="N34" s="519">
        <v>1.5</v>
      </c>
      <c r="O34" s="66">
        <v>0.5</v>
      </c>
      <c r="P34" s="238"/>
      <c r="Q34" s="238"/>
      <c r="R34" s="238"/>
      <c r="S34" s="769" t="s">
        <v>3589</v>
      </c>
      <c r="T34" s="779"/>
      <c r="U34" s="238"/>
      <c r="V34" s="66" t="s">
        <v>2246</v>
      </c>
      <c r="W34" s="255" t="s">
        <v>2247</v>
      </c>
      <c r="X34" s="221"/>
      <c r="Y34" s="224" t="s">
        <v>2248</v>
      </c>
      <c r="AC34" s="60">
        <v>37</v>
      </c>
      <c r="AD34" s="69" t="s">
        <v>786</v>
      </c>
    </row>
    <row r="35" spans="1:30" ht="18" customHeight="1">
      <c r="A35" s="536" t="s">
        <v>1355</v>
      </c>
      <c r="B35" s="195" t="s">
        <v>1351</v>
      </c>
      <c r="C35" s="195" t="s">
        <v>646</v>
      </c>
      <c r="D35" s="375">
        <v>0</v>
      </c>
      <c r="E35" s="16">
        <v>51</v>
      </c>
      <c r="F35" s="16">
        <v>5</v>
      </c>
      <c r="G35" s="375">
        <v>0.1</v>
      </c>
      <c r="H35" s="24" t="s">
        <v>1231</v>
      </c>
      <c r="I35" s="376">
        <v>1.8</v>
      </c>
      <c r="J35" s="376">
        <v>0.5</v>
      </c>
      <c r="K35" s="443" t="s">
        <v>1264</v>
      </c>
      <c r="L35" s="408" t="s">
        <v>2244</v>
      </c>
      <c r="M35" s="407" t="s">
        <v>2245</v>
      </c>
      <c r="N35" s="520">
        <v>2.5</v>
      </c>
      <c r="O35" s="66">
        <v>0.5</v>
      </c>
      <c r="P35" s="238"/>
      <c r="Q35" s="238"/>
      <c r="R35" s="238"/>
      <c r="S35" s="769" t="s">
        <v>3589</v>
      </c>
      <c r="T35" s="779"/>
      <c r="U35" s="238"/>
      <c r="V35" s="66" t="s">
        <v>2249</v>
      </c>
      <c r="W35" s="255" t="s">
        <v>2250</v>
      </c>
      <c r="X35" s="221"/>
      <c r="Y35" s="30" t="s">
        <v>2251</v>
      </c>
      <c r="AC35" s="60">
        <v>38</v>
      </c>
      <c r="AD35" s="69" t="s">
        <v>789</v>
      </c>
    </row>
    <row r="36" spans="1:30" ht="18" customHeight="1" thickBot="1">
      <c r="A36" s="536" t="s">
        <v>648</v>
      </c>
      <c r="B36" s="195" t="s">
        <v>1351</v>
      </c>
      <c r="C36" s="195" t="s">
        <v>649</v>
      </c>
      <c r="D36" s="375">
        <v>0</v>
      </c>
      <c r="E36" s="16">
        <v>51</v>
      </c>
      <c r="F36" s="16">
        <v>5</v>
      </c>
      <c r="G36" s="375">
        <v>0.1</v>
      </c>
      <c r="H36" s="24" t="s">
        <v>1231</v>
      </c>
      <c r="I36" s="376">
        <v>1.8</v>
      </c>
      <c r="J36" s="376">
        <v>0.5</v>
      </c>
      <c r="K36" s="443" t="s">
        <v>1264</v>
      </c>
      <c r="L36" s="408" t="s">
        <v>2244</v>
      </c>
      <c r="M36" s="407" t="s">
        <v>2245</v>
      </c>
      <c r="N36" s="520">
        <v>2.5</v>
      </c>
      <c r="O36" s="66">
        <v>0.5</v>
      </c>
      <c r="P36" s="238"/>
      <c r="Q36" s="238"/>
      <c r="R36" s="238"/>
      <c r="S36" s="769" t="s">
        <v>3589</v>
      </c>
      <c r="T36" s="779"/>
      <c r="U36" s="238"/>
      <c r="V36" s="70" t="s">
        <v>2252</v>
      </c>
      <c r="W36" s="241" t="s">
        <v>2253</v>
      </c>
      <c r="X36" s="221"/>
      <c r="Y36" s="30" t="s">
        <v>2254</v>
      </c>
      <c r="AC36" s="60">
        <v>39</v>
      </c>
      <c r="AD36" s="69" t="s">
        <v>792</v>
      </c>
    </row>
    <row r="37" spans="1:30" ht="18" customHeight="1" thickBot="1">
      <c r="A37" s="536" t="s">
        <v>651</v>
      </c>
      <c r="B37" s="195" t="s">
        <v>1351</v>
      </c>
      <c r="C37" s="195" t="s">
        <v>652</v>
      </c>
      <c r="D37" s="240">
        <v>1</v>
      </c>
      <c r="E37" s="16">
        <v>51</v>
      </c>
      <c r="F37" s="16">
        <v>5</v>
      </c>
      <c r="G37" s="375">
        <v>0.1</v>
      </c>
      <c r="H37" s="24" t="s">
        <v>1231</v>
      </c>
      <c r="I37" s="108">
        <v>1</v>
      </c>
      <c r="J37" s="376">
        <v>0.5</v>
      </c>
      <c r="K37" s="443" t="s">
        <v>1264</v>
      </c>
      <c r="L37" s="444" t="s">
        <v>2255</v>
      </c>
      <c r="M37" s="433" t="s">
        <v>2256</v>
      </c>
      <c r="N37" s="519">
        <v>1.5</v>
      </c>
      <c r="O37" s="66">
        <v>0.5</v>
      </c>
      <c r="S37" s="769" t="s">
        <v>3589</v>
      </c>
      <c r="T37" s="779"/>
      <c r="U37" s="238"/>
      <c r="V37" s="32"/>
      <c r="W37" s="225"/>
      <c r="X37" s="221"/>
      <c r="Y37" s="449" t="s">
        <v>2257</v>
      </c>
      <c r="AC37" s="60">
        <v>30</v>
      </c>
      <c r="AD37" s="69" t="s">
        <v>2166</v>
      </c>
    </row>
    <row r="38" spans="1:30" ht="18" customHeight="1" thickBot="1">
      <c r="A38" s="536" t="s">
        <v>654</v>
      </c>
      <c r="B38" s="195" t="s">
        <v>1351</v>
      </c>
      <c r="C38" s="195" t="s">
        <v>655</v>
      </c>
      <c r="D38" s="103">
        <v>1</v>
      </c>
      <c r="E38" s="16">
        <v>51</v>
      </c>
      <c r="F38" s="16">
        <v>5</v>
      </c>
      <c r="G38" s="397">
        <v>2</v>
      </c>
      <c r="H38" s="24" t="s">
        <v>1231</v>
      </c>
      <c r="I38" s="376">
        <v>1</v>
      </c>
      <c r="J38" s="376">
        <v>7</v>
      </c>
      <c r="K38" s="443" t="s">
        <v>1264</v>
      </c>
      <c r="L38" s="408" t="s">
        <v>2258</v>
      </c>
      <c r="M38" s="407" t="s">
        <v>2259</v>
      </c>
      <c r="N38" s="521">
        <v>1.5</v>
      </c>
      <c r="O38" s="66">
        <v>7</v>
      </c>
      <c r="P38" s="447" t="s">
        <v>2260</v>
      </c>
      <c r="Q38" s="448" t="s">
        <v>2261</v>
      </c>
      <c r="R38" s="448" t="s">
        <v>2262</v>
      </c>
      <c r="S38" s="769" t="s">
        <v>3589</v>
      </c>
      <c r="T38" s="779"/>
      <c r="U38" s="238"/>
      <c r="V38" s="2083" t="s">
        <v>2263</v>
      </c>
      <c r="W38" s="2084"/>
      <c r="X38" s="221"/>
      <c r="Y38" s="21" t="s">
        <v>2264</v>
      </c>
    </row>
    <row r="39" spans="1:30" ht="18" customHeight="1" thickBot="1">
      <c r="A39" s="536" t="s">
        <v>657</v>
      </c>
      <c r="B39" s="195" t="s">
        <v>1351</v>
      </c>
      <c r="C39" s="195" t="s">
        <v>658</v>
      </c>
      <c r="D39" s="234">
        <v>1</v>
      </c>
      <c r="E39" s="16">
        <v>51</v>
      </c>
      <c r="F39" s="16">
        <v>5</v>
      </c>
      <c r="G39" s="397">
        <v>2</v>
      </c>
      <c r="H39" s="24" t="s">
        <v>1231</v>
      </c>
      <c r="I39" s="376">
        <v>1</v>
      </c>
      <c r="J39" s="376">
        <v>7</v>
      </c>
      <c r="K39" s="443" t="s">
        <v>1264</v>
      </c>
      <c r="L39" s="408" t="s">
        <v>2265</v>
      </c>
      <c r="M39" s="407" t="s">
        <v>2259</v>
      </c>
      <c r="N39" s="521">
        <v>1.5</v>
      </c>
      <c r="O39" s="66">
        <v>7</v>
      </c>
      <c r="P39" s="447" t="s">
        <v>2260</v>
      </c>
      <c r="Q39" s="448" t="s">
        <v>2261</v>
      </c>
      <c r="R39" s="448" t="s">
        <v>2262</v>
      </c>
      <c r="S39" s="769" t="s">
        <v>3589</v>
      </c>
      <c r="T39" s="779"/>
      <c r="U39" s="238"/>
      <c r="V39" s="100" t="s">
        <v>2266</v>
      </c>
      <c r="W39" s="226" t="s">
        <v>2267</v>
      </c>
      <c r="X39" s="222"/>
      <c r="Y39" s="21" t="s">
        <v>2268</v>
      </c>
      <c r="AC39" s="69" t="s">
        <v>1475</v>
      </c>
    </row>
    <row r="40" spans="1:30" ht="18" customHeight="1">
      <c r="A40" s="536" t="s">
        <v>660</v>
      </c>
      <c r="B40" s="195" t="s">
        <v>1351</v>
      </c>
      <c r="C40" s="195" t="s">
        <v>1242</v>
      </c>
      <c r="D40" s="292">
        <v>0</v>
      </c>
      <c r="E40" s="16">
        <v>51</v>
      </c>
      <c r="F40" s="16">
        <v>5</v>
      </c>
      <c r="G40" s="375">
        <v>0.1</v>
      </c>
      <c r="H40" s="24" t="s">
        <v>1231</v>
      </c>
      <c r="I40" s="376">
        <v>1.8</v>
      </c>
      <c r="J40" s="376">
        <v>0.5</v>
      </c>
      <c r="K40" s="443" t="s">
        <v>1264</v>
      </c>
      <c r="L40" s="445" t="s">
        <v>2269</v>
      </c>
      <c r="M40" s="407" t="s">
        <v>2270</v>
      </c>
      <c r="N40" s="520">
        <v>2.5</v>
      </c>
      <c r="O40" s="66">
        <v>0.5</v>
      </c>
      <c r="P40" s="238"/>
      <c r="Q40" s="238"/>
      <c r="R40" s="238"/>
      <c r="S40" s="769" t="s">
        <v>3589</v>
      </c>
      <c r="T40" s="779"/>
      <c r="U40" s="238"/>
      <c r="V40" s="83" t="s">
        <v>2271</v>
      </c>
      <c r="W40" s="504" t="s">
        <v>2272</v>
      </c>
      <c r="X40" s="221"/>
      <c r="Y40" s="21" t="s">
        <v>2273</v>
      </c>
      <c r="AC40" s="60">
        <v>41</v>
      </c>
      <c r="AD40" s="69" t="s">
        <v>160</v>
      </c>
    </row>
    <row r="41" spans="1:30" ht="18" customHeight="1">
      <c r="A41" s="536" t="s">
        <v>1243</v>
      </c>
      <c r="B41" s="195" t="s">
        <v>1351</v>
      </c>
      <c r="C41" s="195" t="s">
        <v>662</v>
      </c>
      <c r="D41" s="482">
        <v>0</v>
      </c>
      <c r="E41" s="16">
        <v>51</v>
      </c>
      <c r="F41" s="16">
        <v>5</v>
      </c>
      <c r="G41" s="397">
        <v>2</v>
      </c>
      <c r="H41" s="24" t="s">
        <v>1231</v>
      </c>
      <c r="I41" s="376">
        <v>1.8</v>
      </c>
      <c r="J41" s="376">
        <v>7</v>
      </c>
      <c r="K41" s="443" t="s">
        <v>1264</v>
      </c>
      <c r="L41" s="408" t="s">
        <v>2258</v>
      </c>
      <c r="M41" s="407" t="s">
        <v>2274</v>
      </c>
      <c r="N41" s="521">
        <v>2.5</v>
      </c>
      <c r="O41" s="66">
        <v>7</v>
      </c>
      <c r="P41" s="447" t="s">
        <v>2275</v>
      </c>
      <c r="Q41" s="448" t="s">
        <v>2276</v>
      </c>
      <c r="R41" s="448" t="s">
        <v>2277</v>
      </c>
      <c r="S41" s="769" t="s">
        <v>3589</v>
      </c>
      <c r="T41" s="779"/>
      <c r="U41" s="238"/>
      <c r="V41" s="66" t="s">
        <v>641</v>
      </c>
      <c r="W41" s="477" t="s">
        <v>2278</v>
      </c>
      <c r="X41" s="221"/>
      <c r="Y41" s="420" t="s">
        <v>2279</v>
      </c>
      <c r="AC41" s="60">
        <v>42</v>
      </c>
      <c r="AD41" s="61" t="s">
        <v>1601</v>
      </c>
    </row>
    <row r="42" spans="1:30" ht="18" customHeight="1">
      <c r="A42" s="536" t="s">
        <v>784</v>
      </c>
      <c r="B42" s="195" t="s">
        <v>1351</v>
      </c>
      <c r="C42" s="195" t="s">
        <v>785</v>
      </c>
      <c r="D42" s="103">
        <v>1</v>
      </c>
      <c r="E42" s="16">
        <v>51</v>
      </c>
      <c r="F42" s="16">
        <v>5</v>
      </c>
      <c r="G42" s="397">
        <v>2</v>
      </c>
      <c r="H42" s="24" t="s">
        <v>1231</v>
      </c>
      <c r="I42" s="376">
        <v>1</v>
      </c>
      <c r="J42" s="376">
        <v>7</v>
      </c>
      <c r="K42" s="443" t="s">
        <v>1264</v>
      </c>
      <c r="L42" s="408" t="s">
        <v>2280</v>
      </c>
      <c r="M42" s="407" t="s">
        <v>2281</v>
      </c>
      <c r="N42" s="521">
        <v>1.5</v>
      </c>
      <c r="O42" s="66">
        <v>7</v>
      </c>
      <c r="P42" s="447" t="s">
        <v>2275</v>
      </c>
      <c r="Q42" s="448" t="s">
        <v>2276</v>
      </c>
      <c r="R42" s="448" t="s">
        <v>2277</v>
      </c>
      <c r="S42" s="769" t="s">
        <v>3589</v>
      </c>
      <c r="T42" s="779"/>
      <c r="U42" s="238"/>
      <c r="V42" s="66" t="s">
        <v>2282</v>
      </c>
      <c r="W42" s="436" t="s">
        <v>2283</v>
      </c>
      <c r="X42" s="51"/>
      <c r="Y42" s="105" t="s">
        <v>2284</v>
      </c>
      <c r="AC42" s="60">
        <v>43</v>
      </c>
      <c r="AD42" s="69" t="s">
        <v>782</v>
      </c>
    </row>
    <row r="43" spans="1:30" ht="18" customHeight="1">
      <c r="A43" s="536" t="s">
        <v>787</v>
      </c>
      <c r="B43" s="195" t="s">
        <v>1351</v>
      </c>
      <c r="C43" s="195" t="s">
        <v>788</v>
      </c>
      <c r="D43" s="240">
        <v>1</v>
      </c>
      <c r="E43" s="16">
        <v>51</v>
      </c>
      <c r="F43" s="16">
        <v>5</v>
      </c>
      <c r="G43" s="375">
        <v>0.1</v>
      </c>
      <c r="H43" s="24" t="s">
        <v>1231</v>
      </c>
      <c r="I43" s="108">
        <v>1</v>
      </c>
      <c r="J43" s="376">
        <v>0.5</v>
      </c>
      <c r="K43" s="443" t="s">
        <v>1264</v>
      </c>
      <c r="L43" s="444" t="s">
        <v>2285</v>
      </c>
      <c r="M43" s="433" t="s">
        <v>2286</v>
      </c>
      <c r="N43" s="519">
        <v>1.5</v>
      </c>
      <c r="O43" s="66">
        <v>0.5</v>
      </c>
      <c r="P43" s="238"/>
      <c r="Q43" s="238"/>
      <c r="R43" s="238"/>
      <c r="S43" s="769" t="s">
        <v>3589</v>
      </c>
      <c r="T43" s="779"/>
      <c r="U43" s="238"/>
      <c r="V43" s="66" t="s">
        <v>1136</v>
      </c>
      <c r="W43" s="67" t="s">
        <v>2287</v>
      </c>
      <c r="X43" s="51"/>
      <c r="Y43" s="224" t="s">
        <v>2288</v>
      </c>
      <c r="AC43" s="60">
        <v>44</v>
      </c>
      <c r="AD43" s="69" t="s">
        <v>602</v>
      </c>
    </row>
    <row r="44" spans="1:30" ht="18" customHeight="1">
      <c r="A44" s="536" t="s">
        <v>790</v>
      </c>
      <c r="B44" s="195" t="s">
        <v>1351</v>
      </c>
      <c r="C44" s="194" t="s">
        <v>791</v>
      </c>
      <c r="D44" s="234">
        <v>3</v>
      </c>
      <c r="E44" s="16">
        <v>51</v>
      </c>
      <c r="F44" s="16">
        <v>5</v>
      </c>
      <c r="G44" s="375">
        <v>0.1</v>
      </c>
      <c r="H44" s="24" t="s">
        <v>1231</v>
      </c>
      <c r="I44" s="295">
        <v>1.1000000000000001</v>
      </c>
      <c r="J44" s="376">
        <v>0.5</v>
      </c>
      <c r="K44" s="443" t="s">
        <v>1264</v>
      </c>
      <c r="L44" s="450" t="s">
        <v>2289</v>
      </c>
      <c r="M44" s="407" t="s">
        <v>2290</v>
      </c>
      <c r="N44" s="519">
        <v>1.5</v>
      </c>
      <c r="O44" s="66">
        <v>0.5</v>
      </c>
      <c r="P44" s="238"/>
      <c r="Q44" s="238"/>
      <c r="R44" s="238"/>
      <c r="S44" s="769" t="s">
        <v>3589</v>
      </c>
      <c r="T44" s="779"/>
      <c r="U44" s="238"/>
      <c r="V44" s="66" t="s">
        <v>1137</v>
      </c>
      <c r="W44" s="436" t="s">
        <v>2291</v>
      </c>
      <c r="X44" s="51"/>
      <c r="Y44" s="105" t="s">
        <v>2292</v>
      </c>
      <c r="AC44" s="60">
        <v>45</v>
      </c>
      <c r="AD44" s="69" t="s">
        <v>605</v>
      </c>
    </row>
    <row r="45" spans="1:30" ht="18" customHeight="1">
      <c r="A45" s="536" t="s">
        <v>793</v>
      </c>
      <c r="B45" s="195" t="s">
        <v>1351</v>
      </c>
      <c r="C45" s="195" t="s">
        <v>794</v>
      </c>
      <c r="D45" s="193">
        <v>3</v>
      </c>
      <c r="E45" s="16">
        <v>51</v>
      </c>
      <c r="F45" s="16">
        <v>5</v>
      </c>
      <c r="G45" s="375">
        <v>0.1</v>
      </c>
      <c r="H45" s="24" t="s">
        <v>1231</v>
      </c>
      <c r="I45" s="108">
        <v>1</v>
      </c>
      <c r="J45" s="376">
        <v>0.5</v>
      </c>
      <c r="K45" s="443" t="s">
        <v>1264</v>
      </c>
      <c r="L45" s="408" t="s">
        <v>2244</v>
      </c>
      <c r="M45" s="407" t="s">
        <v>2245</v>
      </c>
      <c r="N45" s="519">
        <v>1.5</v>
      </c>
      <c r="O45" s="66">
        <v>0.5</v>
      </c>
      <c r="P45" s="238"/>
      <c r="Q45" s="238"/>
      <c r="R45" s="238"/>
      <c r="S45" s="769" t="s">
        <v>3589</v>
      </c>
      <c r="T45" s="779"/>
      <c r="U45" s="238"/>
      <c r="V45" s="66" t="s">
        <v>588</v>
      </c>
      <c r="W45" s="436" t="s">
        <v>2293</v>
      </c>
      <c r="X45" s="51"/>
      <c r="Y45" s="30" t="s">
        <v>2294</v>
      </c>
      <c r="AC45" s="60">
        <v>46</v>
      </c>
      <c r="AD45" s="69" t="s">
        <v>608</v>
      </c>
    </row>
    <row r="46" spans="1:30" ht="18" customHeight="1">
      <c r="A46" s="536" t="s">
        <v>795</v>
      </c>
      <c r="B46" s="195" t="s">
        <v>1351</v>
      </c>
      <c r="C46" s="195" t="s">
        <v>1474</v>
      </c>
      <c r="D46" s="193">
        <v>2</v>
      </c>
      <c r="E46" s="16">
        <v>51</v>
      </c>
      <c r="F46" s="16">
        <v>5</v>
      </c>
      <c r="G46" s="375">
        <v>0.1</v>
      </c>
      <c r="H46" s="24" t="s">
        <v>1231</v>
      </c>
      <c r="I46" s="108">
        <v>1</v>
      </c>
      <c r="J46" s="376">
        <v>0.5</v>
      </c>
      <c r="K46" s="443" t="s">
        <v>1264</v>
      </c>
      <c r="L46" s="408" t="s">
        <v>2295</v>
      </c>
      <c r="M46" s="407" t="s">
        <v>2296</v>
      </c>
      <c r="N46" s="519">
        <v>1.5</v>
      </c>
      <c r="O46" s="66">
        <v>0.5</v>
      </c>
      <c r="P46" s="238"/>
      <c r="Q46" s="238"/>
      <c r="R46" s="238"/>
      <c r="S46" s="769" t="s">
        <v>3589</v>
      </c>
      <c r="T46" s="779"/>
      <c r="U46" s="238"/>
      <c r="V46" s="66" t="s">
        <v>589</v>
      </c>
      <c r="W46" s="436" t="s">
        <v>2297</v>
      </c>
      <c r="X46" s="51"/>
      <c r="Y46" s="30" t="s">
        <v>2298</v>
      </c>
      <c r="AC46" s="60">
        <v>47</v>
      </c>
      <c r="AD46" s="69" t="s">
        <v>1066</v>
      </c>
    </row>
    <row r="47" spans="1:30" ht="18" customHeight="1">
      <c r="A47" s="536" t="s">
        <v>1476</v>
      </c>
      <c r="B47" s="195" t="s">
        <v>1351</v>
      </c>
      <c r="C47" s="194" t="s">
        <v>1477</v>
      </c>
      <c r="D47" s="234">
        <v>1</v>
      </c>
      <c r="E47" s="16">
        <v>51</v>
      </c>
      <c r="F47" s="16">
        <v>5</v>
      </c>
      <c r="G47" s="397">
        <v>2</v>
      </c>
      <c r="H47" s="24" t="s">
        <v>1231</v>
      </c>
      <c r="I47" s="376">
        <v>1</v>
      </c>
      <c r="J47" s="376">
        <v>7</v>
      </c>
      <c r="K47" s="443" t="s">
        <v>1264</v>
      </c>
      <c r="L47" s="408" t="s">
        <v>2265</v>
      </c>
      <c r="M47" s="407" t="s">
        <v>2259</v>
      </c>
      <c r="N47" s="521">
        <v>1.5</v>
      </c>
      <c r="O47" s="66">
        <v>7</v>
      </c>
      <c r="P47" s="447" t="s">
        <v>2260</v>
      </c>
      <c r="Q47" s="448" t="s">
        <v>2261</v>
      </c>
      <c r="R47" s="448" t="s">
        <v>2262</v>
      </c>
      <c r="S47" s="769" t="s">
        <v>3589</v>
      </c>
      <c r="T47" s="779"/>
      <c r="U47" s="238"/>
      <c r="V47" s="66" t="s">
        <v>642</v>
      </c>
      <c r="W47" s="436" t="s">
        <v>2299</v>
      </c>
      <c r="X47" s="51"/>
      <c r="Y47" s="255" t="s">
        <v>2300</v>
      </c>
      <c r="AC47" s="60">
        <v>48</v>
      </c>
      <c r="AD47" s="69" t="s">
        <v>1534</v>
      </c>
    </row>
    <row r="48" spans="1:30" ht="18" customHeight="1">
      <c r="A48" s="536" t="s">
        <v>324</v>
      </c>
      <c r="B48" s="195" t="s">
        <v>1351</v>
      </c>
      <c r="C48" s="194" t="s">
        <v>325</v>
      </c>
      <c r="D48" s="240">
        <v>1</v>
      </c>
      <c r="E48" s="16">
        <v>51</v>
      </c>
      <c r="F48" s="16">
        <v>5</v>
      </c>
      <c r="G48" s="375">
        <v>0.1</v>
      </c>
      <c r="H48" s="24" t="s">
        <v>1231</v>
      </c>
      <c r="I48" s="108">
        <v>1</v>
      </c>
      <c r="J48" s="376">
        <v>0.5</v>
      </c>
      <c r="K48" s="443" t="s">
        <v>1264</v>
      </c>
      <c r="L48" s="446" t="s">
        <v>2301</v>
      </c>
      <c r="M48" s="433" t="s">
        <v>2302</v>
      </c>
      <c r="N48" s="519">
        <v>1.5</v>
      </c>
      <c r="O48" s="66">
        <v>0.5</v>
      </c>
      <c r="P48" s="238"/>
      <c r="Q48" s="238"/>
      <c r="R48" s="238"/>
      <c r="S48" s="769" t="s">
        <v>3589</v>
      </c>
      <c r="T48" s="779"/>
      <c r="U48" s="238"/>
      <c r="V48" s="66" t="s">
        <v>260</v>
      </c>
      <c r="W48" s="436" t="s">
        <v>2303</v>
      </c>
      <c r="X48" s="223"/>
      <c r="Y48" s="138" t="s">
        <v>2304</v>
      </c>
      <c r="AC48" s="60">
        <v>49</v>
      </c>
      <c r="AD48" s="61" t="s">
        <v>809</v>
      </c>
    </row>
    <row r="49" spans="1:30" ht="18" customHeight="1">
      <c r="A49" s="537" t="s">
        <v>1270</v>
      </c>
      <c r="B49" s="289" t="s">
        <v>1353</v>
      </c>
      <c r="C49" s="196" t="s">
        <v>1069</v>
      </c>
      <c r="D49" s="397">
        <v>1</v>
      </c>
      <c r="E49" s="16">
        <v>51</v>
      </c>
      <c r="F49" s="16">
        <v>5</v>
      </c>
      <c r="G49" s="16">
        <v>1</v>
      </c>
      <c r="H49" s="24" t="s">
        <v>1231</v>
      </c>
      <c r="I49" s="108">
        <v>1</v>
      </c>
      <c r="J49" s="108">
        <v>5</v>
      </c>
      <c r="K49" s="443" t="s">
        <v>1264</v>
      </c>
      <c r="L49" s="445" t="s">
        <v>2305</v>
      </c>
      <c r="M49" s="407" t="s">
        <v>2306</v>
      </c>
      <c r="N49" s="522">
        <v>1.5</v>
      </c>
      <c r="O49" s="534" t="s">
        <v>2307</v>
      </c>
      <c r="P49" s="456" t="s">
        <v>2308</v>
      </c>
      <c r="Q49" s="238"/>
      <c r="R49" s="238"/>
      <c r="S49" s="769" t="s">
        <v>3590</v>
      </c>
      <c r="T49" s="779"/>
      <c r="U49" s="238"/>
      <c r="V49" s="66" t="s">
        <v>2309</v>
      </c>
      <c r="W49" s="436" t="s">
        <v>2310</v>
      </c>
      <c r="X49" s="51"/>
      <c r="Y49" s="224" t="s">
        <v>2311</v>
      </c>
      <c r="AC49" s="60">
        <v>40</v>
      </c>
      <c r="AD49" s="69" t="s">
        <v>2312</v>
      </c>
    </row>
    <row r="50" spans="1:30" ht="18" customHeight="1">
      <c r="A50" s="537" t="s">
        <v>1071</v>
      </c>
      <c r="B50" s="192" t="s">
        <v>2313</v>
      </c>
      <c r="C50" s="196" t="s">
        <v>1072</v>
      </c>
      <c r="D50" s="431">
        <v>1</v>
      </c>
      <c r="E50" s="16">
        <v>51</v>
      </c>
      <c r="F50" s="16">
        <v>5</v>
      </c>
      <c r="G50" s="240">
        <v>1.8</v>
      </c>
      <c r="H50" s="24" t="s">
        <v>1231</v>
      </c>
      <c r="I50" s="108">
        <v>1</v>
      </c>
      <c r="J50" s="108">
        <v>5</v>
      </c>
      <c r="K50" s="443" t="s">
        <v>1264</v>
      </c>
      <c r="L50" s="444" t="s">
        <v>2314</v>
      </c>
      <c r="M50" s="433" t="s">
        <v>2315</v>
      </c>
      <c r="N50" s="523">
        <v>1.5</v>
      </c>
      <c r="O50" s="534" t="s">
        <v>2316</v>
      </c>
      <c r="P50" s="456" t="s">
        <v>2308</v>
      </c>
      <c r="Q50" s="238"/>
      <c r="R50" s="238"/>
      <c r="S50" s="769" t="s">
        <v>3590</v>
      </c>
      <c r="T50" s="779"/>
      <c r="U50" s="238"/>
      <c r="V50" s="66" t="s">
        <v>2317</v>
      </c>
      <c r="W50" s="436" t="s">
        <v>2318</v>
      </c>
      <c r="X50" s="51"/>
      <c r="Y50" s="96" t="s">
        <v>2319</v>
      </c>
    </row>
    <row r="51" spans="1:30" ht="18" customHeight="1">
      <c r="A51" s="728" t="s">
        <v>573</v>
      </c>
      <c r="B51" s="729" t="s">
        <v>1353</v>
      </c>
      <c r="C51" s="729" t="s">
        <v>2320</v>
      </c>
      <c r="D51" s="730">
        <v>1</v>
      </c>
      <c r="E51" s="514">
        <v>51</v>
      </c>
      <c r="F51" s="514">
        <v>5</v>
      </c>
      <c r="G51" s="731">
        <v>1.8</v>
      </c>
      <c r="H51" s="732" t="s">
        <v>1231</v>
      </c>
      <c r="I51" s="733">
        <v>1</v>
      </c>
      <c r="J51" s="733">
        <v>5</v>
      </c>
      <c r="K51" s="734" t="s">
        <v>1264</v>
      </c>
      <c r="L51" s="450" t="s">
        <v>2314</v>
      </c>
      <c r="M51" s="451" t="s">
        <v>2321</v>
      </c>
      <c r="N51" s="735">
        <v>1.5</v>
      </c>
      <c r="O51" s="534" t="s">
        <v>2316</v>
      </c>
      <c r="P51" s="456" t="s">
        <v>2308</v>
      </c>
      <c r="Q51" s="238"/>
      <c r="R51" s="238"/>
      <c r="S51" s="769" t="s">
        <v>3590</v>
      </c>
      <c r="T51" s="779"/>
      <c r="U51" s="238"/>
      <c r="V51" s="66" t="s">
        <v>643</v>
      </c>
      <c r="W51" s="67" t="s">
        <v>2322</v>
      </c>
      <c r="Y51" s="62" t="s">
        <v>2323</v>
      </c>
      <c r="AC51" s="69" t="s">
        <v>1228</v>
      </c>
    </row>
    <row r="52" spans="1:30" ht="18" customHeight="1">
      <c r="A52" s="736" t="s">
        <v>575</v>
      </c>
      <c r="B52" s="538" t="s">
        <v>1353</v>
      </c>
      <c r="C52" s="538" t="s">
        <v>576</v>
      </c>
      <c r="D52" s="539">
        <v>1</v>
      </c>
      <c r="E52" s="540">
        <v>51</v>
      </c>
      <c r="F52" s="540">
        <v>5</v>
      </c>
      <c r="G52" s="540">
        <v>1</v>
      </c>
      <c r="H52" s="541" t="s">
        <v>1231</v>
      </c>
      <c r="I52" s="542">
        <v>1</v>
      </c>
      <c r="J52" s="542">
        <v>5</v>
      </c>
      <c r="K52" s="543" t="s">
        <v>1264</v>
      </c>
      <c r="L52" s="737" t="s">
        <v>2305</v>
      </c>
      <c r="M52" s="738" t="s">
        <v>2324</v>
      </c>
      <c r="N52" s="544">
        <v>1.5</v>
      </c>
      <c r="O52" s="739" t="s">
        <v>2316</v>
      </c>
      <c r="P52" s="740" t="s">
        <v>2308</v>
      </c>
      <c r="Q52" s="741"/>
      <c r="R52" s="763"/>
      <c r="S52" s="769" t="s">
        <v>3590</v>
      </c>
      <c r="T52" s="779"/>
      <c r="U52" s="238"/>
      <c r="V52" s="66" t="s">
        <v>2325</v>
      </c>
      <c r="W52" s="436" t="s">
        <v>2326</v>
      </c>
      <c r="X52" s="51"/>
      <c r="Y52" s="105" t="s">
        <v>2327</v>
      </c>
      <c r="Z52" s="52"/>
      <c r="AC52" s="60">
        <v>51</v>
      </c>
      <c r="AD52" s="69" t="s">
        <v>1266</v>
      </c>
    </row>
    <row r="53" spans="1:30" ht="18" customHeight="1">
      <c r="A53" s="742" t="s">
        <v>578</v>
      </c>
      <c r="B53" s="545" t="s">
        <v>1353</v>
      </c>
      <c r="C53" s="545" t="s">
        <v>2328</v>
      </c>
      <c r="D53" s="546">
        <v>1</v>
      </c>
      <c r="E53" s="547">
        <v>51</v>
      </c>
      <c r="F53" s="547">
        <v>5</v>
      </c>
      <c r="G53" s="548">
        <v>1.8</v>
      </c>
      <c r="H53" s="549" t="s">
        <v>1231</v>
      </c>
      <c r="I53" s="550">
        <v>1</v>
      </c>
      <c r="J53" s="550">
        <v>5</v>
      </c>
      <c r="K53" s="551" t="s">
        <v>1264</v>
      </c>
      <c r="L53" s="552" t="s">
        <v>2329</v>
      </c>
      <c r="M53" s="553" t="s">
        <v>2330</v>
      </c>
      <c r="N53" s="554">
        <v>1.5</v>
      </c>
      <c r="O53" s="555" t="s">
        <v>2307</v>
      </c>
      <c r="P53" s="556" t="s">
        <v>2331</v>
      </c>
      <c r="Q53" s="557"/>
      <c r="R53" s="764"/>
      <c r="S53" s="769" t="s">
        <v>3590</v>
      </c>
      <c r="T53" s="779"/>
      <c r="U53" s="238"/>
      <c r="V53" s="66" t="s">
        <v>2332</v>
      </c>
      <c r="W53" s="480" t="s">
        <v>2333</v>
      </c>
      <c r="X53" s="51"/>
      <c r="Y53" s="359" t="s">
        <v>2334</v>
      </c>
      <c r="Z53" s="52"/>
      <c r="AC53" s="60">
        <v>52</v>
      </c>
      <c r="AD53" s="69" t="s">
        <v>1269</v>
      </c>
    </row>
    <row r="54" spans="1:30" ht="18" customHeight="1">
      <c r="A54" s="742" t="s">
        <v>274</v>
      </c>
      <c r="B54" s="545" t="s">
        <v>1353</v>
      </c>
      <c r="C54" s="545" t="s">
        <v>275</v>
      </c>
      <c r="D54" s="546">
        <v>1</v>
      </c>
      <c r="E54" s="547">
        <v>51</v>
      </c>
      <c r="F54" s="547">
        <v>5</v>
      </c>
      <c r="G54" s="548">
        <v>1.8</v>
      </c>
      <c r="H54" s="549" t="s">
        <v>1231</v>
      </c>
      <c r="I54" s="550">
        <v>1</v>
      </c>
      <c r="J54" s="550">
        <v>5</v>
      </c>
      <c r="K54" s="551" t="s">
        <v>1264</v>
      </c>
      <c r="L54" s="552" t="s">
        <v>2329</v>
      </c>
      <c r="M54" s="553" t="s">
        <v>2330</v>
      </c>
      <c r="N54" s="554">
        <v>1.5</v>
      </c>
      <c r="O54" s="555" t="s">
        <v>2307</v>
      </c>
      <c r="P54" s="556" t="s">
        <v>2331</v>
      </c>
      <c r="Q54" s="549"/>
      <c r="R54" s="764"/>
      <c r="S54" s="769" t="s">
        <v>3590</v>
      </c>
      <c r="T54" s="779"/>
      <c r="U54" s="238"/>
      <c r="V54" s="66" t="s">
        <v>2335</v>
      </c>
      <c r="W54" s="436" t="s">
        <v>2336</v>
      </c>
      <c r="X54" s="51"/>
      <c r="Y54" s="227" t="s">
        <v>2337</v>
      </c>
      <c r="Z54" s="52"/>
      <c r="AC54" s="60">
        <v>53</v>
      </c>
      <c r="AD54" s="69" t="s">
        <v>1070</v>
      </c>
    </row>
    <row r="55" spans="1:30" ht="18" customHeight="1" thickBot="1">
      <c r="A55" s="742" t="s">
        <v>277</v>
      </c>
      <c r="B55" s="545" t="s">
        <v>1353</v>
      </c>
      <c r="C55" s="545" t="s">
        <v>2338</v>
      </c>
      <c r="D55" s="558">
        <v>1</v>
      </c>
      <c r="E55" s="547">
        <v>51</v>
      </c>
      <c r="F55" s="547">
        <v>5</v>
      </c>
      <c r="G55" s="547">
        <v>1</v>
      </c>
      <c r="H55" s="549" t="s">
        <v>1231</v>
      </c>
      <c r="I55" s="550">
        <v>1</v>
      </c>
      <c r="J55" s="550">
        <v>5</v>
      </c>
      <c r="K55" s="551" t="s">
        <v>1264</v>
      </c>
      <c r="L55" s="559" t="s">
        <v>2339</v>
      </c>
      <c r="M55" s="560" t="s">
        <v>2340</v>
      </c>
      <c r="N55" s="561">
        <v>1.5</v>
      </c>
      <c r="O55" s="555" t="s">
        <v>2341</v>
      </c>
      <c r="P55" s="556" t="s">
        <v>2342</v>
      </c>
      <c r="Q55" s="549"/>
      <c r="R55" s="764"/>
      <c r="S55" s="769" t="s">
        <v>3590</v>
      </c>
      <c r="T55" s="779"/>
      <c r="U55" s="238"/>
      <c r="V55" s="70" t="s">
        <v>2343</v>
      </c>
      <c r="W55" s="388" t="s">
        <v>2344</v>
      </c>
      <c r="X55" s="51"/>
      <c r="Y55" s="30" t="s">
        <v>2345</v>
      </c>
      <c r="Z55" s="52"/>
      <c r="AC55" s="60">
        <v>54</v>
      </c>
      <c r="AD55" s="60" t="s">
        <v>572</v>
      </c>
    </row>
    <row r="56" spans="1:30" ht="18" customHeight="1" thickBot="1">
      <c r="A56" s="742" t="s">
        <v>279</v>
      </c>
      <c r="B56" s="545" t="s">
        <v>1353</v>
      </c>
      <c r="C56" s="562" t="s">
        <v>280</v>
      </c>
      <c r="D56" s="563">
        <v>1</v>
      </c>
      <c r="E56" s="547">
        <v>51</v>
      </c>
      <c r="F56" s="547">
        <v>5</v>
      </c>
      <c r="G56" s="563">
        <v>1.8</v>
      </c>
      <c r="H56" s="549" t="s">
        <v>1231</v>
      </c>
      <c r="I56" s="550">
        <v>1</v>
      </c>
      <c r="J56" s="550">
        <v>5</v>
      </c>
      <c r="K56" s="551" t="s">
        <v>1264</v>
      </c>
      <c r="L56" s="564" t="s">
        <v>2346</v>
      </c>
      <c r="M56" s="565" t="s">
        <v>2347</v>
      </c>
      <c r="N56" s="566">
        <v>1.5</v>
      </c>
      <c r="O56" s="555" t="s">
        <v>2341</v>
      </c>
      <c r="P56" s="556" t="s">
        <v>2342</v>
      </c>
      <c r="Q56" s="549"/>
      <c r="R56" s="764"/>
      <c r="S56" s="769" t="s">
        <v>3590</v>
      </c>
      <c r="T56" s="779"/>
      <c r="U56" s="238"/>
      <c r="V56" s="32"/>
      <c r="X56" s="81"/>
      <c r="Y56" s="359" t="s">
        <v>2348</v>
      </c>
      <c r="Z56" s="52"/>
      <c r="AC56" s="60">
        <v>55</v>
      </c>
      <c r="AD56" s="69" t="s">
        <v>574</v>
      </c>
    </row>
    <row r="57" spans="1:30" ht="18" customHeight="1" thickBot="1">
      <c r="A57" s="742" t="s">
        <v>772</v>
      </c>
      <c r="B57" s="545" t="s">
        <v>1353</v>
      </c>
      <c r="C57" s="545" t="s">
        <v>773</v>
      </c>
      <c r="D57" s="558">
        <v>1</v>
      </c>
      <c r="E57" s="547">
        <v>51</v>
      </c>
      <c r="F57" s="547">
        <v>5</v>
      </c>
      <c r="G57" s="547">
        <v>1</v>
      </c>
      <c r="H57" s="549" t="s">
        <v>1231</v>
      </c>
      <c r="I57" s="550">
        <v>1</v>
      </c>
      <c r="J57" s="550">
        <v>5</v>
      </c>
      <c r="K57" s="551" t="s">
        <v>1264</v>
      </c>
      <c r="L57" s="559" t="s">
        <v>2339</v>
      </c>
      <c r="M57" s="560" t="s">
        <v>2340</v>
      </c>
      <c r="N57" s="561">
        <v>1.5</v>
      </c>
      <c r="O57" s="555" t="s">
        <v>2341</v>
      </c>
      <c r="P57" s="556" t="s">
        <v>2342</v>
      </c>
      <c r="Q57" s="549"/>
      <c r="R57" s="764"/>
      <c r="S57" s="769" t="s">
        <v>3590</v>
      </c>
      <c r="T57" s="779"/>
      <c r="U57" s="238"/>
      <c r="V57" s="2085" t="s">
        <v>2349</v>
      </c>
      <c r="W57" s="2086"/>
      <c r="X57" s="81"/>
      <c r="Y57" s="198" t="s">
        <v>2350</v>
      </c>
      <c r="Z57" s="52"/>
      <c r="AC57" s="60">
        <v>56</v>
      </c>
      <c r="AD57" s="69" t="s">
        <v>577</v>
      </c>
    </row>
    <row r="58" spans="1:30" ht="18" customHeight="1">
      <c r="A58" s="742" t="s">
        <v>1427</v>
      </c>
      <c r="B58" s="545" t="s">
        <v>1353</v>
      </c>
      <c r="C58" s="545" t="s">
        <v>1428</v>
      </c>
      <c r="D58" s="546">
        <v>1</v>
      </c>
      <c r="E58" s="547">
        <v>51</v>
      </c>
      <c r="F58" s="547">
        <v>5</v>
      </c>
      <c r="G58" s="548">
        <v>1.8</v>
      </c>
      <c r="H58" s="549" t="s">
        <v>1231</v>
      </c>
      <c r="I58" s="550">
        <v>1</v>
      </c>
      <c r="J58" s="550">
        <v>5</v>
      </c>
      <c r="K58" s="551" t="s">
        <v>1264</v>
      </c>
      <c r="L58" s="552" t="s">
        <v>2346</v>
      </c>
      <c r="M58" s="553" t="s">
        <v>2351</v>
      </c>
      <c r="N58" s="554">
        <v>1.5</v>
      </c>
      <c r="O58" s="555" t="s">
        <v>2341</v>
      </c>
      <c r="P58" s="556" t="s">
        <v>2342</v>
      </c>
      <c r="Q58" s="549"/>
      <c r="R58" s="764"/>
      <c r="S58" s="769" t="s">
        <v>3590</v>
      </c>
      <c r="T58" s="779"/>
      <c r="U58" s="238"/>
      <c r="V58" s="64" t="s">
        <v>2352</v>
      </c>
      <c r="W58" s="141" t="s">
        <v>2353</v>
      </c>
      <c r="X58" s="81"/>
      <c r="Y58" s="323" t="s">
        <v>2354</v>
      </c>
      <c r="Z58" s="52"/>
      <c r="AC58" s="60">
        <v>57</v>
      </c>
      <c r="AD58" s="69" t="s">
        <v>273</v>
      </c>
    </row>
    <row r="59" spans="1:30" ht="18" customHeight="1">
      <c r="A59" s="742" t="s">
        <v>1430</v>
      </c>
      <c r="B59" s="545" t="s">
        <v>1353</v>
      </c>
      <c r="C59" s="562" t="s">
        <v>1431</v>
      </c>
      <c r="D59" s="548">
        <v>1</v>
      </c>
      <c r="E59" s="547">
        <v>51</v>
      </c>
      <c r="F59" s="547">
        <v>5</v>
      </c>
      <c r="G59" s="548">
        <v>1.8</v>
      </c>
      <c r="H59" s="549" t="s">
        <v>1231</v>
      </c>
      <c r="I59" s="550">
        <v>1</v>
      </c>
      <c r="J59" s="550">
        <v>5</v>
      </c>
      <c r="K59" s="551" t="s">
        <v>1264</v>
      </c>
      <c r="L59" s="552" t="s">
        <v>2314</v>
      </c>
      <c r="M59" s="553" t="s">
        <v>2315</v>
      </c>
      <c r="N59" s="554">
        <v>1.5</v>
      </c>
      <c r="O59" s="555" t="s">
        <v>2316</v>
      </c>
      <c r="P59" s="556" t="s">
        <v>2308</v>
      </c>
      <c r="Q59" s="549"/>
      <c r="R59" s="764"/>
      <c r="S59" s="769" t="s">
        <v>3590</v>
      </c>
      <c r="T59" s="779"/>
      <c r="U59" s="238"/>
      <c r="V59" s="66" t="s">
        <v>2355</v>
      </c>
      <c r="W59" s="142" t="s">
        <v>2356</v>
      </c>
      <c r="X59" s="81"/>
      <c r="Y59" s="198" t="s">
        <v>2357</v>
      </c>
      <c r="Z59" s="52"/>
      <c r="AC59" s="60">
        <v>58</v>
      </c>
      <c r="AD59" s="69" t="s">
        <v>276</v>
      </c>
    </row>
    <row r="60" spans="1:30" ht="18" customHeight="1">
      <c r="A60" s="742" t="s">
        <v>1432</v>
      </c>
      <c r="B60" s="545" t="s">
        <v>1353</v>
      </c>
      <c r="C60" s="562" t="s">
        <v>1433</v>
      </c>
      <c r="D60" s="558">
        <v>1</v>
      </c>
      <c r="E60" s="547">
        <v>51</v>
      </c>
      <c r="F60" s="547">
        <v>5</v>
      </c>
      <c r="G60" s="547">
        <v>1</v>
      </c>
      <c r="H60" s="549" t="s">
        <v>1231</v>
      </c>
      <c r="I60" s="567">
        <v>1.1000000000000001</v>
      </c>
      <c r="J60" s="550">
        <v>5</v>
      </c>
      <c r="K60" s="551" t="s">
        <v>1264</v>
      </c>
      <c r="L60" s="564" t="s">
        <v>2358</v>
      </c>
      <c r="M60" s="560" t="s">
        <v>2359</v>
      </c>
      <c r="N60" s="561">
        <v>1.5</v>
      </c>
      <c r="O60" s="555" t="s">
        <v>2316</v>
      </c>
      <c r="P60" s="556" t="s">
        <v>2308</v>
      </c>
      <c r="Q60" s="549"/>
      <c r="R60" s="764"/>
      <c r="S60" s="769" t="s">
        <v>3590</v>
      </c>
      <c r="T60" s="779"/>
      <c r="U60" s="238"/>
      <c r="V60" s="66" t="s">
        <v>166</v>
      </c>
      <c r="W60" s="142" t="s">
        <v>2360</v>
      </c>
      <c r="X60" s="81"/>
      <c r="Y60" s="30" t="s">
        <v>2361</v>
      </c>
      <c r="Z60" s="52"/>
      <c r="AC60" s="60">
        <v>59</v>
      </c>
      <c r="AD60" s="69" t="s">
        <v>278</v>
      </c>
    </row>
    <row r="61" spans="1:30" ht="18" customHeight="1">
      <c r="A61" s="742" t="s">
        <v>164</v>
      </c>
      <c r="B61" s="545" t="s">
        <v>1353</v>
      </c>
      <c r="C61" s="562" t="s">
        <v>2362</v>
      </c>
      <c r="D61" s="564">
        <v>1</v>
      </c>
      <c r="E61" s="547">
        <v>51</v>
      </c>
      <c r="F61" s="547">
        <v>5</v>
      </c>
      <c r="G61" s="563">
        <v>1.8</v>
      </c>
      <c r="H61" s="549" t="s">
        <v>1231</v>
      </c>
      <c r="I61" s="550">
        <v>1</v>
      </c>
      <c r="J61" s="550">
        <v>5</v>
      </c>
      <c r="K61" s="551" t="s">
        <v>1264</v>
      </c>
      <c r="L61" s="564" t="s">
        <v>2314</v>
      </c>
      <c r="M61" s="565" t="s">
        <v>2321</v>
      </c>
      <c r="N61" s="566">
        <v>1.5</v>
      </c>
      <c r="O61" s="555" t="s">
        <v>2316</v>
      </c>
      <c r="P61" s="556" t="s">
        <v>2308</v>
      </c>
      <c r="Q61" s="549"/>
      <c r="R61" s="764"/>
      <c r="S61" s="769" t="s">
        <v>3590</v>
      </c>
      <c r="T61" s="779"/>
      <c r="U61" s="238"/>
      <c r="V61" s="66" t="s">
        <v>2363</v>
      </c>
      <c r="W61" s="142" t="s">
        <v>2364</v>
      </c>
      <c r="X61" s="81"/>
      <c r="Y61" s="42" t="s">
        <v>2365</v>
      </c>
      <c r="Z61" s="52"/>
      <c r="AC61" s="60">
        <v>50</v>
      </c>
      <c r="AD61" s="69" t="s">
        <v>2166</v>
      </c>
    </row>
    <row r="62" spans="1:30" ht="18" customHeight="1">
      <c r="A62" s="743" t="s">
        <v>2366</v>
      </c>
      <c r="B62" s="568" t="s">
        <v>177</v>
      </c>
      <c r="C62" s="569" t="s">
        <v>2367</v>
      </c>
      <c r="D62" s="570">
        <v>3</v>
      </c>
      <c r="E62" s="547">
        <v>51</v>
      </c>
      <c r="F62" s="547">
        <v>5</v>
      </c>
      <c r="G62" s="571">
        <v>0.4</v>
      </c>
      <c r="H62" s="549" t="s">
        <v>1231</v>
      </c>
      <c r="I62" s="550">
        <v>1</v>
      </c>
      <c r="J62" s="572">
        <v>0.5</v>
      </c>
      <c r="K62" s="551" t="s">
        <v>1264</v>
      </c>
      <c r="L62" s="573" t="s">
        <v>2368</v>
      </c>
      <c r="M62" s="560" t="s">
        <v>2369</v>
      </c>
      <c r="N62" s="574">
        <v>1.5</v>
      </c>
      <c r="O62" s="549">
        <v>0.5</v>
      </c>
      <c r="P62" s="549"/>
      <c r="Q62" s="549"/>
      <c r="R62" s="764"/>
      <c r="S62" s="773" t="s">
        <v>3591</v>
      </c>
      <c r="T62" s="779"/>
      <c r="U62" s="238"/>
      <c r="V62" s="66" t="s">
        <v>726</v>
      </c>
      <c r="W62" s="143" t="s">
        <v>2370</v>
      </c>
      <c r="X62" s="81"/>
      <c r="Y62" s="409" t="s">
        <v>2242</v>
      </c>
      <c r="Z62" s="51"/>
    </row>
    <row r="63" spans="1:30" ht="18" customHeight="1">
      <c r="A63" s="743" t="s">
        <v>1435</v>
      </c>
      <c r="B63" s="575" t="s">
        <v>177</v>
      </c>
      <c r="C63" s="575" t="s">
        <v>1436</v>
      </c>
      <c r="D63" s="576">
        <v>1</v>
      </c>
      <c r="E63" s="547">
        <v>51</v>
      </c>
      <c r="F63" s="547">
        <v>5</v>
      </c>
      <c r="G63" s="563">
        <v>1.8</v>
      </c>
      <c r="H63" s="549" t="s">
        <v>1231</v>
      </c>
      <c r="I63" s="550">
        <v>1</v>
      </c>
      <c r="J63" s="550">
        <v>5</v>
      </c>
      <c r="K63" s="551" t="s">
        <v>1264</v>
      </c>
      <c r="L63" s="577" t="s">
        <v>2371</v>
      </c>
      <c r="M63" s="560" t="s">
        <v>2372</v>
      </c>
      <c r="N63" s="566">
        <v>1.5</v>
      </c>
      <c r="O63" s="549">
        <v>5</v>
      </c>
      <c r="P63" s="578" t="s">
        <v>2275</v>
      </c>
      <c r="Q63" s="579" t="s">
        <v>2276</v>
      </c>
      <c r="R63" s="765" t="s">
        <v>2277</v>
      </c>
      <c r="S63" s="773" t="s">
        <v>3591</v>
      </c>
      <c r="T63" s="779"/>
      <c r="U63" s="238"/>
      <c r="V63" s="66" t="s">
        <v>2373</v>
      </c>
      <c r="W63" s="142" t="s">
        <v>2374</v>
      </c>
      <c r="X63" s="81"/>
      <c r="Y63" s="125" t="s">
        <v>2375</v>
      </c>
      <c r="Z63" s="51"/>
      <c r="AC63" s="69" t="s">
        <v>1429</v>
      </c>
    </row>
    <row r="64" spans="1:30" ht="18" customHeight="1">
      <c r="A64" s="743" t="s">
        <v>1437</v>
      </c>
      <c r="B64" s="575" t="s">
        <v>177</v>
      </c>
      <c r="C64" s="575" t="s">
        <v>1438</v>
      </c>
      <c r="D64" s="576">
        <v>1</v>
      </c>
      <c r="E64" s="547">
        <v>51</v>
      </c>
      <c r="F64" s="547">
        <v>5</v>
      </c>
      <c r="G64" s="563">
        <v>1.8</v>
      </c>
      <c r="H64" s="549" t="s">
        <v>1231</v>
      </c>
      <c r="I64" s="550">
        <v>1</v>
      </c>
      <c r="J64" s="550">
        <v>5</v>
      </c>
      <c r="K64" s="551" t="s">
        <v>1264</v>
      </c>
      <c r="L64" s="577" t="s">
        <v>2376</v>
      </c>
      <c r="M64" s="560" t="s">
        <v>2377</v>
      </c>
      <c r="N64" s="566">
        <v>1.5</v>
      </c>
      <c r="O64" s="549">
        <v>5</v>
      </c>
      <c r="P64" s="578" t="s">
        <v>2260</v>
      </c>
      <c r="Q64" s="579" t="s">
        <v>2261</v>
      </c>
      <c r="R64" s="765" t="s">
        <v>2262</v>
      </c>
      <c r="S64" s="773" t="s">
        <v>3591</v>
      </c>
      <c r="T64" s="779"/>
      <c r="U64" s="238"/>
      <c r="V64" s="66" t="s">
        <v>2378</v>
      </c>
      <c r="W64" s="142" t="s">
        <v>2379</v>
      </c>
      <c r="X64" s="81"/>
      <c r="Y64" s="125" t="s">
        <v>2380</v>
      </c>
      <c r="Z64" s="51"/>
      <c r="AC64" s="60">
        <v>81</v>
      </c>
      <c r="AD64" s="69" t="s">
        <v>9</v>
      </c>
    </row>
    <row r="65" spans="1:30" ht="18" customHeight="1">
      <c r="A65" s="743" t="s">
        <v>1440</v>
      </c>
      <c r="B65" s="575" t="s">
        <v>177</v>
      </c>
      <c r="C65" s="575" t="s">
        <v>1441</v>
      </c>
      <c r="D65" s="546">
        <v>1</v>
      </c>
      <c r="E65" s="547">
        <v>51</v>
      </c>
      <c r="F65" s="547">
        <v>5</v>
      </c>
      <c r="G65" s="571">
        <v>0.4</v>
      </c>
      <c r="H65" s="549" t="s">
        <v>1231</v>
      </c>
      <c r="I65" s="580">
        <v>1.2</v>
      </c>
      <c r="J65" s="572">
        <v>0.5</v>
      </c>
      <c r="K65" s="551" t="s">
        <v>1264</v>
      </c>
      <c r="L65" s="552" t="s">
        <v>2381</v>
      </c>
      <c r="M65" s="553" t="s">
        <v>2382</v>
      </c>
      <c r="N65" s="574">
        <v>1.5</v>
      </c>
      <c r="O65" s="549">
        <v>0.5</v>
      </c>
      <c r="P65" s="549"/>
      <c r="Q65" s="549"/>
      <c r="R65" s="764"/>
      <c r="S65" s="773" t="s">
        <v>3591</v>
      </c>
      <c r="T65" s="779"/>
      <c r="U65" s="238"/>
      <c r="V65" s="66" t="s">
        <v>2383</v>
      </c>
      <c r="W65" s="142" t="s">
        <v>2384</v>
      </c>
      <c r="X65" s="81"/>
      <c r="Y65" s="125" t="s">
        <v>2385</v>
      </c>
      <c r="Z65" s="51"/>
      <c r="AC65" s="60">
        <v>82</v>
      </c>
      <c r="AD65" s="61" t="s">
        <v>10</v>
      </c>
    </row>
    <row r="66" spans="1:30" ht="18" customHeight="1">
      <c r="A66" s="743" t="s">
        <v>1219</v>
      </c>
      <c r="B66" s="575" t="s">
        <v>177</v>
      </c>
      <c r="C66" s="575" t="s">
        <v>2386</v>
      </c>
      <c r="D66" s="576">
        <v>1</v>
      </c>
      <c r="E66" s="547">
        <v>51</v>
      </c>
      <c r="F66" s="547">
        <v>5</v>
      </c>
      <c r="G66" s="563">
        <v>1.8</v>
      </c>
      <c r="H66" s="549" t="s">
        <v>1231</v>
      </c>
      <c r="I66" s="550">
        <v>1</v>
      </c>
      <c r="J66" s="550">
        <v>5</v>
      </c>
      <c r="K66" s="551" t="s">
        <v>1264</v>
      </c>
      <c r="L66" s="577" t="s">
        <v>2376</v>
      </c>
      <c r="M66" s="560" t="s">
        <v>2377</v>
      </c>
      <c r="N66" s="566">
        <v>1.5</v>
      </c>
      <c r="O66" s="549">
        <v>5</v>
      </c>
      <c r="P66" s="578" t="s">
        <v>2260</v>
      </c>
      <c r="Q66" s="579" t="s">
        <v>2261</v>
      </c>
      <c r="R66" s="765" t="s">
        <v>2262</v>
      </c>
      <c r="S66" s="773" t="s">
        <v>3591</v>
      </c>
      <c r="T66" s="779"/>
      <c r="U66" s="238"/>
      <c r="V66" s="66" t="s">
        <v>2387</v>
      </c>
      <c r="W66" s="142" t="s">
        <v>2388</v>
      </c>
      <c r="X66" s="32"/>
      <c r="Y66" s="125" t="s">
        <v>2389</v>
      </c>
      <c r="AC66" s="60">
        <v>83</v>
      </c>
      <c r="AD66" s="61" t="s">
        <v>1554</v>
      </c>
    </row>
    <row r="67" spans="1:30" ht="18" customHeight="1">
      <c r="A67" s="743" t="s">
        <v>310</v>
      </c>
      <c r="B67" s="575" t="s">
        <v>177</v>
      </c>
      <c r="C67" s="575" t="s">
        <v>2390</v>
      </c>
      <c r="D67" s="576">
        <v>1</v>
      </c>
      <c r="E67" s="547">
        <v>51</v>
      </c>
      <c r="F67" s="547">
        <v>5</v>
      </c>
      <c r="G67" s="563">
        <v>1.8</v>
      </c>
      <c r="H67" s="549" t="s">
        <v>1231</v>
      </c>
      <c r="I67" s="550">
        <v>1</v>
      </c>
      <c r="J67" s="550">
        <v>5</v>
      </c>
      <c r="K67" s="551" t="s">
        <v>1264</v>
      </c>
      <c r="L67" s="577" t="s">
        <v>2371</v>
      </c>
      <c r="M67" s="560" t="s">
        <v>2372</v>
      </c>
      <c r="N67" s="566">
        <v>1.5</v>
      </c>
      <c r="O67" s="549">
        <v>5</v>
      </c>
      <c r="P67" s="578" t="s">
        <v>2275</v>
      </c>
      <c r="Q67" s="579" t="s">
        <v>2276</v>
      </c>
      <c r="R67" s="765" t="s">
        <v>2277</v>
      </c>
      <c r="S67" s="773" t="s">
        <v>3591</v>
      </c>
      <c r="T67" s="779"/>
      <c r="U67" s="238"/>
      <c r="V67" s="66" t="s">
        <v>2391</v>
      </c>
      <c r="W67" s="142" t="s">
        <v>2392</v>
      </c>
      <c r="X67" s="32"/>
      <c r="Y67" s="74" t="s">
        <v>2393</v>
      </c>
      <c r="AC67" s="60">
        <v>84</v>
      </c>
      <c r="AD67" s="61" t="s">
        <v>1555</v>
      </c>
    </row>
    <row r="68" spans="1:30" ht="18" customHeight="1">
      <c r="A68" s="743" t="s">
        <v>1128</v>
      </c>
      <c r="B68" s="575" t="s">
        <v>177</v>
      </c>
      <c r="C68" s="575" t="s">
        <v>1129</v>
      </c>
      <c r="D68" s="546">
        <v>1</v>
      </c>
      <c r="E68" s="547">
        <v>51</v>
      </c>
      <c r="F68" s="547">
        <v>5</v>
      </c>
      <c r="G68" s="571">
        <v>0.4</v>
      </c>
      <c r="H68" s="549" t="s">
        <v>1231</v>
      </c>
      <c r="I68" s="581">
        <v>1.2</v>
      </c>
      <c r="J68" s="572">
        <v>0.5</v>
      </c>
      <c r="K68" s="551" t="s">
        <v>1264</v>
      </c>
      <c r="L68" s="559" t="s">
        <v>2394</v>
      </c>
      <c r="M68" s="582" t="s">
        <v>2395</v>
      </c>
      <c r="N68" s="574">
        <v>1.5</v>
      </c>
      <c r="O68" s="549">
        <v>0.5</v>
      </c>
      <c r="P68" s="549"/>
      <c r="Q68" s="549"/>
      <c r="R68" s="764"/>
      <c r="S68" s="773" t="s">
        <v>3591</v>
      </c>
      <c r="T68" s="779"/>
      <c r="U68" s="238"/>
      <c r="V68" s="66" t="s">
        <v>2396</v>
      </c>
      <c r="W68" s="142" t="s">
        <v>2397</v>
      </c>
      <c r="X68" s="32"/>
      <c r="Y68" s="296" t="s">
        <v>2398</v>
      </c>
      <c r="AC68" s="60">
        <v>85</v>
      </c>
      <c r="AD68" s="69" t="s">
        <v>1439</v>
      </c>
    </row>
    <row r="69" spans="1:30" ht="18" customHeight="1">
      <c r="A69" s="743" t="s">
        <v>1130</v>
      </c>
      <c r="B69" s="575" t="s">
        <v>177</v>
      </c>
      <c r="C69" s="569" t="s">
        <v>2399</v>
      </c>
      <c r="D69" s="576">
        <v>1</v>
      </c>
      <c r="E69" s="547">
        <v>51</v>
      </c>
      <c r="F69" s="547">
        <v>5</v>
      </c>
      <c r="G69" s="563">
        <v>1.8</v>
      </c>
      <c r="H69" s="549" t="s">
        <v>1231</v>
      </c>
      <c r="I69" s="583">
        <v>1.1000000000000001</v>
      </c>
      <c r="J69" s="550">
        <v>5</v>
      </c>
      <c r="K69" s="551" t="s">
        <v>1264</v>
      </c>
      <c r="L69" s="584" t="s">
        <v>2400</v>
      </c>
      <c r="M69" s="585" t="s">
        <v>2401</v>
      </c>
      <c r="N69" s="566">
        <v>1.5</v>
      </c>
      <c r="O69" s="549">
        <v>5</v>
      </c>
      <c r="P69" s="578" t="s">
        <v>2275</v>
      </c>
      <c r="Q69" s="579" t="s">
        <v>2276</v>
      </c>
      <c r="R69" s="765" t="s">
        <v>2277</v>
      </c>
      <c r="S69" s="773" t="s">
        <v>3591</v>
      </c>
      <c r="T69" s="779"/>
      <c r="U69" s="238"/>
      <c r="V69" s="66" t="s">
        <v>2402</v>
      </c>
      <c r="W69" s="142" t="s">
        <v>2403</v>
      </c>
      <c r="X69" s="32"/>
      <c r="Y69" s="125" t="s">
        <v>2404</v>
      </c>
      <c r="AC69" s="60">
        <v>86</v>
      </c>
      <c r="AD69" s="61" t="s">
        <v>1218</v>
      </c>
    </row>
    <row r="70" spans="1:30" ht="18" customHeight="1" thickBot="1">
      <c r="A70" s="743" t="s">
        <v>1131</v>
      </c>
      <c r="B70" s="575" t="s">
        <v>177</v>
      </c>
      <c r="C70" s="569" t="s">
        <v>587</v>
      </c>
      <c r="D70" s="570">
        <v>3</v>
      </c>
      <c r="E70" s="547">
        <v>51</v>
      </c>
      <c r="F70" s="547">
        <v>5</v>
      </c>
      <c r="G70" s="571">
        <v>0.4</v>
      </c>
      <c r="H70" s="549" t="s">
        <v>1231</v>
      </c>
      <c r="I70" s="550">
        <v>1</v>
      </c>
      <c r="J70" s="572">
        <v>0.5</v>
      </c>
      <c r="K70" s="551" t="s">
        <v>1264</v>
      </c>
      <c r="L70" s="573" t="s">
        <v>2368</v>
      </c>
      <c r="M70" s="560" t="s">
        <v>2369</v>
      </c>
      <c r="N70" s="574">
        <v>1.5</v>
      </c>
      <c r="O70" s="549">
        <v>0.5</v>
      </c>
      <c r="P70" s="549"/>
      <c r="Q70" s="549"/>
      <c r="R70" s="764"/>
      <c r="S70" s="773" t="s">
        <v>3591</v>
      </c>
      <c r="T70" s="779"/>
      <c r="U70" s="238"/>
      <c r="V70" s="70" t="s">
        <v>2405</v>
      </c>
      <c r="W70" s="501" t="s">
        <v>2406</v>
      </c>
      <c r="X70" s="32"/>
      <c r="Y70" s="199" t="s">
        <v>2407</v>
      </c>
      <c r="AC70" s="60">
        <v>87</v>
      </c>
      <c r="AD70" s="61" t="s">
        <v>309</v>
      </c>
    </row>
    <row r="71" spans="1:30" ht="18" customHeight="1" thickBot="1">
      <c r="A71" s="743" t="s">
        <v>57</v>
      </c>
      <c r="B71" s="575" t="s">
        <v>177</v>
      </c>
      <c r="C71" s="569" t="s">
        <v>2408</v>
      </c>
      <c r="D71" s="570">
        <v>3</v>
      </c>
      <c r="E71" s="547">
        <v>51</v>
      </c>
      <c r="F71" s="547">
        <v>5</v>
      </c>
      <c r="G71" s="571">
        <v>0.4</v>
      </c>
      <c r="H71" s="549" t="s">
        <v>1231</v>
      </c>
      <c r="I71" s="550">
        <v>1</v>
      </c>
      <c r="J71" s="572">
        <v>0.5</v>
      </c>
      <c r="K71" s="551" t="s">
        <v>1264</v>
      </c>
      <c r="L71" s="573" t="s">
        <v>2368</v>
      </c>
      <c r="M71" s="560" t="s">
        <v>2369</v>
      </c>
      <c r="N71" s="574">
        <v>1.5</v>
      </c>
      <c r="O71" s="549">
        <v>0.5</v>
      </c>
      <c r="P71" s="549"/>
      <c r="Q71" s="549"/>
      <c r="R71" s="764"/>
      <c r="S71" s="773" t="s">
        <v>3591</v>
      </c>
      <c r="T71" s="779"/>
      <c r="U71" s="238"/>
      <c r="V71" s="77"/>
      <c r="X71" s="32"/>
      <c r="Y71" s="398" t="s">
        <v>2409</v>
      </c>
      <c r="AC71" s="60">
        <v>88</v>
      </c>
      <c r="AD71" s="69" t="s">
        <v>311</v>
      </c>
    </row>
    <row r="72" spans="1:30" ht="18" customHeight="1">
      <c r="A72" s="744" t="s">
        <v>1472</v>
      </c>
      <c r="B72" s="586" t="s">
        <v>119</v>
      </c>
      <c r="C72" s="545" t="s">
        <v>355</v>
      </c>
      <c r="D72" s="546">
        <v>1</v>
      </c>
      <c r="E72" s="547">
        <v>51</v>
      </c>
      <c r="F72" s="587">
        <v>5</v>
      </c>
      <c r="G72" s="571">
        <v>1.7</v>
      </c>
      <c r="H72" s="550" t="s">
        <v>1231</v>
      </c>
      <c r="I72" s="550">
        <v>1</v>
      </c>
      <c r="J72" s="588">
        <v>6</v>
      </c>
      <c r="K72" s="551" t="s">
        <v>1264</v>
      </c>
      <c r="L72" s="589" t="s">
        <v>2410</v>
      </c>
      <c r="M72" s="590" t="s">
        <v>2411</v>
      </c>
      <c r="N72" s="574">
        <v>1.5</v>
      </c>
      <c r="O72" s="591">
        <v>1</v>
      </c>
      <c r="P72" s="549"/>
      <c r="Q72" s="549"/>
      <c r="R72" s="764"/>
      <c r="S72" s="773" t="s">
        <v>3636</v>
      </c>
      <c r="T72" s="779"/>
      <c r="U72" s="238"/>
      <c r="V72" s="64" t="s">
        <v>2412</v>
      </c>
      <c r="W72" s="78" t="s">
        <v>2413</v>
      </c>
      <c r="X72" s="65"/>
      <c r="Y72" s="99" t="s">
        <v>2414</v>
      </c>
      <c r="Z72" s="41"/>
    </row>
    <row r="73" spans="1:30" ht="18" customHeight="1">
      <c r="A73" s="744" t="s">
        <v>356</v>
      </c>
      <c r="B73" s="545" t="s">
        <v>119</v>
      </c>
      <c r="C73" s="562" t="s">
        <v>357</v>
      </c>
      <c r="D73" s="592">
        <v>1</v>
      </c>
      <c r="E73" s="547">
        <v>51</v>
      </c>
      <c r="F73" s="593">
        <v>5</v>
      </c>
      <c r="G73" s="593">
        <v>1</v>
      </c>
      <c r="H73" s="549" t="s">
        <v>1231</v>
      </c>
      <c r="I73" s="594">
        <v>1</v>
      </c>
      <c r="J73" s="594">
        <v>5</v>
      </c>
      <c r="K73" s="551" t="s">
        <v>1264</v>
      </c>
      <c r="L73" s="578" t="s">
        <v>2415</v>
      </c>
      <c r="M73" s="595" t="s">
        <v>2416</v>
      </c>
      <c r="N73" s="596">
        <v>1.5</v>
      </c>
      <c r="O73" s="594">
        <v>5</v>
      </c>
      <c r="P73" s="578" t="s">
        <v>2260</v>
      </c>
      <c r="Q73" s="579" t="s">
        <v>2261</v>
      </c>
      <c r="R73" s="765" t="s">
        <v>2262</v>
      </c>
      <c r="S73" s="773" t="s">
        <v>3591</v>
      </c>
      <c r="T73" s="779"/>
      <c r="U73" s="238"/>
      <c r="V73" s="66" t="s">
        <v>644</v>
      </c>
      <c r="W73" s="79" t="s">
        <v>2417</v>
      </c>
      <c r="X73" s="65"/>
      <c r="Y73" s="405" t="s">
        <v>2418</v>
      </c>
      <c r="Z73" s="41"/>
    </row>
    <row r="74" spans="1:30" ht="18" customHeight="1">
      <c r="A74" s="744" t="s">
        <v>358</v>
      </c>
      <c r="B74" s="545" t="s">
        <v>119</v>
      </c>
      <c r="C74" s="562" t="s">
        <v>2419</v>
      </c>
      <c r="D74" s="546">
        <v>0</v>
      </c>
      <c r="E74" s="547">
        <v>51</v>
      </c>
      <c r="F74" s="597">
        <v>5</v>
      </c>
      <c r="G74" s="571">
        <v>0.4</v>
      </c>
      <c r="H74" s="549" t="s">
        <v>1231</v>
      </c>
      <c r="I74" s="583">
        <v>1.8</v>
      </c>
      <c r="J74" s="591">
        <v>1</v>
      </c>
      <c r="K74" s="551" t="s">
        <v>1264</v>
      </c>
      <c r="L74" s="584" t="s">
        <v>2420</v>
      </c>
      <c r="M74" s="585" t="s">
        <v>2421</v>
      </c>
      <c r="N74" s="574">
        <v>2.5</v>
      </c>
      <c r="O74" s="591">
        <v>1</v>
      </c>
      <c r="P74" s="549"/>
      <c r="Q74" s="549"/>
      <c r="R74" s="764"/>
      <c r="S74" s="770"/>
      <c r="T74" s="779"/>
      <c r="U74" s="238"/>
      <c r="V74" s="66" t="s">
        <v>2422</v>
      </c>
      <c r="W74" s="79" t="s">
        <v>2423</v>
      </c>
      <c r="X74" s="65"/>
      <c r="Y74" s="405" t="s">
        <v>2424</v>
      </c>
      <c r="Z74" s="41"/>
    </row>
    <row r="75" spans="1:30" ht="18" customHeight="1" thickBot="1">
      <c r="A75" s="744" t="s">
        <v>721</v>
      </c>
      <c r="B75" s="545" t="s">
        <v>119</v>
      </c>
      <c r="C75" s="545" t="s">
        <v>2425</v>
      </c>
      <c r="D75" s="546">
        <v>1</v>
      </c>
      <c r="E75" s="547">
        <v>51</v>
      </c>
      <c r="F75" s="598">
        <v>5</v>
      </c>
      <c r="G75" s="571">
        <v>0.4</v>
      </c>
      <c r="H75" s="549" t="s">
        <v>1231</v>
      </c>
      <c r="I75" s="550">
        <v>1</v>
      </c>
      <c r="J75" s="591">
        <v>1</v>
      </c>
      <c r="K75" s="551" t="s">
        <v>1264</v>
      </c>
      <c r="L75" s="552" t="s">
        <v>2301</v>
      </c>
      <c r="M75" s="553" t="s">
        <v>2426</v>
      </c>
      <c r="N75" s="574">
        <v>1.5</v>
      </c>
      <c r="O75" s="591">
        <v>1</v>
      </c>
      <c r="P75" s="549"/>
      <c r="Q75" s="549"/>
      <c r="R75" s="764"/>
      <c r="S75" s="773" t="s">
        <v>3636</v>
      </c>
      <c r="T75" s="779"/>
      <c r="U75" s="238"/>
      <c r="V75" s="66" t="s">
        <v>75</v>
      </c>
      <c r="W75" s="79" t="s">
        <v>2427</v>
      </c>
      <c r="X75" s="65"/>
      <c r="Y75" s="501" t="s">
        <v>2428</v>
      </c>
      <c r="Z75" s="41"/>
    </row>
    <row r="76" spans="1:30" ht="18" customHeight="1">
      <c r="A76" s="744" t="s">
        <v>198</v>
      </c>
      <c r="B76" s="545" t="s">
        <v>119</v>
      </c>
      <c r="C76" s="545" t="s">
        <v>199</v>
      </c>
      <c r="D76" s="599">
        <v>1</v>
      </c>
      <c r="E76" s="547">
        <v>51</v>
      </c>
      <c r="F76" s="547">
        <v>5</v>
      </c>
      <c r="G76" s="571">
        <v>0.4</v>
      </c>
      <c r="H76" s="549" t="s">
        <v>1231</v>
      </c>
      <c r="I76" s="591">
        <v>1</v>
      </c>
      <c r="J76" s="591">
        <v>1</v>
      </c>
      <c r="K76" s="551" t="s">
        <v>1264</v>
      </c>
      <c r="L76" s="600" t="s">
        <v>2429</v>
      </c>
      <c r="M76" s="560" t="s">
        <v>2430</v>
      </c>
      <c r="N76" s="574">
        <v>1.5</v>
      </c>
      <c r="O76" s="591">
        <v>1</v>
      </c>
      <c r="P76" s="549"/>
      <c r="Q76" s="549"/>
      <c r="R76" s="629"/>
      <c r="S76" s="773" t="s">
        <v>3591</v>
      </c>
      <c r="T76" s="779"/>
      <c r="U76" s="238"/>
      <c r="V76" s="66" t="s">
        <v>76</v>
      </c>
      <c r="W76" s="80" t="s">
        <v>2431</v>
      </c>
      <c r="X76" s="65"/>
      <c r="Y76" s="323" t="s">
        <v>2432</v>
      </c>
      <c r="Z76" s="41"/>
    </row>
    <row r="77" spans="1:30" ht="18" customHeight="1">
      <c r="A77" s="744" t="s">
        <v>200</v>
      </c>
      <c r="B77" s="545" t="s">
        <v>119</v>
      </c>
      <c r="C77" s="545" t="s">
        <v>201</v>
      </c>
      <c r="D77" s="592">
        <v>1</v>
      </c>
      <c r="E77" s="547">
        <v>51</v>
      </c>
      <c r="F77" s="593">
        <v>5</v>
      </c>
      <c r="G77" s="593">
        <v>1</v>
      </c>
      <c r="H77" s="549" t="s">
        <v>1231</v>
      </c>
      <c r="I77" s="594">
        <v>1</v>
      </c>
      <c r="J77" s="594">
        <v>5</v>
      </c>
      <c r="K77" s="551" t="s">
        <v>1264</v>
      </c>
      <c r="L77" s="578" t="s">
        <v>2433</v>
      </c>
      <c r="M77" s="595" t="s">
        <v>2416</v>
      </c>
      <c r="N77" s="596">
        <v>1.5</v>
      </c>
      <c r="O77" s="594">
        <v>5</v>
      </c>
      <c r="P77" s="578" t="s">
        <v>2260</v>
      </c>
      <c r="Q77" s="579" t="s">
        <v>2261</v>
      </c>
      <c r="R77" s="765" t="s">
        <v>2262</v>
      </c>
      <c r="S77" s="773" t="s">
        <v>3591</v>
      </c>
      <c r="T77" s="780"/>
      <c r="U77" s="32"/>
      <c r="V77" s="66" t="s">
        <v>2434</v>
      </c>
      <c r="W77" s="80" t="s">
        <v>2435</v>
      </c>
      <c r="X77" s="65"/>
      <c r="Z77" s="41"/>
    </row>
    <row r="78" spans="1:30" ht="18" customHeight="1">
      <c r="A78" s="744" t="s">
        <v>202</v>
      </c>
      <c r="B78" s="545" t="s">
        <v>119</v>
      </c>
      <c r="C78" s="545" t="s">
        <v>2436</v>
      </c>
      <c r="D78" s="599">
        <v>1</v>
      </c>
      <c r="E78" s="547">
        <v>51</v>
      </c>
      <c r="F78" s="547">
        <v>5</v>
      </c>
      <c r="G78" s="571">
        <v>0.4</v>
      </c>
      <c r="H78" s="549" t="s">
        <v>1231</v>
      </c>
      <c r="I78" s="550">
        <v>1</v>
      </c>
      <c r="J78" s="591">
        <v>1</v>
      </c>
      <c r="K78" s="551" t="s">
        <v>1264</v>
      </c>
      <c r="L78" s="600" t="s">
        <v>2429</v>
      </c>
      <c r="M78" s="560" t="s">
        <v>2430</v>
      </c>
      <c r="N78" s="574">
        <v>1.5</v>
      </c>
      <c r="O78" s="591">
        <v>1</v>
      </c>
      <c r="P78" s="549"/>
      <c r="Q78" s="549"/>
      <c r="R78" s="629"/>
      <c r="S78" s="773" t="s">
        <v>3591</v>
      </c>
      <c r="T78" s="780"/>
      <c r="U78" s="32"/>
      <c r="V78" s="66" t="s">
        <v>77</v>
      </c>
      <c r="W78" s="95" t="s">
        <v>2437</v>
      </c>
      <c r="X78" s="65"/>
      <c r="Y78" s="41"/>
      <c r="Z78" s="41"/>
    </row>
    <row r="79" spans="1:30" ht="18" customHeight="1">
      <c r="A79" s="744" t="s">
        <v>747</v>
      </c>
      <c r="B79" s="545" t="s">
        <v>2438</v>
      </c>
      <c r="C79" s="545" t="s">
        <v>748</v>
      </c>
      <c r="D79" s="599">
        <v>1</v>
      </c>
      <c r="E79" s="547">
        <v>51</v>
      </c>
      <c r="F79" s="547">
        <v>5</v>
      </c>
      <c r="G79" s="571">
        <v>1.7</v>
      </c>
      <c r="H79" s="549" t="s">
        <v>1231</v>
      </c>
      <c r="I79" s="550">
        <v>1</v>
      </c>
      <c r="J79" s="588">
        <v>6</v>
      </c>
      <c r="K79" s="551" t="s">
        <v>1264</v>
      </c>
      <c r="L79" s="589" t="s">
        <v>2439</v>
      </c>
      <c r="M79" s="590" t="s">
        <v>2440</v>
      </c>
      <c r="N79" s="574">
        <v>1.5</v>
      </c>
      <c r="O79" s="591">
        <v>1</v>
      </c>
      <c r="P79" s="549"/>
      <c r="Q79" s="549"/>
      <c r="R79" s="629"/>
      <c r="S79" s="770" t="s">
        <v>3636</v>
      </c>
      <c r="T79" s="780"/>
      <c r="U79" s="32"/>
      <c r="V79" s="66" t="s">
        <v>494</v>
      </c>
      <c r="W79" s="80" t="s">
        <v>2441</v>
      </c>
      <c r="X79" s="65"/>
      <c r="Y79" s="405" t="s">
        <v>2442</v>
      </c>
      <c r="Z79" s="41"/>
    </row>
    <row r="80" spans="1:30" ht="18" customHeight="1">
      <c r="A80" s="744" t="s">
        <v>1535</v>
      </c>
      <c r="B80" s="545" t="s">
        <v>119</v>
      </c>
      <c r="C80" s="545" t="s">
        <v>1536</v>
      </c>
      <c r="D80" s="546">
        <v>1</v>
      </c>
      <c r="E80" s="547">
        <v>51</v>
      </c>
      <c r="F80" s="597">
        <v>5</v>
      </c>
      <c r="G80" s="571">
        <v>1.7</v>
      </c>
      <c r="H80" s="549" t="s">
        <v>1231</v>
      </c>
      <c r="I80" s="550">
        <v>1</v>
      </c>
      <c r="J80" s="588">
        <v>6</v>
      </c>
      <c r="K80" s="551" t="s">
        <v>1264</v>
      </c>
      <c r="L80" s="589" t="s">
        <v>2439</v>
      </c>
      <c r="M80" s="590" t="s">
        <v>2440</v>
      </c>
      <c r="N80" s="574">
        <v>1.5</v>
      </c>
      <c r="O80" s="591">
        <v>1</v>
      </c>
      <c r="P80" s="602" t="s">
        <v>2443</v>
      </c>
      <c r="Q80" s="549"/>
      <c r="R80" s="629"/>
      <c r="S80" s="770" t="s">
        <v>3636</v>
      </c>
      <c r="T80" s="780"/>
      <c r="U80" s="32"/>
      <c r="V80" s="66" t="s">
        <v>495</v>
      </c>
      <c r="W80" s="107" t="s">
        <v>2444</v>
      </c>
      <c r="X80" s="65"/>
      <c r="Y80" s="323" t="s">
        <v>2445</v>
      </c>
      <c r="Z80" s="41"/>
    </row>
    <row r="81" spans="1:26" ht="18" customHeight="1">
      <c r="A81" s="744" t="s">
        <v>180</v>
      </c>
      <c r="B81" s="545" t="s">
        <v>119</v>
      </c>
      <c r="C81" s="562" t="s">
        <v>2446</v>
      </c>
      <c r="D81" s="546">
        <v>1</v>
      </c>
      <c r="E81" s="547">
        <v>51</v>
      </c>
      <c r="F81" s="597">
        <v>5</v>
      </c>
      <c r="G81" s="571">
        <v>1.7</v>
      </c>
      <c r="H81" s="549" t="s">
        <v>1231</v>
      </c>
      <c r="I81" s="603">
        <v>1</v>
      </c>
      <c r="J81" s="588">
        <v>6</v>
      </c>
      <c r="K81" s="551" t="s">
        <v>1264</v>
      </c>
      <c r="L81" s="589" t="s">
        <v>2439</v>
      </c>
      <c r="M81" s="590" t="s">
        <v>2440</v>
      </c>
      <c r="N81" s="574">
        <v>1.5</v>
      </c>
      <c r="O81" s="591">
        <v>1</v>
      </c>
      <c r="P81" s="549"/>
      <c r="Q81" s="549"/>
      <c r="R81" s="629"/>
      <c r="S81" s="770"/>
      <c r="T81" s="780"/>
      <c r="U81" s="32"/>
      <c r="V81" s="66" t="s">
        <v>496</v>
      </c>
      <c r="W81" s="79" t="s">
        <v>2447</v>
      </c>
      <c r="X81" s="65"/>
      <c r="Y81" s="421" t="s">
        <v>2448</v>
      </c>
      <c r="Z81" s="41"/>
    </row>
    <row r="82" spans="1:26" ht="18" customHeight="1">
      <c r="A82" s="744" t="s">
        <v>882</v>
      </c>
      <c r="B82" s="545" t="s">
        <v>119</v>
      </c>
      <c r="C82" s="545" t="s">
        <v>2449</v>
      </c>
      <c r="D82" s="592">
        <v>1</v>
      </c>
      <c r="E82" s="547">
        <v>51</v>
      </c>
      <c r="F82" s="593">
        <v>5</v>
      </c>
      <c r="G82" s="593">
        <v>1</v>
      </c>
      <c r="H82" s="549" t="s">
        <v>1231</v>
      </c>
      <c r="I82" s="594">
        <v>1</v>
      </c>
      <c r="J82" s="594">
        <v>5</v>
      </c>
      <c r="K82" s="551" t="s">
        <v>1264</v>
      </c>
      <c r="L82" s="578" t="s">
        <v>2433</v>
      </c>
      <c r="M82" s="595" t="s">
        <v>2416</v>
      </c>
      <c r="N82" s="596">
        <v>1.5</v>
      </c>
      <c r="O82" s="594">
        <v>5</v>
      </c>
      <c r="P82" s="578" t="s">
        <v>2260</v>
      </c>
      <c r="Q82" s="579" t="s">
        <v>2261</v>
      </c>
      <c r="R82" s="765" t="s">
        <v>2262</v>
      </c>
      <c r="S82" s="773" t="s">
        <v>3591</v>
      </c>
      <c r="T82" s="780"/>
      <c r="U82" s="32"/>
      <c r="V82" s="66" t="s">
        <v>2450</v>
      </c>
      <c r="W82" s="79" t="s">
        <v>2375</v>
      </c>
      <c r="X82" s="65"/>
      <c r="Y82" s="30" t="s">
        <v>2451</v>
      </c>
      <c r="Z82" s="41"/>
    </row>
    <row r="83" spans="1:26" ht="18" customHeight="1">
      <c r="A83" s="744" t="s">
        <v>883</v>
      </c>
      <c r="B83" s="545" t="s">
        <v>119</v>
      </c>
      <c r="C83" s="562" t="s">
        <v>2452</v>
      </c>
      <c r="D83" s="546">
        <v>1</v>
      </c>
      <c r="E83" s="547">
        <v>51</v>
      </c>
      <c r="F83" s="547">
        <v>5</v>
      </c>
      <c r="G83" s="571">
        <v>0.4</v>
      </c>
      <c r="H83" s="549" t="s">
        <v>1231</v>
      </c>
      <c r="I83" s="550">
        <v>1</v>
      </c>
      <c r="J83" s="591">
        <v>1</v>
      </c>
      <c r="K83" s="551" t="s">
        <v>1264</v>
      </c>
      <c r="L83" s="552" t="s">
        <v>2301</v>
      </c>
      <c r="M83" s="553" t="s">
        <v>2426</v>
      </c>
      <c r="N83" s="574">
        <v>1.5</v>
      </c>
      <c r="O83" s="591">
        <v>1</v>
      </c>
      <c r="P83" s="549"/>
      <c r="Q83" s="601"/>
      <c r="R83" s="629"/>
      <c r="S83" s="773" t="s">
        <v>3591</v>
      </c>
      <c r="T83" s="780"/>
      <c r="U83" s="32"/>
      <c r="V83" s="66" t="s">
        <v>2453</v>
      </c>
      <c r="W83" s="79" t="s">
        <v>2454</v>
      </c>
      <c r="X83" s="65"/>
      <c r="Y83" s="336" t="s">
        <v>2455</v>
      </c>
      <c r="Z83" s="41"/>
    </row>
    <row r="84" spans="1:26" ht="18" customHeight="1" thickBot="1">
      <c r="A84" s="744" t="s">
        <v>884</v>
      </c>
      <c r="B84" s="545" t="s">
        <v>119</v>
      </c>
      <c r="C84" s="562" t="s">
        <v>2456</v>
      </c>
      <c r="D84" s="546">
        <v>1</v>
      </c>
      <c r="E84" s="547">
        <v>51</v>
      </c>
      <c r="F84" s="598">
        <v>5</v>
      </c>
      <c r="G84" s="571">
        <v>1.7</v>
      </c>
      <c r="H84" s="549" t="s">
        <v>1231</v>
      </c>
      <c r="I84" s="550">
        <v>1</v>
      </c>
      <c r="J84" s="588">
        <v>6</v>
      </c>
      <c r="K84" s="551" t="s">
        <v>1264</v>
      </c>
      <c r="L84" s="589" t="s">
        <v>2439</v>
      </c>
      <c r="M84" s="590" t="s">
        <v>2440</v>
      </c>
      <c r="N84" s="574">
        <v>1.5</v>
      </c>
      <c r="O84" s="591">
        <v>1</v>
      </c>
      <c r="P84" s="577"/>
      <c r="Q84" s="601"/>
      <c r="R84" s="629"/>
      <c r="S84" s="770"/>
      <c r="T84" s="780"/>
      <c r="U84" s="32"/>
      <c r="V84" s="70" t="s">
        <v>2457</v>
      </c>
      <c r="W84" s="233" t="s">
        <v>2458</v>
      </c>
      <c r="X84" s="65"/>
      <c r="Z84" s="41"/>
    </row>
    <row r="85" spans="1:26" ht="18" customHeight="1" thickBot="1">
      <c r="A85" s="744" t="s">
        <v>885</v>
      </c>
      <c r="B85" s="545" t="s">
        <v>119</v>
      </c>
      <c r="C85" s="562" t="s">
        <v>2459</v>
      </c>
      <c r="D85" s="592">
        <v>1</v>
      </c>
      <c r="E85" s="547">
        <v>51</v>
      </c>
      <c r="F85" s="593">
        <v>5</v>
      </c>
      <c r="G85" s="593">
        <v>1</v>
      </c>
      <c r="H85" s="549" t="s">
        <v>1231</v>
      </c>
      <c r="I85" s="594">
        <v>1</v>
      </c>
      <c r="J85" s="594">
        <v>5</v>
      </c>
      <c r="K85" s="551" t="s">
        <v>1264</v>
      </c>
      <c r="L85" s="578" t="s">
        <v>2415</v>
      </c>
      <c r="M85" s="595" t="s">
        <v>2460</v>
      </c>
      <c r="N85" s="596">
        <v>1.5</v>
      </c>
      <c r="O85" s="594">
        <v>5</v>
      </c>
      <c r="P85" s="578" t="s">
        <v>2275</v>
      </c>
      <c r="Q85" s="579" t="s">
        <v>2276</v>
      </c>
      <c r="R85" s="765" t="s">
        <v>2277</v>
      </c>
      <c r="S85" s="773" t="s">
        <v>3591</v>
      </c>
      <c r="T85" s="780"/>
      <c r="U85" s="32"/>
      <c r="V85" s="294"/>
      <c r="W85" s="478"/>
      <c r="X85" s="65"/>
      <c r="Y85" s="43" t="s">
        <v>2461</v>
      </c>
      <c r="Z85" s="41"/>
    </row>
    <row r="86" spans="1:26" ht="18" customHeight="1">
      <c r="A86" s="744" t="s">
        <v>886</v>
      </c>
      <c r="B86" s="545" t="s">
        <v>119</v>
      </c>
      <c r="C86" s="562" t="s">
        <v>2462</v>
      </c>
      <c r="D86" s="593">
        <v>1</v>
      </c>
      <c r="E86" s="547">
        <v>51</v>
      </c>
      <c r="F86" s="593">
        <v>5</v>
      </c>
      <c r="G86" s="593">
        <v>1</v>
      </c>
      <c r="H86" s="549" t="s">
        <v>1231</v>
      </c>
      <c r="I86" s="594">
        <v>1</v>
      </c>
      <c r="J86" s="594">
        <v>5</v>
      </c>
      <c r="K86" s="551" t="s">
        <v>1264</v>
      </c>
      <c r="L86" s="578" t="s">
        <v>2433</v>
      </c>
      <c r="M86" s="595" t="s">
        <v>2416</v>
      </c>
      <c r="N86" s="596">
        <v>1.5</v>
      </c>
      <c r="O86" s="594">
        <v>5</v>
      </c>
      <c r="P86" s="578" t="s">
        <v>2260</v>
      </c>
      <c r="Q86" s="579" t="s">
        <v>2261</v>
      </c>
      <c r="R86" s="765" t="s">
        <v>2262</v>
      </c>
      <c r="S86" s="773" t="s">
        <v>3591</v>
      </c>
      <c r="T86" s="889" t="s">
        <v>119</v>
      </c>
      <c r="U86" s="32"/>
      <c r="V86" s="64" t="s">
        <v>2463</v>
      </c>
      <c r="W86" s="78" t="s">
        <v>2464</v>
      </c>
      <c r="X86" s="65"/>
      <c r="Y86" s="305" t="s">
        <v>2465</v>
      </c>
      <c r="Z86" s="41"/>
    </row>
    <row r="87" spans="1:26" ht="18" customHeight="1">
      <c r="A87" s="744" t="s">
        <v>29</v>
      </c>
      <c r="B87" s="545" t="s">
        <v>119</v>
      </c>
      <c r="C87" s="604" t="s">
        <v>29</v>
      </c>
      <c r="D87" s="546">
        <v>1</v>
      </c>
      <c r="E87" s="547">
        <v>51</v>
      </c>
      <c r="F87" s="547">
        <v>5</v>
      </c>
      <c r="G87" s="547">
        <v>0.3</v>
      </c>
      <c r="H87" s="549" t="s">
        <v>1231</v>
      </c>
      <c r="I87" s="567">
        <v>1.2</v>
      </c>
      <c r="J87" s="550">
        <v>0.5</v>
      </c>
      <c r="K87" s="551" t="s">
        <v>1264</v>
      </c>
      <c r="L87" s="564" t="s">
        <v>2466</v>
      </c>
      <c r="M87" s="565" t="s">
        <v>2467</v>
      </c>
      <c r="N87" s="574">
        <v>1.5</v>
      </c>
      <c r="O87" s="549">
        <v>0.5</v>
      </c>
      <c r="P87" s="577"/>
      <c r="Q87" s="601"/>
      <c r="R87" s="629"/>
      <c r="S87" s="771" t="s">
        <v>3632</v>
      </c>
      <c r="T87" s="1103" t="s">
        <v>3591</v>
      </c>
      <c r="U87" s="32"/>
      <c r="V87" s="66" t="s">
        <v>361</v>
      </c>
      <c r="W87" s="80" t="s">
        <v>2435</v>
      </c>
      <c r="X87" s="65"/>
      <c r="Y87" s="224" t="s">
        <v>2468</v>
      </c>
      <c r="Z87" s="41"/>
    </row>
    <row r="88" spans="1:26" ht="18" customHeight="1">
      <c r="A88" s="744" t="s">
        <v>30</v>
      </c>
      <c r="B88" s="545" t="s">
        <v>119</v>
      </c>
      <c r="C88" s="604" t="s">
        <v>30</v>
      </c>
      <c r="D88" s="587">
        <v>1</v>
      </c>
      <c r="E88" s="547">
        <v>51</v>
      </c>
      <c r="F88" s="547">
        <v>5</v>
      </c>
      <c r="G88" s="547">
        <v>0.3</v>
      </c>
      <c r="H88" s="549" t="s">
        <v>1231</v>
      </c>
      <c r="I88" s="550">
        <v>1</v>
      </c>
      <c r="J88" s="550">
        <v>0.5</v>
      </c>
      <c r="K88" s="551" t="s">
        <v>1264</v>
      </c>
      <c r="L88" s="577" t="s">
        <v>2469</v>
      </c>
      <c r="M88" s="560" t="s">
        <v>2470</v>
      </c>
      <c r="N88" s="574">
        <v>1.5</v>
      </c>
      <c r="O88" s="549">
        <v>0.5</v>
      </c>
      <c r="P88" s="577"/>
      <c r="Q88" s="601"/>
      <c r="R88" s="629"/>
      <c r="S88" s="773" t="s">
        <v>3591</v>
      </c>
      <c r="T88" s="780"/>
      <c r="U88" s="32"/>
      <c r="V88" s="66" t="s">
        <v>2471</v>
      </c>
      <c r="W88" s="80" t="s">
        <v>2472</v>
      </c>
      <c r="X88" s="65"/>
      <c r="Y88" s="432" t="s">
        <v>2473</v>
      </c>
      <c r="Z88" s="41"/>
    </row>
    <row r="89" spans="1:26" ht="18" customHeight="1">
      <c r="A89" s="744" t="s">
        <v>1387</v>
      </c>
      <c r="B89" s="545" t="s">
        <v>119</v>
      </c>
      <c r="C89" s="604" t="s">
        <v>1387</v>
      </c>
      <c r="D89" s="546">
        <v>1</v>
      </c>
      <c r="E89" s="547">
        <v>51</v>
      </c>
      <c r="F89" s="547">
        <v>5</v>
      </c>
      <c r="G89" s="547">
        <v>0.3</v>
      </c>
      <c r="H89" s="549" t="s">
        <v>1231</v>
      </c>
      <c r="I89" s="567">
        <v>1.1000000000000001</v>
      </c>
      <c r="J89" s="550">
        <v>0.5</v>
      </c>
      <c r="K89" s="551" t="s">
        <v>1264</v>
      </c>
      <c r="L89" s="564" t="s">
        <v>2474</v>
      </c>
      <c r="M89" s="560" t="s">
        <v>2475</v>
      </c>
      <c r="N89" s="574">
        <v>1.5</v>
      </c>
      <c r="O89" s="549">
        <v>0.5</v>
      </c>
      <c r="P89" s="577"/>
      <c r="Q89" s="601"/>
      <c r="R89" s="629"/>
      <c r="S89" s="770"/>
      <c r="T89" s="780"/>
      <c r="U89" s="32"/>
      <c r="V89" s="66" t="s">
        <v>856</v>
      </c>
      <c r="W89" s="80" t="s">
        <v>2476</v>
      </c>
      <c r="X89" s="65"/>
      <c r="Y89" s="224" t="s">
        <v>2477</v>
      </c>
      <c r="Z89" s="41"/>
    </row>
    <row r="90" spans="1:26" ht="18" customHeight="1">
      <c r="A90" s="744" t="s">
        <v>1388</v>
      </c>
      <c r="B90" s="545" t="s">
        <v>119</v>
      </c>
      <c r="C90" s="604" t="s">
        <v>1388</v>
      </c>
      <c r="D90" s="546">
        <v>1</v>
      </c>
      <c r="E90" s="547">
        <v>51</v>
      </c>
      <c r="F90" s="547">
        <v>5</v>
      </c>
      <c r="G90" s="547">
        <v>0.3</v>
      </c>
      <c r="H90" s="549" t="s">
        <v>1231</v>
      </c>
      <c r="I90" s="550">
        <v>1</v>
      </c>
      <c r="J90" s="550">
        <v>0.5</v>
      </c>
      <c r="K90" s="551" t="s">
        <v>1264</v>
      </c>
      <c r="L90" s="552" t="s">
        <v>2301</v>
      </c>
      <c r="M90" s="553" t="s">
        <v>2426</v>
      </c>
      <c r="N90" s="574">
        <v>1.5</v>
      </c>
      <c r="O90" s="549">
        <v>0.5</v>
      </c>
      <c r="P90" s="577"/>
      <c r="Q90" s="601"/>
      <c r="R90" s="629"/>
      <c r="S90" s="771"/>
      <c r="T90" s="780"/>
      <c r="U90" s="32"/>
      <c r="V90" s="66" t="s">
        <v>2478</v>
      </c>
      <c r="W90" s="80" t="s">
        <v>3010</v>
      </c>
      <c r="X90" s="65"/>
      <c r="Y90" s="224" t="s">
        <v>2479</v>
      </c>
      <c r="Z90" s="41"/>
    </row>
    <row r="91" spans="1:26" ht="18" customHeight="1">
      <c r="A91" s="744" t="s">
        <v>1389</v>
      </c>
      <c r="B91" s="545" t="s">
        <v>119</v>
      </c>
      <c r="C91" s="604" t="s">
        <v>1389</v>
      </c>
      <c r="D91" s="546">
        <v>1</v>
      </c>
      <c r="E91" s="547">
        <v>51</v>
      </c>
      <c r="F91" s="547">
        <v>5</v>
      </c>
      <c r="G91" s="547">
        <v>0.3</v>
      </c>
      <c r="H91" s="549" t="s">
        <v>1231</v>
      </c>
      <c r="I91" s="550">
        <v>1</v>
      </c>
      <c r="J91" s="550">
        <v>0.5</v>
      </c>
      <c r="K91" s="551" t="s">
        <v>1264</v>
      </c>
      <c r="L91" s="552" t="s">
        <v>2301</v>
      </c>
      <c r="M91" s="553" t="s">
        <v>2426</v>
      </c>
      <c r="N91" s="574">
        <v>1.5</v>
      </c>
      <c r="O91" s="549">
        <v>0.5</v>
      </c>
      <c r="P91" s="577"/>
      <c r="Q91" s="601"/>
      <c r="R91" s="629"/>
      <c r="S91" s="770"/>
      <c r="T91" s="780"/>
      <c r="U91" s="32"/>
      <c r="V91" s="66" t="s">
        <v>857</v>
      </c>
      <c r="W91" s="460" t="s">
        <v>2480</v>
      </c>
      <c r="X91" s="65"/>
      <c r="Y91" s="224" t="s">
        <v>2481</v>
      </c>
      <c r="Z91" s="41"/>
    </row>
    <row r="92" spans="1:26" ht="18" customHeight="1">
      <c r="A92" s="745" t="s">
        <v>2482</v>
      </c>
      <c r="B92" s="605" t="s">
        <v>1288</v>
      </c>
      <c r="C92" s="606" t="s">
        <v>2482</v>
      </c>
      <c r="D92" s="607">
        <v>1</v>
      </c>
      <c r="E92" s="547">
        <v>51</v>
      </c>
      <c r="F92" s="547">
        <v>5</v>
      </c>
      <c r="G92" s="597">
        <v>1.7</v>
      </c>
      <c r="H92" s="549" t="s">
        <v>2483</v>
      </c>
      <c r="I92" s="550">
        <v>1</v>
      </c>
      <c r="J92" s="597">
        <v>3.1</v>
      </c>
      <c r="K92" s="551" t="s">
        <v>2123</v>
      </c>
      <c r="L92" s="597" t="s">
        <v>2484</v>
      </c>
      <c r="M92" s="608" t="s">
        <v>2485</v>
      </c>
      <c r="N92" s="574">
        <v>1.5</v>
      </c>
      <c r="O92" s="597">
        <v>3.1</v>
      </c>
      <c r="P92" s="577"/>
      <c r="Q92" s="601"/>
      <c r="R92" s="629"/>
      <c r="S92" s="770"/>
      <c r="T92" s="780"/>
      <c r="U92" s="32"/>
      <c r="V92" s="66" t="s">
        <v>2486</v>
      </c>
      <c r="W92" s="460" t="s">
        <v>2487</v>
      </c>
      <c r="X92" s="65"/>
      <c r="Y92" s="2074" t="s">
        <v>2488</v>
      </c>
      <c r="Z92" s="41"/>
    </row>
    <row r="93" spans="1:26" ht="18" customHeight="1">
      <c r="A93" s="745" t="s">
        <v>181</v>
      </c>
      <c r="B93" s="609" t="s">
        <v>1288</v>
      </c>
      <c r="C93" s="606" t="s">
        <v>181</v>
      </c>
      <c r="D93" s="607">
        <v>1</v>
      </c>
      <c r="E93" s="547">
        <v>51</v>
      </c>
      <c r="F93" s="547">
        <v>5</v>
      </c>
      <c r="G93" s="597">
        <v>1.7</v>
      </c>
      <c r="H93" s="549" t="s">
        <v>2109</v>
      </c>
      <c r="I93" s="550">
        <v>1</v>
      </c>
      <c r="J93" s="597">
        <v>3.1</v>
      </c>
      <c r="K93" s="551" t="s">
        <v>2110</v>
      </c>
      <c r="L93" s="597" t="s">
        <v>2489</v>
      </c>
      <c r="M93" s="608" t="s">
        <v>2485</v>
      </c>
      <c r="N93" s="574">
        <v>1.5</v>
      </c>
      <c r="O93" s="597">
        <v>3.1</v>
      </c>
      <c r="P93" s="577"/>
      <c r="Q93" s="601"/>
      <c r="R93" s="629"/>
      <c r="S93" s="771" t="s">
        <v>3632</v>
      </c>
      <c r="T93" s="780"/>
      <c r="U93" s="32"/>
      <c r="V93" s="66" t="s">
        <v>2490</v>
      </c>
      <c r="W93" s="460" t="s">
        <v>2491</v>
      </c>
      <c r="X93" s="65"/>
      <c r="Y93" s="2075"/>
      <c r="Z93" s="41"/>
    </row>
    <row r="94" spans="1:26" ht="18" customHeight="1">
      <c r="A94" s="745" t="s">
        <v>182</v>
      </c>
      <c r="B94" s="609" t="s">
        <v>1288</v>
      </c>
      <c r="C94" s="606" t="s">
        <v>182</v>
      </c>
      <c r="D94" s="607">
        <v>1</v>
      </c>
      <c r="E94" s="547">
        <v>51</v>
      </c>
      <c r="F94" s="547">
        <v>5</v>
      </c>
      <c r="G94" s="597">
        <v>1.7</v>
      </c>
      <c r="H94" s="549" t="s">
        <v>1231</v>
      </c>
      <c r="I94" s="550">
        <v>1</v>
      </c>
      <c r="J94" s="597">
        <v>3.1</v>
      </c>
      <c r="K94" s="551" t="s">
        <v>2110</v>
      </c>
      <c r="L94" s="597" t="s">
        <v>2489</v>
      </c>
      <c r="M94" s="608" t="s">
        <v>2485</v>
      </c>
      <c r="N94" s="574">
        <v>1.5</v>
      </c>
      <c r="O94" s="597">
        <v>3.1</v>
      </c>
      <c r="P94" s="610"/>
      <c r="Q94" s="601"/>
      <c r="R94" s="629"/>
      <c r="S94" s="771" t="s">
        <v>3632</v>
      </c>
      <c r="T94" s="780"/>
      <c r="U94" s="32"/>
      <c r="V94" s="66" t="s">
        <v>691</v>
      </c>
      <c r="W94" s="461" t="s">
        <v>2492</v>
      </c>
      <c r="X94" s="65"/>
      <c r="Y94" s="2076"/>
      <c r="Z94" s="41"/>
    </row>
    <row r="95" spans="1:26" ht="18" customHeight="1">
      <c r="A95" s="745" t="s">
        <v>183</v>
      </c>
      <c r="B95" s="609" t="s">
        <v>1288</v>
      </c>
      <c r="C95" s="606" t="s">
        <v>183</v>
      </c>
      <c r="D95" s="607">
        <v>1</v>
      </c>
      <c r="E95" s="547">
        <v>51</v>
      </c>
      <c r="F95" s="547">
        <v>5</v>
      </c>
      <c r="G95" s="597">
        <v>1.7</v>
      </c>
      <c r="H95" s="549" t="s">
        <v>1231</v>
      </c>
      <c r="I95" s="550">
        <v>1</v>
      </c>
      <c r="J95" s="597">
        <v>3.1</v>
      </c>
      <c r="K95" s="551" t="s">
        <v>2110</v>
      </c>
      <c r="L95" s="597" t="s">
        <v>2489</v>
      </c>
      <c r="M95" s="608" t="s">
        <v>2485</v>
      </c>
      <c r="N95" s="574">
        <v>1.5</v>
      </c>
      <c r="O95" s="597">
        <v>3.1</v>
      </c>
      <c r="P95" s="577"/>
      <c r="Q95" s="601"/>
      <c r="R95" s="629"/>
      <c r="S95" s="770"/>
      <c r="T95" s="780"/>
      <c r="U95" s="32"/>
      <c r="V95" s="66" t="s">
        <v>692</v>
      </c>
      <c r="W95" s="460" t="s">
        <v>2493</v>
      </c>
      <c r="X95" s="65"/>
      <c r="Z95" s="41"/>
    </row>
    <row r="96" spans="1:26" ht="18" customHeight="1">
      <c r="A96" s="745" t="s">
        <v>184</v>
      </c>
      <c r="B96" s="609" t="s">
        <v>1288</v>
      </c>
      <c r="C96" s="606" t="s">
        <v>184</v>
      </c>
      <c r="D96" s="607">
        <v>1</v>
      </c>
      <c r="E96" s="547">
        <v>51</v>
      </c>
      <c r="F96" s="547">
        <v>5</v>
      </c>
      <c r="G96" s="597">
        <v>1.7</v>
      </c>
      <c r="H96" s="549" t="s">
        <v>1231</v>
      </c>
      <c r="I96" s="550">
        <v>1</v>
      </c>
      <c r="J96" s="597">
        <v>3.1</v>
      </c>
      <c r="K96" s="551" t="s">
        <v>2110</v>
      </c>
      <c r="L96" s="597" t="s">
        <v>2489</v>
      </c>
      <c r="M96" s="608" t="s">
        <v>2485</v>
      </c>
      <c r="N96" s="574">
        <v>1.5</v>
      </c>
      <c r="O96" s="597">
        <v>3.1</v>
      </c>
      <c r="P96" s="577"/>
      <c r="Q96" s="601"/>
      <c r="R96" s="629"/>
      <c r="S96" s="770" t="s">
        <v>3634</v>
      </c>
      <c r="T96" s="780"/>
      <c r="U96" s="32"/>
      <c r="V96" s="462" t="s">
        <v>2494</v>
      </c>
      <c r="W96" s="460" t="s">
        <v>2495</v>
      </c>
      <c r="X96" s="65"/>
      <c r="Y96" s="2074" t="s">
        <v>2496</v>
      </c>
      <c r="Z96" s="41"/>
    </row>
    <row r="97" spans="1:26" ht="18" customHeight="1">
      <c r="A97" s="745" t="s">
        <v>289</v>
      </c>
      <c r="B97" s="609" t="s">
        <v>1288</v>
      </c>
      <c r="C97" s="606" t="s">
        <v>289</v>
      </c>
      <c r="D97" s="607">
        <v>1</v>
      </c>
      <c r="E97" s="547">
        <v>51</v>
      </c>
      <c r="F97" s="547">
        <v>5</v>
      </c>
      <c r="G97" s="597">
        <v>1.7</v>
      </c>
      <c r="H97" s="549" t="s">
        <v>1231</v>
      </c>
      <c r="I97" s="550">
        <v>1</v>
      </c>
      <c r="J97" s="597">
        <v>3.1</v>
      </c>
      <c r="K97" s="551" t="s">
        <v>2110</v>
      </c>
      <c r="L97" s="597" t="s">
        <v>2489</v>
      </c>
      <c r="M97" s="608" t="s">
        <v>2485</v>
      </c>
      <c r="N97" s="574">
        <v>1.5</v>
      </c>
      <c r="O97" s="597">
        <v>3.1</v>
      </c>
      <c r="P97" s="577"/>
      <c r="Q97" s="601"/>
      <c r="R97" s="629"/>
      <c r="S97" s="770"/>
      <c r="T97" s="780"/>
      <c r="U97" s="32"/>
      <c r="V97" s="462" t="s">
        <v>2497</v>
      </c>
      <c r="W97" s="460" t="s">
        <v>2498</v>
      </c>
      <c r="X97" s="65"/>
      <c r="Y97" s="2075"/>
      <c r="Z97" s="41"/>
    </row>
    <row r="98" spans="1:26" ht="18" customHeight="1">
      <c r="A98" s="745" t="s">
        <v>290</v>
      </c>
      <c r="B98" s="609" t="s">
        <v>1288</v>
      </c>
      <c r="C98" s="606" t="s">
        <v>290</v>
      </c>
      <c r="D98" s="607">
        <v>1</v>
      </c>
      <c r="E98" s="547">
        <v>51</v>
      </c>
      <c r="F98" s="547">
        <v>5</v>
      </c>
      <c r="G98" s="597">
        <v>1.7</v>
      </c>
      <c r="H98" s="549" t="s">
        <v>1231</v>
      </c>
      <c r="I98" s="550">
        <v>1</v>
      </c>
      <c r="J98" s="597">
        <v>3.1</v>
      </c>
      <c r="K98" s="551" t="s">
        <v>2110</v>
      </c>
      <c r="L98" s="597" t="s">
        <v>2489</v>
      </c>
      <c r="M98" s="608" t="s">
        <v>2485</v>
      </c>
      <c r="N98" s="574">
        <v>1.5</v>
      </c>
      <c r="O98" s="597">
        <v>3.1</v>
      </c>
      <c r="P98" s="577"/>
      <c r="Q98" s="601"/>
      <c r="R98" s="629"/>
      <c r="S98" s="771" t="s">
        <v>3634</v>
      </c>
      <c r="T98" s="780"/>
      <c r="U98" s="32"/>
      <c r="V98" s="462" t="s">
        <v>2499</v>
      </c>
      <c r="W98" s="460" t="s">
        <v>2500</v>
      </c>
      <c r="Y98" s="2076"/>
      <c r="Z98" s="41"/>
    </row>
    <row r="99" spans="1:26" ht="18" customHeight="1">
      <c r="A99" s="745" t="s">
        <v>1538</v>
      </c>
      <c r="B99" s="609" t="s">
        <v>1288</v>
      </c>
      <c r="C99" s="606" t="s">
        <v>1538</v>
      </c>
      <c r="D99" s="607">
        <v>1</v>
      </c>
      <c r="E99" s="547">
        <v>51</v>
      </c>
      <c r="F99" s="547">
        <v>5</v>
      </c>
      <c r="G99" s="597">
        <v>1.7</v>
      </c>
      <c r="H99" s="549" t="s">
        <v>1231</v>
      </c>
      <c r="I99" s="550">
        <v>1</v>
      </c>
      <c r="J99" s="597">
        <v>3.1</v>
      </c>
      <c r="K99" s="551" t="s">
        <v>2123</v>
      </c>
      <c r="L99" s="597" t="s">
        <v>2484</v>
      </c>
      <c r="M99" s="608" t="s">
        <v>2501</v>
      </c>
      <c r="N99" s="574">
        <v>1.5</v>
      </c>
      <c r="O99" s="597">
        <v>3.1</v>
      </c>
      <c r="P99" s="577"/>
      <c r="Q99" s="601"/>
      <c r="R99" s="601"/>
      <c r="S99" s="770"/>
      <c r="T99" s="780"/>
      <c r="U99" s="32"/>
      <c r="V99" s="462" t="s">
        <v>2502</v>
      </c>
      <c r="W99" s="460" t="s">
        <v>2503</v>
      </c>
      <c r="Y99" s="41"/>
      <c r="Z99" s="41"/>
    </row>
    <row r="100" spans="1:26" ht="18" customHeight="1">
      <c r="A100" s="745" t="s">
        <v>1539</v>
      </c>
      <c r="B100" s="609" t="s">
        <v>1288</v>
      </c>
      <c r="C100" s="606" t="s">
        <v>1539</v>
      </c>
      <c r="D100" s="607">
        <v>1</v>
      </c>
      <c r="E100" s="547">
        <v>51</v>
      </c>
      <c r="F100" s="547">
        <v>5</v>
      </c>
      <c r="G100" s="597">
        <v>1.7</v>
      </c>
      <c r="H100" s="549" t="s">
        <v>1231</v>
      </c>
      <c r="I100" s="550">
        <v>1</v>
      </c>
      <c r="J100" s="597">
        <v>3.1</v>
      </c>
      <c r="K100" s="551" t="s">
        <v>2123</v>
      </c>
      <c r="L100" s="597" t="s">
        <v>2484</v>
      </c>
      <c r="M100" s="608" t="s">
        <v>2501</v>
      </c>
      <c r="N100" s="574">
        <v>1.5</v>
      </c>
      <c r="O100" s="597">
        <v>3.1</v>
      </c>
      <c r="P100" s="577"/>
      <c r="Q100" s="601"/>
      <c r="R100" s="601"/>
      <c r="S100" s="771" t="s">
        <v>3670</v>
      </c>
      <c r="T100" s="781"/>
      <c r="V100" s="462" t="s">
        <v>2504</v>
      </c>
      <c r="W100" s="460" t="s">
        <v>2505</v>
      </c>
      <c r="Y100" s="49" t="s">
        <v>2506</v>
      </c>
      <c r="Z100" s="41"/>
    </row>
    <row r="101" spans="1:26" ht="18" customHeight="1">
      <c r="A101" s="745" t="s">
        <v>1540</v>
      </c>
      <c r="B101" s="609" t="s">
        <v>1288</v>
      </c>
      <c r="C101" s="606" t="s">
        <v>1540</v>
      </c>
      <c r="D101" s="607">
        <v>1</v>
      </c>
      <c r="E101" s="547">
        <v>51</v>
      </c>
      <c r="F101" s="547">
        <v>5</v>
      </c>
      <c r="G101" s="597">
        <v>1.7</v>
      </c>
      <c r="H101" s="549" t="s">
        <v>1231</v>
      </c>
      <c r="I101" s="550">
        <v>1</v>
      </c>
      <c r="J101" s="597">
        <v>3.1</v>
      </c>
      <c r="K101" s="551" t="s">
        <v>2123</v>
      </c>
      <c r="L101" s="597" t="s">
        <v>2484</v>
      </c>
      <c r="M101" s="608" t="s">
        <v>2501</v>
      </c>
      <c r="N101" s="574">
        <v>1.5</v>
      </c>
      <c r="O101" s="597">
        <v>3.1</v>
      </c>
      <c r="P101" s="577"/>
      <c r="Q101" s="601"/>
      <c r="R101" s="601"/>
      <c r="S101" s="771" t="s">
        <v>3670</v>
      </c>
      <c r="T101" s="781"/>
      <c r="V101" s="462" t="s">
        <v>2507</v>
      </c>
      <c r="W101" s="460" t="s">
        <v>2508</v>
      </c>
      <c r="Y101" s="323" t="s">
        <v>2509</v>
      </c>
    </row>
    <row r="102" spans="1:26" ht="18" customHeight="1" thickBot="1">
      <c r="A102" s="745" t="s">
        <v>693</v>
      </c>
      <c r="B102" s="609" t="s">
        <v>1288</v>
      </c>
      <c r="C102" s="606" t="s">
        <v>693</v>
      </c>
      <c r="D102" s="607">
        <v>1</v>
      </c>
      <c r="E102" s="547">
        <v>51</v>
      </c>
      <c r="F102" s="547">
        <v>5</v>
      </c>
      <c r="G102" s="597">
        <v>1.7</v>
      </c>
      <c r="H102" s="549" t="s">
        <v>1231</v>
      </c>
      <c r="I102" s="550">
        <v>1</v>
      </c>
      <c r="J102" s="597">
        <v>3.1</v>
      </c>
      <c r="K102" s="551" t="s">
        <v>2123</v>
      </c>
      <c r="L102" s="597" t="s">
        <v>2484</v>
      </c>
      <c r="M102" s="608" t="s">
        <v>2501</v>
      </c>
      <c r="N102" s="574">
        <v>1.5</v>
      </c>
      <c r="O102" s="597">
        <v>3.1</v>
      </c>
      <c r="P102" s="577"/>
      <c r="Q102" s="601"/>
      <c r="R102" s="601"/>
      <c r="S102" s="770"/>
      <c r="T102" s="781"/>
      <c r="V102" s="463" t="s">
        <v>2510</v>
      </c>
      <c r="W102" s="233" t="s">
        <v>2511</v>
      </c>
      <c r="Y102" s="323" t="s">
        <v>2512</v>
      </c>
    </row>
    <row r="103" spans="1:26" ht="18" customHeight="1" thickBot="1">
      <c r="A103" s="745" t="s">
        <v>917</v>
      </c>
      <c r="B103" s="609" t="s">
        <v>1288</v>
      </c>
      <c r="C103" s="606" t="s">
        <v>917</v>
      </c>
      <c r="D103" s="607">
        <v>1</v>
      </c>
      <c r="E103" s="547">
        <v>51</v>
      </c>
      <c r="F103" s="547">
        <v>5</v>
      </c>
      <c r="G103" s="597">
        <v>1.7</v>
      </c>
      <c r="H103" s="549" t="s">
        <v>1231</v>
      </c>
      <c r="I103" s="550">
        <v>1</v>
      </c>
      <c r="J103" s="597">
        <v>3.1</v>
      </c>
      <c r="K103" s="551" t="s">
        <v>2123</v>
      </c>
      <c r="L103" s="597" t="s">
        <v>2484</v>
      </c>
      <c r="M103" s="608" t="s">
        <v>2501</v>
      </c>
      <c r="N103" s="574">
        <v>1.5</v>
      </c>
      <c r="O103" s="597">
        <v>3.1</v>
      </c>
      <c r="P103" s="577"/>
      <c r="Q103" s="601"/>
      <c r="R103" s="601"/>
      <c r="S103" s="770" t="s">
        <v>3632</v>
      </c>
      <c r="T103" s="781"/>
      <c r="V103" s="44"/>
      <c r="W103" s="478"/>
      <c r="Y103" s="105" t="s">
        <v>2513</v>
      </c>
    </row>
    <row r="104" spans="1:26" ht="18" customHeight="1">
      <c r="A104" s="745" t="s">
        <v>918</v>
      </c>
      <c r="B104" s="609" t="s">
        <v>1288</v>
      </c>
      <c r="C104" s="606" t="s">
        <v>918</v>
      </c>
      <c r="D104" s="607">
        <v>1</v>
      </c>
      <c r="E104" s="547">
        <v>51</v>
      </c>
      <c r="F104" s="547">
        <v>5</v>
      </c>
      <c r="G104" s="597">
        <v>1.7</v>
      </c>
      <c r="H104" s="549" t="s">
        <v>1231</v>
      </c>
      <c r="I104" s="550">
        <v>1</v>
      </c>
      <c r="J104" s="597">
        <v>3.1</v>
      </c>
      <c r="K104" s="551" t="s">
        <v>2123</v>
      </c>
      <c r="L104" s="597" t="s">
        <v>2484</v>
      </c>
      <c r="M104" s="608" t="s">
        <v>2501</v>
      </c>
      <c r="N104" s="574">
        <v>1.5</v>
      </c>
      <c r="O104" s="597">
        <v>3.1</v>
      </c>
      <c r="P104" s="577"/>
      <c r="Q104" s="601"/>
      <c r="R104" s="601"/>
      <c r="S104" s="770"/>
      <c r="T104" s="781"/>
      <c r="V104" s="100" t="s">
        <v>2514</v>
      </c>
      <c r="W104" s="464" t="s">
        <v>2515</v>
      </c>
    </row>
    <row r="105" spans="1:26" ht="18" customHeight="1">
      <c r="A105" s="745" t="s">
        <v>919</v>
      </c>
      <c r="B105" s="609" t="s">
        <v>1288</v>
      </c>
      <c r="C105" s="606" t="s">
        <v>919</v>
      </c>
      <c r="D105" s="607">
        <v>1</v>
      </c>
      <c r="E105" s="547">
        <v>51</v>
      </c>
      <c r="F105" s="547">
        <v>5</v>
      </c>
      <c r="G105" s="597">
        <v>1.7</v>
      </c>
      <c r="H105" s="549" t="s">
        <v>1231</v>
      </c>
      <c r="I105" s="550">
        <v>1</v>
      </c>
      <c r="J105" s="597">
        <v>3.1</v>
      </c>
      <c r="K105" s="551" t="s">
        <v>2123</v>
      </c>
      <c r="L105" s="597" t="s">
        <v>2484</v>
      </c>
      <c r="M105" s="608" t="s">
        <v>2501</v>
      </c>
      <c r="N105" s="574">
        <v>1.5</v>
      </c>
      <c r="O105" s="597">
        <v>3.1</v>
      </c>
      <c r="P105" s="577"/>
      <c r="Q105" s="601"/>
      <c r="R105" s="601"/>
      <c r="S105" s="771" t="s">
        <v>3634</v>
      </c>
      <c r="T105" s="781"/>
      <c r="V105" s="465" t="s">
        <v>2516</v>
      </c>
      <c r="W105" s="466" t="s">
        <v>2517</v>
      </c>
      <c r="X105" s="65"/>
      <c r="Y105" s="224" t="s">
        <v>2518</v>
      </c>
    </row>
    <row r="106" spans="1:26" ht="18" customHeight="1">
      <c r="A106" s="745" t="s">
        <v>920</v>
      </c>
      <c r="B106" s="609" t="s">
        <v>1288</v>
      </c>
      <c r="C106" s="606" t="s">
        <v>920</v>
      </c>
      <c r="D106" s="607">
        <v>1</v>
      </c>
      <c r="E106" s="547">
        <v>51</v>
      </c>
      <c r="F106" s="547">
        <v>5</v>
      </c>
      <c r="G106" s="597">
        <v>1.7</v>
      </c>
      <c r="H106" s="549" t="s">
        <v>1231</v>
      </c>
      <c r="I106" s="550">
        <v>1</v>
      </c>
      <c r="J106" s="597">
        <v>3.1</v>
      </c>
      <c r="K106" s="551" t="s">
        <v>2123</v>
      </c>
      <c r="L106" s="597" t="s">
        <v>2484</v>
      </c>
      <c r="M106" s="608" t="s">
        <v>2501</v>
      </c>
      <c r="N106" s="574">
        <v>1.5</v>
      </c>
      <c r="O106" s="597">
        <v>3.1</v>
      </c>
      <c r="P106" s="577"/>
      <c r="Q106" s="601"/>
      <c r="R106" s="601"/>
      <c r="S106" s="771" t="s">
        <v>3670</v>
      </c>
      <c r="T106" s="781"/>
      <c r="V106" s="465" t="s">
        <v>2519</v>
      </c>
      <c r="W106" s="466" t="s">
        <v>2520</v>
      </c>
      <c r="X106" s="65"/>
    </row>
    <row r="107" spans="1:26" ht="18" customHeight="1">
      <c r="A107" s="745" t="s">
        <v>921</v>
      </c>
      <c r="B107" s="609" t="s">
        <v>1288</v>
      </c>
      <c r="C107" s="606" t="s">
        <v>921</v>
      </c>
      <c r="D107" s="607">
        <v>1</v>
      </c>
      <c r="E107" s="547">
        <v>51</v>
      </c>
      <c r="F107" s="547">
        <v>5</v>
      </c>
      <c r="G107" s="597">
        <v>1.7</v>
      </c>
      <c r="H107" s="549" t="s">
        <v>1231</v>
      </c>
      <c r="I107" s="550">
        <v>1</v>
      </c>
      <c r="J107" s="597">
        <v>3.1</v>
      </c>
      <c r="K107" s="551" t="s">
        <v>2123</v>
      </c>
      <c r="L107" s="597" t="s">
        <v>2484</v>
      </c>
      <c r="M107" s="608" t="s">
        <v>2501</v>
      </c>
      <c r="N107" s="574">
        <v>1.5</v>
      </c>
      <c r="O107" s="597">
        <v>3.1</v>
      </c>
      <c r="P107" s="577"/>
      <c r="Q107" s="601"/>
      <c r="R107" s="601"/>
      <c r="S107" s="770" t="s">
        <v>3634</v>
      </c>
      <c r="T107" s="781"/>
      <c r="V107" s="465" t="s">
        <v>351</v>
      </c>
      <c r="W107" s="466" t="s">
        <v>2521</v>
      </c>
      <c r="X107" s="65"/>
      <c r="Y107" s="405" t="s">
        <v>2522</v>
      </c>
    </row>
    <row r="108" spans="1:26" ht="18" customHeight="1">
      <c r="A108" s="745" t="s">
        <v>922</v>
      </c>
      <c r="B108" s="609" t="s">
        <v>1288</v>
      </c>
      <c r="C108" s="606" t="s">
        <v>922</v>
      </c>
      <c r="D108" s="607">
        <v>1</v>
      </c>
      <c r="E108" s="547">
        <v>51</v>
      </c>
      <c r="F108" s="547">
        <v>5</v>
      </c>
      <c r="G108" s="597">
        <v>1.7</v>
      </c>
      <c r="H108" s="549" t="s">
        <v>1231</v>
      </c>
      <c r="I108" s="550">
        <v>1</v>
      </c>
      <c r="J108" s="597">
        <v>3.1</v>
      </c>
      <c r="K108" s="551" t="s">
        <v>2123</v>
      </c>
      <c r="L108" s="597" t="s">
        <v>2484</v>
      </c>
      <c r="M108" s="608" t="s">
        <v>2501</v>
      </c>
      <c r="N108" s="574">
        <v>1.5</v>
      </c>
      <c r="O108" s="597">
        <v>3.1</v>
      </c>
      <c r="P108" s="577"/>
      <c r="Q108" s="601"/>
      <c r="R108" s="601"/>
      <c r="S108" s="770" t="s">
        <v>3634</v>
      </c>
      <c r="T108" s="781"/>
      <c r="V108" s="465" t="s">
        <v>2523</v>
      </c>
      <c r="W108" s="467" t="s">
        <v>2524</v>
      </c>
    </row>
    <row r="109" spans="1:26" ht="18" customHeight="1">
      <c r="A109" s="745" t="s">
        <v>538</v>
      </c>
      <c r="B109" s="609" t="s">
        <v>1288</v>
      </c>
      <c r="C109" s="606" t="s">
        <v>538</v>
      </c>
      <c r="D109" s="607">
        <v>1</v>
      </c>
      <c r="E109" s="547">
        <v>51</v>
      </c>
      <c r="F109" s="547">
        <v>5</v>
      </c>
      <c r="G109" s="597">
        <v>1.7</v>
      </c>
      <c r="H109" s="549" t="s">
        <v>1231</v>
      </c>
      <c r="I109" s="550">
        <v>1</v>
      </c>
      <c r="J109" s="597">
        <v>3.1</v>
      </c>
      <c r="K109" s="551" t="s">
        <v>2110</v>
      </c>
      <c r="L109" s="597" t="s">
        <v>2489</v>
      </c>
      <c r="M109" s="608" t="s">
        <v>2485</v>
      </c>
      <c r="N109" s="574">
        <v>1.5</v>
      </c>
      <c r="O109" s="597">
        <v>3.1</v>
      </c>
      <c r="P109" s="577"/>
      <c r="Q109" s="601"/>
      <c r="R109" s="601"/>
      <c r="S109" s="770"/>
      <c r="T109" s="781"/>
      <c r="V109" s="465" t="s">
        <v>85</v>
      </c>
      <c r="W109" s="481" t="s">
        <v>2525</v>
      </c>
      <c r="Y109" s="96" t="s">
        <v>2526</v>
      </c>
    </row>
    <row r="110" spans="1:26" ht="18" customHeight="1">
      <c r="A110" s="745" t="s">
        <v>539</v>
      </c>
      <c r="B110" s="609" t="s">
        <v>1288</v>
      </c>
      <c r="C110" s="606" t="s">
        <v>539</v>
      </c>
      <c r="D110" s="607">
        <v>1</v>
      </c>
      <c r="E110" s="547">
        <v>51</v>
      </c>
      <c r="F110" s="547">
        <v>5</v>
      </c>
      <c r="G110" s="597">
        <v>1.7</v>
      </c>
      <c r="H110" s="549" t="s">
        <v>1231</v>
      </c>
      <c r="I110" s="550">
        <v>1</v>
      </c>
      <c r="J110" s="597">
        <v>3.1</v>
      </c>
      <c r="K110" s="551" t="s">
        <v>2123</v>
      </c>
      <c r="L110" s="597" t="s">
        <v>2484</v>
      </c>
      <c r="M110" s="608" t="s">
        <v>2501</v>
      </c>
      <c r="N110" s="574">
        <v>1.5</v>
      </c>
      <c r="O110" s="597">
        <v>3.1</v>
      </c>
      <c r="P110" s="577"/>
      <c r="Q110" s="601"/>
      <c r="R110" s="601"/>
      <c r="S110" s="771" t="s">
        <v>3632</v>
      </c>
      <c r="T110" s="781"/>
      <c r="V110" s="465" t="s">
        <v>1281</v>
      </c>
      <c r="W110" s="479" t="s">
        <v>2527</v>
      </c>
      <c r="Y110" s="96" t="s">
        <v>2144</v>
      </c>
    </row>
    <row r="111" spans="1:26" ht="18" customHeight="1">
      <c r="A111" s="745" t="s">
        <v>540</v>
      </c>
      <c r="B111" s="609" t="s">
        <v>1288</v>
      </c>
      <c r="C111" s="606" t="s">
        <v>540</v>
      </c>
      <c r="D111" s="607">
        <v>1</v>
      </c>
      <c r="E111" s="547">
        <v>51</v>
      </c>
      <c r="F111" s="547">
        <v>5</v>
      </c>
      <c r="G111" s="597">
        <v>1.7</v>
      </c>
      <c r="H111" s="549" t="s">
        <v>1231</v>
      </c>
      <c r="I111" s="550">
        <v>1</v>
      </c>
      <c r="J111" s="597">
        <v>3.1</v>
      </c>
      <c r="K111" s="551" t="s">
        <v>2123</v>
      </c>
      <c r="L111" s="597" t="s">
        <v>2484</v>
      </c>
      <c r="M111" s="608" t="s">
        <v>2501</v>
      </c>
      <c r="N111" s="574">
        <v>1.5</v>
      </c>
      <c r="O111" s="597">
        <v>3.1</v>
      </c>
      <c r="P111" s="577"/>
      <c r="Q111" s="601"/>
      <c r="R111" s="601"/>
      <c r="S111" s="771" t="s">
        <v>3634</v>
      </c>
      <c r="T111" s="781"/>
      <c r="V111" s="465" t="s">
        <v>312</v>
      </c>
      <c r="W111" s="468" t="s">
        <v>2528</v>
      </c>
      <c r="Y111" s="405" t="s">
        <v>2529</v>
      </c>
    </row>
    <row r="112" spans="1:26" ht="18" customHeight="1">
      <c r="A112" s="746" t="s">
        <v>464</v>
      </c>
      <c r="B112" s="611" t="s">
        <v>465</v>
      </c>
      <c r="C112" s="612" t="s">
        <v>1095</v>
      </c>
      <c r="D112" s="548">
        <v>1</v>
      </c>
      <c r="E112" s="547">
        <v>51</v>
      </c>
      <c r="F112" s="547">
        <v>5</v>
      </c>
      <c r="G112" s="563">
        <v>2</v>
      </c>
      <c r="H112" s="549" t="s">
        <v>1231</v>
      </c>
      <c r="I112" s="580">
        <v>1.1000000000000001</v>
      </c>
      <c r="J112" s="550">
        <v>5</v>
      </c>
      <c r="K112" s="613" t="s">
        <v>1264</v>
      </c>
      <c r="L112" s="564" t="s">
        <v>2530</v>
      </c>
      <c r="M112" s="565" t="s">
        <v>2531</v>
      </c>
      <c r="N112" s="566">
        <v>1.5</v>
      </c>
      <c r="O112" s="550">
        <v>0.5</v>
      </c>
      <c r="P112" s="577"/>
      <c r="Q112" s="601"/>
      <c r="R112" s="601"/>
      <c r="S112" s="770" t="s">
        <v>3589</v>
      </c>
      <c r="T112" s="781"/>
      <c r="V112" s="465" t="s">
        <v>2532</v>
      </c>
      <c r="W112" s="469" t="s">
        <v>1962</v>
      </c>
      <c r="Y112" s="405" t="s">
        <v>2533</v>
      </c>
    </row>
    <row r="113" spans="1:25" ht="18" customHeight="1" thickBot="1">
      <c r="A113" s="746" t="s">
        <v>1096</v>
      </c>
      <c r="B113" s="612" t="s">
        <v>465</v>
      </c>
      <c r="C113" s="612" t="s">
        <v>1097</v>
      </c>
      <c r="D113" s="571">
        <v>1</v>
      </c>
      <c r="E113" s="547">
        <v>51</v>
      </c>
      <c r="F113" s="547">
        <v>5</v>
      </c>
      <c r="G113" s="571">
        <v>2</v>
      </c>
      <c r="H113" s="549" t="s">
        <v>1231</v>
      </c>
      <c r="I113" s="550">
        <v>1</v>
      </c>
      <c r="J113" s="591">
        <v>7</v>
      </c>
      <c r="K113" s="613" t="s">
        <v>1264</v>
      </c>
      <c r="L113" s="600" t="s">
        <v>2534</v>
      </c>
      <c r="M113" s="614" t="s">
        <v>2535</v>
      </c>
      <c r="N113" s="574">
        <v>1.5</v>
      </c>
      <c r="O113" s="600">
        <v>7</v>
      </c>
      <c r="P113" s="577"/>
      <c r="Q113" s="601"/>
      <c r="R113" s="601"/>
      <c r="S113" s="770" t="s">
        <v>3589</v>
      </c>
      <c r="T113" s="781"/>
      <c r="V113" s="465" t="s">
        <v>2536</v>
      </c>
      <c r="W113" s="484" t="s">
        <v>2537</v>
      </c>
      <c r="Y113" s="291" t="s">
        <v>2538</v>
      </c>
    </row>
    <row r="114" spans="1:25" ht="18" customHeight="1">
      <c r="A114" s="746" t="s">
        <v>1098</v>
      </c>
      <c r="B114" s="612" t="s">
        <v>465</v>
      </c>
      <c r="C114" s="612" t="s">
        <v>1099</v>
      </c>
      <c r="D114" s="548">
        <v>1</v>
      </c>
      <c r="E114" s="547">
        <v>51</v>
      </c>
      <c r="F114" s="547">
        <v>5</v>
      </c>
      <c r="G114" s="563">
        <v>2</v>
      </c>
      <c r="H114" s="549" t="s">
        <v>1231</v>
      </c>
      <c r="I114" s="567">
        <v>0.8</v>
      </c>
      <c r="J114" s="550">
        <v>5</v>
      </c>
      <c r="K114" s="613" t="s">
        <v>1264</v>
      </c>
      <c r="L114" s="564" t="s">
        <v>2539</v>
      </c>
      <c r="M114" s="565" t="s">
        <v>2540</v>
      </c>
      <c r="N114" s="566">
        <v>1.5</v>
      </c>
      <c r="O114" s="550">
        <v>0.5</v>
      </c>
      <c r="P114" s="577"/>
      <c r="Q114" s="601"/>
      <c r="R114" s="601"/>
      <c r="S114" s="770" t="s">
        <v>3589</v>
      </c>
      <c r="T114" s="781"/>
      <c r="V114" s="485" t="s">
        <v>2541</v>
      </c>
      <c r="W114" s="486" t="s">
        <v>2542</v>
      </c>
      <c r="Y114" s="30" t="s">
        <v>2294</v>
      </c>
    </row>
    <row r="115" spans="1:25" ht="18" customHeight="1">
      <c r="A115" s="746" t="s">
        <v>1100</v>
      </c>
      <c r="B115" s="612" t="s">
        <v>465</v>
      </c>
      <c r="C115" s="612" t="s">
        <v>2543</v>
      </c>
      <c r="D115" s="615">
        <v>0</v>
      </c>
      <c r="E115" s="547">
        <v>51</v>
      </c>
      <c r="F115" s="547">
        <v>5</v>
      </c>
      <c r="G115" s="563">
        <v>2</v>
      </c>
      <c r="H115" s="549" t="s">
        <v>1231</v>
      </c>
      <c r="I115" s="567">
        <v>1.8</v>
      </c>
      <c r="J115" s="550">
        <v>5</v>
      </c>
      <c r="K115" s="613" t="s">
        <v>2123</v>
      </c>
      <c r="L115" s="564" t="s">
        <v>2539</v>
      </c>
      <c r="M115" s="565" t="s">
        <v>2540</v>
      </c>
      <c r="N115" s="616">
        <v>2.5</v>
      </c>
      <c r="O115" s="550">
        <v>0.5</v>
      </c>
      <c r="P115" s="577" t="s">
        <v>2544</v>
      </c>
      <c r="Q115" s="601" t="s">
        <v>2276</v>
      </c>
      <c r="R115" s="601" t="s">
        <v>2277</v>
      </c>
      <c r="S115" s="770" t="s">
        <v>3589</v>
      </c>
      <c r="T115" s="781"/>
      <c r="V115" s="487" t="s">
        <v>1177</v>
      </c>
      <c r="W115" s="466" t="s">
        <v>2545</v>
      </c>
      <c r="Y115" s="30" t="s">
        <v>2546</v>
      </c>
    </row>
    <row r="116" spans="1:25" ht="18" customHeight="1">
      <c r="A116" s="746" t="s">
        <v>1101</v>
      </c>
      <c r="B116" s="612" t="s">
        <v>465</v>
      </c>
      <c r="C116" s="612" t="s">
        <v>2547</v>
      </c>
      <c r="D116" s="571">
        <v>1</v>
      </c>
      <c r="E116" s="547">
        <v>51</v>
      </c>
      <c r="F116" s="547">
        <v>5</v>
      </c>
      <c r="G116" s="571">
        <v>2</v>
      </c>
      <c r="H116" s="549" t="s">
        <v>1231</v>
      </c>
      <c r="I116" s="550">
        <v>1</v>
      </c>
      <c r="J116" s="591">
        <v>7</v>
      </c>
      <c r="K116" s="613" t="s">
        <v>1264</v>
      </c>
      <c r="L116" s="600" t="s">
        <v>2534</v>
      </c>
      <c r="M116" s="614" t="s">
        <v>2535</v>
      </c>
      <c r="N116" s="574">
        <v>1.5</v>
      </c>
      <c r="O116" s="600">
        <v>7</v>
      </c>
      <c r="P116" s="577"/>
      <c r="Q116" s="601"/>
      <c r="R116" s="601"/>
      <c r="S116" s="771" t="s">
        <v>3589</v>
      </c>
      <c r="T116" s="781"/>
      <c r="V116" s="488" t="s">
        <v>2548</v>
      </c>
      <c r="W116" s="467" t="s">
        <v>2549</v>
      </c>
      <c r="Y116" s="406" t="s">
        <v>2550</v>
      </c>
    </row>
    <row r="117" spans="1:25" ht="18" customHeight="1">
      <c r="A117" s="746" t="s">
        <v>1102</v>
      </c>
      <c r="B117" s="612" t="s">
        <v>465</v>
      </c>
      <c r="C117" s="612" t="s">
        <v>1103</v>
      </c>
      <c r="D117" s="571">
        <v>1</v>
      </c>
      <c r="E117" s="547">
        <v>51</v>
      </c>
      <c r="F117" s="547">
        <v>5</v>
      </c>
      <c r="G117" s="571">
        <v>2</v>
      </c>
      <c r="H117" s="549" t="s">
        <v>1231</v>
      </c>
      <c r="I117" s="550">
        <v>1</v>
      </c>
      <c r="J117" s="591">
        <v>7</v>
      </c>
      <c r="K117" s="613" t="s">
        <v>1264</v>
      </c>
      <c r="L117" s="600" t="s">
        <v>2534</v>
      </c>
      <c r="M117" s="614" t="s">
        <v>2535</v>
      </c>
      <c r="N117" s="574">
        <v>1.5</v>
      </c>
      <c r="O117" s="600">
        <v>7</v>
      </c>
      <c r="P117" s="577"/>
      <c r="Q117" s="601"/>
      <c r="R117" s="601"/>
      <c r="S117" s="770" t="s">
        <v>3589</v>
      </c>
      <c r="T117" s="781"/>
      <c r="V117" s="487" t="s">
        <v>2551</v>
      </c>
      <c r="W117" s="489" t="s">
        <v>2552</v>
      </c>
      <c r="Y117" s="63" t="s">
        <v>2553</v>
      </c>
    </row>
    <row r="118" spans="1:25" ht="18" customHeight="1">
      <c r="A118" s="746" t="s">
        <v>1104</v>
      </c>
      <c r="B118" s="612" t="s">
        <v>465</v>
      </c>
      <c r="C118" s="612" t="s">
        <v>1105</v>
      </c>
      <c r="D118" s="597">
        <v>1</v>
      </c>
      <c r="E118" s="547">
        <v>51</v>
      </c>
      <c r="F118" s="547">
        <v>5</v>
      </c>
      <c r="G118" s="563">
        <v>2</v>
      </c>
      <c r="H118" s="549" t="s">
        <v>1231</v>
      </c>
      <c r="I118" s="567">
        <v>0.8</v>
      </c>
      <c r="J118" s="550">
        <v>5</v>
      </c>
      <c r="K118" s="613" t="s">
        <v>1264</v>
      </c>
      <c r="L118" s="564" t="s">
        <v>2554</v>
      </c>
      <c r="M118" s="565" t="s">
        <v>2555</v>
      </c>
      <c r="N118" s="566">
        <v>1.5</v>
      </c>
      <c r="O118" s="550">
        <v>0.5</v>
      </c>
      <c r="P118" s="577"/>
      <c r="Q118" s="601"/>
      <c r="R118" s="601"/>
      <c r="S118" s="770" t="s">
        <v>3589</v>
      </c>
      <c r="T118" s="781"/>
      <c r="V118" s="487" t="s">
        <v>2556</v>
      </c>
      <c r="W118" s="490" t="s">
        <v>2557</v>
      </c>
    </row>
    <row r="119" spans="1:25" ht="18" customHeight="1">
      <c r="A119" s="746" t="s">
        <v>1106</v>
      </c>
      <c r="B119" s="612" t="s">
        <v>465</v>
      </c>
      <c r="C119" s="612" t="s">
        <v>1107</v>
      </c>
      <c r="D119" s="571">
        <v>1</v>
      </c>
      <c r="E119" s="547">
        <v>51</v>
      </c>
      <c r="F119" s="547">
        <v>5</v>
      </c>
      <c r="G119" s="571">
        <v>2</v>
      </c>
      <c r="H119" s="549" t="s">
        <v>1231</v>
      </c>
      <c r="I119" s="550">
        <v>1</v>
      </c>
      <c r="J119" s="591">
        <v>7</v>
      </c>
      <c r="K119" s="613" t="s">
        <v>1264</v>
      </c>
      <c r="L119" s="600" t="s">
        <v>2558</v>
      </c>
      <c r="M119" s="614" t="s">
        <v>2559</v>
      </c>
      <c r="N119" s="574">
        <v>1.5</v>
      </c>
      <c r="O119" s="600">
        <v>7</v>
      </c>
      <c r="P119" s="577"/>
      <c r="Q119" s="601"/>
      <c r="R119" s="601"/>
      <c r="S119" s="770" t="s">
        <v>3589</v>
      </c>
      <c r="T119" s="781"/>
      <c r="V119" s="487" t="s">
        <v>2560</v>
      </c>
      <c r="W119" s="481" t="s">
        <v>2561</v>
      </c>
      <c r="Y119" s="336" t="s">
        <v>2562</v>
      </c>
    </row>
    <row r="120" spans="1:25" ht="18" customHeight="1">
      <c r="A120" s="746" t="s">
        <v>900</v>
      </c>
      <c r="B120" s="612" t="s">
        <v>465</v>
      </c>
      <c r="C120" s="617" t="s">
        <v>901</v>
      </c>
      <c r="D120" s="571">
        <v>1</v>
      </c>
      <c r="E120" s="547">
        <v>51</v>
      </c>
      <c r="F120" s="547">
        <v>5</v>
      </c>
      <c r="G120" s="571">
        <v>2</v>
      </c>
      <c r="H120" s="549" t="s">
        <v>1231</v>
      </c>
      <c r="I120" s="550">
        <v>1</v>
      </c>
      <c r="J120" s="591">
        <v>7</v>
      </c>
      <c r="K120" s="613" t="s">
        <v>1264</v>
      </c>
      <c r="L120" s="600" t="s">
        <v>2558</v>
      </c>
      <c r="M120" s="614" t="s">
        <v>2559</v>
      </c>
      <c r="N120" s="574">
        <v>1.5</v>
      </c>
      <c r="O120" s="600">
        <v>7</v>
      </c>
      <c r="P120" s="577"/>
      <c r="Q120" s="601"/>
      <c r="R120" s="601"/>
      <c r="S120" s="770" t="s">
        <v>3589</v>
      </c>
      <c r="T120" s="781"/>
      <c r="V120" s="487" t="s">
        <v>1205</v>
      </c>
      <c r="W120" s="491" t="s">
        <v>2563</v>
      </c>
    </row>
    <row r="121" spans="1:25" ht="18" customHeight="1">
      <c r="A121" s="746" t="s">
        <v>902</v>
      </c>
      <c r="B121" s="612" t="s">
        <v>465</v>
      </c>
      <c r="C121" s="617" t="s">
        <v>903</v>
      </c>
      <c r="D121" s="548">
        <v>1</v>
      </c>
      <c r="E121" s="547">
        <v>51</v>
      </c>
      <c r="F121" s="547">
        <v>5</v>
      </c>
      <c r="G121" s="563">
        <v>2</v>
      </c>
      <c r="H121" s="549" t="s">
        <v>1231</v>
      </c>
      <c r="I121" s="567">
        <v>1</v>
      </c>
      <c r="J121" s="550">
        <v>5</v>
      </c>
      <c r="K121" s="613" t="s">
        <v>1264</v>
      </c>
      <c r="L121" s="564" t="s">
        <v>2539</v>
      </c>
      <c r="M121" s="565" t="s">
        <v>2540</v>
      </c>
      <c r="N121" s="566">
        <v>1.5</v>
      </c>
      <c r="O121" s="550">
        <v>0.5</v>
      </c>
      <c r="P121" s="577"/>
      <c r="Q121" s="601"/>
      <c r="R121" s="601"/>
      <c r="S121" s="770" t="s">
        <v>3589</v>
      </c>
      <c r="T121" s="781"/>
      <c r="V121" s="487" t="s">
        <v>1206</v>
      </c>
      <c r="W121" s="492" t="s">
        <v>2564</v>
      </c>
      <c r="Y121" s="224" t="s">
        <v>2565</v>
      </c>
    </row>
    <row r="122" spans="1:25" ht="18" customHeight="1">
      <c r="A122" s="747" t="s">
        <v>1138</v>
      </c>
      <c r="B122" s="612" t="s">
        <v>465</v>
      </c>
      <c r="C122" s="617" t="s">
        <v>391</v>
      </c>
      <c r="D122" s="618">
        <v>0</v>
      </c>
      <c r="E122" s="547">
        <v>51</v>
      </c>
      <c r="F122" s="547">
        <v>5</v>
      </c>
      <c r="G122" s="563">
        <v>2</v>
      </c>
      <c r="H122" s="549" t="s">
        <v>1231</v>
      </c>
      <c r="I122" s="619">
        <v>1.8</v>
      </c>
      <c r="J122" s="550">
        <v>5</v>
      </c>
      <c r="K122" s="613" t="s">
        <v>1264</v>
      </c>
      <c r="L122" s="571" t="s">
        <v>2566</v>
      </c>
      <c r="M122" s="560" t="s">
        <v>2567</v>
      </c>
      <c r="N122" s="616">
        <v>2.5</v>
      </c>
      <c r="O122" s="550">
        <v>5</v>
      </c>
      <c r="P122" s="577"/>
      <c r="Q122" s="601"/>
      <c r="R122" s="601"/>
      <c r="S122" s="770" t="s">
        <v>3589</v>
      </c>
      <c r="T122" s="781"/>
      <c r="V122" s="487" t="s">
        <v>1207</v>
      </c>
      <c r="W122" s="492" t="s">
        <v>2568</v>
      </c>
      <c r="X122" s="499"/>
    </row>
    <row r="123" spans="1:25" ht="18" customHeight="1">
      <c r="A123" s="747" t="s">
        <v>1530</v>
      </c>
      <c r="B123" s="612" t="s">
        <v>465</v>
      </c>
      <c r="C123" s="617" t="s">
        <v>1531</v>
      </c>
      <c r="D123" s="607">
        <v>0</v>
      </c>
      <c r="E123" s="547">
        <v>51</v>
      </c>
      <c r="F123" s="547">
        <v>5</v>
      </c>
      <c r="G123" s="563">
        <v>2</v>
      </c>
      <c r="H123" s="549" t="s">
        <v>1231</v>
      </c>
      <c r="I123" s="591">
        <v>1.8</v>
      </c>
      <c r="J123" s="550">
        <v>5</v>
      </c>
      <c r="K123" s="613" t="s">
        <v>1264</v>
      </c>
      <c r="L123" s="571" t="s">
        <v>2569</v>
      </c>
      <c r="M123" s="560" t="s">
        <v>2567</v>
      </c>
      <c r="N123" s="616">
        <v>2.5</v>
      </c>
      <c r="O123" s="550">
        <v>5</v>
      </c>
      <c r="P123" s="577" t="s">
        <v>2544</v>
      </c>
      <c r="Q123" s="601" t="s">
        <v>2276</v>
      </c>
      <c r="R123" s="601" t="s">
        <v>2277</v>
      </c>
      <c r="S123" s="770" t="s">
        <v>3589</v>
      </c>
      <c r="T123" s="781"/>
      <c r="V123" s="487" t="s">
        <v>1622</v>
      </c>
      <c r="W123" s="257" t="s">
        <v>2570</v>
      </c>
      <c r="Y123" s="500" t="s">
        <v>2571</v>
      </c>
    </row>
    <row r="124" spans="1:25" ht="18" customHeight="1" thickBot="1">
      <c r="A124" s="747" t="s">
        <v>1532</v>
      </c>
      <c r="B124" s="612" t="s">
        <v>465</v>
      </c>
      <c r="C124" s="617" t="s">
        <v>1533</v>
      </c>
      <c r="D124" s="607">
        <v>0</v>
      </c>
      <c r="E124" s="547">
        <v>51</v>
      </c>
      <c r="F124" s="547">
        <v>5</v>
      </c>
      <c r="G124" s="563">
        <v>2</v>
      </c>
      <c r="H124" s="549" t="s">
        <v>1231</v>
      </c>
      <c r="I124" s="591">
        <v>1.8</v>
      </c>
      <c r="J124" s="550">
        <v>5</v>
      </c>
      <c r="K124" s="613" t="s">
        <v>1264</v>
      </c>
      <c r="L124" s="571" t="s">
        <v>2569</v>
      </c>
      <c r="M124" s="560" t="s">
        <v>2567</v>
      </c>
      <c r="N124" s="616">
        <v>2.5</v>
      </c>
      <c r="O124" s="550">
        <v>5</v>
      </c>
      <c r="P124" s="577" t="s">
        <v>2544</v>
      </c>
      <c r="Q124" s="601" t="s">
        <v>2276</v>
      </c>
      <c r="R124" s="601" t="s">
        <v>2277</v>
      </c>
      <c r="S124" s="770" t="s">
        <v>3589</v>
      </c>
      <c r="T124" s="781"/>
      <c r="V124" s="493"/>
      <c r="W124" s="494" t="s">
        <v>2572</v>
      </c>
    </row>
    <row r="125" spans="1:25" ht="18" customHeight="1">
      <c r="A125" s="747" t="s">
        <v>1258</v>
      </c>
      <c r="B125" s="612" t="s">
        <v>465</v>
      </c>
      <c r="C125" s="617" t="s">
        <v>1259</v>
      </c>
      <c r="D125" s="607">
        <v>0</v>
      </c>
      <c r="E125" s="547">
        <v>51</v>
      </c>
      <c r="F125" s="547">
        <v>5</v>
      </c>
      <c r="G125" s="563">
        <v>2</v>
      </c>
      <c r="H125" s="549" t="s">
        <v>1231</v>
      </c>
      <c r="I125" s="591">
        <v>1.8</v>
      </c>
      <c r="J125" s="550">
        <v>5</v>
      </c>
      <c r="K125" s="613" t="s">
        <v>1264</v>
      </c>
      <c r="L125" s="571" t="s">
        <v>2569</v>
      </c>
      <c r="M125" s="560" t="s">
        <v>2567</v>
      </c>
      <c r="N125" s="616">
        <v>2.5</v>
      </c>
      <c r="O125" s="550">
        <v>5</v>
      </c>
      <c r="P125" s="577" t="s">
        <v>2544</v>
      </c>
      <c r="Q125" s="601" t="s">
        <v>2276</v>
      </c>
      <c r="R125" s="601" t="s">
        <v>2277</v>
      </c>
      <c r="S125" s="770" t="s">
        <v>3589</v>
      </c>
      <c r="T125" s="781"/>
      <c r="V125" s="12"/>
      <c r="W125" s="49" t="s">
        <v>600</v>
      </c>
    </row>
    <row r="126" spans="1:25" ht="18" customHeight="1">
      <c r="A126" s="747" t="s">
        <v>1260</v>
      </c>
      <c r="B126" s="612" t="s">
        <v>465</v>
      </c>
      <c r="C126" s="617" t="s">
        <v>1261</v>
      </c>
      <c r="D126" s="570">
        <v>1</v>
      </c>
      <c r="E126" s="547">
        <v>51</v>
      </c>
      <c r="F126" s="547">
        <v>5</v>
      </c>
      <c r="G126" s="563">
        <v>2</v>
      </c>
      <c r="H126" s="549" t="s">
        <v>1231</v>
      </c>
      <c r="I126" s="591">
        <v>1.2</v>
      </c>
      <c r="J126" s="550">
        <v>5</v>
      </c>
      <c r="K126" s="613" t="s">
        <v>1264</v>
      </c>
      <c r="L126" s="571" t="s">
        <v>2569</v>
      </c>
      <c r="M126" s="560" t="s">
        <v>2567</v>
      </c>
      <c r="N126" s="574">
        <v>1.5</v>
      </c>
      <c r="O126" s="550">
        <v>5</v>
      </c>
      <c r="P126" s="577"/>
      <c r="Q126" s="601"/>
      <c r="R126" s="601"/>
      <c r="S126" s="2024" t="s">
        <v>5239</v>
      </c>
      <c r="T126" s="781"/>
      <c r="V126" s="12"/>
      <c r="W126" s="498" t="s">
        <v>2573</v>
      </c>
    </row>
    <row r="127" spans="1:25" ht="18" customHeight="1">
      <c r="A127" s="745" t="s">
        <v>1262</v>
      </c>
      <c r="B127" s="605" t="s">
        <v>1263</v>
      </c>
      <c r="C127" s="609" t="s">
        <v>359</v>
      </c>
      <c r="D127" s="620">
        <v>0</v>
      </c>
      <c r="E127" s="547">
        <v>51</v>
      </c>
      <c r="F127" s="597">
        <v>5</v>
      </c>
      <c r="G127" s="621">
        <v>0.2</v>
      </c>
      <c r="H127" s="549" t="s">
        <v>1231</v>
      </c>
      <c r="I127" s="622">
        <v>1.8</v>
      </c>
      <c r="J127" s="550">
        <v>0.5</v>
      </c>
      <c r="K127" s="613" t="s">
        <v>1264</v>
      </c>
      <c r="L127" s="577"/>
      <c r="M127" s="560"/>
      <c r="N127" s="616">
        <v>2.5</v>
      </c>
      <c r="O127" s="577"/>
      <c r="P127" s="577"/>
      <c r="Q127" s="601"/>
      <c r="R127" s="601"/>
      <c r="S127" s="771" t="s">
        <v>3588</v>
      </c>
      <c r="T127" s="781"/>
      <c r="V127" s="12"/>
      <c r="W127" s="42" t="s">
        <v>2574</v>
      </c>
    </row>
    <row r="128" spans="1:25" ht="18" customHeight="1">
      <c r="A128" s="745" t="s">
        <v>360</v>
      </c>
      <c r="B128" s="609" t="s">
        <v>1263</v>
      </c>
      <c r="C128" s="609" t="s">
        <v>116</v>
      </c>
      <c r="D128" s="623">
        <v>0</v>
      </c>
      <c r="E128" s="547">
        <v>51</v>
      </c>
      <c r="F128" s="621">
        <v>5</v>
      </c>
      <c r="G128" s="621">
        <v>0.2</v>
      </c>
      <c r="H128" s="549" t="s">
        <v>1231</v>
      </c>
      <c r="I128" s="572">
        <v>1.8</v>
      </c>
      <c r="J128" s="572">
        <v>0.5</v>
      </c>
      <c r="K128" s="613" t="s">
        <v>1264</v>
      </c>
      <c r="L128" s="573" t="s">
        <v>2575</v>
      </c>
      <c r="M128" s="560" t="s">
        <v>2576</v>
      </c>
      <c r="N128" s="616">
        <v>2.5</v>
      </c>
      <c r="O128" s="550">
        <v>0.5</v>
      </c>
      <c r="P128" s="577" t="s">
        <v>2260</v>
      </c>
      <c r="Q128" s="601" t="s">
        <v>2261</v>
      </c>
      <c r="R128" s="601" t="s">
        <v>2262</v>
      </c>
      <c r="S128" s="771" t="s">
        <v>3588</v>
      </c>
      <c r="T128" s="781"/>
      <c r="V128" s="12"/>
      <c r="W128" s="42" t="s">
        <v>2577</v>
      </c>
    </row>
    <row r="129" spans="1:23" ht="18" customHeight="1">
      <c r="A129" s="745" t="s">
        <v>529</v>
      </c>
      <c r="B129" s="609" t="s">
        <v>1263</v>
      </c>
      <c r="C129" s="609" t="s">
        <v>530</v>
      </c>
      <c r="D129" s="597">
        <v>0</v>
      </c>
      <c r="E129" s="547">
        <v>51</v>
      </c>
      <c r="F129" s="597">
        <v>5</v>
      </c>
      <c r="G129" s="621">
        <v>0.2</v>
      </c>
      <c r="H129" s="549" t="s">
        <v>1231</v>
      </c>
      <c r="I129" s="591">
        <v>1.8</v>
      </c>
      <c r="J129" s="550">
        <v>0.5</v>
      </c>
      <c r="K129" s="613" t="s">
        <v>1264</v>
      </c>
      <c r="L129" s="600" t="s">
        <v>2578</v>
      </c>
      <c r="M129" s="560" t="s">
        <v>2579</v>
      </c>
      <c r="N129" s="616">
        <v>2.5</v>
      </c>
      <c r="O129" s="550">
        <v>0.5</v>
      </c>
      <c r="P129" s="577"/>
      <c r="Q129" s="601"/>
      <c r="R129" s="601"/>
      <c r="S129" s="771" t="s">
        <v>3588</v>
      </c>
      <c r="T129" s="781"/>
      <c r="V129" s="12"/>
      <c r="W129" s="42" t="s">
        <v>2580</v>
      </c>
    </row>
    <row r="130" spans="1:23" ht="18" customHeight="1">
      <c r="A130" s="745" t="s">
        <v>448</v>
      </c>
      <c r="B130" s="609" t="s">
        <v>1263</v>
      </c>
      <c r="C130" s="609" t="s">
        <v>449</v>
      </c>
      <c r="D130" s="548">
        <v>1</v>
      </c>
      <c r="E130" s="547">
        <v>51</v>
      </c>
      <c r="F130" s="621">
        <v>5</v>
      </c>
      <c r="G130" s="621">
        <v>0.1</v>
      </c>
      <c r="H130" s="549" t="s">
        <v>1231</v>
      </c>
      <c r="I130" s="572">
        <v>1</v>
      </c>
      <c r="J130" s="572">
        <v>0.5</v>
      </c>
      <c r="K130" s="613" t="s">
        <v>1264</v>
      </c>
      <c r="L130" s="552" t="s">
        <v>2301</v>
      </c>
      <c r="M130" s="553" t="s">
        <v>2581</v>
      </c>
      <c r="N130" s="574">
        <v>1.5</v>
      </c>
      <c r="O130" s="550">
        <v>0.5</v>
      </c>
      <c r="P130" s="577" t="s">
        <v>2260</v>
      </c>
      <c r="Q130" s="601" t="s">
        <v>2261</v>
      </c>
      <c r="R130" s="601" t="s">
        <v>2262</v>
      </c>
      <c r="S130" s="771" t="s">
        <v>3588</v>
      </c>
      <c r="T130" s="781"/>
      <c r="V130" s="12"/>
      <c r="W130" s="395" t="s">
        <v>2159</v>
      </c>
    </row>
    <row r="131" spans="1:23" ht="18" customHeight="1">
      <c r="A131" s="745" t="s">
        <v>450</v>
      </c>
      <c r="B131" s="609" t="s">
        <v>1263</v>
      </c>
      <c r="C131" s="609" t="s">
        <v>2582</v>
      </c>
      <c r="D131" s="623">
        <v>0</v>
      </c>
      <c r="E131" s="547">
        <v>51</v>
      </c>
      <c r="F131" s="621">
        <v>5</v>
      </c>
      <c r="G131" s="621">
        <v>0.2</v>
      </c>
      <c r="H131" s="549" t="s">
        <v>1231</v>
      </c>
      <c r="I131" s="572">
        <v>1.8</v>
      </c>
      <c r="J131" s="572">
        <v>0.5</v>
      </c>
      <c r="K131" s="613" t="s">
        <v>1264</v>
      </c>
      <c r="L131" s="573" t="s">
        <v>2583</v>
      </c>
      <c r="M131" s="560" t="s">
        <v>2576</v>
      </c>
      <c r="N131" s="616">
        <v>2.5</v>
      </c>
      <c r="O131" s="550">
        <v>0.5</v>
      </c>
      <c r="P131" s="577" t="s">
        <v>2260</v>
      </c>
      <c r="Q131" s="601" t="s">
        <v>2261</v>
      </c>
      <c r="R131" s="601" t="s">
        <v>2262</v>
      </c>
      <c r="S131" s="771" t="s">
        <v>3588</v>
      </c>
      <c r="T131" s="781"/>
      <c r="V131" s="12"/>
      <c r="W131" s="374" t="s">
        <v>2584</v>
      </c>
    </row>
    <row r="132" spans="1:23" ht="18" customHeight="1">
      <c r="A132" s="745" t="s">
        <v>456</v>
      </c>
      <c r="B132" s="609" t="s">
        <v>1263</v>
      </c>
      <c r="C132" s="609" t="s">
        <v>457</v>
      </c>
      <c r="D132" s="597">
        <v>0</v>
      </c>
      <c r="E132" s="547">
        <v>51</v>
      </c>
      <c r="F132" s="547">
        <v>5</v>
      </c>
      <c r="G132" s="621">
        <v>0.2</v>
      </c>
      <c r="H132" s="549" t="s">
        <v>1231</v>
      </c>
      <c r="I132" s="622">
        <v>1.8</v>
      </c>
      <c r="J132" s="550">
        <v>0.5</v>
      </c>
      <c r="K132" s="613" t="s">
        <v>1264</v>
      </c>
      <c r="L132" s="604"/>
      <c r="M132" s="560"/>
      <c r="N132" s="616">
        <v>2.5</v>
      </c>
      <c r="O132" s="550">
        <v>0.5</v>
      </c>
      <c r="P132" s="577"/>
      <c r="Q132" s="601"/>
      <c r="R132" s="601"/>
      <c r="S132" s="771" t="s">
        <v>3588</v>
      </c>
      <c r="T132" s="781"/>
      <c r="V132" s="12"/>
      <c r="W132" s="224" t="s">
        <v>2437</v>
      </c>
    </row>
    <row r="133" spans="1:23" ht="18" customHeight="1">
      <c r="A133" s="745" t="s">
        <v>458</v>
      </c>
      <c r="B133" s="609" t="s">
        <v>1263</v>
      </c>
      <c r="C133" s="609" t="s">
        <v>1031</v>
      </c>
      <c r="D133" s="597">
        <v>1</v>
      </c>
      <c r="E133" s="547">
        <v>51</v>
      </c>
      <c r="F133" s="597">
        <v>5</v>
      </c>
      <c r="G133" s="621">
        <v>0.2</v>
      </c>
      <c r="H133" s="549" t="s">
        <v>1231</v>
      </c>
      <c r="I133" s="622">
        <v>1</v>
      </c>
      <c r="J133" s="550">
        <v>0.5</v>
      </c>
      <c r="K133" s="613" t="s">
        <v>1264</v>
      </c>
      <c r="L133" s="573" t="s">
        <v>2585</v>
      </c>
      <c r="M133" s="560" t="s">
        <v>2586</v>
      </c>
      <c r="N133" s="574">
        <v>1.5</v>
      </c>
      <c r="O133" s="550">
        <v>0.5</v>
      </c>
      <c r="P133" s="577"/>
      <c r="Q133" s="601"/>
      <c r="R133" s="601"/>
      <c r="S133" s="771" t="s">
        <v>3588</v>
      </c>
      <c r="T133" s="781"/>
      <c r="V133" s="12"/>
      <c r="W133" s="46" t="s">
        <v>2587</v>
      </c>
    </row>
    <row r="134" spans="1:23" ht="18" customHeight="1">
      <c r="A134" s="745" t="s">
        <v>1032</v>
      </c>
      <c r="B134" s="609" t="s">
        <v>1263</v>
      </c>
      <c r="C134" s="609" t="s">
        <v>1033</v>
      </c>
      <c r="D134" s="548">
        <v>1</v>
      </c>
      <c r="E134" s="547">
        <v>51</v>
      </c>
      <c r="F134" s="597">
        <v>5</v>
      </c>
      <c r="G134" s="621">
        <v>0.2</v>
      </c>
      <c r="H134" s="549" t="s">
        <v>1231</v>
      </c>
      <c r="I134" s="622">
        <v>1</v>
      </c>
      <c r="J134" s="550">
        <v>0.5</v>
      </c>
      <c r="K134" s="613" t="s">
        <v>1264</v>
      </c>
      <c r="L134" s="552" t="s">
        <v>2301</v>
      </c>
      <c r="M134" s="553" t="s">
        <v>2581</v>
      </c>
      <c r="N134" s="574">
        <v>1.5</v>
      </c>
      <c r="O134" s="550">
        <v>0.5</v>
      </c>
      <c r="P134" s="577"/>
      <c r="Q134" s="601"/>
      <c r="R134" s="601"/>
      <c r="S134" s="771" t="s">
        <v>3588</v>
      </c>
      <c r="T134" s="781"/>
      <c r="V134" s="12"/>
      <c r="W134" s="437" t="s">
        <v>2588</v>
      </c>
    </row>
    <row r="135" spans="1:23" ht="18" customHeight="1">
      <c r="A135" s="745" t="s">
        <v>1034</v>
      </c>
      <c r="B135" s="609" t="s">
        <v>1263</v>
      </c>
      <c r="C135" s="609" t="s">
        <v>1035</v>
      </c>
      <c r="D135" s="621">
        <v>1</v>
      </c>
      <c r="E135" s="547">
        <v>51</v>
      </c>
      <c r="F135" s="621">
        <v>5</v>
      </c>
      <c r="G135" s="621">
        <v>0.2</v>
      </c>
      <c r="H135" s="549" t="s">
        <v>1231</v>
      </c>
      <c r="I135" s="624">
        <v>1.1000000000000001</v>
      </c>
      <c r="J135" s="572">
        <v>0.5</v>
      </c>
      <c r="K135" s="613" t="s">
        <v>1264</v>
      </c>
      <c r="L135" s="625" t="s">
        <v>2589</v>
      </c>
      <c r="M135" s="626" t="s">
        <v>2590</v>
      </c>
      <c r="N135" s="574">
        <v>1.5</v>
      </c>
      <c r="O135" s="550">
        <v>0.5</v>
      </c>
      <c r="P135" s="577" t="s">
        <v>2260</v>
      </c>
      <c r="Q135" s="601" t="s">
        <v>2261</v>
      </c>
      <c r="R135" s="601" t="s">
        <v>2262</v>
      </c>
      <c r="S135" s="771" t="s">
        <v>3588</v>
      </c>
      <c r="T135" s="781"/>
      <c r="W135" s="198" t="s">
        <v>2591</v>
      </c>
    </row>
    <row r="136" spans="1:23" ht="18" customHeight="1">
      <c r="A136" s="745" t="s">
        <v>1036</v>
      </c>
      <c r="B136" s="609" t="s">
        <v>1263</v>
      </c>
      <c r="C136" s="609" t="s">
        <v>339</v>
      </c>
      <c r="D136" s="621">
        <v>1</v>
      </c>
      <c r="E136" s="547">
        <v>51</v>
      </c>
      <c r="F136" s="621">
        <v>5</v>
      </c>
      <c r="G136" s="621">
        <v>0.2</v>
      </c>
      <c r="H136" s="549" t="s">
        <v>1231</v>
      </c>
      <c r="I136" s="572">
        <v>1</v>
      </c>
      <c r="J136" s="572">
        <v>0.5</v>
      </c>
      <c r="K136" s="613" t="s">
        <v>1264</v>
      </c>
      <c r="L136" s="573" t="s">
        <v>2585</v>
      </c>
      <c r="M136" s="560" t="s">
        <v>2586</v>
      </c>
      <c r="N136" s="574">
        <v>1.5</v>
      </c>
      <c r="O136" s="550">
        <v>0.5</v>
      </c>
      <c r="P136" s="577" t="s">
        <v>2260</v>
      </c>
      <c r="Q136" s="601" t="s">
        <v>2261</v>
      </c>
      <c r="R136" s="601" t="s">
        <v>2262</v>
      </c>
      <c r="S136" s="771" t="s">
        <v>3588</v>
      </c>
      <c r="T136" s="781"/>
      <c r="W136" s="69" t="s">
        <v>2592</v>
      </c>
    </row>
    <row r="137" spans="1:23" ht="18" customHeight="1">
      <c r="A137" s="745" t="s">
        <v>340</v>
      </c>
      <c r="B137" s="609" t="s">
        <v>1263</v>
      </c>
      <c r="C137" s="609" t="s">
        <v>341</v>
      </c>
      <c r="D137" s="621">
        <v>0</v>
      </c>
      <c r="E137" s="547">
        <v>51</v>
      </c>
      <c r="F137" s="621">
        <v>5</v>
      </c>
      <c r="G137" s="621">
        <v>0.2</v>
      </c>
      <c r="H137" s="549" t="s">
        <v>1231</v>
      </c>
      <c r="I137" s="572">
        <v>1.8</v>
      </c>
      <c r="J137" s="572">
        <v>0.5</v>
      </c>
      <c r="K137" s="613" t="s">
        <v>1264</v>
      </c>
      <c r="L137" s="573" t="s">
        <v>2583</v>
      </c>
      <c r="M137" s="560" t="s">
        <v>2576</v>
      </c>
      <c r="N137" s="616">
        <v>2.5</v>
      </c>
      <c r="O137" s="550">
        <v>0.5</v>
      </c>
      <c r="P137" s="577" t="s">
        <v>2260</v>
      </c>
      <c r="Q137" s="601" t="s">
        <v>2261</v>
      </c>
      <c r="R137" s="601" t="s">
        <v>2262</v>
      </c>
      <c r="S137" s="771" t="s">
        <v>3588</v>
      </c>
      <c r="T137" s="781"/>
    </row>
    <row r="138" spans="1:23" ht="18" customHeight="1">
      <c r="A138" s="745" t="s">
        <v>342</v>
      </c>
      <c r="B138" s="609" t="s">
        <v>1263</v>
      </c>
      <c r="C138" s="609" t="s">
        <v>343</v>
      </c>
      <c r="D138" s="623">
        <v>0</v>
      </c>
      <c r="E138" s="547">
        <v>51</v>
      </c>
      <c r="F138" s="621">
        <v>5</v>
      </c>
      <c r="G138" s="621">
        <v>0.2</v>
      </c>
      <c r="H138" s="549" t="s">
        <v>1231</v>
      </c>
      <c r="I138" s="572">
        <v>1.8</v>
      </c>
      <c r="J138" s="572">
        <v>0.5</v>
      </c>
      <c r="K138" s="613" t="s">
        <v>1264</v>
      </c>
      <c r="L138" s="573" t="s">
        <v>2583</v>
      </c>
      <c r="M138" s="560" t="s">
        <v>2576</v>
      </c>
      <c r="N138" s="616">
        <v>2.5</v>
      </c>
      <c r="O138" s="550">
        <v>0.5</v>
      </c>
      <c r="P138" s="577" t="s">
        <v>2260</v>
      </c>
      <c r="Q138" s="601" t="s">
        <v>2261</v>
      </c>
      <c r="R138" s="601" t="s">
        <v>2262</v>
      </c>
      <c r="S138" s="771" t="s">
        <v>3588</v>
      </c>
      <c r="T138" s="781"/>
      <c r="W138" s="167"/>
    </row>
    <row r="139" spans="1:23" ht="18" customHeight="1">
      <c r="A139" s="745" t="s">
        <v>344</v>
      </c>
      <c r="B139" s="609" t="s">
        <v>1263</v>
      </c>
      <c r="C139" s="609" t="s">
        <v>345</v>
      </c>
      <c r="D139" s="623">
        <v>0</v>
      </c>
      <c r="E139" s="547">
        <v>51</v>
      </c>
      <c r="F139" s="621">
        <v>5</v>
      </c>
      <c r="G139" s="621">
        <v>0.2</v>
      </c>
      <c r="H139" s="549" t="s">
        <v>1231</v>
      </c>
      <c r="I139" s="572">
        <v>1.8</v>
      </c>
      <c r="J139" s="572">
        <v>0.5</v>
      </c>
      <c r="K139" s="613" t="s">
        <v>1264</v>
      </c>
      <c r="L139" s="573" t="s">
        <v>2583</v>
      </c>
      <c r="M139" s="560" t="s">
        <v>2576</v>
      </c>
      <c r="N139" s="616">
        <v>2.5</v>
      </c>
      <c r="O139" s="550">
        <v>0.5</v>
      </c>
      <c r="P139" s="577" t="s">
        <v>2260</v>
      </c>
      <c r="Q139" s="601" t="s">
        <v>2261</v>
      </c>
      <c r="R139" s="601" t="s">
        <v>2262</v>
      </c>
      <c r="S139" s="771" t="s">
        <v>3588</v>
      </c>
      <c r="T139" s="781"/>
      <c r="W139" s="167"/>
    </row>
    <row r="140" spans="1:23" ht="18" customHeight="1">
      <c r="A140" s="745" t="s">
        <v>346</v>
      </c>
      <c r="B140" s="609" t="s">
        <v>1263</v>
      </c>
      <c r="C140" s="609" t="s">
        <v>347</v>
      </c>
      <c r="D140" s="623">
        <v>0</v>
      </c>
      <c r="E140" s="547">
        <v>51</v>
      </c>
      <c r="F140" s="621">
        <v>5</v>
      </c>
      <c r="G140" s="621">
        <v>0.2</v>
      </c>
      <c r="H140" s="549" t="s">
        <v>1231</v>
      </c>
      <c r="I140" s="572">
        <v>1.8</v>
      </c>
      <c r="J140" s="572">
        <v>0.5</v>
      </c>
      <c r="K140" s="613" t="s">
        <v>1264</v>
      </c>
      <c r="L140" s="573" t="s">
        <v>2583</v>
      </c>
      <c r="M140" s="560" t="s">
        <v>2576</v>
      </c>
      <c r="N140" s="616">
        <v>2.5</v>
      </c>
      <c r="O140" s="550">
        <v>0.5</v>
      </c>
      <c r="P140" s="577" t="s">
        <v>2260</v>
      </c>
      <c r="Q140" s="601" t="s">
        <v>2261</v>
      </c>
      <c r="R140" s="601" t="s">
        <v>2262</v>
      </c>
      <c r="S140" s="771" t="s">
        <v>3588</v>
      </c>
      <c r="T140" s="781"/>
      <c r="W140" s="167"/>
    </row>
    <row r="141" spans="1:23" ht="18" customHeight="1">
      <c r="A141" s="745" t="s">
        <v>1587</v>
      </c>
      <c r="B141" s="609" t="s">
        <v>1263</v>
      </c>
      <c r="C141" s="609" t="s">
        <v>1588</v>
      </c>
      <c r="D141" s="623">
        <v>0</v>
      </c>
      <c r="E141" s="547">
        <v>51</v>
      </c>
      <c r="F141" s="621">
        <v>5</v>
      </c>
      <c r="G141" s="621">
        <v>0.2</v>
      </c>
      <c r="H141" s="549" t="s">
        <v>1231</v>
      </c>
      <c r="I141" s="572">
        <v>1.8</v>
      </c>
      <c r="J141" s="572">
        <v>0.5</v>
      </c>
      <c r="K141" s="613" t="s">
        <v>1264</v>
      </c>
      <c r="L141" s="573" t="s">
        <v>2583</v>
      </c>
      <c r="M141" s="560" t="s">
        <v>2576</v>
      </c>
      <c r="N141" s="616">
        <v>2.5</v>
      </c>
      <c r="O141" s="550">
        <v>0.5</v>
      </c>
      <c r="P141" s="577" t="s">
        <v>2260</v>
      </c>
      <c r="Q141" s="601" t="s">
        <v>2261</v>
      </c>
      <c r="R141" s="601" t="s">
        <v>2262</v>
      </c>
      <c r="S141" s="771" t="s">
        <v>3588</v>
      </c>
      <c r="T141" s="781"/>
    </row>
    <row r="142" spans="1:23" ht="18" customHeight="1">
      <c r="A142" s="744" t="s">
        <v>1589</v>
      </c>
      <c r="B142" s="586" t="s">
        <v>1349</v>
      </c>
      <c r="C142" s="545" t="s">
        <v>2593</v>
      </c>
      <c r="D142" s="597">
        <v>2</v>
      </c>
      <c r="E142" s="547">
        <v>51</v>
      </c>
      <c r="F142" s="547">
        <v>5</v>
      </c>
      <c r="G142" s="621">
        <v>0.4</v>
      </c>
      <c r="H142" s="549" t="s">
        <v>1231</v>
      </c>
      <c r="I142" s="550">
        <v>1</v>
      </c>
      <c r="J142" s="591">
        <v>1</v>
      </c>
      <c r="K142" s="551" t="s">
        <v>1264</v>
      </c>
      <c r="L142" s="627" t="s">
        <v>2429</v>
      </c>
      <c r="M142" s="560" t="s">
        <v>2594</v>
      </c>
      <c r="N142" s="574">
        <v>1.5</v>
      </c>
      <c r="O142" s="591">
        <v>1</v>
      </c>
      <c r="P142" s="577" t="s">
        <v>2260</v>
      </c>
      <c r="Q142" s="601" t="s">
        <v>2261</v>
      </c>
      <c r="R142" s="601" t="s">
        <v>2262</v>
      </c>
      <c r="S142" s="771" t="s">
        <v>3589</v>
      </c>
      <c r="T142" s="781"/>
    </row>
    <row r="143" spans="1:23" ht="18" customHeight="1">
      <c r="A143" s="744" t="s">
        <v>1590</v>
      </c>
      <c r="B143" s="545" t="s">
        <v>2595</v>
      </c>
      <c r="C143" s="545" t="s">
        <v>905</v>
      </c>
      <c r="D143" s="587">
        <v>3</v>
      </c>
      <c r="E143" s="547">
        <v>51</v>
      </c>
      <c r="F143" s="547">
        <v>5</v>
      </c>
      <c r="G143" s="571">
        <v>0.15</v>
      </c>
      <c r="H143" s="549" t="s">
        <v>1231</v>
      </c>
      <c r="I143" s="603">
        <v>1</v>
      </c>
      <c r="J143" s="591">
        <v>0.5</v>
      </c>
      <c r="K143" s="551" t="s">
        <v>1264</v>
      </c>
      <c r="L143" s="600" t="s">
        <v>2596</v>
      </c>
      <c r="M143" s="560" t="s">
        <v>2597</v>
      </c>
      <c r="N143" s="574">
        <v>1.5</v>
      </c>
      <c r="O143" s="591">
        <v>0.5</v>
      </c>
      <c r="P143" s="577" t="s">
        <v>2260</v>
      </c>
      <c r="Q143" s="601" t="s">
        <v>2261</v>
      </c>
      <c r="R143" s="601" t="s">
        <v>2262</v>
      </c>
      <c r="S143" s="771" t="s">
        <v>3589</v>
      </c>
      <c r="T143" s="781"/>
    </row>
    <row r="144" spans="1:23" ht="18" customHeight="1">
      <c r="A144" s="744" t="s">
        <v>906</v>
      </c>
      <c r="B144" s="545" t="s">
        <v>1349</v>
      </c>
      <c r="C144" s="545" t="s">
        <v>907</v>
      </c>
      <c r="D144" s="615">
        <v>1</v>
      </c>
      <c r="E144" s="547">
        <v>51</v>
      </c>
      <c r="F144" s="597">
        <v>5</v>
      </c>
      <c r="G144" s="615">
        <v>0.5</v>
      </c>
      <c r="H144" s="549" t="s">
        <v>1231</v>
      </c>
      <c r="I144" s="550">
        <v>1</v>
      </c>
      <c r="J144" s="588">
        <v>1.5</v>
      </c>
      <c r="K144" s="551" t="s">
        <v>1264</v>
      </c>
      <c r="L144" s="589" t="s">
        <v>2598</v>
      </c>
      <c r="M144" s="590" t="s">
        <v>2599</v>
      </c>
      <c r="N144" s="628">
        <v>1.5</v>
      </c>
      <c r="O144" s="589">
        <v>1.3</v>
      </c>
      <c r="P144" s="577"/>
      <c r="Q144" s="601"/>
      <c r="R144" s="601"/>
      <c r="S144" s="771" t="s">
        <v>3589</v>
      </c>
      <c r="T144" s="781"/>
    </row>
    <row r="145" spans="1:21" ht="18" customHeight="1">
      <c r="A145" s="744" t="s">
        <v>908</v>
      </c>
      <c r="B145" s="545" t="s">
        <v>2600</v>
      </c>
      <c r="C145" s="545" t="s">
        <v>2601</v>
      </c>
      <c r="D145" s="615">
        <v>1</v>
      </c>
      <c r="E145" s="547">
        <v>51</v>
      </c>
      <c r="F145" s="597">
        <v>5</v>
      </c>
      <c r="G145" s="615">
        <v>0.5</v>
      </c>
      <c r="H145" s="549" t="s">
        <v>1231</v>
      </c>
      <c r="I145" s="550">
        <v>1</v>
      </c>
      <c r="J145" s="588">
        <v>1.5</v>
      </c>
      <c r="K145" s="551" t="s">
        <v>1264</v>
      </c>
      <c r="L145" s="589" t="s">
        <v>2602</v>
      </c>
      <c r="M145" s="590" t="s">
        <v>2603</v>
      </c>
      <c r="N145" s="628">
        <v>1.5</v>
      </c>
      <c r="O145" s="589">
        <v>1.3</v>
      </c>
      <c r="P145" s="577"/>
      <c r="Q145" s="601"/>
      <c r="R145" s="601"/>
      <c r="S145" s="771" t="s">
        <v>3589</v>
      </c>
      <c r="T145" s="782"/>
      <c r="U145" s="60"/>
    </row>
    <row r="146" spans="1:21" ht="18" customHeight="1">
      <c r="A146" s="744" t="s">
        <v>909</v>
      </c>
      <c r="B146" s="545" t="s">
        <v>2595</v>
      </c>
      <c r="C146" s="545" t="s">
        <v>910</v>
      </c>
      <c r="D146" s="587">
        <v>2</v>
      </c>
      <c r="E146" s="547">
        <v>51</v>
      </c>
      <c r="F146" s="547">
        <v>5</v>
      </c>
      <c r="G146" s="571">
        <v>0.15</v>
      </c>
      <c r="H146" s="549" t="s">
        <v>1231</v>
      </c>
      <c r="I146" s="603">
        <v>1</v>
      </c>
      <c r="J146" s="591">
        <v>0.5</v>
      </c>
      <c r="K146" s="551" t="s">
        <v>1264</v>
      </c>
      <c r="L146" s="600" t="s">
        <v>2596</v>
      </c>
      <c r="M146" s="560" t="s">
        <v>2597</v>
      </c>
      <c r="N146" s="574">
        <v>1.5</v>
      </c>
      <c r="O146" s="591">
        <v>0.5</v>
      </c>
      <c r="P146" s="577" t="s">
        <v>2260</v>
      </c>
      <c r="Q146" s="601" t="s">
        <v>2261</v>
      </c>
      <c r="R146" s="601" t="s">
        <v>2262</v>
      </c>
      <c r="S146" s="771" t="s">
        <v>3589</v>
      </c>
      <c r="T146" s="782"/>
      <c r="U146" s="60"/>
    </row>
    <row r="147" spans="1:21" ht="18" customHeight="1">
      <c r="A147" s="744" t="s">
        <v>911</v>
      </c>
      <c r="B147" s="545" t="s">
        <v>1349</v>
      </c>
      <c r="C147" s="545" t="s">
        <v>912</v>
      </c>
      <c r="D147" s="548">
        <v>1</v>
      </c>
      <c r="E147" s="547">
        <v>51</v>
      </c>
      <c r="F147" s="547">
        <v>5</v>
      </c>
      <c r="G147" s="571">
        <v>0.15</v>
      </c>
      <c r="H147" s="549" t="s">
        <v>1231</v>
      </c>
      <c r="I147" s="603">
        <v>1</v>
      </c>
      <c r="J147" s="591">
        <v>0.5</v>
      </c>
      <c r="K147" s="551" t="s">
        <v>1264</v>
      </c>
      <c r="L147" s="552" t="s">
        <v>2301</v>
      </c>
      <c r="M147" s="553" t="s">
        <v>2604</v>
      </c>
      <c r="N147" s="574">
        <v>1.5</v>
      </c>
      <c r="O147" s="591">
        <v>0.5</v>
      </c>
      <c r="P147" s="577" t="s">
        <v>2260</v>
      </c>
      <c r="Q147" s="601" t="s">
        <v>2261</v>
      </c>
      <c r="R147" s="601" t="s">
        <v>2262</v>
      </c>
      <c r="S147" s="771" t="s">
        <v>3589</v>
      </c>
      <c r="T147" s="782"/>
      <c r="U147" s="60"/>
    </row>
    <row r="148" spans="1:21" ht="18" customHeight="1">
      <c r="A148" s="744" t="s">
        <v>913</v>
      </c>
      <c r="B148" s="545" t="s">
        <v>1349</v>
      </c>
      <c r="C148" s="545" t="s">
        <v>58</v>
      </c>
      <c r="D148" s="597">
        <v>2</v>
      </c>
      <c r="E148" s="547">
        <v>51</v>
      </c>
      <c r="F148" s="547">
        <v>5</v>
      </c>
      <c r="G148" s="621">
        <v>0.4</v>
      </c>
      <c r="H148" s="549" t="s">
        <v>1231</v>
      </c>
      <c r="I148" s="550">
        <v>1</v>
      </c>
      <c r="J148" s="591">
        <v>1</v>
      </c>
      <c r="K148" s="551" t="s">
        <v>1264</v>
      </c>
      <c r="L148" s="627" t="s">
        <v>2429</v>
      </c>
      <c r="M148" s="560" t="s">
        <v>2594</v>
      </c>
      <c r="N148" s="574">
        <v>1.5</v>
      </c>
      <c r="O148" s="591">
        <v>1</v>
      </c>
      <c r="P148" s="577" t="s">
        <v>2260</v>
      </c>
      <c r="Q148" s="601" t="s">
        <v>2261</v>
      </c>
      <c r="R148" s="601" t="s">
        <v>2262</v>
      </c>
      <c r="S148" s="771" t="s">
        <v>3589</v>
      </c>
      <c r="T148" s="782"/>
      <c r="U148" s="60"/>
    </row>
    <row r="149" spans="1:21" ht="18" customHeight="1">
      <c r="A149" s="744" t="s">
        <v>59</v>
      </c>
      <c r="B149" s="545" t="s">
        <v>1349</v>
      </c>
      <c r="C149" s="545" t="s">
        <v>60</v>
      </c>
      <c r="D149" s="548">
        <v>1</v>
      </c>
      <c r="E149" s="547">
        <v>51</v>
      </c>
      <c r="F149" s="547">
        <v>5</v>
      </c>
      <c r="G149" s="571">
        <v>0.15</v>
      </c>
      <c r="H149" s="549" t="s">
        <v>1231</v>
      </c>
      <c r="I149" s="603">
        <v>1</v>
      </c>
      <c r="J149" s="591">
        <v>0.5</v>
      </c>
      <c r="K149" s="551" t="s">
        <v>1264</v>
      </c>
      <c r="L149" s="552" t="s">
        <v>2301</v>
      </c>
      <c r="M149" s="553" t="s">
        <v>2604</v>
      </c>
      <c r="N149" s="574">
        <v>1.5</v>
      </c>
      <c r="O149" s="591">
        <v>0.5</v>
      </c>
      <c r="P149" s="577" t="s">
        <v>2260</v>
      </c>
      <c r="Q149" s="601" t="s">
        <v>2261</v>
      </c>
      <c r="R149" s="601" t="s">
        <v>2262</v>
      </c>
      <c r="S149" s="771" t="s">
        <v>3589</v>
      </c>
      <c r="T149" s="782"/>
      <c r="U149" s="60"/>
    </row>
    <row r="150" spans="1:21" ht="18" customHeight="1">
      <c r="A150" s="744" t="s">
        <v>61</v>
      </c>
      <c r="B150" s="545" t="s">
        <v>1349</v>
      </c>
      <c r="C150" s="545" t="s">
        <v>63</v>
      </c>
      <c r="D150" s="597">
        <v>2</v>
      </c>
      <c r="E150" s="547">
        <v>51</v>
      </c>
      <c r="F150" s="547">
        <v>5</v>
      </c>
      <c r="G150" s="621">
        <v>0.4</v>
      </c>
      <c r="H150" s="549" t="s">
        <v>1231</v>
      </c>
      <c r="I150" s="550">
        <v>1</v>
      </c>
      <c r="J150" s="591">
        <v>1</v>
      </c>
      <c r="K150" s="551" t="s">
        <v>1264</v>
      </c>
      <c r="L150" s="627" t="s">
        <v>2429</v>
      </c>
      <c r="M150" s="560" t="s">
        <v>2594</v>
      </c>
      <c r="N150" s="574">
        <v>1.5</v>
      </c>
      <c r="O150" s="591">
        <v>1</v>
      </c>
      <c r="P150" s="577" t="s">
        <v>2260</v>
      </c>
      <c r="Q150" s="601" t="s">
        <v>2261</v>
      </c>
      <c r="R150" s="601" t="s">
        <v>2262</v>
      </c>
      <c r="S150" s="771" t="s">
        <v>3589</v>
      </c>
      <c r="T150" s="782"/>
      <c r="U150" s="60"/>
    </row>
    <row r="151" spans="1:21" ht="18" customHeight="1">
      <c r="A151" s="744" t="s">
        <v>1524</v>
      </c>
      <c r="B151" s="545" t="s">
        <v>1349</v>
      </c>
      <c r="C151" s="545" t="s">
        <v>2605</v>
      </c>
      <c r="D151" s="597">
        <v>2</v>
      </c>
      <c r="E151" s="547">
        <v>51</v>
      </c>
      <c r="F151" s="547">
        <v>5</v>
      </c>
      <c r="G151" s="621">
        <v>0.4</v>
      </c>
      <c r="H151" s="549" t="s">
        <v>1231</v>
      </c>
      <c r="I151" s="550">
        <v>1</v>
      </c>
      <c r="J151" s="591">
        <v>1</v>
      </c>
      <c r="K151" s="551" t="s">
        <v>1264</v>
      </c>
      <c r="L151" s="627" t="s">
        <v>2429</v>
      </c>
      <c r="M151" s="560" t="s">
        <v>2594</v>
      </c>
      <c r="N151" s="574">
        <v>1.5</v>
      </c>
      <c r="O151" s="591">
        <v>1</v>
      </c>
      <c r="P151" s="577" t="s">
        <v>2260</v>
      </c>
      <c r="Q151" s="601" t="s">
        <v>2261</v>
      </c>
      <c r="R151" s="601" t="s">
        <v>2262</v>
      </c>
      <c r="S151" s="771" t="s">
        <v>3589</v>
      </c>
      <c r="T151" s="782"/>
      <c r="U151" s="60"/>
    </row>
    <row r="152" spans="1:21" ht="18" customHeight="1">
      <c r="A152" s="744" t="s">
        <v>1235</v>
      </c>
      <c r="B152" s="545" t="s">
        <v>1349</v>
      </c>
      <c r="C152" s="545" t="s">
        <v>1236</v>
      </c>
      <c r="D152" s="615">
        <v>1</v>
      </c>
      <c r="E152" s="547">
        <v>51</v>
      </c>
      <c r="F152" s="547">
        <v>5</v>
      </c>
      <c r="G152" s="615">
        <v>0.5</v>
      </c>
      <c r="H152" s="549" t="s">
        <v>1231</v>
      </c>
      <c r="I152" s="550">
        <v>1</v>
      </c>
      <c r="J152" s="588">
        <v>1.5</v>
      </c>
      <c r="K152" s="551" t="s">
        <v>1264</v>
      </c>
      <c r="L152" s="589" t="s">
        <v>2602</v>
      </c>
      <c r="M152" s="590" t="s">
        <v>2603</v>
      </c>
      <c r="N152" s="628">
        <v>1.5</v>
      </c>
      <c r="O152" s="589">
        <v>1.3</v>
      </c>
      <c r="P152" s="577"/>
      <c r="Q152" s="601"/>
      <c r="R152" s="601"/>
      <c r="S152" s="771" t="s">
        <v>3589</v>
      </c>
      <c r="T152" s="782"/>
      <c r="U152" s="60"/>
    </row>
    <row r="153" spans="1:21" ht="18" customHeight="1">
      <c r="A153" s="744" t="s">
        <v>1237</v>
      </c>
      <c r="B153" s="545" t="s">
        <v>1349</v>
      </c>
      <c r="C153" s="545" t="s">
        <v>1238</v>
      </c>
      <c r="D153" s="587">
        <v>0</v>
      </c>
      <c r="E153" s="547">
        <v>51</v>
      </c>
      <c r="F153" s="547">
        <v>5</v>
      </c>
      <c r="G153" s="571">
        <v>0.2</v>
      </c>
      <c r="H153" s="549" t="s">
        <v>1231</v>
      </c>
      <c r="I153" s="572">
        <v>1.8</v>
      </c>
      <c r="J153" s="591">
        <v>0.5</v>
      </c>
      <c r="K153" s="551" t="s">
        <v>1264</v>
      </c>
      <c r="L153" s="600" t="s">
        <v>2596</v>
      </c>
      <c r="M153" s="560" t="s">
        <v>2597</v>
      </c>
      <c r="N153" s="616">
        <v>2.5</v>
      </c>
      <c r="O153" s="591">
        <v>0.5</v>
      </c>
      <c r="P153" s="577" t="s">
        <v>2260</v>
      </c>
      <c r="Q153" s="601" t="s">
        <v>2261</v>
      </c>
      <c r="R153" s="601" t="s">
        <v>2262</v>
      </c>
      <c r="S153" s="771" t="s">
        <v>3589</v>
      </c>
      <c r="T153" s="782"/>
      <c r="U153" s="60"/>
    </row>
    <row r="154" spans="1:21" ht="18" customHeight="1">
      <c r="A154" s="744" t="s">
        <v>1239</v>
      </c>
      <c r="B154" s="545" t="s">
        <v>1349</v>
      </c>
      <c r="C154" s="545" t="s">
        <v>1240</v>
      </c>
      <c r="D154" s="587">
        <v>0</v>
      </c>
      <c r="E154" s="547">
        <v>51</v>
      </c>
      <c r="F154" s="547">
        <v>5</v>
      </c>
      <c r="G154" s="621">
        <v>0.4</v>
      </c>
      <c r="H154" s="549" t="s">
        <v>1231</v>
      </c>
      <c r="I154" s="572">
        <v>1.8</v>
      </c>
      <c r="J154" s="591">
        <v>1</v>
      </c>
      <c r="K154" s="551" t="s">
        <v>1264</v>
      </c>
      <c r="L154" s="627" t="s">
        <v>2606</v>
      </c>
      <c r="M154" s="560" t="s">
        <v>2607</v>
      </c>
      <c r="N154" s="616">
        <v>2.5</v>
      </c>
      <c r="O154" s="591">
        <v>1</v>
      </c>
      <c r="P154" s="577" t="s">
        <v>2260</v>
      </c>
      <c r="Q154" s="601" t="s">
        <v>2261</v>
      </c>
      <c r="R154" s="601" t="s">
        <v>2262</v>
      </c>
      <c r="S154" s="771" t="s">
        <v>3589</v>
      </c>
      <c r="T154" s="782"/>
      <c r="U154" s="60"/>
    </row>
    <row r="155" spans="1:21" ht="18" customHeight="1">
      <c r="A155" s="744" t="s">
        <v>614</v>
      </c>
      <c r="B155" s="545" t="s">
        <v>1349</v>
      </c>
      <c r="C155" s="545" t="s">
        <v>2608</v>
      </c>
      <c r="D155" s="615">
        <v>1</v>
      </c>
      <c r="E155" s="547">
        <v>51</v>
      </c>
      <c r="F155" s="547">
        <v>5</v>
      </c>
      <c r="G155" s="615">
        <v>0.5</v>
      </c>
      <c r="H155" s="549" t="s">
        <v>1231</v>
      </c>
      <c r="I155" s="622">
        <v>1</v>
      </c>
      <c r="J155" s="588">
        <v>1.5</v>
      </c>
      <c r="K155" s="551" t="s">
        <v>1264</v>
      </c>
      <c r="L155" s="589" t="s">
        <v>2602</v>
      </c>
      <c r="M155" s="590" t="s">
        <v>2603</v>
      </c>
      <c r="N155" s="628">
        <v>1.5</v>
      </c>
      <c r="O155" s="589">
        <v>1.3</v>
      </c>
      <c r="P155" s="577"/>
      <c r="Q155" s="601"/>
      <c r="R155" s="601"/>
      <c r="S155" s="771" t="s">
        <v>3589</v>
      </c>
      <c r="T155" s="782"/>
      <c r="U155" s="60"/>
    </row>
    <row r="156" spans="1:21" ht="18" customHeight="1">
      <c r="A156" s="744" t="s">
        <v>615</v>
      </c>
      <c r="B156" s="545" t="s">
        <v>1349</v>
      </c>
      <c r="C156" s="562" t="s">
        <v>616</v>
      </c>
      <c r="D156" s="615">
        <v>1</v>
      </c>
      <c r="E156" s="547">
        <v>51</v>
      </c>
      <c r="F156" s="547">
        <v>5</v>
      </c>
      <c r="G156" s="615">
        <v>0.5</v>
      </c>
      <c r="H156" s="549" t="s">
        <v>1231</v>
      </c>
      <c r="I156" s="622">
        <v>1</v>
      </c>
      <c r="J156" s="588">
        <v>1.5</v>
      </c>
      <c r="K156" s="551" t="s">
        <v>1264</v>
      </c>
      <c r="L156" s="589" t="s">
        <v>2602</v>
      </c>
      <c r="M156" s="590" t="s">
        <v>2603</v>
      </c>
      <c r="N156" s="628">
        <v>1.5</v>
      </c>
      <c r="O156" s="589">
        <v>1.3</v>
      </c>
      <c r="P156" s="577"/>
      <c r="Q156" s="601"/>
      <c r="R156" s="601"/>
      <c r="S156" s="771" t="s">
        <v>3589</v>
      </c>
      <c r="T156" s="782"/>
      <c r="U156" s="60"/>
    </row>
    <row r="157" spans="1:21" ht="18" customHeight="1">
      <c r="A157" s="746" t="s">
        <v>2609</v>
      </c>
      <c r="B157" s="611" t="s">
        <v>2610</v>
      </c>
      <c r="C157" s="550" t="s">
        <v>2609</v>
      </c>
      <c r="D157" s="548">
        <v>1</v>
      </c>
      <c r="E157" s="547">
        <v>51</v>
      </c>
      <c r="F157" s="547">
        <v>5</v>
      </c>
      <c r="G157" s="547">
        <v>1</v>
      </c>
      <c r="H157" s="549" t="s">
        <v>1231</v>
      </c>
      <c r="I157" s="630">
        <v>1.3</v>
      </c>
      <c r="J157" s="550">
        <v>5</v>
      </c>
      <c r="K157" s="551" t="s">
        <v>1264</v>
      </c>
      <c r="L157" s="548" t="s">
        <v>2611</v>
      </c>
      <c r="M157" s="553" t="s">
        <v>2612</v>
      </c>
      <c r="N157" s="574">
        <v>1.5</v>
      </c>
      <c r="O157" s="603" t="s">
        <v>2113</v>
      </c>
      <c r="P157" s="587">
        <v>51</v>
      </c>
      <c r="Q157" s="570">
        <v>5</v>
      </c>
      <c r="R157" s="570">
        <v>2</v>
      </c>
      <c r="S157" s="772"/>
      <c r="T157" s="782"/>
      <c r="U157" s="60"/>
    </row>
    <row r="158" spans="1:21" ht="18" customHeight="1">
      <c r="A158" s="746" t="s">
        <v>1522</v>
      </c>
      <c r="B158" s="612" t="s">
        <v>2610</v>
      </c>
      <c r="C158" s="550" t="s">
        <v>1522</v>
      </c>
      <c r="D158" s="597">
        <v>1</v>
      </c>
      <c r="E158" s="547">
        <v>51</v>
      </c>
      <c r="F158" s="547">
        <v>5</v>
      </c>
      <c r="G158" s="547">
        <v>1</v>
      </c>
      <c r="H158" s="549" t="s">
        <v>1231</v>
      </c>
      <c r="I158" s="550">
        <v>1.2</v>
      </c>
      <c r="J158" s="550">
        <v>5</v>
      </c>
      <c r="K158" s="551" t="s">
        <v>1264</v>
      </c>
      <c r="L158" s="604" t="s">
        <v>2613</v>
      </c>
      <c r="M158" s="560" t="s">
        <v>2614</v>
      </c>
      <c r="N158" s="574">
        <v>1.5</v>
      </c>
      <c r="O158" s="603" t="s">
        <v>2113</v>
      </c>
      <c r="P158" s="587">
        <v>51</v>
      </c>
      <c r="Q158" s="587">
        <v>5</v>
      </c>
      <c r="R158" s="587">
        <v>2</v>
      </c>
      <c r="S158" s="772" t="s">
        <v>3588</v>
      </c>
      <c r="T158" s="782"/>
      <c r="U158" s="60"/>
    </row>
    <row r="159" spans="1:21" ht="18" customHeight="1">
      <c r="A159" s="746" t="s">
        <v>1523</v>
      </c>
      <c r="B159" s="612" t="s">
        <v>2610</v>
      </c>
      <c r="C159" s="550" t="s">
        <v>1523</v>
      </c>
      <c r="D159" s="548">
        <v>1</v>
      </c>
      <c r="E159" s="547">
        <v>51</v>
      </c>
      <c r="F159" s="547">
        <v>5</v>
      </c>
      <c r="G159" s="547">
        <v>1</v>
      </c>
      <c r="H159" s="549" t="s">
        <v>1231</v>
      </c>
      <c r="I159" s="550">
        <v>1</v>
      </c>
      <c r="J159" s="550">
        <v>5</v>
      </c>
      <c r="K159" s="551" t="s">
        <v>1264</v>
      </c>
      <c r="L159" s="548" t="s">
        <v>2615</v>
      </c>
      <c r="M159" s="553" t="s">
        <v>2616</v>
      </c>
      <c r="N159" s="574">
        <v>1.5</v>
      </c>
      <c r="O159" s="603" t="s">
        <v>2113</v>
      </c>
      <c r="P159" s="587">
        <v>51</v>
      </c>
      <c r="Q159" s="587">
        <v>5</v>
      </c>
      <c r="R159" s="587">
        <v>2</v>
      </c>
      <c r="S159" s="772"/>
      <c r="T159" s="782"/>
      <c r="U159" s="60"/>
    </row>
    <row r="160" spans="1:21" ht="18" customHeight="1">
      <c r="A160" s="746" t="s">
        <v>86</v>
      </c>
      <c r="B160" s="612" t="s">
        <v>2610</v>
      </c>
      <c r="C160" s="550" t="s">
        <v>86</v>
      </c>
      <c r="D160" s="571">
        <v>1</v>
      </c>
      <c r="E160" s="547">
        <v>51</v>
      </c>
      <c r="F160" s="547">
        <v>5</v>
      </c>
      <c r="G160" s="547">
        <v>1</v>
      </c>
      <c r="H160" s="549" t="s">
        <v>1231</v>
      </c>
      <c r="I160" s="581">
        <v>1.2</v>
      </c>
      <c r="J160" s="550">
        <v>5</v>
      </c>
      <c r="K160" s="551" t="s">
        <v>1264</v>
      </c>
      <c r="L160" s="604" t="s">
        <v>2613</v>
      </c>
      <c r="M160" s="560" t="s">
        <v>2614</v>
      </c>
      <c r="N160" s="574">
        <v>1.5</v>
      </c>
      <c r="O160" s="603" t="s">
        <v>2113</v>
      </c>
      <c r="P160" s="587">
        <v>51</v>
      </c>
      <c r="Q160" s="587">
        <v>5</v>
      </c>
      <c r="R160" s="570">
        <v>2</v>
      </c>
      <c r="S160" s="772"/>
      <c r="T160" s="782"/>
      <c r="U160" s="60"/>
    </row>
    <row r="161" spans="1:21" ht="18" customHeight="1">
      <c r="A161" s="746" t="s">
        <v>87</v>
      </c>
      <c r="B161" s="612" t="s">
        <v>2610</v>
      </c>
      <c r="C161" s="550" t="s">
        <v>87</v>
      </c>
      <c r="D161" s="548">
        <v>1</v>
      </c>
      <c r="E161" s="547">
        <v>51</v>
      </c>
      <c r="F161" s="547">
        <v>5</v>
      </c>
      <c r="G161" s="547">
        <v>1</v>
      </c>
      <c r="H161" s="549" t="s">
        <v>1231</v>
      </c>
      <c r="I161" s="550">
        <v>1</v>
      </c>
      <c r="J161" s="550">
        <v>5</v>
      </c>
      <c r="K161" s="551" t="s">
        <v>1264</v>
      </c>
      <c r="L161" s="548" t="s">
        <v>2615</v>
      </c>
      <c r="M161" s="553" t="s">
        <v>2616</v>
      </c>
      <c r="N161" s="574">
        <v>1.5</v>
      </c>
      <c r="O161" s="603" t="s">
        <v>2113</v>
      </c>
      <c r="P161" s="587">
        <v>51</v>
      </c>
      <c r="Q161" s="587">
        <v>5</v>
      </c>
      <c r="R161" s="587">
        <v>2</v>
      </c>
      <c r="S161" s="772"/>
      <c r="T161" s="782"/>
      <c r="U161" s="60"/>
    </row>
    <row r="162" spans="1:21" ht="18" customHeight="1">
      <c r="A162" s="746" t="s">
        <v>88</v>
      </c>
      <c r="B162" s="612" t="s">
        <v>2610</v>
      </c>
      <c r="C162" s="550" t="s">
        <v>88</v>
      </c>
      <c r="D162" s="570" t="s">
        <v>2617</v>
      </c>
      <c r="E162" s="547">
        <v>51</v>
      </c>
      <c r="F162" s="631" t="s">
        <v>2617</v>
      </c>
      <c r="G162" s="631" t="s">
        <v>2617</v>
      </c>
      <c r="H162" s="549" t="s">
        <v>1231</v>
      </c>
      <c r="I162" s="632">
        <v>1</v>
      </c>
      <c r="J162" s="632">
        <v>5</v>
      </c>
      <c r="K162" s="633" t="s">
        <v>2618</v>
      </c>
      <c r="L162" s="604" t="s">
        <v>2613</v>
      </c>
      <c r="M162" s="560" t="s">
        <v>2614</v>
      </c>
      <c r="N162" s="574">
        <v>1.5</v>
      </c>
      <c r="O162" s="603" t="s">
        <v>2113</v>
      </c>
      <c r="P162" s="587">
        <v>51</v>
      </c>
      <c r="Q162" s="587">
        <v>5</v>
      </c>
      <c r="R162" s="587">
        <v>2</v>
      </c>
      <c r="S162" s="772"/>
      <c r="T162" s="782"/>
      <c r="U162" s="60"/>
    </row>
    <row r="163" spans="1:21" ht="18" customHeight="1">
      <c r="A163" s="746" t="s">
        <v>89</v>
      </c>
      <c r="B163" s="612" t="s">
        <v>2610</v>
      </c>
      <c r="C163" s="550" t="s">
        <v>89</v>
      </c>
      <c r="D163" s="598">
        <v>1</v>
      </c>
      <c r="E163" s="547">
        <v>51</v>
      </c>
      <c r="F163" s="547">
        <v>5</v>
      </c>
      <c r="G163" s="547">
        <v>1</v>
      </c>
      <c r="H163" s="549" t="s">
        <v>1231</v>
      </c>
      <c r="I163" s="567">
        <v>1</v>
      </c>
      <c r="J163" s="550">
        <v>5</v>
      </c>
      <c r="K163" s="551" t="s">
        <v>1264</v>
      </c>
      <c r="L163" s="604" t="s">
        <v>2613</v>
      </c>
      <c r="M163" s="560" t="s">
        <v>2614</v>
      </c>
      <c r="N163" s="574">
        <v>1.5</v>
      </c>
      <c r="O163" s="603" t="s">
        <v>2113</v>
      </c>
      <c r="P163" s="587">
        <v>51</v>
      </c>
      <c r="Q163" s="570">
        <v>5</v>
      </c>
      <c r="R163" s="570">
        <v>2</v>
      </c>
      <c r="S163" s="772"/>
      <c r="T163" s="782"/>
      <c r="U163" s="60"/>
    </row>
    <row r="164" spans="1:21" ht="18" customHeight="1">
      <c r="A164" s="746" t="s">
        <v>90</v>
      </c>
      <c r="B164" s="612" t="s">
        <v>2610</v>
      </c>
      <c r="C164" s="550" t="s">
        <v>90</v>
      </c>
      <c r="D164" s="598">
        <v>1</v>
      </c>
      <c r="E164" s="547">
        <v>51</v>
      </c>
      <c r="F164" s="547">
        <v>5</v>
      </c>
      <c r="G164" s="547">
        <v>1</v>
      </c>
      <c r="H164" s="549" t="s">
        <v>1231</v>
      </c>
      <c r="I164" s="571">
        <v>1.2</v>
      </c>
      <c r="J164" s="550">
        <v>5</v>
      </c>
      <c r="K164" s="551" t="s">
        <v>1264</v>
      </c>
      <c r="L164" s="634" t="s">
        <v>2619</v>
      </c>
      <c r="M164" s="635" t="s">
        <v>2620</v>
      </c>
      <c r="N164" s="574">
        <v>1.5</v>
      </c>
      <c r="O164" s="603" t="s">
        <v>2113</v>
      </c>
      <c r="P164" s="587">
        <v>51</v>
      </c>
      <c r="Q164" s="587">
        <v>5</v>
      </c>
      <c r="R164" s="587">
        <v>2</v>
      </c>
      <c r="S164" s="773" t="s">
        <v>3588</v>
      </c>
      <c r="T164" s="782"/>
      <c r="U164" s="60"/>
    </row>
    <row r="165" spans="1:21" ht="18" customHeight="1">
      <c r="A165" s="746" t="s">
        <v>91</v>
      </c>
      <c r="B165" s="612" t="s">
        <v>2610</v>
      </c>
      <c r="C165" s="550" t="s">
        <v>91</v>
      </c>
      <c r="D165" s="548">
        <v>1</v>
      </c>
      <c r="E165" s="547">
        <v>51</v>
      </c>
      <c r="F165" s="547">
        <v>5</v>
      </c>
      <c r="G165" s="547">
        <v>1</v>
      </c>
      <c r="H165" s="549" t="s">
        <v>1231</v>
      </c>
      <c r="I165" s="581">
        <v>1.2</v>
      </c>
      <c r="J165" s="550">
        <v>5</v>
      </c>
      <c r="K165" s="551" t="s">
        <v>1264</v>
      </c>
      <c r="L165" s="548" t="s">
        <v>2615</v>
      </c>
      <c r="M165" s="553" t="s">
        <v>2616</v>
      </c>
      <c r="N165" s="574">
        <v>1.5</v>
      </c>
      <c r="O165" s="603" t="s">
        <v>2113</v>
      </c>
      <c r="P165" s="587">
        <v>51</v>
      </c>
      <c r="Q165" s="587">
        <v>5</v>
      </c>
      <c r="R165" s="587">
        <v>2</v>
      </c>
      <c r="S165" s="772"/>
      <c r="T165" s="782"/>
      <c r="U165" s="60"/>
    </row>
    <row r="166" spans="1:21" ht="18" customHeight="1">
      <c r="A166" s="746" t="s">
        <v>92</v>
      </c>
      <c r="B166" s="612" t="s">
        <v>2610</v>
      </c>
      <c r="C166" s="550" t="s">
        <v>92</v>
      </c>
      <c r="D166" s="597">
        <v>2</v>
      </c>
      <c r="E166" s="547">
        <v>51</v>
      </c>
      <c r="F166" s="547">
        <v>5</v>
      </c>
      <c r="G166" s="547">
        <v>1</v>
      </c>
      <c r="H166" s="549" t="s">
        <v>1231</v>
      </c>
      <c r="I166" s="550">
        <v>0.8</v>
      </c>
      <c r="J166" s="550">
        <v>5</v>
      </c>
      <c r="K166" s="551" t="s">
        <v>1264</v>
      </c>
      <c r="L166" s="604" t="s">
        <v>2613</v>
      </c>
      <c r="M166" s="560" t="s">
        <v>2614</v>
      </c>
      <c r="N166" s="574">
        <v>1.5</v>
      </c>
      <c r="O166" s="603" t="s">
        <v>2113</v>
      </c>
      <c r="P166" s="587">
        <v>51</v>
      </c>
      <c r="Q166" s="587">
        <v>5</v>
      </c>
      <c r="R166" s="570">
        <v>2</v>
      </c>
      <c r="S166" s="772" t="s">
        <v>3671</v>
      </c>
      <c r="T166" s="782"/>
      <c r="U166" s="60"/>
    </row>
    <row r="167" spans="1:21" ht="18" customHeight="1">
      <c r="A167" s="746" t="s">
        <v>93</v>
      </c>
      <c r="B167" s="612" t="s">
        <v>2610</v>
      </c>
      <c r="C167" s="550" t="s">
        <v>93</v>
      </c>
      <c r="D167" s="597">
        <v>2</v>
      </c>
      <c r="E167" s="547">
        <v>51</v>
      </c>
      <c r="F167" s="547">
        <v>5</v>
      </c>
      <c r="G167" s="547">
        <v>1</v>
      </c>
      <c r="H167" s="549" t="s">
        <v>1231</v>
      </c>
      <c r="I167" s="591">
        <v>1</v>
      </c>
      <c r="J167" s="550">
        <v>5</v>
      </c>
      <c r="K167" s="551" t="s">
        <v>1264</v>
      </c>
      <c r="L167" s="604" t="s">
        <v>2613</v>
      </c>
      <c r="M167" s="560" t="s">
        <v>2614</v>
      </c>
      <c r="N167" s="574">
        <v>1.5</v>
      </c>
      <c r="O167" s="603" t="s">
        <v>2113</v>
      </c>
      <c r="P167" s="587">
        <v>51</v>
      </c>
      <c r="Q167" s="587">
        <v>5</v>
      </c>
      <c r="R167" s="587">
        <v>2</v>
      </c>
      <c r="S167" s="772" t="s">
        <v>3635</v>
      </c>
      <c r="T167" s="782"/>
      <c r="U167" s="60"/>
    </row>
    <row r="168" spans="1:21" ht="18" customHeight="1">
      <c r="A168" s="746" t="s">
        <v>94</v>
      </c>
      <c r="B168" s="612" t="s">
        <v>2610</v>
      </c>
      <c r="C168" s="550" t="s">
        <v>94</v>
      </c>
      <c r="D168" s="571">
        <v>1</v>
      </c>
      <c r="E168" s="547">
        <v>51</v>
      </c>
      <c r="F168" s="547">
        <v>5</v>
      </c>
      <c r="G168" s="547">
        <v>1</v>
      </c>
      <c r="H168" s="549" t="s">
        <v>1231</v>
      </c>
      <c r="I168" s="550">
        <v>1</v>
      </c>
      <c r="J168" s="550">
        <v>5</v>
      </c>
      <c r="K168" s="551" t="s">
        <v>1264</v>
      </c>
      <c r="L168" s="604" t="s">
        <v>2613</v>
      </c>
      <c r="M168" s="560" t="s">
        <v>2621</v>
      </c>
      <c r="N168" s="574">
        <v>1.5</v>
      </c>
      <c r="O168" s="603" t="s">
        <v>2113</v>
      </c>
      <c r="P168" s="587">
        <v>51</v>
      </c>
      <c r="Q168" s="587">
        <v>5</v>
      </c>
      <c r="R168" s="587">
        <v>2</v>
      </c>
      <c r="S168" s="772"/>
      <c r="T168" s="782"/>
      <c r="U168" s="60"/>
    </row>
    <row r="169" spans="1:21" ht="18" customHeight="1">
      <c r="A169" s="746" t="s">
        <v>470</v>
      </c>
      <c r="B169" s="612" t="s">
        <v>2610</v>
      </c>
      <c r="C169" s="550" t="s">
        <v>470</v>
      </c>
      <c r="D169" s="548">
        <v>1</v>
      </c>
      <c r="E169" s="547">
        <v>51</v>
      </c>
      <c r="F169" s="547">
        <v>5</v>
      </c>
      <c r="G169" s="547">
        <v>1</v>
      </c>
      <c r="H169" s="549" t="s">
        <v>1231</v>
      </c>
      <c r="I169" s="550">
        <v>1</v>
      </c>
      <c r="J169" s="550">
        <v>5</v>
      </c>
      <c r="K169" s="551" t="s">
        <v>1264</v>
      </c>
      <c r="L169" s="548" t="s">
        <v>2615</v>
      </c>
      <c r="M169" s="553" t="s">
        <v>2616</v>
      </c>
      <c r="N169" s="574">
        <v>1.5</v>
      </c>
      <c r="O169" s="603" t="s">
        <v>2113</v>
      </c>
      <c r="P169" s="587">
        <v>51</v>
      </c>
      <c r="Q169" s="570">
        <v>5</v>
      </c>
      <c r="R169" s="570">
        <v>2</v>
      </c>
      <c r="S169" s="773" t="s">
        <v>3635</v>
      </c>
      <c r="T169" s="782"/>
      <c r="U169" s="60"/>
    </row>
    <row r="170" spans="1:21" ht="18" customHeight="1">
      <c r="A170" s="746" t="s">
        <v>471</v>
      </c>
      <c r="B170" s="612" t="s">
        <v>2610</v>
      </c>
      <c r="C170" s="550" t="s">
        <v>471</v>
      </c>
      <c r="D170" s="598">
        <v>1</v>
      </c>
      <c r="E170" s="547">
        <v>51</v>
      </c>
      <c r="F170" s="547">
        <v>5</v>
      </c>
      <c r="G170" s="547">
        <v>1</v>
      </c>
      <c r="H170" s="549" t="s">
        <v>1231</v>
      </c>
      <c r="I170" s="571">
        <v>1.2</v>
      </c>
      <c r="J170" s="550">
        <v>5</v>
      </c>
      <c r="K170" s="551" t="s">
        <v>1264</v>
      </c>
      <c r="L170" s="634" t="s">
        <v>2619</v>
      </c>
      <c r="M170" s="635" t="s">
        <v>2620</v>
      </c>
      <c r="N170" s="574">
        <v>1.5</v>
      </c>
      <c r="O170" s="603" t="s">
        <v>2113</v>
      </c>
      <c r="P170" s="587">
        <v>51</v>
      </c>
      <c r="Q170" s="587">
        <v>5</v>
      </c>
      <c r="R170" s="587">
        <v>2</v>
      </c>
      <c r="S170" s="773" t="s">
        <v>3588</v>
      </c>
      <c r="T170" s="782"/>
      <c r="U170" s="60"/>
    </row>
    <row r="171" spans="1:21" ht="18" customHeight="1">
      <c r="A171" s="746" t="s">
        <v>382</v>
      </c>
      <c r="B171" s="612" t="s">
        <v>2610</v>
      </c>
      <c r="C171" s="550" t="s">
        <v>382</v>
      </c>
      <c r="D171" s="548">
        <v>1</v>
      </c>
      <c r="E171" s="547">
        <v>51</v>
      </c>
      <c r="F171" s="547">
        <v>5</v>
      </c>
      <c r="G171" s="547">
        <v>1</v>
      </c>
      <c r="H171" s="549" t="s">
        <v>1231</v>
      </c>
      <c r="I171" s="550">
        <v>1</v>
      </c>
      <c r="J171" s="550">
        <v>5</v>
      </c>
      <c r="K171" s="551" t="s">
        <v>1264</v>
      </c>
      <c r="L171" s="548" t="s">
        <v>2615</v>
      </c>
      <c r="M171" s="553" t="s">
        <v>2616</v>
      </c>
      <c r="N171" s="574">
        <v>1.5</v>
      </c>
      <c r="O171" s="603" t="s">
        <v>2113</v>
      </c>
      <c r="P171" s="587">
        <v>51</v>
      </c>
      <c r="Q171" s="587">
        <v>5</v>
      </c>
      <c r="R171" s="587">
        <v>2</v>
      </c>
      <c r="S171" s="773" t="s">
        <v>3671</v>
      </c>
      <c r="T171" s="782"/>
      <c r="U171" s="60"/>
    </row>
    <row r="172" spans="1:21" ht="18" customHeight="1">
      <c r="A172" s="746" t="s">
        <v>383</v>
      </c>
      <c r="B172" s="612" t="s">
        <v>2610</v>
      </c>
      <c r="C172" s="550" t="s">
        <v>383</v>
      </c>
      <c r="D172" s="570" t="s">
        <v>2617</v>
      </c>
      <c r="E172" s="547">
        <v>51</v>
      </c>
      <c r="F172" s="631" t="s">
        <v>2617</v>
      </c>
      <c r="G172" s="631" t="s">
        <v>2617</v>
      </c>
      <c r="H172" s="549" t="s">
        <v>1231</v>
      </c>
      <c r="I172" s="632">
        <v>1</v>
      </c>
      <c r="J172" s="632">
        <v>5</v>
      </c>
      <c r="K172" s="633" t="s">
        <v>2618</v>
      </c>
      <c r="L172" s="604" t="s">
        <v>2613</v>
      </c>
      <c r="M172" s="560" t="s">
        <v>2614</v>
      </c>
      <c r="N172" s="574">
        <v>1.5</v>
      </c>
      <c r="O172" s="603" t="s">
        <v>2113</v>
      </c>
      <c r="P172" s="587">
        <v>51</v>
      </c>
      <c r="Q172" s="587">
        <v>5</v>
      </c>
      <c r="R172" s="570">
        <v>2</v>
      </c>
      <c r="S172" s="772"/>
      <c r="T172" s="782"/>
      <c r="U172" s="60"/>
    </row>
    <row r="173" spans="1:21" ht="18" customHeight="1">
      <c r="A173" s="746" t="s">
        <v>384</v>
      </c>
      <c r="B173" s="612" t="s">
        <v>2610</v>
      </c>
      <c r="C173" s="550" t="s">
        <v>384</v>
      </c>
      <c r="D173" s="571">
        <v>1</v>
      </c>
      <c r="E173" s="547">
        <v>51</v>
      </c>
      <c r="F173" s="547">
        <v>5</v>
      </c>
      <c r="G173" s="547">
        <v>1</v>
      </c>
      <c r="H173" s="549" t="s">
        <v>1231</v>
      </c>
      <c r="I173" s="550">
        <v>1</v>
      </c>
      <c r="J173" s="550">
        <v>5</v>
      </c>
      <c r="K173" s="551" t="s">
        <v>1264</v>
      </c>
      <c r="L173" s="604" t="s">
        <v>2613</v>
      </c>
      <c r="M173" s="560" t="s">
        <v>2614</v>
      </c>
      <c r="N173" s="574">
        <v>1.5</v>
      </c>
      <c r="O173" s="603" t="s">
        <v>2113</v>
      </c>
      <c r="P173" s="587">
        <v>51</v>
      </c>
      <c r="Q173" s="587">
        <v>5</v>
      </c>
      <c r="R173" s="587">
        <v>2</v>
      </c>
      <c r="S173" s="772"/>
      <c r="T173" s="782"/>
      <c r="U173" s="60"/>
    </row>
    <row r="174" spans="1:21" ht="18" customHeight="1">
      <c r="A174" s="746" t="s">
        <v>385</v>
      </c>
      <c r="B174" s="612" t="s">
        <v>2610</v>
      </c>
      <c r="C174" s="550" t="s">
        <v>385</v>
      </c>
      <c r="D174" s="548">
        <v>1</v>
      </c>
      <c r="E174" s="547">
        <v>51</v>
      </c>
      <c r="F174" s="547">
        <v>5</v>
      </c>
      <c r="G174" s="547">
        <v>1</v>
      </c>
      <c r="H174" s="549" t="s">
        <v>1231</v>
      </c>
      <c r="I174" s="550">
        <v>1</v>
      </c>
      <c r="J174" s="550">
        <v>5</v>
      </c>
      <c r="K174" s="551" t="s">
        <v>1264</v>
      </c>
      <c r="L174" s="548" t="s">
        <v>2615</v>
      </c>
      <c r="M174" s="553" t="s">
        <v>2616</v>
      </c>
      <c r="N174" s="574">
        <v>1.5</v>
      </c>
      <c r="O174" s="603" t="s">
        <v>2113</v>
      </c>
      <c r="P174" s="587">
        <v>51</v>
      </c>
      <c r="Q174" s="587">
        <v>5</v>
      </c>
      <c r="R174" s="587">
        <v>2</v>
      </c>
      <c r="S174" s="772"/>
      <c r="T174" s="782"/>
      <c r="U174" s="60"/>
    </row>
    <row r="175" spans="1:21" ht="18" customHeight="1">
      <c r="A175" s="746" t="s">
        <v>386</v>
      </c>
      <c r="B175" s="612" t="s">
        <v>2610</v>
      </c>
      <c r="C175" s="550" t="s">
        <v>386</v>
      </c>
      <c r="D175" s="571">
        <v>1</v>
      </c>
      <c r="E175" s="547">
        <v>51</v>
      </c>
      <c r="F175" s="547">
        <v>5</v>
      </c>
      <c r="G175" s="547">
        <v>1</v>
      </c>
      <c r="H175" s="549" t="s">
        <v>1231</v>
      </c>
      <c r="I175" s="550">
        <v>1</v>
      </c>
      <c r="J175" s="550">
        <v>5</v>
      </c>
      <c r="K175" s="551" t="s">
        <v>1264</v>
      </c>
      <c r="L175" s="604" t="s">
        <v>2613</v>
      </c>
      <c r="M175" s="560" t="s">
        <v>2614</v>
      </c>
      <c r="N175" s="574">
        <v>1.5</v>
      </c>
      <c r="O175" s="603" t="s">
        <v>2113</v>
      </c>
      <c r="P175" s="587">
        <v>51</v>
      </c>
      <c r="Q175" s="570">
        <v>5</v>
      </c>
      <c r="R175" s="570">
        <v>2</v>
      </c>
      <c r="S175" s="772" t="s">
        <v>3588</v>
      </c>
      <c r="T175" s="782"/>
      <c r="U175" s="60"/>
    </row>
    <row r="176" spans="1:21" ht="18" customHeight="1">
      <c r="A176" s="746" t="s">
        <v>387</v>
      </c>
      <c r="B176" s="612" t="s">
        <v>2610</v>
      </c>
      <c r="C176" s="550" t="s">
        <v>387</v>
      </c>
      <c r="D176" s="597">
        <v>1</v>
      </c>
      <c r="E176" s="547">
        <v>51</v>
      </c>
      <c r="F176" s="547">
        <v>5</v>
      </c>
      <c r="G176" s="547">
        <v>1</v>
      </c>
      <c r="H176" s="549" t="s">
        <v>1231</v>
      </c>
      <c r="I176" s="581">
        <v>1.2</v>
      </c>
      <c r="J176" s="550">
        <v>5</v>
      </c>
      <c r="K176" s="551" t="s">
        <v>1264</v>
      </c>
      <c r="L176" s="604" t="s">
        <v>2613</v>
      </c>
      <c r="M176" s="560" t="s">
        <v>2614</v>
      </c>
      <c r="N176" s="574">
        <v>1.5</v>
      </c>
      <c r="O176" s="603" t="s">
        <v>2113</v>
      </c>
      <c r="P176" s="587">
        <v>51</v>
      </c>
      <c r="Q176" s="587">
        <v>5</v>
      </c>
      <c r="R176" s="587">
        <v>2</v>
      </c>
      <c r="S176" s="773" t="s">
        <v>3671</v>
      </c>
      <c r="T176" s="782"/>
      <c r="U176" s="60"/>
    </row>
    <row r="177" spans="1:21" ht="18" customHeight="1">
      <c r="A177" s="748" t="s">
        <v>617</v>
      </c>
      <c r="B177" s="568" t="s">
        <v>187</v>
      </c>
      <c r="C177" s="569" t="s">
        <v>188</v>
      </c>
      <c r="D177" s="563">
        <v>0</v>
      </c>
      <c r="E177" s="547">
        <v>51</v>
      </c>
      <c r="F177" s="547">
        <v>5</v>
      </c>
      <c r="G177" s="558">
        <v>2</v>
      </c>
      <c r="H177" s="549" t="s">
        <v>1231</v>
      </c>
      <c r="I177" s="567">
        <v>1.8</v>
      </c>
      <c r="J177" s="550">
        <v>5</v>
      </c>
      <c r="K177" s="551" t="s">
        <v>1264</v>
      </c>
      <c r="L177" s="564" t="s">
        <v>2622</v>
      </c>
      <c r="M177" s="565" t="s">
        <v>2623</v>
      </c>
      <c r="N177" s="566">
        <v>2.5</v>
      </c>
      <c r="O177" s="577">
        <v>5</v>
      </c>
      <c r="P177" s="564" t="s">
        <v>2624</v>
      </c>
      <c r="Q177" s="636" t="s">
        <v>2261</v>
      </c>
      <c r="R177" s="636" t="s">
        <v>2262</v>
      </c>
      <c r="S177" s="771" t="s">
        <v>3590</v>
      </c>
      <c r="T177" s="781"/>
    </row>
    <row r="178" spans="1:21" ht="18" customHeight="1">
      <c r="A178" s="748" t="s">
        <v>189</v>
      </c>
      <c r="B178" s="575" t="s">
        <v>187</v>
      </c>
      <c r="C178" s="575" t="s">
        <v>190</v>
      </c>
      <c r="D178" s="597">
        <v>1</v>
      </c>
      <c r="E178" s="547">
        <v>51</v>
      </c>
      <c r="F178" s="547">
        <v>5</v>
      </c>
      <c r="G178" s="621">
        <v>0.4</v>
      </c>
      <c r="H178" s="549" t="s">
        <v>1231</v>
      </c>
      <c r="I178" s="572">
        <v>1.2</v>
      </c>
      <c r="J178" s="591">
        <v>1</v>
      </c>
      <c r="K178" s="551" t="s">
        <v>1264</v>
      </c>
      <c r="L178" s="573" t="s">
        <v>2625</v>
      </c>
      <c r="M178" s="560" t="s">
        <v>2626</v>
      </c>
      <c r="N178" s="574">
        <v>1.5</v>
      </c>
      <c r="O178" s="603">
        <v>0.5</v>
      </c>
      <c r="P178" s="577" t="s">
        <v>2260</v>
      </c>
      <c r="Q178" s="601" t="s">
        <v>2261</v>
      </c>
      <c r="R178" s="601" t="s">
        <v>2262</v>
      </c>
      <c r="S178" s="771" t="s">
        <v>3590</v>
      </c>
      <c r="T178" s="781"/>
    </row>
    <row r="179" spans="1:21" ht="18" customHeight="1">
      <c r="A179" s="748" t="s">
        <v>191</v>
      </c>
      <c r="B179" s="575" t="s">
        <v>187</v>
      </c>
      <c r="C179" s="575" t="s">
        <v>192</v>
      </c>
      <c r="D179" s="571">
        <v>1</v>
      </c>
      <c r="E179" s="547">
        <v>51</v>
      </c>
      <c r="F179" s="547">
        <v>5</v>
      </c>
      <c r="G179" s="621">
        <v>0.4</v>
      </c>
      <c r="H179" s="549" t="s">
        <v>1231</v>
      </c>
      <c r="I179" s="567">
        <v>1.1000000000000001</v>
      </c>
      <c r="J179" s="591">
        <v>1</v>
      </c>
      <c r="K179" s="551" t="s">
        <v>1264</v>
      </c>
      <c r="L179" s="564" t="s">
        <v>2627</v>
      </c>
      <c r="M179" s="560" t="s">
        <v>2628</v>
      </c>
      <c r="N179" s="574">
        <v>1.5</v>
      </c>
      <c r="O179" s="603">
        <v>0.5</v>
      </c>
      <c r="P179" s="577" t="s">
        <v>2260</v>
      </c>
      <c r="Q179" s="601" t="s">
        <v>2261</v>
      </c>
      <c r="R179" s="601" t="s">
        <v>2262</v>
      </c>
      <c r="S179" s="771" t="s">
        <v>3590</v>
      </c>
      <c r="T179" s="781"/>
    </row>
    <row r="180" spans="1:21" ht="18" customHeight="1">
      <c r="A180" s="748" t="s">
        <v>193</v>
      </c>
      <c r="B180" s="575" t="s">
        <v>187</v>
      </c>
      <c r="C180" s="575" t="s">
        <v>194</v>
      </c>
      <c r="D180" s="571">
        <v>1</v>
      </c>
      <c r="E180" s="547">
        <v>51</v>
      </c>
      <c r="F180" s="547">
        <v>5</v>
      </c>
      <c r="G180" s="621">
        <v>0.4</v>
      </c>
      <c r="H180" s="549" t="s">
        <v>1231</v>
      </c>
      <c r="I180" s="550">
        <v>1</v>
      </c>
      <c r="J180" s="591">
        <v>1</v>
      </c>
      <c r="K180" s="551" t="s">
        <v>1264</v>
      </c>
      <c r="L180" s="573" t="s">
        <v>2625</v>
      </c>
      <c r="M180" s="560" t="s">
        <v>2626</v>
      </c>
      <c r="N180" s="574">
        <v>1.5</v>
      </c>
      <c r="O180" s="603">
        <v>0.5</v>
      </c>
      <c r="P180" s="577" t="s">
        <v>2260</v>
      </c>
      <c r="Q180" s="601" t="s">
        <v>2261</v>
      </c>
      <c r="R180" s="601" t="s">
        <v>2262</v>
      </c>
      <c r="S180" s="771" t="s">
        <v>3590</v>
      </c>
      <c r="T180" s="781"/>
    </row>
    <row r="181" spans="1:21" ht="18" customHeight="1">
      <c r="A181" s="748" t="s">
        <v>195</v>
      </c>
      <c r="B181" s="575" t="s">
        <v>187</v>
      </c>
      <c r="C181" s="575" t="s">
        <v>196</v>
      </c>
      <c r="D181" s="571">
        <v>1</v>
      </c>
      <c r="E181" s="547">
        <v>51</v>
      </c>
      <c r="F181" s="547">
        <v>5</v>
      </c>
      <c r="G181" s="621">
        <v>0.4</v>
      </c>
      <c r="H181" s="549" t="s">
        <v>1231</v>
      </c>
      <c r="I181" s="550">
        <v>1</v>
      </c>
      <c r="J181" s="591">
        <v>1</v>
      </c>
      <c r="K181" s="551" t="s">
        <v>1264</v>
      </c>
      <c r="L181" s="573" t="s">
        <v>2625</v>
      </c>
      <c r="M181" s="560" t="s">
        <v>2626</v>
      </c>
      <c r="N181" s="574">
        <v>1.5</v>
      </c>
      <c r="O181" s="603">
        <v>0.5</v>
      </c>
      <c r="P181" s="577" t="s">
        <v>2260</v>
      </c>
      <c r="Q181" s="601" t="s">
        <v>2261</v>
      </c>
      <c r="R181" s="601" t="s">
        <v>2262</v>
      </c>
      <c r="S181" s="771" t="s">
        <v>3590</v>
      </c>
      <c r="T181" s="778"/>
      <c r="U181" s="284"/>
    </row>
    <row r="182" spans="1:21" ht="18" customHeight="1">
      <c r="A182" s="748" t="s">
        <v>197</v>
      </c>
      <c r="B182" s="575" t="s">
        <v>187</v>
      </c>
      <c r="C182" s="575" t="s">
        <v>1557</v>
      </c>
      <c r="D182" s="597">
        <v>1</v>
      </c>
      <c r="E182" s="547">
        <v>51</v>
      </c>
      <c r="F182" s="547">
        <v>5</v>
      </c>
      <c r="G182" s="558">
        <v>2</v>
      </c>
      <c r="H182" s="549" t="s">
        <v>1231</v>
      </c>
      <c r="I182" s="567">
        <v>1</v>
      </c>
      <c r="J182" s="550">
        <v>5</v>
      </c>
      <c r="K182" s="551" t="s">
        <v>1264</v>
      </c>
      <c r="L182" s="559" t="s">
        <v>2629</v>
      </c>
      <c r="M182" s="582" t="s">
        <v>2630</v>
      </c>
      <c r="N182" s="616">
        <v>1.5</v>
      </c>
      <c r="O182" s="577">
        <v>5</v>
      </c>
      <c r="P182" s="577" t="s">
        <v>2260</v>
      </c>
      <c r="Q182" s="601" t="s">
        <v>2261</v>
      </c>
      <c r="R182" s="601" t="s">
        <v>2262</v>
      </c>
      <c r="S182" s="771" t="s">
        <v>3590</v>
      </c>
      <c r="T182" s="777"/>
      <c r="U182" s="258"/>
    </row>
    <row r="183" spans="1:21" ht="18" customHeight="1">
      <c r="A183" s="748" t="s">
        <v>1558</v>
      </c>
      <c r="B183" s="575" t="s">
        <v>187</v>
      </c>
      <c r="C183" s="575" t="s">
        <v>1559</v>
      </c>
      <c r="D183" s="597">
        <v>1</v>
      </c>
      <c r="E183" s="547">
        <v>51</v>
      </c>
      <c r="F183" s="547">
        <v>5</v>
      </c>
      <c r="G183" s="558">
        <v>2</v>
      </c>
      <c r="H183" s="549" t="s">
        <v>1231</v>
      </c>
      <c r="I183" s="637">
        <v>1.2</v>
      </c>
      <c r="J183" s="550">
        <v>5</v>
      </c>
      <c r="K183" s="551" t="s">
        <v>1264</v>
      </c>
      <c r="L183" s="638" t="s">
        <v>2631</v>
      </c>
      <c r="M183" s="639" t="s">
        <v>2632</v>
      </c>
      <c r="N183" s="616">
        <v>1.5</v>
      </c>
      <c r="O183" s="577">
        <v>5</v>
      </c>
      <c r="P183" s="577" t="s">
        <v>2260</v>
      </c>
      <c r="Q183" s="601" t="s">
        <v>2261</v>
      </c>
      <c r="R183" s="601" t="s">
        <v>2262</v>
      </c>
      <c r="S183" s="771" t="s">
        <v>3590</v>
      </c>
      <c r="T183" s="777"/>
      <c r="U183" s="258"/>
    </row>
    <row r="184" spans="1:21" ht="18" customHeight="1">
      <c r="A184" s="748" t="s">
        <v>1560</v>
      </c>
      <c r="B184" s="575" t="s">
        <v>187</v>
      </c>
      <c r="C184" s="575" t="s">
        <v>1561</v>
      </c>
      <c r="D184" s="571">
        <v>1</v>
      </c>
      <c r="E184" s="547">
        <v>51</v>
      </c>
      <c r="F184" s="597">
        <v>5</v>
      </c>
      <c r="G184" s="621">
        <v>0.4</v>
      </c>
      <c r="H184" s="549" t="s">
        <v>1231</v>
      </c>
      <c r="I184" s="550">
        <v>1</v>
      </c>
      <c r="J184" s="591">
        <v>1</v>
      </c>
      <c r="K184" s="551" t="s">
        <v>1264</v>
      </c>
      <c r="L184" s="573" t="s">
        <v>2625</v>
      </c>
      <c r="M184" s="560" t="s">
        <v>2626</v>
      </c>
      <c r="N184" s="574">
        <v>1.5</v>
      </c>
      <c r="O184" s="603">
        <v>0.5</v>
      </c>
      <c r="P184" s="577" t="s">
        <v>2260</v>
      </c>
      <c r="Q184" s="601" t="s">
        <v>2261</v>
      </c>
      <c r="R184" s="601" t="s">
        <v>2262</v>
      </c>
      <c r="S184" s="771" t="s">
        <v>3590</v>
      </c>
      <c r="T184" s="778"/>
      <c r="U184" s="284"/>
    </row>
    <row r="185" spans="1:21" ht="18" customHeight="1">
      <c r="A185" s="748" t="s">
        <v>1562</v>
      </c>
      <c r="B185" s="575" t="s">
        <v>187</v>
      </c>
      <c r="C185" s="575" t="s">
        <v>1563</v>
      </c>
      <c r="D185" s="548">
        <v>1</v>
      </c>
      <c r="E185" s="547">
        <v>51</v>
      </c>
      <c r="F185" s="547">
        <v>5</v>
      </c>
      <c r="G185" s="558">
        <v>2</v>
      </c>
      <c r="H185" s="549" t="s">
        <v>1231</v>
      </c>
      <c r="I185" s="550">
        <v>1</v>
      </c>
      <c r="J185" s="550">
        <v>5</v>
      </c>
      <c r="K185" s="551" t="s">
        <v>1264</v>
      </c>
      <c r="L185" s="552" t="s">
        <v>2301</v>
      </c>
      <c r="M185" s="553" t="s">
        <v>2633</v>
      </c>
      <c r="N185" s="574">
        <v>1.5</v>
      </c>
      <c r="O185" s="603" t="s">
        <v>2113</v>
      </c>
      <c r="P185" s="577" t="s">
        <v>2260</v>
      </c>
      <c r="Q185" s="601" t="s">
        <v>2261</v>
      </c>
      <c r="R185" s="601" t="s">
        <v>2262</v>
      </c>
      <c r="S185" s="771" t="s">
        <v>3590</v>
      </c>
      <c r="T185" s="777"/>
      <c r="U185" s="258"/>
    </row>
    <row r="186" spans="1:21" ht="18" customHeight="1">
      <c r="A186" s="748" t="s">
        <v>1564</v>
      </c>
      <c r="B186" s="575" t="s">
        <v>187</v>
      </c>
      <c r="C186" s="575" t="s">
        <v>2634</v>
      </c>
      <c r="D186" s="597">
        <v>1</v>
      </c>
      <c r="E186" s="547">
        <v>51</v>
      </c>
      <c r="F186" s="547">
        <v>5</v>
      </c>
      <c r="G186" s="558">
        <v>2</v>
      </c>
      <c r="H186" s="549" t="s">
        <v>1231</v>
      </c>
      <c r="I186" s="567">
        <v>1</v>
      </c>
      <c r="J186" s="550">
        <v>5</v>
      </c>
      <c r="K186" s="551" t="s">
        <v>1264</v>
      </c>
      <c r="L186" s="559" t="s">
        <v>2629</v>
      </c>
      <c r="M186" s="582" t="s">
        <v>2630</v>
      </c>
      <c r="N186" s="616">
        <v>1.5</v>
      </c>
      <c r="O186" s="577">
        <v>5</v>
      </c>
      <c r="P186" s="577" t="s">
        <v>2260</v>
      </c>
      <c r="Q186" s="601" t="s">
        <v>2261</v>
      </c>
      <c r="R186" s="601" t="s">
        <v>2262</v>
      </c>
      <c r="S186" s="771" t="s">
        <v>3590</v>
      </c>
      <c r="T186" s="777"/>
      <c r="U186" s="258"/>
    </row>
    <row r="187" spans="1:21" ht="18" customHeight="1">
      <c r="A187" s="748" t="s">
        <v>1298</v>
      </c>
      <c r="B187" s="575" t="s">
        <v>187</v>
      </c>
      <c r="C187" s="575" t="s">
        <v>1299</v>
      </c>
      <c r="D187" s="548">
        <v>1</v>
      </c>
      <c r="E187" s="547">
        <v>51</v>
      </c>
      <c r="F187" s="547">
        <v>5</v>
      </c>
      <c r="G187" s="558">
        <v>2</v>
      </c>
      <c r="H187" s="549" t="s">
        <v>1231</v>
      </c>
      <c r="I187" s="550">
        <v>1</v>
      </c>
      <c r="J187" s="550">
        <v>5</v>
      </c>
      <c r="K187" s="551" t="s">
        <v>1264</v>
      </c>
      <c r="L187" s="552" t="s">
        <v>2301</v>
      </c>
      <c r="M187" s="553" t="s">
        <v>2633</v>
      </c>
      <c r="N187" s="574">
        <v>1.5</v>
      </c>
      <c r="O187" s="603" t="s">
        <v>2113</v>
      </c>
      <c r="P187" s="577" t="s">
        <v>2260</v>
      </c>
      <c r="Q187" s="601" t="s">
        <v>2261</v>
      </c>
      <c r="R187" s="601" t="s">
        <v>2262</v>
      </c>
      <c r="S187" s="771" t="s">
        <v>3590</v>
      </c>
      <c r="T187" s="778"/>
      <c r="U187" s="284"/>
    </row>
    <row r="188" spans="1:21" ht="18" customHeight="1">
      <c r="A188" s="743" t="s">
        <v>1300</v>
      </c>
      <c r="B188" s="575" t="s">
        <v>187</v>
      </c>
      <c r="C188" s="569" t="s">
        <v>1301</v>
      </c>
      <c r="D188" s="597">
        <v>1</v>
      </c>
      <c r="E188" s="547">
        <v>51</v>
      </c>
      <c r="F188" s="547">
        <v>5</v>
      </c>
      <c r="G188" s="558">
        <v>2</v>
      </c>
      <c r="H188" s="549" t="s">
        <v>1231</v>
      </c>
      <c r="I188" s="550">
        <v>1</v>
      </c>
      <c r="J188" s="550">
        <v>5</v>
      </c>
      <c r="K188" s="551" t="s">
        <v>1264</v>
      </c>
      <c r="L188" s="573" t="s">
        <v>2625</v>
      </c>
      <c r="M188" s="560" t="s">
        <v>2626</v>
      </c>
      <c r="N188" s="574">
        <v>1.5</v>
      </c>
      <c r="O188" s="603" t="s">
        <v>2113</v>
      </c>
      <c r="P188" s="577" t="s">
        <v>2260</v>
      </c>
      <c r="Q188" s="601" t="s">
        <v>2261</v>
      </c>
      <c r="R188" s="601" t="s">
        <v>2262</v>
      </c>
      <c r="S188" s="771" t="s">
        <v>3590</v>
      </c>
      <c r="T188" s="777"/>
      <c r="U188" s="258"/>
    </row>
    <row r="189" spans="1:21" ht="18" customHeight="1">
      <c r="A189" s="743" t="s">
        <v>501</v>
      </c>
      <c r="B189" s="575" t="s">
        <v>187</v>
      </c>
      <c r="C189" s="569" t="s">
        <v>502</v>
      </c>
      <c r="D189" s="607">
        <v>1</v>
      </c>
      <c r="E189" s="547">
        <v>51</v>
      </c>
      <c r="F189" s="547">
        <v>5</v>
      </c>
      <c r="G189" s="558">
        <v>2</v>
      </c>
      <c r="H189" s="549" t="s">
        <v>1231</v>
      </c>
      <c r="I189" s="567">
        <v>1</v>
      </c>
      <c r="J189" s="550">
        <v>5</v>
      </c>
      <c r="K189" s="551" t="s">
        <v>1264</v>
      </c>
      <c r="L189" s="559" t="s">
        <v>2629</v>
      </c>
      <c r="M189" s="582" t="s">
        <v>2630</v>
      </c>
      <c r="N189" s="616">
        <v>1.5</v>
      </c>
      <c r="O189" s="577">
        <v>5</v>
      </c>
      <c r="P189" s="577" t="s">
        <v>2260</v>
      </c>
      <c r="Q189" s="601" t="s">
        <v>2261</v>
      </c>
      <c r="R189" s="601" t="s">
        <v>2262</v>
      </c>
      <c r="S189" s="771" t="s">
        <v>3590</v>
      </c>
      <c r="T189" s="777"/>
      <c r="U189" s="258"/>
    </row>
    <row r="190" spans="1:21" ht="18" customHeight="1">
      <c r="A190" s="744" t="s">
        <v>503</v>
      </c>
      <c r="B190" s="586" t="s">
        <v>122</v>
      </c>
      <c r="C190" s="545" t="s">
        <v>504</v>
      </c>
      <c r="D190" s="571">
        <v>1</v>
      </c>
      <c r="E190" s="547">
        <v>51</v>
      </c>
      <c r="F190" s="547">
        <v>5</v>
      </c>
      <c r="G190" s="571">
        <v>0.4</v>
      </c>
      <c r="H190" s="549" t="s">
        <v>1231</v>
      </c>
      <c r="I190" s="550">
        <v>1</v>
      </c>
      <c r="J190" s="550">
        <v>1</v>
      </c>
      <c r="K190" s="551" t="s">
        <v>1264</v>
      </c>
      <c r="L190" s="604" t="s">
        <v>2585</v>
      </c>
      <c r="M190" s="560" t="s">
        <v>2635</v>
      </c>
      <c r="N190" s="574">
        <v>1.5</v>
      </c>
      <c r="O190" s="549">
        <v>1</v>
      </c>
      <c r="P190" s="577" t="s">
        <v>2260</v>
      </c>
      <c r="Q190" s="601" t="s">
        <v>2261</v>
      </c>
      <c r="R190" s="601" t="s">
        <v>2262</v>
      </c>
      <c r="S190" s="805" t="s">
        <v>3588</v>
      </c>
      <c r="T190" s="778"/>
      <c r="U190" s="284"/>
    </row>
    <row r="191" spans="1:21" ht="18" customHeight="1">
      <c r="A191" s="744" t="s">
        <v>505</v>
      </c>
      <c r="B191" s="545" t="s">
        <v>122</v>
      </c>
      <c r="C191" s="545" t="s">
        <v>1241</v>
      </c>
      <c r="D191" s="546">
        <v>1</v>
      </c>
      <c r="E191" s="547">
        <v>51</v>
      </c>
      <c r="F191" s="547">
        <v>5</v>
      </c>
      <c r="G191" s="571">
        <v>0.4</v>
      </c>
      <c r="H191" s="549" t="s">
        <v>1231</v>
      </c>
      <c r="I191" s="550">
        <v>1</v>
      </c>
      <c r="J191" s="550">
        <v>1</v>
      </c>
      <c r="K191" s="551" t="s">
        <v>1264</v>
      </c>
      <c r="L191" s="552" t="s">
        <v>2636</v>
      </c>
      <c r="M191" s="553" t="s">
        <v>2637</v>
      </c>
      <c r="N191" s="574">
        <v>1.5</v>
      </c>
      <c r="O191" s="549">
        <v>1</v>
      </c>
      <c r="P191" s="577" t="s">
        <v>2260</v>
      </c>
      <c r="Q191" s="601" t="s">
        <v>2261</v>
      </c>
      <c r="R191" s="601" t="s">
        <v>2262</v>
      </c>
      <c r="S191" s="805" t="s">
        <v>3588</v>
      </c>
      <c r="T191" s="777"/>
      <c r="U191" s="258"/>
    </row>
    <row r="192" spans="1:21" ht="18" customHeight="1">
      <c r="A192" s="744" t="s">
        <v>408</v>
      </c>
      <c r="B192" s="545" t="s">
        <v>122</v>
      </c>
      <c r="C192" s="545" t="s">
        <v>409</v>
      </c>
      <c r="D192" s="548">
        <v>1</v>
      </c>
      <c r="E192" s="547">
        <v>51</v>
      </c>
      <c r="F192" s="547">
        <v>5</v>
      </c>
      <c r="G192" s="571">
        <v>0.4</v>
      </c>
      <c r="H192" s="549" t="s">
        <v>1231</v>
      </c>
      <c r="I192" s="550">
        <v>1</v>
      </c>
      <c r="J192" s="550">
        <v>1</v>
      </c>
      <c r="K192" s="551" t="s">
        <v>1264</v>
      </c>
      <c r="L192" s="552" t="s">
        <v>2301</v>
      </c>
      <c r="M192" s="553" t="s">
        <v>2638</v>
      </c>
      <c r="N192" s="574">
        <v>1.5</v>
      </c>
      <c r="O192" s="549">
        <v>1</v>
      </c>
      <c r="P192" s="577" t="s">
        <v>2260</v>
      </c>
      <c r="Q192" s="601" t="s">
        <v>2261</v>
      </c>
      <c r="R192" s="601" t="s">
        <v>2262</v>
      </c>
      <c r="S192" s="805" t="s">
        <v>3588</v>
      </c>
      <c r="T192" s="777"/>
      <c r="U192" s="258"/>
    </row>
    <row r="193" spans="1:21" ht="18" customHeight="1">
      <c r="A193" s="744" t="s">
        <v>410</v>
      </c>
      <c r="B193" s="545" t="s">
        <v>122</v>
      </c>
      <c r="C193" s="545" t="s">
        <v>2639</v>
      </c>
      <c r="D193" s="548">
        <v>1</v>
      </c>
      <c r="E193" s="547">
        <v>51</v>
      </c>
      <c r="F193" s="547">
        <v>5</v>
      </c>
      <c r="G193" s="571">
        <v>0.4</v>
      </c>
      <c r="H193" s="549" t="s">
        <v>1231</v>
      </c>
      <c r="I193" s="624">
        <v>1.1000000000000001</v>
      </c>
      <c r="J193" s="550">
        <v>1</v>
      </c>
      <c r="K193" s="551" t="s">
        <v>1264</v>
      </c>
      <c r="L193" s="564" t="s">
        <v>2640</v>
      </c>
      <c r="M193" s="565" t="s">
        <v>2641</v>
      </c>
      <c r="N193" s="574">
        <v>1.5</v>
      </c>
      <c r="O193" s="549">
        <v>1</v>
      </c>
      <c r="P193" s="577" t="s">
        <v>2642</v>
      </c>
      <c r="Q193" s="601" t="s">
        <v>2643</v>
      </c>
      <c r="R193" s="601" t="s">
        <v>2644</v>
      </c>
      <c r="S193" s="805" t="s">
        <v>3588</v>
      </c>
      <c r="T193" s="778"/>
      <c r="U193" s="284"/>
    </row>
    <row r="194" spans="1:21" ht="18" customHeight="1">
      <c r="A194" s="744" t="s">
        <v>411</v>
      </c>
      <c r="B194" s="545" t="s">
        <v>122</v>
      </c>
      <c r="C194" s="562" t="s">
        <v>412</v>
      </c>
      <c r="D194" s="597">
        <v>1</v>
      </c>
      <c r="E194" s="547">
        <v>51</v>
      </c>
      <c r="F194" s="547">
        <v>5</v>
      </c>
      <c r="G194" s="571">
        <v>0.4</v>
      </c>
      <c r="H194" s="549" t="s">
        <v>1231</v>
      </c>
      <c r="I194" s="550">
        <v>1</v>
      </c>
      <c r="J194" s="550">
        <v>1</v>
      </c>
      <c r="K194" s="551" t="s">
        <v>1264</v>
      </c>
      <c r="L194" s="604" t="s">
        <v>2645</v>
      </c>
      <c r="M194" s="560" t="s">
        <v>2646</v>
      </c>
      <c r="N194" s="574">
        <v>1.5</v>
      </c>
      <c r="O194" s="549">
        <v>1</v>
      </c>
      <c r="P194" s="577" t="s">
        <v>2642</v>
      </c>
      <c r="Q194" s="601" t="s">
        <v>2643</v>
      </c>
      <c r="R194" s="601" t="s">
        <v>2644</v>
      </c>
      <c r="S194" s="805" t="s">
        <v>3588</v>
      </c>
      <c r="T194" s="777"/>
      <c r="U194" s="258"/>
    </row>
    <row r="195" spans="1:21" ht="18" customHeight="1">
      <c r="A195" s="744" t="s">
        <v>413</v>
      </c>
      <c r="B195" s="545" t="s">
        <v>122</v>
      </c>
      <c r="C195" s="545" t="s">
        <v>414</v>
      </c>
      <c r="D195" s="571">
        <v>1</v>
      </c>
      <c r="E195" s="547">
        <v>51</v>
      </c>
      <c r="F195" s="547">
        <v>5</v>
      </c>
      <c r="G195" s="571">
        <v>0.4</v>
      </c>
      <c r="H195" s="549" t="s">
        <v>1231</v>
      </c>
      <c r="I195" s="550">
        <v>1</v>
      </c>
      <c r="J195" s="550">
        <v>1</v>
      </c>
      <c r="K195" s="551" t="s">
        <v>1264</v>
      </c>
      <c r="L195" s="604" t="s">
        <v>2645</v>
      </c>
      <c r="M195" s="560" t="s">
        <v>2646</v>
      </c>
      <c r="N195" s="574">
        <v>1.5</v>
      </c>
      <c r="O195" s="549">
        <v>1</v>
      </c>
      <c r="P195" s="577" t="s">
        <v>2642</v>
      </c>
      <c r="Q195" s="601" t="s">
        <v>2643</v>
      </c>
      <c r="R195" s="601" t="s">
        <v>2644</v>
      </c>
      <c r="S195" s="805" t="s">
        <v>3588</v>
      </c>
      <c r="T195" s="777"/>
      <c r="U195" s="258"/>
    </row>
    <row r="196" spans="1:21" ht="18" customHeight="1">
      <c r="A196" s="744" t="s">
        <v>415</v>
      </c>
      <c r="B196" s="545" t="s">
        <v>122</v>
      </c>
      <c r="C196" s="545" t="s">
        <v>416</v>
      </c>
      <c r="D196" s="571">
        <v>1</v>
      </c>
      <c r="E196" s="547">
        <v>51</v>
      </c>
      <c r="F196" s="547">
        <v>5</v>
      </c>
      <c r="G196" s="571">
        <v>0.4</v>
      </c>
      <c r="H196" s="549" t="s">
        <v>1231</v>
      </c>
      <c r="I196" s="550">
        <v>1</v>
      </c>
      <c r="J196" s="550">
        <v>1</v>
      </c>
      <c r="K196" s="551" t="s">
        <v>1264</v>
      </c>
      <c r="L196" s="604" t="s">
        <v>2645</v>
      </c>
      <c r="M196" s="560" t="s">
        <v>2646</v>
      </c>
      <c r="N196" s="574">
        <v>1.5</v>
      </c>
      <c r="O196" s="549">
        <v>1</v>
      </c>
      <c r="P196" s="577" t="s">
        <v>2642</v>
      </c>
      <c r="Q196" s="601" t="s">
        <v>2643</v>
      </c>
      <c r="R196" s="601" t="s">
        <v>2644</v>
      </c>
      <c r="S196" s="805" t="s">
        <v>3588</v>
      </c>
      <c r="T196" s="778"/>
      <c r="U196" s="284"/>
    </row>
    <row r="197" spans="1:21" ht="18" customHeight="1">
      <c r="A197" s="744" t="s">
        <v>417</v>
      </c>
      <c r="B197" s="545" t="s">
        <v>122</v>
      </c>
      <c r="C197" s="545" t="s">
        <v>418</v>
      </c>
      <c r="D197" s="571">
        <v>1</v>
      </c>
      <c r="E197" s="547">
        <v>51</v>
      </c>
      <c r="F197" s="547">
        <v>5</v>
      </c>
      <c r="G197" s="571">
        <v>0.4</v>
      </c>
      <c r="H197" s="549" t="s">
        <v>1231</v>
      </c>
      <c r="I197" s="550">
        <v>1</v>
      </c>
      <c r="J197" s="550">
        <v>1</v>
      </c>
      <c r="K197" s="551" t="s">
        <v>1264</v>
      </c>
      <c r="L197" s="604" t="s">
        <v>2645</v>
      </c>
      <c r="M197" s="560" t="s">
        <v>2646</v>
      </c>
      <c r="N197" s="574">
        <v>1.5</v>
      </c>
      <c r="O197" s="549">
        <v>1</v>
      </c>
      <c r="P197" s="577" t="s">
        <v>2642</v>
      </c>
      <c r="Q197" s="601" t="s">
        <v>2643</v>
      </c>
      <c r="R197" s="601" t="s">
        <v>2644</v>
      </c>
      <c r="S197" s="805" t="s">
        <v>3588</v>
      </c>
      <c r="T197" s="777"/>
      <c r="U197" s="258"/>
    </row>
    <row r="198" spans="1:21" ht="18" customHeight="1">
      <c r="A198" s="744" t="s">
        <v>419</v>
      </c>
      <c r="B198" s="545" t="s">
        <v>122</v>
      </c>
      <c r="C198" s="545" t="s">
        <v>2647</v>
      </c>
      <c r="D198" s="548">
        <v>1</v>
      </c>
      <c r="E198" s="547">
        <v>51</v>
      </c>
      <c r="F198" s="547">
        <v>5</v>
      </c>
      <c r="G198" s="571">
        <v>0.4</v>
      </c>
      <c r="H198" s="549" t="s">
        <v>1231</v>
      </c>
      <c r="I198" s="550">
        <v>1</v>
      </c>
      <c r="J198" s="550">
        <v>1</v>
      </c>
      <c r="K198" s="551" t="s">
        <v>1264</v>
      </c>
      <c r="L198" s="552" t="s">
        <v>2301</v>
      </c>
      <c r="M198" s="553" t="s">
        <v>2638</v>
      </c>
      <c r="N198" s="574">
        <v>1.5</v>
      </c>
      <c r="O198" s="549">
        <v>1</v>
      </c>
      <c r="P198" s="577" t="s">
        <v>2260</v>
      </c>
      <c r="Q198" s="601" t="s">
        <v>2261</v>
      </c>
      <c r="R198" s="601" t="s">
        <v>2262</v>
      </c>
      <c r="S198" s="805" t="s">
        <v>3588</v>
      </c>
      <c r="T198" s="777"/>
      <c r="U198" s="258"/>
    </row>
    <row r="199" spans="1:21" ht="18" customHeight="1">
      <c r="A199" s="744" t="s">
        <v>420</v>
      </c>
      <c r="B199" s="545" t="s">
        <v>122</v>
      </c>
      <c r="C199" s="545" t="s">
        <v>2648</v>
      </c>
      <c r="D199" s="548">
        <v>1</v>
      </c>
      <c r="E199" s="547">
        <v>51</v>
      </c>
      <c r="F199" s="547">
        <v>5</v>
      </c>
      <c r="G199" s="571">
        <v>0.4</v>
      </c>
      <c r="H199" s="549" t="s">
        <v>1231</v>
      </c>
      <c r="I199" s="550">
        <v>1</v>
      </c>
      <c r="J199" s="550">
        <v>1</v>
      </c>
      <c r="K199" s="551" t="s">
        <v>1264</v>
      </c>
      <c r="L199" s="552" t="s">
        <v>2301</v>
      </c>
      <c r="M199" s="553" t="s">
        <v>2638</v>
      </c>
      <c r="N199" s="574">
        <v>1.5</v>
      </c>
      <c r="O199" s="549">
        <v>1</v>
      </c>
      <c r="P199" s="577" t="s">
        <v>2260</v>
      </c>
      <c r="Q199" s="601" t="s">
        <v>2261</v>
      </c>
      <c r="R199" s="601" t="s">
        <v>2262</v>
      </c>
      <c r="S199" s="805" t="s">
        <v>3588</v>
      </c>
      <c r="T199" s="778"/>
      <c r="U199" s="284"/>
    </row>
    <row r="200" spans="1:21" ht="18" customHeight="1">
      <c r="A200" s="744" t="s">
        <v>421</v>
      </c>
      <c r="B200" s="545" t="s">
        <v>122</v>
      </c>
      <c r="C200" s="562" t="s">
        <v>422</v>
      </c>
      <c r="D200" s="548">
        <v>1</v>
      </c>
      <c r="E200" s="547">
        <v>51</v>
      </c>
      <c r="F200" s="547">
        <v>5</v>
      </c>
      <c r="G200" s="571">
        <v>0.4</v>
      </c>
      <c r="H200" s="549" t="s">
        <v>1231</v>
      </c>
      <c r="I200" s="550">
        <v>1</v>
      </c>
      <c r="J200" s="550">
        <v>1</v>
      </c>
      <c r="K200" s="551" t="s">
        <v>1264</v>
      </c>
      <c r="L200" s="552" t="s">
        <v>2301</v>
      </c>
      <c r="M200" s="553" t="s">
        <v>2638</v>
      </c>
      <c r="N200" s="574">
        <v>1.5</v>
      </c>
      <c r="O200" s="549">
        <v>1</v>
      </c>
      <c r="P200" s="577" t="s">
        <v>2260</v>
      </c>
      <c r="Q200" s="601" t="s">
        <v>2261</v>
      </c>
      <c r="R200" s="601" t="s">
        <v>2262</v>
      </c>
      <c r="S200" s="805" t="s">
        <v>3588</v>
      </c>
      <c r="T200" s="777"/>
      <c r="U200" s="258"/>
    </row>
    <row r="201" spans="1:21" ht="18" customHeight="1">
      <c r="A201" s="748" t="s">
        <v>423</v>
      </c>
      <c r="B201" s="568" t="s">
        <v>424</v>
      </c>
      <c r="C201" s="575" t="s">
        <v>425</v>
      </c>
      <c r="D201" s="548">
        <v>1</v>
      </c>
      <c r="E201" s="547">
        <v>51</v>
      </c>
      <c r="F201" s="547">
        <v>5</v>
      </c>
      <c r="G201" s="547">
        <v>1</v>
      </c>
      <c r="H201" s="549" t="s">
        <v>1231</v>
      </c>
      <c r="I201" s="591">
        <v>1</v>
      </c>
      <c r="J201" s="550">
        <v>5</v>
      </c>
      <c r="K201" s="551" t="s">
        <v>1264</v>
      </c>
      <c r="L201" s="552" t="s">
        <v>2301</v>
      </c>
      <c r="M201" s="553" t="s">
        <v>2649</v>
      </c>
      <c r="N201" s="574">
        <v>1.5</v>
      </c>
      <c r="O201" s="577"/>
      <c r="P201" s="577"/>
      <c r="Q201" s="601"/>
      <c r="R201" s="601"/>
      <c r="S201" s="770"/>
      <c r="T201" s="781"/>
    </row>
    <row r="202" spans="1:21" ht="18" customHeight="1">
      <c r="A202" s="748" t="s">
        <v>426</v>
      </c>
      <c r="B202" s="575" t="s">
        <v>424</v>
      </c>
      <c r="C202" s="575" t="s">
        <v>427</v>
      </c>
      <c r="D202" s="548">
        <v>1</v>
      </c>
      <c r="E202" s="547">
        <v>51</v>
      </c>
      <c r="F202" s="547">
        <v>5</v>
      </c>
      <c r="G202" s="547">
        <v>1</v>
      </c>
      <c r="H202" s="549" t="s">
        <v>1231</v>
      </c>
      <c r="I202" s="550">
        <v>1</v>
      </c>
      <c r="J202" s="550">
        <v>5</v>
      </c>
      <c r="K202" s="551" t="s">
        <v>1264</v>
      </c>
      <c r="L202" s="552" t="s">
        <v>2301</v>
      </c>
      <c r="M202" s="553" t="s">
        <v>2649</v>
      </c>
      <c r="N202" s="574">
        <v>1.5</v>
      </c>
      <c r="O202" s="577"/>
      <c r="P202" s="577"/>
      <c r="Q202" s="601"/>
      <c r="R202" s="601"/>
      <c r="S202" s="770"/>
      <c r="T202" s="781"/>
    </row>
    <row r="203" spans="1:21" ht="18" customHeight="1">
      <c r="A203" s="748" t="s">
        <v>428</v>
      </c>
      <c r="B203" s="575" t="s">
        <v>424</v>
      </c>
      <c r="C203" s="575" t="s">
        <v>429</v>
      </c>
      <c r="D203" s="548">
        <v>1</v>
      </c>
      <c r="E203" s="547">
        <v>51</v>
      </c>
      <c r="F203" s="547">
        <v>5</v>
      </c>
      <c r="G203" s="547">
        <v>1</v>
      </c>
      <c r="H203" s="549" t="s">
        <v>1231</v>
      </c>
      <c r="I203" s="630">
        <v>1.2</v>
      </c>
      <c r="J203" s="550">
        <v>5</v>
      </c>
      <c r="K203" s="551" t="s">
        <v>1264</v>
      </c>
      <c r="L203" s="640" t="s">
        <v>2650</v>
      </c>
      <c r="M203" s="641" t="s">
        <v>2651</v>
      </c>
      <c r="N203" s="574">
        <v>1.5</v>
      </c>
      <c r="O203" s="577"/>
      <c r="P203" s="577"/>
      <c r="Q203" s="601"/>
      <c r="R203" s="601"/>
      <c r="S203" s="770"/>
      <c r="T203" s="781"/>
    </row>
    <row r="204" spans="1:21" ht="18" customHeight="1">
      <c r="A204" s="748" t="s">
        <v>430</v>
      </c>
      <c r="B204" s="575" t="s">
        <v>424</v>
      </c>
      <c r="C204" s="575" t="s">
        <v>431</v>
      </c>
      <c r="D204" s="548">
        <v>1</v>
      </c>
      <c r="E204" s="547">
        <v>51</v>
      </c>
      <c r="F204" s="547">
        <v>5</v>
      </c>
      <c r="G204" s="547">
        <v>1</v>
      </c>
      <c r="H204" s="549" t="s">
        <v>1231</v>
      </c>
      <c r="I204" s="550">
        <v>1</v>
      </c>
      <c r="J204" s="550">
        <v>5</v>
      </c>
      <c r="K204" s="551" t="s">
        <v>1264</v>
      </c>
      <c r="L204" s="552" t="s">
        <v>2301</v>
      </c>
      <c r="M204" s="553" t="s">
        <v>2649</v>
      </c>
      <c r="N204" s="574">
        <v>1.5</v>
      </c>
      <c r="O204" s="577"/>
      <c r="P204" s="577"/>
      <c r="Q204" s="601"/>
      <c r="R204" s="601"/>
      <c r="S204" s="770"/>
      <c r="T204" s="781"/>
    </row>
    <row r="205" spans="1:21" ht="18" customHeight="1">
      <c r="A205" s="748" t="s">
        <v>432</v>
      </c>
      <c r="B205" s="575" t="s">
        <v>424</v>
      </c>
      <c r="C205" s="575" t="s">
        <v>433</v>
      </c>
      <c r="D205" s="548">
        <v>1</v>
      </c>
      <c r="E205" s="547">
        <v>51</v>
      </c>
      <c r="F205" s="547">
        <v>5</v>
      </c>
      <c r="G205" s="547">
        <v>1</v>
      </c>
      <c r="H205" s="549" t="s">
        <v>1231</v>
      </c>
      <c r="I205" s="550">
        <v>1</v>
      </c>
      <c r="J205" s="550">
        <v>5</v>
      </c>
      <c r="K205" s="551" t="s">
        <v>1264</v>
      </c>
      <c r="L205" s="552" t="s">
        <v>2301</v>
      </c>
      <c r="M205" s="553" t="s">
        <v>2649</v>
      </c>
      <c r="N205" s="574">
        <v>1.5</v>
      </c>
      <c r="O205" s="577"/>
      <c r="P205" s="577"/>
      <c r="Q205" s="601"/>
      <c r="R205" s="601"/>
      <c r="S205" s="770"/>
      <c r="T205" s="781"/>
    </row>
    <row r="206" spans="1:21" ht="18" customHeight="1">
      <c r="A206" s="748" t="s">
        <v>434</v>
      </c>
      <c r="B206" s="575" t="s">
        <v>424</v>
      </c>
      <c r="C206" s="575" t="s">
        <v>435</v>
      </c>
      <c r="D206" s="597">
        <v>1</v>
      </c>
      <c r="E206" s="547">
        <v>51</v>
      </c>
      <c r="F206" s="547">
        <v>5</v>
      </c>
      <c r="G206" s="547">
        <v>1</v>
      </c>
      <c r="H206" s="549" t="s">
        <v>1231</v>
      </c>
      <c r="I206" s="591">
        <v>1</v>
      </c>
      <c r="J206" s="550">
        <v>5</v>
      </c>
      <c r="K206" s="551" t="s">
        <v>1264</v>
      </c>
      <c r="L206" s="600" t="s">
        <v>2652</v>
      </c>
      <c r="M206" s="560" t="s">
        <v>2653</v>
      </c>
      <c r="N206" s="574">
        <v>1.5</v>
      </c>
      <c r="O206" s="577"/>
      <c r="P206" s="577"/>
      <c r="Q206" s="601"/>
      <c r="R206" s="601"/>
      <c r="S206" s="770"/>
      <c r="T206" s="781"/>
    </row>
    <row r="207" spans="1:21" ht="18" customHeight="1">
      <c r="A207" s="748" t="s">
        <v>436</v>
      </c>
      <c r="B207" s="575" t="s">
        <v>424</v>
      </c>
      <c r="C207" s="575" t="s">
        <v>437</v>
      </c>
      <c r="D207" s="548">
        <v>1</v>
      </c>
      <c r="E207" s="547">
        <v>51</v>
      </c>
      <c r="F207" s="547">
        <v>5</v>
      </c>
      <c r="G207" s="547">
        <v>1</v>
      </c>
      <c r="H207" s="549" t="s">
        <v>1231</v>
      </c>
      <c r="I207" s="550">
        <v>1</v>
      </c>
      <c r="J207" s="550">
        <v>5</v>
      </c>
      <c r="K207" s="551" t="s">
        <v>1264</v>
      </c>
      <c r="L207" s="552" t="s">
        <v>2301</v>
      </c>
      <c r="M207" s="553" t="s">
        <v>2649</v>
      </c>
      <c r="N207" s="574">
        <v>1.5</v>
      </c>
      <c r="O207" s="577"/>
      <c r="P207" s="577"/>
      <c r="Q207" s="601"/>
      <c r="R207" s="601"/>
      <c r="S207" s="770"/>
      <c r="T207" s="781"/>
    </row>
    <row r="208" spans="1:21" ht="18" customHeight="1">
      <c r="A208" s="748" t="s">
        <v>1003</v>
      </c>
      <c r="B208" s="575" t="s">
        <v>424</v>
      </c>
      <c r="C208" s="575" t="s">
        <v>1004</v>
      </c>
      <c r="D208" s="548">
        <v>1</v>
      </c>
      <c r="E208" s="547">
        <v>51</v>
      </c>
      <c r="F208" s="547">
        <v>5</v>
      </c>
      <c r="G208" s="547">
        <v>1</v>
      </c>
      <c r="H208" s="549" t="s">
        <v>1231</v>
      </c>
      <c r="I208" s="622">
        <v>0.8</v>
      </c>
      <c r="J208" s="550">
        <v>5</v>
      </c>
      <c r="K208" s="551" t="s">
        <v>1264</v>
      </c>
      <c r="L208" s="552" t="s">
        <v>2301</v>
      </c>
      <c r="M208" s="553" t="s">
        <v>2649</v>
      </c>
      <c r="N208" s="574">
        <v>1.5</v>
      </c>
      <c r="O208" s="577"/>
      <c r="P208" s="577"/>
      <c r="Q208" s="601"/>
      <c r="R208" s="601"/>
      <c r="S208" s="770"/>
      <c r="T208" s="781"/>
    </row>
    <row r="209" spans="1:21" ht="18" customHeight="1">
      <c r="A209" s="748" t="s">
        <v>1005</v>
      </c>
      <c r="B209" s="575" t="s">
        <v>424</v>
      </c>
      <c r="C209" s="575" t="s">
        <v>1006</v>
      </c>
      <c r="D209" s="548">
        <v>1</v>
      </c>
      <c r="E209" s="547">
        <v>51</v>
      </c>
      <c r="F209" s="547">
        <v>5</v>
      </c>
      <c r="G209" s="547">
        <v>1</v>
      </c>
      <c r="H209" s="549" t="s">
        <v>1231</v>
      </c>
      <c r="I209" s="550">
        <v>1</v>
      </c>
      <c r="J209" s="550">
        <v>5</v>
      </c>
      <c r="K209" s="551" t="s">
        <v>1264</v>
      </c>
      <c r="L209" s="552" t="s">
        <v>2301</v>
      </c>
      <c r="M209" s="553" t="s">
        <v>2649</v>
      </c>
      <c r="N209" s="574">
        <v>1.5</v>
      </c>
      <c r="O209" s="577"/>
      <c r="P209" s="577"/>
      <c r="Q209" s="601"/>
      <c r="R209" s="601"/>
      <c r="S209" s="772"/>
      <c r="T209" s="782"/>
      <c r="U209" s="60"/>
    </row>
    <row r="210" spans="1:21" ht="18" customHeight="1">
      <c r="A210" s="748" t="s">
        <v>1007</v>
      </c>
      <c r="B210" s="575" t="s">
        <v>424</v>
      </c>
      <c r="C210" s="575" t="s">
        <v>1008</v>
      </c>
      <c r="D210" s="548">
        <v>1</v>
      </c>
      <c r="E210" s="547">
        <v>51</v>
      </c>
      <c r="F210" s="547">
        <v>5</v>
      </c>
      <c r="G210" s="547">
        <v>1</v>
      </c>
      <c r="H210" s="549" t="s">
        <v>1231</v>
      </c>
      <c r="I210" s="550">
        <v>1</v>
      </c>
      <c r="J210" s="550">
        <v>5</v>
      </c>
      <c r="K210" s="551" t="s">
        <v>1264</v>
      </c>
      <c r="L210" s="552" t="s">
        <v>2301</v>
      </c>
      <c r="M210" s="553" t="s">
        <v>2649</v>
      </c>
      <c r="N210" s="574">
        <v>1.5</v>
      </c>
      <c r="O210" s="577"/>
      <c r="P210" s="577"/>
      <c r="Q210" s="601"/>
      <c r="R210" s="601"/>
      <c r="S210" s="772" t="s">
        <v>3590</v>
      </c>
      <c r="T210" s="782"/>
      <c r="U210" s="60"/>
    </row>
    <row r="211" spans="1:21" ht="18" customHeight="1">
      <c r="A211" s="748" t="s">
        <v>1009</v>
      </c>
      <c r="B211" s="575" t="s">
        <v>424</v>
      </c>
      <c r="C211" s="569" t="s">
        <v>1010</v>
      </c>
      <c r="D211" s="548">
        <v>1</v>
      </c>
      <c r="E211" s="547">
        <v>51</v>
      </c>
      <c r="F211" s="547">
        <v>5</v>
      </c>
      <c r="G211" s="547">
        <v>1</v>
      </c>
      <c r="H211" s="549" t="s">
        <v>1231</v>
      </c>
      <c r="I211" s="550">
        <v>1</v>
      </c>
      <c r="J211" s="550">
        <v>5</v>
      </c>
      <c r="K211" s="551" t="s">
        <v>1264</v>
      </c>
      <c r="L211" s="552" t="s">
        <v>2301</v>
      </c>
      <c r="M211" s="553" t="s">
        <v>2649</v>
      </c>
      <c r="N211" s="574">
        <v>1.5</v>
      </c>
      <c r="O211" s="577"/>
      <c r="P211" s="577"/>
      <c r="Q211" s="601"/>
      <c r="R211" s="601"/>
      <c r="S211" s="772"/>
      <c r="T211" s="782"/>
      <c r="U211" s="60"/>
    </row>
    <row r="212" spans="1:21" ht="18" customHeight="1">
      <c r="A212" s="748" t="s">
        <v>1011</v>
      </c>
      <c r="B212" s="575" t="s">
        <v>424</v>
      </c>
      <c r="C212" s="569" t="s">
        <v>1012</v>
      </c>
      <c r="D212" s="548">
        <v>1</v>
      </c>
      <c r="E212" s="547">
        <v>51</v>
      </c>
      <c r="F212" s="547">
        <v>5</v>
      </c>
      <c r="G212" s="547">
        <v>1</v>
      </c>
      <c r="H212" s="549" t="s">
        <v>1231</v>
      </c>
      <c r="I212" s="550">
        <v>1</v>
      </c>
      <c r="J212" s="550">
        <v>5</v>
      </c>
      <c r="K212" s="551" t="s">
        <v>1264</v>
      </c>
      <c r="L212" s="552" t="s">
        <v>2301</v>
      </c>
      <c r="M212" s="553" t="s">
        <v>2649</v>
      </c>
      <c r="N212" s="574">
        <v>1.5</v>
      </c>
      <c r="O212" s="577"/>
      <c r="P212" s="577"/>
      <c r="Q212" s="601"/>
      <c r="R212" s="601"/>
      <c r="S212" s="772"/>
      <c r="T212" s="782"/>
      <c r="U212" s="60"/>
    </row>
    <row r="213" spans="1:21" ht="18" customHeight="1">
      <c r="A213" s="748" t="s">
        <v>962</v>
      </c>
      <c r="B213" s="575" t="s">
        <v>424</v>
      </c>
      <c r="C213" s="569" t="s">
        <v>963</v>
      </c>
      <c r="D213" s="598">
        <v>3</v>
      </c>
      <c r="E213" s="547">
        <v>51</v>
      </c>
      <c r="F213" s="547">
        <v>5</v>
      </c>
      <c r="G213" s="547">
        <v>1</v>
      </c>
      <c r="H213" s="549" t="s">
        <v>1231</v>
      </c>
      <c r="I213" s="550">
        <v>1</v>
      </c>
      <c r="J213" s="550">
        <v>5</v>
      </c>
      <c r="K213" s="551" t="s">
        <v>1264</v>
      </c>
      <c r="L213" s="547"/>
      <c r="M213" s="560"/>
      <c r="N213" s="574">
        <v>1.5</v>
      </c>
      <c r="O213" s="577"/>
      <c r="P213" s="577"/>
      <c r="Q213" s="601"/>
      <c r="R213" s="601"/>
      <c r="S213" s="772" t="s">
        <v>3635</v>
      </c>
      <c r="T213" s="782"/>
      <c r="U213" s="60"/>
    </row>
    <row r="214" spans="1:21" ht="18" customHeight="1">
      <c r="A214" s="748" t="s">
        <v>887</v>
      </c>
      <c r="B214" s="575" t="s">
        <v>424</v>
      </c>
      <c r="C214" s="575" t="s">
        <v>2654</v>
      </c>
      <c r="D214" s="548">
        <v>1</v>
      </c>
      <c r="E214" s="547">
        <v>51</v>
      </c>
      <c r="F214" s="547">
        <v>5</v>
      </c>
      <c r="G214" s="547">
        <v>1</v>
      </c>
      <c r="H214" s="549" t="s">
        <v>1231</v>
      </c>
      <c r="I214" s="594">
        <v>1</v>
      </c>
      <c r="J214" s="550">
        <v>5</v>
      </c>
      <c r="K214" s="551" t="s">
        <v>1264</v>
      </c>
      <c r="L214" s="552" t="s">
        <v>2301</v>
      </c>
      <c r="M214" s="553" t="s">
        <v>2649</v>
      </c>
      <c r="N214" s="574">
        <v>1.5</v>
      </c>
      <c r="O214" s="577"/>
      <c r="P214" s="577"/>
      <c r="Q214" s="601"/>
      <c r="R214" s="601"/>
      <c r="S214" s="773" t="s">
        <v>3590</v>
      </c>
      <c r="T214" s="782"/>
      <c r="U214" s="60"/>
    </row>
    <row r="215" spans="1:21" ht="18" customHeight="1">
      <c r="A215" s="748" t="s">
        <v>888</v>
      </c>
      <c r="B215" s="575" t="s">
        <v>424</v>
      </c>
      <c r="C215" s="575" t="s">
        <v>2655</v>
      </c>
      <c r="D215" s="597">
        <v>2</v>
      </c>
      <c r="E215" s="547">
        <v>51</v>
      </c>
      <c r="F215" s="597">
        <v>5</v>
      </c>
      <c r="G215" s="547">
        <v>1</v>
      </c>
      <c r="H215" s="549" t="s">
        <v>1231</v>
      </c>
      <c r="I215" s="591">
        <v>1</v>
      </c>
      <c r="J215" s="550">
        <v>5</v>
      </c>
      <c r="K215" s="551" t="s">
        <v>1264</v>
      </c>
      <c r="L215" s="600" t="s">
        <v>2656</v>
      </c>
      <c r="M215" s="560" t="s">
        <v>2657</v>
      </c>
      <c r="N215" s="574">
        <v>1.5</v>
      </c>
      <c r="O215" s="577"/>
      <c r="P215" s="577"/>
      <c r="Q215" s="601"/>
      <c r="R215" s="601"/>
      <c r="S215" s="773" t="s">
        <v>3635</v>
      </c>
      <c r="T215" s="782"/>
      <c r="U215" s="60"/>
    </row>
    <row r="216" spans="1:21" ht="18" customHeight="1">
      <c r="A216" s="746" t="s">
        <v>2658</v>
      </c>
      <c r="B216" s="611" t="s">
        <v>2659</v>
      </c>
      <c r="C216" s="550" t="s">
        <v>2658</v>
      </c>
      <c r="D216" s="607">
        <v>3</v>
      </c>
      <c r="E216" s="547">
        <v>51</v>
      </c>
      <c r="F216" s="597">
        <v>5</v>
      </c>
      <c r="G216" s="597">
        <v>1</v>
      </c>
      <c r="H216" s="549" t="s">
        <v>1231</v>
      </c>
      <c r="I216" s="591">
        <v>1.25</v>
      </c>
      <c r="J216" s="642">
        <v>0.5</v>
      </c>
      <c r="K216" s="643" t="s">
        <v>1264</v>
      </c>
      <c r="L216" s="625" t="s">
        <v>2111</v>
      </c>
      <c r="M216" s="625" t="s">
        <v>2660</v>
      </c>
      <c r="N216" s="625">
        <v>1.5</v>
      </c>
      <c r="O216" s="603" t="s">
        <v>2113</v>
      </c>
      <c r="P216" s="587">
        <v>51</v>
      </c>
      <c r="Q216" s="570">
        <v>5</v>
      </c>
      <c r="R216" s="570">
        <v>2</v>
      </c>
      <c r="S216" s="771" t="s">
        <v>3589</v>
      </c>
      <c r="T216" s="782"/>
      <c r="U216" s="60"/>
    </row>
    <row r="217" spans="1:21" ht="18" customHeight="1">
      <c r="A217" s="746" t="s">
        <v>388</v>
      </c>
      <c r="B217" s="612" t="s">
        <v>2659</v>
      </c>
      <c r="C217" s="550" t="s">
        <v>388</v>
      </c>
      <c r="D217" s="644">
        <v>0</v>
      </c>
      <c r="E217" s="547">
        <v>51</v>
      </c>
      <c r="F217" s="597">
        <v>5</v>
      </c>
      <c r="G217" s="597">
        <v>1</v>
      </c>
      <c r="H217" s="549" t="s">
        <v>1231</v>
      </c>
      <c r="I217" s="624">
        <v>1.8</v>
      </c>
      <c r="J217" s="642">
        <v>0.5</v>
      </c>
      <c r="K217" s="643" t="s">
        <v>1264</v>
      </c>
      <c r="L217" s="625" t="s">
        <v>2111</v>
      </c>
      <c r="M217" s="560" t="s">
        <v>2660</v>
      </c>
      <c r="N217" s="645">
        <v>2.5</v>
      </c>
      <c r="O217" s="603" t="s">
        <v>2113</v>
      </c>
      <c r="P217" s="587">
        <v>51</v>
      </c>
      <c r="Q217" s="587">
        <v>5</v>
      </c>
      <c r="R217" s="587">
        <v>2</v>
      </c>
      <c r="S217" s="771" t="s">
        <v>3589</v>
      </c>
      <c r="T217" s="782"/>
      <c r="U217" s="60"/>
    </row>
    <row r="218" spans="1:21" ht="18" customHeight="1">
      <c r="A218" s="746" t="s">
        <v>389</v>
      </c>
      <c r="B218" s="612" t="s">
        <v>2659</v>
      </c>
      <c r="C218" s="550" t="s">
        <v>389</v>
      </c>
      <c r="D218" s="644">
        <v>0</v>
      </c>
      <c r="E218" s="547">
        <v>51</v>
      </c>
      <c r="F218" s="597">
        <v>5</v>
      </c>
      <c r="G218" s="597">
        <v>1</v>
      </c>
      <c r="H218" s="549" t="s">
        <v>1231</v>
      </c>
      <c r="I218" s="624">
        <v>1.8</v>
      </c>
      <c r="J218" s="642">
        <v>0.5</v>
      </c>
      <c r="K218" s="643" t="s">
        <v>1264</v>
      </c>
      <c r="L218" s="625" t="s">
        <v>2111</v>
      </c>
      <c r="M218" s="560" t="s">
        <v>2660</v>
      </c>
      <c r="N218" s="645">
        <v>2.5</v>
      </c>
      <c r="O218" s="603" t="s">
        <v>2113</v>
      </c>
      <c r="P218" s="587">
        <v>51</v>
      </c>
      <c r="Q218" s="587">
        <v>5</v>
      </c>
      <c r="R218" s="587">
        <v>2</v>
      </c>
      <c r="S218" s="771" t="s">
        <v>3589</v>
      </c>
      <c r="T218" s="782"/>
      <c r="U218" s="60"/>
    </row>
    <row r="219" spans="1:21" ht="18" customHeight="1">
      <c r="A219" s="746" t="s">
        <v>390</v>
      </c>
      <c r="B219" s="612" t="s">
        <v>2659</v>
      </c>
      <c r="C219" s="550" t="s">
        <v>390</v>
      </c>
      <c r="D219" s="546">
        <v>1</v>
      </c>
      <c r="E219" s="547">
        <v>51</v>
      </c>
      <c r="F219" s="597">
        <v>5</v>
      </c>
      <c r="G219" s="597">
        <v>1</v>
      </c>
      <c r="H219" s="549" t="s">
        <v>1231</v>
      </c>
      <c r="I219" s="550">
        <v>1</v>
      </c>
      <c r="J219" s="642">
        <v>0.5</v>
      </c>
      <c r="K219" s="643" t="s">
        <v>1264</v>
      </c>
      <c r="L219" s="625" t="s">
        <v>2111</v>
      </c>
      <c r="M219" s="625" t="s">
        <v>2660</v>
      </c>
      <c r="N219" s="625">
        <v>1.5</v>
      </c>
      <c r="O219" s="603" t="s">
        <v>2113</v>
      </c>
      <c r="P219" s="587">
        <v>51</v>
      </c>
      <c r="Q219" s="587">
        <v>5</v>
      </c>
      <c r="R219" s="570">
        <v>2</v>
      </c>
      <c r="S219" s="771" t="s">
        <v>3589</v>
      </c>
      <c r="T219" s="782"/>
      <c r="U219" s="60"/>
    </row>
    <row r="220" spans="1:21" ht="18" customHeight="1">
      <c r="A220" s="746" t="s">
        <v>254</v>
      </c>
      <c r="B220" s="612" t="s">
        <v>2659</v>
      </c>
      <c r="C220" s="550" t="s">
        <v>254</v>
      </c>
      <c r="D220" s="607">
        <v>2</v>
      </c>
      <c r="E220" s="547">
        <v>51</v>
      </c>
      <c r="F220" s="597">
        <v>5</v>
      </c>
      <c r="G220" s="597">
        <v>1</v>
      </c>
      <c r="H220" s="549" t="s">
        <v>1231</v>
      </c>
      <c r="I220" s="619">
        <v>1</v>
      </c>
      <c r="J220" s="642">
        <v>0.5</v>
      </c>
      <c r="K220" s="643" t="s">
        <v>1264</v>
      </c>
      <c r="L220" s="625" t="s">
        <v>2111</v>
      </c>
      <c r="M220" s="625" t="s">
        <v>2660</v>
      </c>
      <c r="N220" s="625">
        <v>1.5</v>
      </c>
      <c r="O220" s="603" t="s">
        <v>2113</v>
      </c>
      <c r="P220" s="587">
        <v>51</v>
      </c>
      <c r="Q220" s="587">
        <v>5</v>
      </c>
      <c r="R220" s="587">
        <v>2</v>
      </c>
      <c r="S220" s="771" t="s">
        <v>3589</v>
      </c>
      <c r="T220" s="782"/>
      <c r="U220" s="60"/>
    </row>
    <row r="221" spans="1:21" ht="18" customHeight="1">
      <c r="A221" s="746" t="s">
        <v>553</v>
      </c>
      <c r="B221" s="612" t="s">
        <v>2659</v>
      </c>
      <c r="C221" s="550" t="s">
        <v>553</v>
      </c>
      <c r="D221" s="599">
        <v>0</v>
      </c>
      <c r="E221" s="547">
        <v>51</v>
      </c>
      <c r="F221" s="571">
        <v>5</v>
      </c>
      <c r="G221" s="571">
        <v>1</v>
      </c>
      <c r="H221" s="549" t="s">
        <v>1231</v>
      </c>
      <c r="I221" s="591">
        <v>1.8</v>
      </c>
      <c r="J221" s="591">
        <v>0.5</v>
      </c>
      <c r="K221" s="643" t="s">
        <v>1264</v>
      </c>
      <c r="L221" s="600" t="s">
        <v>2661</v>
      </c>
      <c r="M221" s="560" t="s">
        <v>2662</v>
      </c>
      <c r="N221" s="645">
        <v>2.5</v>
      </c>
      <c r="O221" s="603" t="s">
        <v>2113</v>
      </c>
      <c r="P221" s="587">
        <v>51</v>
      </c>
      <c r="Q221" s="587">
        <v>5</v>
      </c>
      <c r="R221" s="587">
        <v>2</v>
      </c>
      <c r="S221" s="771" t="s">
        <v>3589</v>
      </c>
      <c r="T221" s="782"/>
      <c r="U221" s="60"/>
    </row>
    <row r="222" spans="1:21" ht="18" customHeight="1">
      <c r="A222" s="746" t="s">
        <v>2663</v>
      </c>
      <c r="B222" s="612" t="s">
        <v>2659</v>
      </c>
      <c r="C222" s="550" t="s">
        <v>2663</v>
      </c>
      <c r="D222" s="570">
        <v>0</v>
      </c>
      <c r="E222" s="547">
        <v>51</v>
      </c>
      <c r="F222" s="547">
        <v>5</v>
      </c>
      <c r="G222" s="547">
        <v>2.5</v>
      </c>
      <c r="H222" s="549" t="s">
        <v>1231</v>
      </c>
      <c r="I222" s="581">
        <v>1.8</v>
      </c>
      <c r="J222" s="642">
        <v>0.5</v>
      </c>
      <c r="K222" s="551" t="s">
        <v>1264</v>
      </c>
      <c r="L222" s="558" t="s">
        <v>2664</v>
      </c>
      <c r="M222" s="560" t="s">
        <v>2665</v>
      </c>
      <c r="N222" s="645">
        <v>2.5</v>
      </c>
      <c r="O222" s="603" t="s">
        <v>497</v>
      </c>
      <c r="P222" s="587">
        <v>51</v>
      </c>
      <c r="Q222" s="570">
        <v>5</v>
      </c>
      <c r="R222" s="570">
        <v>2</v>
      </c>
      <c r="S222" s="771" t="s">
        <v>3589</v>
      </c>
      <c r="T222" s="782"/>
      <c r="U222" s="60"/>
    </row>
    <row r="223" spans="1:21" ht="18" customHeight="1">
      <c r="A223" s="746" t="s">
        <v>255</v>
      </c>
      <c r="B223" s="612" t="s">
        <v>2659</v>
      </c>
      <c r="C223" s="550" t="s">
        <v>255</v>
      </c>
      <c r="D223" s="570">
        <v>0</v>
      </c>
      <c r="E223" s="547">
        <v>51</v>
      </c>
      <c r="F223" s="646">
        <v>5</v>
      </c>
      <c r="G223" s="547">
        <v>2.5</v>
      </c>
      <c r="H223" s="549" t="s">
        <v>1231</v>
      </c>
      <c r="I223" s="647">
        <v>1.8</v>
      </c>
      <c r="J223" s="647">
        <v>0.5</v>
      </c>
      <c r="K223" s="551" t="s">
        <v>1264</v>
      </c>
      <c r="L223" s="646" t="s">
        <v>2666</v>
      </c>
      <c r="M223" s="560" t="s">
        <v>2667</v>
      </c>
      <c r="N223" s="645">
        <v>2.5</v>
      </c>
      <c r="O223" s="603" t="s">
        <v>497</v>
      </c>
      <c r="P223" s="587">
        <v>51</v>
      </c>
      <c r="Q223" s="587">
        <v>5</v>
      </c>
      <c r="R223" s="587">
        <v>2</v>
      </c>
      <c r="S223" s="771" t="s">
        <v>3589</v>
      </c>
      <c r="T223" s="782"/>
      <c r="U223" s="60"/>
    </row>
    <row r="224" spans="1:21" ht="18" customHeight="1">
      <c r="A224" s="746" t="s">
        <v>256</v>
      </c>
      <c r="B224" s="612" t="s">
        <v>2659</v>
      </c>
      <c r="C224" s="550" t="s">
        <v>256</v>
      </c>
      <c r="D224" s="570">
        <v>0</v>
      </c>
      <c r="E224" s="547">
        <v>51</v>
      </c>
      <c r="F224" s="547">
        <v>5</v>
      </c>
      <c r="G224" s="547">
        <v>2.5</v>
      </c>
      <c r="H224" s="549" t="s">
        <v>1231</v>
      </c>
      <c r="I224" s="581">
        <v>1.8</v>
      </c>
      <c r="J224" s="642">
        <v>0.5</v>
      </c>
      <c r="K224" s="551" t="s">
        <v>1264</v>
      </c>
      <c r="L224" s="558" t="s">
        <v>1279</v>
      </c>
      <c r="M224" s="560" t="s">
        <v>1280</v>
      </c>
      <c r="N224" s="645">
        <v>2.5</v>
      </c>
      <c r="O224" s="603" t="s">
        <v>497</v>
      </c>
      <c r="P224" s="587">
        <v>51</v>
      </c>
      <c r="Q224" s="587">
        <v>5</v>
      </c>
      <c r="R224" s="587">
        <v>2</v>
      </c>
      <c r="S224" s="771" t="s">
        <v>3589</v>
      </c>
      <c r="T224" s="782"/>
      <c r="U224" s="60"/>
    </row>
    <row r="225" spans="1:21" ht="18" customHeight="1">
      <c r="A225" s="746" t="s">
        <v>1045</v>
      </c>
      <c r="B225" s="612" t="s">
        <v>2659</v>
      </c>
      <c r="C225" s="550" t="s">
        <v>1045</v>
      </c>
      <c r="D225" s="570">
        <v>0</v>
      </c>
      <c r="E225" s="547">
        <v>51</v>
      </c>
      <c r="F225" s="547">
        <v>5</v>
      </c>
      <c r="G225" s="547">
        <v>2.5</v>
      </c>
      <c r="H225" s="549" t="s">
        <v>1231</v>
      </c>
      <c r="I225" s="581">
        <v>1.8</v>
      </c>
      <c r="J225" s="642">
        <v>0.5</v>
      </c>
      <c r="K225" s="551" t="s">
        <v>1264</v>
      </c>
      <c r="L225" s="558" t="s">
        <v>1279</v>
      </c>
      <c r="M225" s="560" t="s">
        <v>1280</v>
      </c>
      <c r="N225" s="645">
        <v>2.5</v>
      </c>
      <c r="O225" s="603" t="s">
        <v>497</v>
      </c>
      <c r="P225" s="587">
        <v>51</v>
      </c>
      <c r="Q225" s="587">
        <v>5</v>
      </c>
      <c r="R225" s="570">
        <v>2</v>
      </c>
      <c r="S225" s="771" t="s">
        <v>3589</v>
      </c>
      <c r="T225" s="781"/>
    </row>
    <row r="226" spans="1:21" ht="18" customHeight="1">
      <c r="A226" s="746" t="s">
        <v>1046</v>
      </c>
      <c r="B226" s="612" t="s">
        <v>2659</v>
      </c>
      <c r="C226" s="550" t="s">
        <v>1046</v>
      </c>
      <c r="D226" s="570">
        <v>0</v>
      </c>
      <c r="E226" s="547">
        <v>51</v>
      </c>
      <c r="F226" s="547">
        <v>5</v>
      </c>
      <c r="G226" s="547">
        <v>2.5</v>
      </c>
      <c r="H226" s="549" t="s">
        <v>1231</v>
      </c>
      <c r="I226" s="581">
        <v>1.8</v>
      </c>
      <c r="J226" s="642">
        <v>0.5</v>
      </c>
      <c r="K226" s="551" t="s">
        <v>1264</v>
      </c>
      <c r="L226" s="558" t="s">
        <v>1279</v>
      </c>
      <c r="M226" s="560" t="s">
        <v>1280</v>
      </c>
      <c r="N226" s="645">
        <v>2.5</v>
      </c>
      <c r="O226" s="603" t="s">
        <v>497</v>
      </c>
      <c r="P226" s="587">
        <v>51</v>
      </c>
      <c r="Q226" s="587">
        <v>5</v>
      </c>
      <c r="R226" s="587">
        <v>2</v>
      </c>
      <c r="S226" s="771" t="s">
        <v>3589</v>
      </c>
      <c r="T226" s="781"/>
    </row>
    <row r="227" spans="1:21" ht="18" customHeight="1">
      <c r="A227" s="746" t="s">
        <v>2668</v>
      </c>
      <c r="B227" s="612" t="s">
        <v>2659</v>
      </c>
      <c r="C227" s="550" t="s">
        <v>2668</v>
      </c>
      <c r="D227" s="599">
        <v>0</v>
      </c>
      <c r="E227" s="547">
        <v>51</v>
      </c>
      <c r="F227" s="571">
        <v>5</v>
      </c>
      <c r="G227" s="547">
        <v>2.5</v>
      </c>
      <c r="H227" s="549" t="s">
        <v>1231</v>
      </c>
      <c r="I227" s="591">
        <v>1.8</v>
      </c>
      <c r="J227" s="591">
        <v>0.5</v>
      </c>
      <c r="K227" s="551" t="s">
        <v>1264</v>
      </c>
      <c r="L227" s="571" t="s">
        <v>2669</v>
      </c>
      <c r="M227" s="614" t="s">
        <v>2670</v>
      </c>
      <c r="N227" s="645">
        <v>2.5</v>
      </c>
      <c r="O227" s="603" t="s">
        <v>497</v>
      </c>
      <c r="P227" s="587">
        <v>51</v>
      </c>
      <c r="Q227" s="587">
        <v>5</v>
      </c>
      <c r="R227" s="587">
        <v>2</v>
      </c>
      <c r="S227" s="771" t="s">
        <v>3589</v>
      </c>
      <c r="T227" s="781"/>
    </row>
    <row r="228" spans="1:21" ht="18" customHeight="1">
      <c r="A228" s="746" t="s">
        <v>2671</v>
      </c>
      <c r="B228" s="612" t="s">
        <v>2659</v>
      </c>
      <c r="C228" s="550" t="s">
        <v>2671</v>
      </c>
      <c r="D228" s="570">
        <v>0</v>
      </c>
      <c r="E228" s="547">
        <v>51</v>
      </c>
      <c r="F228" s="547">
        <v>5</v>
      </c>
      <c r="G228" s="547">
        <v>2.5</v>
      </c>
      <c r="H228" s="549" t="s">
        <v>1231</v>
      </c>
      <c r="I228" s="581">
        <v>1.8</v>
      </c>
      <c r="J228" s="642">
        <v>0.5</v>
      </c>
      <c r="K228" s="551" t="s">
        <v>1264</v>
      </c>
      <c r="L228" s="558" t="s">
        <v>1279</v>
      </c>
      <c r="M228" s="560" t="s">
        <v>1280</v>
      </c>
      <c r="N228" s="645">
        <v>2.5</v>
      </c>
      <c r="O228" s="603" t="s">
        <v>497</v>
      </c>
      <c r="P228" s="587">
        <v>51</v>
      </c>
      <c r="Q228" s="570">
        <v>5</v>
      </c>
      <c r="R228" s="570">
        <v>2</v>
      </c>
      <c r="S228" s="771" t="s">
        <v>3589</v>
      </c>
      <c r="T228" s="781"/>
    </row>
    <row r="229" spans="1:21" ht="18" customHeight="1">
      <c r="A229" s="746" t="s">
        <v>1047</v>
      </c>
      <c r="B229" s="612" t="s">
        <v>2659</v>
      </c>
      <c r="C229" s="550" t="s">
        <v>1047</v>
      </c>
      <c r="D229" s="599">
        <v>0</v>
      </c>
      <c r="E229" s="547">
        <v>51</v>
      </c>
      <c r="F229" s="571">
        <v>5</v>
      </c>
      <c r="G229" s="547">
        <v>2.5</v>
      </c>
      <c r="H229" s="549" t="s">
        <v>1231</v>
      </c>
      <c r="I229" s="591">
        <v>1.8</v>
      </c>
      <c r="J229" s="591">
        <v>0.5</v>
      </c>
      <c r="K229" s="551" t="s">
        <v>1264</v>
      </c>
      <c r="L229" s="571" t="s">
        <v>2672</v>
      </c>
      <c r="M229" s="614" t="s">
        <v>2673</v>
      </c>
      <c r="N229" s="645">
        <v>2.5</v>
      </c>
      <c r="O229" s="603" t="s">
        <v>497</v>
      </c>
      <c r="P229" s="587">
        <v>51</v>
      </c>
      <c r="Q229" s="587">
        <v>5</v>
      </c>
      <c r="R229" s="587">
        <v>2</v>
      </c>
      <c r="S229" s="771" t="s">
        <v>3589</v>
      </c>
      <c r="T229" s="781"/>
    </row>
    <row r="230" spans="1:21" ht="18" customHeight="1">
      <c r="A230" s="746" t="s">
        <v>1048</v>
      </c>
      <c r="B230" s="612" t="s">
        <v>2659</v>
      </c>
      <c r="C230" s="550" t="s">
        <v>1048</v>
      </c>
      <c r="D230" s="570">
        <v>0</v>
      </c>
      <c r="E230" s="547">
        <v>51</v>
      </c>
      <c r="F230" s="547">
        <v>5</v>
      </c>
      <c r="G230" s="547">
        <v>2.5</v>
      </c>
      <c r="H230" s="549" t="s">
        <v>1231</v>
      </c>
      <c r="I230" s="581">
        <v>1.8</v>
      </c>
      <c r="J230" s="642">
        <v>0.5</v>
      </c>
      <c r="K230" s="551" t="s">
        <v>1264</v>
      </c>
      <c r="L230" s="558" t="s">
        <v>1279</v>
      </c>
      <c r="M230" s="560" t="s">
        <v>1280</v>
      </c>
      <c r="N230" s="645">
        <v>2.5</v>
      </c>
      <c r="O230" s="603" t="s">
        <v>497</v>
      </c>
      <c r="P230" s="587">
        <v>51</v>
      </c>
      <c r="Q230" s="587">
        <v>5</v>
      </c>
      <c r="R230" s="587">
        <v>2</v>
      </c>
      <c r="S230" s="771" t="s">
        <v>3589</v>
      </c>
      <c r="T230" s="781"/>
    </row>
    <row r="231" spans="1:21" ht="18" customHeight="1">
      <c r="A231" s="746" t="s">
        <v>1049</v>
      </c>
      <c r="B231" s="612" t="s">
        <v>2659</v>
      </c>
      <c r="C231" s="550" t="s">
        <v>1049</v>
      </c>
      <c r="D231" s="570">
        <v>0</v>
      </c>
      <c r="E231" s="547">
        <v>51</v>
      </c>
      <c r="F231" s="597">
        <v>5</v>
      </c>
      <c r="G231" s="547">
        <v>2.5</v>
      </c>
      <c r="H231" s="549" t="s">
        <v>1231</v>
      </c>
      <c r="I231" s="581">
        <v>1.8</v>
      </c>
      <c r="J231" s="642">
        <v>0.5</v>
      </c>
      <c r="K231" s="551" t="s">
        <v>1264</v>
      </c>
      <c r="L231" s="558" t="s">
        <v>1279</v>
      </c>
      <c r="M231" s="560" t="s">
        <v>1280</v>
      </c>
      <c r="N231" s="645">
        <v>2.5</v>
      </c>
      <c r="O231" s="603" t="s">
        <v>497</v>
      </c>
      <c r="P231" s="587">
        <v>51</v>
      </c>
      <c r="Q231" s="587">
        <v>5</v>
      </c>
      <c r="R231" s="570">
        <v>2</v>
      </c>
      <c r="S231" s="771" t="s">
        <v>3589</v>
      </c>
      <c r="T231" s="781"/>
    </row>
    <row r="232" spans="1:21" ht="18" customHeight="1">
      <c r="A232" s="746" t="s">
        <v>1050</v>
      </c>
      <c r="B232" s="612" t="s">
        <v>2659</v>
      </c>
      <c r="C232" s="550" t="s">
        <v>1050</v>
      </c>
      <c r="D232" s="570">
        <v>0</v>
      </c>
      <c r="E232" s="547">
        <v>51</v>
      </c>
      <c r="F232" s="547">
        <v>5</v>
      </c>
      <c r="G232" s="547">
        <v>2.5</v>
      </c>
      <c r="H232" s="549" t="s">
        <v>1231</v>
      </c>
      <c r="I232" s="581">
        <v>1.8</v>
      </c>
      <c r="J232" s="642">
        <v>0.5</v>
      </c>
      <c r="K232" s="551" t="s">
        <v>1264</v>
      </c>
      <c r="L232" s="558" t="s">
        <v>1279</v>
      </c>
      <c r="M232" s="560" t="s">
        <v>1280</v>
      </c>
      <c r="N232" s="645">
        <v>2.5</v>
      </c>
      <c r="O232" s="603" t="s">
        <v>497</v>
      </c>
      <c r="P232" s="587">
        <v>51</v>
      </c>
      <c r="Q232" s="587">
        <v>5</v>
      </c>
      <c r="R232" s="587">
        <v>2</v>
      </c>
      <c r="S232" s="771" t="s">
        <v>3589</v>
      </c>
      <c r="T232" s="781"/>
    </row>
    <row r="233" spans="1:21" ht="18" customHeight="1">
      <c r="A233" s="746" t="s">
        <v>590</v>
      </c>
      <c r="B233" s="612" t="s">
        <v>2659</v>
      </c>
      <c r="C233" s="550" t="s">
        <v>590</v>
      </c>
      <c r="D233" s="599">
        <v>0</v>
      </c>
      <c r="E233" s="547">
        <v>51</v>
      </c>
      <c r="F233" s="571">
        <v>5</v>
      </c>
      <c r="G233" s="547">
        <v>2.5</v>
      </c>
      <c r="H233" s="549" t="s">
        <v>1231</v>
      </c>
      <c r="I233" s="591">
        <v>1.8</v>
      </c>
      <c r="J233" s="591">
        <v>0.5</v>
      </c>
      <c r="K233" s="551" t="s">
        <v>1264</v>
      </c>
      <c r="L233" s="571" t="s">
        <v>2672</v>
      </c>
      <c r="M233" s="614" t="s">
        <v>2673</v>
      </c>
      <c r="N233" s="645">
        <v>2.5</v>
      </c>
      <c r="O233" s="603" t="s">
        <v>497</v>
      </c>
      <c r="P233" s="587">
        <v>51</v>
      </c>
      <c r="Q233" s="587">
        <v>5</v>
      </c>
      <c r="R233" s="587">
        <v>2</v>
      </c>
      <c r="S233" s="771" t="s">
        <v>3589</v>
      </c>
      <c r="T233" s="781"/>
    </row>
    <row r="234" spans="1:21" ht="18" customHeight="1">
      <c r="A234" s="746" t="s">
        <v>2674</v>
      </c>
      <c r="B234" s="612" t="s">
        <v>2659</v>
      </c>
      <c r="C234" s="550" t="s">
        <v>2674</v>
      </c>
      <c r="D234" s="570">
        <v>0</v>
      </c>
      <c r="E234" s="547">
        <v>51</v>
      </c>
      <c r="F234" s="547">
        <v>5</v>
      </c>
      <c r="G234" s="547">
        <v>2</v>
      </c>
      <c r="H234" s="549" t="s">
        <v>1231</v>
      </c>
      <c r="I234" s="632">
        <v>1.5</v>
      </c>
      <c r="J234" s="632">
        <v>5</v>
      </c>
      <c r="K234" s="551" t="s">
        <v>1264</v>
      </c>
      <c r="L234" s="604" t="s">
        <v>2675</v>
      </c>
      <c r="M234" s="560" t="s">
        <v>2676</v>
      </c>
      <c r="N234" s="570">
        <v>0</v>
      </c>
      <c r="O234" s="570" t="s">
        <v>2617</v>
      </c>
      <c r="P234" s="587"/>
      <c r="Q234" s="587"/>
      <c r="R234" s="587"/>
      <c r="S234" s="771" t="s">
        <v>3589</v>
      </c>
      <c r="T234" s="781"/>
    </row>
    <row r="235" spans="1:21" ht="18" customHeight="1">
      <c r="A235" s="746" t="s">
        <v>815</v>
      </c>
      <c r="B235" s="612" t="s">
        <v>2659</v>
      </c>
      <c r="C235" s="550" t="s">
        <v>815</v>
      </c>
      <c r="D235" s="570">
        <v>0</v>
      </c>
      <c r="E235" s="547">
        <v>51</v>
      </c>
      <c r="F235" s="547">
        <v>5</v>
      </c>
      <c r="G235" s="547">
        <v>2</v>
      </c>
      <c r="H235" s="549" t="s">
        <v>1231</v>
      </c>
      <c r="I235" s="632">
        <v>1.5</v>
      </c>
      <c r="J235" s="632">
        <v>5</v>
      </c>
      <c r="K235" s="551" t="s">
        <v>1264</v>
      </c>
      <c r="L235" s="604" t="s">
        <v>2675</v>
      </c>
      <c r="M235" s="560" t="s">
        <v>2676</v>
      </c>
      <c r="N235" s="570">
        <v>0</v>
      </c>
      <c r="O235" s="570" t="s">
        <v>2617</v>
      </c>
      <c r="P235" s="587"/>
      <c r="Q235" s="587"/>
      <c r="R235" s="587"/>
      <c r="S235" s="771" t="s">
        <v>3589</v>
      </c>
      <c r="T235" s="781"/>
    </row>
    <row r="236" spans="1:21" ht="18" customHeight="1">
      <c r="A236" s="746" t="s">
        <v>816</v>
      </c>
      <c r="B236" s="612" t="s">
        <v>2659</v>
      </c>
      <c r="C236" s="550" t="s">
        <v>816</v>
      </c>
      <c r="D236" s="599">
        <v>0</v>
      </c>
      <c r="E236" s="547">
        <v>51</v>
      </c>
      <c r="F236" s="571">
        <v>5</v>
      </c>
      <c r="G236" s="571">
        <v>2</v>
      </c>
      <c r="H236" s="549" t="s">
        <v>1231</v>
      </c>
      <c r="I236" s="648">
        <v>1.5</v>
      </c>
      <c r="J236" s="648">
        <v>5</v>
      </c>
      <c r="K236" s="551" t="s">
        <v>1264</v>
      </c>
      <c r="L236" s="571" t="s">
        <v>2672</v>
      </c>
      <c r="M236" s="614" t="s">
        <v>2677</v>
      </c>
      <c r="N236" s="570">
        <v>0</v>
      </c>
      <c r="O236" s="570" t="s">
        <v>2617</v>
      </c>
      <c r="P236" s="587"/>
      <c r="Q236" s="587"/>
      <c r="R236" s="587"/>
      <c r="S236" s="771" t="s">
        <v>3589</v>
      </c>
      <c r="T236" s="781"/>
    </row>
    <row r="237" spans="1:21" ht="18" customHeight="1">
      <c r="A237" s="746" t="s">
        <v>817</v>
      </c>
      <c r="B237" s="612" t="s">
        <v>2659</v>
      </c>
      <c r="C237" s="550" t="s">
        <v>817</v>
      </c>
      <c r="D237" s="570">
        <v>0</v>
      </c>
      <c r="E237" s="547">
        <v>51</v>
      </c>
      <c r="F237" s="547">
        <v>5</v>
      </c>
      <c r="G237" s="547">
        <v>2</v>
      </c>
      <c r="H237" s="549" t="s">
        <v>1231</v>
      </c>
      <c r="I237" s="632">
        <v>1.5</v>
      </c>
      <c r="J237" s="632">
        <v>5</v>
      </c>
      <c r="K237" s="551" t="s">
        <v>1264</v>
      </c>
      <c r="L237" s="604" t="s">
        <v>79</v>
      </c>
      <c r="M237" s="560" t="s">
        <v>556</v>
      </c>
      <c r="N237" s="570">
        <v>0</v>
      </c>
      <c r="O237" s="570" t="s">
        <v>2617</v>
      </c>
      <c r="P237" s="587"/>
      <c r="Q237" s="587"/>
      <c r="R237" s="587"/>
      <c r="S237" s="771" t="s">
        <v>3589</v>
      </c>
      <c r="T237" s="781"/>
    </row>
    <row r="238" spans="1:21" ht="18" customHeight="1">
      <c r="A238" s="746" t="s">
        <v>818</v>
      </c>
      <c r="B238" s="612" t="s">
        <v>2659</v>
      </c>
      <c r="C238" s="550" t="s">
        <v>818</v>
      </c>
      <c r="D238" s="570">
        <v>0</v>
      </c>
      <c r="E238" s="547">
        <v>51</v>
      </c>
      <c r="F238" s="547">
        <v>5</v>
      </c>
      <c r="G238" s="547">
        <v>2</v>
      </c>
      <c r="H238" s="549" t="s">
        <v>1231</v>
      </c>
      <c r="I238" s="632">
        <v>1.5</v>
      </c>
      <c r="J238" s="632">
        <v>5</v>
      </c>
      <c r="K238" s="551" t="s">
        <v>1264</v>
      </c>
      <c r="L238" s="604" t="s">
        <v>79</v>
      </c>
      <c r="M238" s="560" t="s">
        <v>556</v>
      </c>
      <c r="N238" s="570">
        <v>0</v>
      </c>
      <c r="O238" s="570" t="s">
        <v>2617</v>
      </c>
      <c r="P238" s="587"/>
      <c r="Q238" s="587"/>
      <c r="R238" s="587"/>
      <c r="S238" s="771" t="s">
        <v>3589</v>
      </c>
      <c r="T238" s="781"/>
    </row>
    <row r="239" spans="1:21" ht="18" customHeight="1">
      <c r="A239" s="746" t="s">
        <v>819</v>
      </c>
      <c r="B239" s="612" t="s">
        <v>2659</v>
      </c>
      <c r="C239" s="550" t="s">
        <v>819</v>
      </c>
      <c r="D239" s="599">
        <v>0</v>
      </c>
      <c r="E239" s="547">
        <v>51</v>
      </c>
      <c r="F239" s="571">
        <v>5</v>
      </c>
      <c r="G239" s="571">
        <v>2</v>
      </c>
      <c r="H239" s="549" t="s">
        <v>1231</v>
      </c>
      <c r="I239" s="648">
        <v>1.5</v>
      </c>
      <c r="J239" s="648">
        <v>5</v>
      </c>
      <c r="K239" s="551" t="s">
        <v>1264</v>
      </c>
      <c r="L239" s="571" t="s">
        <v>2672</v>
      </c>
      <c r="M239" s="614" t="s">
        <v>2677</v>
      </c>
      <c r="N239" s="570">
        <v>0</v>
      </c>
      <c r="O239" s="570" t="s">
        <v>2617</v>
      </c>
      <c r="P239" s="587"/>
      <c r="Q239" s="587"/>
      <c r="R239" s="587"/>
      <c r="S239" s="771" t="s">
        <v>3589</v>
      </c>
      <c r="T239" s="781"/>
    </row>
    <row r="240" spans="1:21" ht="18" customHeight="1">
      <c r="A240" s="744" t="s">
        <v>964</v>
      </c>
      <c r="B240" s="586" t="s">
        <v>2678</v>
      </c>
      <c r="C240" s="545" t="s">
        <v>966</v>
      </c>
      <c r="D240" s="548">
        <v>1</v>
      </c>
      <c r="E240" s="547">
        <v>51</v>
      </c>
      <c r="F240" s="547">
        <v>5</v>
      </c>
      <c r="G240" s="547">
        <v>1</v>
      </c>
      <c r="H240" s="549" t="s">
        <v>1231</v>
      </c>
      <c r="I240" s="581">
        <v>1</v>
      </c>
      <c r="J240" s="550">
        <v>5</v>
      </c>
      <c r="K240" s="551" t="s">
        <v>1264</v>
      </c>
      <c r="L240" s="600" t="s">
        <v>2679</v>
      </c>
      <c r="M240" s="614" t="s">
        <v>2680</v>
      </c>
      <c r="N240" s="574">
        <v>1.5</v>
      </c>
      <c r="O240" s="549">
        <v>5</v>
      </c>
      <c r="P240" s="577" t="s">
        <v>2260</v>
      </c>
      <c r="Q240" s="601" t="s">
        <v>2261</v>
      </c>
      <c r="R240" s="601" t="s">
        <v>2262</v>
      </c>
      <c r="S240" s="770" t="s">
        <v>3671</v>
      </c>
      <c r="T240" s="778"/>
      <c r="U240" s="284"/>
    </row>
    <row r="241" spans="1:21" ht="18" customHeight="1">
      <c r="A241" s="744" t="s">
        <v>967</v>
      </c>
      <c r="B241" s="545" t="s">
        <v>965</v>
      </c>
      <c r="C241" s="545" t="s">
        <v>749</v>
      </c>
      <c r="D241" s="597">
        <v>2</v>
      </c>
      <c r="E241" s="547">
        <v>51</v>
      </c>
      <c r="F241" s="547">
        <v>5</v>
      </c>
      <c r="G241" s="547">
        <v>1</v>
      </c>
      <c r="H241" s="549" t="s">
        <v>1231</v>
      </c>
      <c r="I241" s="550">
        <v>1</v>
      </c>
      <c r="J241" s="550">
        <v>5</v>
      </c>
      <c r="K241" s="551" t="s">
        <v>1264</v>
      </c>
      <c r="L241" s="600" t="s">
        <v>2679</v>
      </c>
      <c r="M241" s="614" t="s">
        <v>2680</v>
      </c>
      <c r="N241" s="574">
        <v>1.5</v>
      </c>
      <c r="O241" s="549">
        <v>5</v>
      </c>
      <c r="P241" s="577" t="s">
        <v>2260</v>
      </c>
      <c r="Q241" s="601" t="s">
        <v>2261</v>
      </c>
      <c r="R241" s="601" t="s">
        <v>2262</v>
      </c>
      <c r="S241" s="770" t="s">
        <v>3671</v>
      </c>
      <c r="T241" s="777"/>
      <c r="U241" s="258"/>
    </row>
    <row r="242" spans="1:21" ht="18" customHeight="1">
      <c r="A242" s="744" t="s">
        <v>750</v>
      </c>
      <c r="B242" s="545" t="s">
        <v>965</v>
      </c>
      <c r="C242" s="545" t="s">
        <v>2681</v>
      </c>
      <c r="D242" s="587">
        <v>3</v>
      </c>
      <c r="E242" s="547">
        <v>51</v>
      </c>
      <c r="F242" s="547">
        <v>5</v>
      </c>
      <c r="G242" s="547">
        <v>1</v>
      </c>
      <c r="H242" s="549" t="s">
        <v>1231</v>
      </c>
      <c r="I242" s="550">
        <v>1</v>
      </c>
      <c r="J242" s="550">
        <v>5</v>
      </c>
      <c r="K242" s="551" t="s">
        <v>1264</v>
      </c>
      <c r="L242" s="600" t="s">
        <v>2679</v>
      </c>
      <c r="M242" s="614" t="s">
        <v>2680</v>
      </c>
      <c r="N242" s="574">
        <v>1.5</v>
      </c>
      <c r="O242" s="549">
        <v>5</v>
      </c>
      <c r="P242" s="577" t="s">
        <v>2260</v>
      </c>
      <c r="Q242" s="601" t="s">
        <v>2261</v>
      </c>
      <c r="R242" s="601" t="s">
        <v>2262</v>
      </c>
      <c r="S242" s="770" t="s">
        <v>3671</v>
      </c>
      <c r="T242" s="777"/>
      <c r="U242" s="258"/>
    </row>
    <row r="243" spans="1:21" ht="18" customHeight="1">
      <c r="A243" s="744" t="s">
        <v>176</v>
      </c>
      <c r="B243" s="545" t="s">
        <v>965</v>
      </c>
      <c r="C243" s="545" t="s">
        <v>733</v>
      </c>
      <c r="D243" s="597">
        <v>2</v>
      </c>
      <c r="E243" s="547">
        <v>51</v>
      </c>
      <c r="F243" s="547">
        <v>5</v>
      </c>
      <c r="G243" s="547">
        <v>1</v>
      </c>
      <c r="H243" s="549" t="s">
        <v>1231</v>
      </c>
      <c r="I243" s="550">
        <v>1</v>
      </c>
      <c r="J243" s="550">
        <v>5</v>
      </c>
      <c r="K243" s="551" t="s">
        <v>1264</v>
      </c>
      <c r="L243" s="600" t="s">
        <v>2679</v>
      </c>
      <c r="M243" s="614" t="s">
        <v>2680</v>
      </c>
      <c r="N243" s="574">
        <v>1.5</v>
      </c>
      <c r="O243" s="549">
        <v>5</v>
      </c>
      <c r="P243" s="577" t="s">
        <v>2260</v>
      </c>
      <c r="Q243" s="601" t="s">
        <v>2261</v>
      </c>
      <c r="R243" s="601" t="s">
        <v>2262</v>
      </c>
      <c r="S243" s="770" t="s">
        <v>3671</v>
      </c>
      <c r="T243" s="778"/>
      <c r="U243" s="284"/>
    </row>
    <row r="244" spans="1:21" ht="18" customHeight="1">
      <c r="A244" s="744" t="s">
        <v>734</v>
      </c>
      <c r="B244" s="545" t="s">
        <v>965</v>
      </c>
      <c r="C244" s="545" t="s">
        <v>735</v>
      </c>
      <c r="D244" s="548">
        <v>0</v>
      </c>
      <c r="E244" s="547">
        <v>51</v>
      </c>
      <c r="F244" s="547">
        <v>5</v>
      </c>
      <c r="G244" s="547">
        <v>1</v>
      </c>
      <c r="H244" s="549" t="s">
        <v>1231</v>
      </c>
      <c r="I244" s="580">
        <v>1.8</v>
      </c>
      <c r="J244" s="550">
        <v>5</v>
      </c>
      <c r="K244" s="551" t="s">
        <v>1264</v>
      </c>
      <c r="L244" s="552" t="s">
        <v>2682</v>
      </c>
      <c r="M244" s="553" t="s">
        <v>2683</v>
      </c>
      <c r="N244" s="554">
        <v>2.5</v>
      </c>
      <c r="O244" s="549">
        <v>5</v>
      </c>
      <c r="P244" s="552" t="s">
        <v>2624</v>
      </c>
      <c r="Q244" s="649" t="s">
        <v>2261</v>
      </c>
      <c r="R244" s="649" t="s">
        <v>2262</v>
      </c>
      <c r="S244" s="770" t="s">
        <v>3671</v>
      </c>
      <c r="T244" s="777"/>
      <c r="U244" s="258"/>
    </row>
    <row r="245" spans="1:21" ht="18" customHeight="1">
      <c r="A245" s="744" t="s">
        <v>736</v>
      </c>
      <c r="B245" s="545" t="s">
        <v>965</v>
      </c>
      <c r="C245" s="545" t="s">
        <v>270</v>
      </c>
      <c r="D245" s="548">
        <v>1</v>
      </c>
      <c r="E245" s="547">
        <v>51</v>
      </c>
      <c r="F245" s="547">
        <v>5</v>
      </c>
      <c r="G245" s="547">
        <v>1</v>
      </c>
      <c r="H245" s="549" t="s">
        <v>1231</v>
      </c>
      <c r="I245" s="550">
        <v>1</v>
      </c>
      <c r="J245" s="550">
        <v>5</v>
      </c>
      <c r="K245" s="551" t="s">
        <v>1264</v>
      </c>
      <c r="L245" s="552" t="s">
        <v>2682</v>
      </c>
      <c r="M245" s="553" t="s">
        <v>2683</v>
      </c>
      <c r="N245" s="574">
        <v>1.5</v>
      </c>
      <c r="O245" s="549">
        <v>5</v>
      </c>
      <c r="P245" s="577" t="s">
        <v>2260</v>
      </c>
      <c r="Q245" s="601" t="s">
        <v>2261</v>
      </c>
      <c r="R245" s="601" t="s">
        <v>2262</v>
      </c>
      <c r="S245" s="770" t="s">
        <v>3671</v>
      </c>
      <c r="T245" s="777"/>
      <c r="U245" s="258"/>
    </row>
    <row r="246" spans="1:21" ht="18" customHeight="1">
      <c r="A246" s="744" t="s">
        <v>271</v>
      </c>
      <c r="B246" s="545" t="s">
        <v>965</v>
      </c>
      <c r="C246" s="545" t="s">
        <v>2684</v>
      </c>
      <c r="D246" s="548">
        <v>1</v>
      </c>
      <c r="E246" s="547">
        <v>51</v>
      </c>
      <c r="F246" s="547">
        <v>5</v>
      </c>
      <c r="G246" s="547">
        <v>1</v>
      </c>
      <c r="H246" s="549" t="s">
        <v>1231</v>
      </c>
      <c r="I246" s="622">
        <v>0.8</v>
      </c>
      <c r="J246" s="550">
        <v>5</v>
      </c>
      <c r="K246" s="551" t="s">
        <v>1264</v>
      </c>
      <c r="L246" s="600" t="s">
        <v>2679</v>
      </c>
      <c r="M246" s="614" t="s">
        <v>2680</v>
      </c>
      <c r="N246" s="574">
        <v>1.5</v>
      </c>
      <c r="O246" s="549">
        <v>5</v>
      </c>
      <c r="P246" s="577" t="s">
        <v>2260</v>
      </c>
      <c r="Q246" s="601" t="s">
        <v>2261</v>
      </c>
      <c r="R246" s="601" t="s">
        <v>2262</v>
      </c>
      <c r="S246" s="770" t="s">
        <v>3671</v>
      </c>
      <c r="T246" s="778"/>
      <c r="U246" s="284"/>
    </row>
    <row r="247" spans="1:21" ht="18" customHeight="1">
      <c r="A247" s="744" t="s">
        <v>272</v>
      </c>
      <c r="B247" s="545" t="s">
        <v>965</v>
      </c>
      <c r="C247" s="545" t="s">
        <v>2685</v>
      </c>
      <c r="D247" s="548">
        <v>1</v>
      </c>
      <c r="E247" s="547">
        <v>51</v>
      </c>
      <c r="F247" s="547">
        <v>5</v>
      </c>
      <c r="G247" s="547">
        <v>1</v>
      </c>
      <c r="H247" s="549" t="s">
        <v>1231</v>
      </c>
      <c r="I247" s="550">
        <v>1</v>
      </c>
      <c r="J247" s="550">
        <v>5</v>
      </c>
      <c r="K247" s="551" t="s">
        <v>1264</v>
      </c>
      <c r="L247" s="600" t="s">
        <v>2686</v>
      </c>
      <c r="M247" s="614" t="s">
        <v>2687</v>
      </c>
      <c r="N247" s="574">
        <v>1.5</v>
      </c>
      <c r="O247" s="549">
        <v>5</v>
      </c>
      <c r="P247" s="577" t="s">
        <v>2688</v>
      </c>
      <c r="Q247" s="601" t="s">
        <v>2689</v>
      </c>
      <c r="R247" s="601" t="s">
        <v>2690</v>
      </c>
      <c r="S247" s="770" t="s">
        <v>3671</v>
      </c>
      <c r="T247" s="783">
        <v>5</v>
      </c>
      <c r="U247" s="404"/>
    </row>
    <row r="248" spans="1:21" ht="18" customHeight="1">
      <c r="A248" s="744" t="s">
        <v>1151</v>
      </c>
      <c r="B248" s="545" t="s">
        <v>965</v>
      </c>
      <c r="C248" s="545" t="s">
        <v>1152</v>
      </c>
      <c r="D248" s="548">
        <v>1</v>
      </c>
      <c r="E248" s="547">
        <v>51</v>
      </c>
      <c r="F248" s="547">
        <v>5</v>
      </c>
      <c r="G248" s="547">
        <v>1</v>
      </c>
      <c r="H248" s="549" t="s">
        <v>1231</v>
      </c>
      <c r="I248" s="550">
        <v>1</v>
      </c>
      <c r="J248" s="550">
        <v>5</v>
      </c>
      <c r="K248" s="551" t="s">
        <v>1264</v>
      </c>
      <c r="L248" s="600" t="s">
        <v>2686</v>
      </c>
      <c r="M248" s="614" t="s">
        <v>2687</v>
      </c>
      <c r="N248" s="574">
        <v>1.5</v>
      </c>
      <c r="O248" s="549">
        <v>5</v>
      </c>
      <c r="P248" s="577" t="s">
        <v>2688</v>
      </c>
      <c r="Q248" s="601" t="s">
        <v>2689</v>
      </c>
      <c r="R248" s="601" t="s">
        <v>2690</v>
      </c>
      <c r="S248" s="770" t="s">
        <v>3671</v>
      </c>
      <c r="T248" s="777"/>
      <c r="U248" s="258"/>
    </row>
    <row r="249" spans="1:21" ht="18" customHeight="1">
      <c r="A249" s="744" t="s">
        <v>403</v>
      </c>
      <c r="B249" s="545" t="s">
        <v>965</v>
      </c>
      <c r="C249" s="545" t="s">
        <v>404</v>
      </c>
      <c r="D249" s="548">
        <v>1</v>
      </c>
      <c r="E249" s="547">
        <v>51</v>
      </c>
      <c r="F249" s="547">
        <v>5</v>
      </c>
      <c r="G249" s="547">
        <v>1</v>
      </c>
      <c r="H249" s="549" t="s">
        <v>1231</v>
      </c>
      <c r="I249" s="550">
        <v>1</v>
      </c>
      <c r="J249" s="550">
        <v>5</v>
      </c>
      <c r="K249" s="551" t="s">
        <v>1264</v>
      </c>
      <c r="L249" s="600" t="s">
        <v>2686</v>
      </c>
      <c r="M249" s="614" t="s">
        <v>2687</v>
      </c>
      <c r="N249" s="574">
        <v>1.5</v>
      </c>
      <c r="O249" s="549">
        <v>5</v>
      </c>
      <c r="P249" s="577" t="s">
        <v>2688</v>
      </c>
      <c r="Q249" s="601" t="s">
        <v>2689</v>
      </c>
      <c r="R249" s="601" t="s">
        <v>2690</v>
      </c>
      <c r="S249" s="771" t="s">
        <v>3590</v>
      </c>
      <c r="T249" s="778"/>
      <c r="U249" s="284"/>
    </row>
    <row r="250" spans="1:21" ht="18" customHeight="1">
      <c r="A250" s="744" t="s">
        <v>852</v>
      </c>
      <c r="B250" s="545" t="s">
        <v>965</v>
      </c>
      <c r="C250" s="545" t="s">
        <v>2691</v>
      </c>
      <c r="D250" s="548">
        <v>0</v>
      </c>
      <c r="E250" s="547">
        <v>51</v>
      </c>
      <c r="F250" s="547">
        <v>5</v>
      </c>
      <c r="G250" s="547">
        <v>1</v>
      </c>
      <c r="H250" s="549" t="s">
        <v>1231</v>
      </c>
      <c r="I250" s="580">
        <v>1.8</v>
      </c>
      <c r="J250" s="550">
        <v>5</v>
      </c>
      <c r="K250" s="551" t="s">
        <v>1264</v>
      </c>
      <c r="L250" s="552" t="s">
        <v>2692</v>
      </c>
      <c r="M250" s="553" t="s">
        <v>2693</v>
      </c>
      <c r="N250" s="554">
        <v>2.5</v>
      </c>
      <c r="O250" s="549">
        <v>5</v>
      </c>
      <c r="P250" s="552" t="s">
        <v>2694</v>
      </c>
      <c r="Q250" s="649" t="s">
        <v>2689</v>
      </c>
      <c r="R250" s="649" t="s">
        <v>2690</v>
      </c>
      <c r="S250" s="770" t="s">
        <v>3671</v>
      </c>
      <c r="T250" s="777"/>
      <c r="U250" s="258"/>
    </row>
    <row r="251" spans="1:21" ht="18" customHeight="1">
      <c r="A251" s="744" t="s">
        <v>853</v>
      </c>
      <c r="B251" s="545" t="s">
        <v>965</v>
      </c>
      <c r="C251" s="545" t="s">
        <v>2695</v>
      </c>
      <c r="D251" s="548">
        <v>1</v>
      </c>
      <c r="E251" s="547">
        <v>51</v>
      </c>
      <c r="F251" s="597">
        <v>5</v>
      </c>
      <c r="G251" s="597">
        <v>1</v>
      </c>
      <c r="H251" s="549" t="s">
        <v>1231</v>
      </c>
      <c r="I251" s="622">
        <v>1</v>
      </c>
      <c r="J251" s="550">
        <v>5</v>
      </c>
      <c r="K251" s="551" t="s">
        <v>1264</v>
      </c>
      <c r="L251" s="552" t="s">
        <v>2692</v>
      </c>
      <c r="M251" s="553" t="s">
        <v>2693</v>
      </c>
      <c r="N251" s="574">
        <v>1.5</v>
      </c>
      <c r="O251" s="549">
        <v>5</v>
      </c>
      <c r="P251" s="577" t="s">
        <v>2688</v>
      </c>
      <c r="Q251" s="601" t="s">
        <v>2689</v>
      </c>
      <c r="R251" s="601" t="s">
        <v>2690</v>
      </c>
      <c r="S251" s="770" t="s">
        <v>3671</v>
      </c>
      <c r="T251" s="783">
        <v>5</v>
      </c>
      <c r="U251" s="404"/>
    </row>
    <row r="252" spans="1:21" ht="18" customHeight="1">
      <c r="A252" s="744" t="s">
        <v>854</v>
      </c>
      <c r="B252" s="545" t="s">
        <v>2696</v>
      </c>
      <c r="C252" s="545" t="s">
        <v>2697</v>
      </c>
      <c r="D252" s="587">
        <v>3</v>
      </c>
      <c r="E252" s="547">
        <v>51</v>
      </c>
      <c r="F252" s="547">
        <v>5</v>
      </c>
      <c r="G252" s="547">
        <v>1</v>
      </c>
      <c r="H252" s="549" t="s">
        <v>1231</v>
      </c>
      <c r="I252" s="550">
        <v>1</v>
      </c>
      <c r="J252" s="550">
        <v>5</v>
      </c>
      <c r="K252" s="551" t="s">
        <v>1264</v>
      </c>
      <c r="L252" s="600" t="s">
        <v>2686</v>
      </c>
      <c r="M252" s="614" t="s">
        <v>2687</v>
      </c>
      <c r="N252" s="574">
        <v>1.5</v>
      </c>
      <c r="O252" s="549">
        <v>5</v>
      </c>
      <c r="P252" s="577" t="s">
        <v>2688</v>
      </c>
      <c r="Q252" s="601" t="s">
        <v>2689</v>
      </c>
      <c r="R252" s="601" t="s">
        <v>2690</v>
      </c>
      <c r="S252" s="770" t="s">
        <v>3590</v>
      </c>
      <c r="T252" s="778"/>
      <c r="U252" s="284"/>
    </row>
    <row r="253" spans="1:21" ht="18" customHeight="1">
      <c r="A253" s="744" t="s">
        <v>1409</v>
      </c>
      <c r="B253" s="545" t="s">
        <v>965</v>
      </c>
      <c r="C253" s="545" t="s">
        <v>2698</v>
      </c>
      <c r="D253" s="548">
        <v>1</v>
      </c>
      <c r="E253" s="547">
        <v>51</v>
      </c>
      <c r="F253" s="547">
        <v>5</v>
      </c>
      <c r="G253" s="547">
        <v>1</v>
      </c>
      <c r="H253" s="549" t="s">
        <v>1231</v>
      </c>
      <c r="I253" s="550">
        <v>1</v>
      </c>
      <c r="J253" s="550">
        <v>5</v>
      </c>
      <c r="K253" s="551" t="s">
        <v>1264</v>
      </c>
      <c r="L253" s="600" t="s">
        <v>2686</v>
      </c>
      <c r="M253" s="614" t="s">
        <v>2687</v>
      </c>
      <c r="N253" s="574">
        <v>1.5</v>
      </c>
      <c r="O253" s="549">
        <v>5</v>
      </c>
      <c r="P253" s="577" t="s">
        <v>2688</v>
      </c>
      <c r="Q253" s="601" t="s">
        <v>2689</v>
      </c>
      <c r="R253" s="601" t="s">
        <v>2690</v>
      </c>
      <c r="S253" s="770"/>
      <c r="T253" s="783">
        <v>5</v>
      </c>
      <c r="U253" s="404"/>
    </row>
    <row r="254" spans="1:21" ht="18" customHeight="1">
      <c r="A254" s="744" t="s">
        <v>1410</v>
      </c>
      <c r="B254" s="545" t="s">
        <v>965</v>
      </c>
      <c r="C254" s="545" t="s">
        <v>2699</v>
      </c>
      <c r="D254" s="587">
        <v>1</v>
      </c>
      <c r="E254" s="547">
        <v>51</v>
      </c>
      <c r="F254" s="547">
        <v>5</v>
      </c>
      <c r="G254" s="547">
        <v>1</v>
      </c>
      <c r="H254" s="549" t="s">
        <v>1231</v>
      </c>
      <c r="I254" s="550">
        <v>1</v>
      </c>
      <c r="J254" s="550">
        <v>5</v>
      </c>
      <c r="K254" s="551" t="s">
        <v>1264</v>
      </c>
      <c r="L254" s="600" t="s">
        <v>2686</v>
      </c>
      <c r="M254" s="614" t="s">
        <v>2687</v>
      </c>
      <c r="N254" s="574">
        <v>1.5</v>
      </c>
      <c r="O254" s="549">
        <v>5</v>
      </c>
      <c r="P254" s="577" t="s">
        <v>2688</v>
      </c>
      <c r="Q254" s="601" t="s">
        <v>2689</v>
      </c>
      <c r="R254" s="601" t="s">
        <v>2690</v>
      </c>
      <c r="S254" s="770" t="s">
        <v>3590</v>
      </c>
      <c r="T254" s="777"/>
      <c r="U254" s="258"/>
    </row>
    <row r="255" spans="1:21" ht="18" customHeight="1">
      <c r="A255" s="746" t="s">
        <v>2700</v>
      </c>
      <c r="B255" s="611" t="s">
        <v>2701</v>
      </c>
      <c r="C255" s="550" t="s">
        <v>2700</v>
      </c>
      <c r="D255" s="650">
        <v>1</v>
      </c>
      <c r="E255" s="547">
        <v>51</v>
      </c>
      <c r="F255" s="547">
        <v>5</v>
      </c>
      <c r="G255" s="547">
        <v>0.4</v>
      </c>
      <c r="H255" s="549" t="s">
        <v>1231</v>
      </c>
      <c r="I255" s="651">
        <v>1</v>
      </c>
      <c r="J255" s="651">
        <v>1.5</v>
      </c>
      <c r="K255" s="551" t="s">
        <v>1264</v>
      </c>
      <c r="L255" s="577" t="s">
        <v>2702</v>
      </c>
      <c r="M255" s="547">
        <v>272</v>
      </c>
      <c r="N255" s="652">
        <v>1.5</v>
      </c>
      <c r="O255" s="651">
        <v>1.5</v>
      </c>
      <c r="P255" s="577" t="s">
        <v>2624</v>
      </c>
      <c r="Q255" s="601" t="s">
        <v>2261</v>
      </c>
      <c r="R255" s="601" t="s">
        <v>2262</v>
      </c>
      <c r="S255" s="771" t="s">
        <v>3588</v>
      </c>
      <c r="T255" s="778"/>
      <c r="U255" s="284"/>
    </row>
    <row r="256" spans="1:21" ht="18" customHeight="1">
      <c r="A256" s="746" t="s">
        <v>1201</v>
      </c>
      <c r="B256" s="612" t="s">
        <v>2701</v>
      </c>
      <c r="C256" s="550" t="s">
        <v>1201</v>
      </c>
      <c r="D256" s="597">
        <v>0</v>
      </c>
      <c r="E256" s="547">
        <v>51</v>
      </c>
      <c r="F256" s="547">
        <v>5</v>
      </c>
      <c r="G256" s="547">
        <v>0.4</v>
      </c>
      <c r="H256" s="549" t="s">
        <v>1231</v>
      </c>
      <c r="I256" s="550">
        <v>1.5</v>
      </c>
      <c r="J256" s="550">
        <v>1.3</v>
      </c>
      <c r="K256" s="551" t="s">
        <v>1264</v>
      </c>
      <c r="L256" s="577" t="s">
        <v>2702</v>
      </c>
      <c r="M256" s="547">
        <v>272</v>
      </c>
      <c r="N256" s="645">
        <v>2.5</v>
      </c>
      <c r="O256" s="550">
        <v>1.3</v>
      </c>
      <c r="P256" s="577" t="s">
        <v>2624</v>
      </c>
      <c r="Q256" s="601" t="s">
        <v>2261</v>
      </c>
      <c r="R256" s="601" t="s">
        <v>2262</v>
      </c>
      <c r="S256" s="771" t="s">
        <v>3588</v>
      </c>
      <c r="T256" s="777"/>
      <c r="U256" s="258"/>
    </row>
    <row r="257" spans="1:21" ht="18" customHeight="1">
      <c r="A257" s="746" t="s">
        <v>1202</v>
      </c>
      <c r="B257" s="612" t="s">
        <v>2701</v>
      </c>
      <c r="C257" s="550" t="s">
        <v>1202</v>
      </c>
      <c r="D257" s="597">
        <v>0</v>
      </c>
      <c r="E257" s="547">
        <v>51</v>
      </c>
      <c r="F257" s="547">
        <v>5</v>
      </c>
      <c r="G257" s="547">
        <v>0.4</v>
      </c>
      <c r="H257" s="549" t="s">
        <v>1231</v>
      </c>
      <c r="I257" s="550">
        <v>1.5</v>
      </c>
      <c r="J257" s="550">
        <v>1.3</v>
      </c>
      <c r="K257" s="551" t="s">
        <v>1264</v>
      </c>
      <c r="L257" s="577" t="s">
        <v>2702</v>
      </c>
      <c r="M257" s="547">
        <v>272</v>
      </c>
      <c r="N257" s="645">
        <v>2.5</v>
      </c>
      <c r="O257" s="550">
        <v>1.3</v>
      </c>
      <c r="P257" s="577" t="s">
        <v>2624</v>
      </c>
      <c r="Q257" s="601" t="s">
        <v>2261</v>
      </c>
      <c r="R257" s="601" t="s">
        <v>2262</v>
      </c>
      <c r="S257" s="771" t="s">
        <v>3588</v>
      </c>
      <c r="T257" s="783">
        <v>5</v>
      </c>
      <c r="U257" s="404"/>
    </row>
    <row r="258" spans="1:21" ht="18" customHeight="1">
      <c r="A258" s="746" t="s">
        <v>1203</v>
      </c>
      <c r="B258" s="612" t="s">
        <v>2701</v>
      </c>
      <c r="C258" s="550" t="s">
        <v>1203</v>
      </c>
      <c r="D258" s="650">
        <v>1</v>
      </c>
      <c r="E258" s="547">
        <v>51</v>
      </c>
      <c r="F258" s="547">
        <v>5</v>
      </c>
      <c r="G258" s="547">
        <v>0.4</v>
      </c>
      <c r="H258" s="549" t="s">
        <v>1231</v>
      </c>
      <c r="I258" s="651">
        <v>1</v>
      </c>
      <c r="J258" s="651">
        <v>1.5</v>
      </c>
      <c r="K258" s="551" t="s">
        <v>1264</v>
      </c>
      <c r="L258" s="577" t="s">
        <v>2702</v>
      </c>
      <c r="M258" s="547">
        <v>272</v>
      </c>
      <c r="N258" s="652">
        <v>1.5</v>
      </c>
      <c r="O258" s="651">
        <v>1.5</v>
      </c>
      <c r="P258" s="577" t="s">
        <v>2624</v>
      </c>
      <c r="Q258" s="601" t="s">
        <v>2261</v>
      </c>
      <c r="R258" s="601" t="s">
        <v>2262</v>
      </c>
      <c r="S258" s="771" t="s">
        <v>3588</v>
      </c>
      <c r="T258" s="777"/>
      <c r="U258" s="258"/>
    </row>
    <row r="259" spans="1:21" ht="18" customHeight="1">
      <c r="A259" s="746" t="s">
        <v>1204</v>
      </c>
      <c r="B259" s="612" t="s">
        <v>2701</v>
      </c>
      <c r="C259" s="550" t="s">
        <v>1204</v>
      </c>
      <c r="D259" s="597">
        <v>0</v>
      </c>
      <c r="E259" s="547">
        <v>51</v>
      </c>
      <c r="F259" s="547">
        <v>5</v>
      </c>
      <c r="G259" s="547">
        <v>0.4</v>
      </c>
      <c r="H259" s="549" t="s">
        <v>1231</v>
      </c>
      <c r="I259" s="550">
        <v>1.5</v>
      </c>
      <c r="J259" s="550">
        <v>1.3</v>
      </c>
      <c r="K259" s="551" t="s">
        <v>1264</v>
      </c>
      <c r="L259" s="577" t="s">
        <v>2702</v>
      </c>
      <c r="M259" s="547">
        <v>272</v>
      </c>
      <c r="N259" s="645">
        <v>2.5</v>
      </c>
      <c r="O259" s="550">
        <v>1.3</v>
      </c>
      <c r="P259" s="577" t="s">
        <v>2624</v>
      </c>
      <c r="Q259" s="601" t="s">
        <v>2261</v>
      </c>
      <c r="R259" s="601" t="s">
        <v>2262</v>
      </c>
      <c r="S259" s="771" t="s">
        <v>3588</v>
      </c>
      <c r="T259" s="777"/>
      <c r="U259" s="258"/>
    </row>
    <row r="260" spans="1:21" ht="18" customHeight="1">
      <c r="A260" s="746" t="s">
        <v>392</v>
      </c>
      <c r="B260" s="612" t="s">
        <v>2701</v>
      </c>
      <c r="C260" s="550" t="s">
        <v>392</v>
      </c>
      <c r="D260" s="597">
        <v>0</v>
      </c>
      <c r="E260" s="547">
        <v>51</v>
      </c>
      <c r="F260" s="547">
        <v>5</v>
      </c>
      <c r="G260" s="547">
        <v>0.4</v>
      </c>
      <c r="H260" s="549" t="s">
        <v>1231</v>
      </c>
      <c r="I260" s="550">
        <v>1.5</v>
      </c>
      <c r="J260" s="550">
        <v>1.3</v>
      </c>
      <c r="K260" s="551" t="s">
        <v>1264</v>
      </c>
      <c r="L260" s="577" t="s">
        <v>2702</v>
      </c>
      <c r="M260" s="547">
        <v>272</v>
      </c>
      <c r="N260" s="645">
        <v>2.5</v>
      </c>
      <c r="O260" s="550">
        <v>1.3</v>
      </c>
      <c r="P260" s="577" t="s">
        <v>2624</v>
      </c>
      <c r="Q260" s="601" t="s">
        <v>2261</v>
      </c>
      <c r="R260" s="601" t="s">
        <v>2262</v>
      </c>
      <c r="S260" s="771" t="s">
        <v>3588</v>
      </c>
      <c r="T260" s="777"/>
      <c r="U260" s="258"/>
    </row>
    <row r="261" spans="1:21" ht="18" customHeight="1">
      <c r="A261" s="746" t="s">
        <v>393</v>
      </c>
      <c r="B261" s="612" t="s">
        <v>2701</v>
      </c>
      <c r="C261" s="550" t="s">
        <v>393</v>
      </c>
      <c r="D261" s="597">
        <v>0</v>
      </c>
      <c r="E261" s="547">
        <v>51</v>
      </c>
      <c r="F261" s="547">
        <v>5</v>
      </c>
      <c r="G261" s="547">
        <v>0.4</v>
      </c>
      <c r="H261" s="549" t="s">
        <v>1231</v>
      </c>
      <c r="I261" s="550">
        <v>1.5</v>
      </c>
      <c r="J261" s="550">
        <v>1.3</v>
      </c>
      <c r="K261" s="551" t="s">
        <v>1264</v>
      </c>
      <c r="L261" s="577" t="s">
        <v>2702</v>
      </c>
      <c r="M261" s="547">
        <v>272</v>
      </c>
      <c r="N261" s="645">
        <v>2.5</v>
      </c>
      <c r="O261" s="550">
        <v>1.3</v>
      </c>
      <c r="P261" s="577" t="s">
        <v>2624</v>
      </c>
      <c r="Q261" s="601" t="s">
        <v>2261</v>
      </c>
      <c r="R261" s="601" t="s">
        <v>2262</v>
      </c>
      <c r="S261" s="771" t="s">
        <v>3588</v>
      </c>
      <c r="T261" s="777"/>
      <c r="U261" s="258"/>
    </row>
    <row r="262" spans="1:21" ht="18" customHeight="1">
      <c r="A262" s="746" t="s">
        <v>394</v>
      </c>
      <c r="B262" s="612" t="s">
        <v>2701</v>
      </c>
      <c r="C262" s="550" t="s">
        <v>394</v>
      </c>
      <c r="D262" s="597">
        <v>0</v>
      </c>
      <c r="E262" s="547">
        <v>51</v>
      </c>
      <c r="F262" s="547">
        <v>5</v>
      </c>
      <c r="G262" s="547">
        <v>0.4</v>
      </c>
      <c r="H262" s="549" t="s">
        <v>1231</v>
      </c>
      <c r="I262" s="550">
        <v>1.5</v>
      </c>
      <c r="J262" s="550">
        <v>1.3</v>
      </c>
      <c r="K262" s="551" t="s">
        <v>1264</v>
      </c>
      <c r="L262" s="577" t="s">
        <v>2702</v>
      </c>
      <c r="M262" s="547">
        <v>272</v>
      </c>
      <c r="N262" s="645">
        <v>2.5</v>
      </c>
      <c r="O262" s="550">
        <v>1.3</v>
      </c>
      <c r="P262" s="577" t="s">
        <v>2624</v>
      </c>
      <c r="Q262" s="601" t="s">
        <v>2261</v>
      </c>
      <c r="R262" s="601" t="s">
        <v>2262</v>
      </c>
      <c r="S262" s="771" t="s">
        <v>3588</v>
      </c>
      <c r="T262" s="777"/>
      <c r="U262" s="258"/>
    </row>
    <row r="263" spans="1:21" ht="18" customHeight="1">
      <c r="A263" s="746" t="s">
        <v>395</v>
      </c>
      <c r="B263" s="612" t="s">
        <v>2701</v>
      </c>
      <c r="C263" s="550" t="s">
        <v>395</v>
      </c>
      <c r="D263" s="597">
        <v>0</v>
      </c>
      <c r="E263" s="547">
        <v>51</v>
      </c>
      <c r="F263" s="547">
        <v>5</v>
      </c>
      <c r="G263" s="547">
        <v>0.4</v>
      </c>
      <c r="H263" s="549" t="s">
        <v>1231</v>
      </c>
      <c r="I263" s="550">
        <v>1.5</v>
      </c>
      <c r="J263" s="550">
        <v>1.3</v>
      </c>
      <c r="K263" s="551" t="s">
        <v>1264</v>
      </c>
      <c r="L263" s="577" t="s">
        <v>2702</v>
      </c>
      <c r="M263" s="547">
        <v>272</v>
      </c>
      <c r="N263" s="645">
        <v>2.5</v>
      </c>
      <c r="O263" s="550">
        <v>1.3</v>
      </c>
      <c r="P263" s="577" t="s">
        <v>2624</v>
      </c>
      <c r="Q263" s="601" t="s">
        <v>2261</v>
      </c>
      <c r="R263" s="601" t="s">
        <v>2262</v>
      </c>
      <c r="S263" s="771" t="s">
        <v>3588</v>
      </c>
      <c r="T263" s="777"/>
      <c r="U263" s="258"/>
    </row>
    <row r="264" spans="1:21" ht="18" customHeight="1">
      <c r="A264" s="746" t="s">
        <v>396</v>
      </c>
      <c r="B264" s="612" t="s">
        <v>2701</v>
      </c>
      <c r="C264" s="550" t="s">
        <v>396</v>
      </c>
      <c r="D264" s="597">
        <v>0</v>
      </c>
      <c r="E264" s="547">
        <v>51</v>
      </c>
      <c r="F264" s="547">
        <v>5</v>
      </c>
      <c r="G264" s="547">
        <v>0.4</v>
      </c>
      <c r="H264" s="549" t="s">
        <v>1231</v>
      </c>
      <c r="I264" s="550">
        <v>1.5</v>
      </c>
      <c r="J264" s="550">
        <v>1.3</v>
      </c>
      <c r="K264" s="551" t="s">
        <v>1264</v>
      </c>
      <c r="L264" s="577" t="s">
        <v>2702</v>
      </c>
      <c r="M264" s="547">
        <v>272</v>
      </c>
      <c r="N264" s="645">
        <v>2.5</v>
      </c>
      <c r="O264" s="550">
        <v>1.3</v>
      </c>
      <c r="P264" s="577" t="s">
        <v>2624</v>
      </c>
      <c r="Q264" s="601" t="s">
        <v>2261</v>
      </c>
      <c r="R264" s="601" t="s">
        <v>2262</v>
      </c>
      <c r="S264" s="771" t="s">
        <v>3588</v>
      </c>
      <c r="T264" s="781"/>
    </row>
    <row r="265" spans="1:21" ht="18" customHeight="1">
      <c r="A265" s="746" t="s">
        <v>397</v>
      </c>
      <c r="B265" s="612" t="s">
        <v>2701</v>
      </c>
      <c r="C265" s="550" t="s">
        <v>397</v>
      </c>
      <c r="D265" s="597">
        <v>0</v>
      </c>
      <c r="E265" s="547">
        <v>51</v>
      </c>
      <c r="F265" s="547">
        <v>5</v>
      </c>
      <c r="G265" s="547">
        <v>0.4</v>
      </c>
      <c r="H265" s="549" t="s">
        <v>1231</v>
      </c>
      <c r="I265" s="550">
        <v>1.5</v>
      </c>
      <c r="J265" s="550">
        <v>1.3</v>
      </c>
      <c r="K265" s="551" t="s">
        <v>1264</v>
      </c>
      <c r="L265" s="577" t="s">
        <v>2702</v>
      </c>
      <c r="M265" s="547">
        <v>272</v>
      </c>
      <c r="N265" s="645">
        <v>2.5</v>
      </c>
      <c r="O265" s="550">
        <v>1.3</v>
      </c>
      <c r="P265" s="577" t="s">
        <v>2624</v>
      </c>
      <c r="Q265" s="601" t="s">
        <v>2261</v>
      </c>
      <c r="R265" s="601" t="s">
        <v>2262</v>
      </c>
      <c r="S265" s="771" t="s">
        <v>3588</v>
      </c>
      <c r="T265" s="781"/>
    </row>
    <row r="266" spans="1:21" ht="18" customHeight="1">
      <c r="A266" s="746" t="s">
        <v>398</v>
      </c>
      <c r="B266" s="612" t="s">
        <v>2701</v>
      </c>
      <c r="C266" s="550" t="s">
        <v>398</v>
      </c>
      <c r="D266" s="597">
        <v>0</v>
      </c>
      <c r="E266" s="547">
        <v>51</v>
      </c>
      <c r="F266" s="547">
        <v>5</v>
      </c>
      <c r="G266" s="547">
        <v>0.4</v>
      </c>
      <c r="H266" s="549" t="s">
        <v>1231</v>
      </c>
      <c r="I266" s="550">
        <v>1.5</v>
      </c>
      <c r="J266" s="550">
        <v>1.3</v>
      </c>
      <c r="K266" s="551" t="s">
        <v>1264</v>
      </c>
      <c r="L266" s="577" t="s">
        <v>2702</v>
      </c>
      <c r="M266" s="547">
        <v>272</v>
      </c>
      <c r="N266" s="645">
        <v>2.5</v>
      </c>
      <c r="O266" s="550">
        <v>1.3</v>
      </c>
      <c r="P266" s="577" t="s">
        <v>2624</v>
      </c>
      <c r="Q266" s="601" t="s">
        <v>2261</v>
      </c>
      <c r="R266" s="601" t="s">
        <v>2262</v>
      </c>
      <c r="S266" s="771" t="s">
        <v>3588</v>
      </c>
      <c r="T266" s="781"/>
    </row>
    <row r="267" spans="1:21" ht="18" customHeight="1">
      <c r="A267" s="746" t="s">
        <v>399</v>
      </c>
      <c r="B267" s="612" t="s">
        <v>2701</v>
      </c>
      <c r="C267" s="550" t="s">
        <v>399</v>
      </c>
      <c r="D267" s="597">
        <v>0</v>
      </c>
      <c r="E267" s="547">
        <v>51</v>
      </c>
      <c r="F267" s="547">
        <v>5</v>
      </c>
      <c r="G267" s="547">
        <v>0.4</v>
      </c>
      <c r="H267" s="549" t="s">
        <v>1231</v>
      </c>
      <c r="I267" s="550">
        <v>1.5</v>
      </c>
      <c r="J267" s="550">
        <v>1.3</v>
      </c>
      <c r="K267" s="551" t="s">
        <v>1264</v>
      </c>
      <c r="L267" s="577" t="s">
        <v>2702</v>
      </c>
      <c r="M267" s="547">
        <v>272</v>
      </c>
      <c r="N267" s="645">
        <v>2.5</v>
      </c>
      <c r="O267" s="550">
        <v>1.3</v>
      </c>
      <c r="P267" s="577" t="s">
        <v>2624</v>
      </c>
      <c r="Q267" s="601" t="s">
        <v>2261</v>
      </c>
      <c r="R267" s="601" t="s">
        <v>2262</v>
      </c>
      <c r="S267" s="771" t="s">
        <v>3588</v>
      </c>
      <c r="T267" s="781"/>
    </row>
    <row r="268" spans="1:21" ht="18" customHeight="1">
      <c r="A268" s="746" t="s">
        <v>830</v>
      </c>
      <c r="B268" s="612" t="s">
        <v>2701</v>
      </c>
      <c r="C268" s="550" t="s">
        <v>830</v>
      </c>
      <c r="D268" s="597">
        <v>0</v>
      </c>
      <c r="E268" s="547">
        <v>51</v>
      </c>
      <c r="F268" s="547">
        <v>5</v>
      </c>
      <c r="G268" s="547">
        <v>0.4</v>
      </c>
      <c r="H268" s="549" t="s">
        <v>1231</v>
      </c>
      <c r="I268" s="550">
        <v>1.5</v>
      </c>
      <c r="J268" s="550">
        <v>1.3</v>
      </c>
      <c r="K268" s="551" t="s">
        <v>1264</v>
      </c>
      <c r="L268" s="577" t="s">
        <v>2702</v>
      </c>
      <c r="M268" s="547">
        <v>272</v>
      </c>
      <c r="N268" s="645">
        <v>2.5</v>
      </c>
      <c r="O268" s="550">
        <v>1.3</v>
      </c>
      <c r="P268" s="577" t="s">
        <v>2624</v>
      </c>
      <c r="Q268" s="601" t="s">
        <v>2261</v>
      </c>
      <c r="R268" s="601" t="s">
        <v>2262</v>
      </c>
      <c r="S268" s="771" t="s">
        <v>3588</v>
      </c>
      <c r="T268" s="781"/>
    </row>
    <row r="269" spans="1:21" ht="18" customHeight="1">
      <c r="A269" s="746" t="s">
        <v>11</v>
      </c>
      <c r="B269" s="612" t="s">
        <v>2701</v>
      </c>
      <c r="C269" s="550" t="s">
        <v>11</v>
      </c>
      <c r="D269" s="650">
        <v>1</v>
      </c>
      <c r="E269" s="547">
        <v>51</v>
      </c>
      <c r="F269" s="547">
        <v>5</v>
      </c>
      <c r="G269" s="547">
        <v>0.4</v>
      </c>
      <c r="H269" s="549" t="s">
        <v>1231</v>
      </c>
      <c r="I269" s="651">
        <v>1</v>
      </c>
      <c r="J269" s="651">
        <v>1.5</v>
      </c>
      <c r="K269" s="551" t="s">
        <v>1264</v>
      </c>
      <c r="L269" s="577" t="s">
        <v>2702</v>
      </c>
      <c r="M269" s="547">
        <v>272</v>
      </c>
      <c r="N269" s="652">
        <v>1.5</v>
      </c>
      <c r="O269" s="651">
        <v>1.5</v>
      </c>
      <c r="P269" s="577" t="s">
        <v>2624</v>
      </c>
      <c r="Q269" s="601" t="s">
        <v>2261</v>
      </c>
      <c r="R269" s="601" t="s">
        <v>2262</v>
      </c>
      <c r="S269" s="771" t="s">
        <v>3588</v>
      </c>
      <c r="T269" s="781"/>
    </row>
    <row r="270" spans="1:21" ht="18" customHeight="1">
      <c r="A270" s="748" t="s">
        <v>2703</v>
      </c>
      <c r="B270" s="568" t="s">
        <v>121</v>
      </c>
      <c r="C270" s="575" t="s">
        <v>405</v>
      </c>
      <c r="D270" s="593">
        <v>1</v>
      </c>
      <c r="E270" s="547">
        <v>51</v>
      </c>
      <c r="F270" s="593">
        <v>5</v>
      </c>
      <c r="G270" s="593">
        <v>1</v>
      </c>
      <c r="H270" s="549" t="s">
        <v>1231</v>
      </c>
      <c r="I270" s="588">
        <v>1.2</v>
      </c>
      <c r="J270" s="594">
        <v>5</v>
      </c>
      <c r="K270" s="551" t="s">
        <v>1264</v>
      </c>
      <c r="L270" s="589" t="s">
        <v>2704</v>
      </c>
      <c r="M270" s="595" t="s">
        <v>2705</v>
      </c>
      <c r="N270" s="596">
        <v>1.5</v>
      </c>
      <c r="O270" s="578">
        <v>5</v>
      </c>
      <c r="P270" s="578" t="s">
        <v>2260</v>
      </c>
      <c r="Q270" s="579" t="s">
        <v>2261</v>
      </c>
      <c r="R270" s="579" t="s">
        <v>2262</v>
      </c>
      <c r="S270" s="773" t="s">
        <v>3633</v>
      </c>
      <c r="T270" s="1134" t="s">
        <v>3072</v>
      </c>
    </row>
    <row r="271" spans="1:21" ht="18" customHeight="1">
      <c r="A271" s="748" t="s">
        <v>406</v>
      </c>
      <c r="B271" s="575" t="s">
        <v>121</v>
      </c>
      <c r="C271" s="575" t="s">
        <v>407</v>
      </c>
      <c r="D271" s="548">
        <v>1</v>
      </c>
      <c r="E271" s="547">
        <v>51</v>
      </c>
      <c r="F271" s="547">
        <v>5</v>
      </c>
      <c r="G271" s="572">
        <v>0.2</v>
      </c>
      <c r="H271" s="549" t="s">
        <v>1231</v>
      </c>
      <c r="I271" s="550">
        <v>1</v>
      </c>
      <c r="J271" s="572">
        <v>0.5</v>
      </c>
      <c r="K271" s="551" t="s">
        <v>1264</v>
      </c>
      <c r="L271" s="552" t="s">
        <v>2301</v>
      </c>
      <c r="M271" s="553" t="s">
        <v>2706</v>
      </c>
      <c r="N271" s="574">
        <v>1.5</v>
      </c>
      <c r="O271" s="549">
        <v>1</v>
      </c>
      <c r="P271" s="577" t="s">
        <v>2260</v>
      </c>
      <c r="Q271" s="601" t="s">
        <v>2261</v>
      </c>
      <c r="R271" s="601" t="s">
        <v>2262</v>
      </c>
      <c r="S271" s="773" t="s">
        <v>3670</v>
      </c>
      <c r="T271" s="781"/>
    </row>
    <row r="272" spans="1:21" ht="18" customHeight="1">
      <c r="A272" s="748" t="s">
        <v>81</v>
      </c>
      <c r="B272" s="575" t="s">
        <v>121</v>
      </c>
      <c r="C272" s="575" t="s">
        <v>630</v>
      </c>
      <c r="D272" s="563">
        <v>1</v>
      </c>
      <c r="E272" s="547">
        <v>51</v>
      </c>
      <c r="F272" s="547">
        <v>5</v>
      </c>
      <c r="G272" s="563">
        <v>1</v>
      </c>
      <c r="H272" s="549" t="s">
        <v>1231</v>
      </c>
      <c r="I272" s="567">
        <v>1</v>
      </c>
      <c r="J272" s="567">
        <v>5</v>
      </c>
      <c r="K272" s="551" t="s">
        <v>1264</v>
      </c>
      <c r="L272" s="564" t="s">
        <v>2707</v>
      </c>
      <c r="M272" s="565" t="s">
        <v>2708</v>
      </c>
      <c r="N272" s="566">
        <v>1.5</v>
      </c>
      <c r="O272" s="567">
        <v>5</v>
      </c>
      <c r="P272" s="577" t="s">
        <v>2260</v>
      </c>
      <c r="Q272" s="601" t="s">
        <v>2261</v>
      </c>
      <c r="R272" s="601" t="s">
        <v>2262</v>
      </c>
      <c r="S272" s="770" t="s">
        <v>3670</v>
      </c>
      <c r="T272" s="781"/>
    </row>
    <row r="273" spans="1:21" ht="18" customHeight="1">
      <c r="A273" s="748" t="s">
        <v>631</v>
      </c>
      <c r="B273" s="575" t="s">
        <v>121</v>
      </c>
      <c r="C273" s="575" t="s">
        <v>632</v>
      </c>
      <c r="D273" s="563">
        <v>1</v>
      </c>
      <c r="E273" s="547">
        <v>51</v>
      </c>
      <c r="F273" s="547">
        <v>5</v>
      </c>
      <c r="G273" s="563">
        <v>1</v>
      </c>
      <c r="H273" s="549" t="s">
        <v>1231</v>
      </c>
      <c r="I273" s="567">
        <v>1</v>
      </c>
      <c r="J273" s="567">
        <v>5</v>
      </c>
      <c r="K273" s="551" t="s">
        <v>1264</v>
      </c>
      <c r="L273" s="564" t="s">
        <v>2707</v>
      </c>
      <c r="M273" s="565" t="s">
        <v>2708</v>
      </c>
      <c r="N273" s="566">
        <v>1.5</v>
      </c>
      <c r="O273" s="567">
        <v>5</v>
      </c>
      <c r="P273" s="577" t="s">
        <v>2260</v>
      </c>
      <c r="Q273" s="601" t="s">
        <v>2261</v>
      </c>
      <c r="R273" s="601" t="s">
        <v>2262</v>
      </c>
      <c r="S273" s="772" t="s">
        <v>3632</v>
      </c>
      <c r="T273" s="782"/>
      <c r="U273" s="60"/>
    </row>
    <row r="274" spans="1:21" ht="18" customHeight="1">
      <c r="A274" s="748" t="s">
        <v>633</v>
      </c>
      <c r="B274" s="575" t="s">
        <v>121</v>
      </c>
      <c r="C274" s="575" t="s">
        <v>2709</v>
      </c>
      <c r="D274" s="563">
        <v>1</v>
      </c>
      <c r="E274" s="547">
        <v>51</v>
      </c>
      <c r="F274" s="547">
        <v>5</v>
      </c>
      <c r="G274" s="563">
        <v>1</v>
      </c>
      <c r="H274" s="549" t="s">
        <v>1231</v>
      </c>
      <c r="I274" s="567">
        <v>1</v>
      </c>
      <c r="J274" s="567">
        <v>5</v>
      </c>
      <c r="K274" s="551" t="s">
        <v>1264</v>
      </c>
      <c r="L274" s="564" t="s">
        <v>2707</v>
      </c>
      <c r="M274" s="565" t="s">
        <v>2708</v>
      </c>
      <c r="N274" s="566">
        <v>1.5</v>
      </c>
      <c r="O274" s="567">
        <v>5</v>
      </c>
      <c r="P274" s="577" t="s">
        <v>2260</v>
      </c>
      <c r="Q274" s="601" t="s">
        <v>2261</v>
      </c>
      <c r="R274" s="601" t="s">
        <v>2262</v>
      </c>
      <c r="S274" s="773" t="s">
        <v>3072</v>
      </c>
      <c r="T274" s="782"/>
      <c r="U274" s="60"/>
    </row>
    <row r="275" spans="1:21" ht="18" customHeight="1">
      <c r="A275" s="748" t="s">
        <v>634</v>
      </c>
      <c r="B275" s="575" t="s">
        <v>121</v>
      </c>
      <c r="C275" s="575" t="s">
        <v>635</v>
      </c>
      <c r="D275" s="593">
        <v>1</v>
      </c>
      <c r="E275" s="547">
        <v>51</v>
      </c>
      <c r="F275" s="593">
        <v>5</v>
      </c>
      <c r="G275" s="593">
        <v>1</v>
      </c>
      <c r="H275" s="549" t="s">
        <v>1231</v>
      </c>
      <c r="I275" s="594">
        <v>1</v>
      </c>
      <c r="J275" s="594">
        <v>5</v>
      </c>
      <c r="K275" s="551" t="s">
        <v>1264</v>
      </c>
      <c r="L275" s="578" t="s">
        <v>2710</v>
      </c>
      <c r="M275" s="595" t="s">
        <v>2711</v>
      </c>
      <c r="N275" s="596">
        <v>1.5</v>
      </c>
      <c r="O275" s="578">
        <v>5</v>
      </c>
      <c r="P275" s="578" t="s">
        <v>2260</v>
      </c>
      <c r="Q275" s="579" t="s">
        <v>2261</v>
      </c>
      <c r="R275" s="579" t="s">
        <v>2262</v>
      </c>
      <c r="S275" s="773" t="s">
        <v>3670</v>
      </c>
      <c r="T275" s="782"/>
      <c r="U275" s="60"/>
    </row>
    <row r="276" spans="1:21" ht="18" customHeight="1">
      <c r="A276" s="748" t="s">
        <v>636</v>
      </c>
      <c r="B276" s="575" t="s">
        <v>121</v>
      </c>
      <c r="C276" s="575" t="s">
        <v>637</v>
      </c>
      <c r="D276" s="593">
        <v>1</v>
      </c>
      <c r="E276" s="547">
        <v>51</v>
      </c>
      <c r="F276" s="593">
        <v>5</v>
      </c>
      <c r="G276" s="593">
        <v>1</v>
      </c>
      <c r="H276" s="549" t="s">
        <v>1231</v>
      </c>
      <c r="I276" s="594">
        <v>1</v>
      </c>
      <c r="J276" s="594">
        <v>5</v>
      </c>
      <c r="K276" s="551" t="s">
        <v>1264</v>
      </c>
      <c r="L276" s="578" t="s">
        <v>2710</v>
      </c>
      <c r="M276" s="595" t="s">
        <v>2711</v>
      </c>
      <c r="N276" s="596">
        <v>1.5</v>
      </c>
      <c r="O276" s="578">
        <v>5</v>
      </c>
      <c r="P276" s="578" t="s">
        <v>2260</v>
      </c>
      <c r="Q276" s="579" t="s">
        <v>2261</v>
      </c>
      <c r="R276" s="579" t="s">
        <v>2262</v>
      </c>
      <c r="S276" s="772" t="s">
        <v>3670</v>
      </c>
      <c r="T276" s="782"/>
      <c r="U276" s="60"/>
    </row>
    <row r="277" spans="1:21" ht="18" customHeight="1">
      <c r="A277" s="748" t="s">
        <v>638</v>
      </c>
      <c r="B277" s="575" t="s">
        <v>121</v>
      </c>
      <c r="C277" s="575" t="s">
        <v>313</v>
      </c>
      <c r="D277" s="593">
        <v>1</v>
      </c>
      <c r="E277" s="547">
        <v>51</v>
      </c>
      <c r="F277" s="593">
        <v>5</v>
      </c>
      <c r="G277" s="593">
        <v>1</v>
      </c>
      <c r="H277" s="549" t="s">
        <v>1231</v>
      </c>
      <c r="I277" s="594">
        <v>1</v>
      </c>
      <c r="J277" s="594">
        <v>5</v>
      </c>
      <c r="K277" s="551" t="s">
        <v>1264</v>
      </c>
      <c r="L277" s="578" t="s">
        <v>2710</v>
      </c>
      <c r="M277" s="595" t="s">
        <v>2711</v>
      </c>
      <c r="N277" s="596">
        <v>1.5</v>
      </c>
      <c r="O277" s="578">
        <v>5</v>
      </c>
      <c r="P277" s="578" t="s">
        <v>2260</v>
      </c>
      <c r="Q277" s="579" t="s">
        <v>2261</v>
      </c>
      <c r="R277" s="579" t="s">
        <v>2262</v>
      </c>
      <c r="S277" s="773" t="s">
        <v>3633</v>
      </c>
      <c r="T277" s="782"/>
      <c r="U277" s="60"/>
    </row>
    <row r="278" spans="1:21" ht="18" customHeight="1">
      <c r="A278" s="748" t="s">
        <v>314</v>
      </c>
      <c r="B278" s="575" t="s">
        <v>121</v>
      </c>
      <c r="C278" s="575" t="s">
        <v>315</v>
      </c>
      <c r="D278" s="563">
        <v>1</v>
      </c>
      <c r="E278" s="547">
        <v>51</v>
      </c>
      <c r="F278" s="547">
        <v>5</v>
      </c>
      <c r="G278" s="563">
        <v>1</v>
      </c>
      <c r="H278" s="549" t="s">
        <v>1231</v>
      </c>
      <c r="I278" s="580">
        <v>1.1000000000000001</v>
      </c>
      <c r="J278" s="567">
        <v>5</v>
      </c>
      <c r="K278" s="551" t="s">
        <v>1264</v>
      </c>
      <c r="L278" s="564" t="s">
        <v>2712</v>
      </c>
      <c r="M278" s="565" t="s">
        <v>2713</v>
      </c>
      <c r="N278" s="566">
        <v>1.5</v>
      </c>
      <c r="O278" s="567">
        <v>5</v>
      </c>
      <c r="P278" s="577" t="s">
        <v>2260</v>
      </c>
      <c r="Q278" s="601" t="s">
        <v>2261</v>
      </c>
      <c r="R278" s="601" t="s">
        <v>2262</v>
      </c>
      <c r="S278" s="772" t="s">
        <v>3670</v>
      </c>
      <c r="T278" s="782"/>
      <c r="U278" s="60"/>
    </row>
    <row r="279" spans="1:21" ht="18" customHeight="1">
      <c r="A279" s="748" t="s">
        <v>316</v>
      </c>
      <c r="B279" s="575" t="s">
        <v>121</v>
      </c>
      <c r="C279" s="575" t="s">
        <v>317</v>
      </c>
      <c r="D279" s="563">
        <v>1</v>
      </c>
      <c r="E279" s="547">
        <v>51</v>
      </c>
      <c r="F279" s="547">
        <v>5</v>
      </c>
      <c r="G279" s="563">
        <v>1</v>
      </c>
      <c r="H279" s="549" t="s">
        <v>1231</v>
      </c>
      <c r="I279" s="567">
        <v>1</v>
      </c>
      <c r="J279" s="567">
        <v>5</v>
      </c>
      <c r="K279" s="551" t="s">
        <v>1264</v>
      </c>
      <c r="L279" s="564" t="s">
        <v>2707</v>
      </c>
      <c r="M279" s="565" t="s">
        <v>2708</v>
      </c>
      <c r="N279" s="566">
        <v>1.5</v>
      </c>
      <c r="O279" s="567">
        <v>5</v>
      </c>
      <c r="P279" s="577" t="s">
        <v>2260</v>
      </c>
      <c r="Q279" s="601" t="s">
        <v>2261</v>
      </c>
      <c r="R279" s="601" t="s">
        <v>2262</v>
      </c>
      <c r="S279" s="772"/>
      <c r="T279" s="782"/>
      <c r="U279" s="60"/>
    </row>
    <row r="280" spans="1:21" ht="18" customHeight="1">
      <c r="A280" s="748" t="s">
        <v>889</v>
      </c>
      <c r="B280" s="575" t="s">
        <v>121</v>
      </c>
      <c r="C280" s="575" t="s">
        <v>2714</v>
      </c>
      <c r="D280" s="548">
        <v>1</v>
      </c>
      <c r="E280" s="547">
        <v>51</v>
      </c>
      <c r="F280" s="547">
        <v>5</v>
      </c>
      <c r="G280" s="572">
        <v>0.2</v>
      </c>
      <c r="H280" s="549" t="s">
        <v>1231</v>
      </c>
      <c r="I280" s="591">
        <v>1</v>
      </c>
      <c r="J280" s="572">
        <v>0.5</v>
      </c>
      <c r="K280" s="551" t="s">
        <v>1264</v>
      </c>
      <c r="L280" s="552" t="s">
        <v>2301</v>
      </c>
      <c r="M280" s="553" t="s">
        <v>2706</v>
      </c>
      <c r="N280" s="574">
        <v>1.5</v>
      </c>
      <c r="O280" s="549">
        <v>1</v>
      </c>
      <c r="P280" s="577" t="s">
        <v>2260</v>
      </c>
      <c r="Q280" s="601" t="s">
        <v>2261</v>
      </c>
      <c r="R280" s="601" t="s">
        <v>2262</v>
      </c>
      <c r="S280" s="773" t="s">
        <v>3590</v>
      </c>
      <c r="T280" s="867" t="s">
        <v>3493</v>
      </c>
      <c r="U280" s="60"/>
    </row>
    <row r="281" spans="1:21" ht="18" customHeight="1">
      <c r="A281" s="748" t="s">
        <v>890</v>
      </c>
      <c r="B281" s="575" t="s">
        <v>121</v>
      </c>
      <c r="C281" s="575" t="s">
        <v>2715</v>
      </c>
      <c r="D281" s="548">
        <v>1</v>
      </c>
      <c r="E281" s="547">
        <v>51</v>
      </c>
      <c r="F281" s="547">
        <v>5</v>
      </c>
      <c r="G281" s="572">
        <v>0.2</v>
      </c>
      <c r="H281" s="549" t="s">
        <v>1231</v>
      </c>
      <c r="I281" s="550">
        <v>1</v>
      </c>
      <c r="J281" s="572">
        <v>0.5</v>
      </c>
      <c r="K281" s="551" t="s">
        <v>1264</v>
      </c>
      <c r="L281" s="552" t="s">
        <v>2301</v>
      </c>
      <c r="M281" s="553" t="s">
        <v>2706</v>
      </c>
      <c r="N281" s="574">
        <v>1.5</v>
      </c>
      <c r="O281" s="549">
        <v>1</v>
      </c>
      <c r="P281" s="577" t="s">
        <v>2260</v>
      </c>
      <c r="Q281" s="601" t="s">
        <v>2261</v>
      </c>
      <c r="R281" s="601" t="s">
        <v>2262</v>
      </c>
      <c r="S281" s="772"/>
      <c r="T281" s="782"/>
      <c r="U281" s="60"/>
    </row>
    <row r="282" spans="1:21" ht="18" customHeight="1">
      <c r="A282" s="748" t="s">
        <v>891</v>
      </c>
      <c r="B282" s="575" t="s">
        <v>121</v>
      </c>
      <c r="C282" s="575" t="s">
        <v>2716</v>
      </c>
      <c r="D282" s="548">
        <v>1</v>
      </c>
      <c r="E282" s="547">
        <v>51</v>
      </c>
      <c r="F282" s="547">
        <v>5</v>
      </c>
      <c r="G282" s="572">
        <v>0.2</v>
      </c>
      <c r="H282" s="549" t="s">
        <v>1231</v>
      </c>
      <c r="I282" s="550">
        <v>1</v>
      </c>
      <c r="J282" s="572">
        <v>0.5</v>
      </c>
      <c r="K282" s="551" t="s">
        <v>1264</v>
      </c>
      <c r="L282" s="552" t="s">
        <v>2301</v>
      </c>
      <c r="M282" s="553" t="s">
        <v>2706</v>
      </c>
      <c r="N282" s="574">
        <v>1.5</v>
      </c>
      <c r="O282" s="549">
        <v>1</v>
      </c>
      <c r="P282" s="577" t="s">
        <v>2260</v>
      </c>
      <c r="Q282" s="601" t="s">
        <v>2261</v>
      </c>
      <c r="R282" s="601" t="s">
        <v>2262</v>
      </c>
      <c r="S282" s="772"/>
      <c r="T282" s="782"/>
      <c r="U282" s="60"/>
    </row>
    <row r="283" spans="1:21" ht="18" customHeight="1">
      <c r="A283" s="748" t="s">
        <v>892</v>
      </c>
      <c r="B283" s="575" t="s">
        <v>121</v>
      </c>
      <c r="C283" s="575" t="s">
        <v>2717</v>
      </c>
      <c r="D283" s="548">
        <v>1</v>
      </c>
      <c r="E283" s="547">
        <v>51</v>
      </c>
      <c r="F283" s="547">
        <v>5</v>
      </c>
      <c r="G283" s="572">
        <v>0.2</v>
      </c>
      <c r="H283" s="549" t="s">
        <v>1231</v>
      </c>
      <c r="I283" s="550">
        <v>1</v>
      </c>
      <c r="J283" s="572">
        <v>0.5</v>
      </c>
      <c r="K283" s="551" t="s">
        <v>1264</v>
      </c>
      <c r="L283" s="552" t="s">
        <v>2301</v>
      </c>
      <c r="M283" s="553" t="s">
        <v>2706</v>
      </c>
      <c r="N283" s="574">
        <v>1.5</v>
      </c>
      <c r="O283" s="549">
        <v>1</v>
      </c>
      <c r="P283" s="577" t="s">
        <v>2260</v>
      </c>
      <c r="Q283" s="601" t="s">
        <v>2261</v>
      </c>
      <c r="R283" s="601" t="s">
        <v>2262</v>
      </c>
      <c r="S283" s="772"/>
      <c r="T283" s="782"/>
      <c r="U283" s="60"/>
    </row>
    <row r="284" spans="1:21" ht="18" customHeight="1">
      <c r="A284" s="748" t="s">
        <v>1411</v>
      </c>
      <c r="B284" s="575" t="s">
        <v>121</v>
      </c>
      <c r="C284" s="575" t="s">
        <v>2718</v>
      </c>
      <c r="D284" s="593">
        <v>1</v>
      </c>
      <c r="E284" s="547">
        <v>51</v>
      </c>
      <c r="F284" s="593">
        <v>5</v>
      </c>
      <c r="G284" s="593">
        <v>1</v>
      </c>
      <c r="H284" s="549" t="s">
        <v>1231</v>
      </c>
      <c r="I284" s="594">
        <v>1</v>
      </c>
      <c r="J284" s="594">
        <v>5</v>
      </c>
      <c r="K284" s="551" t="s">
        <v>1264</v>
      </c>
      <c r="L284" s="578" t="s">
        <v>2710</v>
      </c>
      <c r="M284" s="595" t="s">
        <v>2711</v>
      </c>
      <c r="N284" s="596">
        <v>1.5</v>
      </c>
      <c r="O284" s="578">
        <v>5</v>
      </c>
      <c r="P284" s="578" t="s">
        <v>2260</v>
      </c>
      <c r="Q284" s="579" t="s">
        <v>2261</v>
      </c>
      <c r="R284" s="579" t="s">
        <v>2262</v>
      </c>
      <c r="S284" s="773" t="s">
        <v>3670</v>
      </c>
      <c r="T284" s="782"/>
      <c r="U284" s="60"/>
    </row>
    <row r="285" spans="1:21" ht="18" customHeight="1">
      <c r="A285" s="748" t="s">
        <v>1123</v>
      </c>
      <c r="B285" s="575" t="s">
        <v>121</v>
      </c>
      <c r="C285" s="653" t="s">
        <v>1123</v>
      </c>
      <c r="D285" s="571">
        <v>1</v>
      </c>
      <c r="E285" s="547">
        <v>51</v>
      </c>
      <c r="F285" s="547">
        <v>5</v>
      </c>
      <c r="G285" s="621">
        <v>0.1</v>
      </c>
      <c r="H285" s="549" t="s">
        <v>1231</v>
      </c>
      <c r="I285" s="550">
        <v>1</v>
      </c>
      <c r="J285" s="572">
        <v>0.5</v>
      </c>
      <c r="K285" s="551" t="s">
        <v>1264</v>
      </c>
      <c r="L285" s="573" t="s">
        <v>2719</v>
      </c>
      <c r="M285" s="560" t="s">
        <v>2720</v>
      </c>
      <c r="N285" s="645">
        <v>1.5</v>
      </c>
      <c r="O285" s="549">
        <v>0.5</v>
      </c>
      <c r="P285" s="577" t="s">
        <v>2260</v>
      </c>
      <c r="Q285" s="601" t="s">
        <v>2261</v>
      </c>
      <c r="R285" s="601" t="s">
        <v>2262</v>
      </c>
      <c r="S285" s="772" t="s">
        <v>3590</v>
      </c>
      <c r="T285" s="782"/>
      <c r="U285" s="60"/>
    </row>
    <row r="286" spans="1:21" ht="18" customHeight="1">
      <c r="A286" s="748" t="s">
        <v>1124</v>
      </c>
      <c r="B286" s="575" t="s">
        <v>121</v>
      </c>
      <c r="C286" s="653" t="s">
        <v>1124</v>
      </c>
      <c r="D286" s="571">
        <v>1</v>
      </c>
      <c r="E286" s="547">
        <v>51</v>
      </c>
      <c r="F286" s="547">
        <v>5</v>
      </c>
      <c r="G286" s="621">
        <v>0.1</v>
      </c>
      <c r="H286" s="549" t="s">
        <v>1231</v>
      </c>
      <c r="I286" s="550">
        <v>1</v>
      </c>
      <c r="J286" s="572">
        <v>0.5</v>
      </c>
      <c r="K286" s="551" t="s">
        <v>1264</v>
      </c>
      <c r="L286" s="573" t="s">
        <v>2719</v>
      </c>
      <c r="M286" s="560" t="s">
        <v>2720</v>
      </c>
      <c r="N286" s="645">
        <v>1.5</v>
      </c>
      <c r="O286" s="549">
        <v>0.5</v>
      </c>
      <c r="P286" s="577" t="s">
        <v>2260</v>
      </c>
      <c r="Q286" s="601" t="s">
        <v>2261</v>
      </c>
      <c r="R286" s="601" t="s">
        <v>2262</v>
      </c>
      <c r="S286" s="772" t="s">
        <v>3633</v>
      </c>
      <c r="T286" s="782"/>
      <c r="U286" s="60"/>
    </row>
    <row r="287" spans="1:21" ht="18" customHeight="1">
      <c r="A287" s="748" t="s">
        <v>1125</v>
      </c>
      <c r="B287" s="575" t="s">
        <v>121</v>
      </c>
      <c r="C287" s="653" t="s">
        <v>1125</v>
      </c>
      <c r="D287" s="571">
        <v>1</v>
      </c>
      <c r="E287" s="547">
        <v>51</v>
      </c>
      <c r="F287" s="547">
        <v>5</v>
      </c>
      <c r="G287" s="621">
        <v>0.1</v>
      </c>
      <c r="H287" s="549" t="s">
        <v>1231</v>
      </c>
      <c r="I287" s="550">
        <v>1</v>
      </c>
      <c r="J287" s="572">
        <v>0.5</v>
      </c>
      <c r="K287" s="551" t="s">
        <v>1264</v>
      </c>
      <c r="L287" s="573" t="s">
        <v>2719</v>
      </c>
      <c r="M287" s="560" t="s">
        <v>2720</v>
      </c>
      <c r="N287" s="645">
        <v>1.5</v>
      </c>
      <c r="O287" s="549">
        <v>0.5</v>
      </c>
      <c r="P287" s="577" t="s">
        <v>2260</v>
      </c>
      <c r="Q287" s="601" t="s">
        <v>2261</v>
      </c>
      <c r="R287" s="601" t="s">
        <v>2262</v>
      </c>
      <c r="S287" s="772" t="s">
        <v>3633</v>
      </c>
      <c r="T287" s="782"/>
      <c r="U287" s="60"/>
    </row>
    <row r="288" spans="1:21" ht="18" customHeight="1">
      <c r="A288" s="748" t="s">
        <v>1126</v>
      </c>
      <c r="B288" s="575" t="s">
        <v>121</v>
      </c>
      <c r="C288" s="653" t="s">
        <v>1126</v>
      </c>
      <c r="D288" s="548">
        <v>1</v>
      </c>
      <c r="E288" s="547">
        <v>51</v>
      </c>
      <c r="F288" s="547">
        <v>5</v>
      </c>
      <c r="G288" s="621">
        <v>0.1</v>
      </c>
      <c r="H288" s="549" t="s">
        <v>1231</v>
      </c>
      <c r="I288" s="550">
        <v>1</v>
      </c>
      <c r="J288" s="572">
        <v>0.5</v>
      </c>
      <c r="K288" s="551" t="s">
        <v>1264</v>
      </c>
      <c r="L288" s="552" t="s">
        <v>2301</v>
      </c>
      <c r="M288" s="553" t="s">
        <v>2706</v>
      </c>
      <c r="N288" s="645">
        <v>1.5</v>
      </c>
      <c r="O288" s="549">
        <v>0.5</v>
      </c>
      <c r="P288" s="577" t="s">
        <v>2260</v>
      </c>
      <c r="Q288" s="601" t="s">
        <v>2261</v>
      </c>
      <c r="R288" s="601" t="s">
        <v>2262</v>
      </c>
      <c r="S288" s="773" t="s">
        <v>3632</v>
      </c>
      <c r="T288" s="867" t="s">
        <v>3052</v>
      </c>
      <c r="U288" s="60"/>
    </row>
    <row r="289" spans="1:21" ht="18" customHeight="1">
      <c r="A289" s="748" t="s">
        <v>1127</v>
      </c>
      <c r="B289" s="575" t="s">
        <v>121</v>
      </c>
      <c r="C289" s="653" t="s">
        <v>1127</v>
      </c>
      <c r="D289" s="548">
        <v>1</v>
      </c>
      <c r="E289" s="547">
        <v>51</v>
      </c>
      <c r="F289" s="547">
        <v>5</v>
      </c>
      <c r="G289" s="621">
        <v>0.1</v>
      </c>
      <c r="H289" s="549" t="s">
        <v>1231</v>
      </c>
      <c r="I289" s="550">
        <v>1</v>
      </c>
      <c r="J289" s="572">
        <v>0.5</v>
      </c>
      <c r="K289" s="551" t="s">
        <v>1264</v>
      </c>
      <c r="L289" s="552" t="s">
        <v>2301</v>
      </c>
      <c r="M289" s="553" t="s">
        <v>2706</v>
      </c>
      <c r="N289" s="645">
        <v>1.5</v>
      </c>
      <c r="O289" s="549">
        <v>0.5</v>
      </c>
      <c r="P289" s="577" t="s">
        <v>2260</v>
      </c>
      <c r="Q289" s="601" t="s">
        <v>2261</v>
      </c>
      <c r="R289" s="601" t="s">
        <v>2262</v>
      </c>
      <c r="S289" s="773" t="s">
        <v>3670</v>
      </c>
      <c r="T289" s="782"/>
      <c r="U289" s="60"/>
    </row>
    <row r="290" spans="1:21" ht="18" customHeight="1">
      <c r="A290" s="744" t="s">
        <v>318</v>
      </c>
      <c r="B290" s="586" t="s">
        <v>124</v>
      </c>
      <c r="C290" s="545" t="s">
        <v>319</v>
      </c>
      <c r="D290" s="571">
        <v>3</v>
      </c>
      <c r="E290" s="547">
        <v>51</v>
      </c>
      <c r="F290" s="547">
        <v>5</v>
      </c>
      <c r="G290" s="547">
        <v>1</v>
      </c>
      <c r="H290" s="549" t="s">
        <v>1231</v>
      </c>
      <c r="I290" s="550">
        <v>1</v>
      </c>
      <c r="J290" s="622">
        <v>5</v>
      </c>
      <c r="K290" s="551" t="s">
        <v>1264</v>
      </c>
      <c r="L290" s="577" t="s">
        <v>2721</v>
      </c>
      <c r="M290" s="560" t="s">
        <v>2722</v>
      </c>
      <c r="N290" s="574">
        <v>1.5</v>
      </c>
      <c r="O290" s="591">
        <v>0.5</v>
      </c>
      <c r="P290" s="577"/>
      <c r="Q290" s="601"/>
      <c r="R290" s="601"/>
      <c r="S290" s="773" t="s">
        <v>3591</v>
      </c>
      <c r="T290" s="782"/>
      <c r="U290" s="60"/>
    </row>
    <row r="291" spans="1:21" ht="18" customHeight="1">
      <c r="A291" s="744" t="s">
        <v>320</v>
      </c>
      <c r="B291" s="545" t="s">
        <v>124</v>
      </c>
      <c r="C291" s="545" t="s">
        <v>321</v>
      </c>
      <c r="D291" s="587">
        <v>3</v>
      </c>
      <c r="E291" s="547">
        <v>51</v>
      </c>
      <c r="F291" s="547">
        <v>5</v>
      </c>
      <c r="G291" s="547">
        <v>1</v>
      </c>
      <c r="H291" s="549" t="s">
        <v>1231</v>
      </c>
      <c r="I291" s="550">
        <v>1</v>
      </c>
      <c r="J291" s="622">
        <v>5</v>
      </c>
      <c r="K291" s="551" t="s">
        <v>1264</v>
      </c>
      <c r="L291" s="577" t="s">
        <v>2723</v>
      </c>
      <c r="M291" s="560" t="s">
        <v>2724</v>
      </c>
      <c r="N291" s="574">
        <v>1.5</v>
      </c>
      <c r="O291" s="591">
        <v>0.5</v>
      </c>
      <c r="P291" s="577"/>
      <c r="Q291" s="601"/>
      <c r="R291" s="601"/>
      <c r="S291" s="773" t="s">
        <v>3591</v>
      </c>
      <c r="T291" s="782"/>
      <c r="U291" s="60"/>
    </row>
    <row r="292" spans="1:21" ht="18" customHeight="1">
      <c r="A292" s="744" t="s">
        <v>322</v>
      </c>
      <c r="B292" s="545" t="s">
        <v>2725</v>
      </c>
      <c r="C292" s="545" t="s">
        <v>2726</v>
      </c>
      <c r="D292" s="571">
        <v>2</v>
      </c>
      <c r="E292" s="547">
        <v>51</v>
      </c>
      <c r="F292" s="547">
        <v>5</v>
      </c>
      <c r="G292" s="547">
        <v>1</v>
      </c>
      <c r="H292" s="549" t="s">
        <v>1231</v>
      </c>
      <c r="I292" s="550">
        <v>1</v>
      </c>
      <c r="J292" s="622">
        <v>5</v>
      </c>
      <c r="K292" s="551" t="s">
        <v>1264</v>
      </c>
      <c r="L292" s="577" t="s">
        <v>2721</v>
      </c>
      <c r="M292" s="560" t="s">
        <v>2722</v>
      </c>
      <c r="N292" s="574">
        <v>1.5</v>
      </c>
      <c r="O292" s="591">
        <v>0.5</v>
      </c>
      <c r="P292" s="577"/>
      <c r="Q292" s="601"/>
      <c r="R292" s="601"/>
      <c r="S292" s="773" t="s">
        <v>3591</v>
      </c>
      <c r="T292" s="782"/>
      <c r="U292" s="60"/>
    </row>
    <row r="293" spans="1:21" ht="18" customHeight="1">
      <c r="A293" s="744" t="s">
        <v>848</v>
      </c>
      <c r="B293" s="545" t="s">
        <v>124</v>
      </c>
      <c r="C293" s="545" t="s">
        <v>849</v>
      </c>
      <c r="D293" s="597">
        <v>2</v>
      </c>
      <c r="E293" s="547">
        <v>51</v>
      </c>
      <c r="F293" s="547">
        <v>5</v>
      </c>
      <c r="G293" s="621">
        <v>0.1</v>
      </c>
      <c r="H293" s="549" t="s">
        <v>1231</v>
      </c>
      <c r="I293" s="550">
        <v>1</v>
      </c>
      <c r="J293" s="572">
        <v>0.5</v>
      </c>
      <c r="K293" s="551" t="s">
        <v>1264</v>
      </c>
      <c r="L293" s="577" t="s">
        <v>2727</v>
      </c>
      <c r="M293" s="560" t="s">
        <v>2728</v>
      </c>
      <c r="N293" s="574">
        <v>1.5</v>
      </c>
      <c r="O293" s="591">
        <v>0.5</v>
      </c>
      <c r="P293" s="577"/>
      <c r="Q293" s="601"/>
      <c r="R293" s="601"/>
      <c r="S293" s="773" t="s">
        <v>3591</v>
      </c>
      <c r="T293" s="782"/>
      <c r="U293" s="60"/>
    </row>
    <row r="294" spans="1:21" ht="18" customHeight="1">
      <c r="A294" s="744" t="s">
        <v>850</v>
      </c>
      <c r="B294" s="545" t="s">
        <v>124</v>
      </c>
      <c r="C294" s="545" t="s">
        <v>2729</v>
      </c>
      <c r="D294" s="621">
        <v>3</v>
      </c>
      <c r="E294" s="547">
        <v>51</v>
      </c>
      <c r="F294" s="547">
        <v>5</v>
      </c>
      <c r="G294" s="621">
        <v>0.1</v>
      </c>
      <c r="H294" s="549" t="s">
        <v>1231</v>
      </c>
      <c r="I294" s="591">
        <v>1.2</v>
      </c>
      <c r="J294" s="572">
        <v>0.5</v>
      </c>
      <c r="K294" s="551" t="s">
        <v>1264</v>
      </c>
      <c r="L294" s="600" t="s">
        <v>2730</v>
      </c>
      <c r="M294" s="560" t="s">
        <v>2731</v>
      </c>
      <c r="N294" s="574">
        <v>1.5</v>
      </c>
      <c r="O294" s="591">
        <v>0.5</v>
      </c>
      <c r="P294" s="577"/>
      <c r="Q294" s="601"/>
      <c r="R294" s="601"/>
      <c r="S294" s="773" t="s">
        <v>3591</v>
      </c>
      <c r="T294" s="782"/>
      <c r="U294" s="60"/>
    </row>
    <row r="295" spans="1:21" ht="18" customHeight="1">
      <c r="A295" s="744" t="s">
        <v>1332</v>
      </c>
      <c r="B295" s="545" t="s">
        <v>124</v>
      </c>
      <c r="C295" s="545" t="s">
        <v>1333</v>
      </c>
      <c r="D295" s="621">
        <v>3</v>
      </c>
      <c r="E295" s="547">
        <v>51</v>
      </c>
      <c r="F295" s="547">
        <v>5</v>
      </c>
      <c r="G295" s="621">
        <v>0.1</v>
      </c>
      <c r="H295" s="549" t="s">
        <v>1231</v>
      </c>
      <c r="I295" s="550">
        <v>1</v>
      </c>
      <c r="J295" s="572">
        <v>0.5</v>
      </c>
      <c r="K295" s="551" t="s">
        <v>1264</v>
      </c>
      <c r="L295" s="577" t="s">
        <v>2727</v>
      </c>
      <c r="M295" s="560" t="s">
        <v>2728</v>
      </c>
      <c r="N295" s="574">
        <v>1.5</v>
      </c>
      <c r="O295" s="591">
        <v>0.5</v>
      </c>
      <c r="P295" s="577"/>
      <c r="Q295" s="601"/>
      <c r="R295" s="601"/>
      <c r="S295" s="773" t="s">
        <v>3591</v>
      </c>
      <c r="T295" s="782"/>
      <c r="U295" s="60"/>
    </row>
    <row r="296" spans="1:21" ht="18" customHeight="1">
      <c r="A296" s="744" t="s">
        <v>1334</v>
      </c>
      <c r="B296" s="545" t="s">
        <v>124</v>
      </c>
      <c r="C296" s="545" t="s">
        <v>1335</v>
      </c>
      <c r="D296" s="597">
        <v>2</v>
      </c>
      <c r="E296" s="547">
        <v>51</v>
      </c>
      <c r="F296" s="547">
        <v>5</v>
      </c>
      <c r="G296" s="621">
        <v>0.1</v>
      </c>
      <c r="H296" s="549" t="s">
        <v>1231</v>
      </c>
      <c r="I296" s="550">
        <v>1</v>
      </c>
      <c r="J296" s="572">
        <v>0.5</v>
      </c>
      <c r="K296" s="551" t="s">
        <v>1264</v>
      </c>
      <c r="L296" s="577" t="s">
        <v>2727</v>
      </c>
      <c r="M296" s="560" t="s">
        <v>2728</v>
      </c>
      <c r="N296" s="574">
        <v>1.5</v>
      </c>
      <c r="O296" s="591">
        <v>0.5</v>
      </c>
      <c r="P296" s="577"/>
      <c r="Q296" s="601"/>
      <c r="R296" s="601"/>
      <c r="S296" s="773" t="s">
        <v>3591</v>
      </c>
      <c r="T296" s="782"/>
      <c r="U296" s="60"/>
    </row>
    <row r="297" spans="1:21" ht="18" customHeight="1">
      <c r="A297" s="744" t="s">
        <v>1336</v>
      </c>
      <c r="B297" s="545" t="s">
        <v>124</v>
      </c>
      <c r="C297" s="545" t="s">
        <v>1292</v>
      </c>
      <c r="D297" s="597">
        <v>2</v>
      </c>
      <c r="E297" s="547">
        <v>51</v>
      </c>
      <c r="F297" s="547">
        <v>5</v>
      </c>
      <c r="G297" s="547">
        <v>1</v>
      </c>
      <c r="H297" s="549" t="s">
        <v>1231</v>
      </c>
      <c r="I297" s="622">
        <v>0.8</v>
      </c>
      <c r="J297" s="622">
        <v>5</v>
      </c>
      <c r="K297" s="551" t="s">
        <v>1264</v>
      </c>
      <c r="L297" s="577" t="s">
        <v>2721</v>
      </c>
      <c r="M297" s="560" t="s">
        <v>2722</v>
      </c>
      <c r="N297" s="574">
        <v>1.5</v>
      </c>
      <c r="O297" s="591">
        <v>0.5</v>
      </c>
      <c r="P297" s="577"/>
      <c r="Q297" s="601"/>
      <c r="R297" s="601"/>
      <c r="S297" s="773" t="s">
        <v>3591</v>
      </c>
      <c r="T297" s="782"/>
      <c r="U297" s="60"/>
    </row>
    <row r="298" spans="1:21" ht="18" customHeight="1">
      <c r="A298" s="744" t="s">
        <v>1293</v>
      </c>
      <c r="B298" s="545" t="s">
        <v>124</v>
      </c>
      <c r="C298" s="545" t="s">
        <v>1294</v>
      </c>
      <c r="D298" s="587">
        <v>3</v>
      </c>
      <c r="E298" s="547">
        <v>51</v>
      </c>
      <c r="F298" s="547">
        <v>5</v>
      </c>
      <c r="G298" s="621">
        <v>0.1</v>
      </c>
      <c r="H298" s="549" t="s">
        <v>1231</v>
      </c>
      <c r="I298" s="550">
        <v>1</v>
      </c>
      <c r="J298" s="572">
        <v>0.5</v>
      </c>
      <c r="K298" s="551" t="s">
        <v>1264</v>
      </c>
      <c r="L298" s="577" t="s">
        <v>2727</v>
      </c>
      <c r="M298" s="560" t="s">
        <v>2728</v>
      </c>
      <c r="N298" s="574">
        <v>1.5</v>
      </c>
      <c r="O298" s="591">
        <v>0.5</v>
      </c>
      <c r="P298" s="577"/>
      <c r="Q298" s="601"/>
      <c r="R298" s="601"/>
      <c r="S298" s="773" t="s">
        <v>3591</v>
      </c>
      <c r="T298" s="782"/>
      <c r="U298" s="60"/>
    </row>
    <row r="299" spans="1:21" ht="18" customHeight="1">
      <c r="A299" s="744" t="s">
        <v>1295</v>
      </c>
      <c r="B299" s="545" t="s">
        <v>124</v>
      </c>
      <c r="C299" s="545" t="s">
        <v>2732</v>
      </c>
      <c r="D299" s="587">
        <v>3</v>
      </c>
      <c r="E299" s="547">
        <v>51</v>
      </c>
      <c r="F299" s="547">
        <v>5</v>
      </c>
      <c r="G299" s="547">
        <v>1</v>
      </c>
      <c r="H299" s="549" t="s">
        <v>1231</v>
      </c>
      <c r="I299" s="550">
        <v>1</v>
      </c>
      <c r="J299" s="622">
        <v>5</v>
      </c>
      <c r="K299" s="551" t="s">
        <v>1264</v>
      </c>
      <c r="L299" s="577" t="s">
        <v>2721</v>
      </c>
      <c r="M299" s="560" t="s">
        <v>2722</v>
      </c>
      <c r="N299" s="574">
        <v>1.5</v>
      </c>
      <c r="O299" s="591">
        <v>0.5</v>
      </c>
      <c r="P299" s="577"/>
      <c r="Q299" s="601"/>
      <c r="R299" s="601"/>
      <c r="S299" s="773" t="s">
        <v>3591</v>
      </c>
      <c r="T299" s="782"/>
      <c r="U299" s="60"/>
    </row>
    <row r="300" spans="1:21" ht="18" customHeight="1">
      <c r="A300" s="746" t="s">
        <v>1296</v>
      </c>
      <c r="B300" s="611" t="s">
        <v>1297</v>
      </c>
      <c r="C300" s="612" t="s">
        <v>2733</v>
      </c>
      <c r="D300" s="548">
        <v>1</v>
      </c>
      <c r="E300" s="547">
        <v>51</v>
      </c>
      <c r="F300" s="597">
        <v>5</v>
      </c>
      <c r="G300" s="563">
        <v>1.8</v>
      </c>
      <c r="H300" s="549" t="s">
        <v>1231</v>
      </c>
      <c r="I300" s="550">
        <v>1</v>
      </c>
      <c r="J300" s="622">
        <v>5</v>
      </c>
      <c r="K300" s="551" t="s">
        <v>1264</v>
      </c>
      <c r="L300" s="564" t="s">
        <v>2734</v>
      </c>
      <c r="M300" s="565" t="s">
        <v>2735</v>
      </c>
      <c r="N300" s="566">
        <v>1.5</v>
      </c>
      <c r="O300" s="564">
        <v>5</v>
      </c>
      <c r="P300" s="577" t="s">
        <v>2275</v>
      </c>
      <c r="Q300" s="601" t="s">
        <v>2276</v>
      </c>
      <c r="R300" s="601" t="s">
        <v>2277</v>
      </c>
      <c r="S300" s="772" t="s">
        <v>3589</v>
      </c>
      <c r="T300" s="782"/>
      <c r="U300" s="60"/>
    </row>
    <row r="301" spans="1:21" ht="18" customHeight="1">
      <c r="A301" s="746" t="s">
        <v>6</v>
      </c>
      <c r="B301" s="612" t="s">
        <v>1297</v>
      </c>
      <c r="C301" s="617" t="s">
        <v>2736</v>
      </c>
      <c r="D301" s="571">
        <v>2</v>
      </c>
      <c r="E301" s="547">
        <v>51</v>
      </c>
      <c r="F301" s="547">
        <v>5</v>
      </c>
      <c r="G301" s="571">
        <v>2</v>
      </c>
      <c r="H301" s="549" t="s">
        <v>1231</v>
      </c>
      <c r="I301" s="591">
        <v>1</v>
      </c>
      <c r="J301" s="622">
        <v>5</v>
      </c>
      <c r="K301" s="551" t="s">
        <v>1264</v>
      </c>
      <c r="L301" s="600" t="s">
        <v>2737</v>
      </c>
      <c r="M301" s="614" t="s">
        <v>2738</v>
      </c>
      <c r="N301" s="574">
        <v>1.5</v>
      </c>
      <c r="O301" s="600">
        <v>5</v>
      </c>
      <c r="P301" s="577" t="s">
        <v>2260</v>
      </c>
      <c r="Q301" s="601" t="s">
        <v>2261</v>
      </c>
      <c r="R301" s="601" t="s">
        <v>2262</v>
      </c>
      <c r="S301" s="772" t="s">
        <v>3589</v>
      </c>
      <c r="T301" s="782"/>
      <c r="U301" s="60"/>
    </row>
    <row r="302" spans="1:21" ht="18" customHeight="1">
      <c r="A302" s="746" t="s">
        <v>7</v>
      </c>
      <c r="B302" s="612" t="s">
        <v>1297</v>
      </c>
      <c r="C302" s="617" t="s">
        <v>999</v>
      </c>
      <c r="D302" s="548">
        <v>1</v>
      </c>
      <c r="E302" s="547">
        <v>51</v>
      </c>
      <c r="F302" s="621">
        <v>5</v>
      </c>
      <c r="G302" s="621">
        <v>1</v>
      </c>
      <c r="H302" s="549" t="s">
        <v>1231</v>
      </c>
      <c r="I302" s="572">
        <v>1</v>
      </c>
      <c r="J302" s="572">
        <v>5</v>
      </c>
      <c r="K302" s="551" t="s">
        <v>1264</v>
      </c>
      <c r="L302" s="654" t="s">
        <v>2739</v>
      </c>
      <c r="M302" s="655" t="s">
        <v>2740</v>
      </c>
      <c r="N302" s="566">
        <v>1.5</v>
      </c>
      <c r="O302" s="603">
        <v>5</v>
      </c>
      <c r="P302" s="587">
        <v>51</v>
      </c>
      <c r="Q302" s="570">
        <v>5</v>
      </c>
      <c r="R302" s="570">
        <v>1</v>
      </c>
      <c r="S302" s="772" t="s">
        <v>3589</v>
      </c>
      <c r="T302" s="782"/>
      <c r="U302" s="60"/>
    </row>
    <row r="303" spans="1:21" ht="18" customHeight="1">
      <c r="A303" s="746" t="s">
        <v>1000</v>
      </c>
      <c r="B303" s="612" t="s">
        <v>2741</v>
      </c>
      <c r="C303" s="612" t="s">
        <v>1001</v>
      </c>
      <c r="D303" s="548">
        <v>1</v>
      </c>
      <c r="E303" s="547">
        <v>51</v>
      </c>
      <c r="F303" s="621">
        <v>5</v>
      </c>
      <c r="G303" s="621">
        <v>1</v>
      </c>
      <c r="H303" s="549" t="s">
        <v>1231</v>
      </c>
      <c r="I303" s="624">
        <v>1.2</v>
      </c>
      <c r="J303" s="572">
        <v>5</v>
      </c>
      <c r="K303" s="551" t="s">
        <v>1264</v>
      </c>
      <c r="L303" s="625" t="s">
        <v>2742</v>
      </c>
      <c r="M303" s="626" t="s">
        <v>2743</v>
      </c>
      <c r="N303" s="566">
        <v>1.5</v>
      </c>
      <c r="O303" s="603">
        <v>5</v>
      </c>
      <c r="P303" s="587">
        <v>51</v>
      </c>
      <c r="Q303" s="570">
        <v>5</v>
      </c>
      <c r="R303" s="570">
        <v>1</v>
      </c>
      <c r="S303" s="772" t="s">
        <v>3589</v>
      </c>
      <c r="T303" s="782"/>
      <c r="U303" s="60"/>
    </row>
    <row r="304" spans="1:21" ht="18" customHeight="1">
      <c r="A304" s="746" t="s">
        <v>1002</v>
      </c>
      <c r="B304" s="612" t="s">
        <v>1297</v>
      </c>
      <c r="C304" s="612" t="s">
        <v>2744</v>
      </c>
      <c r="D304" s="597">
        <v>2</v>
      </c>
      <c r="E304" s="547">
        <v>51</v>
      </c>
      <c r="F304" s="597">
        <v>5</v>
      </c>
      <c r="G304" s="563">
        <v>1.8</v>
      </c>
      <c r="H304" s="549" t="s">
        <v>1231</v>
      </c>
      <c r="I304" s="567">
        <v>1</v>
      </c>
      <c r="J304" s="622">
        <v>5</v>
      </c>
      <c r="K304" s="551" t="s">
        <v>1264</v>
      </c>
      <c r="L304" s="564" t="s">
        <v>2734</v>
      </c>
      <c r="M304" s="565" t="s">
        <v>2745</v>
      </c>
      <c r="N304" s="566">
        <v>1.5</v>
      </c>
      <c r="O304" s="564">
        <v>5</v>
      </c>
      <c r="P304" s="577" t="s">
        <v>2260</v>
      </c>
      <c r="Q304" s="601" t="s">
        <v>2261</v>
      </c>
      <c r="R304" s="601" t="s">
        <v>2262</v>
      </c>
      <c r="S304" s="772" t="s">
        <v>3589</v>
      </c>
      <c r="T304" s="782"/>
      <c r="U304" s="60"/>
    </row>
    <row r="305" spans="1:21" ht="18" customHeight="1">
      <c r="A305" s="746" t="s">
        <v>684</v>
      </c>
      <c r="B305" s="612" t="s">
        <v>1297</v>
      </c>
      <c r="C305" s="612" t="s">
        <v>685</v>
      </c>
      <c r="D305" s="548">
        <v>1</v>
      </c>
      <c r="E305" s="547">
        <v>51</v>
      </c>
      <c r="F305" s="621">
        <v>5</v>
      </c>
      <c r="G305" s="621">
        <v>1</v>
      </c>
      <c r="H305" s="549" t="s">
        <v>1231</v>
      </c>
      <c r="I305" s="572">
        <v>1</v>
      </c>
      <c r="J305" s="572">
        <v>5</v>
      </c>
      <c r="K305" s="551" t="s">
        <v>1264</v>
      </c>
      <c r="L305" s="654" t="s">
        <v>2739</v>
      </c>
      <c r="M305" s="655" t="s">
        <v>2740</v>
      </c>
      <c r="N305" s="566">
        <v>1.5</v>
      </c>
      <c r="O305" s="603">
        <v>5</v>
      </c>
      <c r="P305" s="587">
        <v>51</v>
      </c>
      <c r="Q305" s="570">
        <v>5</v>
      </c>
      <c r="R305" s="570">
        <v>1</v>
      </c>
      <c r="S305" s="772" t="s">
        <v>3589</v>
      </c>
      <c r="T305" s="782"/>
      <c r="U305" s="60"/>
    </row>
    <row r="306" spans="1:21" ht="18" customHeight="1">
      <c r="A306" s="746" t="s">
        <v>686</v>
      </c>
      <c r="B306" s="612" t="s">
        <v>1297</v>
      </c>
      <c r="C306" s="612" t="s">
        <v>597</v>
      </c>
      <c r="D306" s="571">
        <v>2</v>
      </c>
      <c r="E306" s="547">
        <v>51</v>
      </c>
      <c r="F306" s="547">
        <v>5</v>
      </c>
      <c r="G306" s="571">
        <v>2</v>
      </c>
      <c r="H306" s="549" t="s">
        <v>1231</v>
      </c>
      <c r="I306" s="591">
        <v>1</v>
      </c>
      <c r="J306" s="622">
        <v>5</v>
      </c>
      <c r="K306" s="551" t="s">
        <v>1264</v>
      </c>
      <c r="L306" s="600" t="s">
        <v>2737</v>
      </c>
      <c r="M306" s="614" t="s">
        <v>2738</v>
      </c>
      <c r="N306" s="574">
        <v>1.5</v>
      </c>
      <c r="O306" s="600">
        <v>5</v>
      </c>
      <c r="P306" s="577" t="s">
        <v>2260</v>
      </c>
      <c r="Q306" s="601" t="s">
        <v>2261</v>
      </c>
      <c r="R306" s="601" t="s">
        <v>2262</v>
      </c>
      <c r="S306" s="772" t="s">
        <v>3589</v>
      </c>
      <c r="T306" s="782"/>
      <c r="U306" s="60"/>
    </row>
    <row r="307" spans="1:21" ht="18" customHeight="1">
      <c r="A307" s="746" t="s">
        <v>246</v>
      </c>
      <c r="B307" s="612" t="s">
        <v>1297</v>
      </c>
      <c r="C307" s="612" t="s">
        <v>247</v>
      </c>
      <c r="D307" s="656">
        <v>1</v>
      </c>
      <c r="E307" s="547">
        <v>51</v>
      </c>
      <c r="F307" s="597">
        <v>5</v>
      </c>
      <c r="G307" s="563">
        <v>1.8</v>
      </c>
      <c r="H307" s="549" t="s">
        <v>1231</v>
      </c>
      <c r="I307" s="567">
        <v>1</v>
      </c>
      <c r="J307" s="622">
        <v>5</v>
      </c>
      <c r="K307" s="551" t="s">
        <v>1264</v>
      </c>
      <c r="L307" s="654" t="s">
        <v>2739</v>
      </c>
      <c r="M307" s="655" t="s">
        <v>2740</v>
      </c>
      <c r="N307" s="566">
        <v>1.5</v>
      </c>
      <c r="O307" s="564">
        <v>5</v>
      </c>
      <c r="P307" s="577" t="s">
        <v>2260</v>
      </c>
      <c r="Q307" s="601" t="s">
        <v>2261</v>
      </c>
      <c r="R307" s="601" t="s">
        <v>2262</v>
      </c>
      <c r="S307" s="772" t="s">
        <v>3589</v>
      </c>
      <c r="T307" s="782"/>
      <c r="U307" s="60"/>
    </row>
    <row r="308" spans="1:21" ht="18" customHeight="1">
      <c r="A308" s="746" t="s">
        <v>248</v>
      </c>
      <c r="B308" s="612" t="s">
        <v>1297</v>
      </c>
      <c r="C308" s="612" t="s">
        <v>249</v>
      </c>
      <c r="D308" s="571">
        <v>1</v>
      </c>
      <c r="E308" s="547">
        <v>51</v>
      </c>
      <c r="F308" s="597">
        <v>5</v>
      </c>
      <c r="G308" s="571">
        <v>2</v>
      </c>
      <c r="H308" s="549" t="s">
        <v>1231</v>
      </c>
      <c r="I308" s="591">
        <v>1.2</v>
      </c>
      <c r="J308" s="622">
        <v>5</v>
      </c>
      <c r="K308" s="551" t="s">
        <v>1264</v>
      </c>
      <c r="L308" s="600" t="s">
        <v>2737</v>
      </c>
      <c r="M308" s="614" t="s">
        <v>2738</v>
      </c>
      <c r="N308" s="574">
        <v>1.5</v>
      </c>
      <c r="O308" s="600">
        <v>5</v>
      </c>
      <c r="P308" s="577" t="s">
        <v>2260</v>
      </c>
      <c r="Q308" s="601" t="s">
        <v>2261</v>
      </c>
      <c r="R308" s="601" t="s">
        <v>2262</v>
      </c>
      <c r="S308" s="772" t="s">
        <v>3589</v>
      </c>
      <c r="T308" s="782"/>
      <c r="U308" s="60"/>
    </row>
    <row r="309" spans="1:21" ht="18" customHeight="1">
      <c r="A309" s="746" t="s">
        <v>250</v>
      </c>
      <c r="B309" s="612" t="s">
        <v>1297</v>
      </c>
      <c r="C309" s="612" t="s">
        <v>251</v>
      </c>
      <c r="D309" s="548">
        <v>1</v>
      </c>
      <c r="E309" s="547">
        <v>51</v>
      </c>
      <c r="F309" s="621">
        <v>5</v>
      </c>
      <c r="G309" s="621">
        <v>1</v>
      </c>
      <c r="H309" s="549" t="s">
        <v>1231</v>
      </c>
      <c r="I309" s="572">
        <v>1</v>
      </c>
      <c r="J309" s="572">
        <v>5</v>
      </c>
      <c r="K309" s="551" t="s">
        <v>1264</v>
      </c>
      <c r="L309" s="654" t="s">
        <v>2739</v>
      </c>
      <c r="M309" s="655" t="s">
        <v>2740</v>
      </c>
      <c r="N309" s="566">
        <v>1.5</v>
      </c>
      <c r="O309" s="603">
        <v>5</v>
      </c>
      <c r="P309" s="587">
        <v>51</v>
      </c>
      <c r="Q309" s="570">
        <v>5</v>
      </c>
      <c r="R309" s="570">
        <v>1</v>
      </c>
      <c r="S309" s="772" t="s">
        <v>3589</v>
      </c>
      <c r="T309" s="782"/>
      <c r="U309" s="60"/>
    </row>
    <row r="310" spans="1:21" ht="18" customHeight="1">
      <c r="A310" s="746" t="s">
        <v>252</v>
      </c>
      <c r="B310" s="612" t="s">
        <v>1297</v>
      </c>
      <c r="C310" s="617" t="s">
        <v>253</v>
      </c>
      <c r="D310" s="571">
        <v>2</v>
      </c>
      <c r="E310" s="547">
        <v>51</v>
      </c>
      <c r="F310" s="547">
        <v>5</v>
      </c>
      <c r="G310" s="571">
        <v>2</v>
      </c>
      <c r="H310" s="549" t="s">
        <v>1231</v>
      </c>
      <c r="I310" s="591">
        <v>1</v>
      </c>
      <c r="J310" s="550">
        <v>5</v>
      </c>
      <c r="K310" s="551" t="s">
        <v>1264</v>
      </c>
      <c r="L310" s="600" t="s">
        <v>2737</v>
      </c>
      <c r="M310" s="614" t="s">
        <v>2738</v>
      </c>
      <c r="N310" s="574">
        <v>1.5</v>
      </c>
      <c r="O310" s="600">
        <v>5</v>
      </c>
      <c r="P310" s="577" t="s">
        <v>2260</v>
      </c>
      <c r="Q310" s="601" t="s">
        <v>2261</v>
      </c>
      <c r="R310" s="601" t="s">
        <v>2262</v>
      </c>
      <c r="S310" s="772" t="s">
        <v>3589</v>
      </c>
      <c r="T310" s="782"/>
      <c r="U310" s="60"/>
    </row>
    <row r="311" spans="1:21" ht="18" customHeight="1">
      <c r="A311" s="746" t="s">
        <v>296</v>
      </c>
      <c r="B311" s="612" t="s">
        <v>1297</v>
      </c>
      <c r="C311" s="617" t="s">
        <v>297</v>
      </c>
      <c r="D311" s="571">
        <v>2</v>
      </c>
      <c r="E311" s="547">
        <v>51</v>
      </c>
      <c r="F311" s="597">
        <v>5</v>
      </c>
      <c r="G311" s="571">
        <v>2</v>
      </c>
      <c r="H311" s="549" t="s">
        <v>1231</v>
      </c>
      <c r="I311" s="591">
        <v>1</v>
      </c>
      <c r="J311" s="622">
        <v>5</v>
      </c>
      <c r="K311" s="551" t="s">
        <v>1264</v>
      </c>
      <c r="L311" s="600" t="s">
        <v>2737</v>
      </c>
      <c r="M311" s="614" t="s">
        <v>2738</v>
      </c>
      <c r="N311" s="574">
        <v>1.5</v>
      </c>
      <c r="O311" s="600">
        <v>5</v>
      </c>
      <c r="P311" s="577" t="s">
        <v>2260</v>
      </c>
      <c r="Q311" s="601" t="s">
        <v>2261</v>
      </c>
      <c r="R311" s="601" t="s">
        <v>2262</v>
      </c>
      <c r="S311" s="772" t="s">
        <v>3589</v>
      </c>
      <c r="T311" s="782"/>
      <c r="U311" s="60"/>
    </row>
    <row r="312" spans="1:21" ht="18" customHeight="1">
      <c r="A312" s="746" t="s">
        <v>298</v>
      </c>
      <c r="B312" s="612" t="s">
        <v>1297</v>
      </c>
      <c r="C312" s="617" t="s">
        <v>299</v>
      </c>
      <c r="D312" s="597">
        <v>1</v>
      </c>
      <c r="E312" s="547">
        <v>51</v>
      </c>
      <c r="F312" s="597">
        <v>5</v>
      </c>
      <c r="G312" s="563">
        <v>1.8</v>
      </c>
      <c r="H312" s="549" t="s">
        <v>1231</v>
      </c>
      <c r="I312" s="622">
        <v>1</v>
      </c>
      <c r="J312" s="622">
        <v>5</v>
      </c>
      <c r="K312" s="551" t="s">
        <v>1264</v>
      </c>
      <c r="L312" s="564" t="s">
        <v>2734</v>
      </c>
      <c r="M312" s="565" t="s">
        <v>2745</v>
      </c>
      <c r="N312" s="566">
        <v>1.5</v>
      </c>
      <c r="O312" s="564">
        <v>5</v>
      </c>
      <c r="P312" s="577" t="s">
        <v>2260</v>
      </c>
      <c r="Q312" s="601" t="s">
        <v>2261</v>
      </c>
      <c r="R312" s="601" t="s">
        <v>2262</v>
      </c>
      <c r="S312" s="772" t="s">
        <v>3589</v>
      </c>
      <c r="T312" s="782"/>
      <c r="U312" s="60"/>
    </row>
    <row r="313" spans="1:21" ht="18" customHeight="1">
      <c r="A313" s="746" t="s">
        <v>300</v>
      </c>
      <c r="B313" s="612" t="s">
        <v>1297</v>
      </c>
      <c r="C313" s="617" t="s">
        <v>1525</v>
      </c>
      <c r="D313" s="597">
        <v>1</v>
      </c>
      <c r="E313" s="547">
        <v>51</v>
      </c>
      <c r="F313" s="621">
        <v>5</v>
      </c>
      <c r="G313" s="563">
        <v>1.8</v>
      </c>
      <c r="H313" s="549" t="s">
        <v>1231</v>
      </c>
      <c r="I313" s="624">
        <v>1.2</v>
      </c>
      <c r="J313" s="572">
        <v>5</v>
      </c>
      <c r="K313" s="551" t="s">
        <v>1264</v>
      </c>
      <c r="L313" s="625" t="s">
        <v>2742</v>
      </c>
      <c r="M313" s="626" t="s">
        <v>2746</v>
      </c>
      <c r="N313" s="566">
        <v>1.5</v>
      </c>
      <c r="O313" s="564">
        <v>5</v>
      </c>
      <c r="P313" s="577" t="s">
        <v>2260</v>
      </c>
      <c r="Q313" s="601" t="s">
        <v>2261</v>
      </c>
      <c r="R313" s="601" t="s">
        <v>2262</v>
      </c>
      <c r="S313" s="772" t="s">
        <v>3589</v>
      </c>
      <c r="T313" s="782"/>
      <c r="U313" s="60"/>
    </row>
    <row r="314" spans="1:21" ht="18" customHeight="1">
      <c r="A314" s="746" t="s">
        <v>1526</v>
      </c>
      <c r="B314" s="612" t="s">
        <v>1297</v>
      </c>
      <c r="C314" s="617" t="s">
        <v>1527</v>
      </c>
      <c r="D314" s="548">
        <v>1</v>
      </c>
      <c r="E314" s="547">
        <v>51</v>
      </c>
      <c r="F314" s="547">
        <v>5</v>
      </c>
      <c r="G314" s="597">
        <v>1</v>
      </c>
      <c r="H314" s="549" t="s">
        <v>1231</v>
      </c>
      <c r="I314" s="572">
        <v>1</v>
      </c>
      <c r="J314" s="572">
        <v>5</v>
      </c>
      <c r="K314" s="551" t="s">
        <v>1264</v>
      </c>
      <c r="L314" s="654" t="s">
        <v>2739</v>
      </c>
      <c r="M314" s="655" t="s">
        <v>2740</v>
      </c>
      <c r="N314" s="566">
        <v>1.5</v>
      </c>
      <c r="O314" s="603">
        <v>5</v>
      </c>
      <c r="P314" s="587">
        <v>51</v>
      </c>
      <c r="Q314" s="570">
        <v>5</v>
      </c>
      <c r="R314" s="570">
        <v>1</v>
      </c>
      <c r="S314" s="772" t="s">
        <v>3589</v>
      </c>
      <c r="T314" s="782"/>
      <c r="U314" s="60"/>
    </row>
    <row r="315" spans="1:21" ht="18" customHeight="1">
      <c r="A315" s="748" t="s">
        <v>2747</v>
      </c>
      <c r="B315" s="568" t="s">
        <v>2748</v>
      </c>
      <c r="C315" s="653" t="s">
        <v>2747</v>
      </c>
      <c r="D315" s="548">
        <v>1</v>
      </c>
      <c r="E315" s="547">
        <v>51</v>
      </c>
      <c r="F315" s="571">
        <v>5</v>
      </c>
      <c r="G315" s="571">
        <v>1</v>
      </c>
      <c r="H315" s="549" t="s">
        <v>1231</v>
      </c>
      <c r="I315" s="648">
        <v>1</v>
      </c>
      <c r="J315" s="648">
        <v>0.5</v>
      </c>
      <c r="K315" s="551" t="s">
        <v>1264</v>
      </c>
      <c r="L315" s="552" t="s">
        <v>2615</v>
      </c>
      <c r="M315" s="553" t="s">
        <v>2749</v>
      </c>
      <c r="N315" s="574">
        <v>1.5</v>
      </c>
      <c r="O315" s="603" t="s">
        <v>2750</v>
      </c>
      <c r="P315" s="587">
        <v>51</v>
      </c>
      <c r="Q315" s="570">
        <v>5</v>
      </c>
      <c r="R315" s="570">
        <v>2</v>
      </c>
      <c r="S315" s="772" t="s">
        <v>3590</v>
      </c>
      <c r="T315" s="782"/>
      <c r="U315" s="60"/>
    </row>
    <row r="316" spans="1:21" ht="18" customHeight="1">
      <c r="A316" s="748" t="s">
        <v>1051</v>
      </c>
      <c r="B316" s="575" t="s">
        <v>2751</v>
      </c>
      <c r="C316" s="575" t="s">
        <v>2752</v>
      </c>
      <c r="D316" s="597">
        <v>1</v>
      </c>
      <c r="E316" s="547">
        <v>51</v>
      </c>
      <c r="F316" s="547">
        <v>5</v>
      </c>
      <c r="G316" s="547">
        <v>1</v>
      </c>
      <c r="H316" s="549" t="s">
        <v>1231</v>
      </c>
      <c r="I316" s="550">
        <v>1</v>
      </c>
      <c r="J316" s="550">
        <v>0.5</v>
      </c>
      <c r="K316" s="551" t="s">
        <v>1264</v>
      </c>
      <c r="L316" s="604" t="s">
        <v>2753</v>
      </c>
      <c r="M316" s="560" t="s">
        <v>2754</v>
      </c>
      <c r="N316" s="574">
        <v>1.5</v>
      </c>
      <c r="O316" s="603" t="s">
        <v>2750</v>
      </c>
      <c r="P316" s="587">
        <v>51</v>
      </c>
      <c r="Q316" s="587">
        <v>5</v>
      </c>
      <c r="R316" s="587">
        <v>2</v>
      </c>
      <c r="S316" s="772" t="s">
        <v>3590</v>
      </c>
      <c r="T316" s="782"/>
      <c r="U316" s="60"/>
    </row>
    <row r="317" spans="1:21" ht="18" customHeight="1">
      <c r="A317" s="748" t="s">
        <v>1052</v>
      </c>
      <c r="B317" s="575" t="s">
        <v>2751</v>
      </c>
      <c r="C317" s="575" t="s">
        <v>2755</v>
      </c>
      <c r="D317" s="657">
        <v>1</v>
      </c>
      <c r="E317" s="547">
        <v>51</v>
      </c>
      <c r="F317" s="547">
        <v>5</v>
      </c>
      <c r="G317" s="547">
        <v>1</v>
      </c>
      <c r="H317" s="549" t="s">
        <v>1231</v>
      </c>
      <c r="I317" s="550">
        <v>1</v>
      </c>
      <c r="J317" s="550">
        <v>0.5</v>
      </c>
      <c r="K317" s="551" t="s">
        <v>1264</v>
      </c>
      <c r="L317" s="604" t="s">
        <v>2756</v>
      </c>
      <c r="M317" s="658" t="s">
        <v>2757</v>
      </c>
      <c r="N317" s="574">
        <v>1.5</v>
      </c>
      <c r="O317" s="603" t="s">
        <v>2750</v>
      </c>
      <c r="P317" s="587">
        <v>51</v>
      </c>
      <c r="Q317" s="587">
        <v>5</v>
      </c>
      <c r="R317" s="587">
        <v>2</v>
      </c>
      <c r="S317" s="772" t="s">
        <v>3590</v>
      </c>
      <c r="T317" s="782"/>
      <c r="U317" s="60"/>
    </row>
    <row r="318" spans="1:21" ht="18" customHeight="1">
      <c r="A318" s="748" t="s">
        <v>1053</v>
      </c>
      <c r="B318" s="575" t="s">
        <v>2751</v>
      </c>
      <c r="C318" s="575" t="s">
        <v>2758</v>
      </c>
      <c r="D318" s="598">
        <v>1</v>
      </c>
      <c r="E318" s="547">
        <v>51</v>
      </c>
      <c r="F318" s="547">
        <v>5</v>
      </c>
      <c r="G318" s="547">
        <v>1</v>
      </c>
      <c r="H318" s="549" t="s">
        <v>1231</v>
      </c>
      <c r="I318" s="581">
        <v>1.2</v>
      </c>
      <c r="J318" s="550">
        <v>0.5</v>
      </c>
      <c r="K318" s="551" t="s">
        <v>1264</v>
      </c>
      <c r="L318" s="604" t="s">
        <v>2753</v>
      </c>
      <c r="M318" s="560" t="s">
        <v>2754</v>
      </c>
      <c r="N318" s="574">
        <v>1.5</v>
      </c>
      <c r="O318" s="603" t="s">
        <v>2750</v>
      </c>
      <c r="P318" s="587">
        <v>51</v>
      </c>
      <c r="Q318" s="587">
        <v>5</v>
      </c>
      <c r="R318" s="570">
        <v>2</v>
      </c>
      <c r="S318" s="772" t="s">
        <v>3590</v>
      </c>
      <c r="T318" s="782"/>
      <c r="U318" s="60"/>
    </row>
    <row r="319" spans="1:21" ht="18" customHeight="1">
      <c r="A319" s="748" t="s">
        <v>1054</v>
      </c>
      <c r="B319" s="575" t="s">
        <v>2751</v>
      </c>
      <c r="C319" s="575" t="s">
        <v>2759</v>
      </c>
      <c r="D319" s="571">
        <v>1</v>
      </c>
      <c r="E319" s="547">
        <v>51</v>
      </c>
      <c r="F319" s="547">
        <v>5</v>
      </c>
      <c r="G319" s="547">
        <v>1</v>
      </c>
      <c r="H319" s="549" t="s">
        <v>1231</v>
      </c>
      <c r="I319" s="581">
        <v>1.2</v>
      </c>
      <c r="J319" s="550">
        <v>0.5</v>
      </c>
      <c r="K319" s="551" t="s">
        <v>1264</v>
      </c>
      <c r="L319" s="604" t="s">
        <v>2753</v>
      </c>
      <c r="M319" s="560" t="s">
        <v>2754</v>
      </c>
      <c r="N319" s="574">
        <v>1.5</v>
      </c>
      <c r="O319" s="603" t="s">
        <v>2750</v>
      </c>
      <c r="P319" s="587">
        <v>51</v>
      </c>
      <c r="Q319" s="587">
        <v>5</v>
      </c>
      <c r="R319" s="587">
        <v>2</v>
      </c>
      <c r="S319" s="772" t="s">
        <v>3590</v>
      </c>
      <c r="T319" s="782"/>
      <c r="U319" s="60"/>
    </row>
    <row r="320" spans="1:21" ht="18" customHeight="1">
      <c r="A320" s="748" t="s">
        <v>1055</v>
      </c>
      <c r="B320" s="575" t="s">
        <v>2751</v>
      </c>
      <c r="C320" s="653" t="s">
        <v>1055</v>
      </c>
      <c r="D320" s="599">
        <v>1</v>
      </c>
      <c r="E320" s="547">
        <v>51</v>
      </c>
      <c r="F320" s="621">
        <v>5</v>
      </c>
      <c r="G320" s="621">
        <v>1</v>
      </c>
      <c r="H320" s="549" t="s">
        <v>1231</v>
      </c>
      <c r="I320" s="572">
        <v>1</v>
      </c>
      <c r="J320" s="572">
        <v>0.5</v>
      </c>
      <c r="K320" s="551" t="s">
        <v>1264</v>
      </c>
      <c r="L320" s="604" t="s">
        <v>2753</v>
      </c>
      <c r="M320" s="560" t="s">
        <v>2754</v>
      </c>
      <c r="N320" s="574">
        <v>1.5</v>
      </c>
      <c r="O320" s="603" t="s">
        <v>2750</v>
      </c>
      <c r="P320" s="587">
        <v>51</v>
      </c>
      <c r="Q320" s="587">
        <v>5</v>
      </c>
      <c r="R320" s="587">
        <v>2</v>
      </c>
      <c r="S320" s="772" t="s">
        <v>3590</v>
      </c>
      <c r="T320" s="782"/>
      <c r="U320" s="60"/>
    </row>
    <row r="321" spans="1:21" ht="18" customHeight="1">
      <c r="A321" s="748" t="s">
        <v>1056</v>
      </c>
      <c r="B321" s="575" t="s">
        <v>2751</v>
      </c>
      <c r="C321" s="575" t="s">
        <v>2760</v>
      </c>
      <c r="D321" s="571">
        <v>1</v>
      </c>
      <c r="E321" s="547">
        <v>51</v>
      </c>
      <c r="F321" s="547">
        <v>5</v>
      </c>
      <c r="G321" s="547">
        <v>1</v>
      </c>
      <c r="H321" s="549" t="s">
        <v>1231</v>
      </c>
      <c r="I321" s="550">
        <v>1</v>
      </c>
      <c r="J321" s="550">
        <v>0.5</v>
      </c>
      <c r="K321" s="551" t="s">
        <v>1264</v>
      </c>
      <c r="L321" s="604" t="s">
        <v>2753</v>
      </c>
      <c r="M321" s="560" t="s">
        <v>2754</v>
      </c>
      <c r="N321" s="574">
        <v>1.5</v>
      </c>
      <c r="O321" s="603" t="s">
        <v>2750</v>
      </c>
      <c r="P321" s="587">
        <v>51</v>
      </c>
      <c r="Q321" s="587">
        <v>5</v>
      </c>
      <c r="R321" s="570">
        <v>2</v>
      </c>
      <c r="S321" s="772" t="s">
        <v>3590</v>
      </c>
      <c r="T321" s="782"/>
      <c r="U321" s="60"/>
    </row>
    <row r="322" spans="1:21" ht="18" customHeight="1">
      <c r="A322" s="748" t="s">
        <v>1057</v>
      </c>
      <c r="B322" s="575" t="s">
        <v>2751</v>
      </c>
      <c r="C322" s="575" t="s">
        <v>2761</v>
      </c>
      <c r="D322" s="548">
        <v>1</v>
      </c>
      <c r="E322" s="547">
        <v>51</v>
      </c>
      <c r="F322" s="547">
        <v>5</v>
      </c>
      <c r="G322" s="547">
        <v>1</v>
      </c>
      <c r="H322" s="549" t="s">
        <v>1231</v>
      </c>
      <c r="I322" s="591">
        <v>1</v>
      </c>
      <c r="J322" s="550">
        <v>0.5</v>
      </c>
      <c r="K322" s="551" t="s">
        <v>1264</v>
      </c>
      <c r="L322" s="552" t="s">
        <v>2762</v>
      </c>
      <c r="M322" s="553" t="s">
        <v>2763</v>
      </c>
      <c r="N322" s="574">
        <v>1.5</v>
      </c>
      <c r="O322" s="603" t="s">
        <v>2750</v>
      </c>
      <c r="P322" s="587">
        <v>51</v>
      </c>
      <c r="Q322" s="570">
        <v>5</v>
      </c>
      <c r="R322" s="570">
        <v>2</v>
      </c>
      <c r="S322" s="772" t="s">
        <v>3590</v>
      </c>
      <c r="T322" s="782"/>
      <c r="U322" s="60"/>
    </row>
    <row r="323" spans="1:21" ht="18" customHeight="1">
      <c r="A323" s="748" t="s">
        <v>364</v>
      </c>
      <c r="B323" s="575" t="s">
        <v>2751</v>
      </c>
      <c r="C323" s="575" t="s">
        <v>2764</v>
      </c>
      <c r="D323" s="571">
        <v>1</v>
      </c>
      <c r="E323" s="547">
        <v>51</v>
      </c>
      <c r="F323" s="547">
        <v>5</v>
      </c>
      <c r="G323" s="547">
        <v>1</v>
      </c>
      <c r="H323" s="549" t="s">
        <v>1231</v>
      </c>
      <c r="I323" s="550">
        <v>1</v>
      </c>
      <c r="J323" s="550">
        <v>0.5</v>
      </c>
      <c r="K323" s="551" t="s">
        <v>1264</v>
      </c>
      <c r="L323" s="604" t="s">
        <v>2613</v>
      </c>
      <c r="M323" s="560" t="s">
        <v>2765</v>
      </c>
      <c r="N323" s="574">
        <v>1.5</v>
      </c>
      <c r="O323" s="603" t="s">
        <v>2766</v>
      </c>
      <c r="P323" s="587">
        <v>51</v>
      </c>
      <c r="Q323" s="587">
        <v>5</v>
      </c>
      <c r="R323" s="587">
        <v>2</v>
      </c>
      <c r="S323" s="772" t="s">
        <v>3590</v>
      </c>
      <c r="T323" s="782"/>
      <c r="U323" s="60"/>
    </row>
    <row r="324" spans="1:21" ht="18" customHeight="1">
      <c r="A324" s="748" t="s">
        <v>365</v>
      </c>
      <c r="B324" s="575" t="s">
        <v>2748</v>
      </c>
      <c r="C324" s="575" t="s">
        <v>2767</v>
      </c>
      <c r="D324" s="571">
        <v>0</v>
      </c>
      <c r="E324" s="547">
        <v>51</v>
      </c>
      <c r="F324" s="571">
        <v>6</v>
      </c>
      <c r="G324" s="571">
        <v>1</v>
      </c>
      <c r="H324" s="549" t="s">
        <v>1231</v>
      </c>
      <c r="I324" s="591">
        <v>1.8</v>
      </c>
      <c r="J324" s="550">
        <v>0.5</v>
      </c>
      <c r="K324" s="551" t="s">
        <v>1264</v>
      </c>
      <c r="L324" s="604" t="s">
        <v>2585</v>
      </c>
      <c r="M324" s="560" t="s">
        <v>2768</v>
      </c>
      <c r="N324" s="566">
        <v>2.5</v>
      </c>
      <c r="O324" s="603" t="s">
        <v>2769</v>
      </c>
      <c r="P324" s="587">
        <v>51</v>
      </c>
      <c r="Q324" s="571">
        <v>6</v>
      </c>
      <c r="R324" s="587">
        <v>2</v>
      </c>
      <c r="S324" s="772" t="s">
        <v>3590</v>
      </c>
      <c r="T324" s="782"/>
      <c r="U324" s="60"/>
    </row>
    <row r="325" spans="1:21" ht="18" customHeight="1">
      <c r="A325" s="748" t="s">
        <v>366</v>
      </c>
      <c r="B325" s="575" t="s">
        <v>2748</v>
      </c>
      <c r="C325" s="575" t="s">
        <v>2770</v>
      </c>
      <c r="D325" s="548">
        <v>1</v>
      </c>
      <c r="E325" s="547">
        <v>51</v>
      </c>
      <c r="F325" s="547">
        <v>5</v>
      </c>
      <c r="G325" s="547">
        <v>1</v>
      </c>
      <c r="H325" s="549" t="s">
        <v>1231</v>
      </c>
      <c r="I325" s="567">
        <v>1</v>
      </c>
      <c r="J325" s="550">
        <v>0.5</v>
      </c>
      <c r="K325" s="551" t="s">
        <v>1264</v>
      </c>
      <c r="L325" s="552" t="s">
        <v>2615</v>
      </c>
      <c r="M325" s="553" t="s">
        <v>2749</v>
      </c>
      <c r="N325" s="574">
        <v>1.5</v>
      </c>
      <c r="O325" s="603" t="s">
        <v>2766</v>
      </c>
      <c r="P325" s="587">
        <v>51</v>
      </c>
      <c r="Q325" s="587">
        <v>5</v>
      </c>
      <c r="R325" s="570">
        <v>2</v>
      </c>
      <c r="S325" s="772" t="s">
        <v>3590</v>
      </c>
      <c r="T325" s="782"/>
      <c r="U325" s="60"/>
    </row>
    <row r="326" spans="1:21" ht="18" customHeight="1">
      <c r="A326" s="748" t="s">
        <v>687</v>
      </c>
      <c r="B326" s="575" t="s">
        <v>2748</v>
      </c>
      <c r="C326" s="575" t="s">
        <v>2771</v>
      </c>
      <c r="D326" s="597">
        <v>0</v>
      </c>
      <c r="E326" s="547">
        <v>51</v>
      </c>
      <c r="F326" s="547">
        <v>5</v>
      </c>
      <c r="G326" s="547">
        <v>1</v>
      </c>
      <c r="H326" s="549" t="s">
        <v>1231</v>
      </c>
      <c r="I326" s="581">
        <v>1.8</v>
      </c>
      <c r="J326" s="550">
        <v>0.5</v>
      </c>
      <c r="K326" s="551" t="s">
        <v>1264</v>
      </c>
      <c r="L326" s="604" t="s">
        <v>2613</v>
      </c>
      <c r="M326" s="560" t="s">
        <v>2765</v>
      </c>
      <c r="N326" s="645">
        <v>2.5</v>
      </c>
      <c r="O326" s="603" t="s">
        <v>2113</v>
      </c>
      <c r="P326" s="587">
        <v>51</v>
      </c>
      <c r="Q326" s="587">
        <v>5</v>
      </c>
      <c r="R326" s="587">
        <v>2</v>
      </c>
      <c r="S326" s="772" t="s">
        <v>3590</v>
      </c>
      <c r="T326" s="782"/>
      <c r="U326" s="60"/>
    </row>
    <row r="327" spans="1:21" ht="18" customHeight="1">
      <c r="A327" s="748" t="s">
        <v>688</v>
      </c>
      <c r="B327" s="575" t="s">
        <v>2748</v>
      </c>
      <c r="C327" s="575" t="s">
        <v>2772</v>
      </c>
      <c r="D327" s="571">
        <v>0</v>
      </c>
      <c r="E327" s="547">
        <v>51</v>
      </c>
      <c r="F327" s="547">
        <v>5</v>
      </c>
      <c r="G327" s="547">
        <v>1</v>
      </c>
      <c r="H327" s="549" t="s">
        <v>1231</v>
      </c>
      <c r="I327" s="591">
        <v>1.8</v>
      </c>
      <c r="J327" s="550">
        <v>0.5</v>
      </c>
      <c r="K327" s="551" t="s">
        <v>1264</v>
      </c>
      <c r="L327" s="604" t="s">
        <v>2585</v>
      </c>
      <c r="M327" s="560" t="s">
        <v>2768</v>
      </c>
      <c r="N327" s="566">
        <v>2.5</v>
      </c>
      <c r="O327" s="603" t="s">
        <v>2769</v>
      </c>
      <c r="P327" s="587">
        <v>51</v>
      </c>
      <c r="Q327" s="587">
        <v>5</v>
      </c>
      <c r="R327" s="587">
        <v>2</v>
      </c>
      <c r="S327" s="772" t="s">
        <v>3590</v>
      </c>
      <c r="T327" s="782"/>
      <c r="U327" s="60"/>
    </row>
    <row r="328" spans="1:21" ht="18" customHeight="1">
      <c r="A328" s="748" t="s">
        <v>689</v>
      </c>
      <c r="B328" s="575" t="s">
        <v>2748</v>
      </c>
      <c r="C328" s="659" t="s">
        <v>2773</v>
      </c>
      <c r="D328" s="599">
        <v>1</v>
      </c>
      <c r="E328" s="547">
        <v>51</v>
      </c>
      <c r="F328" s="621">
        <v>5</v>
      </c>
      <c r="G328" s="621">
        <v>1</v>
      </c>
      <c r="H328" s="549" t="s">
        <v>1231</v>
      </c>
      <c r="I328" s="572">
        <v>1</v>
      </c>
      <c r="J328" s="572">
        <v>0.5</v>
      </c>
      <c r="K328" s="551" t="s">
        <v>1264</v>
      </c>
      <c r="L328" s="604" t="s">
        <v>2753</v>
      </c>
      <c r="M328" s="560" t="s">
        <v>2754</v>
      </c>
      <c r="N328" s="574">
        <v>1.5</v>
      </c>
      <c r="O328" s="603" t="s">
        <v>2750</v>
      </c>
      <c r="P328" s="587">
        <v>51</v>
      </c>
      <c r="Q328" s="587">
        <v>5</v>
      </c>
      <c r="R328" s="570">
        <v>2</v>
      </c>
      <c r="S328" s="772" t="s">
        <v>3590</v>
      </c>
      <c r="T328" s="782"/>
      <c r="U328" s="60"/>
    </row>
    <row r="329" spans="1:21" ht="18" customHeight="1">
      <c r="A329" s="748" t="s">
        <v>690</v>
      </c>
      <c r="B329" s="575" t="s">
        <v>2751</v>
      </c>
      <c r="C329" s="575" t="s">
        <v>2774</v>
      </c>
      <c r="D329" s="548">
        <v>1</v>
      </c>
      <c r="E329" s="547">
        <v>51</v>
      </c>
      <c r="F329" s="547">
        <v>5</v>
      </c>
      <c r="G329" s="547">
        <v>1</v>
      </c>
      <c r="H329" s="549" t="s">
        <v>1231</v>
      </c>
      <c r="I329" s="591">
        <v>1</v>
      </c>
      <c r="J329" s="550">
        <v>0.5</v>
      </c>
      <c r="K329" s="551" t="s">
        <v>1264</v>
      </c>
      <c r="L329" s="552" t="s">
        <v>2762</v>
      </c>
      <c r="M329" s="553" t="s">
        <v>2763</v>
      </c>
      <c r="N329" s="574">
        <v>1.5</v>
      </c>
      <c r="O329" s="603" t="s">
        <v>2750</v>
      </c>
      <c r="P329" s="587">
        <v>51</v>
      </c>
      <c r="Q329" s="570">
        <v>5</v>
      </c>
      <c r="R329" s="570">
        <v>2</v>
      </c>
      <c r="S329" s="772" t="s">
        <v>3590</v>
      </c>
      <c r="T329" s="782"/>
      <c r="U329" s="60"/>
    </row>
    <row r="330" spans="1:21" ht="18" customHeight="1">
      <c r="A330" s="748" t="s">
        <v>26</v>
      </c>
      <c r="B330" s="575" t="s">
        <v>2751</v>
      </c>
      <c r="C330" s="575" t="s">
        <v>2775</v>
      </c>
      <c r="D330" s="548">
        <v>1</v>
      </c>
      <c r="E330" s="547">
        <v>51</v>
      </c>
      <c r="F330" s="547">
        <v>5</v>
      </c>
      <c r="G330" s="547">
        <v>1</v>
      </c>
      <c r="H330" s="549" t="s">
        <v>1231</v>
      </c>
      <c r="I330" s="550">
        <v>1</v>
      </c>
      <c r="J330" s="550">
        <v>0.5</v>
      </c>
      <c r="K330" s="551" t="s">
        <v>1264</v>
      </c>
      <c r="L330" s="552" t="s">
        <v>2762</v>
      </c>
      <c r="M330" s="553" t="s">
        <v>2763</v>
      </c>
      <c r="N330" s="574">
        <v>1.5</v>
      </c>
      <c r="O330" s="603" t="s">
        <v>2750</v>
      </c>
      <c r="P330" s="587">
        <v>51</v>
      </c>
      <c r="Q330" s="587">
        <v>5</v>
      </c>
      <c r="R330" s="587">
        <v>2</v>
      </c>
      <c r="S330" s="772" t="s">
        <v>3590</v>
      </c>
      <c r="T330" s="782"/>
      <c r="U330" s="60"/>
    </row>
    <row r="331" spans="1:21" ht="18" customHeight="1">
      <c r="A331" s="748" t="s">
        <v>714</v>
      </c>
      <c r="B331" s="575" t="s">
        <v>2751</v>
      </c>
      <c r="C331" s="575" t="s">
        <v>2776</v>
      </c>
      <c r="D331" s="587">
        <v>0</v>
      </c>
      <c r="E331" s="547">
        <v>51</v>
      </c>
      <c r="F331" s="547">
        <v>5</v>
      </c>
      <c r="G331" s="547">
        <v>1</v>
      </c>
      <c r="H331" s="549" t="s">
        <v>1231</v>
      </c>
      <c r="I331" s="550">
        <v>1.8</v>
      </c>
      <c r="J331" s="550">
        <v>0.5</v>
      </c>
      <c r="K331" s="551" t="s">
        <v>1264</v>
      </c>
      <c r="L331" s="604" t="s">
        <v>2753</v>
      </c>
      <c r="M331" s="560" t="s">
        <v>2754</v>
      </c>
      <c r="N331" s="645">
        <v>2.5</v>
      </c>
      <c r="O331" s="603" t="s">
        <v>2126</v>
      </c>
      <c r="P331" s="587">
        <v>51</v>
      </c>
      <c r="Q331" s="587">
        <v>5</v>
      </c>
      <c r="R331" s="587">
        <v>2</v>
      </c>
      <c r="S331" s="772" t="s">
        <v>3590</v>
      </c>
      <c r="T331" s="782"/>
      <c r="U331" s="60"/>
    </row>
    <row r="332" spans="1:21" ht="18" customHeight="1">
      <c r="A332" s="748" t="s">
        <v>715</v>
      </c>
      <c r="B332" s="575" t="s">
        <v>2751</v>
      </c>
      <c r="C332" s="575" t="s">
        <v>2777</v>
      </c>
      <c r="D332" s="548">
        <v>1</v>
      </c>
      <c r="E332" s="547">
        <v>51</v>
      </c>
      <c r="F332" s="547">
        <v>5</v>
      </c>
      <c r="G332" s="547">
        <v>1</v>
      </c>
      <c r="H332" s="549" t="s">
        <v>1231</v>
      </c>
      <c r="I332" s="624">
        <v>0.9</v>
      </c>
      <c r="J332" s="550">
        <v>0.5</v>
      </c>
      <c r="K332" s="551" t="s">
        <v>1264</v>
      </c>
      <c r="L332" s="625" t="s">
        <v>2778</v>
      </c>
      <c r="M332" s="626" t="s">
        <v>2779</v>
      </c>
      <c r="N332" s="574">
        <v>1.5</v>
      </c>
      <c r="O332" s="603" t="s">
        <v>2750</v>
      </c>
      <c r="P332" s="587">
        <v>51</v>
      </c>
      <c r="Q332" s="587">
        <v>5</v>
      </c>
      <c r="R332" s="570">
        <v>2</v>
      </c>
      <c r="S332" s="772" t="s">
        <v>3590</v>
      </c>
      <c r="T332" s="782"/>
      <c r="U332" s="60"/>
    </row>
    <row r="333" spans="1:21" ht="18" customHeight="1">
      <c r="A333" s="748" t="s">
        <v>1549</v>
      </c>
      <c r="B333" s="575" t="s">
        <v>2751</v>
      </c>
      <c r="C333" s="653" t="s">
        <v>1549</v>
      </c>
      <c r="D333" s="599">
        <v>1</v>
      </c>
      <c r="E333" s="547">
        <v>51</v>
      </c>
      <c r="F333" s="621">
        <v>5</v>
      </c>
      <c r="G333" s="621">
        <v>1</v>
      </c>
      <c r="H333" s="549" t="s">
        <v>1231</v>
      </c>
      <c r="I333" s="572">
        <v>1</v>
      </c>
      <c r="J333" s="572">
        <v>0.5</v>
      </c>
      <c r="K333" s="551" t="s">
        <v>1264</v>
      </c>
      <c r="L333" s="604" t="s">
        <v>2753</v>
      </c>
      <c r="M333" s="560" t="s">
        <v>2754</v>
      </c>
      <c r="N333" s="574">
        <v>1.5</v>
      </c>
      <c r="O333" s="603" t="s">
        <v>2750</v>
      </c>
      <c r="P333" s="587">
        <v>51</v>
      </c>
      <c r="Q333" s="587">
        <v>5</v>
      </c>
      <c r="R333" s="587">
        <v>2</v>
      </c>
      <c r="S333" s="772" t="s">
        <v>3590</v>
      </c>
      <c r="T333" s="782"/>
      <c r="U333" s="60"/>
    </row>
    <row r="334" spans="1:21" ht="18" customHeight="1">
      <c r="A334" s="748" t="s">
        <v>591</v>
      </c>
      <c r="B334" s="575" t="s">
        <v>2751</v>
      </c>
      <c r="C334" s="653" t="s">
        <v>591</v>
      </c>
      <c r="D334" s="571">
        <v>1</v>
      </c>
      <c r="E334" s="547">
        <v>51</v>
      </c>
      <c r="F334" s="571">
        <v>5</v>
      </c>
      <c r="G334" s="571">
        <v>1</v>
      </c>
      <c r="H334" s="549" t="s">
        <v>1231</v>
      </c>
      <c r="I334" s="660">
        <v>1.2</v>
      </c>
      <c r="J334" s="648">
        <v>0.5</v>
      </c>
      <c r="K334" s="551" t="s">
        <v>1264</v>
      </c>
      <c r="L334" s="604" t="s">
        <v>2780</v>
      </c>
      <c r="M334" s="560" t="s">
        <v>2781</v>
      </c>
      <c r="N334" s="574">
        <v>1.5</v>
      </c>
      <c r="O334" s="603" t="s">
        <v>2750</v>
      </c>
      <c r="P334" s="587">
        <v>51</v>
      </c>
      <c r="Q334" s="587">
        <v>5</v>
      </c>
      <c r="R334" s="587">
        <v>2</v>
      </c>
      <c r="S334" s="772" t="s">
        <v>3590</v>
      </c>
      <c r="T334" s="782"/>
      <c r="U334" s="60"/>
    </row>
    <row r="335" spans="1:21" ht="18" customHeight="1">
      <c r="A335" s="749" t="s">
        <v>2782</v>
      </c>
      <c r="B335" s="586" t="s">
        <v>1528</v>
      </c>
      <c r="C335" s="661" t="s">
        <v>2782</v>
      </c>
      <c r="D335" s="558">
        <v>0</v>
      </c>
      <c r="E335" s="547">
        <v>51</v>
      </c>
      <c r="F335" s="547">
        <v>5</v>
      </c>
      <c r="G335" s="547">
        <v>1</v>
      </c>
      <c r="H335" s="549" t="s">
        <v>1231</v>
      </c>
      <c r="I335" s="591">
        <v>1.8</v>
      </c>
      <c r="J335" s="550">
        <v>5</v>
      </c>
      <c r="K335" s="551" t="s">
        <v>1264</v>
      </c>
      <c r="L335" s="600" t="s">
        <v>2783</v>
      </c>
      <c r="M335" s="614" t="s">
        <v>2784</v>
      </c>
      <c r="N335" s="574">
        <v>2.5</v>
      </c>
      <c r="O335" s="581">
        <v>5</v>
      </c>
      <c r="P335" s="559" t="s">
        <v>2275</v>
      </c>
      <c r="Q335" s="662" t="s">
        <v>2276</v>
      </c>
      <c r="R335" s="662" t="s">
        <v>2277</v>
      </c>
      <c r="S335" s="877" t="s">
        <v>3589</v>
      </c>
      <c r="T335" s="782"/>
      <c r="U335" s="60"/>
    </row>
    <row r="336" spans="1:21" ht="18" customHeight="1">
      <c r="A336" s="749" t="s">
        <v>466</v>
      </c>
      <c r="B336" s="545" t="s">
        <v>2785</v>
      </c>
      <c r="C336" s="661" t="s">
        <v>466</v>
      </c>
      <c r="D336" s="558">
        <v>0</v>
      </c>
      <c r="E336" s="547">
        <v>51</v>
      </c>
      <c r="F336" s="547">
        <v>5</v>
      </c>
      <c r="G336" s="547">
        <v>1</v>
      </c>
      <c r="H336" s="549" t="s">
        <v>1231</v>
      </c>
      <c r="I336" s="591">
        <v>1.8</v>
      </c>
      <c r="J336" s="550">
        <v>5</v>
      </c>
      <c r="K336" s="551" t="s">
        <v>1264</v>
      </c>
      <c r="L336" s="600" t="s">
        <v>2783</v>
      </c>
      <c r="M336" s="614" t="s">
        <v>2784</v>
      </c>
      <c r="N336" s="574">
        <v>2.5</v>
      </c>
      <c r="O336" s="581">
        <v>5</v>
      </c>
      <c r="P336" s="559" t="s">
        <v>2275</v>
      </c>
      <c r="Q336" s="662" t="s">
        <v>2276</v>
      </c>
      <c r="R336" s="662" t="s">
        <v>2277</v>
      </c>
      <c r="S336" s="877" t="s">
        <v>3589</v>
      </c>
      <c r="T336" s="782"/>
      <c r="U336" s="60"/>
    </row>
    <row r="337" spans="1:21" ht="18" customHeight="1">
      <c r="A337" s="749" t="s">
        <v>467</v>
      </c>
      <c r="B337" s="545" t="s">
        <v>1528</v>
      </c>
      <c r="C337" s="661" t="s">
        <v>467</v>
      </c>
      <c r="D337" s="558">
        <v>0</v>
      </c>
      <c r="E337" s="547">
        <v>51</v>
      </c>
      <c r="F337" s="547">
        <v>5</v>
      </c>
      <c r="G337" s="547">
        <v>1</v>
      </c>
      <c r="H337" s="549" t="s">
        <v>1231</v>
      </c>
      <c r="I337" s="591">
        <v>1.8</v>
      </c>
      <c r="J337" s="550">
        <v>5</v>
      </c>
      <c r="K337" s="551" t="s">
        <v>1264</v>
      </c>
      <c r="L337" s="600" t="s">
        <v>2783</v>
      </c>
      <c r="M337" s="614" t="s">
        <v>2784</v>
      </c>
      <c r="N337" s="574">
        <v>2.5</v>
      </c>
      <c r="O337" s="581">
        <v>5</v>
      </c>
      <c r="P337" s="559" t="s">
        <v>2275</v>
      </c>
      <c r="Q337" s="662" t="s">
        <v>2276</v>
      </c>
      <c r="R337" s="662" t="s">
        <v>2277</v>
      </c>
      <c r="S337" s="877" t="s">
        <v>3589</v>
      </c>
      <c r="T337" s="781"/>
    </row>
    <row r="338" spans="1:21" ht="18" customHeight="1">
      <c r="A338" s="749" t="s">
        <v>468</v>
      </c>
      <c r="B338" s="545" t="s">
        <v>1528</v>
      </c>
      <c r="C338" s="661" t="s">
        <v>468</v>
      </c>
      <c r="D338" s="558">
        <v>0</v>
      </c>
      <c r="E338" s="547">
        <v>51</v>
      </c>
      <c r="F338" s="547">
        <v>5</v>
      </c>
      <c r="G338" s="547">
        <v>1</v>
      </c>
      <c r="H338" s="549" t="s">
        <v>1231</v>
      </c>
      <c r="I338" s="591">
        <v>1.8</v>
      </c>
      <c r="J338" s="550">
        <v>5</v>
      </c>
      <c r="K338" s="551" t="s">
        <v>1264</v>
      </c>
      <c r="L338" s="600" t="s">
        <v>2783</v>
      </c>
      <c r="M338" s="614" t="s">
        <v>2784</v>
      </c>
      <c r="N338" s="574">
        <v>2.5</v>
      </c>
      <c r="O338" s="581">
        <v>5</v>
      </c>
      <c r="P338" s="559" t="s">
        <v>2275</v>
      </c>
      <c r="Q338" s="662" t="s">
        <v>2276</v>
      </c>
      <c r="R338" s="662" t="s">
        <v>2277</v>
      </c>
      <c r="S338" s="877" t="s">
        <v>3589</v>
      </c>
      <c r="T338" s="781"/>
    </row>
    <row r="339" spans="1:21" ht="18" customHeight="1">
      <c r="A339" s="749" t="s">
        <v>469</v>
      </c>
      <c r="B339" s="545" t="s">
        <v>1528</v>
      </c>
      <c r="C339" s="661" t="s">
        <v>469</v>
      </c>
      <c r="D339" s="558">
        <v>0</v>
      </c>
      <c r="E339" s="547">
        <v>51</v>
      </c>
      <c r="F339" s="547">
        <v>5</v>
      </c>
      <c r="G339" s="547">
        <v>1</v>
      </c>
      <c r="H339" s="549" t="s">
        <v>1231</v>
      </c>
      <c r="I339" s="591">
        <v>1.8</v>
      </c>
      <c r="J339" s="550">
        <v>5</v>
      </c>
      <c r="K339" s="551" t="s">
        <v>1264</v>
      </c>
      <c r="L339" s="600" t="s">
        <v>2783</v>
      </c>
      <c r="M339" s="614" t="s">
        <v>2784</v>
      </c>
      <c r="N339" s="574">
        <v>2.5</v>
      </c>
      <c r="O339" s="581">
        <v>5</v>
      </c>
      <c r="P339" s="559" t="s">
        <v>2275</v>
      </c>
      <c r="Q339" s="662" t="s">
        <v>2276</v>
      </c>
      <c r="R339" s="662" t="s">
        <v>2277</v>
      </c>
      <c r="S339" s="877" t="s">
        <v>3589</v>
      </c>
      <c r="T339" s="784">
        <v>5</v>
      </c>
      <c r="U339" s="377"/>
    </row>
    <row r="340" spans="1:21" ht="18" customHeight="1">
      <c r="A340" s="744" t="s">
        <v>1044</v>
      </c>
      <c r="B340" s="545" t="s">
        <v>1528</v>
      </c>
      <c r="C340" s="545" t="s">
        <v>797</v>
      </c>
      <c r="D340" s="615">
        <v>1</v>
      </c>
      <c r="E340" s="547">
        <v>51</v>
      </c>
      <c r="F340" s="547">
        <v>5</v>
      </c>
      <c r="G340" s="547">
        <v>1</v>
      </c>
      <c r="H340" s="549" t="s">
        <v>1231</v>
      </c>
      <c r="I340" s="630">
        <v>1.2</v>
      </c>
      <c r="J340" s="550">
        <v>5</v>
      </c>
      <c r="K340" s="551" t="s">
        <v>1264</v>
      </c>
      <c r="L340" s="589" t="s">
        <v>2786</v>
      </c>
      <c r="M340" s="590" t="s">
        <v>2787</v>
      </c>
      <c r="N340" s="663">
        <v>1.5</v>
      </c>
      <c r="O340" s="572">
        <v>5</v>
      </c>
      <c r="P340" s="573" t="s">
        <v>2788</v>
      </c>
      <c r="Q340" s="664" t="s">
        <v>2789</v>
      </c>
      <c r="R340" s="664" t="s">
        <v>2790</v>
      </c>
      <c r="S340" s="877" t="s">
        <v>3589</v>
      </c>
      <c r="T340" s="777"/>
      <c r="U340" s="258"/>
    </row>
    <row r="341" spans="1:21" ht="18" customHeight="1">
      <c r="A341" s="744" t="s">
        <v>798</v>
      </c>
      <c r="B341" s="545" t="s">
        <v>1528</v>
      </c>
      <c r="C341" s="545" t="s">
        <v>286</v>
      </c>
      <c r="D341" s="621">
        <v>2</v>
      </c>
      <c r="E341" s="547">
        <v>51</v>
      </c>
      <c r="F341" s="547">
        <v>5</v>
      </c>
      <c r="G341" s="547">
        <v>1</v>
      </c>
      <c r="H341" s="549" t="s">
        <v>1231</v>
      </c>
      <c r="I341" s="572">
        <v>1</v>
      </c>
      <c r="J341" s="550">
        <v>5</v>
      </c>
      <c r="K341" s="551" t="s">
        <v>1264</v>
      </c>
      <c r="L341" s="573" t="s">
        <v>2791</v>
      </c>
      <c r="M341" s="665" t="s">
        <v>2792</v>
      </c>
      <c r="N341" s="666">
        <v>1.5</v>
      </c>
      <c r="O341" s="572">
        <v>5</v>
      </c>
      <c r="P341" s="573" t="s">
        <v>2788</v>
      </c>
      <c r="Q341" s="664" t="s">
        <v>2789</v>
      </c>
      <c r="R341" s="664" t="s">
        <v>2790</v>
      </c>
      <c r="S341" s="877" t="s">
        <v>3589</v>
      </c>
      <c r="T341" s="777"/>
      <c r="U341" s="258"/>
    </row>
    <row r="342" spans="1:21" ht="18" customHeight="1">
      <c r="A342" s="744" t="s">
        <v>287</v>
      </c>
      <c r="B342" s="545" t="s">
        <v>1528</v>
      </c>
      <c r="C342" s="545" t="s">
        <v>288</v>
      </c>
      <c r="D342" s="621">
        <v>2</v>
      </c>
      <c r="E342" s="547">
        <v>51</v>
      </c>
      <c r="F342" s="547">
        <v>5</v>
      </c>
      <c r="G342" s="547">
        <v>1</v>
      </c>
      <c r="H342" s="549" t="s">
        <v>1231</v>
      </c>
      <c r="I342" s="588">
        <v>1</v>
      </c>
      <c r="J342" s="550">
        <v>5</v>
      </c>
      <c r="K342" s="551" t="s">
        <v>1264</v>
      </c>
      <c r="L342" s="589" t="s">
        <v>2793</v>
      </c>
      <c r="M342" s="590" t="s">
        <v>2794</v>
      </c>
      <c r="N342" s="666">
        <v>1.5</v>
      </c>
      <c r="O342" s="572">
        <v>5</v>
      </c>
      <c r="P342" s="573" t="s">
        <v>2788</v>
      </c>
      <c r="Q342" s="664" t="s">
        <v>2789</v>
      </c>
      <c r="R342" s="664" t="s">
        <v>2790</v>
      </c>
      <c r="S342" s="877" t="s">
        <v>3589</v>
      </c>
      <c r="T342" s="778"/>
      <c r="U342" s="284"/>
    </row>
    <row r="343" spans="1:21" ht="18" customHeight="1">
      <c r="A343" s="744" t="s">
        <v>598</v>
      </c>
      <c r="B343" s="545" t="s">
        <v>1528</v>
      </c>
      <c r="C343" s="545" t="s">
        <v>599</v>
      </c>
      <c r="D343" s="621">
        <v>2</v>
      </c>
      <c r="E343" s="547">
        <v>51</v>
      </c>
      <c r="F343" s="547">
        <v>5</v>
      </c>
      <c r="G343" s="547">
        <v>1</v>
      </c>
      <c r="H343" s="549" t="s">
        <v>1231</v>
      </c>
      <c r="I343" s="572">
        <v>0.8</v>
      </c>
      <c r="J343" s="550">
        <v>5</v>
      </c>
      <c r="K343" s="551" t="s">
        <v>1264</v>
      </c>
      <c r="L343" s="573" t="s">
        <v>2791</v>
      </c>
      <c r="M343" s="665" t="s">
        <v>2792</v>
      </c>
      <c r="N343" s="666">
        <v>1.5</v>
      </c>
      <c r="O343" s="572">
        <v>5</v>
      </c>
      <c r="P343" s="573" t="s">
        <v>2788</v>
      </c>
      <c r="Q343" s="664" t="s">
        <v>2789</v>
      </c>
      <c r="R343" s="664" t="s">
        <v>2790</v>
      </c>
      <c r="S343" s="877" t="s">
        <v>3589</v>
      </c>
      <c r="T343" s="777"/>
      <c r="U343" s="258"/>
    </row>
    <row r="344" spans="1:21" ht="18" customHeight="1">
      <c r="A344" s="744" t="s">
        <v>54</v>
      </c>
      <c r="B344" s="545" t="s">
        <v>1528</v>
      </c>
      <c r="C344" s="562" t="s">
        <v>1246</v>
      </c>
      <c r="D344" s="621">
        <v>2</v>
      </c>
      <c r="E344" s="547">
        <v>51</v>
      </c>
      <c r="F344" s="547">
        <v>5</v>
      </c>
      <c r="G344" s="547">
        <v>1</v>
      </c>
      <c r="H344" s="549" t="s">
        <v>1231</v>
      </c>
      <c r="I344" s="572">
        <v>0.8</v>
      </c>
      <c r="J344" s="550">
        <v>5</v>
      </c>
      <c r="K344" s="551" t="s">
        <v>1264</v>
      </c>
      <c r="L344" s="573" t="s">
        <v>2791</v>
      </c>
      <c r="M344" s="665" t="s">
        <v>2792</v>
      </c>
      <c r="N344" s="666">
        <v>1.5</v>
      </c>
      <c r="O344" s="572">
        <v>5</v>
      </c>
      <c r="P344" s="573" t="s">
        <v>2788</v>
      </c>
      <c r="Q344" s="664" t="s">
        <v>2789</v>
      </c>
      <c r="R344" s="664" t="s">
        <v>2790</v>
      </c>
      <c r="S344" s="877" t="s">
        <v>3589</v>
      </c>
      <c r="T344" s="784">
        <v>5</v>
      </c>
      <c r="U344" s="377"/>
    </row>
    <row r="345" spans="1:21" ht="18" customHeight="1">
      <c r="A345" s="744" t="s">
        <v>2795</v>
      </c>
      <c r="B345" s="545" t="s">
        <v>1528</v>
      </c>
      <c r="C345" s="562" t="s">
        <v>2796</v>
      </c>
      <c r="D345" s="587">
        <v>2</v>
      </c>
      <c r="E345" s="587">
        <v>51</v>
      </c>
      <c r="F345" s="587">
        <v>5</v>
      </c>
      <c r="G345" s="587">
        <v>1</v>
      </c>
      <c r="H345" s="550" t="s">
        <v>1231</v>
      </c>
      <c r="I345" s="550">
        <v>0.8</v>
      </c>
      <c r="J345" s="550">
        <v>5</v>
      </c>
      <c r="K345" s="551" t="s">
        <v>1264</v>
      </c>
      <c r="L345" s="604" t="s">
        <v>2797</v>
      </c>
      <c r="M345" s="560" t="s">
        <v>2798</v>
      </c>
      <c r="N345" s="645">
        <v>1.5</v>
      </c>
      <c r="O345" s="550">
        <v>5</v>
      </c>
      <c r="P345" s="604" t="s">
        <v>2275</v>
      </c>
      <c r="Q345" s="667" t="s">
        <v>2276</v>
      </c>
      <c r="R345" s="667" t="s">
        <v>2277</v>
      </c>
      <c r="S345" s="877" t="s">
        <v>3589</v>
      </c>
      <c r="T345" s="778"/>
      <c r="U345" s="284"/>
    </row>
    <row r="346" spans="1:21" ht="18" customHeight="1">
      <c r="A346" s="744" t="s">
        <v>2799</v>
      </c>
      <c r="B346" s="545" t="s">
        <v>1528</v>
      </c>
      <c r="C346" s="562" t="s">
        <v>2800</v>
      </c>
      <c r="D346" s="587">
        <v>2</v>
      </c>
      <c r="E346" s="587">
        <v>51</v>
      </c>
      <c r="F346" s="587">
        <v>5</v>
      </c>
      <c r="G346" s="587">
        <v>1</v>
      </c>
      <c r="H346" s="550" t="s">
        <v>1231</v>
      </c>
      <c r="I346" s="550">
        <v>0.8</v>
      </c>
      <c r="J346" s="550">
        <v>5</v>
      </c>
      <c r="K346" s="551" t="s">
        <v>1264</v>
      </c>
      <c r="L346" s="604" t="s">
        <v>2797</v>
      </c>
      <c r="M346" s="560" t="s">
        <v>2798</v>
      </c>
      <c r="N346" s="645">
        <v>1.5</v>
      </c>
      <c r="O346" s="550">
        <v>5</v>
      </c>
      <c r="P346" s="604" t="s">
        <v>2275</v>
      </c>
      <c r="Q346" s="667" t="s">
        <v>2276</v>
      </c>
      <c r="R346" s="667" t="s">
        <v>2277</v>
      </c>
      <c r="S346" s="877" t="s">
        <v>3589</v>
      </c>
      <c r="T346" s="778"/>
      <c r="U346" s="284"/>
    </row>
    <row r="347" spans="1:21" ht="18" customHeight="1">
      <c r="A347" s="744" t="s">
        <v>2801</v>
      </c>
      <c r="B347" s="545" t="s">
        <v>1528</v>
      </c>
      <c r="C347" s="562" t="s">
        <v>2802</v>
      </c>
      <c r="D347" s="587">
        <v>0</v>
      </c>
      <c r="E347" s="587">
        <v>51</v>
      </c>
      <c r="F347" s="587">
        <v>5</v>
      </c>
      <c r="G347" s="587">
        <v>1</v>
      </c>
      <c r="H347" s="550" t="s">
        <v>1231</v>
      </c>
      <c r="I347" s="550">
        <v>1.8</v>
      </c>
      <c r="J347" s="550">
        <v>5</v>
      </c>
      <c r="K347" s="551" t="s">
        <v>1264</v>
      </c>
      <c r="L347" s="604" t="s">
        <v>2797</v>
      </c>
      <c r="M347" s="560" t="s">
        <v>2798</v>
      </c>
      <c r="N347" s="645">
        <v>2.5</v>
      </c>
      <c r="O347" s="550">
        <v>5</v>
      </c>
      <c r="P347" s="604" t="s">
        <v>2544</v>
      </c>
      <c r="Q347" s="667" t="s">
        <v>2276</v>
      </c>
      <c r="R347" s="667" t="s">
        <v>2277</v>
      </c>
      <c r="S347" s="877" t="s">
        <v>3589</v>
      </c>
      <c r="T347" s="777"/>
      <c r="U347" s="258"/>
    </row>
    <row r="348" spans="1:21" ht="18" customHeight="1">
      <c r="A348" s="744" t="s">
        <v>2803</v>
      </c>
      <c r="B348" s="545" t="s">
        <v>1528</v>
      </c>
      <c r="C348" s="562" t="s">
        <v>2804</v>
      </c>
      <c r="D348" s="587">
        <v>1</v>
      </c>
      <c r="E348" s="587">
        <v>51</v>
      </c>
      <c r="F348" s="587">
        <v>5</v>
      </c>
      <c r="G348" s="587">
        <v>1</v>
      </c>
      <c r="H348" s="550" t="s">
        <v>1231</v>
      </c>
      <c r="I348" s="550">
        <v>1</v>
      </c>
      <c r="J348" s="550">
        <v>5</v>
      </c>
      <c r="K348" s="551" t="s">
        <v>1264</v>
      </c>
      <c r="L348" s="604" t="s">
        <v>2805</v>
      </c>
      <c r="M348" s="560" t="s">
        <v>2806</v>
      </c>
      <c r="N348" s="645">
        <v>1.5</v>
      </c>
      <c r="O348" s="550">
        <v>5</v>
      </c>
      <c r="P348" s="604" t="s">
        <v>2788</v>
      </c>
      <c r="Q348" s="667" t="s">
        <v>2789</v>
      </c>
      <c r="R348" s="667" t="s">
        <v>2790</v>
      </c>
      <c r="S348" s="877" t="s">
        <v>3589</v>
      </c>
      <c r="T348" s="777"/>
      <c r="U348" s="258"/>
    </row>
    <row r="349" spans="1:21" ht="18" customHeight="1">
      <c r="A349" s="744" t="s">
        <v>2807</v>
      </c>
      <c r="B349" s="545" t="s">
        <v>1528</v>
      </c>
      <c r="C349" s="562" t="s">
        <v>2808</v>
      </c>
      <c r="D349" s="587">
        <v>1</v>
      </c>
      <c r="E349" s="587">
        <v>51</v>
      </c>
      <c r="F349" s="587">
        <v>5</v>
      </c>
      <c r="G349" s="587">
        <v>1</v>
      </c>
      <c r="H349" s="550" t="s">
        <v>1231</v>
      </c>
      <c r="I349" s="550">
        <v>1.2</v>
      </c>
      <c r="J349" s="550">
        <v>5</v>
      </c>
      <c r="K349" s="551" t="s">
        <v>1264</v>
      </c>
      <c r="L349" s="604" t="s">
        <v>2805</v>
      </c>
      <c r="M349" s="560" t="s">
        <v>2806</v>
      </c>
      <c r="N349" s="645">
        <v>1.5</v>
      </c>
      <c r="O349" s="550">
        <v>5</v>
      </c>
      <c r="P349" s="604" t="s">
        <v>2788</v>
      </c>
      <c r="Q349" s="667" t="s">
        <v>2789</v>
      </c>
      <c r="R349" s="667" t="s">
        <v>2790</v>
      </c>
      <c r="S349" s="877" t="s">
        <v>3589</v>
      </c>
      <c r="T349" s="778"/>
      <c r="U349" s="284"/>
    </row>
    <row r="350" spans="1:21" ht="18" customHeight="1">
      <c r="A350" s="748" t="s">
        <v>1247</v>
      </c>
      <c r="B350" s="568" t="s">
        <v>123</v>
      </c>
      <c r="C350" s="575" t="s">
        <v>1248</v>
      </c>
      <c r="D350" s="621">
        <v>1</v>
      </c>
      <c r="E350" s="547">
        <v>51</v>
      </c>
      <c r="F350" s="621">
        <v>5</v>
      </c>
      <c r="G350" s="621">
        <v>1</v>
      </c>
      <c r="H350" s="549" t="s">
        <v>1231</v>
      </c>
      <c r="I350" s="550">
        <v>0.8</v>
      </c>
      <c r="J350" s="550">
        <v>5</v>
      </c>
      <c r="K350" s="551" t="s">
        <v>1264</v>
      </c>
      <c r="L350" s="573" t="s">
        <v>2809</v>
      </c>
      <c r="M350" s="560" t="s">
        <v>2810</v>
      </c>
      <c r="N350" s="645">
        <v>1.5</v>
      </c>
      <c r="O350" s="603">
        <v>5</v>
      </c>
      <c r="P350" s="577" t="s">
        <v>2788</v>
      </c>
      <c r="Q350" s="601" t="s">
        <v>2789</v>
      </c>
      <c r="R350" s="601" t="s">
        <v>2790</v>
      </c>
      <c r="S350" s="770" t="s">
        <v>3671</v>
      </c>
      <c r="T350" s="777"/>
      <c r="U350" s="258"/>
    </row>
    <row r="351" spans="1:21" ht="18" customHeight="1">
      <c r="A351" s="748" t="s">
        <v>1249</v>
      </c>
      <c r="B351" s="575" t="s">
        <v>123</v>
      </c>
      <c r="C351" s="575" t="s">
        <v>1250</v>
      </c>
      <c r="D351" s="548">
        <v>1</v>
      </c>
      <c r="E351" s="547">
        <v>51</v>
      </c>
      <c r="F351" s="621">
        <v>5</v>
      </c>
      <c r="G351" s="621">
        <v>1</v>
      </c>
      <c r="H351" s="549" t="s">
        <v>1231</v>
      </c>
      <c r="I351" s="550">
        <v>0.8</v>
      </c>
      <c r="J351" s="550">
        <v>5</v>
      </c>
      <c r="K351" s="551" t="s">
        <v>1264</v>
      </c>
      <c r="L351" s="552" t="s">
        <v>2811</v>
      </c>
      <c r="M351" s="553" t="s">
        <v>2812</v>
      </c>
      <c r="N351" s="645">
        <v>1.5</v>
      </c>
      <c r="O351" s="603">
        <v>5</v>
      </c>
      <c r="P351" s="577" t="s">
        <v>2788</v>
      </c>
      <c r="Q351" s="601" t="s">
        <v>2789</v>
      </c>
      <c r="R351" s="601" t="s">
        <v>2790</v>
      </c>
      <c r="S351" s="770"/>
      <c r="T351" s="777"/>
      <c r="U351" s="258"/>
    </row>
    <row r="352" spans="1:21" ht="18" customHeight="1">
      <c r="A352" s="748" t="s">
        <v>1251</v>
      </c>
      <c r="B352" s="575" t="s">
        <v>123</v>
      </c>
      <c r="C352" s="575" t="s">
        <v>742</v>
      </c>
      <c r="D352" s="558">
        <v>1</v>
      </c>
      <c r="E352" s="547">
        <v>51</v>
      </c>
      <c r="F352" s="558">
        <v>5</v>
      </c>
      <c r="G352" s="547">
        <v>1</v>
      </c>
      <c r="H352" s="549" t="s">
        <v>1231</v>
      </c>
      <c r="I352" s="581">
        <v>1</v>
      </c>
      <c r="J352" s="550">
        <v>5</v>
      </c>
      <c r="K352" s="551" t="s">
        <v>1264</v>
      </c>
      <c r="L352" s="559" t="s">
        <v>2813</v>
      </c>
      <c r="M352" s="582" t="s">
        <v>2814</v>
      </c>
      <c r="N352" s="561">
        <v>1.5</v>
      </c>
      <c r="O352" s="603">
        <v>5</v>
      </c>
      <c r="P352" s="559" t="s">
        <v>2788</v>
      </c>
      <c r="Q352" s="662" t="s">
        <v>2789</v>
      </c>
      <c r="R352" s="662" t="s">
        <v>2790</v>
      </c>
      <c r="S352" s="771" t="s">
        <v>3634</v>
      </c>
      <c r="T352" s="785">
        <v>5</v>
      </c>
      <c r="U352" s="378"/>
    </row>
    <row r="353" spans="1:21" ht="18" customHeight="1">
      <c r="A353" s="748" t="s">
        <v>704</v>
      </c>
      <c r="B353" s="575" t="s">
        <v>123</v>
      </c>
      <c r="C353" s="575" t="s">
        <v>622</v>
      </c>
      <c r="D353" s="548">
        <v>1</v>
      </c>
      <c r="E353" s="547">
        <v>51</v>
      </c>
      <c r="F353" s="621">
        <v>5</v>
      </c>
      <c r="G353" s="621">
        <v>1</v>
      </c>
      <c r="H353" s="549" t="s">
        <v>1231</v>
      </c>
      <c r="I353" s="550">
        <v>0.8</v>
      </c>
      <c r="J353" s="550">
        <v>5</v>
      </c>
      <c r="K353" s="551" t="s">
        <v>1264</v>
      </c>
      <c r="L353" s="552" t="s">
        <v>2811</v>
      </c>
      <c r="M353" s="553" t="s">
        <v>2812</v>
      </c>
      <c r="N353" s="645">
        <v>1.5</v>
      </c>
      <c r="O353" s="577"/>
      <c r="P353" s="577"/>
      <c r="Q353" s="601"/>
      <c r="R353" s="601"/>
      <c r="S353" s="771" t="s">
        <v>3634</v>
      </c>
      <c r="T353" s="778"/>
      <c r="U353" s="284"/>
    </row>
    <row r="354" spans="1:21" ht="18" customHeight="1">
      <c r="A354" s="748" t="s">
        <v>623</v>
      </c>
      <c r="B354" s="575" t="s">
        <v>123</v>
      </c>
      <c r="C354" s="575" t="s">
        <v>624</v>
      </c>
      <c r="D354" s="558">
        <v>1</v>
      </c>
      <c r="E354" s="547">
        <v>51</v>
      </c>
      <c r="F354" s="558">
        <v>5</v>
      </c>
      <c r="G354" s="547">
        <v>1</v>
      </c>
      <c r="H354" s="549" t="s">
        <v>1231</v>
      </c>
      <c r="I354" s="581">
        <v>0.8</v>
      </c>
      <c r="J354" s="550">
        <v>5</v>
      </c>
      <c r="K354" s="551" t="s">
        <v>1264</v>
      </c>
      <c r="L354" s="559" t="s">
        <v>2813</v>
      </c>
      <c r="M354" s="582" t="s">
        <v>2814</v>
      </c>
      <c r="N354" s="561">
        <v>1.5</v>
      </c>
      <c r="O354" s="603">
        <v>5</v>
      </c>
      <c r="P354" s="559" t="s">
        <v>2788</v>
      </c>
      <c r="Q354" s="662" t="s">
        <v>2789</v>
      </c>
      <c r="R354" s="662" t="s">
        <v>2790</v>
      </c>
      <c r="S354" s="770" t="s">
        <v>3634</v>
      </c>
      <c r="T354" s="777"/>
      <c r="U354" s="258"/>
    </row>
    <row r="355" spans="1:21" ht="18" customHeight="1">
      <c r="A355" s="748" t="s">
        <v>625</v>
      </c>
      <c r="B355" s="575" t="s">
        <v>123</v>
      </c>
      <c r="C355" s="575" t="s">
        <v>626</v>
      </c>
      <c r="D355" s="558">
        <v>1</v>
      </c>
      <c r="E355" s="547">
        <v>51</v>
      </c>
      <c r="F355" s="558">
        <v>5</v>
      </c>
      <c r="G355" s="547">
        <v>1</v>
      </c>
      <c r="H355" s="549" t="s">
        <v>1231</v>
      </c>
      <c r="I355" s="581">
        <v>0.8</v>
      </c>
      <c r="J355" s="550">
        <v>5</v>
      </c>
      <c r="K355" s="551" t="s">
        <v>1264</v>
      </c>
      <c r="L355" s="559" t="s">
        <v>2813</v>
      </c>
      <c r="M355" s="582" t="s">
        <v>2814</v>
      </c>
      <c r="N355" s="561">
        <v>1.5</v>
      </c>
      <c r="O355" s="603">
        <v>5</v>
      </c>
      <c r="P355" s="559" t="s">
        <v>2788</v>
      </c>
      <c r="Q355" s="662" t="s">
        <v>2789</v>
      </c>
      <c r="R355" s="662" t="s">
        <v>2790</v>
      </c>
      <c r="S355" s="770" t="s">
        <v>3634</v>
      </c>
      <c r="T355" s="777"/>
      <c r="U355" s="258"/>
    </row>
    <row r="356" spans="1:21" ht="18" customHeight="1">
      <c r="A356" s="748" t="s">
        <v>627</v>
      </c>
      <c r="B356" s="575" t="s">
        <v>123</v>
      </c>
      <c r="C356" s="575" t="s">
        <v>628</v>
      </c>
      <c r="D356" s="558">
        <v>1</v>
      </c>
      <c r="E356" s="547">
        <v>51</v>
      </c>
      <c r="F356" s="558">
        <v>5</v>
      </c>
      <c r="G356" s="547">
        <v>1</v>
      </c>
      <c r="H356" s="549" t="s">
        <v>1231</v>
      </c>
      <c r="I356" s="581">
        <v>0.8</v>
      </c>
      <c r="J356" s="550">
        <v>5</v>
      </c>
      <c r="K356" s="551" t="s">
        <v>1264</v>
      </c>
      <c r="L356" s="559" t="s">
        <v>2813</v>
      </c>
      <c r="M356" s="582" t="s">
        <v>2814</v>
      </c>
      <c r="N356" s="561">
        <v>1.5</v>
      </c>
      <c r="O356" s="603">
        <v>5</v>
      </c>
      <c r="P356" s="559" t="s">
        <v>2788</v>
      </c>
      <c r="Q356" s="662" t="s">
        <v>2789</v>
      </c>
      <c r="R356" s="662" t="s">
        <v>2790</v>
      </c>
      <c r="S356" s="770" t="s">
        <v>3634</v>
      </c>
      <c r="T356" s="778"/>
      <c r="U356" s="284"/>
    </row>
    <row r="357" spans="1:21" ht="18" customHeight="1">
      <c r="A357" s="748" t="s">
        <v>19</v>
      </c>
      <c r="B357" s="575" t="s">
        <v>123</v>
      </c>
      <c r="C357" s="575" t="s">
        <v>20</v>
      </c>
      <c r="D357" s="548">
        <v>1</v>
      </c>
      <c r="E357" s="547">
        <v>51</v>
      </c>
      <c r="F357" s="621">
        <v>5</v>
      </c>
      <c r="G357" s="621">
        <v>1</v>
      </c>
      <c r="H357" s="549" t="s">
        <v>1231</v>
      </c>
      <c r="I357" s="572">
        <v>1</v>
      </c>
      <c r="J357" s="572">
        <v>5</v>
      </c>
      <c r="K357" s="551" t="s">
        <v>1264</v>
      </c>
      <c r="L357" s="552" t="s">
        <v>2811</v>
      </c>
      <c r="M357" s="553" t="s">
        <v>2812</v>
      </c>
      <c r="N357" s="645">
        <v>1.5</v>
      </c>
      <c r="O357" s="603">
        <v>5</v>
      </c>
      <c r="P357" s="577" t="s">
        <v>2788</v>
      </c>
      <c r="Q357" s="601" t="s">
        <v>2789</v>
      </c>
      <c r="R357" s="601" t="s">
        <v>2790</v>
      </c>
      <c r="S357" s="770" t="s">
        <v>3634</v>
      </c>
      <c r="T357" s="784">
        <v>5</v>
      </c>
      <c r="U357" s="377"/>
    </row>
    <row r="358" spans="1:21" ht="18" customHeight="1">
      <c r="A358" s="748" t="s">
        <v>21</v>
      </c>
      <c r="B358" s="575" t="s">
        <v>123</v>
      </c>
      <c r="C358" s="575" t="s">
        <v>22</v>
      </c>
      <c r="D358" s="548">
        <v>1</v>
      </c>
      <c r="E358" s="547">
        <v>51</v>
      </c>
      <c r="F358" s="621">
        <v>5</v>
      </c>
      <c r="G358" s="621">
        <v>1</v>
      </c>
      <c r="H358" s="549" t="s">
        <v>1231</v>
      </c>
      <c r="I358" s="572">
        <v>0.8</v>
      </c>
      <c r="J358" s="572">
        <v>5</v>
      </c>
      <c r="K358" s="551" t="s">
        <v>1264</v>
      </c>
      <c r="L358" s="552" t="s">
        <v>2811</v>
      </c>
      <c r="M358" s="553" t="s">
        <v>2812</v>
      </c>
      <c r="N358" s="645">
        <v>1.5</v>
      </c>
      <c r="O358" s="603">
        <v>5</v>
      </c>
      <c r="P358" s="577" t="s">
        <v>2788</v>
      </c>
      <c r="Q358" s="601" t="s">
        <v>2789</v>
      </c>
      <c r="R358" s="601" t="s">
        <v>2790</v>
      </c>
      <c r="S358" s="770" t="s">
        <v>3634</v>
      </c>
      <c r="T358" s="784">
        <v>5</v>
      </c>
      <c r="U358" s="377"/>
    </row>
    <row r="359" spans="1:21" ht="18" customHeight="1">
      <c r="A359" s="748" t="s">
        <v>23</v>
      </c>
      <c r="B359" s="575" t="s">
        <v>123</v>
      </c>
      <c r="C359" s="575" t="s">
        <v>24</v>
      </c>
      <c r="D359" s="558">
        <v>1</v>
      </c>
      <c r="E359" s="547">
        <v>51</v>
      </c>
      <c r="F359" s="558">
        <v>5</v>
      </c>
      <c r="G359" s="547">
        <v>1</v>
      </c>
      <c r="H359" s="549" t="s">
        <v>1231</v>
      </c>
      <c r="I359" s="581">
        <v>0.8</v>
      </c>
      <c r="J359" s="550">
        <v>5</v>
      </c>
      <c r="K359" s="551" t="s">
        <v>1264</v>
      </c>
      <c r="L359" s="559" t="s">
        <v>2813</v>
      </c>
      <c r="M359" s="582" t="s">
        <v>2814</v>
      </c>
      <c r="N359" s="561">
        <v>1.5</v>
      </c>
      <c r="O359" s="603">
        <v>5</v>
      </c>
      <c r="P359" s="559" t="s">
        <v>2788</v>
      </c>
      <c r="Q359" s="662" t="s">
        <v>2789</v>
      </c>
      <c r="R359" s="662" t="s">
        <v>2790</v>
      </c>
      <c r="S359" s="770" t="s">
        <v>3634</v>
      </c>
      <c r="T359" s="781"/>
    </row>
    <row r="360" spans="1:21" ht="18" customHeight="1">
      <c r="A360" s="748" t="s">
        <v>896</v>
      </c>
      <c r="B360" s="575" t="s">
        <v>123</v>
      </c>
      <c r="C360" s="575" t="s">
        <v>2815</v>
      </c>
      <c r="D360" s="548">
        <v>1</v>
      </c>
      <c r="E360" s="547">
        <v>51</v>
      </c>
      <c r="F360" s="547">
        <v>5</v>
      </c>
      <c r="G360" s="547">
        <v>1</v>
      </c>
      <c r="H360" s="549" t="s">
        <v>1231</v>
      </c>
      <c r="I360" s="591">
        <v>0.8</v>
      </c>
      <c r="J360" s="550">
        <v>5</v>
      </c>
      <c r="K360" s="551" t="s">
        <v>1264</v>
      </c>
      <c r="L360" s="600" t="s">
        <v>2816</v>
      </c>
      <c r="M360" s="614" t="s">
        <v>2817</v>
      </c>
      <c r="N360" s="574">
        <v>1.5</v>
      </c>
      <c r="O360" s="603">
        <v>5</v>
      </c>
      <c r="P360" s="577" t="s">
        <v>2275</v>
      </c>
      <c r="Q360" s="601" t="s">
        <v>2276</v>
      </c>
      <c r="R360" s="601" t="s">
        <v>2277</v>
      </c>
      <c r="S360" s="770" t="s">
        <v>3634</v>
      </c>
      <c r="T360" s="781"/>
    </row>
    <row r="361" spans="1:21" ht="18" customHeight="1">
      <c r="A361" s="748" t="s">
        <v>1132</v>
      </c>
      <c r="B361" s="575" t="s">
        <v>123</v>
      </c>
      <c r="C361" s="575" t="s">
        <v>2818</v>
      </c>
      <c r="D361" s="548">
        <v>1</v>
      </c>
      <c r="E361" s="547">
        <v>51</v>
      </c>
      <c r="F361" s="547">
        <v>5</v>
      </c>
      <c r="G361" s="547">
        <v>1</v>
      </c>
      <c r="H361" s="549" t="s">
        <v>1231</v>
      </c>
      <c r="I361" s="591">
        <v>0.8</v>
      </c>
      <c r="J361" s="550">
        <v>5</v>
      </c>
      <c r="K361" s="551" t="s">
        <v>1264</v>
      </c>
      <c r="L361" s="600" t="s">
        <v>2819</v>
      </c>
      <c r="M361" s="614" t="s">
        <v>2817</v>
      </c>
      <c r="N361" s="574">
        <v>1.5</v>
      </c>
      <c r="O361" s="603">
        <v>5</v>
      </c>
      <c r="P361" s="577" t="s">
        <v>2275</v>
      </c>
      <c r="Q361" s="601" t="s">
        <v>2276</v>
      </c>
      <c r="R361" s="601" t="s">
        <v>2277</v>
      </c>
      <c r="S361" s="771" t="s">
        <v>3634</v>
      </c>
      <c r="T361" s="781"/>
    </row>
    <row r="362" spans="1:21" ht="18" customHeight="1">
      <c r="A362" s="748" t="s">
        <v>1133</v>
      </c>
      <c r="B362" s="575" t="s">
        <v>123</v>
      </c>
      <c r="C362" s="575" t="s">
        <v>2820</v>
      </c>
      <c r="D362" s="548">
        <v>1</v>
      </c>
      <c r="E362" s="547">
        <v>51</v>
      </c>
      <c r="F362" s="547">
        <v>5</v>
      </c>
      <c r="G362" s="547">
        <v>1</v>
      </c>
      <c r="H362" s="549" t="s">
        <v>1231</v>
      </c>
      <c r="I362" s="591">
        <v>0.8</v>
      </c>
      <c r="J362" s="550">
        <v>5</v>
      </c>
      <c r="K362" s="551" t="s">
        <v>1264</v>
      </c>
      <c r="L362" s="600" t="s">
        <v>2819</v>
      </c>
      <c r="M362" s="614" t="s">
        <v>2817</v>
      </c>
      <c r="N362" s="574">
        <v>1.5</v>
      </c>
      <c r="O362" s="603">
        <v>5</v>
      </c>
      <c r="P362" s="577" t="s">
        <v>2275</v>
      </c>
      <c r="Q362" s="601" t="s">
        <v>2276</v>
      </c>
      <c r="R362" s="601" t="s">
        <v>2277</v>
      </c>
      <c r="S362" s="771" t="s">
        <v>3634</v>
      </c>
      <c r="T362" s="781"/>
    </row>
    <row r="363" spans="1:21" ht="18" customHeight="1">
      <c r="A363" s="748" t="s">
        <v>1212</v>
      </c>
      <c r="B363" s="575" t="s">
        <v>123</v>
      </c>
      <c r="C363" s="575" t="s">
        <v>2821</v>
      </c>
      <c r="D363" s="548">
        <v>1</v>
      </c>
      <c r="E363" s="547">
        <v>51</v>
      </c>
      <c r="F363" s="547">
        <v>5</v>
      </c>
      <c r="G363" s="547">
        <v>1</v>
      </c>
      <c r="H363" s="549" t="s">
        <v>1231</v>
      </c>
      <c r="I363" s="550">
        <v>1</v>
      </c>
      <c r="J363" s="550">
        <v>5</v>
      </c>
      <c r="K363" s="551" t="s">
        <v>1264</v>
      </c>
      <c r="L363" s="600" t="s">
        <v>2819</v>
      </c>
      <c r="M363" s="614" t="s">
        <v>2817</v>
      </c>
      <c r="N363" s="574">
        <v>1.5</v>
      </c>
      <c r="O363" s="603">
        <v>5</v>
      </c>
      <c r="P363" s="577" t="s">
        <v>2275</v>
      </c>
      <c r="Q363" s="601" t="s">
        <v>2276</v>
      </c>
      <c r="R363" s="601" t="s">
        <v>2277</v>
      </c>
      <c r="S363" s="770" t="s">
        <v>3634</v>
      </c>
      <c r="T363" s="781"/>
    </row>
    <row r="364" spans="1:21" ht="18" customHeight="1">
      <c r="A364" s="748" t="s">
        <v>1213</v>
      </c>
      <c r="B364" s="575" t="s">
        <v>123</v>
      </c>
      <c r="C364" s="575" t="s">
        <v>2822</v>
      </c>
      <c r="D364" s="571">
        <v>1</v>
      </c>
      <c r="E364" s="547">
        <v>51</v>
      </c>
      <c r="F364" s="547">
        <v>5</v>
      </c>
      <c r="G364" s="547">
        <v>1</v>
      </c>
      <c r="H364" s="549" t="s">
        <v>1231</v>
      </c>
      <c r="I364" s="550">
        <v>1</v>
      </c>
      <c r="J364" s="550">
        <v>5</v>
      </c>
      <c r="K364" s="551" t="s">
        <v>1264</v>
      </c>
      <c r="L364" s="600" t="s">
        <v>2819</v>
      </c>
      <c r="M364" s="614" t="s">
        <v>2817</v>
      </c>
      <c r="N364" s="574">
        <v>1.5</v>
      </c>
      <c r="O364" s="603">
        <v>5</v>
      </c>
      <c r="P364" s="577" t="s">
        <v>2275</v>
      </c>
      <c r="Q364" s="601" t="s">
        <v>2276</v>
      </c>
      <c r="R364" s="601" t="s">
        <v>2277</v>
      </c>
      <c r="S364" s="771" t="s">
        <v>3636</v>
      </c>
      <c r="T364" s="781"/>
    </row>
    <row r="365" spans="1:21" ht="18" customHeight="1">
      <c r="A365" s="744" t="s">
        <v>1399</v>
      </c>
      <c r="B365" s="586" t="s">
        <v>970</v>
      </c>
      <c r="C365" s="545" t="s">
        <v>83</v>
      </c>
      <c r="D365" s="615">
        <v>1</v>
      </c>
      <c r="E365" s="547">
        <v>51</v>
      </c>
      <c r="F365" s="547">
        <v>5</v>
      </c>
      <c r="G365" s="668">
        <v>1</v>
      </c>
      <c r="H365" s="549" t="s">
        <v>1231</v>
      </c>
      <c r="I365" s="622">
        <v>1</v>
      </c>
      <c r="J365" s="624">
        <v>5</v>
      </c>
      <c r="K365" s="551" t="s">
        <v>1264</v>
      </c>
      <c r="L365" s="577" t="s">
        <v>2569</v>
      </c>
      <c r="M365" s="560" t="s">
        <v>2823</v>
      </c>
      <c r="N365" s="669">
        <v>1.5</v>
      </c>
      <c r="O365" s="603">
        <v>5</v>
      </c>
      <c r="P365" s="577" t="s">
        <v>2275</v>
      </c>
      <c r="Q365" s="601" t="s">
        <v>2276</v>
      </c>
      <c r="R365" s="601" t="s">
        <v>2277</v>
      </c>
      <c r="S365" s="773" t="s">
        <v>3672</v>
      </c>
      <c r="T365" s="781"/>
    </row>
    <row r="366" spans="1:21" ht="18" customHeight="1">
      <c r="A366" s="744" t="s">
        <v>84</v>
      </c>
      <c r="B366" s="545" t="s">
        <v>970</v>
      </c>
      <c r="C366" s="545" t="s">
        <v>1158</v>
      </c>
      <c r="D366" s="615">
        <v>1</v>
      </c>
      <c r="E366" s="547">
        <v>51</v>
      </c>
      <c r="F366" s="547">
        <v>5</v>
      </c>
      <c r="G366" s="668">
        <v>1</v>
      </c>
      <c r="H366" s="549" t="s">
        <v>1231</v>
      </c>
      <c r="I366" s="622">
        <v>1</v>
      </c>
      <c r="J366" s="624">
        <v>5</v>
      </c>
      <c r="K366" s="551" t="s">
        <v>1264</v>
      </c>
      <c r="L366" s="577" t="s">
        <v>2569</v>
      </c>
      <c r="M366" s="560" t="s">
        <v>2823</v>
      </c>
      <c r="N366" s="669">
        <v>1.5</v>
      </c>
      <c r="O366" s="603">
        <v>5</v>
      </c>
      <c r="P366" s="577" t="s">
        <v>2275</v>
      </c>
      <c r="Q366" s="601" t="s">
        <v>2276</v>
      </c>
      <c r="R366" s="601" t="s">
        <v>2277</v>
      </c>
      <c r="S366" s="773" t="s">
        <v>3632</v>
      </c>
      <c r="T366" s="781"/>
    </row>
    <row r="367" spans="1:21" ht="18" customHeight="1">
      <c r="A367" s="744" t="s">
        <v>1159</v>
      </c>
      <c r="B367" s="545" t="s">
        <v>970</v>
      </c>
      <c r="C367" s="545" t="s">
        <v>1160</v>
      </c>
      <c r="D367" s="548">
        <v>1</v>
      </c>
      <c r="E367" s="547">
        <v>51</v>
      </c>
      <c r="F367" s="547">
        <v>5</v>
      </c>
      <c r="G367" s="668">
        <v>1</v>
      </c>
      <c r="H367" s="549" t="s">
        <v>1231</v>
      </c>
      <c r="I367" s="622">
        <v>1</v>
      </c>
      <c r="J367" s="624">
        <v>5</v>
      </c>
      <c r="K367" s="551" t="s">
        <v>1264</v>
      </c>
      <c r="L367" s="577" t="s">
        <v>2569</v>
      </c>
      <c r="M367" s="560" t="s">
        <v>2823</v>
      </c>
      <c r="N367" s="669">
        <v>1.5</v>
      </c>
      <c r="O367" s="603">
        <v>5</v>
      </c>
      <c r="P367" s="577" t="s">
        <v>2275</v>
      </c>
      <c r="Q367" s="601" t="s">
        <v>2276</v>
      </c>
      <c r="R367" s="601" t="s">
        <v>2277</v>
      </c>
      <c r="S367" s="773" t="s">
        <v>3632</v>
      </c>
      <c r="T367" s="781"/>
    </row>
    <row r="368" spans="1:21" ht="18" customHeight="1">
      <c r="A368" s="744" t="s">
        <v>1161</v>
      </c>
      <c r="B368" s="545" t="s">
        <v>970</v>
      </c>
      <c r="C368" s="545" t="s">
        <v>1162</v>
      </c>
      <c r="D368" s="597">
        <v>1</v>
      </c>
      <c r="E368" s="547">
        <v>51</v>
      </c>
      <c r="F368" s="547">
        <v>5</v>
      </c>
      <c r="G368" s="547">
        <v>1</v>
      </c>
      <c r="H368" s="549" t="s">
        <v>1231</v>
      </c>
      <c r="I368" s="550">
        <v>1</v>
      </c>
      <c r="J368" s="550">
        <v>5</v>
      </c>
      <c r="K368" s="551" t="s">
        <v>1264</v>
      </c>
      <c r="L368" s="573" t="s">
        <v>2824</v>
      </c>
      <c r="M368" s="560" t="s">
        <v>2825</v>
      </c>
      <c r="N368" s="645">
        <v>1.5</v>
      </c>
      <c r="O368" s="603">
        <v>5</v>
      </c>
      <c r="P368" s="577" t="s">
        <v>2275</v>
      </c>
      <c r="Q368" s="601" t="s">
        <v>2276</v>
      </c>
      <c r="R368" s="601" t="s">
        <v>2277</v>
      </c>
      <c r="S368" s="770" t="s">
        <v>3633</v>
      </c>
      <c r="T368" s="781"/>
    </row>
    <row r="369" spans="1:21" ht="18" customHeight="1">
      <c r="A369" s="744" t="s">
        <v>1163</v>
      </c>
      <c r="B369" s="545" t="s">
        <v>970</v>
      </c>
      <c r="C369" s="545" t="s">
        <v>1164</v>
      </c>
      <c r="D369" s="548">
        <v>1</v>
      </c>
      <c r="E369" s="547">
        <v>51</v>
      </c>
      <c r="F369" s="547">
        <v>5</v>
      </c>
      <c r="G369" s="547">
        <v>1</v>
      </c>
      <c r="H369" s="549" t="s">
        <v>1231</v>
      </c>
      <c r="I369" s="550">
        <v>1</v>
      </c>
      <c r="J369" s="550">
        <v>5</v>
      </c>
      <c r="K369" s="551" t="s">
        <v>1264</v>
      </c>
      <c r="L369" s="552" t="s">
        <v>2255</v>
      </c>
      <c r="M369" s="553" t="s">
        <v>2826</v>
      </c>
      <c r="N369" s="645">
        <v>1.5</v>
      </c>
      <c r="O369" s="603">
        <v>5</v>
      </c>
      <c r="P369" s="577" t="s">
        <v>2275</v>
      </c>
      <c r="Q369" s="601" t="s">
        <v>2276</v>
      </c>
      <c r="R369" s="601" t="s">
        <v>2277</v>
      </c>
      <c r="S369" s="772"/>
      <c r="T369" s="782"/>
      <c r="U369" s="60"/>
    </row>
    <row r="370" spans="1:21" ht="18" customHeight="1">
      <c r="A370" s="744" t="s">
        <v>1165</v>
      </c>
      <c r="B370" s="545" t="s">
        <v>970</v>
      </c>
      <c r="C370" s="545" t="s">
        <v>2827</v>
      </c>
      <c r="D370" s="548">
        <v>1</v>
      </c>
      <c r="E370" s="547">
        <v>51</v>
      </c>
      <c r="F370" s="547">
        <v>5</v>
      </c>
      <c r="G370" s="547">
        <v>1</v>
      </c>
      <c r="H370" s="549" t="s">
        <v>1231</v>
      </c>
      <c r="I370" s="550">
        <v>1</v>
      </c>
      <c r="J370" s="550">
        <v>5</v>
      </c>
      <c r="K370" s="551" t="s">
        <v>1264</v>
      </c>
      <c r="L370" s="552" t="s">
        <v>2255</v>
      </c>
      <c r="M370" s="553" t="s">
        <v>2826</v>
      </c>
      <c r="N370" s="645">
        <v>1.5</v>
      </c>
      <c r="O370" s="603">
        <v>5</v>
      </c>
      <c r="P370" s="577" t="s">
        <v>2275</v>
      </c>
      <c r="Q370" s="601" t="s">
        <v>2276</v>
      </c>
      <c r="R370" s="601" t="s">
        <v>2277</v>
      </c>
      <c r="S370" s="772" t="s">
        <v>3632</v>
      </c>
      <c r="T370" s="782"/>
      <c r="U370" s="60"/>
    </row>
    <row r="371" spans="1:21" ht="18" customHeight="1">
      <c r="A371" s="744" t="s">
        <v>1166</v>
      </c>
      <c r="B371" s="545" t="s">
        <v>970</v>
      </c>
      <c r="C371" s="545" t="s">
        <v>1167</v>
      </c>
      <c r="D371" s="621">
        <v>1</v>
      </c>
      <c r="E371" s="547">
        <v>51</v>
      </c>
      <c r="F371" s="547">
        <v>5</v>
      </c>
      <c r="G371" s="547">
        <v>1</v>
      </c>
      <c r="H371" s="549" t="s">
        <v>1231</v>
      </c>
      <c r="I371" s="550">
        <v>1</v>
      </c>
      <c r="J371" s="550">
        <v>5</v>
      </c>
      <c r="K371" s="551" t="s">
        <v>1264</v>
      </c>
      <c r="L371" s="573" t="s">
        <v>2824</v>
      </c>
      <c r="M371" s="560" t="s">
        <v>2825</v>
      </c>
      <c r="N371" s="645">
        <v>1.5</v>
      </c>
      <c r="O371" s="603">
        <v>5</v>
      </c>
      <c r="P371" s="577" t="s">
        <v>2275</v>
      </c>
      <c r="Q371" s="601" t="s">
        <v>2276</v>
      </c>
      <c r="R371" s="601" t="s">
        <v>2277</v>
      </c>
      <c r="S371" s="772" t="s">
        <v>3632</v>
      </c>
      <c r="T371" s="782"/>
      <c r="U371" s="60"/>
    </row>
    <row r="372" spans="1:21" ht="18" customHeight="1">
      <c r="A372" s="744" t="s">
        <v>1168</v>
      </c>
      <c r="B372" s="545" t="s">
        <v>970</v>
      </c>
      <c r="C372" s="562" t="s">
        <v>1169</v>
      </c>
      <c r="D372" s="615">
        <v>1</v>
      </c>
      <c r="E372" s="547">
        <v>51</v>
      </c>
      <c r="F372" s="547">
        <v>5</v>
      </c>
      <c r="G372" s="668">
        <v>1</v>
      </c>
      <c r="H372" s="549" t="s">
        <v>1231</v>
      </c>
      <c r="I372" s="622">
        <v>1</v>
      </c>
      <c r="J372" s="624">
        <v>5</v>
      </c>
      <c r="K372" s="551" t="s">
        <v>1264</v>
      </c>
      <c r="L372" s="577" t="s">
        <v>2569</v>
      </c>
      <c r="M372" s="560" t="s">
        <v>2823</v>
      </c>
      <c r="N372" s="669">
        <v>1.5</v>
      </c>
      <c r="O372" s="603">
        <v>5</v>
      </c>
      <c r="P372" s="577" t="s">
        <v>2275</v>
      </c>
      <c r="Q372" s="601" t="s">
        <v>2276</v>
      </c>
      <c r="R372" s="601" t="s">
        <v>2277</v>
      </c>
      <c r="S372" s="773" t="s">
        <v>3632</v>
      </c>
      <c r="T372" s="782"/>
      <c r="U372" s="60"/>
    </row>
    <row r="373" spans="1:21" ht="18" customHeight="1">
      <c r="A373" s="744" t="s">
        <v>1140</v>
      </c>
      <c r="B373" s="545" t="s">
        <v>970</v>
      </c>
      <c r="C373" s="562" t="s">
        <v>1141</v>
      </c>
      <c r="D373" s="548">
        <v>1</v>
      </c>
      <c r="E373" s="547">
        <v>51</v>
      </c>
      <c r="F373" s="547">
        <v>5</v>
      </c>
      <c r="G373" s="547">
        <v>1</v>
      </c>
      <c r="H373" s="549" t="s">
        <v>1231</v>
      </c>
      <c r="I373" s="550">
        <v>1</v>
      </c>
      <c r="J373" s="550">
        <v>5</v>
      </c>
      <c r="K373" s="551" t="s">
        <v>1264</v>
      </c>
      <c r="L373" s="670" t="s">
        <v>2828</v>
      </c>
      <c r="M373" s="671" t="s">
        <v>2829</v>
      </c>
      <c r="N373" s="616">
        <v>1.5</v>
      </c>
      <c r="O373" s="577"/>
      <c r="P373" s="577"/>
      <c r="Q373" s="601"/>
      <c r="R373" s="601"/>
      <c r="S373" s="773" t="s">
        <v>3632</v>
      </c>
      <c r="T373" s="782"/>
      <c r="U373" s="60"/>
    </row>
    <row r="374" spans="1:21" ht="34.9" customHeight="1">
      <c r="A374" s="744" t="s">
        <v>3030</v>
      </c>
      <c r="B374" s="545" t="s">
        <v>970</v>
      </c>
      <c r="C374" s="545" t="s">
        <v>594</v>
      </c>
      <c r="D374" s="615">
        <v>1</v>
      </c>
      <c r="E374" s="547">
        <v>51</v>
      </c>
      <c r="F374" s="547">
        <v>5</v>
      </c>
      <c r="G374" s="668">
        <v>1</v>
      </c>
      <c r="H374" s="549" t="s">
        <v>1231</v>
      </c>
      <c r="I374" s="622">
        <v>1</v>
      </c>
      <c r="J374" s="624">
        <v>5</v>
      </c>
      <c r="K374" s="551" t="s">
        <v>1264</v>
      </c>
      <c r="L374" s="577" t="s">
        <v>2569</v>
      </c>
      <c r="M374" s="560" t="s">
        <v>2823</v>
      </c>
      <c r="N374" s="669">
        <v>1.5</v>
      </c>
      <c r="O374" s="603">
        <v>5</v>
      </c>
      <c r="P374" s="577" t="s">
        <v>2275</v>
      </c>
      <c r="Q374" s="601" t="s">
        <v>2276</v>
      </c>
      <c r="R374" s="601" t="s">
        <v>2277</v>
      </c>
      <c r="S374" s="790" t="s">
        <v>3633</v>
      </c>
      <c r="T374" s="867" t="s">
        <v>970</v>
      </c>
      <c r="U374" s="60"/>
    </row>
    <row r="375" spans="1:21" ht="18" customHeight="1">
      <c r="A375" s="744" t="s">
        <v>595</v>
      </c>
      <c r="B375" s="545" t="s">
        <v>970</v>
      </c>
      <c r="C375" s="545" t="s">
        <v>2830</v>
      </c>
      <c r="D375" s="548">
        <v>1</v>
      </c>
      <c r="E375" s="547">
        <v>51</v>
      </c>
      <c r="F375" s="547">
        <v>5</v>
      </c>
      <c r="G375" s="547">
        <v>1</v>
      </c>
      <c r="H375" s="549" t="s">
        <v>1231</v>
      </c>
      <c r="I375" s="550">
        <v>1</v>
      </c>
      <c r="J375" s="550">
        <v>5</v>
      </c>
      <c r="K375" s="551" t="s">
        <v>1264</v>
      </c>
      <c r="L375" s="552" t="s">
        <v>2255</v>
      </c>
      <c r="M375" s="553" t="s">
        <v>2826</v>
      </c>
      <c r="N375" s="645">
        <v>1.5</v>
      </c>
      <c r="O375" s="603">
        <v>5</v>
      </c>
      <c r="P375" s="577" t="s">
        <v>2275</v>
      </c>
      <c r="Q375" s="601" t="s">
        <v>2276</v>
      </c>
      <c r="R375" s="601" t="s">
        <v>2277</v>
      </c>
      <c r="S375" s="773" t="s">
        <v>3632</v>
      </c>
      <c r="T375" s="782"/>
      <c r="U375" s="60"/>
    </row>
    <row r="376" spans="1:21" ht="18" customHeight="1">
      <c r="A376" s="744" t="s">
        <v>532</v>
      </c>
      <c r="B376" s="545" t="s">
        <v>970</v>
      </c>
      <c r="C376" s="545" t="s">
        <v>531</v>
      </c>
      <c r="D376" s="548">
        <v>1</v>
      </c>
      <c r="E376" s="547">
        <v>51</v>
      </c>
      <c r="F376" s="547">
        <v>5</v>
      </c>
      <c r="G376" s="547">
        <v>1</v>
      </c>
      <c r="H376" s="549" t="s">
        <v>1231</v>
      </c>
      <c r="I376" s="622">
        <v>0.8</v>
      </c>
      <c r="J376" s="550">
        <v>5</v>
      </c>
      <c r="K376" s="551" t="s">
        <v>1264</v>
      </c>
      <c r="L376" s="670" t="s">
        <v>2828</v>
      </c>
      <c r="M376" s="671" t="s">
        <v>2829</v>
      </c>
      <c r="N376" s="616">
        <v>1.5</v>
      </c>
      <c r="O376" s="577"/>
      <c r="P376" s="577"/>
      <c r="Q376" s="601"/>
      <c r="R376" s="601"/>
      <c r="S376" s="773" t="s">
        <v>3632</v>
      </c>
      <c r="T376" s="782"/>
      <c r="U376" s="60"/>
    </row>
    <row r="377" spans="1:21" ht="18" customHeight="1">
      <c r="A377" s="744" t="s">
        <v>534</v>
      </c>
      <c r="B377" s="545" t="s">
        <v>970</v>
      </c>
      <c r="C377" s="545" t="s">
        <v>533</v>
      </c>
      <c r="D377" s="548">
        <v>1</v>
      </c>
      <c r="E377" s="547">
        <v>51</v>
      </c>
      <c r="F377" s="547">
        <v>5</v>
      </c>
      <c r="G377" s="547">
        <v>1</v>
      </c>
      <c r="H377" s="549" t="s">
        <v>1231</v>
      </c>
      <c r="I377" s="550">
        <v>1</v>
      </c>
      <c r="J377" s="550">
        <v>5</v>
      </c>
      <c r="K377" s="551" t="s">
        <v>1264</v>
      </c>
      <c r="L377" s="670" t="s">
        <v>2828</v>
      </c>
      <c r="M377" s="671" t="s">
        <v>2829</v>
      </c>
      <c r="N377" s="616">
        <v>1.5</v>
      </c>
      <c r="O377" s="577"/>
      <c r="P377" s="577"/>
      <c r="Q377" s="601"/>
      <c r="R377" s="601"/>
      <c r="S377" s="773" t="s">
        <v>3591</v>
      </c>
      <c r="T377" s="782"/>
      <c r="U377" s="60"/>
    </row>
    <row r="378" spans="1:21" ht="18" customHeight="1">
      <c r="A378" s="744" t="s">
        <v>1412</v>
      </c>
      <c r="B378" s="545" t="s">
        <v>970</v>
      </c>
      <c r="C378" s="545" t="s">
        <v>535</v>
      </c>
      <c r="D378" s="548">
        <v>1</v>
      </c>
      <c r="E378" s="547">
        <v>51</v>
      </c>
      <c r="F378" s="547">
        <v>5</v>
      </c>
      <c r="G378" s="547">
        <v>1</v>
      </c>
      <c r="H378" s="549" t="s">
        <v>1231</v>
      </c>
      <c r="I378" s="622">
        <v>1</v>
      </c>
      <c r="J378" s="550">
        <v>5</v>
      </c>
      <c r="K378" s="551" t="s">
        <v>1264</v>
      </c>
      <c r="L378" s="670" t="s">
        <v>2828</v>
      </c>
      <c r="M378" s="671" t="s">
        <v>2829</v>
      </c>
      <c r="N378" s="616">
        <v>1.5</v>
      </c>
      <c r="O378" s="577"/>
      <c r="P378" s="577"/>
      <c r="Q378" s="601"/>
      <c r="R378" s="601"/>
      <c r="S378" s="772" t="s">
        <v>3632</v>
      </c>
      <c r="T378" s="782"/>
      <c r="U378" s="60"/>
    </row>
    <row r="379" spans="1:21" ht="18" customHeight="1">
      <c r="A379" s="744" t="s">
        <v>536</v>
      </c>
      <c r="B379" s="545" t="s">
        <v>970</v>
      </c>
      <c r="C379" s="545" t="s">
        <v>1453</v>
      </c>
      <c r="D379" s="597">
        <v>1</v>
      </c>
      <c r="E379" s="547">
        <v>51</v>
      </c>
      <c r="F379" s="547">
        <v>5</v>
      </c>
      <c r="G379" s="547">
        <v>1</v>
      </c>
      <c r="H379" s="549" t="s">
        <v>1231</v>
      </c>
      <c r="I379" s="567">
        <v>1.2</v>
      </c>
      <c r="J379" s="550">
        <v>5</v>
      </c>
      <c r="K379" s="551" t="s">
        <v>1264</v>
      </c>
      <c r="L379" s="670" t="s">
        <v>2828</v>
      </c>
      <c r="M379" s="671" t="s">
        <v>2829</v>
      </c>
      <c r="N379" s="616">
        <v>1.5</v>
      </c>
      <c r="O379" s="577"/>
      <c r="P379" s="577"/>
      <c r="Q379" s="601"/>
      <c r="R379" s="601"/>
      <c r="S379" s="773" t="s">
        <v>3633</v>
      </c>
      <c r="T379" s="782"/>
      <c r="U379" s="60"/>
    </row>
    <row r="380" spans="1:21" ht="18" customHeight="1">
      <c r="A380" s="748" t="s">
        <v>1454</v>
      </c>
      <c r="B380" s="568" t="s">
        <v>843</v>
      </c>
      <c r="C380" s="575" t="s">
        <v>2831</v>
      </c>
      <c r="D380" s="672">
        <v>3</v>
      </c>
      <c r="E380" s="547">
        <v>51</v>
      </c>
      <c r="F380" s="547">
        <v>5</v>
      </c>
      <c r="G380" s="547">
        <v>1</v>
      </c>
      <c r="H380" s="549" t="s">
        <v>1231</v>
      </c>
      <c r="I380" s="619">
        <v>1</v>
      </c>
      <c r="J380" s="550">
        <v>5</v>
      </c>
      <c r="K380" s="551" t="s">
        <v>1264</v>
      </c>
      <c r="L380" s="673" t="s">
        <v>2832</v>
      </c>
      <c r="M380" s="560" t="s">
        <v>2833</v>
      </c>
      <c r="N380" s="616">
        <v>1.5</v>
      </c>
      <c r="O380" s="603">
        <v>5</v>
      </c>
      <c r="P380" s="577"/>
      <c r="Q380" s="601"/>
      <c r="R380" s="601"/>
      <c r="S380" s="773" t="s">
        <v>3591</v>
      </c>
      <c r="T380" s="782"/>
      <c r="U380" s="60"/>
    </row>
    <row r="381" spans="1:21" ht="18" customHeight="1">
      <c r="A381" s="748" t="s">
        <v>1455</v>
      </c>
      <c r="B381" s="575" t="s">
        <v>843</v>
      </c>
      <c r="C381" s="575" t="s">
        <v>2834</v>
      </c>
      <c r="D381" s="672">
        <v>0</v>
      </c>
      <c r="E381" s="547">
        <v>51</v>
      </c>
      <c r="F381" s="547">
        <v>5</v>
      </c>
      <c r="G381" s="571">
        <v>1.2</v>
      </c>
      <c r="H381" s="549" t="s">
        <v>1231</v>
      </c>
      <c r="I381" s="591">
        <v>1.8</v>
      </c>
      <c r="J381" s="550">
        <v>5</v>
      </c>
      <c r="K381" s="674" t="s">
        <v>1264</v>
      </c>
      <c r="L381" s="600" t="s">
        <v>2835</v>
      </c>
      <c r="M381" s="614" t="s">
        <v>2836</v>
      </c>
      <c r="N381" s="574">
        <v>2.5</v>
      </c>
      <c r="O381" s="581">
        <v>5</v>
      </c>
      <c r="P381" s="577" t="s">
        <v>2544</v>
      </c>
      <c r="Q381" s="601" t="s">
        <v>2276</v>
      </c>
      <c r="R381" s="601" t="s">
        <v>2277</v>
      </c>
      <c r="S381" s="773" t="s">
        <v>3591</v>
      </c>
      <c r="T381" s="782"/>
      <c r="U381" s="60"/>
    </row>
    <row r="382" spans="1:21" ht="18" customHeight="1">
      <c r="A382" s="748" t="s">
        <v>1456</v>
      </c>
      <c r="B382" s="575" t="s">
        <v>843</v>
      </c>
      <c r="C382" s="575" t="s">
        <v>1457</v>
      </c>
      <c r="D382" s="558">
        <v>0</v>
      </c>
      <c r="E382" s="547">
        <v>51</v>
      </c>
      <c r="F382" s="547">
        <v>5</v>
      </c>
      <c r="G382" s="558">
        <v>2</v>
      </c>
      <c r="H382" s="549" t="s">
        <v>1231</v>
      </c>
      <c r="I382" s="581">
        <v>1.8</v>
      </c>
      <c r="J382" s="550">
        <v>5</v>
      </c>
      <c r="K382" s="551" t="s">
        <v>1264</v>
      </c>
      <c r="L382" s="559" t="s">
        <v>2837</v>
      </c>
      <c r="M382" s="582" t="s">
        <v>2838</v>
      </c>
      <c r="N382" s="561">
        <v>2.5</v>
      </c>
      <c r="O382" s="581">
        <v>5</v>
      </c>
      <c r="P382" s="577" t="s">
        <v>2544</v>
      </c>
      <c r="Q382" s="601" t="s">
        <v>2276</v>
      </c>
      <c r="R382" s="601" t="s">
        <v>2277</v>
      </c>
      <c r="S382" s="773" t="s">
        <v>3591</v>
      </c>
      <c r="T382" s="782"/>
      <c r="U382" s="60"/>
    </row>
    <row r="383" spans="1:21" ht="18" customHeight="1">
      <c r="A383" s="748" t="s">
        <v>1458</v>
      </c>
      <c r="B383" s="575" t="s">
        <v>843</v>
      </c>
      <c r="C383" s="575" t="s">
        <v>1459</v>
      </c>
      <c r="D383" s="558">
        <v>0</v>
      </c>
      <c r="E383" s="547">
        <v>51</v>
      </c>
      <c r="F383" s="547">
        <v>5</v>
      </c>
      <c r="G383" s="558">
        <v>2</v>
      </c>
      <c r="H383" s="549" t="s">
        <v>1231</v>
      </c>
      <c r="I383" s="581">
        <v>1.8</v>
      </c>
      <c r="J383" s="550">
        <v>5</v>
      </c>
      <c r="K383" s="551" t="s">
        <v>1264</v>
      </c>
      <c r="L383" s="559" t="s">
        <v>2837</v>
      </c>
      <c r="M383" s="582" t="s">
        <v>2838</v>
      </c>
      <c r="N383" s="561">
        <v>2.5</v>
      </c>
      <c r="O383" s="581">
        <v>5</v>
      </c>
      <c r="P383" s="577" t="s">
        <v>2544</v>
      </c>
      <c r="Q383" s="601" t="s">
        <v>2276</v>
      </c>
      <c r="R383" s="601" t="s">
        <v>2277</v>
      </c>
      <c r="S383" s="773" t="s">
        <v>3591</v>
      </c>
      <c r="T383" s="782"/>
      <c r="U383" s="60"/>
    </row>
    <row r="384" spans="1:21" ht="18" customHeight="1">
      <c r="A384" s="748" t="s">
        <v>1460</v>
      </c>
      <c r="B384" s="575" t="s">
        <v>843</v>
      </c>
      <c r="C384" s="569" t="s">
        <v>1461</v>
      </c>
      <c r="D384" s="672">
        <v>1</v>
      </c>
      <c r="E384" s="547">
        <v>51</v>
      </c>
      <c r="F384" s="547">
        <v>5</v>
      </c>
      <c r="G384" s="547">
        <v>1</v>
      </c>
      <c r="H384" s="549" t="s">
        <v>1231</v>
      </c>
      <c r="I384" s="619">
        <v>1</v>
      </c>
      <c r="J384" s="550">
        <v>5</v>
      </c>
      <c r="K384" s="551" t="s">
        <v>1264</v>
      </c>
      <c r="L384" s="673" t="s">
        <v>2832</v>
      </c>
      <c r="M384" s="560" t="s">
        <v>2833</v>
      </c>
      <c r="N384" s="616">
        <v>1.5</v>
      </c>
      <c r="O384" s="603">
        <v>5</v>
      </c>
      <c r="P384" s="577"/>
      <c r="Q384" s="601"/>
      <c r="R384" s="601"/>
      <c r="S384" s="773" t="s">
        <v>3591</v>
      </c>
      <c r="T384" s="782"/>
      <c r="U384" s="60"/>
    </row>
    <row r="385" spans="1:21" ht="18" customHeight="1">
      <c r="A385" s="748" t="s">
        <v>1462</v>
      </c>
      <c r="B385" s="575" t="s">
        <v>843</v>
      </c>
      <c r="C385" s="575" t="s">
        <v>1556</v>
      </c>
      <c r="D385" s="558">
        <v>0</v>
      </c>
      <c r="E385" s="547">
        <v>51</v>
      </c>
      <c r="F385" s="547">
        <v>5</v>
      </c>
      <c r="G385" s="558">
        <v>2</v>
      </c>
      <c r="H385" s="549" t="s">
        <v>1231</v>
      </c>
      <c r="I385" s="581">
        <v>1.8</v>
      </c>
      <c r="J385" s="550">
        <v>5</v>
      </c>
      <c r="K385" s="551" t="s">
        <v>1264</v>
      </c>
      <c r="L385" s="559" t="s">
        <v>2837</v>
      </c>
      <c r="M385" s="582" t="s">
        <v>2838</v>
      </c>
      <c r="N385" s="561">
        <v>2.5</v>
      </c>
      <c r="O385" s="581">
        <v>5</v>
      </c>
      <c r="P385" s="577" t="s">
        <v>2544</v>
      </c>
      <c r="Q385" s="601" t="s">
        <v>2276</v>
      </c>
      <c r="R385" s="601" t="s">
        <v>2277</v>
      </c>
      <c r="S385" s="773" t="s">
        <v>3591</v>
      </c>
      <c r="T385" s="782"/>
      <c r="U385" s="60"/>
    </row>
    <row r="386" spans="1:21" ht="18" customHeight="1">
      <c r="A386" s="748" t="s">
        <v>1178</v>
      </c>
      <c r="B386" s="575" t="s">
        <v>843</v>
      </c>
      <c r="C386" s="569" t="s">
        <v>1179</v>
      </c>
      <c r="D386" s="558">
        <v>0</v>
      </c>
      <c r="E386" s="547">
        <v>51</v>
      </c>
      <c r="F386" s="547">
        <v>5</v>
      </c>
      <c r="G386" s="558">
        <v>2</v>
      </c>
      <c r="H386" s="549" t="s">
        <v>1231</v>
      </c>
      <c r="I386" s="581">
        <v>1.8</v>
      </c>
      <c r="J386" s="550">
        <v>5</v>
      </c>
      <c r="K386" s="551" t="s">
        <v>1264</v>
      </c>
      <c r="L386" s="559" t="s">
        <v>2837</v>
      </c>
      <c r="M386" s="582" t="s">
        <v>2838</v>
      </c>
      <c r="N386" s="561">
        <v>2.5</v>
      </c>
      <c r="O386" s="581">
        <v>5</v>
      </c>
      <c r="P386" s="577" t="s">
        <v>2544</v>
      </c>
      <c r="Q386" s="601" t="s">
        <v>2276</v>
      </c>
      <c r="R386" s="601" t="s">
        <v>2277</v>
      </c>
      <c r="S386" s="773" t="s">
        <v>3591</v>
      </c>
      <c r="T386" s="782"/>
      <c r="U386" s="60"/>
    </row>
    <row r="387" spans="1:21" ht="18" customHeight="1">
      <c r="A387" s="748" t="s">
        <v>1180</v>
      </c>
      <c r="B387" s="575" t="s">
        <v>843</v>
      </c>
      <c r="C387" s="575" t="s">
        <v>1181</v>
      </c>
      <c r="D387" s="597">
        <v>0</v>
      </c>
      <c r="E387" s="547">
        <v>51</v>
      </c>
      <c r="F387" s="547">
        <v>5</v>
      </c>
      <c r="G387" s="558">
        <v>1</v>
      </c>
      <c r="H387" s="549" t="s">
        <v>1231</v>
      </c>
      <c r="I387" s="581">
        <v>1.8</v>
      </c>
      <c r="J387" s="550">
        <v>5</v>
      </c>
      <c r="K387" s="551" t="s">
        <v>1264</v>
      </c>
      <c r="L387" s="559" t="s">
        <v>2837</v>
      </c>
      <c r="M387" s="582" t="s">
        <v>2838</v>
      </c>
      <c r="N387" s="561">
        <v>2.5</v>
      </c>
      <c r="O387" s="581">
        <v>5</v>
      </c>
      <c r="P387" s="577" t="s">
        <v>2544</v>
      </c>
      <c r="Q387" s="601" t="s">
        <v>2276</v>
      </c>
      <c r="R387" s="601" t="s">
        <v>2277</v>
      </c>
      <c r="S387" s="773" t="s">
        <v>3591</v>
      </c>
      <c r="T387" s="782"/>
      <c r="U387" s="60"/>
    </row>
    <row r="388" spans="1:21" ht="18" customHeight="1">
      <c r="A388" s="748" t="s">
        <v>1182</v>
      </c>
      <c r="B388" s="575" t="s">
        <v>843</v>
      </c>
      <c r="C388" s="569" t="s">
        <v>1183</v>
      </c>
      <c r="D388" s="656">
        <v>1</v>
      </c>
      <c r="E388" s="547">
        <v>51</v>
      </c>
      <c r="F388" s="547">
        <v>5</v>
      </c>
      <c r="G388" s="571">
        <v>2</v>
      </c>
      <c r="H388" s="549" t="s">
        <v>1231</v>
      </c>
      <c r="I388" s="591">
        <v>1.2</v>
      </c>
      <c r="J388" s="550">
        <v>5</v>
      </c>
      <c r="K388" s="551" t="s">
        <v>1264</v>
      </c>
      <c r="L388" s="600" t="s">
        <v>2839</v>
      </c>
      <c r="M388" s="655" t="s">
        <v>2840</v>
      </c>
      <c r="N388" s="574">
        <v>1.5</v>
      </c>
      <c r="O388" s="581">
        <v>5</v>
      </c>
      <c r="P388" s="577" t="s">
        <v>2544</v>
      </c>
      <c r="Q388" s="601" t="s">
        <v>2276</v>
      </c>
      <c r="R388" s="601" t="s">
        <v>2277</v>
      </c>
      <c r="S388" s="773" t="s">
        <v>3591</v>
      </c>
      <c r="T388" s="782"/>
      <c r="U388" s="60"/>
    </row>
    <row r="389" spans="1:21" ht="18" customHeight="1">
      <c r="A389" s="748" t="s">
        <v>1184</v>
      </c>
      <c r="B389" s="575" t="s">
        <v>843</v>
      </c>
      <c r="C389" s="569" t="s">
        <v>1185</v>
      </c>
      <c r="D389" s="548">
        <v>0</v>
      </c>
      <c r="E389" s="547">
        <v>51</v>
      </c>
      <c r="F389" s="547">
        <v>5</v>
      </c>
      <c r="G389" s="571">
        <v>2</v>
      </c>
      <c r="H389" s="549" t="s">
        <v>1231</v>
      </c>
      <c r="I389" s="591">
        <v>1.8</v>
      </c>
      <c r="J389" s="550">
        <v>5</v>
      </c>
      <c r="K389" s="551" t="s">
        <v>1264</v>
      </c>
      <c r="L389" s="600" t="s">
        <v>2835</v>
      </c>
      <c r="M389" s="614" t="s">
        <v>2836</v>
      </c>
      <c r="N389" s="574">
        <v>2.5</v>
      </c>
      <c r="O389" s="581">
        <v>5</v>
      </c>
      <c r="P389" s="577" t="s">
        <v>2544</v>
      </c>
      <c r="Q389" s="601" t="s">
        <v>2276</v>
      </c>
      <c r="R389" s="601" t="s">
        <v>2277</v>
      </c>
      <c r="S389" s="773" t="s">
        <v>3591</v>
      </c>
      <c r="T389" s="782"/>
      <c r="U389" s="60"/>
    </row>
    <row r="390" spans="1:21" ht="18" customHeight="1">
      <c r="A390" s="748" t="s">
        <v>161</v>
      </c>
      <c r="B390" s="575" t="s">
        <v>843</v>
      </c>
      <c r="C390" s="569" t="s">
        <v>2841</v>
      </c>
      <c r="D390" s="548">
        <v>1</v>
      </c>
      <c r="E390" s="547">
        <v>51</v>
      </c>
      <c r="F390" s="547">
        <v>5</v>
      </c>
      <c r="G390" s="547">
        <v>1</v>
      </c>
      <c r="H390" s="549" t="s">
        <v>1231</v>
      </c>
      <c r="I390" s="550">
        <v>1</v>
      </c>
      <c r="J390" s="550">
        <v>5</v>
      </c>
      <c r="K390" s="551" t="s">
        <v>1264</v>
      </c>
      <c r="L390" s="600" t="s">
        <v>2835</v>
      </c>
      <c r="M390" s="614" t="s">
        <v>2836</v>
      </c>
      <c r="N390" s="574">
        <v>1.5</v>
      </c>
      <c r="O390" s="581">
        <v>5</v>
      </c>
      <c r="P390" s="577"/>
      <c r="Q390" s="601"/>
      <c r="R390" s="601"/>
      <c r="S390" s="773" t="s">
        <v>3591</v>
      </c>
      <c r="T390" s="782"/>
      <c r="U390" s="60"/>
    </row>
    <row r="391" spans="1:21" ht="18" customHeight="1">
      <c r="A391" s="748" t="s">
        <v>162</v>
      </c>
      <c r="B391" s="575" t="s">
        <v>843</v>
      </c>
      <c r="C391" s="569" t="s">
        <v>2842</v>
      </c>
      <c r="D391" s="548">
        <v>0</v>
      </c>
      <c r="E391" s="547">
        <v>51</v>
      </c>
      <c r="F391" s="547">
        <v>5</v>
      </c>
      <c r="G391" s="571">
        <v>2</v>
      </c>
      <c r="H391" s="549" t="s">
        <v>1231</v>
      </c>
      <c r="I391" s="591">
        <v>1.8</v>
      </c>
      <c r="J391" s="550">
        <v>5</v>
      </c>
      <c r="K391" s="551" t="s">
        <v>1264</v>
      </c>
      <c r="L391" s="600" t="s">
        <v>2835</v>
      </c>
      <c r="M391" s="614" t="s">
        <v>2836</v>
      </c>
      <c r="N391" s="574">
        <v>2.5</v>
      </c>
      <c r="O391" s="581">
        <v>5</v>
      </c>
      <c r="P391" s="577" t="s">
        <v>2544</v>
      </c>
      <c r="Q391" s="601" t="s">
        <v>2276</v>
      </c>
      <c r="R391" s="601" t="s">
        <v>2277</v>
      </c>
      <c r="S391" s="773" t="s">
        <v>3591</v>
      </c>
      <c r="T391" s="782"/>
      <c r="U391" s="60"/>
    </row>
    <row r="392" spans="1:21" ht="18" customHeight="1">
      <c r="A392" s="748" t="s">
        <v>163</v>
      </c>
      <c r="B392" s="575" t="s">
        <v>843</v>
      </c>
      <c r="C392" s="575" t="s">
        <v>2843</v>
      </c>
      <c r="D392" s="672">
        <v>3</v>
      </c>
      <c r="E392" s="547">
        <v>51</v>
      </c>
      <c r="F392" s="547">
        <v>5</v>
      </c>
      <c r="G392" s="547">
        <v>1</v>
      </c>
      <c r="H392" s="549" t="s">
        <v>1231</v>
      </c>
      <c r="I392" s="619">
        <v>1</v>
      </c>
      <c r="J392" s="550">
        <v>5</v>
      </c>
      <c r="K392" s="551" t="s">
        <v>1264</v>
      </c>
      <c r="L392" s="673" t="s">
        <v>2832</v>
      </c>
      <c r="M392" s="560" t="s">
        <v>2833</v>
      </c>
      <c r="N392" s="616">
        <v>1.5</v>
      </c>
      <c r="O392" s="603">
        <v>5</v>
      </c>
      <c r="P392" s="577"/>
      <c r="Q392" s="601"/>
      <c r="R392" s="601"/>
      <c r="S392" s="773" t="s">
        <v>3591</v>
      </c>
      <c r="T392" s="782"/>
      <c r="U392" s="60"/>
    </row>
    <row r="393" spans="1:21" ht="18" customHeight="1">
      <c r="A393" s="748" t="s">
        <v>3044</v>
      </c>
      <c r="B393" s="575" t="s">
        <v>843</v>
      </c>
      <c r="C393" s="569" t="s">
        <v>2844</v>
      </c>
      <c r="D393" s="672">
        <v>3</v>
      </c>
      <c r="E393" s="547">
        <v>51</v>
      </c>
      <c r="F393" s="547">
        <v>5</v>
      </c>
      <c r="G393" s="547">
        <v>1</v>
      </c>
      <c r="H393" s="549" t="s">
        <v>1231</v>
      </c>
      <c r="I393" s="619">
        <v>1</v>
      </c>
      <c r="J393" s="550">
        <v>5</v>
      </c>
      <c r="K393" s="551" t="s">
        <v>1264</v>
      </c>
      <c r="L393" s="673" t="s">
        <v>2832</v>
      </c>
      <c r="M393" s="560" t="s">
        <v>2833</v>
      </c>
      <c r="N393" s="616">
        <v>1.5</v>
      </c>
      <c r="O393" s="603">
        <v>5</v>
      </c>
      <c r="P393" s="577"/>
      <c r="Q393" s="601"/>
      <c r="R393" s="601"/>
      <c r="S393" s="773" t="s">
        <v>3591</v>
      </c>
      <c r="T393" s="782"/>
      <c r="U393" s="60"/>
    </row>
    <row r="394" spans="1:21" ht="18" customHeight="1">
      <c r="A394" s="748" t="s">
        <v>50</v>
      </c>
      <c r="B394" s="575" t="s">
        <v>843</v>
      </c>
      <c r="C394" s="569" t="s">
        <v>2845</v>
      </c>
      <c r="D394" s="672">
        <v>3</v>
      </c>
      <c r="E394" s="547">
        <v>51</v>
      </c>
      <c r="F394" s="547">
        <v>5</v>
      </c>
      <c r="G394" s="547">
        <v>1</v>
      </c>
      <c r="H394" s="549" t="s">
        <v>1231</v>
      </c>
      <c r="I394" s="619">
        <v>1</v>
      </c>
      <c r="J394" s="550">
        <v>5</v>
      </c>
      <c r="K394" s="551" t="s">
        <v>1264</v>
      </c>
      <c r="L394" s="673" t="s">
        <v>2832</v>
      </c>
      <c r="M394" s="560" t="s">
        <v>2833</v>
      </c>
      <c r="N394" s="616">
        <v>1.5</v>
      </c>
      <c r="O394" s="603">
        <v>5</v>
      </c>
      <c r="P394" s="577"/>
      <c r="Q394" s="601"/>
      <c r="R394" s="601"/>
      <c r="S394" s="773" t="s">
        <v>3591</v>
      </c>
      <c r="T394" s="782"/>
      <c r="U394" s="60"/>
    </row>
    <row r="395" spans="1:21" ht="18" customHeight="1">
      <c r="A395" s="744" t="s">
        <v>2846</v>
      </c>
      <c r="B395" s="586" t="s">
        <v>2847</v>
      </c>
      <c r="C395" s="604" t="s">
        <v>2846</v>
      </c>
      <c r="D395" s="587">
        <v>2</v>
      </c>
      <c r="E395" s="547">
        <v>51</v>
      </c>
      <c r="F395" s="547">
        <v>5</v>
      </c>
      <c r="G395" s="563">
        <v>2</v>
      </c>
      <c r="H395" s="549" t="s">
        <v>1231</v>
      </c>
      <c r="I395" s="624">
        <v>1</v>
      </c>
      <c r="J395" s="550">
        <v>0.5</v>
      </c>
      <c r="K395" s="551" t="s">
        <v>1264</v>
      </c>
      <c r="L395" s="625" t="s">
        <v>2136</v>
      </c>
      <c r="M395" s="675" t="s">
        <v>2848</v>
      </c>
      <c r="N395" s="676">
        <v>1.5</v>
      </c>
      <c r="O395" s="603" t="s">
        <v>2126</v>
      </c>
      <c r="P395" s="661">
        <v>51</v>
      </c>
      <c r="Q395" s="677">
        <v>5</v>
      </c>
      <c r="R395" s="677">
        <v>2</v>
      </c>
      <c r="S395" s="773" t="s">
        <v>3589</v>
      </c>
      <c r="T395" s="782"/>
      <c r="U395" s="60"/>
    </row>
    <row r="396" spans="1:21" ht="18" customHeight="1">
      <c r="A396" s="744" t="s">
        <v>400</v>
      </c>
      <c r="B396" s="545" t="s">
        <v>2847</v>
      </c>
      <c r="C396" s="604" t="s">
        <v>400</v>
      </c>
      <c r="D396" s="587">
        <v>2</v>
      </c>
      <c r="E396" s="547">
        <v>51</v>
      </c>
      <c r="F396" s="547">
        <v>5</v>
      </c>
      <c r="G396" s="563">
        <v>2</v>
      </c>
      <c r="H396" s="549" t="s">
        <v>1231</v>
      </c>
      <c r="I396" s="591">
        <v>1</v>
      </c>
      <c r="J396" s="550">
        <v>0.5</v>
      </c>
      <c r="K396" s="551" t="s">
        <v>1264</v>
      </c>
      <c r="L396" s="625" t="s">
        <v>2136</v>
      </c>
      <c r="M396" s="675" t="s">
        <v>2848</v>
      </c>
      <c r="N396" s="676">
        <v>1.5</v>
      </c>
      <c r="O396" s="603" t="s">
        <v>2126</v>
      </c>
      <c r="P396" s="661">
        <v>51</v>
      </c>
      <c r="Q396" s="661">
        <v>5</v>
      </c>
      <c r="R396" s="661">
        <v>2</v>
      </c>
      <c r="S396" s="773" t="s">
        <v>3589</v>
      </c>
      <c r="T396" s="782"/>
      <c r="U396" s="60"/>
    </row>
    <row r="397" spans="1:21" ht="18" customHeight="1">
      <c r="A397" s="744" t="s">
        <v>401</v>
      </c>
      <c r="B397" s="545" t="s">
        <v>2847</v>
      </c>
      <c r="C397" s="604" t="s">
        <v>401</v>
      </c>
      <c r="D397" s="587">
        <v>2</v>
      </c>
      <c r="E397" s="547">
        <v>51</v>
      </c>
      <c r="F397" s="547">
        <v>5</v>
      </c>
      <c r="G397" s="563">
        <v>2</v>
      </c>
      <c r="H397" s="549" t="s">
        <v>1231</v>
      </c>
      <c r="I397" s="550">
        <v>0.8</v>
      </c>
      <c r="J397" s="550">
        <v>0.5</v>
      </c>
      <c r="K397" s="551" t="s">
        <v>1264</v>
      </c>
      <c r="L397" s="625" t="s">
        <v>2136</v>
      </c>
      <c r="M397" s="675" t="s">
        <v>2848</v>
      </c>
      <c r="N397" s="676">
        <v>1.5</v>
      </c>
      <c r="O397" s="603" t="s">
        <v>2126</v>
      </c>
      <c r="P397" s="661">
        <v>51</v>
      </c>
      <c r="Q397" s="661">
        <v>5</v>
      </c>
      <c r="R397" s="661">
        <v>2</v>
      </c>
      <c r="S397" s="773" t="s">
        <v>3589</v>
      </c>
      <c r="T397" s="782"/>
      <c r="U397" s="60"/>
    </row>
    <row r="398" spans="1:21" ht="18" customHeight="1">
      <c r="A398" s="744" t="s">
        <v>402</v>
      </c>
      <c r="B398" s="545" t="s">
        <v>2847</v>
      </c>
      <c r="C398" s="604" t="s">
        <v>402</v>
      </c>
      <c r="D398" s="587">
        <v>2</v>
      </c>
      <c r="E398" s="547">
        <v>51</v>
      </c>
      <c r="F398" s="547">
        <v>5</v>
      </c>
      <c r="G398" s="563">
        <v>2</v>
      </c>
      <c r="H398" s="549" t="s">
        <v>1231</v>
      </c>
      <c r="I398" s="550">
        <v>0.8</v>
      </c>
      <c r="J398" s="550">
        <v>0.5</v>
      </c>
      <c r="K398" s="551" t="s">
        <v>1264</v>
      </c>
      <c r="L398" s="625" t="s">
        <v>2136</v>
      </c>
      <c r="M398" s="675" t="s">
        <v>2848</v>
      </c>
      <c r="N398" s="676">
        <v>1.5</v>
      </c>
      <c r="O398" s="603" t="s">
        <v>2126</v>
      </c>
      <c r="P398" s="661">
        <v>51</v>
      </c>
      <c r="Q398" s="661">
        <v>5</v>
      </c>
      <c r="R398" s="677">
        <v>2</v>
      </c>
      <c r="S398" s="773" t="s">
        <v>3589</v>
      </c>
      <c r="T398" s="782"/>
      <c r="U398" s="60"/>
    </row>
    <row r="399" spans="1:21" ht="18" customHeight="1">
      <c r="A399" s="744" t="s">
        <v>1449</v>
      </c>
      <c r="B399" s="545" t="s">
        <v>2847</v>
      </c>
      <c r="C399" s="604" t="s">
        <v>1449</v>
      </c>
      <c r="D399" s="587">
        <v>3</v>
      </c>
      <c r="E399" s="547">
        <v>51</v>
      </c>
      <c r="F399" s="547">
        <v>5</v>
      </c>
      <c r="G399" s="563">
        <v>2</v>
      </c>
      <c r="H399" s="549" t="s">
        <v>1231</v>
      </c>
      <c r="I399" s="550">
        <v>0.8</v>
      </c>
      <c r="J399" s="550">
        <v>0.5</v>
      </c>
      <c r="K399" s="551" t="s">
        <v>1264</v>
      </c>
      <c r="L399" s="625" t="s">
        <v>2136</v>
      </c>
      <c r="M399" s="675" t="s">
        <v>2848</v>
      </c>
      <c r="N399" s="676">
        <v>1.5</v>
      </c>
      <c r="O399" s="603" t="s">
        <v>2126</v>
      </c>
      <c r="P399" s="661">
        <v>51</v>
      </c>
      <c r="Q399" s="661">
        <v>5</v>
      </c>
      <c r="R399" s="661">
        <v>2</v>
      </c>
      <c r="S399" s="773" t="s">
        <v>3589</v>
      </c>
      <c r="T399" s="782"/>
      <c r="U399" s="60"/>
    </row>
    <row r="400" spans="1:21" ht="18" customHeight="1">
      <c r="A400" s="744" t="s">
        <v>1450</v>
      </c>
      <c r="B400" s="545" t="s">
        <v>2847</v>
      </c>
      <c r="C400" s="604" t="s">
        <v>1450</v>
      </c>
      <c r="D400" s="587">
        <v>2</v>
      </c>
      <c r="E400" s="547">
        <v>51</v>
      </c>
      <c r="F400" s="547">
        <v>5</v>
      </c>
      <c r="G400" s="563">
        <v>2</v>
      </c>
      <c r="H400" s="549" t="s">
        <v>1231</v>
      </c>
      <c r="I400" s="591">
        <v>1</v>
      </c>
      <c r="J400" s="550">
        <v>0.5</v>
      </c>
      <c r="K400" s="551" t="s">
        <v>1264</v>
      </c>
      <c r="L400" s="625" t="s">
        <v>2136</v>
      </c>
      <c r="M400" s="675" t="s">
        <v>2848</v>
      </c>
      <c r="N400" s="676">
        <v>1.5</v>
      </c>
      <c r="O400" s="603" t="s">
        <v>2126</v>
      </c>
      <c r="P400" s="661">
        <v>51</v>
      </c>
      <c r="Q400" s="677">
        <v>5</v>
      </c>
      <c r="R400" s="677">
        <v>2</v>
      </c>
      <c r="S400" s="773" t="s">
        <v>3589</v>
      </c>
      <c r="T400" s="782"/>
      <c r="U400" s="60"/>
    </row>
    <row r="401" spans="1:21" ht="18" customHeight="1">
      <c r="A401" s="744" t="s">
        <v>2849</v>
      </c>
      <c r="B401" s="545" t="s">
        <v>2847</v>
      </c>
      <c r="C401" s="604" t="s">
        <v>2849</v>
      </c>
      <c r="D401" s="587">
        <v>0</v>
      </c>
      <c r="E401" s="547">
        <v>51</v>
      </c>
      <c r="F401" s="547">
        <v>5</v>
      </c>
      <c r="G401" s="563">
        <v>2</v>
      </c>
      <c r="H401" s="549" t="s">
        <v>1231</v>
      </c>
      <c r="I401" s="581">
        <v>1.8</v>
      </c>
      <c r="J401" s="550">
        <v>0.5</v>
      </c>
      <c r="K401" s="551" t="s">
        <v>1264</v>
      </c>
      <c r="L401" s="558" t="s">
        <v>1331</v>
      </c>
      <c r="M401" s="675" t="s">
        <v>2850</v>
      </c>
      <c r="N401" s="678">
        <v>2.5</v>
      </c>
      <c r="O401" s="603" t="s">
        <v>2126</v>
      </c>
      <c r="P401" s="661">
        <v>51</v>
      </c>
      <c r="Q401" s="677">
        <v>5</v>
      </c>
      <c r="R401" s="677">
        <v>2</v>
      </c>
      <c r="S401" s="773" t="s">
        <v>3589</v>
      </c>
      <c r="T401" s="782"/>
      <c r="U401" s="60"/>
    </row>
    <row r="402" spans="1:21" ht="18" customHeight="1">
      <c r="A402" s="744" t="s">
        <v>262</v>
      </c>
      <c r="B402" s="545" t="s">
        <v>2847</v>
      </c>
      <c r="C402" s="604" t="s">
        <v>262</v>
      </c>
      <c r="D402" s="587">
        <v>0</v>
      </c>
      <c r="E402" s="547">
        <v>51</v>
      </c>
      <c r="F402" s="547">
        <v>5</v>
      </c>
      <c r="G402" s="563">
        <v>2</v>
      </c>
      <c r="H402" s="549" t="s">
        <v>1231</v>
      </c>
      <c r="I402" s="581">
        <v>1.8</v>
      </c>
      <c r="J402" s="550">
        <v>0.5</v>
      </c>
      <c r="K402" s="551" t="s">
        <v>1264</v>
      </c>
      <c r="L402" s="558" t="s">
        <v>1331</v>
      </c>
      <c r="M402" s="675" t="s">
        <v>2850</v>
      </c>
      <c r="N402" s="678">
        <v>2.5</v>
      </c>
      <c r="O402" s="603" t="s">
        <v>2126</v>
      </c>
      <c r="P402" s="661">
        <v>51</v>
      </c>
      <c r="Q402" s="661">
        <v>5</v>
      </c>
      <c r="R402" s="661">
        <v>2</v>
      </c>
      <c r="S402" s="773" t="s">
        <v>3589</v>
      </c>
      <c r="T402" s="782"/>
      <c r="U402" s="60"/>
    </row>
    <row r="403" spans="1:21" ht="18" customHeight="1">
      <c r="A403" s="744" t="s">
        <v>263</v>
      </c>
      <c r="B403" s="545" t="s">
        <v>2847</v>
      </c>
      <c r="C403" s="604" t="s">
        <v>263</v>
      </c>
      <c r="D403" s="587">
        <v>0</v>
      </c>
      <c r="E403" s="547">
        <v>51</v>
      </c>
      <c r="F403" s="547">
        <v>5</v>
      </c>
      <c r="G403" s="563">
        <v>2</v>
      </c>
      <c r="H403" s="549" t="s">
        <v>1231</v>
      </c>
      <c r="I403" s="581">
        <v>1.8</v>
      </c>
      <c r="J403" s="550">
        <v>0.5</v>
      </c>
      <c r="K403" s="551" t="s">
        <v>1264</v>
      </c>
      <c r="L403" s="558" t="s">
        <v>1331</v>
      </c>
      <c r="M403" s="675" t="s">
        <v>2850</v>
      </c>
      <c r="N403" s="678">
        <v>2.5</v>
      </c>
      <c r="O403" s="603" t="s">
        <v>497</v>
      </c>
      <c r="P403" s="661">
        <v>51</v>
      </c>
      <c r="Q403" s="661">
        <v>5</v>
      </c>
      <c r="R403" s="661">
        <v>2</v>
      </c>
      <c r="S403" s="773" t="s">
        <v>3589</v>
      </c>
      <c r="T403" s="782"/>
      <c r="U403" s="60"/>
    </row>
    <row r="404" spans="1:21" ht="18" customHeight="1">
      <c r="A404" s="744" t="s">
        <v>824</v>
      </c>
      <c r="B404" s="545" t="s">
        <v>2847</v>
      </c>
      <c r="C404" s="604" t="s">
        <v>824</v>
      </c>
      <c r="D404" s="587">
        <v>0</v>
      </c>
      <c r="E404" s="547">
        <v>51</v>
      </c>
      <c r="F404" s="547">
        <v>5</v>
      </c>
      <c r="G404" s="563">
        <v>2</v>
      </c>
      <c r="H404" s="549" t="s">
        <v>1231</v>
      </c>
      <c r="I404" s="581">
        <v>1.8</v>
      </c>
      <c r="J404" s="550">
        <v>0.5</v>
      </c>
      <c r="K404" s="551" t="s">
        <v>1264</v>
      </c>
      <c r="L404" s="558" t="s">
        <v>1331</v>
      </c>
      <c r="M404" s="675" t="s">
        <v>2850</v>
      </c>
      <c r="N404" s="678">
        <v>2.5</v>
      </c>
      <c r="O404" s="603" t="s">
        <v>497</v>
      </c>
      <c r="P404" s="661">
        <v>51</v>
      </c>
      <c r="Q404" s="661">
        <v>5</v>
      </c>
      <c r="R404" s="677">
        <v>2</v>
      </c>
      <c r="S404" s="773" t="s">
        <v>3589</v>
      </c>
      <c r="T404" s="782"/>
      <c r="U404" s="60"/>
    </row>
    <row r="405" spans="1:21" ht="18" customHeight="1">
      <c r="A405" s="744" t="s">
        <v>825</v>
      </c>
      <c r="B405" s="545" t="s">
        <v>2847</v>
      </c>
      <c r="C405" s="604" t="s">
        <v>825</v>
      </c>
      <c r="D405" s="587">
        <v>0</v>
      </c>
      <c r="E405" s="547">
        <v>51</v>
      </c>
      <c r="F405" s="547">
        <v>5</v>
      </c>
      <c r="G405" s="563">
        <v>2</v>
      </c>
      <c r="H405" s="549" t="s">
        <v>1231</v>
      </c>
      <c r="I405" s="581">
        <v>1.8</v>
      </c>
      <c r="J405" s="550">
        <v>0.5</v>
      </c>
      <c r="K405" s="551" t="s">
        <v>1264</v>
      </c>
      <c r="L405" s="558" t="s">
        <v>1331</v>
      </c>
      <c r="M405" s="675" t="s">
        <v>2850</v>
      </c>
      <c r="N405" s="678">
        <v>2.5</v>
      </c>
      <c r="O405" s="603" t="s">
        <v>497</v>
      </c>
      <c r="P405" s="661">
        <v>51</v>
      </c>
      <c r="Q405" s="661">
        <v>5</v>
      </c>
      <c r="R405" s="661">
        <v>2</v>
      </c>
      <c r="S405" s="773" t="s">
        <v>3589</v>
      </c>
      <c r="T405" s="782"/>
      <c r="U405" s="60"/>
    </row>
    <row r="406" spans="1:21" ht="18" customHeight="1">
      <c r="A406" s="744" t="s">
        <v>826</v>
      </c>
      <c r="B406" s="545" t="s">
        <v>2847</v>
      </c>
      <c r="C406" s="604" t="s">
        <v>826</v>
      </c>
      <c r="D406" s="587">
        <v>0</v>
      </c>
      <c r="E406" s="547">
        <v>51</v>
      </c>
      <c r="F406" s="547">
        <v>5</v>
      </c>
      <c r="G406" s="563">
        <v>2</v>
      </c>
      <c r="H406" s="549" t="s">
        <v>1231</v>
      </c>
      <c r="I406" s="581">
        <v>1.8</v>
      </c>
      <c r="J406" s="550">
        <v>0.5</v>
      </c>
      <c r="K406" s="551" t="s">
        <v>1264</v>
      </c>
      <c r="L406" s="558" t="s">
        <v>1331</v>
      </c>
      <c r="M406" s="675" t="s">
        <v>2850</v>
      </c>
      <c r="N406" s="678">
        <v>2.5</v>
      </c>
      <c r="O406" s="603" t="s">
        <v>497</v>
      </c>
      <c r="P406" s="661">
        <v>51</v>
      </c>
      <c r="Q406" s="677">
        <v>5</v>
      </c>
      <c r="R406" s="677">
        <v>2</v>
      </c>
      <c r="S406" s="773" t="s">
        <v>3589</v>
      </c>
      <c r="T406" s="782"/>
      <c r="U406" s="60"/>
    </row>
    <row r="407" spans="1:21" ht="18" customHeight="1">
      <c r="A407" s="744" t="s">
        <v>2851</v>
      </c>
      <c r="B407" s="545" t="s">
        <v>2847</v>
      </c>
      <c r="C407" s="604" t="s">
        <v>2851</v>
      </c>
      <c r="D407" s="587">
        <v>0</v>
      </c>
      <c r="E407" s="547">
        <v>51</v>
      </c>
      <c r="F407" s="547">
        <v>5</v>
      </c>
      <c r="G407" s="563">
        <v>2</v>
      </c>
      <c r="H407" s="549" t="s">
        <v>1231</v>
      </c>
      <c r="I407" s="581">
        <v>1.8</v>
      </c>
      <c r="J407" s="550">
        <v>0.5</v>
      </c>
      <c r="K407" s="551" t="s">
        <v>1264</v>
      </c>
      <c r="L407" s="558" t="s">
        <v>1331</v>
      </c>
      <c r="M407" s="675" t="s">
        <v>2850</v>
      </c>
      <c r="N407" s="678">
        <v>2.5</v>
      </c>
      <c r="O407" s="603" t="s">
        <v>497</v>
      </c>
      <c r="P407" s="661">
        <v>51</v>
      </c>
      <c r="Q407" s="661">
        <v>5</v>
      </c>
      <c r="R407" s="661">
        <v>2</v>
      </c>
      <c r="S407" s="773" t="s">
        <v>3589</v>
      </c>
      <c r="T407" s="782"/>
      <c r="U407" s="60"/>
    </row>
    <row r="408" spans="1:21" ht="18" customHeight="1">
      <c r="A408" s="744" t="s">
        <v>827</v>
      </c>
      <c r="B408" s="545" t="s">
        <v>2847</v>
      </c>
      <c r="C408" s="604" t="s">
        <v>827</v>
      </c>
      <c r="D408" s="587">
        <v>0</v>
      </c>
      <c r="E408" s="547">
        <v>51</v>
      </c>
      <c r="F408" s="547">
        <v>5</v>
      </c>
      <c r="G408" s="563">
        <v>2</v>
      </c>
      <c r="H408" s="549" t="s">
        <v>1231</v>
      </c>
      <c r="I408" s="581">
        <v>1.8</v>
      </c>
      <c r="J408" s="550">
        <v>0.5</v>
      </c>
      <c r="K408" s="551" t="s">
        <v>1264</v>
      </c>
      <c r="L408" s="558" t="s">
        <v>1331</v>
      </c>
      <c r="M408" s="675" t="s">
        <v>2850</v>
      </c>
      <c r="N408" s="678">
        <v>2.5</v>
      </c>
      <c r="O408" s="603" t="s">
        <v>497</v>
      </c>
      <c r="P408" s="661">
        <v>51</v>
      </c>
      <c r="Q408" s="661">
        <v>5</v>
      </c>
      <c r="R408" s="661">
        <v>2</v>
      </c>
      <c r="S408" s="773" t="s">
        <v>3589</v>
      </c>
      <c r="T408" s="782"/>
      <c r="U408" s="60"/>
    </row>
    <row r="409" spans="1:21" ht="18" customHeight="1">
      <c r="A409" s="744" t="s">
        <v>261</v>
      </c>
      <c r="B409" s="545" t="s">
        <v>2847</v>
      </c>
      <c r="C409" s="604" t="s">
        <v>261</v>
      </c>
      <c r="D409" s="587">
        <v>0</v>
      </c>
      <c r="E409" s="547">
        <v>51</v>
      </c>
      <c r="F409" s="547">
        <v>5</v>
      </c>
      <c r="G409" s="563">
        <v>2</v>
      </c>
      <c r="H409" s="549" t="s">
        <v>1231</v>
      </c>
      <c r="I409" s="581">
        <v>1.8</v>
      </c>
      <c r="J409" s="550">
        <v>0.5</v>
      </c>
      <c r="K409" s="551" t="s">
        <v>1264</v>
      </c>
      <c r="L409" s="558" t="s">
        <v>1331</v>
      </c>
      <c r="M409" s="675" t="s">
        <v>2850</v>
      </c>
      <c r="N409" s="678">
        <v>2.5</v>
      </c>
      <c r="O409" s="603" t="s">
        <v>497</v>
      </c>
      <c r="P409" s="661">
        <v>51</v>
      </c>
      <c r="Q409" s="661">
        <v>5</v>
      </c>
      <c r="R409" s="677">
        <v>2</v>
      </c>
      <c r="S409" s="773" t="s">
        <v>3589</v>
      </c>
      <c r="T409" s="782"/>
      <c r="U409" s="60"/>
    </row>
    <row r="410" spans="1:21" ht="18" customHeight="1">
      <c r="A410" s="744" t="s">
        <v>828</v>
      </c>
      <c r="B410" s="545" t="s">
        <v>2847</v>
      </c>
      <c r="C410" s="604" t="s">
        <v>828</v>
      </c>
      <c r="D410" s="587">
        <v>0</v>
      </c>
      <c r="E410" s="547">
        <v>51</v>
      </c>
      <c r="F410" s="547">
        <v>5</v>
      </c>
      <c r="G410" s="563">
        <v>2</v>
      </c>
      <c r="H410" s="549" t="s">
        <v>1231</v>
      </c>
      <c r="I410" s="581">
        <v>1.8</v>
      </c>
      <c r="J410" s="550">
        <v>0.5</v>
      </c>
      <c r="K410" s="551" t="s">
        <v>1264</v>
      </c>
      <c r="L410" s="558" t="s">
        <v>1331</v>
      </c>
      <c r="M410" s="675" t="s">
        <v>2850</v>
      </c>
      <c r="N410" s="678">
        <v>2.5</v>
      </c>
      <c r="O410" s="603" t="s">
        <v>497</v>
      </c>
      <c r="P410" s="661">
        <v>51</v>
      </c>
      <c r="Q410" s="661">
        <v>5</v>
      </c>
      <c r="R410" s="661">
        <v>2</v>
      </c>
      <c r="S410" s="773" t="s">
        <v>3589</v>
      </c>
      <c r="T410" s="782"/>
      <c r="U410" s="60"/>
    </row>
    <row r="411" spans="1:21" ht="18" customHeight="1">
      <c r="A411" s="744" t="s">
        <v>829</v>
      </c>
      <c r="B411" s="545" t="s">
        <v>2847</v>
      </c>
      <c r="C411" s="604" t="s">
        <v>829</v>
      </c>
      <c r="D411" s="587">
        <v>0</v>
      </c>
      <c r="E411" s="547">
        <v>51</v>
      </c>
      <c r="F411" s="547">
        <v>5</v>
      </c>
      <c r="G411" s="563">
        <v>2</v>
      </c>
      <c r="H411" s="549" t="s">
        <v>1231</v>
      </c>
      <c r="I411" s="581">
        <v>1.8</v>
      </c>
      <c r="J411" s="550">
        <v>0.5</v>
      </c>
      <c r="K411" s="551" t="s">
        <v>1264</v>
      </c>
      <c r="L411" s="558" t="s">
        <v>1331</v>
      </c>
      <c r="M411" s="675" t="s">
        <v>2850</v>
      </c>
      <c r="N411" s="678">
        <v>2.5</v>
      </c>
      <c r="O411" s="603" t="s">
        <v>497</v>
      </c>
      <c r="P411" s="661">
        <v>51</v>
      </c>
      <c r="Q411" s="677">
        <v>5</v>
      </c>
      <c r="R411" s="677">
        <v>2</v>
      </c>
      <c r="S411" s="773" t="s">
        <v>3589</v>
      </c>
      <c r="T411" s="782"/>
      <c r="U411" s="60"/>
    </row>
    <row r="412" spans="1:21" ht="18" customHeight="1">
      <c r="A412" s="744" t="s">
        <v>485</v>
      </c>
      <c r="B412" s="545" t="s">
        <v>2847</v>
      </c>
      <c r="C412" s="604" t="s">
        <v>485</v>
      </c>
      <c r="D412" s="587">
        <v>0</v>
      </c>
      <c r="E412" s="547">
        <v>51</v>
      </c>
      <c r="F412" s="547">
        <v>5</v>
      </c>
      <c r="G412" s="563">
        <v>2</v>
      </c>
      <c r="H412" s="549" t="s">
        <v>1231</v>
      </c>
      <c r="I412" s="581">
        <v>1.8</v>
      </c>
      <c r="J412" s="550">
        <v>0.5</v>
      </c>
      <c r="K412" s="551" t="s">
        <v>1264</v>
      </c>
      <c r="L412" s="558" t="s">
        <v>1331</v>
      </c>
      <c r="M412" s="675" t="s">
        <v>2850</v>
      </c>
      <c r="N412" s="678">
        <v>2.5</v>
      </c>
      <c r="O412" s="603" t="s">
        <v>497</v>
      </c>
      <c r="P412" s="661">
        <v>51</v>
      </c>
      <c r="Q412" s="661">
        <v>5</v>
      </c>
      <c r="R412" s="661">
        <v>2</v>
      </c>
      <c r="S412" s="773" t="s">
        <v>3589</v>
      </c>
      <c r="T412" s="782"/>
      <c r="U412" s="60"/>
    </row>
    <row r="413" spans="1:21" ht="18" customHeight="1">
      <c r="A413" s="748" t="s">
        <v>2852</v>
      </c>
      <c r="B413" s="568" t="s">
        <v>2853</v>
      </c>
      <c r="C413" s="653" t="s">
        <v>2852</v>
      </c>
      <c r="D413" s="570">
        <v>0</v>
      </c>
      <c r="E413" s="547">
        <v>51</v>
      </c>
      <c r="F413" s="547">
        <v>5</v>
      </c>
      <c r="G413" s="679">
        <v>3</v>
      </c>
      <c r="H413" s="549" t="s">
        <v>1231</v>
      </c>
      <c r="I413" s="581">
        <v>1.8</v>
      </c>
      <c r="J413" s="679">
        <v>1</v>
      </c>
      <c r="K413" s="551" t="s">
        <v>1264</v>
      </c>
      <c r="L413" s="679" t="s">
        <v>2854</v>
      </c>
      <c r="M413" s="680" t="s">
        <v>2855</v>
      </c>
      <c r="N413" s="681">
        <v>2</v>
      </c>
      <c r="O413" s="682" t="s">
        <v>2856</v>
      </c>
      <c r="P413" s="587">
        <v>51</v>
      </c>
      <c r="Q413" s="587">
        <v>5</v>
      </c>
      <c r="R413" s="571">
        <v>0.25</v>
      </c>
      <c r="S413" s="773" t="s">
        <v>3589</v>
      </c>
      <c r="T413" s="782"/>
      <c r="U413" s="60"/>
    </row>
    <row r="414" spans="1:21" ht="18" customHeight="1">
      <c r="A414" s="748" t="s">
        <v>1451</v>
      </c>
      <c r="B414" s="575" t="s">
        <v>2853</v>
      </c>
      <c r="C414" s="653" t="s">
        <v>1451</v>
      </c>
      <c r="D414" s="620">
        <v>0</v>
      </c>
      <c r="E414" s="547">
        <v>51</v>
      </c>
      <c r="F414" s="547">
        <v>5</v>
      </c>
      <c r="G414" s="679">
        <v>3</v>
      </c>
      <c r="H414" s="549" t="s">
        <v>1231</v>
      </c>
      <c r="I414" s="581">
        <v>1.8</v>
      </c>
      <c r="J414" s="679">
        <v>1</v>
      </c>
      <c r="K414" s="551" t="s">
        <v>1264</v>
      </c>
      <c r="L414" s="679" t="s">
        <v>2854</v>
      </c>
      <c r="M414" s="680" t="s">
        <v>2855</v>
      </c>
      <c r="N414" s="681">
        <v>2</v>
      </c>
      <c r="O414" s="682" t="s">
        <v>2856</v>
      </c>
      <c r="P414" s="587">
        <v>51</v>
      </c>
      <c r="Q414" s="587">
        <v>5</v>
      </c>
      <c r="R414" s="571">
        <v>0.25</v>
      </c>
      <c r="S414" s="773" t="s">
        <v>3589</v>
      </c>
      <c r="T414" s="782"/>
      <c r="U414" s="60"/>
    </row>
    <row r="415" spans="1:21" ht="18" customHeight="1">
      <c r="A415" s="748" t="s">
        <v>1452</v>
      </c>
      <c r="B415" s="575" t="s">
        <v>2853</v>
      </c>
      <c r="C415" s="653" t="s">
        <v>1452</v>
      </c>
      <c r="D415" s="620">
        <v>0</v>
      </c>
      <c r="E415" s="547">
        <v>51</v>
      </c>
      <c r="F415" s="547">
        <v>5</v>
      </c>
      <c r="G415" s="679">
        <v>3</v>
      </c>
      <c r="H415" s="549" t="s">
        <v>1231</v>
      </c>
      <c r="I415" s="581">
        <v>1.8</v>
      </c>
      <c r="J415" s="679">
        <v>1</v>
      </c>
      <c r="K415" s="551" t="s">
        <v>1264</v>
      </c>
      <c r="L415" s="679" t="s">
        <v>2854</v>
      </c>
      <c r="M415" s="680" t="s">
        <v>2855</v>
      </c>
      <c r="N415" s="681">
        <v>2</v>
      </c>
      <c r="O415" s="682" t="s">
        <v>2856</v>
      </c>
      <c r="P415" s="587">
        <v>51</v>
      </c>
      <c r="Q415" s="587">
        <v>5</v>
      </c>
      <c r="R415" s="571">
        <v>0.25</v>
      </c>
      <c r="S415" s="773" t="s">
        <v>3589</v>
      </c>
      <c r="T415" s="782"/>
      <c r="U415" s="60"/>
    </row>
    <row r="416" spans="1:21" ht="18" customHeight="1">
      <c r="A416" s="748" t="s">
        <v>914</v>
      </c>
      <c r="B416" s="575" t="s">
        <v>2853</v>
      </c>
      <c r="C416" s="653" t="s">
        <v>914</v>
      </c>
      <c r="D416" s="620">
        <v>0</v>
      </c>
      <c r="E416" s="547">
        <v>51</v>
      </c>
      <c r="F416" s="547">
        <v>5</v>
      </c>
      <c r="G416" s="679">
        <v>3</v>
      </c>
      <c r="H416" s="549" t="s">
        <v>1231</v>
      </c>
      <c r="I416" s="581">
        <v>1.8</v>
      </c>
      <c r="J416" s="679">
        <v>1</v>
      </c>
      <c r="K416" s="551" t="s">
        <v>1264</v>
      </c>
      <c r="L416" s="679" t="s">
        <v>2854</v>
      </c>
      <c r="M416" s="680" t="s">
        <v>2855</v>
      </c>
      <c r="N416" s="681">
        <v>2</v>
      </c>
      <c r="O416" s="682" t="s">
        <v>2856</v>
      </c>
      <c r="P416" s="587">
        <v>51</v>
      </c>
      <c r="Q416" s="587">
        <v>5</v>
      </c>
      <c r="R416" s="571">
        <v>0.25</v>
      </c>
      <c r="S416" s="773" t="s">
        <v>3589</v>
      </c>
      <c r="T416" s="782"/>
      <c r="U416" s="60"/>
    </row>
    <row r="417" spans="1:21" ht="18" customHeight="1">
      <c r="A417" s="748" t="s">
        <v>915</v>
      </c>
      <c r="B417" s="575" t="s">
        <v>2853</v>
      </c>
      <c r="C417" s="653" t="s">
        <v>915</v>
      </c>
      <c r="D417" s="620">
        <v>0</v>
      </c>
      <c r="E417" s="547">
        <v>51</v>
      </c>
      <c r="F417" s="547">
        <v>5</v>
      </c>
      <c r="G417" s="679">
        <v>3</v>
      </c>
      <c r="H417" s="549" t="s">
        <v>1231</v>
      </c>
      <c r="I417" s="581">
        <v>1.8</v>
      </c>
      <c r="J417" s="679">
        <v>1</v>
      </c>
      <c r="K417" s="551" t="s">
        <v>1264</v>
      </c>
      <c r="L417" s="679" t="s">
        <v>2854</v>
      </c>
      <c r="M417" s="680" t="s">
        <v>2855</v>
      </c>
      <c r="N417" s="681">
        <v>2</v>
      </c>
      <c r="O417" s="682" t="s">
        <v>2856</v>
      </c>
      <c r="P417" s="587">
        <v>51</v>
      </c>
      <c r="Q417" s="570">
        <v>5</v>
      </c>
      <c r="R417" s="571">
        <v>0.25</v>
      </c>
      <c r="S417" s="773" t="s">
        <v>3589</v>
      </c>
      <c r="T417" s="782"/>
      <c r="U417" s="60"/>
    </row>
    <row r="418" spans="1:21" ht="18" customHeight="1">
      <c r="A418" s="748" t="s">
        <v>554</v>
      </c>
      <c r="B418" s="575" t="s">
        <v>2853</v>
      </c>
      <c r="C418" s="653" t="s">
        <v>554</v>
      </c>
      <c r="D418" s="570">
        <v>0</v>
      </c>
      <c r="E418" s="547">
        <v>51</v>
      </c>
      <c r="F418" s="547">
        <v>5</v>
      </c>
      <c r="G418" s="679">
        <v>3</v>
      </c>
      <c r="H418" s="549" t="s">
        <v>1231</v>
      </c>
      <c r="I418" s="581">
        <v>1.8</v>
      </c>
      <c r="J418" s="679">
        <v>1</v>
      </c>
      <c r="K418" s="551" t="s">
        <v>1264</v>
      </c>
      <c r="L418" s="679" t="s">
        <v>2854</v>
      </c>
      <c r="M418" s="680" t="s">
        <v>2855</v>
      </c>
      <c r="N418" s="681">
        <v>2</v>
      </c>
      <c r="O418" s="682" t="s">
        <v>2856</v>
      </c>
      <c r="P418" s="587">
        <v>51</v>
      </c>
      <c r="Q418" s="587">
        <v>5</v>
      </c>
      <c r="R418" s="571">
        <v>0.25</v>
      </c>
      <c r="S418" s="773" t="s">
        <v>3589</v>
      </c>
      <c r="T418" s="782"/>
      <c r="U418" s="60"/>
    </row>
    <row r="419" spans="1:21" ht="18" customHeight="1">
      <c r="A419" s="748" t="s">
        <v>2857</v>
      </c>
      <c r="B419" s="575" t="s">
        <v>2853</v>
      </c>
      <c r="C419" s="683" t="s">
        <v>2857</v>
      </c>
      <c r="D419" s="570" t="s">
        <v>2858</v>
      </c>
      <c r="E419" s="547">
        <v>51</v>
      </c>
      <c r="F419" s="547">
        <v>5</v>
      </c>
      <c r="G419" s="679">
        <v>3</v>
      </c>
      <c r="H419" s="549" t="s">
        <v>1231</v>
      </c>
      <c r="I419" s="581">
        <v>1.8</v>
      </c>
      <c r="J419" s="679">
        <v>1</v>
      </c>
      <c r="K419" s="633" t="s">
        <v>2859</v>
      </c>
      <c r="L419" s="679" t="s">
        <v>2854</v>
      </c>
      <c r="M419" s="680" t="s">
        <v>2855</v>
      </c>
      <c r="N419" s="681">
        <v>2</v>
      </c>
      <c r="O419" s="682" t="s">
        <v>2856</v>
      </c>
      <c r="P419" s="587">
        <v>51</v>
      </c>
      <c r="Q419" s="570">
        <v>5</v>
      </c>
      <c r="R419" s="571">
        <v>0.25</v>
      </c>
      <c r="S419" s="773" t="s">
        <v>3589</v>
      </c>
      <c r="T419" s="782"/>
      <c r="U419" s="60"/>
    </row>
    <row r="420" spans="1:21" ht="18" customHeight="1">
      <c r="A420" s="748" t="s">
        <v>307</v>
      </c>
      <c r="B420" s="575" t="s">
        <v>2853</v>
      </c>
      <c r="C420" s="683" t="s">
        <v>307</v>
      </c>
      <c r="D420" s="570" t="s">
        <v>2858</v>
      </c>
      <c r="E420" s="547">
        <v>51</v>
      </c>
      <c r="F420" s="547">
        <v>5</v>
      </c>
      <c r="G420" s="679">
        <v>3</v>
      </c>
      <c r="H420" s="549" t="s">
        <v>1231</v>
      </c>
      <c r="I420" s="581">
        <v>1.8</v>
      </c>
      <c r="J420" s="679">
        <v>1</v>
      </c>
      <c r="K420" s="633" t="s">
        <v>2859</v>
      </c>
      <c r="L420" s="679" t="s">
        <v>2854</v>
      </c>
      <c r="M420" s="680" t="s">
        <v>2855</v>
      </c>
      <c r="N420" s="681">
        <v>2</v>
      </c>
      <c r="O420" s="682" t="s">
        <v>2856</v>
      </c>
      <c r="P420" s="587">
        <v>51</v>
      </c>
      <c r="Q420" s="587">
        <v>5</v>
      </c>
      <c r="R420" s="571">
        <v>0.25</v>
      </c>
      <c r="S420" s="773" t="s">
        <v>3589</v>
      </c>
      <c r="T420" s="782"/>
      <c r="U420" s="60"/>
    </row>
    <row r="421" spans="1:21" ht="18" customHeight="1">
      <c r="A421" s="748" t="s">
        <v>308</v>
      </c>
      <c r="B421" s="575" t="s">
        <v>2853</v>
      </c>
      <c r="C421" s="683" t="s">
        <v>308</v>
      </c>
      <c r="D421" s="570" t="s">
        <v>2858</v>
      </c>
      <c r="E421" s="547">
        <v>51</v>
      </c>
      <c r="F421" s="547">
        <v>5</v>
      </c>
      <c r="G421" s="679">
        <v>3</v>
      </c>
      <c r="H421" s="549" t="s">
        <v>1231</v>
      </c>
      <c r="I421" s="581">
        <v>1.8</v>
      </c>
      <c r="J421" s="679">
        <v>1</v>
      </c>
      <c r="K421" s="633" t="s">
        <v>2859</v>
      </c>
      <c r="L421" s="679" t="s">
        <v>2854</v>
      </c>
      <c r="M421" s="680" t="s">
        <v>2855</v>
      </c>
      <c r="N421" s="681">
        <v>2</v>
      </c>
      <c r="O421" s="682" t="s">
        <v>2856</v>
      </c>
      <c r="P421" s="587">
        <v>51</v>
      </c>
      <c r="Q421" s="587">
        <v>5</v>
      </c>
      <c r="R421" s="571">
        <v>0.25</v>
      </c>
      <c r="S421" s="773" t="s">
        <v>3589</v>
      </c>
      <c r="T421" s="782"/>
      <c r="U421" s="60"/>
    </row>
    <row r="422" spans="1:21" ht="18" customHeight="1">
      <c r="A422" s="748" t="s">
        <v>2860</v>
      </c>
      <c r="B422" s="575" t="s">
        <v>2853</v>
      </c>
      <c r="C422" s="653" t="s">
        <v>2860</v>
      </c>
      <c r="D422" s="570">
        <v>0</v>
      </c>
      <c r="E422" s="547">
        <v>51</v>
      </c>
      <c r="F422" s="547">
        <v>5</v>
      </c>
      <c r="G422" s="679">
        <v>3</v>
      </c>
      <c r="H422" s="549" t="s">
        <v>1231</v>
      </c>
      <c r="I422" s="581">
        <v>1.8</v>
      </c>
      <c r="J422" s="679">
        <v>1</v>
      </c>
      <c r="K422" s="633" t="s">
        <v>2859</v>
      </c>
      <c r="L422" s="679" t="s">
        <v>2854</v>
      </c>
      <c r="M422" s="680" t="s">
        <v>2855</v>
      </c>
      <c r="N422" s="681">
        <v>2</v>
      </c>
      <c r="O422" s="682" t="s">
        <v>2856</v>
      </c>
      <c r="P422" s="587">
        <v>51</v>
      </c>
      <c r="Q422" s="587">
        <v>5</v>
      </c>
      <c r="R422" s="684">
        <v>0.45</v>
      </c>
      <c r="S422" s="773" t="s">
        <v>3589</v>
      </c>
      <c r="T422" s="786"/>
      <c r="U422" s="285"/>
    </row>
    <row r="423" spans="1:21" ht="18" customHeight="1">
      <c r="A423" s="748" t="s">
        <v>1371</v>
      </c>
      <c r="B423" s="575" t="s">
        <v>2853</v>
      </c>
      <c r="C423" s="653" t="s">
        <v>1371</v>
      </c>
      <c r="D423" s="620">
        <v>0</v>
      </c>
      <c r="E423" s="547">
        <v>51</v>
      </c>
      <c r="F423" s="547">
        <v>5</v>
      </c>
      <c r="G423" s="679">
        <v>3</v>
      </c>
      <c r="H423" s="549" t="s">
        <v>1231</v>
      </c>
      <c r="I423" s="581">
        <v>1.8</v>
      </c>
      <c r="J423" s="679">
        <v>1</v>
      </c>
      <c r="K423" s="551" t="s">
        <v>1264</v>
      </c>
      <c r="L423" s="679" t="s">
        <v>2854</v>
      </c>
      <c r="M423" s="680" t="s">
        <v>2855</v>
      </c>
      <c r="N423" s="681">
        <v>2</v>
      </c>
      <c r="O423" s="682" t="s">
        <v>2856</v>
      </c>
      <c r="P423" s="587">
        <v>51</v>
      </c>
      <c r="Q423" s="587">
        <v>5</v>
      </c>
      <c r="R423" s="684">
        <v>0.45</v>
      </c>
      <c r="S423" s="773" t="s">
        <v>3589</v>
      </c>
      <c r="T423" s="787"/>
      <c r="U423" s="286"/>
    </row>
    <row r="424" spans="1:21" ht="18" customHeight="1">
      <c r="A424" s="748" t="s">
        <v>1372</v>
      </c>
      <c r="B424" s="575" t="s">
        <v>2853</v>
      </c>
      <c r="C424" s="653" t="s">
        <v>1372</v>
      </c>
      <c r="D424" s="620">
        <v>0</v>
      </c>
      <c r="E424" s="547">
        <v>51</v>
      </c>
      <c r="F424" s="547">
        <v>5</v>
      </c>
      <c r="G424" s="679">
        <v>3</v>
      </c>
      <c r="H424" s="549" t="s">
        <v>1231</v>
      </c>
      <c r="I424" s="581">
        <v>1.8</v>
      </c>
      <c r="J424" s="679">
        <v>1</v>
      </c>
      <c r="K424" s="551" t="s">
        <v>1264</v>
      </c>
      <c r="L424" s="679" t="s">
        <v>2854</v>
      </c>
      <c r="M424" s="680" t="s">
        <v>2855</v>
      </c>
      <c r="N424" s="681">
        <v>2</v>
      </c>
      <c r="O424" s="682" t="s">
        <v>2856</v>
      </c>
      <c r="P424" s="587">
        <v>51</v>
      </c>
      <c r="Q424" s="587">
        <v>5</v>
      </c>
      <c r="R424" s="684">
        <v>0.45</v>
      </c>
      <c r="S424" s="773" t="s">
        <v>3589</v>
      </c>
      <c r="T424" s="787"/>
      <c r="U424" s="286"/>
    </row>
    <row r="425" spans="1:21" ht="18" customHeight="1">
      <c r="A425" s="748" t="s">
        <v>1373</v>
      </c>
      <c r="B425" s="575" t="s">
        <v>2853</v>
      </c>
      <c r="C425" s="653" t="s">
        <v>1373</v>
      </c>
      <c r="D425" s="620">
        <v>0</v>
      </c>
      <c r="E425" s="547">
        <v>51</v>
      </c>
      <c r="F425" s="547">
        <v>5</v>
      </c>
      <c r="G425" s="679">
        <v>3</v>
      </c>
      <c r="H425" s="549" t="s">
        <v>1231</v>
      </c>
      <c r="I425" s="581">
        <v>1.8</v>
      </c>
      <c r="J425" s="679">
        <v>1</v>
      </c>
      <c r="K425" s="551" t="s">
        <v>1264</v>
      </c>
      <c r="L425" s="679" t="s">
        <v>2854</v>
      </c>
      <c r="M425" s="680" t="s">
        <v>2855</v>
      </c>
      <c r="N425" s="681">
        <v>2</v>
      </c>
      <c r="O425" s="682" t="s">
        <v>2856</v>
      </c>
      <c r="P425" s="587">
        <v>51</v>
      </c>
      <c r="Q425" s="587">
        <v>5</v>
      </c>
      <c r="R425" s="684">
        <v>0.45</v>
      </c>
      <c r="S425" s="773" t="s">
        <v>3589</v>
      </c>
      <c r="T425" s="786"/>
      <c r="U425" s="285"/>
    </row>
    <row r="426" spans="1:21" ht="18" customHeight="1">
      <c r="A426" s="748" t="s">
        <v>1374</v>
      </c>
      <c r="B426" s="575" t="s">
        <v>2853</v>
      </c>
      <c r="C426" s="653" t="s">
        <v>1374</v>
      </c>
      <c r="D426" s="620">
        <v>0</v>
      </c>
      <c r="E426" s="547">
        <v>51</v>
      </c>
      <c r="F426" s="547">
        <v>5</v>
      </c>
      <c r="G426" s="679">
        <v>3</v>
      </c>
      <c r="H426" s="549" t="s">
        <v>1231</v>
      </c>
      <c r="I426" s="581">
        <v>1.8</v>
      </c>
      <c r="J426" s="679">
        <v>1</v>
      </c>
      <c r="K426" s="551" t="s">
        <v>1264</v>
      </c>
      <c r="L426" s="679" t="s">
        <v>2854</v>
      </c>
      <c r="M426" s="680" t="s">
        <v>2855</v>
      </c>
      <c r="N426" s="681">
        <v>2</v>
      </c>
      <c r="O426" s="682" t="s">
        <v>2856</v>
      </c>
      <c r="P426" s="587">
        <v>51</v>
      </c>
      <c r="Q426" s="587">
        <v>5</v>
      </c>
      <c r="R426" s="684">
        <v>0.45</v>
      </c>
      <c r="S426" s="773" t="s">
        <v>3589</v>
      </c>
      <c r="T426" s="787"/>
      <c r="U426" s="286"/>
    </row>
    <row r="427" spans="1:21" ht="18" customHeight="1">
      <c r="A427" s="748" t="s">
        <v>592</v>
      </c>
      <c r="B427" s="575" t="s">
        <v>2853</v>
      </c>
      <c r="C427" s="653" t="s">
        <v>592</v>
      </c>
      <c r="D427" s="570">
        <v>0</v>
      </c>
      <c r="E427" s="547">
        <v>51</v>
      </c>
      <c r="F427" s="547">
        <v>5</v>
      </c>
      <c r="G427" s="679">
        <v>3</v>
      </c>
      <c r="H427" s="549" t="s">
        <v>1231</v>
      </c>
      <c r="I427" s="581">
        <v>1.8</v>
      </c>
      <c r="J427" s="679">
        <v>1</v>
      </c>
      <c r="K427" s="633" t="s">
        <v>2859</v>
      </c>
      <c r="L427" s="679" t="s">
        <v>2854</v>
      </c>
      <c r="M427" s="680" t="s">
        <v>2855</v>
      </c>
      <c r="N427" s="681">
        <v>2</v>
      </c>
      <c r="O427" s="682" t="s">
        <v>2856</v>
      </c>
      <c r="P427" s="587">
        <v>51</v>
      </c>
      <c r="Q427" s="587">
        <v>5</v>
      </c>
      <c r="R427" s="684">
        <v>0.45</v>
      </c>
      <c r="S427" s="773" t="s">
        <v>3589</v>
      </c>
      <c r="T427" s="786"/>
      <c r="U427" s="285"/>
    </row>
    <row r="428" spans="1:21" ht="18" customHeight="1">
      <c r="A428" s="748" t="s">
        <v>2861</v>
      </c>
      <c r="B428" s="575" t="s">
        <v>2853</v>
      </c>
      <c r="C428" s="683" t="s">
        <v>2861</v>
      </c>
      <c r="D428" s="570" t="s">
        <v>2858</v>
      </c>
      <c r="E428" s="547">
        <v>51</v>
      </c>
      <c r="F428" s="547">
        <v>5</v>
      </c>
      <c r="G428" s="679">
        <v>3</v>
      </c>
      <c r="H428" s="549" t="s">
        <v>1231</v>
      </c>
      <c r="I428" s="581">
        <v>1.8</v>
      </c>
      <c r="J428" s="679">
        <v>1</v>
      </c>
      <c r="K428" s="633" t="s">
        <v>2859</v>
      </c>
      <c r="L428" s="679" t="s">
        <v>2854</v>
      </c>
      <c r="M428" s="680" t="s">
        <v>2855</v>
      </c>
      <c r="N428" s="681">
        <v>2</v>
      </c>
      <c r="O428" s="682" t="s">
        <v>2856</v>
      </c>
      <c r="P428" s="587">
        <v>51</v>
      </c>
      <c r="Q428" s="587">
        <v>5</v>
      </c>
      <c r="R428" s="571">
        <v>0.25</v>
      </c>
      <c r="S428" s="773" t="s">
        <v>3589</v>
      </c>
      <c r="T428" s="786"/>
      <c r="U428" s="285"/>
    </row>
    <row r="429" spans="1:21" ht="18" customHeight="1">
      <c r="A429" s="748" t="s">
        <v>796</v>
      </c>
      <c r="B429" s="575" t="s">
        <v>2853</v>
      </c>
      <c r="C429" s="683" t="s">
        <v>796</v>
      </c>
      <c r="D429" s="570" t="s">
        <v>2858</v>
      </c>
      <c r="E429" s="547">
        <v>51</v>
      </c>
      <c r="F429" s="547">
        <v>5</v>
      </c>
      <c r="G429" s="679">
        <v>3</v>
      </c>
      <c r="H429" s="549" t="s">
        <v>1231</v>
      </c>
      <c r="I429" s="581">
        <v>1.8</v>
      </c>
      <c r="J429" s="679">
        <v>1</v>
      </c>
      <c r="K429" s="633" t="s">
        <v>2859</v>
      </c>
      <c r="L429" s="679" t="s">
        <v>2854</v>
      </c>
      <c r="M429" s="680" t="s">
        <v>2855</v>
      </c>
      <c r="N429" s="681">
        <v>2</v>
      </c>
      <c r="O429" s="682" t="s">
        <v>2856</v>
      </c>
      <c r="P429" s="587">
        <v>51</v>
      </c>
      <c r="Q429" s="587">
        <v>5</v>
      </c>
      <c r="R429" s="571">
        <v>0.25</v>
      </c>
      <c r="S429" s="773" t="s">
        <v>3589</v>
      </c>
      <c r="T429" s="787"/>
      <c r="U429" s="286"/>
    </row>
    <row r="430" spans="1:21" ht="18" customHeight="1">
      <c r="A430" s="750" t="s">
        <v>3006</v>
      </c>
      <c r="B430" s="575" t="s">
        <v>2853</v>
      </c>
      <c r="C430" s="683" t="s">
        <v>3007</v>
      </c>
      <c r="D430" s="570" t="s">
        <v>2858</v>
      </c>
      <c r="E430" s="547">
        <v>51</v>
      </c>
      <c r="F430" s="547">
        <v>5</v>
      </c>
      <c r="G430" s="679">
        <v>3</v>
      </c>
      <c r="H430" s="549" t="s">
        <v>1231</v>
      </c>
      <c r="I430" s="581">
        <v>1.8</v>
      </c>
      <c r="J430" s="679">
        <v>1</v>
      </c>
      <c r="K430" s="633" t="s">
        <v>2859</v>
      </c>
      <c r="L430" s="679" t="s">
        <v>2854</v>
      </c>
      <c r="M430" s="680" t="s">
        <v>2855</v>
      </c>
      <c r="N430" s="681">
        <v>2</v>
      </c>
      <c r="O430" s="682" t="s">
        <v>2856</v>
      </c>
      <c r="P430" s="587">
        <v>51</v>
      </c>
      <c r="Q430" s="587">
        <v>5</v>
      </c>
      <c r="R430" s="571">
        <v>0.25</v>
      </c>
      <c r="S430" s="773" t="s">
        <v>3589</v>
      </c>
      <c r="T430" s="786"/>
      <c r="U430" s="285"/>
    </row>
    <row r="431" spans="1:21" ht="18" customHeight="1">
      <c r="A431" s="748" t="s">
        <v>2862</v>
      </c>
      <c r="B431" s="575" t="s">
        <v>2853</v>
      </c>
      <c r="C431" s="653" t="s">
        <v>2862</v>
      </c>
      <c r="D431" s="570" t="s">
        <v>2858</v>
      </c>
      <c r="E431" s="547">
        <v>51</v>
      </c>
      <c r="F431" s="646">
        <v>2.5</v>
      </c>
      <c r="G431" s="587">
        <v>1</v>
      </c>
      <c r="H431" s="549" t="s">
        <v>1231</v>
      </c>
      <c r="I431" s="647">
        <v>0.5</v>
      </c>
      <c r="J431" s="550">
        <v>0.5</v>
      </c>
      <c r="K431" s="633" t="s">
        <v>2859</v>
      </c>
      <c r="L431" s="685"/>
      <c r="M431" s="560"/>
      <c r="N431" s="686" t="s">
        <v>2858</v>
      </c>
      <c r="O431" s="687" t="s">
        <v>2858</v>
      </c>
      <c r="P431" s="587"/>
      <c r="Q431" s="587"/>
      <c r="R431" s="587"/>
      <c r="S431" s="773" t="s">
        <v>3589</v>
      </c>
      <c r="T431" s="787"/>
      <c r="U431" s="286"/>
    </row>
    <row r="432" spans="1:21" ht="18" customHeight="1">
      <c r="A432" s="748" t="s">
        <v>1170</v>
      </c>
      <c r="B432" s="575" t="s">
        <v>2853</v>
      </c>
      <c r="C432" s="653" t="s">
        <v>1170</v>
      </c>
      <c r="D432" s="620">
        <v>0</v>
      </c>
      <c r="E432" s="547">
        <v>51</v>
      </c>
      <c r="F432" s="646">
        <v>2.5</v>
      </c>
      <c r="G432" s="587">
        <v>1</v>
      </c>
      <c r="H432" s="549" t="s">
        <v>1231</v>
      </c>
      <c r="I432" s="647">
        <v>0.5</v>
      </c>
      <c r="J432" s="550">
        <v>0.5</v>
      </c>
      <c r="K432" s="674" t="s">
        <v>2863</v>
      </c>
      <c r="L432" s="685" t="s">
        <v>2864</v>
      </c>
      <c r="M432" s="560"/>
      <c r="N432" s="620">
        <v>0</v>
      </c>
      <c r="O432" s="687" t="s">
        <v>2858</v>
      </c>
      <c r="P432" s="587"/>
      <c r="Q432" s="587"/>
      <c r="R432" s="587"/>
      <c r="S432" s="773" t="s">
        <v>3589</v>
      </c>
      <c r="T432" s="787"/>
      <c r="U432" s="286"/>
    </row>
    <row r="433" spans="1:21" ht="18" customHeight="1">
      <c r="A433" s="748" t="s">
        <v>1171</v>
      </c>
      <c r="B433" s="575" t="s">
        <v>2853</v>
      </c>
      <c r="C433" s="653" t="s">
        <v>1171</v>
      </c>
      <c r="D433" s="620">
        <v>0</v>
      </c>
      <c r="E433" s="547">
        <v>51</v>
      </c>
      <c r="F433" s="646">
        <v>2.5</v>
      </c>
      <c r="G433" s="587">
        <v>1</v>
      </c>
      <c r="H433" s="549" t="s">
        <v>1231</v>
      </c>
      <c r="I433" s="647">
        <v>0.5</v>
      </c>
      <c r="J433" s="550">
        <v>0.5</v>
      </c>
      <c r="K433" s="674" t="s">
        <v>2863</v>
      </c>
      <c r="L433" s="685" t="s">
        <v>2864</v>
      </c>
      <c r="M433" s="560"/>
      <c r="N433" s="620">
        <v>0</v>
      </c>
      <c r="O433" s="687" t="s">
        <v>2858</v>
      </c>
      <c r="P433" s="587"/>
      <c r="Q433" s="587"/>
      <c r="R433" s="587"/>
      <c r="S433" s="773" t="s">
        <v>3589</v>
      </c>
      <c r="T433" s="786"/>
      <c r="U433" s="285"/>
    </row>
    <row r="434" spans="1:21" ht="18" customHeight="1">
      <c r="A434" s="748" t="s">
        <v>1172</v>
      </c>
      <c r="B434" s="575" t="s">
        <v>2853</v>
      </c>
      <c r="C434" s="653" t="s">
        <v>1172</v>
      </c>
      <c r="D434" s="620">
        <v>0</v>
      </c>
      <c r="E434" s="547">
        <v>51</v>
      </c>
      <c r="F434" s="646">
        <v>2.5</v>
      </c>
      <c r="G434" s="587">
        <v>1</v>
      </c>
      <c r="H434" s="549" t="s">
        <v>1231</v>
      </c>
      <c r="I434" s="647">
        <v>0.5</v>
      </c>
      <c r="J434" s="550">
        <v>0.5</v>
      </c>
      <c r="K434" s="674" t="s">
        <v>2863</v>
      </c>
      <c r="L434" s="685" t="s">
        <v>62</v>
      </c>
      <c r="M434" s="560"/>
      <c r="N434" s="620">
        <v>0</v>
      </c>
      <c r="O434" s="687" t="s">
        <v>2858</v>
      </c>
      <c r="P434" s="587"/>
      <c r="Q434" s="587"/>
      <c r="R434" s="587"/>
      <c r="S434" s="773" t="s">
        <v>3589</v>
      </c>
      <c r="T434" s="787"/>
      <c r="U434" s="286"/>
    </row>
    <row r="435" spans="1:21" ht="18" customHeight="1">
      <c r="A435" s="748" t="s">
        <v>1173</v>
      </c>
      <c r="B435" s="575" t="s">
        <v>2853</v>
      </c>
      <c r="C435" s="653" t="s">
        <v>1173</v>
      </c>
      <c r="D435" s="620">
        <v>0</v>
      </c>
      <c r="E435" s="547">
        <v>51</v>
      </c>
      <c r="F435" s="646">
        <v>2.5</v>
      </c>
      <c r="G435" s="587">
        <v>1</v>
      </c>
      <c r="H435" s="549" t="s">
        <v>1231</v>
      </c>
      <c r="I435" s="647">
        <v>0.5</v>
      </c>
      <c r="J435" s="550">
        <v>0.5</v>
      </c>
      <c r="K435" s="674" t="s">
        <v>2863</v>
      </c>
      <c r="L435" s="685" t="s">
        <v>62</v>
      </c>
      <c r="M435" s="560"/>
      <c r="N435" s="620">
        <v>0</v>
      </c>
      <c r="O435" s="687" t="s">
        <v>2858</v>
      </c>
      <c r="P435" s="587"/>
      <c r="Q435" s="587"/>
      <c r="R435" s="587"/>
      <c r="S435" s="773" t="s">
        <v>3589</v>
      </c>
      <c r="T435" s="786"/>
      <c r="U435" s="285"/>
    </row>
    <row r="436" spans="1:21" ht="18" customHeight="1">
      <c r="A436" s="748" t="s">
        <v>1174</v>
      </c>
      <c r="B436" s="575" t="s">
        <v>2853</v>
      </c>
      <c r="C436" s="653" t="s">
        <v>1174</v>
      </c>
      <c r="D436" s="620">
        <v>0</v>
      </c>
      <c r="E436" s="547">
        <v>51</v>
      </c>
      <c r="F436" s="646">
        <v>2.5</v>
      </c>
      <c r="G436" s="587">
        <v>1</v>
      </c>
      <c r="H436" s="549" t="s">
        <v>1231</v>
      </c>
      <c r="I436" s="647">
        <v>0.5</v>
      </c>
      <c r="J436" s="550">
        <v>0.5</v>
      </c>
      <c r="K436" s="674" t="s">
        <v>2863</v>
      </c>
      <c r="L436" s="685" t="s">
        <v>62</v>
      </c>
      <c r="M436" s="560"/>
      <c r="N436" s="620">
        <v>0</v>
      </c>
      <c r="O436" s="687" t="s">
        <v>2858</v>
      </c>
      <c r="P436" s="587"/>
      <c r="Q436" s="587"/>
      <c r="R436" s="587"/>
      <c r="S436" s="773" t="s">
        <v>3589</v>
      </c>
      <c r="T436" s="787"/>
      <c r="U436" s="286"/>
    </row>
    <row r="437" spans="1:21" ht="18" customHeight="1">
      <c r="A437" s="748" t="s">
        <v>1175</v>
      </c>
      <c r="B437" s="575" t="s">
        <v>2853</v>
      </c>
      <c r="C437" s="653" t="s">
        <v>1175</v>
      </c>
      <c r="D437" s="620">
        <v>0</v>
      </c>
      <c r="E437" s="547">
        <v>51</v>
      </c>
      <c r="F437" s="646">
        <v>2.5</v>
      </c>
      <c r="G437" s="587">
        <v>1</v>
      </c>
      <c r="H437" s="549" t="s">
        <v>1231</v>
      </c>
      <c r="I437" s="647">
        <v>0.5</v>
      </c>
      <c r="J437" s="550">
        <v>0.5</v>
      </c>
      <c r="K437" s="674" t="s">
        <v>2863</v>
      </c>
      <c r="L437" s="685" t="s">
        <v>62</v>
      </c>
      <c r="M437" s="560"/>
      <c r="N437" s="620">
        <v>0</v>
      </c>
      <c r="O437" s="687" t="s">
        <v>2858</v>
      </c>
      <c r="P437" s="587"/>
      <c r="Q437" s="587"/>
      <c r="R437" s="587"/>
      <c r="S437" s="773" t="s">
        <v>3589</v>
      </c>
      <c r="T437" s="778"/>
      <c r="U437" s="284"/>
    </row>
    <row r="438" spans="1:21" ht="18" customHeight="1">
      <c r="A438" s="748" t="s">
        <v>67</v>
      </c>
      <c r="B438" s="575" t="s">
        <v>2853</v>
      </c>
      <c r="C438" s="653" t="s">
        <v>67</v>
      </c>
      <c r="D438" s="570" t="s">
        <v>2858</v>
      </c>
      <c r="E438" s="547">
        <v>51</v>
      </c>
      <c r="F438" s="646">
        <v>2.5</v>
      </c>
      <c r="G438" s="587">
        <v>1</v>
      </c>
      <c r="H438" s="549" t="s">
        <v>1231</v>
      </c>
      <c r="I438" s="647">
        <v>0.5</v>
      </c>
      <c r="J438" s="550">
        <v>0.5</v>
      </c>
      <c r="K438" s="633" t="s">
        <v>2859</v>
      </c>
      <c r="L438" s="685"/>
      <c r="M438" s="560"/>
      <c r="N438" s="686" t="s">
        <v>2858</v>
      </c>
      <c r="O438" s="687" t="s">
        <v>2858</v>
      </c>
      <c r="P438" s="587"/>
      <c r="Q438" s="587"/>
      <c r="R438" s="587"/>
      <c r="S438" s="773" t="s">
        <v>3589</v>
      </c>
      <c r="T438" s="777"/>
      <c r="U438" s="258"/>
    </row>
    <row r="439" spans="1:21" ht="18" customHeight="1">
      <c r="A439" s="751" t="s">
        <v>2865</v>
      </c>
      <c r="B439" s="688" t="s">
        <v>2866</v>
      </c>
      <c r="C439" s="587" t="s">
        <v>2865</v>
      </c>
      <c r="D439" s="570">
        <v>0</v>
      </c>
      <c r="E439" s="587">
        <v>51</v>
      </c>
      <c r="F439" s="547">
        <v>5</v>
      </c>
      <c r="G439" s="689">
        <v>0.2</v>
      </c>
      <c r="H439" s="550" t="s">
        <v>1231</v>
      </c>
      <c r="I439" s="622">
        <v>1.8</v>
      </c>
      <c r="J439" s="550">
        <v>0.5</v>
      </c>
      <c r="K439" s="633" t="s">
        <v>2859</v>
      </c>
      <c r="L439" s="573" t="s">
        <v>2867</v>
      </c>
      <c r="M439" s="560" t="s">
        <v>2868</v>
      </c>
      <c r="N439" s="690">
        <v>2.5</v>
      </c>
      <c r="O439" s="598" t="s">
        <v>497</v>
      </c>
      <c r="P439" s="577"/>
      <c r="Q439" s="601"/>
      <c r="R439" s="601"/>
      <c r="S439" s="773" t="s">
        <v>3589</v>
      </c>
      <c r="T439" s="777"/>
      <c r="U439" s="258"/>
    </row>
    <row r="440" spans="1:21" ht="18" customHeight="1">
      <c r="A440" s="751" t="s">
        <v>303</v>
      </c>
      <c r="B440" s="691" t="s">
        <v>2866</v>
      </c>
      <c r="C440" s="587" t="s">
        <v>303</v>
      </c>
      <c r="D440" s="570">
        <v>0</v>
      </c>
      <c r="E440" s="587">
        <v>51</v>
      </c>
      <c r="F440" s="547">
        <v>5</v>
      </c>
      <c r="G440" s="689">
        <v>0.2</v>
      </c>
      <c r="H440" s="550" t="s">
        <v>1231</v>
      </c>
      <c r="I440" s="622">
        <v>1.8</v>
      </c>
      <c r="J440" s="550">
        <v>0.5</v>
      </c>
      <c r="K440" s="613" t="s">
        <v>1264</v>
      </c>
      <c r="L440" s="573" t="s">
        <v>2867</v>
      </c>
      <c r="M440" s="560" t="s">
        <v>2868</v>
      </c>
      <c r="N440" s="690">
        <v>2.5</v>
      </c>
      <c r="O440" s="598" t="s">
        <v>497</v>
      </c>
      <c r="P440" s="577"/>
      <c r="Q440" s="601"/>
      <c r="R440" s="601"/>
      <c r="S440" s="773" t="s">
        <v>3589</v>
      </c>
      <c r="T440" s="778"/>
      <c r="U440" s="284"/>
    </row>
    <row r="441" spans="1:21" ht="18" customHeight="1">
      <c r="A441" s="751" t="s">
        <v>304</v>
      </c>
      <c r="B441" s="691" t="s">
        <v>2866</v>
      </c>
      <c r="C441" s="587" t="s">
        <v>304</v>
      </c>
      <c r="D441" s="570">
        <v>0</v>
      </c>
      <c r="E441" s="587">
        <v>51</v>
      </c>
      <c r="F441" s="547">
        <v>5</v>
      </c>
      <c r="G441" s="689">
        <v>0.2</v>
      </c>
      <c r="H441" s="550" t="s">
        <v>1231</v>
      </c>
      <c r="I441" s="622">
        <v>1.8</v>
      </c>
      <c r="J441" s="550">
        <v>0.5</v>
      </c>
      <c r="K441" s="613" t="s">
        <v>1264</v>
      </c>
      <c r="L441" s="573" t="s">
        <v>2867</v>
      </c>
      <c r="M441" s="560" t="s">
        <v>2868</v>
      </c>
      <c r="N441" s="690">
        <v>2.5</v>
      </c>
      <c r="O441" s="598" t="s">
        <v>497</v>
      </c>
      <c r="P441" s="577"/>
      <c r="Q441" s="601"/>
      <c r="R441" s="601"/>
      <c r="S441" s="773" t="s">
        <v>3589</v>
      </c>
      <c r="T441" s="778"/>
      <c r="U441" s="284"/>
    </row>
    <row r="442" spans="1:21" ht="18" customHeight="1">
      <c r="A442" s="751" t="s">
        <v>305</v>
      </c>
      <c r="B442" s="691" t="s">
        <v>2866</v>
      </c>
      <c r="C442" s="587" t="s">
        <v>305</v>
      </c>
      <c r="D442" s="570">
        <v>0</v>
      </c>
      <c r="E442" s="587">
        <v>51</v>
      </c>
      <c r="F442" s="547">
        <v>5</v>
      </c>
      <c r="G442" s="689">
        <v>0.2</v>
      </c>
      <c r="H442" s="550" t="s">
        <v>1231</v>
      </c>
      <c r="I442" s="622">
        <v>1.8</v>
      </c>
      <c r="J442" s="550">
        <v>0.5</v>
      </c>
      <c r="K442" s="613" t="s">
        <v>1264</v>
      </c>
      <c r="L442" s="573" t="s">
        <v>2867</v>
      </c>
      <c r="M442" s="560" t="s">
        <v>2868</v>
      </c>
      <c r="N442" s="690">
        <v>2.5</v>
      </c>
      <c r="O442" s="598" t="s">
        <v>497</v>
      </c>
      <c r="P442" s="577"/>
      <c r="Q442" s="601"/>
      <c r="R442" s="601"/>
      <c r="S442" s="773" t="s">
        <v>3589</v>
      </c>
      <c r="T442" s="777"/>
      <c r="U442" s="258"/>
    </row>
    <row r="443" spans="1:21" ht="18" customHeight="1">
      <c r="A443" s="751" t="s">
        <v>1</v>
      </c>
      <c r="B443" s="691" t="s">
        <v>2866</v>
      </c>
      <c r="C443" s="587" t="s">
        <v>1</v>
      </c>
      <c r="D443" s="570">
        <v>0</v>
      </c>
      <c r="E443" s="587">
        <v>51</v>
      </c>
      <c r="F443" s="547">
        <v>5</v>
      </c>
      <c r="G443" s="689">
        <v>0.2</v>
      </c>
      <c r="H443" s="550" t="s">
        <v>1231</v>
      </c>
      <c r="I443" s="622">
        <v>1.8</v>
      </c>
      <c r="J443" s="550">
        <v>0.5</v>
      </c>
      <c r="K443" s="613" t="s">
        <v>1264</v>
      </c>
      <c r="L443" s="573" t="s">
        <v>2867</v>
      </c>
      <c r="M443" s="560" t="s">
        <v>2868</v>
      </c>
      <c r="N443" s="690">
        <v>2.5</v>
      </c>
      <c r="O443" s="598" t="s">
        <v>497</v>
      </c>
      <c r="P443" s="577"/>
      <c r="Q443" s="601"/>
      <c r="R443" s="601"/>
      <c r="S443" s="773" t="s">
        <v>3589</v>
      </c>
      <c r="T443" s="777"/>
      <c r="U443" s="258"/>
    </row>
    <row r="444" spans="1:21" ht="18" customHeight="1">
      <c r="A444" s="751" t="s">
        <v>1058</v>
      </c>
      <c r="B444" s="691" t="s">
        <v>2866</v>
      </c>
      <c r="C444" s="587" t="s">
        <v>1058</v>
      </c>
      <c r="D444" s="570">
        <v>0</v>
      </c>
      <c r="E444" s="587">
        <v>51</v>
      </c>
      <c r="F444" s="547">
        <v>5</v>
      </c>
      <c r="G444" s="689">
        <v>0.2</v>
      </c>
      <c r="H444" s="550" t="s">
        <v>1231</v>
      </c>
      <c r="I444" s="622">
        <v>1.8</v>
      </c>
      <c r="J444" s="550">
        <v>0.5</v>
      </c>
      <c r="K444" s="633" t="s">
        <v>2859</v>
      </c>
      <c r="L444" s="573" t="s">
        <v>2867</v>
      </c>
      <c r="M444" s="560" t="s">
        <v>2868</v>
      </c>
      <c r="N444" s="690">
        <v>2.5</v>
      </c>
      <c r="O444" s="598" t="s">
        <v>497</v>
      </c>
      <c r="P444" s="577"/>
      <c r="Q444" s="601"/>
      <c r="R444" s="601"/>
      <c r="S444" s="773" t="s">
        <v>3589</v>
      </c>
      <c r="T444" s="778"/>
      <c r="U444" s="284"/>
    </row>
    <row r="445" spans="1:21" ht="18" customHeight="1">
      <c r="A445" s="751" t="s">
        <v>1059</v>
      </c>
      <c r="B445" s="691" t="s">
        <v>2866</v>
      </c>
      <c r="C445" s="571" t="s">
        <v>1059</v>
      </c>
      <c r="D445" s="570">
        <v>0</v>
      </c>
      <c r="E445" s="587">
        <v>51</v>
      </c>
      <c r="F445" s="547">
        <v>5</v>
      </c>
      <c r="G445" s="689">
        <v>0.2</v>
      </c>
      <c r="H445" s="550" t="s">
        <v>1231</v>
      </c>
      <c r="I445" s="550">
        <v>1.8</v>
      </c>
      <c r="J445" s="550">
        <v>0.5</v>
      </c>
      <c r="K445" s="613" t="s">
        <v>1264</v>
      </c>
      <c r="L445" s="573" t="s">
        <v>2867</v>
      </c>
      <c r="M445" s="560" t="s">
        <v>2868</v>
      </c>
      <c r="N445" s="690">
        <v>2.5</v>
      </c>
      <c r="O445" s="598" t="s">
        <v>497</v>
      </c>
      <c r="P445" s="577"/>
      <c r="Q445" s="601"/>
      <c r="R445" s="601"/>
      <c r="S445" s="773" t="s">
        <v>3589</v>
      </c>
      <c r="T445" s="777"/>
      <c r="U445" s="258"/>
    </row>
    <row r="446" spans="1:21" ht="18" customHeight="1">
      <c r="A446" s="751" t="s">
        <v>1060</v>
      </c>
      <c r="B446" s="691" t="s">
        <v>2866</v>
      </c>
      <c r="C446" s="587" t="s">
        <v>1060</v>
      </c>
      <c r="D446" s="570">
        <v>0</v>
      </c>
      <c r="E446" s="587">
        <v>51</v>
      </c>
      <c r="F446" s="547">
        <v>5</v>
      </c>
      <c r="G446" s="689">
        <v>0.2</v>
      </c>
      <c r="H446" s="550" t="s">
        <v>1231</v>
      </c>
      <c r="I446" s="622">
        <v>1.8</v>
      </c>
      <c r="J446" s="550">
        <v>0.5</v>
      </c>
      <c r="K446" s="633" t="s">
        <v>2859</v>
      </c>
      <c r="L446" s="573" t="s">
        <v>2867</v>
      </c>
      <c r="M446" s="560" t="s">
        <v>2868</v>
      </c>
      <c r="N446" s="690">
        <v>2.5</v>
      </c>
      <c r="O446" s="598" t="s">
        <v>497</v>
      </c>
      <c r="P446" s="577"/>
      <c r="Q446" s="601"/>
      <c r="R446" s="601"/>
      <c r="S446" s="773" t="s">
        <v>3589</v>
      </c>
      <c r="T446" s="777"/>
      <c r="U446" s="258"/>
    </row>
    <row r="447" spans="1:21" ht="18" customHeight="1">
      <c r="A447" s="751" t="s">
        <v>2869</v>
      </c>
      <c r="B447" s="691" t="s">
        <v>2866</v>
      </c>
      <c r="C447" s="587" t="s">
        <v>2869</v>
      </c>
      <c r="D447" s="570">
        <v>0</v>
      </c>
      <c r="E447" s="587">
        <v>51</v>
      </c>
      <c r="F447" s="547">
        <v>5</v>
      </c>
      <c r="G447" s="689">
        <v>0.2</v>
      </c>
      <c r="H447" s="550" t="s">
        <v>1231</v>
      </c>
      <c r="I447" s="622">
        <v>1.8</v>
      </c>
      <c r="J447" s="550">
        <v>0.5</v>
      </c>
      <c r="K447" s="633" t="s">
        <v>2859</v>
      </c>
      <c r="L447" s="573" t="s">
        <v>2867</v>
      </c>
      <c r="M447" s="560" t="s">
        <v>2868</v>
      </c>
      <c r="N447" s="690">
        <v>2.5</v>
      </c>
      <c r="O447" s="598" t="s">
        <v>497</v>
      </c>
      <c r="P447" s="577"/>
      <c r="Q447" s="601"/>
      <c r="R447" s="601"/>
      <c r="S447" s="773" t="s">
        <v>3589</v>
      </c>
      <c r="T447" s="778"/>
      <c r="U447" s="284"/>
    </row>
    <row r="448" spans="1:21" ht="18" customHeight="1">
      <c r="A448" s="751" t="s">
        <v>1061</v>
      </c>
      <c r="B448" s="691" t="s">
        <v>2866</v>
      </c>
      <c r="C448" s="587" t="s">
        <v>1061</v>
      </c>
      <c r="D448" s="570">
        <v>0</v>
      </c>
      <c r="E448" s="587">
        <v>51</v>
      </c>
      <c r="F448" s="547">
        <v>5</v>
      </c>
      <c r="G448" s="689">
        <v>0.2</v>
      </c>
      <c r="H448" s="550" t="s">
        <v>1231</v>
      </c>
      <c r="I448" s="622">
        <v>1.8</v>
      </c>
      <c r="J448" s="550">
        <v>0.5</v>
      </c>
      <c r="K448" s="613" t="s">
        <v>1264</v>
      </c>
      <c r="L448" s="573" t="s">
        <v>2867</v>
      </c>
      <c r="M448" s="560" t="s">
        <v>2868</v>
      </c>
      <c r="N448" s="690">
        <v>2.5</v>
      </c>
      <c r="O448" s="598" t="s">
        <v>497</v>
      </c>
      <c r="P448" s="577"/>
      <c r="Q448" s="601"/>
      <c r="R448" s="601"/>
      <c r="S448" s="773" t="s">
        <v>3589</v>
      </c>
      <c r="T448" s="777"/>
      <c r="U448" s="258"/>
    </row>
    <row r="449" spans="1:21" ht="18" customHeight="1">
      <c r="A449" s="751" t="s">
        <v>1062</v>
      </c>
      <c r="B449" s="691" t="s">
        <v>2866</v>
      </c>
      <c r="C449" s="587" t="s">
        <v>1062</v>
      </c>
      <c r="D449" s="570">
        <v>0</v>
      </c>
      <c r="E449" s="587">
        <v>51</v>
      </c>
      <c r="F449" s="547">
        <v>5</v>
      </c>
      <c r="G449" s="689">
        <v>0.2</v>
      </c>
      <c r="H449" s="550" t="s">
        <v>1231</v>
      </c>
      <c r="I449" s="622">
        <v>1.8</v>
      </c>
      <c r="J449" s="550">
        <v>0.5</v>
      </c>
      <c r="K449" s="613" t="s">
        <v>1264</v>
      </c>
      <c r="L449" s="573" t="s">
        <v>2867</v>
      </c>
      <c r="M449" s="560" t="s">
        <v>2868</v>
      </c>
      <c r="N449" s="690">
        <v>2.5</v>
      </c>
      <c r="O449" s="598" t="s">
        <v>497</v>
      </c>
      <c r="P449" s="577"/>
      <c r="Q449" s="601"/>
      <c r="R449" s="601"/>
      <c r="S449" s="773" t="s">
        <v>3589</v>
      </c>
      <c r="T449" s="778"/>
      <c r="U449" s="284"/>
    </row>
    <row r="450" spans="1:21" ht="18" customHeight="1">
      <c r="A450" s="751" t="s">
        <v>1063</v>
      </c>
      <c r="B450" s="691" t="s">
        <v>2866</v>
      </c>
      <c r="C450" s="587" t="s">
        <v>1063</v>
      </c>
      <c r="D450" s="570">
        <v>0</v>
      </c>
      <c r="E450" s="587">
        <v>51</v>
      </c>
      <c r="F450" s="547">
        <v>5</v>
      </c>
      <c r="G450" s="689">
        <v>0.2</v>
      </c>
      <c r="H450" s="550" t="s">
        <v>1231</v>
      </c>
      <c r="I450" s="622">
        <v>1.8</v>
      </c>
      <c r="J450" s="550">
        <v>0.5</v>
      </c>
      <c r="K450" s="613" t="s">
        <v>1264</v>
      </c>
      <c r="L450" s="573" t="s">
        <v>2867</v>
      </c>
      <c r="M450" s="560" t="s">
        <v>2868</v>
      </c>
      <c r="N450" s="690">
        <v>2.5</v>
      </c>
      <c r="O450" s="598" t="s">
        <v>497</v>
      </c>
      <c r="P450" s="577"/>
      <c r="Q450" s="601"/>
      <c r="R450" s="601"/>
      <c r="S450" s="773" t="s">
        <v>3589</v>
      </c>
      <c r="T450" s="777"/>
      <c r="U450" s="258"/>
    </row>
    <row r="451" spans="1:21" ht="18" customHeight="1">
      <c r="A451" s="751" t="s">
        <v>1064</v>
      </c>
      <c r="B451" s="691" t="s">
        <v>2866</v>
      </c>
      <c r="C451" s="587" t="s">
        <v>1064</v>
      </c>
      <c r="D451" s="570">
        <v>0</v>
      </c>
      <c r="E451" s="587">
        <v>51</v>
      </c>
      <c r="F451" s="547">
        <v>5</v>
      </c>
      <c r="G451" s="689">
        <v>0.2</v>
      </c>
      <c r="H451" s="550" t="s">
        <v>1231</v>
      </c>
      <c r="I451" s="622">
        <v>1.8</v>
      </c>
      <c r="J451" s="550">
        <v>0.5</v>
      </c>
      <c r="K451" s="613" t="s">
        <v>1264</v>
      </c>
      <c r="L451" s="573" t="s">
        <v>2867</v>
      </c>
      <c r="M451" s="560" t="s">
        <v>2868</v>
      </c>
      <c r="N451" s="690">
        <v>2.5</v>
      </c>
      <c r="O451" s="598" t="s">
        <v>497</v>
      </c>
      <c r="P451" s="577"/>
      <c r="Q451" s="601"/>
      <c r="R451" s="601"/>
      <c r="S451" s="773" t="s">
        <v>3589</v>
      </c>
      <c r="T451" s="777"/>
      <c r="U451" s="258"/>
    </row>
    <row r="452" spans="1:21" ht="18" customHeight="1">
      <c r="A452" s="751" t="s">
        <v>985</v>
      </c>
      <c r="B452" s="691" t="s">
        <v>2866</v>
      </c>
      <c r="C452" s="587" t="s">
        <v>985</v>
      </c>
      <c r="D452" s="570">
        <v>0</v>
      </c>
      <c r="E452" s="587">
        <v>51</v>
      </c>
      <c r="F452" s="547">
        <v>5</v>
      </c>
      <c r="G452" s="689">
        <v>0.2</v>
      </c>
      <c r="H452" s="550" t="s">
        <v>1231</v>
      </c>
      <c r="I452" s="622">
        <v>1.8</v>
      </c>
      <c r="J452" s="550">
        <v>0.5</v>
      </c>
      <c r="K452" s="613" t="s">
        <v>1264</v>
      </c>
      <c r="L452" s="573" t="s">
        <v>2867</v>
      </c>
      <c r="M452" s="560" t="s">
        <v>2868</v>
      </c>
      <c r="N452" s="690">
        <v>2.5</v>
      </c>
      <c r="O452" s="598" t="s">
        <v>497</v>
      </c>
      <c r="P452" s="577"/>
      <c r="Q452" s="601"/>
      <c r="R452" s="601"/>
      <c r="S452" s="773" t="s">
        <v>3589</v>
      </c>
      <c r="T452" s="778"/>
      <c r="U452" s="284"/>
    </row>
    <row r="453" spans="1:21" ht="18" customHeight="1">
      <c r="A453" s="751" t="s">
        <v>986</v>
      </c>
      <c r="B453" s="691" t="s">
        <v>2866</v>
      </c>
      <c r="C453" s="587" t="s">
        <v>986</v>
      </c>
      <c r="D453" s="570">
        <v>0</v>
      </c>
      <c r="E453" s="587">
        <v>51</v>
      </c>
      <c r="F453" s="547">
        <v>5</v>
      </c>
      <c r="G453" s="689">
        <v>0.2</v>
      </c>
      <c r="H453" s="550" t="s">
        <v>1231</v>
      </c>
      <c r="I453" s="622">
        <v>1.8</v>
      </c>
      <c r="J453" s="550">
        <v>0.5</v>
      </c>
      <c r="K453" s="633" t="s">
        <v>2859</v>
      </c>
      <c r="L453" s="573" t="s">
        <v>2867</v>
      </c>
      <c r="M453" s="560" t="s">
        <v>2868</v>
      </c>
      <c r="N453" s="690">
        <v>2.5</v>
      </c>
      <c r="O453" s="598" t="s">
        <v>497</v>
      </c>
      <c r="P453" s="577"/>
      <c r="Q453" s="601"/>
      <c r="R453" s="601"/>
      <c r="S453" s="773" t="s">
        <v>3589</v>
      </c>
      <c r="T453" s="777"/>
      <c r="U453" s="258"/>
    </row>
    <row r="454" spans="1:21" ht="18" customHeight="1">
      <c r="A454" s="751" t="s">
        <v>987</v>
      </c>
      <c r="B454" s="691" t="s">
        <v>2866</v>
      </c>
      <c r="C454" s="587" t="s">
        <v>987</v>
      </c>
      <c r="D454" s="570">
        <v>0</v>
      </c>
      <c r="E454" s="587">
        <v>51</v>
      </c>
      <c r="F454" s="547">
        <v>5</v>
      </c>
      <c r="G454" s="689">
        <v>0.2</v>
      </c>
      <c r="H454" s="550" t="s">
        <v>1231</v>
      </c>
      <c r="I454" s="622">
        <v>1.8</v>
      </c>
      <c r="J454" s="550">
        <v>0.5</v>
      </c>
      <c r="K454" s="633" t="s">
        <v>2859</v>
      </c>
      <c r="L454" s="573" t="s">
        <v>2867</v>
      </c>
      <c r="M454" s="560" t="s">
        <v>2868</v>
      </c>
      <c r="N454" s="690">
        <v>2.5</v>
      </c>
      <c r="O454" s="598" t="s">
        <v>497</v>
      </c>
      <c r="P454" s="577"/>
      <c r="Q454" s="601"/>
      <c r="R454" s="601"/>
      <c r="S454" s="773" t="s">
        <v>3589</v>
      </c>
      <c r="T454" s="777"/>
      <c r="U454" s="258"/>
    </row>
    <row r="455" spans="1:21" ht="18" customHeight="1">
      <c r="A455" s="746" t="s">
        <v>2870</v>
      </c>
      <c r="B455" s="611" t="s">
        <v>1648</v>
      </c>
      <c r="C455" s="550" t="str">
        <f t="shared" ref="C455:C484" si="0">A455</f>
        <v>9C20</v>
      </c>
      <c r="D455" s="587">
        <v>1</v>
      </c>
      <c r="E455" s="661">
        <v>51</v>
      </c>
      <c r="F455" s="661">
        <v>5</v>
      </c>
      <c r="G455" s="661">
        <v>1</v>
      </c>
      <c r="H455" s="661" t="s">
        <v>1231</v>
      </c>
      <c r="I455" s="661">
        <v>1</v>
      </c>
      <c r="J455" s="661">
        <v>5</v>
      </c>
      <c r="K455" s="692" t="s">
        <v>2863</v>
      </c>
      <c r="L455" s="693"/>
      <c r="M455" s="560" t="s">
        <v>2871</v>
      </c>
      <c r="N455" s="645">
        <v>1.5</v>
      </c>
      <c r="O455" s="560" t="s">
        <v>2307</v>
      </c>
      <c r="P455" s="694"/>
      <c r="Q455" s="694"/>
      <c r="R455" s="694"/>
      <c r="S455" s="769" t="s">
        <v>3590</v>
      </c>
      <c r="T455" s="777"/>
      <c r="U455" s="258"/>
    </row>
    <row r="456" spans="1:21" ht="18" customHeight="1">
      <c r="A456" s="746" t="s">
        <v>858</v>
      </c>
      <c r="B456" s="612" t="s">
        <v>1648</v>
      </c>
      <c r="C456" s="550" t="str">
        <f t="shared" si="0"/>
        <v>9C21</v>
      </c>
      <c r="D456" s="587">
        <v>1</v>
      </c>
      <c r="E456" s="661">
        <v>51</v>
      </c>
      <c r="F456" s="661">
        <v>5</v>
      </c>
      <c r="G456" s="661">
        <v>1</v>
      </c>
      <c r="H456" s="661" t="s">
        <v>1231</v>
      </c>
      <c r="I456" s="661">
        <v>1</v>
      </c>
      <c r="J456" s="661">
        <v>5</v>
      </c>
      <c r="K456" s="692" t="s">
        <v>2863</v>
      </c>
      <c r="L456" s="693"/>
      <c r="M456" s="560" t="s">
        <v>2871</v>
      </c>
      <c r="N456" s="645">
        <v>1.5</v>
      </c>
      <c r="O456" s="560" t="s">
        <v>2307</v>
      </c>
      <c r="P456" s="694"/>
      <c r="Q456" s="694"/>
      <c r="R456" s="694"/>
      <c r="S456" s="769" t="s">
        <v>3590</v>
      </c>
      <c r="T456" s="777"/>
      <c r="U456" s="258"/>
    </row>
    <row r="457" spans="1:21" ht="18" customHeight="1">
      <c r="A457" s="746" t="s">
        <v>859</v>
      </c>
      <c r="B457" s="612" t="s">
        <v>1648</v>
      </c>
      <c r="C457" s="550" t="str">
        <f t="shared" si="0"/>
        <v>9C22</v>
      </c>
      <c r="D457" s="587">
        <v>2</v>
      </c>
      <c r="E457" s="661">
        <v>51</v>
      </c>
      <c r="F457" s="661">
        <v>5</v>
      </c>
      <c r="G457" s="661">
        <v>1</v>
      </c>
      <c r="H457" s="661" t="s">
        <v>1231</v>
      </c>
      <c r="I457" s="661">
        <v>1</v>
      </c>
      <c r="J457" s="661">
        <v>5</v>
      </c>
      <c r="K457" s="692" t="s">
        <v>2863</v>
      </c>
      <c r="L457" s="693"/>
      <c r="M457" s="560" t="s">
        <v>2871</v>
      </c>
      <c r="N457" s="645">
        <v>1.5</v>
      </c>
      <c r="O457" s="560" t="s">
        <v>2307</v>
      </c>
      <c r="P457" s="694"/>
      <c r="Q457" s="694"/>
      <c r="R457" s="694"/>
      <c r="S457" s="769" t="s">
        <v>3590</v>
      </c>
      <c r="T457" s="777"/>
      <c r="U457" s="258"/>
    </row>
    <row r="458" spans="1:21" ht="18" customHeight="1">
      <c r="A458" s="746" t="s">
        <v>860</v>
      </c>
      <c r="B458" s="612" t="s">
        <v>1648</v>
      </c>
      <c r="C458" s="550" t="str">
        <f t="shared" si="0"/>
        <v>9C23</v>
      </c>
      <c r="D458" s="587">
        <v>1</v>
      </c>
      <c r="E458" s="661">
        <v>51</v>
      </c>
      <c r="F458" s="661">
        <v>5</v>
      </c>
      <c r="G458" s="661">
        <v>1</v>
      </c>
      <c r="H458" s="661" t="s">
        <v>1231</v>
      </c>
      <c r="I458" s="661">
        <v>1</v>
      </c>
      <c r="J458" s="661">
        <v>5</v>
      </c>
      <c r="K458" s="692" t="s">
        <v>2863</v>
      </c>
      <c r="L458" s="693"/>
      <c r="M458" s="560" t="s">
        <v>2871</v>
      </c>
      <c r="N458" s="645">
        <v>1.5</v>
      </c>
      <c r="O458" s="560" t="s">
        <v>2307</v>
      </c>
      <c r="P458" s="694"/>
      <c r="Q458" s="694"/>
      <c r="R458" s="694"/>
      <c r="S458" s="769" t="s">
        <v>3590</v>
      </c>
      <c r="T458" s="777"/>
      <c r="U458" s="258"/>
    </row>
    <row r="459" spans="1:21" ht="18" customHeight="1">
      <c r="A459" s="746" t="s">
        <v>861</v>
      </c>
      <c r="B459" s="612" t="s">
        <v>1648</v>
      </c>
      <c r="C459" s="550" t="str">
        <f t="shared" si="0"/>
        <v>9C24</v>
      </c>
      <c r="D459" s="587">
        <v>2</v>
      </c>
      <c r="E459" s="661">
        <v>51</v>
      </c>
      <c r="F459" s="661">
        <v>5</v>
      </c>
      <c r="G459" s="661">
        <v>1</v>
      </c>
      <c r="H459" s="661" t="s">
        <v>1231</v>
      </c>
      <c r="I459" s="661">
        <v>1</v>
      </c>
      <c r="J459" s="661">
        <v>5</v>
      </c>
      <c r="K459" s="692" t="s">
        <v>2863</v>
      </c>
      <c r="L459" s="693"/>
      <c r="M459" s="560" t="s">
        <v>2871</v>
      </c>
      <c r="N459" s="645">
        <v>1.5</v>
      </c>
      <c r="O459" s="560" t="s">
        <v>2307</v>
      </c>
      <c r="P459" s="694"/>
      <c r="Q459" s="694"/>
      <c r="R459" s="694"/>
      <c r="S459" s="769" t="s">
        <v>3590</v>
      </c>
      <c r="T459" s="777"/>
      <c r="U459" s="258"/>
    </row>
    <row r="460" spans="1:21" ht="18" customHeight="1">
      <c r="A460" s="746" t="s">
        <v>862</v>
      </c>
      <c r="B460" s="612" t="s">
        <v>1648</v>
      </c>
      <c r="C460" s="550" t="str">
        <f t="shared" si="0"/>
        <v>9C25</v>
      </c>
      <c r="D460" s="597">
        <v>0</v>
      </c>
      <c r="E460" s="661">
        <v>51</v>
      </c>
      <c r="F460" s="661">
        <v>5</v>
      </c>
      <c r="G460" s="661">
        <v>1</v>
      </c>
      <c r="H460" s="661" t="s">
        <v>1231</v>
      </c>
      <c r="I460" s="695">
        <v>1.5</v>
      </c>
      <c r="J460" s="661">
        <v>5</v>
      </c>
      <c r="K460" s="692" t="s">
        <v>2863</v>
      </c>
      <c r="L460" s="661" t="s">
        <v>2872</v>
      </c>
      <c r="M460" s="560" t="s">
        <v>2873</v>
      </c>
      <c r="N460" s="616">
        <v>2.5</v>
      </c>
      <c r="O460" s="560" t="s">
        <v>2307</v>
      </c>
      <c r="P460" s="694"/>
      <c r="Q460" s="694"/>
      <c r="R460" s="694"/>
      <c r="S460" s="769" t="s">
        <v>3590</v>
      </c>
      <c r="T460" s="777"/>
      <c r="U460" s="258"/>
    </row>
    <row r="461" spans="1:21" ht="18" customHeight="1">
      <c r="A461" s="746" t="s">
        <v>863</v>
      </c>
      <c r="B461" s="612" t="s">
        <v>1648</v>
      </c>
      <c r="C461" s="550" t="str">
        <f t="shared" si="0"/>
        <v>9C26</v>
      </c>
      <c r="D461" s="587">
        <v>2</v>
      </c>
      <c r="E461" s="661">
        <v>51</v>
      </c>
      <c r="F461" s="661">
        <v>5</v>
      </c>
      <c r="G461" s="661">
        <v>1</v>
      </c>
      <c r="H461" s="661" t="s">
        <v>1231</v>
      </c>
      <c r="I461" s="661">
        <v>1</v>
      </c>
      <c r="J461" s="661">
        <v>5</v>
      </c>
      <c r="K461" s="692" t="s">
        <v>2863</v>
      </c>
      <c r="L461" s="693"/>
      <c r="M461" s="560" t="s">
        <v>2871</v>
      </c>
      <c r="N461" s="645">
        <v>1.5</v>
      </c>
      <c r="O461" s="560" t="s">
        <v>2307</v>
      </c>
      <c r="P461" s="694"/>
      <c r="Q461" s="694"/>
      <c r="R461" s="694"/>
      <c r="S461" s="769" t="s">
        <v>3590</v>
      </c>
      <c r="T461" s="777"/>
      <c r="U461" s="258"/>
    </row>
    <row r="462" spans="1:21" ht="18" customHeight="1">
      <c r="A462" s="746" t="s">
        <v>1313</v>
      </c>
      <c r="B462" s="612" t="s">
        <v>1648</v>
      </c>
      <c r="C462" s="550" t="str">
        <f t="shared" si="0"/>
        <v>9C27</v>
      </c>
      <c r="D462" s="587">
        <v>1</v>
      </c>
      <c r="E462" s="661">
        <v>51</v>
      </c>
      <c r="F462" s="661">
        <v>5</v>
      </c>
      <c r="G462" s="661">
        <v>1</v>
      </c>
      <c r="H462" s="661" t="s">
        <v>1231</v>
      </c>
      <c r="I462" s="661">
        <v>1</v>
      </c>
      <c r="J462" s="661">
        <v>5</v>
      </c>
      <c r="K462" s="692" t="s">
        <v>2863</v>
      </c>
      <c r="L462" s="661" t="s">
        <v>2874</v>
      </c>
      <c r="M462" s="560" t="s">
        <v>2875</v>
      </c>
      <c r="N462" s="645">
        <v>1.5</v>
      </c>
      <c r="O462" s="560" t="s">
        <v>2307</v>
      </c>
      <c r="P462" s="694"/>
      <c r="Q462" s="694"/>
      <c r="R462" s="694"/>
      <c r="S462" s="769" t="s">
        <v>3590</v>
      </c>
      <c r="T462" s="777"/>
      <c r="U462" s="258"/>
    </row>
    <row r="463" spans="1:21" ht="18" customHeight="1">
      <c r="A463" s="746" t="s">
        <v>1314</v>
      </c>
      <c r="B463" s="612" t="s">
        <v>1648</v>
      </c>
      <c r="C463" s="550" t="str">
        <f t="shared" si="0"/>
        <v>9C28</v>
      </c>
      <c r="D463" s="587">
        <v>1</v>
      </c>
      <c r="E463" s="661">
        <v>51</v>
      </c>
      <c r="F463" s="661">
        <v>5</v>
      </c>
      <c r="G463" s="661">
        <v>1</v>
      </c>
      <c r="H463" s="661" t="s">
        <v>1231</v>
      </c>
      <c r="I463" s="661">
        <v>1</v>
      </c>
      <c r="J463" s="661">
        <v>5</v>
      </c>
      <c r="K463" s="692" t="s">
        <v>2863</v>
      </c>
      <c r="L463" s="693"/>
      <c r="M463" s="560" t="s">
        <v>2871</v>
      </c>
      <c r="N463" s="645">
        <v>1.5</v>
      </c>
      <c r="O463" s="560" t="s">
        <v>2307</v>
      </c>
      <c r="P463" s="694"/>
      <c r="Q463" s="694"/>
      <c r="R463" s="694"/>
      <c r="S463" s="769" t="s">
        <v>3590</v>
      </c>
      <c r="T463" s="781"/>
    </row>
    <row r="464" spans="1:21" ht="18" customHeight="1">
      <c r="A464" s="746" t="s">
        <v>27</v>
      </c>
      <c r="B464" s="612" t="s">
        <v>1648</v>
      </c>
      <c r="C464" s="550" t="str">
        <f t="shared" si="0"/>
        <v>9C29</v>
      </c>
      <c r="D464" s="587">
        <v>1</v>
      </c>
      <c r="E464" s="661">
        <v>51</v>
      </c>
      <c r="F464" s="661">
        <v>5</v>
      </c>
      <c r="G464" s="661">
        <v>1</v>
      </c>
      <c r="H464" s="661" t="s">
        <v>1231</v>
      </c>
      <c r="I464" s="661">
        <v>1</v>
      </c>
      <c r="J464" s="661">
        <v>5</v>
      </c>
      <c r="K464" s="692" t="s">
        <v>2863</v>
      </c>
      <c r="L464" s="661" t="s">
        <v>2874</v>
      </c>
      <c r="M464" s="560" t="s">
        <v>2875</v>
      </c>
      <c r="N464" s="645">
        <v>1.5</v>
      </c>
      <c r="O464" s="560" t="s">
        <v>2307</v>
      </c>
      <c r="P464" s="694"/>
      <c r="Q464" s="694"/>
      <c r="R464" s="694"/>
      <c r="S464" s="769" t="s">
        <v>3590</v>
      </c>
      <c r="T464" s="781"/>
    </row>
    <row r="465" spans="1:25" ht="18" customHeight="1">
      <c r="A465" s="746" t="s">
        <v>28</v>
      </c>
      <c r="B465" s="612" t="s">
        <v>1648</v>
      </c>
      <c r="C465" s="550" t="str">
        <f t="shared" si="0"/>
        <v>9C30</v>
      </c>
      <c r="D465" s="587">
        <v>1</v>
      </c>
      <c r="E465" s="661">
        <v>51</v>
      </c>
      <c r="F465" s="661">
        <v>5</v>
      </c>
      <c r="G465" s="661">
        <v>1</v>
      </c>
      <c r="H465" s="661" t="s">
        <v>1231</v>
      </c>
      <c r="I465" s="661">
        <v>1</v>
      </c>
      <c r="J465" s="661">
        <v>5</v>
      </c>
      <c r="K465" s="692" t="s">
        <v>2863</v>
      </c>
      <c r="L465" s="693"/>
      <c r="M465" s="560" t="s">
        <v>2871</v>
      </c>
      <c r="N465" s="645">
        <v>1.5</v>
      </c>
      <c r="O465" s="560" t="s">
        <v>2307</v>
      </c>
      <c r="P465" s="694"/>
      <c r="Q465" s="694"/>
      <c r="R465" s="694"/>
      <c r="S465" s="769" t="s">
        <v>3590</v>
      </c>
      <c r="T465" s="781"/>
    </row>
    <row r="466" spans="1:25" ht="18" customHeight="1">
      <c r="A466" s="746" t="s">
        <v>1255</v>
      </c>
      <c r="B466" s="612" t="s">
        <v>1648</v>
      </c>
      <c r="C466" s="550" t="str">
        <f t="shared" si="0"/>
        <v>9C31</v>
      </c>
      <c r="D466" s="587">
        <v>1</v>
      </c>
      <c r="E466" s="661">
        <v>51</v>
      </c>
      <c r="F466" s="661">
        <v>5</v>
      </c>
      <c r="G466" s="661">
        <v>1</v>
      </c>
      <c r="H466" s="661" t="s">
        <v>1231</v>
      </c>
      <c r="I466" s="661">
        <v>1</v>
      </c>
      <c r="J466" s="661">
        <v>5</v>
      </c>
      <c r="K466" s="692" t="s">
        <v>2863</v>
      </c>
      <c r="L466" s="696" t="s">
        <v>2876</v>
      </c>
      <c r="M466" s="560" t="s">
        <v>2871</v>
      </c>
      <c r="N466" s="645">
        <v>1.5</v>
      </c>
      <c r="O466" s="560" t="s">
        <v>2307</v>
      </c>
      <c r="P466" s="694"/>
      <c r="Q466" s="694"/>
      <c r="R466" s="694"/>
      <c r="S466" s="769" t="s">
        <v>3590</v>
      </c>
      <c r="T466" s="781"/>
    </row>
    <row r="467" spans="1:25" ht="18" customHeight="1">
      <c r="A467" s="746" t="s">
        <v>1256</v>
      </c>
      <c r="B467" s="612" t="s">
        <v>1648</v>
      </c>
      <c r="C467" s="550" t="str">
        <f t="shared" si="0"/>
        <v>9C32</v>
      </c>
      <c r="D467" s="597">
        <v>0</v>
      </c>
      <c r="E467" s="661">
        <v>51</v>
      </c>
      <c r="F467" s="661">
        <v>5</v>
      </c>
      <c r="G467" s="661">
        <v>1</v>
      </c>
      <c r="H467" s="661" t="s">
        <v>1231</v>
      </c>
      <c r="I467" s="695">
        <v>1.5</v>
      </c>
      <c r="J467" s="661">
        <v>5</v>
      </c>
      <c r="K467" s="692" t="s">
        <v>2863</v>
      </c>
      <c r="L467" s="661" t="s">
        <v>2872</v>
      </c>
      <c r="M467" s="560" t="s">
        <v>2873</v>
      </c>
      <c r="N467" s="616">
        <v>2.5</v>
      </c>
      <c r="O467" s="560" t="s">
        <v>2307</v>
      </c>
      <c r="P467" s="694"/>
      <c r="Q467" s="694"/>
      <c r="R467" s="694"/>
      <c r="S467" s="769" t="s">
        <v>3590</v>
      </c>
      <c r="T467" s="781"/>
    </row>
    <row r="468" spans="1:25" ht="18" customHeight="1">
      <c r="A468" s="746" t="s">
        <v>1257</v>
      </c>
      <c r="B468" s="612" t="s">
        <v>1648</v>
      </c>
      <c r="C468" s="550" t="str">
        <f t="shared" si="0"/>
        <v>9C33</v>
      </c>
      <c r="D468" s="587">
        <v>1</v>
      </c>
      <c r="E468" s="661">
        <v>51</v>
      </c>
      <c r="F468" s="661">
        <v>5</v>
      </c>
      <c r="G468" s="661">
        <v>1</v>
      </c>
      <c r="H468" s="661" t="s">
        <v>1231</v>
      </c>
      <c r="I468" s="661">
        <v>1</v>
      </c>
      <c r="J468" s="661">
        <v>5</v>
      </c>
      <c r="K468" s="692" t="s">
        <v>2863</v>
      </c>
      <c r="L468" s="693"/>
      <c r="M468" s="560" t="s">
        <v>2871</v>
      </c>
      <c r="N468" s="645">
        <v>1.5</v>
      </c>
      <c r="O468" s="560" t="s">
        <v>2307</v>
      </c>
      <c r="P468" s="694"/>
      <c r="Q468" s="694"/>
      <c r="R468" s="694"/>
      <c r="S468" s="769" t="s">
        <v>3590</v>
      </c>
      <c r="T468" s="781"/>
    </row>
    <row r="469" spans="1:25" ht="18" customHeight="1">
      <c r="A469" s="746" t="s">
        <v>1481</v>
      </c>
      <c r="B469" s="612" t="s">
        <v>1648</v>
      </c>
      <c r="C469" s="550" t="str">
        <f t="shared" si="0"/>
        <v>9C34</v>
      </c>
      <c r="D469" s="587">
        <v>1</v>
      </c>
      <c r="E469" s="661">
        <v>51</v>
      </c>
      <c r="F469" s="661">
        <v>5</v>
      </c>
      <c r="G469" s="661">
        <v>1</v>
      </c>
      <c r="H469" s="661" t="s">
        <v>1231</v>
      </c>
      <c r="I469" s="661">
        <v>1</v>
      </c>
      <c r="J469" s="661">
        <v>5</v>
      </c>
      <c r="K469" s="692" t="s">
        <v>2877</v>
      </c>
      <c r="L469" s="661" t="s">
        <v>2878</v>
      </c>
      <c r="M469" s="560" t="s">
        <v>2879</v>
      </c>
      <c r="N469" s="645">
        <v>1.5</v>
      </c>
      <c r="O469" s="560" t="s">
        <v>2880</v>
      </c>
      <c r="P469" s="694"/>
      <c r="Q469" s="694"/>
      <c r="R469" s="694"/>
      <c r="S469" s="769" t="s">
        <v>3590</v>
      </c>
      <c r="T469" s="781"/>
    </row>
    <row r="470" spans="1:25" ht="18" customHeight="1">
      <c r="A470" s="746" t="s">
        <v>1482</v>
      </c>
      <c r="B470" s="612" t="s">
        <v>1648</v>
      </c>
      <c r="C470" s="550" t="str">
        <f t="shared" si="0"/>
        <v>9C35</v>
      </c>
      <c r="D470" s="597">
        <v>0</v>
      </c>
      <c r="E470" s="661">
        <v>51</v>
      </c>
      <c r="F470" s="661">
        <v>5</v>
      </c>
      <c r="G470" s="661">
        <v>1</v>
      </c>
      <c r="H470" s="661" t="s">
        <v>1231</v>
      </c>
      <c r="I470" s="695">
        <v>1.5</v>
      </c>
      <c r="J470" s="661">
        <v>5</v>
      </c>
      <c r="K470" s="692" t="s">
        <v>2863</v>
      </c>
      <c r="L470" s="661" t="s">
        <v>2872</v>
      </c>
      <c r="M470" s="560" t="s">
        <v>2873</v>
      </c>
      <c r="N470" s="616">
        <v>2.5</v>
      </c>
      <c r="O470" s="560" t="s">
        <v>2307</v>
      </c>
      <c r="P470" s="694"/>
      <c r="Q470" s="694"/>
      <c r="R470" s="694"/>
      <c r="S470" s="769" t="s">
        <v>3590</v>
      </c>
      <c r="T470" s="781"/>
    </row>
    <row r="471" spans="1:25" ht="18" customHeight="1">
      <c r="A471" s="746" t="s">
        <v>1483</v>
      </c>
      <c r="B471" s="612" t="s">
        <v>1648</v>
      </c>
      <c r="C471" s="550" t="str">
        <f t="shared" si="0"/>
        <v>9C36</v>
      </c>
      <c r="D471" s="587">
        <v>1</v>
      </c>
      <c r="E471" s="661">
        <v>51</v>
      </c>
      <c r="F471" s="661">
        <v>5</v>
      </c>
      <c r="G471" s="661">
        <v>1</v>
      </c>
      <c r="H471" s="661" t="s">
        <v>1231</v>
      </c>
      <c r="I471" s="661">
        <v>1</v>
      </c>
      <c r="J471" s="661">
        <v>5</v>
      </c>
      <c r="K471" s="692" t="s">
        <v>2863</v>
      </c>
      <c r="L471" s="693"/>
      <c r="M471" s="560" t="s">
        <v>2871</v>
      </c>
      <c r="N471" s="645">
        <v>1.5</v>
      </c>
      <c r="O471" s="560" t="s">
        <v>2307</v>
      </c>
      <c r="P471" s="694"/>
      <c r="Q471" s="694"/>
      <c r="R471" s="694"/>
      <c r="S471" s="769" t="s">
        <v>3590</v>
      </c>
      <c r="T471" s="781"/>
    </row>
    <row r="472" spans="1:25" ht="18" customHeight="1">
      <c r="A472" s="746" t="s">
        <v>1484</v>
      </c>
      <c r="B472" s="612" t="s">
        <v>1648</v>
      </c>
      <c r="C472" s="550" t="str">
        <f t="shared" si="0"/>
        <v>9C37</v>
      </c>
      <c r="D472" s="587">
        <v>2</v>
      </c>
      <c r="E472" s="661">
        <v>51</v>
      </c>
      <c r="F472" s="661">
        <v>5</v>
      </c>
      <c r="G472" s="661">
        <v>1</v>
      </c>
      <c r="H472" s="661" t="s">
        <v>1231</v>
      </c>
      <c r="I472" s="661">
        <v>1</v>
      </c>
      <c r="J472" s="661">
        <v>5</v>
      </c>
      <c r="K472" s="692" t="s">
        <v>2877</v>
      </c>
      <c r="L472" s="693"/>
      <c r="M472" s="560" t="s">
        <v>2881</v>
      </c>
      <c r="N472" s="645">
        <v>1.5</v>
      </c>
      <c r="O472" s="560" t="s">
        <v>2880</v>
      </c>
      <c r="P472" s="694"/>
      <c r="Q472" s="694"/>
      <c r="R472" s="694"/>
      <c r="S472" s="769" t="s">
        <v>3590</v>
      </c>
      <c r="T472" s="781"/>
    </row>
    <row r="473" spans="1:25" ht="18" customHeight="1">
      <c r="A473" s="746" t="s">
        <v>1092</v>
      </c>
      <c r="B473" s="612" t="s">
        <v>1648</v>
      </c>
      <c r="C473" s="550" t="str">
        <f t="shared" si="0"/>
        <v>9C38</v>
      </c>
      <c r="D473" s="587">
        <v>1</v>
      </c>
      <c r="E473" s="661">
        <v>51</v>
      </c>
      <c r="F473" s="661">
        <v>5</v>
      </c>
      <c r="G473" s="661">
        <v>1</v>
      </c>
      <c r="H473" s="661" t="s">
        <v>1231</v>
      </c>
      <c r="I473" s="661">
        <v>1</v>
      </c>
      <c r="J473" s="661">
        <v>5</v>
      </c>
      <c r="K473" s="692" t="s">
        <v>2863</v>
      </c>
      <c r="L473" s="661" t="s">
        <v>2874</v>
      </c>
      <c r="M473" s="560" t="s">
        <v>2875</v>
      </c>
      <c r="N473" s="645">
        <v>1.5</v>
      </c>
      <c r="O473" s="560" t="s">
        <v>2307</v>
      </c>
      <c r="P473" s="694"/>
      <c r="Q473" s="694"/>
      <c r="R473" s="694"/>
      <c r="S473" s="769" t="s">
        <v>3590</v>
      </c>
      <c r="T473" s="781"/>
    </row>
    <row r="474" spans="1:25" s="293" customFormat="1" ht="18" customHeight="1">
      <c r="A474" s="746" t="s">
        <v>1377</v>
      </c>
      <c r="B474" s="612" t="s">
        <v>1648</v>
      </c>
      <c r="C474" s="550" t="str">
        <f t="shared" si="0"/>
        <v>9C39</v>
      </c>
      <c r="D474" s="668">
        <v>2</v>
      </c>
      <c r="E474" s="661">
        <v>51</v>
      </c>
      <c r="F474" s="661">
        <v>5</v>
      </c>
      <c r="G474" s="661">
        <v>1</v>
      </c>
      <c r="H474" s="661" t="s">
        <v>1231</v>
      </c>
      <c r="I474" s="661">
        <v>1</v>
      </c>
      <c r="J474" s="661">
        <v>5</v>
      </c>
      <c r="K474" s="692" t="s">
        <v>2863</v>
      </c>
      <c r="L474" s="661" t="s">
        <v>2882</v>
      </c>
      <c r="M474" s="560"/>
      <c r="N474" s="645">
        <v>1.5</v>
      </c>
      <c r="O474" s="560" t="s">
        <v>2307</v>
      </c>
      <c r="P474" s="694"/>
      <c r="Q474" s="694"/>
      <c r="R474" s="694"/>
      <c r="S474" s="769" t="s">
        <v>3590</v>
      </c>
      <c r="T474" s="781"/>
      <c r="U474" s="12"/>
      <c r="V474" s="60"/>
      <c r="W474" s="60"/>
      <c r="Y474" s="60"/>
    </row>
    <row r="475" spans="1:25" s="293" customFormat="1" ht="18" customHeight="1">
      <c r="A475" s="746" t="s">
        <v>1378</v>
      </c>
      <c r="B475" s="612" t="s">
        <v>1648</v>
      </c>
      <c r="C475" s="550" t="str">
        <f t="shared" si="0"/>
        <v>9C40</v>
      </c>
      <c r="D475" s="587">
        <v>1</v>
      </c>
      <c r="E475" s="661">
        <v>51</v>
      </c>
      <c r="F475" s="661">
        <v>5</v>
      </c>
      <c r="G475" s="661">
        <v>1</v>
      </c>
      <c r="H475" s="661" t="s">
        <v>1231</v>
      </c>
      <c r="I475" s="661">
        <v>1</v>
      </c>
      <c r="J475" s="661">
        <v>5</v>
      </c>
      <c r="K475" s="692" t="s">
        <v>2863</v>
      </c>
      <c r="L475" s="693"/>
      <c r="M475" s="560" t="s">
        <v>2871</v>
      </c>
      <c r="N475" s="645">
        <v>1.5</v>
      </c>
      <c r="O475" s="560" t="s">
        <v>2307</v>
      </c>
      <c r="P475" s="694"/>
      <c r="Q475" s="694"/>
      <c r="R475" s="694"/>
      <c r="S475" s="769" t="s">
        <v>3590</v>
      </c>
      <c r="T475" s="781"/>
      <c r="U475" s="12"/>
      <c r="V475" s="60"/>
      <c r="W475" s="60"/>
      <c r="Y475" s="60"/>
    </row>
    <row r="476" spans="1:25" s="293" customFormat="1" ht="18" customHeight="1">
      <c r="A476" s="746" t="s">
        <v>579</v>
      </c>
      <c r="B476" s="612" t="s">
        <v>1648</v>
      </c>
      <c r="C476" s="550" t="str">
        <f t="shared" si="0"/>
        <v>9C41</v>
      </c>
      <c r="D476" s="668">
        <v>2</v>
      </c>
      <c r="E476" s="661">
        <v>51</v>
      </c>
      <c r="F476" s="661">
        <v>5</v>
      </c>
      <c r="G476" s="661">
        <v>1</v>
      </c>
      <c r="H476" s="661" t="s">
        <v>1231</v>
      </c>
      <c r="I476" s="661">
        <v>1</v>
      </c>
      <c r="J476" s="661">
        <v>5</v>
      </c>
      <c r="K476" s="692" t="s">
        <v>2883</v>
      </c>
      <c r="L476" s="661" t="s">
        <v>2884</v>
      </c>
      <c r="M476" s="560"/>
      <c r="N476" s="645">
        <v>1.5</v>
      </c>
      <c r="O476" s="560" t="s">
        <v>2316</v>
      </c>
      <c r="P476" s="694"/>
      <c r="Q476" s="694"/>
      <c r="R476" s="694"/>
      <c r="S476" s="769" t="s">
        <v>3590</v>
      </c>
      <c r="T476" s="781"/>
      <c r="U476" s="12"/>
      <c r="V476" s="60"/>
      <c r="W476" s="60"/>
    </row>
    <row r="477" spans="1:25" s="293" customFormat="1" ht="18" customHeight="1">
      <c r="A477" s="746" t="s">
        <v>1358</v>
      </c>
      <c r="B477" s="612" t="s">
        <v>1648</v>
      </c>
      <c r="C477" s="550" t="str">
        <f t="shared" si="0"/>
        <v>9C42</v>
      </c>
      <c r="D477" s="587">
        <v>1</v>
      </c>
      <c r="E477" s="661">
        <v>51</v>
      </c>
      <c r="F477" s="661">
        <v>5</v>
      </c>
      <c r="G477" s="661">
        <v>1</v>
      </c>
      <c r="H477" s="661" t="s">
        <v>1231</v>
      </c>
      <c r="I477" s="661">
        <v>1</v>
      </c>
      <c r="J477" s="661">
        <v>5</v>
      </c>
      <c r="K477" s="692" t="s">
        <v>2863</v>
      </c>
      <c r="L477" s="693"/>
      <c r="M477" s="560" t="s">
        <v>2871</v>
      </c>
      <c r="N477" s="645">
        <v>1.5</v>
      </c>
      <c r="O477" s="560" t="s">
        <v>2307</v>
      </c>
      <c r="P477" s="694"/>
      <c r="Q477" s="694"/>
      <c r="R477" s="694"/>
      <c r="S477" s="769" t="s">
        <v>3590</v>
      </c>
      <c r="T477" s="781"/>
      <c r="U477" s="12"/>
      <c r="V477" s="60"/>
      <c r="W477" s="60"/>
    </row>
    <row r="478" spans="1:25" s="293" customFormat="1" ht="18" customHeight="1">
      <c r="A478" s="746" t="s">
        <v>1359</v>
      </c>
      <c r="B478" s="612" t="s">
        <v>1648</v>
      </c>
      <c r="C478" s="550" t="str">
        <f t="shared" si="0"/>
        <v>9C43</v>
      </c>
      <c r="D478" s="597">
        <v>0</v>
      </c>
      <c r="E478" s="661">
        <v>51</v>
      </c>
      <c r="F478" s="661">
        <v>5</v>
      </c>
      <c r="G478" s="661">
        <v>1</v>
      </c>
      <c r="H478" s="661" t="s">
        <v>1231</v>
      </c>
      <c r="I478" s="695">
        <v>1.5</v>
      </c>
      <c r="J478" s="661">
        <v>5</v>
      </c>
      <c r="K478" s="692" t="s">
        <v>2863</v>
      </c>
      <c r="L478" s="661" t="s">
        <v>2872</v>
      </c>
      <c r="M478" s="560" t="s">
        <v>2873</v>
      </c>
      <c r="N478" s="616">
        <v>2.5</v>
      </c>
      <c r="O478" s="560" t="s">
        <v>2307</v>
      </c>
      <c r="P478" s="694"/>
      <c r="Q478" s="694"/>
      <c r="R478" s="694"/>
      <c r="S478" s="769" t="s">
        <v>3590</v>
      </c>
      <c r="T478" s="781"/>
      <c r="U478" s="12"/>
      <c r="V478" s="60"/>
      <c r="W478" s="60"/>
    </row>
    <row r="479" spans="1:25" s="293" customFormat="1" ht="18" customHeight="1">
      <c r="A479" s="746" t="s">
        <v>1379</v>
      </c>
      <c r="B479" s="612" t="s">
        <v>1648</v>
      </c>
      <c r="C479" s="550" t="str">
        <f t="shared" si="0"/>
        <v>9C44</v>
      </c>
      <c r="D479" s="587">
        <v>2</v>
      </c>
      <c r="E479" s="661">
        <v>51</v>
      </c>
      <c r="F479" s="661">
        <v>5</v>
      </c>
      <c r="G479" s="661">
        <v>1</v>
      </c>
      <c r="H479" s="661" t="s">
        <v>1231</v>
      </c>
      <c r="I479" s="661">
        <v>1</v>
      </c>
      <c r="J479" s="661">
        <v>5</v>
      </c>
      <c r="K479" s="692" t="s">
        <v>2883</v>
      </c>
      <c r="L479" s="693"/>
      <c r="M479" s="560" t="s">
        <v>2885</v>
      </c>
      <c r="N479" s="645">
        <v>1.5</v>
      </c>
      <c r="O479" s="560" t="s">
        <v>2316</v>
      </c>
      <c r="P479" s="694"/>
      <c r="Q479" s="694"/>
      <c r="R479" s="694"/>
      <c r="S479" s="769" t="s">
        <v>3590</v>
      </c>
      <c r="T479" s="779"/>
      <c r="U479" s="238"/>
      <c r="V479" s="60"/>
      <c r="W479" s="60"/>
    </row>
    <row r="480" spans="1:25" s="293" customFormat="1" ht="18" customHeight="1">
      <c r="A480" s="746" t="s">
        <v>1380</v>
      </c>
      <c r="B480" s="612" t="s">
        <v>1648</v>
      </c>
      <c r="C480" s="550" t="str">
        <f t="shared" si="0"/>
        <v>9C45</v>
      </c>
      <c r="D480" s="597">
        <v>0</v>
      </c>
      <c r="E480" s="661">
        <v>51</v>
      </c>
      <c r="F480" s="661">
        <v>5</v>
      </c>
      <c r="G480" s="661">
        <v>1</v>
      </c>
      <c r="H480" s="661" t="s">
        <v>1231</v>
      </c>
      <c r="I480" s="695">
        <v>1.5</v>
      </c>
      <c r="J480" s="661">
        <v>5</v>
      </c>
      <c r="K480" s="692" t="s">
        <v>2883</v>
      </c>
      <c r="L480" s="661" t="s">
        <v>2886</v>
      </c>
      <c r="M480" s="560" t="s">
        <v>2887</v>
      </c>
      <c r="N480" s="616">
        <v>2.5</v>
      </c>
      <c r="O480" s="560" t="s">
        <v>2316</v>
      </c>
      <c r="P480" s="694"/>
      <c r="Q480" s="694"/>
      <c r="R480" s="694"/>
      <c r="S480" s="769" t="s">
        <v>3590</v>
      </c>
      <c r="T480" s="779"/>
      <c r="U480" s="238"/>
      <c r="V480" s="60"/>
      <c r="W480" s="60"/>
    </row>
    <row r="481" spans="1:25" s="293" customFormat="1" ht="18" customHeight="1">
      <c r="A481" s="746" t="s">
        <v>1381</v>
      </c>
      <c r="B481" s="612" t="s">
        <v>1648</v>
      </c>
      <c r="C481" s="550" t="str">
        <f t="shared" si="0"/>
        <v>9C46</v>
      </c>
      <c r="D481" s="587">
        <v>1</v>
      </c>
      <c r="E481" s="661">
        <v>51</v>
      </c>
      <c r="F481" s="661">
        <v>5</v>
      </c>
      <c r="G481" s="661">
        <v>1</v>
      </c>
      <c r="H481" s="661" t="s">
        <v>1231</v>
      </c>
      <c r="I481" s="661">
        <v>1</v>
      </c>
      <c r="J481" s="661">
        <v>5</v>
      </c>
      <c r="K481" s="692" t="s">
        <v>2888</v>
      </c>
      <c r="L481" s="693"/>
      <c r="M481" s="560" t="s">
        <v>2889</v>
      </c>
      <c r="N481" s="645">
        <v>1.5</v>
      </c>
      <c r="O481" s="560" t="s">
        <v>2890</v>
      </c>
      <c r="P481" s="694"/>
      <c r="Q481" s="694"/>
      <c r="R481" s="694"/>
      <c r="S481" s="769" t="s">
        <v>3590</v>
      </c>
      <c r="T481" s="779"/>
      <c r="U481" s="238"/>
      <c r="V481" s="60"/>
      <c r="W481" s="60"/>
    </row>
    <row r="482" spans="1:25" s="293" customFormat="1" ht="18" customHeight="1">
      <c r="A482" s="746" t="s">
        <v>1382</v>
      </c>
      <c r="B482" s="612" t="s">
        <v>1648</v>
      </c>
      <c r="C482" s="550" t="str">
        <f t="shared" si="0"/>
        <v>9C47</v>
      </c>
      <c r="D482" s="587">
        <v>1</v>
      </c>
      <c r="E482" s="661">
        <v>51</v>
      </c>
      <c r="F482" s="661">
        <v>5</v>
      </c>
      <c r="G482" s="661">
        <v>1</v>
      </c>
      <c r="H482" s="661" t="s">
        <v>1231</v>
      </c>
      <c r="I482" s="661">
        <v>1</v>
      </c>
      <c r="J482" s="661">
        <v>5</v>
      </c>
      <c r="K482" s="692" t="s">
        <v>2883</v>
      </c>
      <c r="L482" s="693"/>
      <c r="M482" s="560" t="s">
        <v>2885</v>
      </c>
      <c r="N482" s="645">
        <v>1.5</v>
      </c>
      <c r="O482" s="560" t="s">
        <v>2316</v>
      </c>
      <c r="P482" s="694"/>
      <c r="Q482" s="694"/>
      <c r="R482" s="694"/>
      <c r="S482" s="769" t="s">
        <v>3590</v>
      </c>
      <c r="T482" s="779"/>
      <c r="U482" s="238"/>
      <c r="V482" s="60"/>
      <c r="W482" s="60"/>
    </row>
    <row r="483" spans="1:25" s="293" customFormat="1" ht="18" customHeight="1">
      <c r="A483" s="746" t="s">
        <v>1383</v>
      </c>
      <c r="B483" s="612" t="s">
        <v>1648</v>
      </c>
      <c r="C483" s="550" t="str">
        <f t="shared" si="0"/>
        <v>9C48</v>
      </c>
      <c r="D483" s="587">
        <v>1</v>
      </c>
      <c r="E483" s="661">
        <v>51</v>
      </c>
      <c r="F483" s="661">
        <v>5</v>
      </c>
      <c r="G483" s="661">
        <v>1</v>
      </c>
      <c r="H483" s="661" t="s">
        <v>1231</v>
      </c>
      <c r="I483" s="661">
        <v>1</v>
      </c>
      <c r="J483" s="661">
        <v>5</v>
      </c>
      <c r="K483" s="692" t="s">
        <v>2863</v>
      </c>
      <c r="L483" s="693"/>
      <c r="M483" s="560" t="s">
        <v>2871</v>
      </c>
      <c r="N483" s="645">
        <v>1.5</v>
      </c>
      <c r="O483" s="560" t="s">
        <v>2307</v>
      </c>
      <c r="P483" s="694"/>
      <c r="Q483" s="694"/>
      <c r="R483" s="694"/>
      <c r="S483" s="769" t="s">
        <v>3590</v>
      </c>
      <c r="T483" s="779"/>
      <c r="U483" s="238"/>
      <c r="V483" s="60"/>
      <c r="W483" s="60"/>
    </row>
    <row r="484" spans="1:25" s="293" customFormat="1" ht="18" customHeight="1">
      <c r="A484" s="746" t="s">
        <v>1384</v>
      </c>
      <c r="B484" s="612" t="s">
        <v>1648</v>
      </c>
      <c r="C484" s="550" t="str">
        <f t="shared" si="0"/>
        <v>9C49</v>
      </c>
      <c r="D484" s="587">
        <v>2</v>
      </c>
      <c r="E484" s="661">
        <v>51</v>
      </c>
      <c r="F484" s="661">
        <v>5</v>
      </c>
      <c r="G484" s="661">
        <v>1</v>
      </c>
      <c r="H484" s="661" t="s">
        <v>1231</v>
      </c>
      <c r="I484" s="661">
        <v>1</v>
      </c>
      <c r="J484" s="661">
        <v>5</v>
      </c>
      <c r="K484" s="692" t="s">
        <v>2883</v>
      </c>
      <c r="L484" s="696" t="s">
        <v>2891</v>
      </c>
      <c r="M484" s="560" t="s">
        <v>2885</v>
      </c>
      <c r="N484" s="645">
        <v>1.5</v>
      </c>
      <c r="O484" s="560" t="s">
        <v>2316</v>
      </c>
      <c r="P484" s="694"/>
      <c r="Q484" s="694"/>
      <c r="R484" s="694"/>
      <c r="S484" s="769" t="s">
        <v>3590</v>
      </c>
      <c r="T484" s="779"/>
      <c r="U484" s="238"/>
      <c r="V484" s="60"/>
      <c r="W484" s="60"/>
    </row>
    <row r="485" spans="1:25" s="293" customFormat="1" ht="18" customHeight="1">
      <c r="A485" s="746" t="s">
        <v>2892</v>
      </c>
      <c r="B485" s="611" t="s">
        <v>2893</v>
      </c>
      <c r="C485" s="550" t="s">
        <v>2892</v>
      </c>
      <c r="D485" s="620">
        <v>0</v>
      </c>
      <c r="E485" s="549">
        <v>51</v>
      </c>
      <c r="F485" s="549">
        <v>5</v>
      </c>
      <c r="G485" s="572">
        <v>0.2</v>
      </c>
      <c r="H485" s="549" t="s">
        <v>1231</v>
      </c>
      <c r="I485" s="622">
        <v>1.8</v>
      </c>
      <c r="J485" s="550">
        <v>0.5</v>
      </c>
      <c r="K485" s="697" t="s">
        <v>1264</v>
      </c>
      <c r="L485" s="572" t="s">
        <v>2894</v>
      </c>
      <c r="M485" s="560" t="s">
        <v>2895</v>
      </c>
      <c r="N485" s="645">
        <v>2.5</v>
      </c>
      <c r="O485" s="598" t="s">
        <v>497</v>
      </c>
      <c r="P485" s="550"/>
      <c r="Q485" s="550"/>
      <c r="R485" s="550"/>
      <c r="S485" s="888" t="s">
        <v>3589</v>
      </c>
      <c r="T485" s="779"/>
      <c r="U485" s="238"/>
      <c r="V485" s="60"/>
      <c r="W485" s="60"/>
    </row>
    <row r="486" spans="1:25" s="293" customFormat="1" ht="18" customHeight="1">
      <c r="A486" s="746" t="s">
        <v>499</v>
      </c>
      <c r="B486" s="612" t="s">
        <v>2896</v>
      </c>
      <c r="C486" s="550" t="s">
        <v>499</v>
      </c>
      <c r="D486" s="620">
        <v>0</v>
      </c>
      <c r="E486" s="549">
        <v>51</v>
      </c>
      <c r="F486" s="591">
        <v>5</v>
      </c>
      <c r="G486" s="572">
        <v>0.2</v>
      </c>
      <c r="H486" s="549" t="s">
        <v>1231</v>
      </c>
      <c r="I486" s="591">
        <v>1.8</v>
      </c>
      <c r="J486" s="550">
        <v>0.5</v>
      </c>
      <c r="K486" s="697" t="s">
        <v>1264</v>
      </c>
      <c r="L486" s="572" t="s">
        <v>2894</v>
      </c>
      <c r="M486" s="560" t="s">
        <v>2895</v>
      </c>
      <c r="N486" s="645">
        <v>2.5</v>
      </c>
      <c r="O486" s="598" t="s">
        <v>497</v>
      </c>
      <c r="P486" s="550"/>
      <c r="Q486" s="550"/>
      <c r="R486" s="550"/>
      <c r="S486" s="888" t="s">
        <v>3589</v>
      </c>
      <c r="T486" s="779"/>
      <c r="U486" s="238"/>
      <c r="V486" s="60"/>
      <c r="W486" s="60"/>
    </row>
    <row r="487" spans="1:25" s="293" customFormat="1" ht="18" customHeight="1">
      <c r="A487" s="746" t="s">
        <v>500</v>
      </c>
      <c r="B487" s="612" t="s">
        <v>2896</v>
      </c>
      <c r="C487" s="550" t="s">
        <v>500</v>
      </c>
      <c r="D487" s="620">
        <v>0</v>
      </c>
      <c r="E487" s="549">
        <v>51</v>
      </c>
      <c r="F487" s="549">
        <v>5</v>
      </c>
      <c r="G487" s="572">
        <v>0.2</v>
      </c>
      <c r="H487" s="549" t="s">
        <v>1231</v>
      </c>
      <c r="I487" s="622">
        <v>1.8</v>
      </c>
      <c r="J487" s="550">
        <v>0.5</v>
      </c>
      <c r="K487" s="697" t="s">
        <v>1264</v>
      </c>
      <c r="L487" s="572" t="s">
        <v>2894</v>
      </c>
      <c r="M487" s="560" t="s">
        <v>2895</v>
      </c>
      <c r="N487" s="645">
        <v>2.5</v>
      </c>
      <c r="O487" s="598" t="s">
        <v>497</v>
      </c>
      <c r="P487" s="550"/>
      <c r="Q487" s="550"/>
      <c r="R487" s="550"/>
      <c r="S487" s="888" t="s">
        <v>3589</v>
      </c>
      <c r="T487" s="779"/>
      <c r="U487" s="238"/>
      <c r="V487" s="60"/>
      <c r="W487" s="60"/>
    </row>
    <row r="488" spans="1:25" s="293" customFormat="1" ht="18" customHeight="1">
      <c r="A488" s="746" t="s">
        <v>543</v>
      </c>
      <c r="B488" s="612" t="s">
        <v>2896</v>
      </c>
      <c r="C488" s="550" t="s">
        <v>543</v>
      </c>
      <c r="D488" s="620">
        <v>0</v>
      </c>
      <c r="E488" s="549">
        <v>51</v>
      </c>
      <c r="F488" s="549">
        <v>5</v>
      </c>
      <c r="G488" s="572">
        <v>0.2</v>
      </c>
      <c r="H488" s="549" t="s">
        <v>1231</v>
      </c>
      <c r="I488" s="622">
        <v>1.8</v>
      </c>
      <c r="J488" s="550">
        <v>0.5</v>
      </c>
      <c r="K488" s="697" t="s">
        <v>1264</v>
      </c>
      <c r="L488" s="572" t="s">
        <v>2894</v>
      </c>
      <c r="M488" s="560" t="s">
        <v>2895</v>
      </c>
      <c r="N488" s="645">
        <v>2.5</v>
      </c>
      <c r="O488" s="598" t="s">
        <v>497</v>
      </c>
      <c r="P488" s="550"/>
      <c r="Q488" s="550"/>
      <c r="R488" s="550"/>
      <c r="S488" s="888" t="s">
        <v>3589</v>
      </c>
      <c r="T488" s="779"/>
      <c r="U488" s="238"/>
      <c r="V488" s="60"/>
      <c r="W488" s="60"/>
    </row>
    <row r="489" spans="1:25" s="293" customFormat="1" ht="18" customHeight="1">
      <c r="A489" s="746" t="s">
        <v>544</v>
      </c>
      <c r="B489" s="612" t="s">
        <v>2896</v>
      </c>
      <c r="C489" s="550" t="s">
        <v>544</v>
      </c>
      <c r="D489" s="620">
        <v>0</v>
      </c>
      <c r="E489" s="549">
        <v>51</v>
      </c>
      <c r="F489" s="549">
        <v>5</v>
      </c>
      <c r="G489" s="572">
        <v>0.2</v>
      </c>
      <c r="H489" s="549" t="s">
        <v>1231</v>
      </c>
      <c r="I489" s="622">
        <v>1.8</v>
      </c>
      <c r="J489" s="550">
        <v>0.5</v>
      </c>
      <c r="K489" s="697" t="s">
        <v>1264</v>
      </c>
      <c r="L489" s="572" t="s">
        <v>2894</v>
      </c>
      <c r="M489" s="560" t="s">
        <v>2895</v>
      </c>
      <c r="N489" s="645">
        <v>2.5</v>
      </c>
      <c r="O489" s="598" t="s">
        <v>497</v>
      </c>
      <c r="P489" s="550"/>
      <c r="Q489" s="550"/>
      <c r="R489" s="550"/>
      <c r="S489" s="888" t="s">
        <v>3589</v>
      </c>
      <c r="T489" s="779"/>
      <c r="U489" s="238"/>
      <c r="V489" s="60"/>
      <c r="W489" s="60"/>
    </row>
    <row r="490" spans="1:25" ht="18" customHeight="1">
      <c r="A490" s="746" t="s">
        <v>545</v>
      </c>
      <c r="B490" s="612" t="s">
        <v>2896</v>
      </c>
      <c r="C490" s="550" t="s">
        <v>545</v>
      </c>
      <c r="D490" s="620">
        <v>0</v>
      </c>
      <c r="E490" s="549">
        <v>51</v>
      </c>
      <c r="F490" s="591">
        <v>5</v>
      </c>
      <c r="G490" s="572">
        <v>0.2</v>
      </c>
      <c r="H490" s="549" t="s">
        <v>1231</v>
      </c>
      <c r="I490" s="591">
        <v>1.8</v>
      </c>
      <c r="J490" s="550">
        <v>0.5</v>
      </c>
      <c r="K490" s="697" t="s">
        <v>1264</v>
      </c>
      <c r="L490" s="572" t="s">
        <v>2894</v>
      </c>
      <c r="M490" s="560" t="s">
        <v>2895</v>
      </c>
      <c r="N490" s="645">
        <v>2.5</v>
      </c>
      <c r="O490" s="598" t="s">
        <v>497</v>
      </c>
      <c r="P490" s="550"/>
      <c r="Q490" s="550"/>
      <c r="R490" s="550"/>
      <c r="S490" s="888" t="s">
        <v>3589</v>
      </c>
      <c r="T490" s="779"/>
      <c r="U490" s="238"/>
      <c r="Y490" s="293"/>
    </row>
    <row r="491" spans="1:25" ht="18" customHeight="1">
      <c r="A491" s="746" t="s">
        <v>546</v>
      </c>
      <c r="B491" s="612" t="s">
        <v>2896</v>
      </c>
      <c r="C491" s="550" t="s">
        <v>546</v>
      </c>
      <c r="D491" s="620">
        <v>0</v>
      </c>
      <c r="E491" s="549">
        <v>51</v>
      </c>
      <c r="F491" s="549">
        <v>5</v>
      </c>
      <c r="G491" s="572">
        <v>0.2</v>
      </c>
      <c r="H491" s="549" t="s">
        <v>1231</v>
      </c>
      <c r="I491" s="622">
        <v>1.8</v>
      </c>
      <c r="J491" s="550">
        <v>0.5</v>
      </c>
      <c r="K491" s="697" t="s">
        <v>1264</v>
      </c>
      <c r="L491" s="572" t="s">
        <v>2894</v>
      </c>
      <c r="M491" s="560" t="s">
        <v>2895</v>
      </c>
      <c r="N491" s="645">
        <v>2.5</v>
      </c>
      <c r="O491" s="598" t="s">
        <v>497</v>
      </c>
      <c r="P491" s="550"/>
      <c r="Q491" s="550"/>
      <c r="R491" s="550"/>
      <c r="S491" s="888" t="s">
        <v>3589</v>
      </c>
      <c r="T491" s="779"/>
      <c r="U491" s="238"/>
      <c r="Y491" s="293"/>
    </row>
    <row r="492" spans="1:25" ht="18" customHeight="1">
      <c r="A492" s="746" t="s">
        <v>547</v>
      </c>
      <c r="B492" s="612" t="s">
        <v>2896</v>
      </c>
      <c r="C492" s="550" t="s">
        <v>547</v>
      </c>
      <c r="D492" s="620">
        <v>0</v>
      </c>
      <c r="E492" s="549">
        <v>51</v>
      </c>
      <c r="F492" s="549">
        <v>5</v>
      </c>
      <c r="G492" s="572">
        <v>0.2</v>
      </c>
      <c r="H492" s="549" t="s">
        <v>1231</v>
      </c>
      <c r="I492" s="622">
        <v>1.8</v>
      </c>
      <c r="J492" s="550">
        <v>0.5</v>
      </c>
      <c r="K492" s="697" t="s">
        <v>1264</v>
      </c>
      <c r="L492" s="572" t="s">
        <v>2894</v>
      </c>
      <c r="M492" s="560" t="s">
        <v>2895</v>
      </c>
      <c r="N492" s="645">
        <v>2.5</v>
      </c>
      <c r="O492" s="598" t="s">
        <v>497</v>
      </c>
      <c r="P492" s="550"/>
      <c r="Q492" s="550"/>
      <c r="R492" s="550"/>
      <c r="S492" s="888" t="s">
        <v>3589</v>
      </c>
      <c r="T492" s="779"/>
      <c r="U492" s="238"/>
    </row>
    <row r="493" spans="1:25" ht="18" customHeight="1">
      <c r="A493" s="746" t="s">
        <v>2897</v>
      </c>
      <c r="B493" s="612" t="s">
        <v>2896</v>
      </c>
      <c r="C493" s="550" t="s">
        <v>2897</v>
      </c>
      <c r="D493" s="620">
        <v>0</v>
      </c>
      <c r="E493" s="549">
        <v>51</v>
      </c>
      <c r="F493" s="549">
        <v>5</v>
      </c>
      <c r="G493" s="572">
        <v>0.2</v>
      </c>
      <c r="H493" s="549" t="s">
        <v>1231</v>
      </c>
      <c r="I493" s="622">
        <v>1.8</v>
      </c>
      <c r="J493" s="550">
        <v>0.5</v>
      </c>
      <c r="K493" s="697" t="s">
        <v>1264</v>
      </c>
      <c r="L493" s="572" t="s">
        <v>2894</v>
      </c>
      <c r="M493" s="560" t="s">
        <v>2895</v>
      </c>
      <c r="N493" s="645">
        <v>2.5</v>
      </c>
      <c r="O493" s="598" t="s">
        <v>497</v>
      </c>
      <c r="P493" s="550"/>
      <c r="Q493" s="550"/>
      <c r="R493" s="550"/>
      <c r="S493" s="888" t="s">
        <v>3589</v>
      </c>
      <c r="T493" s="779"/>
      <c r="U493" s="238"/>
    </row>
    <row r="494" spans="1:25" ht="18" customHeight="1">
      <c r="A494" s="746" t="s">
        <v>548</v>
      </c>
      <c r="B494" s="612" t="s">
        <v>2896</v>
      </c>
      <c r="C494" s="550" t="s">
        <v>548</v>
      </c>
      <c r="D494" s="620">
        <v>0</v>
      </c>
      <c r="E494" s="549">
        <v>51</v>
      </c>
      <c r="F494" s="591">
        <v>5</v>
      </c>
      <c r="G494" s="572">
        <v>0.2</v>
      </c>
      <c r="H494" s="591" t="s">
        <v>1231</v>
      </c>
      <c r="I494" s="591">
        <v>1.8</v>
      </c>
      <c r="J494" s="550">
        <v>0.5</v>
      </c>
      <c r="K494" s="697" t="s">
        <v>1264</v>
      </c>
      <c r="L494" s="572" t="s">
        <v>2894</v>
      </c>
      <c r="M494" s="560" t="s">
        <v>2895</v>
      </c>
      <c r="N494" s="645">
        <v>2.5</v>
      </c>
      <c r="O494" s="598" t="s">
        <v>497</v>
      </c>
      <c r="P494" s="550"/>
      <c r="Q494" s="550"/>
      <c r="R494" s="550"/>
      <c r="S494" s="888" t="s">
        <v>3589</v>
      </c>
      <c r="T494" s="779"/>
      <c r="U494" s="238"/>
    </row>
    <row r="495" spans="1:25" ht="18" customHeight="1">
      <c r="A495" s="746" t="s">
        <v>549</v>
      </c>
      <c r="B495" s="612" t="s">
        <v>2896</v>
      </c>
      <c r="C495" s="550" t="s">
        <v>549</v>
      </c>
      <c r="D495" s="620">
        <v>0</v>
      </c>
      <c r="E495" s="549">
        <v>51</v>
      </c>
      <c r="F495" s="549">
        <v>5</v>
      </c>
      <c r="G495" s="572">
        <v>0.2</v>
      </c>
      <c r="H495" s="549" t="s">
        <v>1231</v>
      </c>
      <c r="I495" s="622">
        <v>1.8</v>
      </c>
      <c r="J495" s="550">
        <v>0.5</v>
      </c>
      <c r="K495" s="697" t="s">
        <v>1264</v>
      </c>
      <c r="L495" s="572" t="s">
        <v>2894</v>
      </c>
      <c r="M495" s="560" t="s">
        <v>2895</v>
      </c>
      <c r="N495" s="645">
        <v>2.5</v>
      </c>
      <c r="O495" s="598" t="s">
        <v>497</v>
      </c>
      <c r="P495" s="550"/>
      <c r="Q495" s="550"/>
      <c r="R495" s="550"/>
      <c r="S495" s="888" t="s">
        <v>3589</v>
      </c>
      <c r="T495" s="779"/>
      <c r="U495" s="238"/>
    </row>
    <row r="496" spans="1:25" ht="18" customHeight="1">
      <c r="A496" s="746" t="s">
        <v>550</v>
      </c>
      <c r="B496" s="612" t="s">
        <v>2896</v>
      </c>
      <c r="C496" s="550" t="s">
        <v>550</v>
      </c>
      <c r="D496" s="620">
        <v>0</v>
      </c>
      <c r="E496" s="549">
        <v>51</v>
      </c>
      <c r="F496" s="549">
        <v>5</v>
      </c>
      <c r="G496" s="624">
        <v>0.25</v>
      </c>
      <c r="H496" s="549" t="s">
        <v>1231</v>
      </c>
      <c r="I496" s="622">
        <v>1.8</v>
      </c>
      <c r="J496" s="624">
        <v>1</v>
      </c>
      <c r="K496" s="697" t="s">
        <v>1264</v>
      </c>
      <c r="L496" s="624" t="s">
        <v>2898</v>
      </c>
      <c r="M496" s="626" t="s">
        <v>2899</v>
      </c>
      <c r="N496" s="645">
        <v>2.5</v>
      </c>
      <c r="O496" s="598" t="s">
        <v>2900</v>
      </c>
      <c r="P496" s="550"/>
      <c r="Q496" s="550"/>
      <c r="R496" s="550"/>
      <c r="S496" s="888" t="s">
        <v>3589</v>
      </c>
      <c r="T496" s="779"/>
      <c r="U496" s="238"/>
    </row>
    <row r="497" spans="1:23" ht="18" customHeight="1">
      <c r="A497" s="746" t="s">
        <v>551</v>
      </c>
      <c r="B497" s="612" t="s">
        <v>2896</v>
      </c>
      <c r="C497" s="550" t="s">
        <v>551</v>
      </c>
      <c r="D497" s="620">
        <v>0</v>
      </c>
      <c r="E497" s="549">
        <v>51</v>
      </c>
      <c r="F497" s="549">
        <v>5</v>
      </c>
      <c r="G497" s="572">
        <v>0.2</v>
      </c>
      <c r="H497" s="549" t="s">
        <v>1231</v>
      </c>
      <c r="I497" s="622">
        <v>1.8</v>
      </c>
      <c r="J497" s="550">
        <v>0.5</v>
      </c>
      <c r="K497" s="697" t="s">
        <v>1264</v>
      </c>
      <c r="L497" s="572" t="s">
        <v>2894</v>
      </c>
      <c r="M497" s="560" t="s">
        <v>2895</v>
      </c>
      <c r="N497" s="645">
        <v>2.5</v>
      </c>
      <c r="O497" s="598" t="s">
        <v>497</v>
      </c>
      <c r="P497" s="550"/>
      <c r="Q497" s="550"/>
      <c r="R497" s="550"/>
      <c r="S497" s="888" t="s">
        <v>3589</v>
      </c>
      <c r="T497" s="779"/>
      <c r="U497" s="238"/>
    </row>
    <row r="498" spans="1:23" ht="18" customHeight="1">
      <c r="A498" s="746" t="s">
        <v>552</v>
      </c>
      <c r="B498" s="612" t="s">
        <v>2896</v>
      </c>
      <c r="C498" s="550" t="s">
        <v>552</v>
      </c>
      <c r="D498" s="620">
        <v>0</v>
      </c>
      <c r="E498" s="549">
        <v>51</v>
      </c>
      <c r="F498" s="591">
        <v>5</v>
      </c>
      <c r="G498" s="572">
        <v>0.2</v>
      </c>
      <c r="H498" s="591" t="s">
        <v>1231</v>
      </c>
      <c r="I498" s="591">
        <v>1.8</v>
      </c>
      <c r="J498" s="550">
        <v>0.5</v>
      </c>
      <c r="K498" s="697" t="s">
        <v>1264</v>
      </c>
      <c r="L498" s="572" t="s">
        <v>2894</v>
      </c>
      <c r="M498" s="560" t="s">
        <v>2895</v>
      </c>
      <c r="N498" s="645">
        <v>2.5</v>
      </c>
      <c r="O498" s="598" t="s">
        <v>497</v>
      </c>
      <c r="P498" s="550"/>
      <c r="Q498" s="550"/>
      <c r="R498" s="550"/>
      <c r="S498" s="888" t="s">
        <v>3589</v>
      </c>
      <c r="T498" s="779"/>
      <c r="U498" s="238"/>
    </row>
    <row r="499" spans="1:23" ht="18" customHeight="1">
      <c r="A499" s="746" t="s">
        <v>73</v>
      </c>
      <c r="B499" s="612" t="s">
        <v>2896</v>
      </c>
      <c r="C499" s="550" t="s">
        <v>73</v>
      </c>
      <c r="D499" s="620">
        <v>0</v>
      </c>
      <c r="E499" s="549">
        <v>51</v>
      </c>
      <c r="F499" s="549">
        <v>5</v>
      </c>
      <c r="G499" s="572">
        <v>0.2</v>
      </c>
      <c r="H499" s="549" t="s">
        <v>1231</v>
      </c>
      <c r="I499" s="622">
        <v>1.8</v>
      </c>
      <c r="J499" s="550">
        <v>0.5</v>
      </c>
      <c r="K499" s="697" t="s">
        <v>1264</v>
      </c>
      <c r="L499" s="572" t="s">
        <v>2894</v>
      </c>
      <c r="M499" s="560" t="s">
        <v>2895</v>
      </c>
      <c r="N499" s="645">
        <v>2.5</v>
      </c>
      <c r="O499" s="598" t="s">
        <v>497</v>
      </c>
      <c r="P499" s="550"/>
      <c r="Q499" s="550"/>
      <c r="R499" s="550"/>
      <c r="S499" s="888" t="s">
        <v>3589</v>
      </c>
      <c r="T499" s="779"/>
      <c r="U499" s="238"/>
    </row>
    <row r="500" spans="1:23" ht="18" customHeight="1">
      <c r="A500" s="746" t="s">
        <v>74</v>
      </c>
      <c r="B500" s="612" t="s">
        <v>2896</v>
      </c>
      <c r="C500" s="550" t="s">
        <v>74</v>
      </c>
      <c r="D500" s="620">
        <v>0</v>
      </c>
      <c r="E500" s="549">
        <v>51</v>
      </c>
      <c r="F500" s="549">
        <v>5</v>
      </c>
      <c r="G500" s="572">
        <v>0.2</v>
      </c>
      <c r="H500" s="549" t="s">
        <v>1231</v>
      </c>
      <c r="I500" s="622">
        <v>1.8</v>
      </c>
      <c r="J500" s="550">
        <v>0.5</v>
      </c>
      <c r="K500" s="697" t="s">
        <v>1264</v>
      </c>
      <c r="L500" s="572" t="s">
        <v>2894</v>
      </c>
      <c r="M500" s="560" t="s">
        <v>2895</v>
      </c>
      <c r="N500" s="645">
        <v>2.5</v>
      </c>
      <c r="O500" s="598" t="s">
        <v>497</v>
      </c>
      <c r="P500" s="550"/>
      <c r="Q500" s="550"/>
      <c r="R500" s="550"/>
      <c r="S500" s="888" t="s">
        <v>3589</v>
      </c>
      <c r="T500" s="779"/>
      <c r="U500" s="238"/>
    </row>
    <row r="501" spans="1:23" ht="18" customHeight="1">
      <c r="A501" s="751" t="s">
        <v>2901</v>
      </c>
      <c r="B501" s="688" t="s">
        <v>2902</v>
      </c>
      <c r="C501" s="587" t="s">
        <v>2901</v>
      </c>
      <c r="D501" s="570">
        <v>2</v>
      </c>
      <c r="E501" s="587">
        <v>51</v>
      </c>
      <c r="F501" s="587">
        <v>500</v>
      </c>
      <c r="G501" s="587" t="s">
        <v>2903</v>
      </c>
      <c r="H501" s="550" t="s">
        <v>1231</v>
      </c>
      <c r="I501" s="550">
        <v>100</v>
      </c>
      <c r="J501" s="550" t="s">
        <v>2904</v>
      </c>
      <c r="K501" s="551" t="s">
        <v>1264</v>
      </c>
      <c r="L501" s="698" t="s">
        <v>2905</v>
      </c>
      <c r="M501" s="560"/>
      <c r="N501" s="699">
        <v>150</v>
      </c>
      <c r="O501" s="550" t="s">
        <v>2904</v>
      </c>
      <c r="P501" s="577"/>
      <c r="Q501" s="601"/>
      <c r="R501" s="601"/>
      <c r="S501" s="888" t="s">
        <v>3589</v>
      </c>
      <c r="T501" s="779"/>
      <c r="U501" s="238"/>
      <c r="V501" s="293"/>
    </row>
    <row r="502" spans="1:23" ht="18" customHeight="1">
      <c r="A502" s="751" t="s">
        <v>64</v>
      </c>
      <c r="B502" s="691" t="s">
        <v>2902</v>
      </c>
      <c r="C502" s="587" t="s">
        <v>64</v>
      </c>
      <c r="D502" s="570">
        <v>2</v>
      </c>
      <c r="E502" s="587">
        <v>51</v>
      </c>
      <c r="F502" s="587">
        <v>500</v>
      </c>
      <c r="G502" s="587" t="s">
        <v>2903</v>
      </c>
      <c r="H502" s="550" t="s">
        <v>1231</v>
      </c>
      <c r="I502" s="550">
        <v>100</v>
      </c>
      <c r="J502" s="550" t="s">
        <v>2904</v>
      </c>
      <c r="K502" s="551" t="s">
        <v>1264</v>
      </c>
      <c r="L502" s="698" t="s">
        <v>2905</v>
      </c>
      <c r="M502" s="560"/>
      <c r="N502" s="699">
        <v>150</v>
      </c>
      <c r="O502" s="550" t="s">
        <v>2904</v>
      </c>
      <c r="P502" s="577"/>
      <c r="Q502" s="601"/>
      <c r="R502" s="601"/>
      <c r="S502" s="773" t="s">
        <v>3591</v>
      </c>
      <c r="T502" s="888" t="s">
        <v>3589</v>
      </c>
      <c r="U502" s="238"/>
      <c r="V502" s="293"/>
    </row>
    <row r="503" spans="1:23" ht="18" customHeight="1">
      <c r="A503" s="751" t="s">
        <v>65</v>
      </c>
      <c r="B503" s="691" t="s">
        <v>2902</v>
      </c>
      <c r="C503" s="587" t="s">
        <v>65</v>
      </c>
      <c r="D503" s="620">
        <v>2</v>
      </c>
      <c r="E503" s="587">
        <v>51</v>
      </c>
      <c r="F503" s="587">
        <v>500</v>
      </c>
      <c r="G503" s="587" t="s">
        <v>2903</v>
      </c>
      <c r="H503" s="550" t="s">
        <v>1231</v>
      </c>
      <c r="I503" s="550">
        <v>100</v>
      </c>
      <c r="J503" s="550" t="s">
        <v>2904</v>
      </c>
      <c r="K503" s="551" t="s">
        <v>1264</v>
      </c>
      <c r="L503" s="700" t="s">
        <v>2906</v>
      </c>
      <c r="M503" s="560"/>
      <c r="N503" s="699">
        <v>150</v>
      </c>
      <c r="O503" s="550" t="s">
        <v>2904</v>
      </c>
      <c r="P503" s="577"/>
      <c r="Q503" s="601"/>
      <c r="R503" s="601"/>
      <c r="S503" s="773" t="s">
        <v>3591</v>
      </c>
      <c r="T503" s="779"/>
      <c r="U503" s="238"/>
      <c r="V503" s="293"/>
      <c r="W503" s="293"/>
    </row>
    <row r="504" spans="1:23" ht="18" customHeight="1">
      <c r="A504" s="751" t="s">
        <v>66</v>
      </c>
      <c r="B504" s="691" t="s">
        <v>2902</v>
      </c>
      <c r="C504" s="587" t="s">
        <v>66</v>
      </c>
      <c r="D504" s="620">
        <v>2</v>
      </c>
      <c r="E504" s="587">
        <v>51</v>
      </c>
      <c r="F504" s="587">
        <v>500</v>
      </c>
      <c r="G504" s="587" t="s">
        <v>1365</v>
      </c>
      <c r="H504" s="550" t="s">
        <v>1231</v>
      </c>
      <c r="I504" s="550">
        <v>100</v>
      </c>
      <c r="J504" s="550" t="s">
        <v>1366</v>
      </c>
      <c r="K504" s="551" t="s">
        <v>1264</v>
      </c>
      <c r="L504" s="698" t="s">
        <v>580</v>
      </c>
      <c r="M504" s="560"/>
      <c r="N504" s="699">
        <v>150</v>
      </c>
      <c r="O504" s="550" t="s">
        <v>1366</v>
      </c>
      <c r="P504" s="577"/>
      <c r="Q504" s="601"/>
      <c r="R504" s="601"/>
      <c r="S504" s="773" t="s">
        <v>3591</v>
      </c>
      <c r="T504" s="779"/>
      <c r="U504" s="238"/>
      <c r="V504" s="293"/>
      <c r="W504" s="293"/>
    </row>
    <row r="505" spans="1:23" ht="18" customHeight="1">
      <c r="A505" s="751" t="s">
        <v>101</v>
      </c>
      <c r="B505" s="691" t="s">
        <v>2902</v>
      </c>
      <c r="C505" s="587" t="s">
        <v>101</v>
      </c>
      <c r="D505" s="570">
        <v>2</v>
      </c>
      <c r="E505" s="587">
        <v>51</v>
      </c>
      <c r="F505" s="587">
        <v>500</v>
      </c>
      <c r="G505" s="587" t="s">
        <v>1365</v>
      </c>
      <c r="H505" s="550" t="s">
        <v>1231</v>
      </c>
      <c r="I505" s="550">
        <v>100</v>
      </c>
      <c r="J505" s="550" t="s">
        <v>1366</v>
      </c>
      <c r="K505" s="551" t="s">
        <v>1264</v>
      </c>
      <c r="L505" s="698" t="s">
        <v>580</v>
      </c>
      <c r="M505" s="560"/>
      <c r="N505" s="699">
        <v>150</v>
      </c>
      <c r="O505" s="550" t="s">
        <v>1366</v>
      </c>
      <c r="P505" s="577"/>
      <c r="Q505" s="601"/>
      <c r="R505" s="601"/>
      <c r="S505" s="771" t="s">
        <v>3589</v>
      </c>
      <c r="T505" s="779"/>
      <c r="U505" s="238"/>
      <c r="V505" s="293"/>
      <c r="W505" s="293"/>
    </row>
    <row r="506" spans="1:23" ht="18" customHeight="1">
      <c r="A506" s="751" t="s">
        <v>102</v>
      </c>
      <c r="B506" s="691" t="s">
        <v>2902</v>
      </c>
      <c r="C506" s="587" t="s">
        <v>102</v>
      </c>
      <c r="D506" s="570">
        <v>2</v>
      </c>
      <c r="E506" s="587">
        <v>51</v>
      </c>
      <c r="F506" s="587">
        <v>500</v>
      </c>
      <c r="G506" s="587" t="s">
        <v>1365</v>
      </c>
      <c r="H506" s="550" t="s">
        <v>1231</v>
      </c>
      <c r="I506" s="550">
        <v>100</v>
      </c>
      <c r="J506" s="550" t="s">
        <v>1366</v>
      </c>
      <c r="K506" s="551" t="s">
        <v>1264</v>
      </c>
      <c r="L506" s="698" t="s">
        <v>580</v>
      </c>
      <c r="M506" s="560"/>
      <c r="N506" s="699">
        <v>150</v>
      </c>
      <c r="O506" s="550" t="s">
        <v>1366</v>
      </c>
      <c r="P506" s="577"/>
      <c r="Q506" s="601"/>
      <c r="R506" s="601"/>
      <c r="S506" s="771" t="s">
        <v>3589</v>
      </c>
      <c r="T506" s="779"/>
      <c r="U506" s="238"/>
      <c r="V506" s="293"/>
      <c r="W506" s="293"/>
    </row>
    <row r="507" spans="1:23" ht="18" customHeight="1">
      <c r="A507" s="751" t="s">
        <v>1407</v>
      </c>
      <c r="B507" s="691" t="s">
        <v>2902</v>
      </c>
      <c r="C507" s="587" t="s">
        <v>1407</v>
      </c>
      <c r="D507" s="570">
        <v>2</v>
      </c>
      <c r="E507" s="587">
        <v>51</v>
      </c>
      <c r="F507" s="587">
        <v>500</v>
      </c>
      <c r="G507" s="587" t="s">
        <v>1365</v>
      </c>
      <c r="H507" s="550" t="s">
        <v>1231</v>
      </c>
      <c r="I507" s="550">
        <v>100</v>
      </c>
      <c r="J507" s="550" t="s">
        <v>1366</v>
      </c>
      <c r="K507" s="551" t="s">
        <v>1264</v>
      </c>
      <c r="L507" s="700" t="s">
        <v>2906</v>
      </c>
      <c r="M507" s="560"/>
      <c r="N507" s="699">
        <v>150</v>
      </c>
      <c r="O507" s="550" t="s">
        <v>1366</v>
      </c>
      <c r="P507" s="577"/>
      <c r="Q507" s="601"/>
      <c r="R507" s="601"/>
      <c r="S507" s="770"/>
      <c r="T507" s="779"/>
      <c r="U507" s="238"/>
      <c r="V507" s="293"/>
      <c r="W507" s="293"/>
    </row>
    <row r="508" spans="1:23" ht="18" customHeight="1">
      <c r="A508" s="751" t="s">
        <v>1408</v>
      </c>
      <c r="B508" s="691" t="s">
        <v>2902</v>
      </c>
      <c r="C508" s="587" t="s">
        <v>1408</v>
      </c>
      <c r="D508" s="570">
        <v>2</v>
      </c>
      <c r="E508" s="587">
        <v>51</v>
      </c>
      <c r="F508" s="587">
        <v>500</v>
      </c>
      <c r="G508" s="587" t="s">
        <v>1365</v>
      </c>
      <c r="H508" s="550" t="s">
        <v>1231</v>
      </c>
      <c r="I508" s="550">
        <v>100</v>
      </c>
      <c r="J508" s="550" t="s">
        <v>1366</v>
      </c>
      <c r="K508" s="551" t="s">
        <v>1264</v>
      </c>
      <c r="L508" s="698" t="s">
        <v>580</v>
      </c>
      <c r="M508" s="560"/>
      <c r="N508" s="699">
        <v>150</v>
      </c>
      <c r="O508" s="550" t="s">
        <v>1366</v>
      </c>
      <c r="P508" s="577"/>
      <c r="Q508" s="601"/>
      <c r="R508" s="601"/>
      <c r="S508" s="770"/>
      <c r="T508" s="779"/>
      <c r="U508" s="238"/>
      <c r="V508" s="293"/>
      <c r="W508" s="293"/>
    </row>
    <row r="509" spans="1:23" ht="18" customHeight="1">
      <c r="A509" s="751" t="s">
        <v>47</v>
      </c>
      <c r="B509" s="691" t="s">
        <v>2902</v>
      </c>
      <c r="C509" s="587" t="s">
        <v>47</v>
      </c>
      <c r="D509" s="570">
        <v>2</v>
      </c>
      <c r="E509" s="587">
        <v>51</v>
      </c>
      <c r="F509" s="587">
        <v>500</v>
      </c>
      <c r="G509" s="587" t="s">
        <v>1365</v>
      </c>
      <c r="H509" s="550" t="s">
        <v>1231</v>
      </c>
      <c r="I509" s="550">
        <v>100</v>
      </c>
      <c r="J509" s="550" t="s">
        <v>1366</v>
      </c>
      <c r="K509" s="551" t="s">
        <v>1264</v>
      </c>
      <c r="L509" s="698" t="s">
        <v>580</v>
      </c>
      <c r="M509" s="560"/>
      <c r="N509" s="699">
        <v>150</v>
      </c>
      <c r="O509" s="550" t="s">
        <v>1366</v>
      </c>
      <c r="P509" s="577"/>
      <c r="Q509" s="601"/>
      <c r="R509" s="601"/>
      <c r="S509" s="773" t="s">
        <v>3591</v>
      </c>
      <c r="T509" s="777"/>
      <c r="U509" s="258"/>
      <c r="V509" s="293"/>
      <c r="W509" s="293"/>
    </row>
    <row r="510" spans="1:23" ht="18" customHeight="1">
      <c r="A510" s="751" t="s">
        <v>48</v>
      </c>
      <c r="B510" s="691" t="s">
        <v>2902</v>
      </c>
      <c r="C510" s="587" t="s">
        <v>48</v>
      </c>
      <c r="D510" s="570">
        <v>2</v>
      </c>
      <c r="E510" s="587">
        <v>51</v>
      </c>
      <c r="F510" s="587">
        <v>500</v>
      </c>
      <c r="G510" s="587" t="s">
        <v>1365</v>
      </c>
      <c r="H510" s="550" t="s">
        <v>1231</v>
      </c>
      <c r="I510" s="550">
        <v>100</v>
      </c>
      <c r="J510" s="550" t="s">
        <v>1366</v>
      </c>
      <c r="K510" s="551" t="s">
        <v>1264</v>
      </c>
      <c r="L510" s="698" t="s">
        <v>580</v>
      </c>
      <c r="M510" s="560"/>
      <c r="N510" s="699">
        <v>150</v>
      </c>
      <c r="O510" s="550" t="s">
        <v>1366</v>
      </c>
      <c r="P510" s="577"/>
      <c r="Q510" s="601"/>
      <c r="R510" s="601"/>
      <c r="S510" s="773" t="s">
        <v>3591</v>
      </c>
      <c r="T510" s="783">
        <v>2</v>
      </c>
      <c r="U510" s="404"/>
      <c r="V510" s="293"/>
      <c r="W510" s="293"/>
    </row>
    <row r="511" spans="1:23" ht="18" customHeight="1">
      <c r="A511" s="751" t="s">
        <v>49</v>
      </c>
      <c r="B511" s="691" t="s">
        <v>2902</v>
      </c>
      <c r="C511" s="587" t="s">
        <v>49</v>
      </c>
      <c r="D511" s="570">
        <v>2</v>
      </c>
      <c r="E511" s="587">
        <v>51</v>
      </c>
      <c r="F511" s="587">
        <v>500</v>
      </c>
      <c r="G511" s="587" t="s">
        <v>1365</v>
      </c>
      <c r="H511" s="550" t="s">
        <v>1231</v>
      </c>
      <c r="I511" s="550">
        <v>100</v>
      </c>
      <c r="J511" s="550" t="s">
        <v>1366</v>
      </c>
      <c r="K511" s="551" t="s">
        <v>1264</v>
      </c>
      <c r="L511" s="698" t="s">
        <v>580</v>
      </c>
      <c r="M511" s="560"/>
      <c r="N511" s="699">
        <v>150</v>
      </c>
      <c r="O511" s="550" t="s">
        <v>1366</v>
      </c>
      <c r="P511" s="577"/>
      <c r="Q511" s="601"/>
      <c r="R511" s="601"/>
      <c r="S511" s="770" t="s">
        <v>3589</v>
      </c>
      <c r="T511" s="777"/>
      <c r="U511" s="258"/>
      <c r="V511" s="293"/>
      <c r="W511" s="293"/>
    </row>
    <row r="512" spans="1:23" ht="18" customHeight="1">
      <c r="A512" s="751" t="s">
        <v>1320</v>
      </c>
      <c r="B512" s="691" t="s">
        <v>2902</v>
      </c>
      <c r="C512" s="587" t="s">
        <v>1320</v>
      </c>
      <c r="D512" s="701">
        <v>1</v>
      </c>
      <c r="E512" s="587">
        <v>51</v>
      </c>
      <c r="F512" s="657">
        <v>5</v>
      </c>
      <c r="G512" s="657">
        <v>2.5</v>
      </c>
      <c r="H512" s="550" t="s">
        <v>1231</v>
      </c>
      <c r="I512" s="630">
        <v>1</v>
      </c>
      <c r="J512" s="630">
        <v>4</v>
      </c>
      <c r="K512" s="551" t="s">
        <v>1264</v>
      </c>
      <c r="L512" s="702" t="s">
        <v>2907</v>
      </c>
      <c r="M512" s="560" t="s">
        <v>2908</v>
      </c>
      <c r="N512" s="703">
        <v>1.5</v>
      </c>
      <c r="O512" s="630">
        <v>4</v>
      </c>
      <c r="P512" s="577"/>
      <c r="Q512" s="601"/>
      <c r="R512" s="601"/>
      <c r="S512" s="771" t="s">
        <v>3589</v>
      </c>
      <c r="T512" s="777"/>
      <c r="U512" s="258"/>
      <c r="V512" s="293"/>
      <c r="W512" s="293"/>
    </row>
    <row r="513" spans="1:23" ht="18" customHeight="1">
      <c r="A513" s="751" t="s">
        <v>1321</v>
      </c>
      <c r="B513" s="691" t="s">
        <v>2902</v>
      </c>
      <c r="C513" s="587" t="s">
        <v>1321</v>
      </c>
      <c r="D513" s="570">
        <v>2</v>
      </c>
      <c r="E513" s="587">
        <v>51</v>
      </c>
      <c r="F513" s="587">
        <v>500</v>
      </c>
      <c r="G513" s="587" t="s">
        <v>1365</v>
      </c>
      <c r="H513" s="550" t="s">
        <v>1231</v>
      </c>
      <c r="I513" s="550">
        <v>100</v>
      </c>
      <c r="J513" s="550" t="s">
        <v>1366</v>
      </c>
      <c r="K513" s="551" t="s">
        <v>1264</v>
      </c>
      <c r="L513" s="698" t="s">
        <v>580</v>
      </c>
      <c r="M513" s="560"/>
      <c r="N513" s="699">
        <v>150</v>
      </c>
      <c r="O513" s="550" t="s">
        <v>1366</v>
      </c>
      <c r="P513" s="577"/>
      <c r="Q513" s="601"/>
      <c r="R513" s="601"/>
      <c r="S513" s="771" t="s">
        <v>3076</v>
      </c>
      <c r="T513" s="777"/>
      <c r="U513" s="258"/>
      <c r="V513" s="293"/>
      <c r="W513" s="293"/>
    </row>
    <row r="514" spans="1:23" ht="18" customHeight="1">
      <c r="A514" s="751" t="s">
        <v>1322</v>
      </c>
      <c r="B514" s="691" t="s">
        <v>2902</v>
      </c>
      <c r="C514" s="587" t="s">
        <v>1322</v>
      </c>
      <c r="D514" s="620">
        <v>2</v>
      </c>
      <c r="E514" s="587">
        <v>51</v>
      </c>
      <c r="F514" s="587">
        <v>500</v>
      </c>
      <c r="G514" s="587" t="s">
        <v>1365</v>
      </c>
      <c r="H514" s="550" t="s">
        <v>1231</v>
      </c>
      <c r="I514" s="550">
        <v>100</v>
      </c>
      <c r="J514" s="550" t="s">
        <v>1366</v>
      </c>
      <c r="K514" s="551" t="s">
        <v>1264</v>
      </c>
      <c r="L514" s="698" t="s">
        <v>580</v>
      </c>
      <c r="M514" s="560"/>
      <c r="N514" s="699">
        <v>150</v>
      </c>
      <c r="O514" s="550" t="s">
        <v>1366</v>
      </c>
      <c r="P514" s="577"/>
      <c r="Q514" s="601"/>
      <c r="R514" s="601"/>
      <c r="S514" s="770"/>
      <c r="T514" s="783">
        <v>2</v>
      </c>
      <c r="U514" s="404"/>
      <c r="V514" s="293"/>
      <c r="W514" s="293"/>
    </row>
    <row r="515" spans="1:23" ht="18" customHeight="1">
      <c r="A515" s="751" t="s">
        <v>1323</v>
      </c>
      <c r="B515" s="691" t="s">
        <v>2902</v>
      </c>
      <c r="C515" s="587" t="s">
        <v>1323</v>
      </c>
      <c r="D515" s="620">
        <v>2</v>
      </c>
      <c r="E515" s="587">
        <v>51</v>
      </c>
      <c r="F515" s="587">
        <v>500</v>
      </c>
      <c r="G515" s="587" t="s">
        <v>1365</v>
      </c>
      <c r="H515" s="550" t="s">
        <v>1231</v>
      </c>
      <c r="I515" s="550">
        <v>100</v>
      </c>
      <c r="J515" s="550" t="s">
        <v>1366</v>
      </c>
      <c r="K515" s="551" t="s">
        <v>1264</v>
      </c>
      <c r="L515" s="698" t="s">
        <v>580</v>
      </c>
      <c r="M515" s="560"/>
      <c r="N515" s="699">
        <v>150</v>
      </c>
      <c r="O515" s="550" t="s">
        <v>1366</v>
      </c>
      <c r="P515" s="577"/>
      <c r="Q515" s="601"/>
      <c r="R515" s="601"/>
      <c r="S515" s="770" t="s">
        <v>3590</v>
      </c>
      <c r="T515" s="777"/>
      <c r="U515" s="258"/>
      <c r="V515" s="293"/>
      <c r="W515" s="293"/>
    </row>
    <row r="516" spans="1:23" ht="18" customHeight="1">
      <c r="A516" s="751" t="s">
        <v>1324</v>
      </c>
      <c r="B516" s="691" t="s">
        <v>2902</v>
      </c>
      <c r="C516" s="587" t="s">
        <v>1324</v>
      </c>
      <c r="D516" s="620">
        <v>2</v>
      </c>
      <c r="E516" s="587">
        <v>51</v>
      </c>
      <c r="F516" s="587">
        <v>500</v>
      </c>
      <c r="G516" s="587" t="s">
        <v>1365</v>
      </c>
      <c r="H516" s="550" t="s">
        <v>1231</v>
      </c>
      <c r="I516" s="550">
        <v>100</v>
      </c>
      <c r="J516" s="550" t="s">
        <v>1366</v>
      </c>
      <c r="K516" s="551" t="s">
        <v>1264</v>
      </c>
      <c r="L516" s="698" t="s">
        <v>580</v>
      </c>
      <c r="M516" s="560"/>
      <c r="N516" s="699">
        <v>150</v>
      </c>
      <c r="O516" s="550" t="s">
        <v>1366</v>
      </c>
      <c r="P516" s="610" t="s">
        <v>2909</v>
      </c>
      <c r="Q516" s="601"/>
      <c r="R516" s="601"/>
      <c r="S516" s="771" t="s">
        <v>3589</v>
      </c>
      <c r="T516" s="777"/>
      <c r="U516" s="258"/>
      <c r="V516" s="293"/>
      <c r="W516" s="293"/>
    </row>
    <row r="517" spans="1:23" ht="18" customHeight="1">
      <c r="A517" s="751" t="s">
        <v>1325</v>
      </c>
      <c r="B517" s="691" t="s">
        <v>2902</v>
      </c>
      <c r="C517" s="587" t="s">
        <v>1325</v>
      </c>
      <c r="D517" s="701">
        <v>1</v>
      </c>
      <c r="E517" s="587">
        <v>51</v>
      </c>
      <c r="F517" s="657">
        <v>5</v>
      </c>
      <c r="G517" s="657">
        <v>2.5</v>
      </c>
      <c r="H517" s="550" t="s">
        <v>1231</v>
      </c>
      <c r="I517" s="630">
        <v>1</v>
      </c>
      <c r="J517" s="630">
        <v>4</v>
      </c>
      <c r="K517" s="551" t="s">
        <v>1264</v>
      </c>
      <c r="L517" s="702" t="s">
        <v>2907</v>
      </c>
      <c r="M517" s="560" t="s">
        <v>2910</v>
      </c>
      <c r="N517" s="703">
        <v>1.5</v>
      </c>
      <c r="O517" s="630">
        <v>4</v>
      </c>
      <c r="P517" s="577"/>
      <c r="Q517" s="601"/>
      <c r="R517" s="601"/>
      <c r="S517" s="771" t="s">
        <v>3589</v>
      </c>
      <c r="T517" s="777"/>
      <c r="U517" s="258"/>
      <c r="W517" s="293"/>
    </row>
    <row r="518" spans="1:23" ht="18" customHeight="1">
      <c r="A518" s="751" t="s">
        <v>739</v>
      </c>
      <c r="B518" s="691" t="s">
        <v>2902</v>
      </c>
      <c r="C518" s="587" t="s">
        <v>739</v>
      </c>
      <c r="D518" s="620">
        <v>2</v>
      </c>
      <c r="E518" s="587">
        <v>51</v>
      </c>
      <c r="F518" s="587">
        <v>500</v>
      </c>
      <c r="G518" s="587" t="s">
        <v>1365</v>
      </c>
      <c r="H518" s="550" t="s">
        <v>1231</v>
      </c>
      <c r="I518" s="550">
        <v>100</v>
      </c>
      <c r="J518" s="550" t="s">
        <v>1366</v>
      </c>
      <c r="K518" s="551" t="s">
        <v>1264</v>
      </c>
      <c r="L518" s="700" t="s">
        <v>2906</v>
      </c>
      <c r="M518" s="560"/>
      <c r="N518" s="699">
        <v>150</v>
      </c>
      <c r="O518" s="550" t="s">
        <v>1366</v>
      </c>
      <c r="P518" s="577"/>
      <c r="Q518" s="601"/>
      <c r="R518" s="601"/>
      <c r="S518" s="770" t="s">
        <v>3589</v>
      </c>
      <c r="T518" s="783">
        <v>2</v>
      </c>
      <c r="U518" s="404"/>
      <c r="W518" s="293"/>
    </row>
    <row r="519" spans="1:23" ht="18" customHeight="1">
      <c r="A519" s="751" t="s">
        <v>740</v>
      </c>
      <c r="B519" s="691" t="s">
        <v>2902</v>
      </c>
      <c r="C519" s="587" t="s">
        <v>740</v>
      </c>
      <c r="D519" s="620">
        <v>2</v>
      </c>
      <c r="E519" s="587">
        <v>51</v>
      </c>
      <c r="F519" s="587">
        <v>500</v>
      </c>
      <c r="G519" s="587" t="s">
        <v>1365</v>
      </c>
      <c r="H519" s="550" t="s">
        <v>1231</v>
      </c>
      <c r="I519" s="637">
        <v>110</v>
      </c>
      <c r="J519" s="637" t="s">
        <v>2911</v>
      </c>
      <c r="K519" s="551" t="s">
        <v>1264</v>
      </c>
      <c r="L519" s="698" t="s">
        <v>2912</v>
      </c>
      <c r="M519" s="560" t="s">
        <v>2913</v>
      </c>
      <c r="N519" s="699">
        <v>150</v>
      </c>
      <c r="O519" s="550" t="s">
        <v>2911</v>
      </c>
      <c r="P519" s="610" t="s">
        <v>2914</v>
      </c>
      <c r="Q519" s="601"/>
      <c r="R519" s="601"/>
      <c r="S519" s="771" t="s">
        <v>3589</v>
      </c>
      <c r="T519" s="777"/>
      <c r="U519" s="258"/>
    </row>
    <row r="520" spans="1:23" ht="18" customHeight="1">
      <c r="A520" s="751" t="s">
        <v>741</v>
      </c>
      <c r="B520" s="691" t="s">
        <v>2902</v>
      </c>
      <c r="C520" s="587" t="s">
        <v>741</v>
      </c>
      <c r="D520" s="546">
        <v>1</v>
      </c>
      <c r="E520" s="587">
        <v>51</v>
      </c>
      <c r="F520" s="587">
        <v>500</v>
      </c>
      <c r="G520" s="587" t="s">
        <v>1365</v>
      </c>
      <c r="H520" s="550" t="s">
        <v>1231</v>
      </c>
      <c r="I520" s="550">
        <v>100</v>
      </c>
      <c r="J520" s="550" t="s">
        <v>1366</v>
      </c>
      <c r="K520" s="551" t="s">
        <v>1264</v>
      </c>
      <c r="L520" s="552" t="s">
        <v>2762</v>
      </c>
      <c r="M520" s="553" t="s">
        <v>2915</v>
      </c>
      <c r="N520" s="699">
        <v>150</v>
      </c>
      <c r="O520" s="550" t="s">
        <v>1366</v>
      </c>
      <c r="P520" s="610" t="s">
        <v>2916</v>
      </c>
      <c r="Q520" s="601"/>
      <c r="R520" s="601"/>
      <c r="S520" s="771" t="s">
        <v>3589</v>
      </c>
      <c r="T520" s="777"/>
      <c r="U520" s="258"/>
    </row>
    <row r="521" spans="1:23" ht="18" customHeight="1">
      <c r="A521" s="746" t="s">
        <v>2917</v>
      </c>
      <c r="B521" s="611" t="s">
        <v>2918</v>
      </c>
      <c r="C521" s="661" t="s">
        <v>2917</v>
      </c>
      <c r="D521" s="570" t="s">
        <v>2858</v>
      </c>
      <c r="E521" s="587">
        <v>51</v>
      </c>
      <c r="F521" s="570" t="s">
        <v>2858</v>
      </c>
      <c r="G521" s="570" t="s">
        <v>2858</v>
      </c>
      <c r="H521" s="550" t="s">
        <v>1231</v>
      </c>
      <c r="I521" s="632">
        <v>1</v>
      </c>
      <c r="J521" s="632">
        <v>0.5</v>
      </c>
      <c r="K521" s="633" t="s">
        <v>2859</v>
      </c>
      <c r="L521" s="604" t="s">
        <v>2753</v>
      </c>
      <c r="M521" s="560" t="s">
        <v>2919</v>
      </c>
      <c r="N521" s="574">
        <v>1.5</v>
      </c>
      <c r="O521" s="598" t="s">
        <v>497</v>
      </c>
      <c r="P521" s="587">
        <v>51</v>
      </c>
      <c r="Q521" s="570">
        <v>5</v>
      </c>
      <c r="R521" s="570">
        <v>2</v>
      </c>
      <c r="S521" s="773" t="s">
        <v>3589</v>
      </c>
      <c r="T521" s="777"/>
      <c r="U521" s="258"/>
    </row>
    <row r="522" spans="1:23" ht="18" customHeight="1">
      <c r="A522" s="746" t="s">
        <v>1465</v>
      </c>
      <c r="B522" s="612" t="s">
        <v>2918</v>
      </c>
      <c r="C522" s="612" t="s">
        <v>2920</v>
      </c>
      <c r="D522" s="599">
        <v>1</v>
      </c>
      <c r="E522" s="587">
        <v>51</v>
      </c>
      <c r="F522" s="587">
        <v>5</v>
      </c>
      <c r="G522" s="587">
        <v>1</v>
      </c>
      <c r="H522" s="550" t="s">
        <v>1231</v>
      </c>
      <c r="I522" s="550">
        <v>1</v>
      </c>
      <c r="J522" s="632">
        <v>0.5</v>
      </c>
      <c r="K522" s="551" t="s">
        <v>1264</v>
      </c>
      <c r="L522" s="604" t="s">
        <v>2753</v>
      </c>
      <c r="M522" s="560" t="s">
        <v>2919</v>
      </c>
      <c r="N522" s="574">
        <v>1.5</v>
      </c>
      <c r="O522" s="598" t="s">
        <v>2126</v>
      </c>
      <c r="P522" s="587">
        <v>51</v>
      </c>
      <c r="Q522" s="587">
        <v>5</v>
      </c>
      <c r="R522" s="587">
        <v>2</v>
      </c>
      <c r="S522" s="773" t="s">
        <v>3589</v>
      </c>
      <c r="T522" s="783">
        <v>2</v>
      </c>
      <c r="U522" s="404"/>
    </row>
    <row r="523" spans="1:23" ht="18" customHeight="1">
      <c r="A523" s="746" t="s">
        <v>1466</v>
      </c>
      <c r="B523" s="612" t="s">
        <v>2918</v>
      </c>
      <c r="C523" s="612" t="s">
        <v>2921</v>
      </c>
      <c r="D523" s="570">
        <v>2</v>
      </c>
      <c r="E523" s="587">
        <v>51</v>
      </c>
      <c r="F523" s="587">
        <v>5</v>
      </c>
      <c r="G523" s="587">
        <v>1</v>
      </c>
      <c r="H523" s="550" t="s">
        <v>1231</v>
      </c>
      <c r="I523" s="550">
        <v>1</v>
      </c>
      <c r="J523" s="632">
        <v>0.5</v>
      </c>
      <c r="K523" s="551" t="s">
        <v>1264</v>
      </c>
      <c r="L523" s="604" t="s">
        <v>2753</v>
      </c>
      <c r="M523" s="560" t="s">
        <v>2919</v>
      </c>
      <c r="N523" s="574">
        <v>1.5</v>
      </c>
      <c r="O523" s="598" t="s">
        <v>2126</v>
      </c>
      <c r="P523" s="587">
        <v>51</v>
      </c>
      <c r="Q523" s="587">
        <v>5</v>
      </c>
      <c r="R523" s="587">
        <v>2</v>
      </c>
      <c r="S523" s="773" t="s">
        <v>3589</v>
      </c>
      <c r="T523" s="777"/>
      <c r="U523" s="258"/>
    </row>
    <row r="524" spans="1:23" ht="18" customHeight="1">
      <c r="A524" s="746" t="s">
        <v>1467</v>
      </c>
      <c r="B524" s="612" t="s">
        <v>2918</v>
      </c>
      <c r="C524" s="612" t="s">
        <v>2922</v>
      </c>
      <c r="D524" s="570">
        <v>2</v>
      </c>
      <c r="E524" s="587">
        <v>51</v>
      </c>
      <c r="F524" s="587">
        <v>5</v>
      </c>
      <c r="G524" s="587">
        <v>1</v>
      </c>
      <c r="H524" s="550" t="s">
        <v>1231</v>
      </c>
      <c r="I524" s="550">
        <v>0.8</v>
      </c>
      <c r="J524" s="632">
        <v>0.5</v>
      </c>
      <c r="K524" s="551" t="s">
        <v>1264</v>
      </c>
      <c r="L524" s="604" t="s">
        <v>2753</v>
      </c>
      <c r="M524" s="560" t="s">
        <v>2919</v>
      </c>
      <c r="N524" s="574">
        <v>1.5</v>
      </c>
      <c r="O524" s="598" t="s">
        <v>2126</v>
      </c>
      <c r="P524" s="587">
        <v>51</v>
      </c>
      <c r="Q524" s="587">
        <v>5</v>
      </c>
      <c r="R524" s="570">
        <v>2</v>
      </c>
      <c r="S524" s="773" t="s">
        <v>3589</v>
      </c>
      <c r="T524" s="777"/>
      <c r="U524" s="258"/>
    </row>
    <row r="525" spans="1:23" ht="18" customHeight="1">
      <c r="A525" s="746" t="s">
        <v>1468</v>
      </c>
      <c r="B525" s="612" t="s">
        <v>2918</v>
      </c>
      <c r="C525" s="612" t="s">
        <v>2923</v>
      </c>
      <c r="D525" s="570">
        <v>2</v>
      </c>
      <c r="E525" s="587">
        <v>51</v>
      </c>
      <c r="F525" s="587">
        <v>5</v>
      </c>
      <c r="G525" s="587">
        <v>1</v>
      </c>
      <c r="H525" s="550" t="s">
        <v>1231</v>
      </c>
      <c r="I525" s="622">
        <v>1</v>
      </c>
      <c r="J525" s="632">
        <v>0.5</v>
      </c>
      <c r="K525" s="551" t="s">
        <v>1264</v>
      </c>
      <c r="L525" s="604" t="s">
        <v>2753</v>
      </c>
      <c r="M525" s="560" t="s">
        <v>2919</v>
      </c>
      <c r="N525" s="574">
        <v>1.5</v>
      </c>
      <c r="O525" s="598" t="s">
        <v>2126</v>
      </c>
      <c r="P525" s="587">
        <v>51</v>
      </c>
      <c r="Q525" s="587">
        <v>5</v>
      </c>
      <c r="R525" s="587">
        <v>2</v>
      </c>
      <c r="S525" s="773" t="s">
        <v>3589</v>
      </c>
      <c r="T525" s="781"/>
    </row>
    <row r="526" spans="1:23" ht="18" customHeight="1">
      <c r="A526" s="746" t="s">
        <v>1469</v>
      </c>
      <c r="B526" s="612" t="s">
        <v>2918</v>
      </c>
      <c r="C526" s="612" t="s">
        <v>2924</v>
      </c>
      <c r="D526" s="599">
        <v>1</v>
      </c>
      <c r="E526" s="587">
        <v>51</v>
      </c>
      <c r="F526" s="587">
        <v>5</v>
      </c>
      <c r="G526" s="587">
        <v>1</v>
      </c>
      <c r="H526" s="550" t="s">
        <v>1231</v>
      </c>
      <c r="I526" s="550">
        <v>1</v>
      </c>
      <c r="J526" s="632">
        <v>0.5</v>
      </c>
      <c r="K526" s="551" t="s">
        <v>1264</v>
      </c>
      <c r="L526" s="604" t="s">
        <v>2753</v>
      </c>
      <c r="M526" s="560" t="s">
        <v>2919</v>
      </c>
      <c r="N526" s="574">
        <v>1.5</v>
      </c>
      <c r="O526" s="598" t="s">
        <v>2126</v>
      </c>
      <c r="P526" s="587">
        <v>51</v>
      </c>
      <c r="Q526" s="587">
        <v>5</v>
      </c>
      <c r="R526" s="587">
        <v>2</v>
      </c>
      <c r="S526" s="773" t="s">
        <v>3589</v>
      </c>
      <c r="T526" s="781"/>
    </row>
    <row r="527" spans="1:23" ht="18" customHeight="1">
      <c r="A527" s="746" t="s">
        <v>1470</v>
      </c>
      <c r="B527" s="612" t="s">
        <v>2918</v>
      </c>
      <c r="C527" s="612" t="s">
        <v>2925</v>
      </c>
      <c r="D527" s="546">
        <v>1</v>
      </c>
      <c r="E527" s="587">
        <v>51</v>
      </c>
      <c r="F527" s="587">
        <v>5</v>
      </c>
      <c r="G527" s="587">
        <v>1</v>
      </c>
      <c r="H527" s="550" t="s">
        <v>1231</v>
      </c>
      <c r="I527" s="550">
        <v>0.8</v>
      </c>
      <c r="J527" s="632">
        <v>0.5</v>
      </c>
      <c r="K527" s="551" t="s">
        <v>1264</v>
      </c>
      <c r="L527" s="552" t="s">
        <v>2762</v>
      </c>
      <c r="M527" s="553" t="s">
        <v>2926</v>
      </c>
      <c r="N527" s="574">
        <v>1.5</v>
      </c>
      <c r="O527" s="598" t="s">
        <v>2126</v>
      </c>
      <c r="P527" s="587">
        <v>51</v>
      </c>
      <c r="Q527" s="587">
        <v>5</v>
      </c>
      <c r="R527" s="570">
        <v>2</v>
      </c>
      <c r="S527" s="773" t="s">
        <v>3589</v>
      </c>
      <c r="T527" s="781"/>
    </row>
    <row r="528" spans="1:23" ht="18" customHeight="1">
      <c r="A528" s="746" t="s">
        <v>1471</v>
      </c>
      <c r="B528" s="612" t="s">
        <v>2918</v>
      </c>
      <c r="C528" s="612" t="s">
        <v>2927</v>
      </c>
      <c r="D528" s="570">
        <v>2</v>
      </c>
      <c r="E528" s="587">
        <v>51</v>
      </c>
      <c r="F528" s="587">
        <v>5</v>
      </c>
      <c r="G528" s="587">
        <v>1</v>
      </c>
      <c r="H528" s="550" t="s">
        <v>1231</v>
      </c>
      <c r="I528" s="550">
        <v>0.8</v>
      </c>
      <c r="J528" s="632">
        <v>0.5</v>
      </c>
      <c r="K528" s="551" t="s">
        <v>1264</v>
      </c>
      <c r="L528" s="604" t="s">
        <v>2753</v>
      </c>
      <c r="M528" s="560" t="s">
        <v>2919</v>
      </c>
      <c r="N528" s="574">
        <v>1.5</v>
      </c>
      <c r="O528" s="598" t="s">
        <v>2126</v>
      </c>
      <c r="P528" s="587">
        <v>51</v>
      </c>
      <c r="Q528" s="587">
        <v>5</v>
      </c>
      <c r="R528" s="587">
        <v>2</v>
      </c>
      <c r="S528" s="773" t="s">
        <v>3589</v>
      </c>
      <c r="T528" s="781"/>
    </row>
    <row r="529" spans="1:21" ht="18" customHeight="1">
      <c r="A529" s="746" t="s">
        <v>68</v>
      </c>
      <c r="B529" s="612" t="s">
        <v>2918</v>
      </c>
      <c r="C529" s="612" t="s">
        <v>2928</v>
      </c>
      <c r="D529" s="570">
        <v>2</v>
      </c>
      <c r="E529" s="587">
        <v>51</v>
      </c>
      <c r="F529" s="587">
        <v>5</v>
      </c>
      <c r="G529" s="587">
        <v>1</v>
      </c>
      <c r="H529" s="550" t="s">
        <v>1231</v>
      </c>
      <c r="I529" s="581">
        <v>1.2</v>
      </c>
      <c r="J529" s="632">
        <v>0.5</v>
      </c>
      <c r="K529" s="551" t="s">
        <v>1264</v>
      </c>
      <c r="L529" s="604" t="s">
        <v>2753</v>
      </c>
      <c r="M529" s="560" t="s">
        <v>2919</v>
      </c>
      <c r="N529" s="574">
        <v>1.5</v>
      </c>
      <c r="O529" s="598" t="s">
        <v>2126</v>
      </c>
      <c r="P529" s="587">
        <v>51</v>
      </c>
      <c r="Q529" s="587">
        <v>5</v>
      </c>
      <c r="R529" s="587">
        <v>2</v>
      </c>
      <c r="S529" s="773" t="s">
        <v>3589</v>
      </c>
      <c r="T529" s="782"/>
      <c r="U529" s="60"/>
    </row>
    <row r="530" spans="1:21" ht="18" customHeight="1">
      <c r="A530" s="746" t="s">
        <v>69</v>
      </c>
      <c r="B530" s="612" t="s">
        <v>2918</v>
      </c>
      <c r="C530" s="612" t="s">
        <v>2929</v>
      </c>
      <c r="D530" s="570">
        <v>2</v>
      </c>
      <c r="E530" s="587">
        <v>51</v>
      </c>
      <c r="F530" s="587">
        <v>5</v>
      </c>
      <c r="G530" s="587">
        <v>1</v>
      </c>
      <c r="H530" s="550" t="s">
        <v>1231</v>
      </c>
      <c r="I530" s="581">
        <v>1.2</v>
      </c>
      <c r="J530" s="632">
        <v>0.5</v>
      </c>
      <c r="K530" s="551" t="s">
        <v>1264</v>
      </c>
      <c r="L530" s="604" t="s">
        <v>2930</v>
      </c>
      <c r="M530" s="614" t="s">
        <v>2931</v>
      </c>
      <c r="N530" s="574">
        <v>1.5</v>
      </c>
      <c r="O530" s="598" t="s">
        <v>2126</v>
      </c>
      <c r="P530" s="587">
        <v>51</v>
      </c>
      <c r="Q530" s="587">
        <v>5</v>
      </c>
      <c r="R530" s="570">
        <v>2</v>
      </c>
      <c r="S530" s="773" t="s">
        <v>3589</v>
      </c>
      <c r="T530" s="782"/>
      <c r="U530" s="60"/>
    </row>
    <row r="531" spans="1:21" ht="18" customHeight="1">
      <c r="A531" s="746" t="s">
        <v>1191</v>
      </c>
      <c r="B531" s="612" t="s">
        <v>2918</v>
      </c>
      <c r="C531" s="661" t="s">
        <v>2932</v>
      </c>
      <c r="D531" s="570" t="s">
        <v>2858</v>
      </c>
      <c r="E531" s="587">
        <v>51</v>
      </c>
      <c r="F531" s="570" t="s">
        <v>2858</v>
      </c>
      <c r="G531" s="570" t="s">
        <v>2858</v>
      </c>
      <c r="H531" s="550" t="s">
        <v>1231</v>
      </c>
      <c r="I531" s="632">
        <v>1</v>
      </c>
      <c r="J531" s="632">
        <v>0.5</v>
      </c>
      <c r="K531" s="633" t="s">
        <v>2859</v>
      </c>
      <c r="L531" s="604" t="s">
        <v>2753</v>
      </c>
      <c r="M531" s="560" t="s">
        <v>2919</v>
      </c>
      <c r="N531" s="574">
        <v>1.5</v>
      </c>
      <c r="O531" s="598" t="s">
        <v>2126</v>
      </c>
      <c r="P531" s="587">
        <v>51</v>
      </c>
      <c r="Q531" s="570">
        <v>5</v>
      </c>
      <c r="R531" s="587">
        <v>2</v>
      </c>
      <c r="S531" s="773" t="s">
        <v>3589</v>
      </c>
      <c r="T531" s="782"/>
      <c r="U531" s="60"/>
    </row>
    <row r="532" spans="1:21" ht="18" customHeight="1">
      <c r="A532" s="746" t="s">
        <v>1192</v>
      </c>
      <c r="B532" s="612" t="s">
        <v>2918</v>
      </c>
      <c r="C532" s="612" t="s">
        <v>2933</v>
      </c>
      <c r="D532" s="570">
        <v>2</v>
      </c>
      <c r="E532" s="587">
        <v>51</v>
      </c>
      <c r="F532" s="587">
        <v>5</v>
      </c>
      <c r="G532" s="587">
        <v>1</v>
      </c>
      <c r="H532" s="550" t="s">
        <v>1231</v>
      </c>
      <c r="I532" s="550">
        <v>0.8</v>
      </c>
      <c r="J532" s="632">
        <v>0.5</v>
      </c>
      <c r="K532" s="551" t="s">
        <v>1264</v>
      </c>
      <c r="L532" s="604" t="s">
        <v>2753</v>
      </c>
      <c r="M532" s="560" t="s">
        <v>2919</v>
      </c>
      <c r="N532" s="574">
        <v>1.5</v>
      </c>
      <c r="O532" s="598" t="s">
        <v>2126</v>
      </c>
      <c r="P532" s="587">
        <v>51</v>
      </c>
      <c r="Q532" s="587">
        <v>5</v>
      </c>
      <c r="R532" s="587">
        <v>2</v>
      </c>
      <c r="S532" s="773" t="s">
        <v>3589</v>
      </c>
      <c r="T532" s="782"/>
      <c r="U532" s="60"/>
    </row>
    <row r="533" spans="1:21" ht="18" customHeight="1">
      <c r="A533" s="746" t="s">
        <v>1193</v>
      </c>
      <c r="B533" s="612" t="s">
        <v>2918</v>
      </c>
      <c r="C533" s="612" t="s">
        <v>2934</v>
      </c>
      <c r="D533" s="599">
        <v>1</v>
      </c>
      <c r="E533" s="587">
        <v>51</v>
      </c>
      <c r="F533" s="587">
        <v>5</v>
      </c>
      <c r="G533" s="587">
        <v>1</v>
      </c>
      <c r="H533" s="550" t="s">
        <v>1231</v>
      </c>
      <c r="I533" s="550">
        <v>1</v>
      </c>
      <c r="J533" s="632">
        <v>0.5</v>
      </c>
      <c r="K533" s="551" t="s">
        <v>1264</v>
      </c>
      <c r="L533" s="604" t="s">
        <v>2753</v>
      </c>
      <c r="M533" s="560" t="s">
        <v>2919</v>
      </c>
      <c r="N533" s="574">
        <v>1.5</v>
      </c>
      <c r="O533" s="598" t="s">
        <v>2126</v>
      </c>
      <c r="P533" s="587">
        <v>51</v>
      </c>
      <c r="Q533" s="587">
        <v>5</v>
      </c>
      <c r="R533" s="570">
        <v>2</v>
      </c>
      <c r="S533" s="773" t="s">
        <v>3589</v>
      </c>
      <c r="T533" s="782"/>
      <c r="U533" s="60"/>
    </row>
    <row r="534" spans="1:21" ht="18" customHeight="1">
      <c r="A534" s="746" t="s">
        <v>1194</v>
      </c>
      <c r="B534" s="612" t="s">
        <v>2918</v>
      </c>
      <c r="C534" s="612" t="s">
        <v>2935</v>
      </c>
      <c r="D534" s="607">
        <v>3</v>
      </c>
      <c r="E534" s="587">
        <v>51</v>
      </c>
      <c r="F534" s="587">
        <v>5</v>
      </c>
      <c r="G534" s="587">
        <v>1</v>
      </c>
      <c r="H534" s="550" t="s">
        <v>1231</v>
      </c>
      <c r="I534" s="591">
        <v>1</v>
      </c>
      <c r="J534" s="632">
        <v>0.5</v>
      </c>
      <c r="K534" s="551" t="s">
        <v>1264</v>
      </c>
      <c r="L534" s="604" t="s">
        <v>2936</v>
      </c>
      <c r="M534" s="560" t="s">
        <v>2937</v>
      </c>
      <c r="N534" s="574">
        <v>1.5</v>
      </c>
      <c r="O534" s="598" t="s">
        <v>2938</v>
      </c>
      <c r="P534" s="587">
        <v>51</v>
      </c>
      <c r="Q534" s="587">
        <v>5</v>
      </c>
      <c r="R534" s="587">
        <v>2</v>
      </c>
      <c r="S534" s="773" t="s">
        <v>3589</v>
      </c>
      <c r="T534" s="782"/>
      <c r="U534" s="60"/>
    </row>
    <row r="535" spans="1:21" ht="18" customHeight="1">
      <c r="A535" s="746" t="s">
        <v>1195</v>
      </c>
      <c r="B535" s="612" t="s">
        <v>2939</v>
      </c>
      <c r="C535" s="612" t="s">
        <v>2940</v>
      </c>
      <c r="D535" s="570">
        <v>2</v>
      </c>
      <c r="E535" s="587">
        <v>51</v>
      </c>
      <c r="F535" s="587">
        <v>5</v>
      </c>
      <c r="G535" s="587">
        <v>1</v>
      </c>
      <c r="H535" s="550" t="s">
        <v>1231</v>
      </c>
      <c r="I535" s="550">
        <v>1</v>
      </c>
      <c r="J535" s="632">
        <v>0.5</v>
      </c>
      <c r="K535" s="551" t="s">
        <v>1264</v>
      </c>
      <c r="L535" s="604" t="s">
        <v>2936</v>
      </c>
      <c r="M535" s="560" t="s">
        <v>2937</v>
      </c>
      <c r="N535" s="574">
        <v>1.5</v>
      </c>
      <c r="O535" s="598" t="s">
        <v>2938</v>
      </c>
      <c r="P535" s="587">
        <v>51</v>
      </c>
      <c r="Q535" s="587">
        <v>5</v>
      </c>
      <c r="R535" s="587">
        <v>2</v>
      </c>
      <c r="S535" s="773" t="s">
        <v>3589</v>
      </c>
      <c r="T535" s="782"/>
      <c r="U535" s="60"/>
    </row>
    <row r="536" spans="1:21" ht="18" customHeight="1">
      <c r="A536" s="746" t="s">
        <v>1196</v>
      </c>
      <c r="B536" s="612" t="s">
        <v>2939</v>
      </c>
      <c r="C536" s="612" t="s">
        <v>2941</v>
      </c>
      <c r="D536" s="607">
        <v>3</v>
      </c>
      <c r="E536" s="587">
        <v>51</v>
      </c>
      <c r="F536" s="587">
        <v>5</v>
      </c>
      <c r="G536" s="587">
        <v>1</v>
      </c>
      <c r="H536" s="550" t="s">
        <v>1231</v>
      </c>
      <c r="I536" s="550">
        <v>1</v>
      </c>
      <c r="J536" s="632">
        <v>0.5</v>
      </c>
      <c r="K536" s="551" t="s">
        <v>1264</v>
      </c>
      <c r="L536" s="604" t="s">
        <v>2753</v>
      </c>
      <c r="M536" s="560" t="s">
        <v>2919</v>
      </c>
      <c r="N536" s="574">
        <v>1.5</v>
      </c>
      <c r="O536" s="598" t="s">
        <v>2126</v>
      </c>
      <c r="P536" s="587">
        <v>51</v>
      </c>
      <c r="Q536" s="587">
        <v>5</v>
      </c>
      <c r="R536" s="570">
        <v>2</v>
      </c>
      <c r="S536" s="773" t="s">
        <v>3589</v>
      </c>
      <c r="T536" s="782"/>
      <c r="U536" s="60"/>
    </row>
    <row r="537" spans="1:21" ht="18" customHeight="1">
      <c r="A537" s="746" t="s">
        <v>1197</v>
      </c>
      <c r="B537" s="612" t="s">
        <v>2918</v>
      </c>
      <c r="C537" s="612" t="s">
        <v>2942</v>
      </c>
      <c r="D537" s="570">
        <v>2</v>
      </c>
      <c r="E537" s="587">
        <v>51</v>
      </c>
      <c r="F537" s="587">
        <v>5</v>
      </c>
      <c r="G537" s="587">
        <v>1</v>
      </c>
      <c r="H537" s="550" t="s">
        <v>1231</v>
      </c>
      <c r="I537" s="550">
        <v>0.8</v>
      </c>
      <c r="J537" s="632">
        <v>0.5</v>
      </c>
      <c r="K537" s="551" t="s">
        <v>1264</v>
      </c>
      <c r="L537" s="604" t="s">
        <v>2753</v>
      </c>
      <c r="M537" s="560" t="s">
        <v>2919</v>
      </c>
      <c r="N537" s="574">
        <v>1.5</v>
      </c>
      <c r="O537" s="598" t="s">
        <v>2126</v>
      </c>
      <c r="P537" s="587">
        <v>51</v>
      </c>
      <c r="Q537" s="587">
        <v>5</v>
      </c>
      <c r="R537" s="587">
        <v>2</v>
      </c>
      <c r="S537" s="773" t="s">
        <v>3589</v>
      </c>
      <c r="T537" s="782"/>
      <c r="U537" s="60"/>
    </row>
    <row r="538" spans="1:21" ht="18" customHeight="1">
      <c r="A538" s="746" t="s">
        <v>1198</v>
      </c>
      <c r="B538" s="612" t="s">
        <v>2918</v>
      </c>
      <c r="C538" s="612" t="s">
        <v>2943</v>
      </c>
      <c r="D538" s="570">
        <v>2</v>
      </c>
      <c r="E538" s="587">
        <v>51</v>
      </c>
      <c r="F538" s="587">
        <v>5</v>
      </c>
      <c r="G538" s="587">
        <v>1</v>
      </c>
      <c r="H538" s="550" t="s">
        <v>1231</v>
      </c>
      <c r="I538" s="550">
        <v>1</v>
      </c>
      <c r="J538" s="632">
        <v>0.5</v>
      </c>
      <c r="K538" s="551" t="s">
        <v>1264</v>
      </c>
      <c r="L538" s="604" t="s">
        <v>2753</v>
      </c>
      <c r="M538" s="560" t="s">
        <v>2919</v>
      </c>
      <c r="N538" s="574">
        <v>1.5</v>
      </c>
      <c r="O538" s="598" t="s">
        <v>2126</v>
      </c>
      <c r="P538" s="587">
        <v>51</v>
      </c>
      <c r="Q538" s="587">
        <v>5</v>
      </c>
      <c r="R538" s="587">
        <v>2</v>
      </c>
      <c r="S538" s="773" t="s">
        <v>3589</v>
      </c>
      <c r="T538" s="782"/>
      <c r="U538" s="60"/>
    </row>
    <row r="539" spans="1:21" ht="18" customHeight="1">
      <c r="A539" s="746" t="s">
        <v>1199</v>
      </c>
      <c r="B539" s="612" t="s">
        <v>2918</v>
      </c>
      <c r="C539" s="612" t="s">
        <v>2944</v>
      </c>
      <c r="D539" s="607">
        <v>1</v>
      </c>
      <c r="E539" s="587">
        <v>51</v>
      </c>
      <c r="F539" s="587">
        <v>5</v>
      </c>
      <c r="G539" s="587">
        <v>1</v>
      </c>
      <c r="H539" s="550" t="s">
        <v>1231</v>
      </c>
      <c r="I539" s="591">
        <v>1</v>
      </c>
      <c r="J539" s="632">
        <v>0.5</v>
      </c>
      <c r="K539" s="551" t="s">
        <v>1264</v>
      </c>
      <c r="L539" s="604" t="s">
        <v>2753</v>
      </c>
      <c r="M539" s="560" t="s">
        <v>2919</v>
      </c>
      <c r="N539" s="574">
        <v>1.5</v>
      </c>
      <c r="O539" s="598" t="s">
        <v>2126</v>
      </c>
      <c r="P539" s="587">
        <v>51</v>
      </c>
      <c r="Q539" s="587">
        <v>5</v>
      </c>
      <c r="R539" s="570">
        <v>2</v>
      </c>
      <c r="S539" s="773" t="s">
        <v>3589</v>
      </c>
      <c r="T539" s="782"/>
      <c r="U539" s="60"/>
    </row>
    <row r="540" spans="1:21" ht="18" customHeight="1">
      <c r="A540" s="746" t="s">
        <v>1200</v>
      </c>
      <c r="B540" s="612" t="s">
        <v>2918</v>
      </c>
      <c r="C540" s="612" t="s">
        <v>2945</v>
      </c>
      <c r="D540" s="570">
        <v>2</v>
      </c>
      <c r="E540" s="587">
        <v>51</v>
      </c>
      <c r="F540" s="587">
        <v>5</v>
      </c>
      <c r="G540" s="587">
        <v>1</v>
      </c>
      <c r="H540" s="550" t="s">
        <v>1231</v>
      </c>
      <c r="I540" s="550">
        <v>0.8</v>
      </c>
      <c r="J540" s="632">
        <v>0.5</v>
      </c>
      <c r="K540" s="551" t="s">
        <v>1264</v>
      </c>
      <c r="L540" s="604" t="s">
        <v>2753</v>
      </c>
      <c r="M540" s="560" t="s">
        <v>2919</v>
      </c>
      <c r="N540" s="574">
        <v>1.5</v>
      </c>
      <c r="O540" s="598" t="s">
        <v>2126</v>
      </c>
      <c r="P540" s="587">
        <v>51</v>
      </c>
      <c r="Q540" s="587">
        <v>5</v>
      </c>
      <c r="R540" s="587">
        <v>2</v>
      </c>
      <c r="S540" s="773" t="s">
        <v>3589</v>
      </c>
      <c r="T540" s="782"/>
      <c r="U540" s="60"/>
    </row>
    <row r="541" spans="1:21" ht="18" customHeight="1">
      <c r="A541" s="748" t="s">
        <v>2946</v>
      </c>
      <c r="B541" s="568" t="s">
        <v>2947</v>
      </c>
      <c r="C541" s="653" t="s">
        <v>2946</v>
      </c>
      <c r="D541" s="546">
        <v>1</v>
      </c>
      <c r="E541" s="587">
        <v>51</v>
      </c>
      <c r="F541" s="571">
        <v>5</v>
      </c>
      <c r="G541" s="571">
        <v>1</v>
      </c>
      <c r="H541" s="550" t="s">
        <v>1231</v>
      </c>
      <c r="I541" s="648">
        <v>1</v>
      </c>
      <c r="J541" s="632">
        <v>0.5</v>
      </c>
      <c r="K541" s="551" t="s">
        <v>1264</v>
      </c>
      <c r="L541" s="552" t="s">
        <v>2762</v>
      </c>
      <c r="M541" s="553" t="s">
        <v>2948</v>
      </c>
      <c r="N541" s="574">
        <v>1.5</v>
      </c>
      <c r="O541" s="603" t="s">
        <v>2126</v>
      </c>
      <c r="P541" s="661">
        <v>51</v>
      </c>
      <c r="Q541" s="661">
        <v>5</v>
      </c>
      <c r="R541" s="677">
        <v>2</v>
      </c>
      <c r="S541" s="773" t="s">
        <v>3671</v>
      </c>
      <c r="T541" s="782"/>
      <c r="U541" s="60"/>
    </row>
    <row r="542" spans="1:21" ht="18" customHeight="1">
      <c r="A542" s="748" t="s">
        <v>954</v>
      </c>
      <c r="B542" s="575" t="s">
        <v>2947</v>
      </c>
      <c r="C542" s="653" t="s">
        <v>954</v>
      </c>
      <c r="D542" s="546">
        <v>1</v>
      </c>
      <c r="E542" s="587">
        <v>51</v>
      </c>
      <c r="F542" s="587">
        <v>5</v>
      </c>
      <c r="G542" s="587">
        <v>1</v>
      </c>
      <c r="H542" s="550" t="s">
        <v>1231</v>
      </c>
      <c r="I542" s="581">
        <v>1</v>
      </c>
      <c r="J542" s="632">
        <v>0.5</v>
      </c>
      <c r="K542" s="551" t="s">
        <v>1264</v>
      </c>
      <c r="L542" s="552" t="s">
        <v>2762</v>
      </c>
      <c r="M542" s="553" t="s">
        <v>2948</v>
      </c>
      <c r="N542" s="574">
        <v>1.5</v>
      </c>
      <c r="O542" s="603" t="s">
        <v>2126</v>
      </c>
      <c r="P542" s="661">
        <v>51</v>
      </c>
      <c r="Q542" s="661">
        <v>5</v>
      </c>
      <c r="R542" s="661">
        <v>2</v>
      </c>
      <c r="S542" s="773" t="s">
        <v>3671</v>
      </c>
      <c r="T542" s="782"/>
      <c r="U542" s="60"/>
    </row>
    <row r="543" spans="1:21" ht="18" customHeight="1">
      <c r="A543" s="748" t="s">
        <v>955</v>
      </c>
      <c r="B543" s="575" t="s">
        <v>2947</v>
      </c>
      <c r="C543" s="653" t="s">
        <v>955</v>
      </c>
      <c r="D543" s="607">
        <v>0</v>
      </c>
      <c r="E543" s="587">
        <v>51</v>
      </c>
      <c r="F543" s="587">
        <v>5</v>
      </c>
      <c r="G543" s="587">
        <v>1</v>
      </c>
      <c r="H543" s="550" t="s">
        <v>1231</v>
      </c>
      <c r="I543" s="581">
        <v>1.8</v>
      </c>
      <c r="J543" s="632">
        <v>0.5</v>
      </c>
      <c r="K543" s="551" t="s">
        <v>1264</v>
      </c>
      <c r="L543" s="559" t="s">
        <v>2949</v>
      </c>
      <c r="M543" s="560" t="s">
        <v>2950</v>
      </c>
      <c r="N543" s="678">
        <v>2.5</v>
      </c>
      <c r="O543" s="603" t="s">
        <v>2126</v>
      </c>
      <c r="P543" s="661">
        <v>51</v>
      </c>
      <c r="Q543" s="661">
        <v>5</v>
      </c>
      <c r="R543" s="661">
        <v>2</v>
      </c>
      <c r="S543" s="773" t="s">
        <v>3671</v>
      </c>
      <c r="T543" s="782"/>
      <c r="U543" s="60"/>
    </row>
    <row r="544" spans="1:21" ht="18" customHeight="1">
      <c r="A544" s="748" t="s">
        <v>956</v>
      </c>
      <c r="B544" s="575" t="s">
        <v>2947</v>
      </c>
      <c r="C544" s="653" t="s">
        <v>956</v>
      </c>
      <c r="D544" s="546">
        <v>1</v>
      </c>
      <c r="E544" s="587">
        <v>51</v>
      </c>
      <c r="F544" s="587">
        <v>5</v>
      </c>
      <c r="G544" s="587">
        <v>1</v>
      </c>
      <c r="H544" s="550" t="s">
        <v>1231</v>
      </c>
      <c r="I544" s="550">
        <v>0.8</v>
      </c>
      <c r="J544" s="632">
        <v>0.5</v>
      </c>
      <c r="K544" s="551" t="s">
        <v>1264</v>
      </c>
      <c r="L544" s="552" t="s">
        <v>2762</v>
      </c>
      <c r="M544" s="553" t="s">
        <v>2948</v>
      </c>
      <c r="N544" s="574">
        <v>1.5</v>
      </c>
      <c r="O544" s="603" t="s">
        <v>2126</v>
      </c>
      <c r="P544" s="661">
        <v>51</v>
      </c>
      <c r="Q544" s="661">
        <v>5</v>
      </c>
      <c r="R544" s="677">
        <v>2</v>
      </c>
      <c r="S544" s="773" t="s">
        <v>3671</v>
      </c>
      <c r="T544" s="782"/>
      <c r="U544" s="60"/>
    </row>
    <row r="545" spans="1:21" ht="18" customHeight="1">
      <c r="A545" s="748" t="s">
        <v>490</v>
      </c>
      <c r="B545" s="575" t="s">
        <v>2947</v>
      </c>
      <c r="C545" s="653" t="s">
        <v>490</v>
      </c>
      <c r="D545" s="546">
        <v>1</v>
      </c>
      <c r="E545" s="587">
        <v>51</v>
      </c>
      <c r="F545" s="587">
        <v>5</v>
      </c>
      <c r="G545" s="587">
        <v>1</v>
      </c>
      <c r="H545" s="550" t="s">
        <v>1231</v>
      </c>
      <c r="I545" s="704">
        <v>1</v>
      </c>
      <c r="J545" s="632">
        <v>0.5</v>
      </c>
      <c r="K545" s="551" t="s">
        <v>1264</v>
      </c>
      <c r="L545" s="552" t="s">
        <v>2762</v>
      </c>
      <c r="M545" s="553" t="s">
        <v>2948</v>
      </c>
      <c r="N545" s="574">
        <v>1.5</v>
      </c>
      <c r="O545" s="603" t="s">
        <v>2126</v>
      </c>
      <c r="P545" s="661">
        <v>51</v>
      </c>
      <c r="Q545" s="661">
        <v>5</v>
      </c>
      <c r="R545" s="661">
        <v>2</v>
      </c>
      <c r="S545" s="773" t="s">
        <v>3671</v>
      </c>
      <c r="T545" s="778"/>
      <c r="U545" s="284"/>
    </row>
    <row r="546" spans="1:21" ht="18" customHeight="1">
      <c r="A546" s="748" t="s">
        <v>491</v>
      </c>
      <c r="B546" s="575" t="s">
        <v>2947</v>
      </c>
      <c r="C546" s="653" t="s">
        <v>491</v>
      </c>
      <c r="D546" s="599">
        <v>1</v>
      </c>
      <c r="E546" s="587">
        <v>51</v>
      </c>
      <c r="F546" s="587">
        <v>5</v>
      </c>
      <c r="G546" s="587">
        <v>1</v>
      </c>
      <c r="H546" s="550" t="s">
        <v>1231</v>
      </c>
      <c r="I546" s="581">
        <v>1.2</v>
      </c>
      <c r="J546" s="632">
        <v>0.5</v>
      </c>
      <c r="K546" s="551" t="s">
        <v>1264</v>
      </c>
      <c r="L546" s="604" t="s">
        <v>2753</v>
      </c>
      <c r="M546" s="560" t="s">
        <v>2951</v>
      </c>
      <c r="N546" s="574">
        <v>1.5</v>
      </c>
      <c r="O546" s="603" t="s">
        <v>2126</v>
      </c>
      <c r="P546" s="661">
        <v>51</v>
      </c>
      <c r="Q546" s="661">
        <v>5</v>
      </c>
      <c r="R546" s="677">
        <v>2</v>
      </c>
      <c r="S546" s="773" t="s">
        <v>3671</v>
      </c>
      <c r="T546" s="777"/>
      <c r="U546" s="258"/>
    </row>
    <row r="547" spans="1:21" ht="18" customHeight="1">
      <c r="A547" s="748" t="s">
        <v>492</v>
      </c>
      <c r="B547" s="575" t="s">
        <v>2947</v>
      </c>
      <c r="C547" s="653" t="s">
        <v>492</v>
      </c>
      <c r="D547" s="546">
        <v>1</v>
      </c>
      <c r="E547" s="587">
        <v>51</v>
      </c>
      <c r="F547" s="587">
        <v>5</v>
      </c>
      <c r="G547" s="587">
        <v>1</v>
      </c>
      <c r="H547" s="550" t="s">
        <v>1231</v>
      </c>
      <c r="I547" s="550">
        <v>0.8</v>
      </c>
      <c r="J547" s="632">
        <v>0.5</v>
      </c>
      <c r="K547" s="551" t="s">
        <v>1264</v>
      </c>
      <c r="L547" s="552" t="s">
        <v>2762</v>
      </c>
      <c r="M547" s="553" t="s">
        <v>2948</v>
      </c>
      <c r="N547" s="574">
        <v>1.5</v>
      </c>
      <c r="O547" s="603" t="s">
        <v>2126</v>
      </c>
      <c r="P547" s="661">
        <v>51</v>
      </c>
      <c r="Q547" s="661">
        <v>5</v>
      </c>
      <c r="R547" s="661">
        <v>2</v>
      </c>
      <c r="S547" s="773" t="s">
        <v>3671</v>
      </c>
      <c r="T547" s="777"/>
      <c r="U547" s="258"/>
    </row>
    <row r="548" spans="1:21" ht="18" customHeight="1">
      <c r="A548" s="748" t="s">
        <v>493</v>
      </c>
      <c r="B548" s="575" t="s">
        <v>2947</v>
      </c>
      <c r="C548" s="653" t="s">
        <v>493</v>
      </c>
      <c r="D548" s="546">
        <v>1</v>
      </c>
      <c r="E548" s="587">
        <v>51</v>
      </c>
      <c r="F548" s="587">
        <v>5</v>
      </c>
      <c r="G548" s="587">
        <v>1</v>
      </c>
      <c r="H548" s="550" t="s">
        <v>1231</v>
      </c>
      <c r="I548" s="550">
        <v>1</v>
      </c>
      <c r="J548" s="632">
        <v>0.5</v>
      </c>
      <c r="K548" s="551" t="s">
        <v>1264</v>
      </c>
      <c r="L548" s="552" t="s">
        <v>2762</v>
      </c>
      <c r="M548" s="553" t="s">
        <v>2948</v>
      </c>
      <c r="N548" s="574">
        <v>1.5</v>
      </c>
      <c r="O548" s="603" t="s">
        <v>2126</v>
      </c>
      <c r="P548" s="661">
        <v>51</v>
      </c>
      <c r="Q548" s="661">
        <v>5</v>
      </c>
      <c r="R548" s="661">
        <v>2</v>
      </c>
      <c r="S548" s="773" t="s">
        <v>3671</v>
      </c>
      <c r="T548" s="778"/>
      <c r="U548" s="284"/>
    </row>
    <row r="549" spans="1:21" ht="18" customHeight="1">
      <c r="A549" s="748" t="s">
        <v>336</v>
      </c>
      <c r="B549" s="575" t="s">
        <v>2947</v>
      </c>
      <c r="C549" s="653" t="s">
        <v>336</v>
      </c>
      <c r="D549" s="599">
        <v>1</v>
      </c>
      <c r="E549" s="587">
        <v>51</v>
      </c>
      <c r="F549" s="587">
        <v>5</v>
      </c>
      <c r="G549" s="587">
        <v>1</v>
      </c>
      <c r="H549" s="550" t="s">
        <v>1231</v>
      </c>
      <c r="I549" s="704">
        <v>1</v>
      </c>
      <c r="J549" s="632">
        <v>0.5</v>
      </c>
      <c r="K549" s="551" t="s">
        <v>1264</v>
      </c>
      <c r="L549" s="604" t="s">
        <v>2753</v>
      </c>
      <c r="M549" s="560" t="s">
        <v>2951</v>
      </c>
      <c r="N549" s="574">
        <v>1.5</v>
      </c>
      <c r="O549" s="603" t="s">
        <v>2126</v>
      </c>
      <c r="P549" s="661">
        <v>51</v>
      </c>
      <c r="Q549" s="661">
        <v>5</v>
      </c>
      <c r="R549" s="677">
        <v>2</v>
      </c>
      <c r="S549" s="773" t="s">
        <v>3671</v>
      </c>
      <c r="T549" s="777"/>
      <c r="U549" s="258"/>
    </row>
    <row r="550" spans="1:21" ht="18" customHeight="1">
      <c r="A550" s="748" t="s">
        <v>337</v>
      </c>
      <c r="B550" s="575" t="s">
        <v>2947</v>
      </c>
      <c r="C550" s="653" t="s">
        <v>337</v>
      </c>
      <c r="D550" s="599">
        <v>1</v>
      </c>
      <c r="E550" s="587">
        <v>51</v>
      </c>
      <c r="F550" s="587">
        <v>5</v>
      </c>
      <c r="G550" s="587">
        <v>1</v>
      </c>
      <c r="H550" s="550" t="s">
        <v>1231</v>
      </c>
      <c r="I550" s="581">
        <v>1.25</v>
      </c>
      <c r="J550" s="632">
        <v>0.5</v>
      </c>
      <c r="K550" s="551" t="s">
        <v>1264</v>
      </c>
      <c r="L550" s="604" t="s">
        <v>2753</v>
      </c>
      <c r="M550" s="560" t="s">
        <v>2951</v>
      </c>
      <c r="N550" s="574">
        <v>1.5</v>
      </c>
      <c r="O550" s="603" t="s">
        <v>2126</v>
      </c>
      <c r="P550" s="661">
        <v>51</v>
      </c>
      <c r="Q550" s="661">
        <v>5</v>
      </c>
      <c r="R550" s="661">
        <v>2</v>
      </c>
      <c r="S550" s="773" t="s">
        <v>3671</v>
      </c>
      <c r="T550" s="777"/>
      <c r="U550" s="258"/>
    </row>
    <row r="551" spans="1:21" ht="18" customHeight="1">
      <c r="A551" s="748" t="s">
        <v>338</v>
      </c>
      <c r="B551" s="575" t="s">
        <v>2947</v>
      </c>
      <c r="C551" s="653" t="s">
        <v>338</v>
      </c>
      <c r="D551" s="546">
        <v>1</v>
      </c>
      <c r="E551" s="587">
        <v>51</v>
      </c>
      <c r="F551" s="571">
        <v>5</v>
      </c>
      <c r="G551" s="571">
        <v>1</v>
      </c>
      <c r="H551" s="550" t="s">
        <v>1231</v>
      </c>
      <c r="I551" s="648">
        <v>1</v>
      </c>
      <c r="J551" s="632">
        <v>0.5</v>
      </c>
      <c r="K551" s="551" t="s">
        <v>1264</v>
      </c>
      <c r="L551" s="552" t="s">
        <v>2762</v>
      </c>
      <c r="M551" s="553" t="s">
        <v>2948</v>
      </c>
      <c r="N551" s="574">
        <v>1.5</v>
      </c>
      <c r="O551" s="603" t="s">
        <v>2126</v>
      </c>
      <c r="P551" s="661">
        <v>51</v>
      </c>
      <c r="Q551" s="661">
        <v>5</v>
      </c>
      <c r="R551" s="677">
        <v>2</v>
      </c>
      <c r="S551" s="773" t="s">
        <v>3671</v>
      </c>
      <c r="T551" s="778"/>
      <c r="U551" s="284"/>
    </row>
    <row r="552" spans="1:21" ht="18" customHeight="1">
      <c r="A552" s="748" t="s">
        <v>99</v>
      </c>
      <c r="B552" s="575" t="s">
        <v>2947</v>
      </c>
      <c r="C552" s="653" t="s">
        <v>99</v>
      </c>
      <c r="D552" s="607">
        <v>0</v>
      </c>
      <c r="E552" s="587">
        <v>51</v>
      </c>
      <c r="F552" s="587">
        <v>5</v>
      </c>
      <c r="G552" s="587">
        <v>1</v>
      </c>
      <c r="H552" s="550" t="s">
        <v>1231</v>
      </c>
      <c r="I552" s="591">
        <v>1.8</v>
      </c>
      <c r="J552" s="632">
        <v>0.5</v>
      </c>
      <c r="K552" s="551" t="s">
        <v>1264</v>
      </c>
      <c r="L552" s="604" t="s">
        <v>2753</v>
      </c>
      <c r="M552" s="560" t="s">
        <v>306</v>
      </c>
      <c r="N552" s="678">
        <v>2.5</v>
      </c>
      <c r="O552" s="603" t="s">
        <v>2126</v>
      </c>
      <c r="P552" s="661">
        <v>51</v>
      </c>
      <c r="Q552" s="661">
        <v>5</v>
      </c>
      <c r="R552" s="661">
        <v>2</v>
      </c>
      <c r="S552" s="773" t="s">
        <v>3671</v>
      </c>
      <c r="T552" s="777"/>
      <c r="U552" s="258"/>
    </row>
    <row r="553" spans="1:21" ht="18" customHeight="1">
      <c r="A553" s="748" t="s">
        <v>370</v>
      </c>
      <c r="B553" s="575" t="s">
        <v>2947</v>
      </c>
      <c r="C553" s="653" t="s">
        <v>370</v>
      </c>
      <c r="D553" s="546">
        <v>1</v>
      </c>
      <c r="E553" s="587">
        <v>51</v>
      </c>
      <c r="F553" s="587">
        <v>5</v>
      </c>
      <c r="G553" s="587">
        <v>1</v>
      </c>
      <c r="H553" s="550" t="s">
        <v>1231</v>
      </c>
      <c r="I553" s="704">
        <v>1</v>
      </c>
      <c r="J553" s="632">
        <v>0.5</v>
      </c>
      <c r="K553" s="551" t="s">
        <v>1264</v>
      </c>
      <c r="L553" s="705" t="s">
        <v>2952</v>
      </c>
      <c r="M553" s="553" t="s">
        <v>2953</v>
      </c>
      <c r="N553" s="574">
        <v>1.5</v>
      </c>
      <c r="O553" s="603" t="s">
        <v>2126</v>
      </c>
      <c r="P553" s="661">
        <v>51</v>
      </c>
      <c r="Q553" s="661">
        <v>5</v>
      </c>
      <c r="R553" s="661">
        <v>2</v>
      </c>
      <c r="S553" s="773" t="s">
        <v>3671</v>
      </c>
      <c r="T553" s="777"/>
      <c r="U553" s="258"/>
    </row>
    <row r="554" spans="1:21" ht="18" customHeight="1">
      <c r="A554" s="748" t="s">
        <v>371</v>
      </c>
      <c r="B554" s="575" t="s">
        <v>2947</v>
      </c>
      <c r="C554" s="653" t="s">
        <v>371</v>
      </c>
      <c r="D554" s="607">
        <v>3</v>
      </c>
      <c r="E554" s="587">
        <v>51</v>
      </c>
      <c r="F554" s="587">
        <v>5</v>
      </c>
      <c r="G554" s="587">
        <v>1</v>
      </c>
      <c r="H554" s="550" t="s">
        <v>1231</v>
      </c>
      <c r="I554" s="550">
        <v>1</v>
      </c>
      <c r="J554" s="632">
        <v>0.5</v>
      </c>
      <c r="K554" s="551" t="s">
        <v>1264</v>
      </c>
      <c r="L554" s="604" t="s">
        <v>2753</v>
      </c>
      <c r="M554" s="560" t="s">
        <v>2951</v>
      </c>
      <c r="N554" s="574">
        <v>1.5</v>
      </c>
      <c r="O554" s="603" t="s">
        <v>2126</v>
      </c>
      <c r="P554" s="661">
        <v>51</v>
      </c>
      <c r="Q554" s="661">
        <v>5</v>
      </c>
      <c r="R554" s="677">
        <v>2</v>
      </c>
      <c r="S554" s="773" t="s">
        <v>3671</v>
      </c>
      <c r="T554" s="778"/>
      <c r="U554" s="284"/>
    </row>
    <row r="555" spans="1:21" ht="18" customHeight="1">
      <c r="A555" s="748" t="s">
        <v>372</v>
      </c>
      <c r="B555" s="575" t="s">
        <v>2947</v>
      </c>
      <c r="C555" s="653" t="s">
        <v>372</v>
      </c>
      <c r="D555" s="546">
        <v>1</v>
      </c>
      <c r="E555" s="587">
        <v>51</v>
      </c>
      <c r="F555" s="587">
        <v>5</v>
      </c>
      <c r="G555" s="587">
        <v>1</v>
      </c>
      <c r="H555" s="550" t="s">
        <v>1231</v>
      </c>
      <c r="I555" s="550">
        <v>0.8</v>
      </c>
      <c r="J555" s="632">
        <v>0.5</v>
      </c>
      <c r="K555" s="551" t="s">
        <v>1264</v>
      </c>
      <c r="L555" s="552" t="s">
        <v>2762</v>
      </c>
      <c r="M555" s="553" t="s">
        <v>2948</v>
      </c>
      <c r="N555" s="574">
        <v>1.5</v>
      </c>
      <c r="O555" s="603" t="s">
        <v>2126</v>
      </c>
      <c r="P555" s="661">
        <v>51</v>
      </c>
      <c r="Q555" s="661">
        <v>5</v>
      </c>
      <c r="R555" s="661">
        <v>2</v>
      </c>
      <c r="S555" s="773" t="s">
        <v>3589</v>
      </c>
      <c r="T555" s="777"/>
      <c r="U555" s="258"/>
    </row>
    <row r="556" spans="1:21" ht="18" customHeight="1">
      <c r="A556" s="748" t="s">
        <v>373</v>
      </c>
      <c r="B556" s="575" t="s">
        <v>2947</v>
      </c>
      <c r="C556" s="653" t="s">
        <v>373</v>
      </c>
      <c r="D556" s="546">
        <v>1</v>
      </c>
      <c r="E556" s="587">
        <v>51</v>
      </c>
      <c r="F556" s="587">
        <v>5</v>
      </c>
      <c r="G556" s="587">
        <v>1</v>
      </c>
      <c r="H556" s="550" t="s">
        <v>1231</v>
      </c>
      <c r="I556" s="550">
        <v>1</v>
      </c>
      <c r="J556" s="632">
        <v>0.5</v>
      </c>
      <c r="K556" s="551" t="s">
        <v>1264</v>
      </c>
      <c r="L556" s="552" t="s">
        <v>2762</v>
      </c>
      <c r="M556" s="553" t="s">
        <v>2948</v>
      </c>
      <c r="N556" s="574">
        <v>1.5</v>
      </c>
      <c r="O556" s="603" t="s">
        <v>2126</v>
      </c>
      <c r="P556" s="661">
        <v>51</v>
      </c>
      <c r="Q556" s="661">
        <v>5</v>
      </c>
      <c r="R556" s="677">
        <v>2</v>
      </c>
      <c r="S556" s="773" t="s">
        <v>3671</v>
      </c>
      <c r="T556" s="777"/>
      <c r="U556" s="258"/>
    </row>
    <row r="557" spans="1:21" ht="18" customHeight="1">
      <c r="A557" s="748" t="s">
        <v>374</v>
      </c>
      <c r="B557" s="575" t="s">
        <v>2947</v>
      </c>
      <c r="C557" s="653" t="s">
        <v>374</v>
      </c>
      <c r="D557" s="570">
        <v>2</v>
      </c>
      <c r="E557" s="587">
        <v>51</v>
      </c>
      <c r="F557" s="587">
        <v>5</v>
      </c>
      <c r="G557" s="587">
        <v>1</v>
      </c>
      <c r="H557" s="550" t="s">
        <v>1231</v>
      </c>
      <c r="I557" s="550">
        <v>0.8</v>
      </c>
      <c r="J557" s="632">
        <v>0.5</v>
      </c>
      <c r="K557" s="551" t="s">
        <v>1264</v>
      </c>
      <c r="L557" s="604" t="s">
        <v>2753</v>
      </c>
      <c r="M557" s="560" t="s">
        <v>2951</v>
      </c>
      <c r="N557" s="574">
        <v>1.5</v>
      </c>
      <c r="O557" s="603" t="s">
        <v>2126</v>
      </c>
      <c r="P557" s="661">
        <v>51</v>
      </c>
      <c r="Q557" s="661">
        <v>5</v>
      </c>
      <c r="R557" s="661">
        <v>2</v>
      </c>
      <c r="S557" s="773" t="s">
        <v>3671</v>
      </c>
      <c r="T557" s="778"/>
      <c r="U557" s="284"/>
    </row>
    <row r="558" spans="1:21" ht="18" customHeight="1">
      <c r="A558" s="748" t="s">
        <v>375</v>
      </c>
      <c r="B558" s="575" t="s">
        <v>2947</v>
      </c>
      <c r="C558" s="653" t="s">
        <v>375</v>
      </c>
      <c r="D558" s="607">
        <v>3</v>
      </c>
      <c r="E558" s="587">
        <v>51</v>
      </c>
      <c r="F558" s="587">
        <v>5</v>
      </c>
      <c r="G558" s="587">
        <v>1</v>
      </c>
      <c r="H558" s="550" t="s">
        <v>1231</v>
      </c>
      <c r="I558" s="550">
        <v>1</v>
      </c>
      <c r="J558" s="632">
        <v>0.5</v>
      </c>
      <c r="K558" s="551" t="s">
        <v>1264</v>
      </c>
      <c r="L558" s="604" t="s">
        <v>2753</v>
      </c>
      <c r="M558" s="560" t="s">
        <v>2951</v>
      </c>
      <c r="N558" s="574">
        <v>1.5</v>
      </c>
      <c r="O558" s="603" t="s">
        <v>2126</v>
      </c>
      <c r="P558" s="661">
        <v>51</v>
      </c>
      <c r="Q558" s="661">
        <v>5</v>
      </c>
      <c r="R558" s="661">
        <v>2</v>
      </c>
      <c r="S558" s="773" t="s">
        <v>3671</v>
      </c>
      <c r="T558" s="777"/>
      <c r="U558" s="258"/>
    </row>
    <row r="559" spans="1:21" ht="18" customHeight="1">
      <c r="A559" s="748" t="s">
        <v>698</v>
      </c>
      <c r="B559" s="575" t="s">
        <v>2947</v>
      </c>
      <c r="C559" s="653" t="s">
        <v>698</v>
      </c>
      <c r="D559" s="546">
        <v>1</v>
      </c>
      <c r="E559" s="587">
        <v>51</v>
      </c>
      <c r="F559" s="587">
        <v>5</v>
      </c>
      <c r="G559" s="587">
        <v>1</v>
      </c>
      <c r="H559" s="550" t="s">
        <v>1231</v>
      </c>
      <c r="I559" s="581">
        <v>0.8</v>
      </c>
      <c r="J559" s="632">
        <v>0.5</v>
      </c>
      <c r="K559" s="551" t="s">
        <v>1264</v>
      </c>
      <c r="L559" s="552" t="s">
        <v>2954</v>
      </c>
      <c r="M559" s="553" t="s">
        <v>2955</v>
      </c>
      <c r="N559" s="574">
        <v>1.5</v>
      </c>
      <c r="O559" s="603" t="s">
        <v>2126</v>
      </c>
      <c r="P559" s="661">
        <v>51</v>
      </c>
      <c r="Q559" s="661">
        <v>5</v>
      </c>
      <c r="R559" s="677">
        <v>2</v>
      </c>
      <c r="S559" s="773" t="s">
        <v>3671</v>
      </c>
      <c r="T559" s="777"/>
      <c r="U559" s="258"/>
    </row>
    <row r="560" spans="1:21" ht="18" customHeight="1">
      <c r="A560" s="748" t="s">
        <v>699</v>
      </c>
      <c r="B560" s="575" t="s">
        <v>2947</v>
      </c>
      <c r="C560" s="653" t="s">
        <v>699</v>
      </c>
      <c r="D560" s="607">
        <v>3</v>
      </c>
      <c r="E560" s="587">
        <v>51</v>
      </c>
      <c r="F560" s="587">
        <v>5</v>
      </c>
      <c r="G560" s="587">
        <v>1</v>
      </c>
      <c r="H560" s="550" t="s">
        <v>1231</v>
      </c>
      <c r="I560" s="550">
        <v>0.8</v>
      </c>
      <c r="J560" s="632">
        <v>0.5</v>
      </c>
      <c r="K560" s="551" t="s">
        <v>1264</v>
      </c>
      <c r="L560" s="604" t="s">
        <v>2753</v>
      </c>
      <c r="M560" s="560" t="s">
        <v>2951</v>
      </c>
      <c r="N560" s="574">
        <v>1.5</v>
      </c>
      <c r="O560" s="603" t="s">
        <v>2126</v>
      </c>
      <c r="P560" s="661">
        <v>51</v>
      </c>
      <c r="Q560" s="661">
        <v>5</v>
      </c>
      <c r="R560" s="661">
        <v>2</v>
      </c>
      <c r="S560" s="773" t="s">
        <v>3671</v>
      </c>
      <c r="T560" s="778"/>
      <c r="U560" s="284"/>
    </row>
    <row r="561" spans="1:21" ht="18" customHeight="1">
      <c r="A561" s="746" t="s">
        <v>2956</v>
      </c>
      <c r="B561" s="611" t="s">
        <v>2957</v>
      </c>
      <c r="C561" s="550" t="s">
        <v>2956</v>
      </c>
      <c r="D561" s="587">
        <v>1</v>
      </c>
      <c r="E561" s="547">
        <v>51</v>
      </c>
      <c r="F561" s="547">
        <v>5</v>
      </c>
      <c r="G561" s="547">
        <v>0.4</v>
      </c>
      <c r="H561" s="549" t="s">
        <v>1231</v>
      </c>
      <c r="I561" s="550">
        <v>1</v>
      </c>
      <c r="J561" s="550">
        <v>1.3</v>
      </c>
      <c r="K561" s="551" t="s">
        <v>1264</v>
      </c>
      <c r="L561" s="604" t="s">
        <v>2958</v>
      </c>
      <c r="M561" s="560" t="s">
        <v>2959</v>
      </c>
      <c r="N561" s="574">
        <v>1.5</v>
      </c>
      <c r="O561" s="550">
        <v>1.3</v>
      </c>
      <c r="P561" s="577"/>
      <c r="Q561" s="601"/>
      <c r="R561" s="601"/>
      <c r="S561" s="771" t="s">
        <v>3590</v>
      </c>
      <c r="T561" s="777"/>
      <c r="U561" s="258"/>
    </row>
    <row r="562" spans="1:21" ht="18" customHeight="1">
      <c r="A562" s="746" t="s">
        <v>1286</v>
      </c>
      <c r="B562" s="612" t="s">
        <v>2957</v>
      </c>
      <c r="C562" s="550" t="s">
        <v>1286</v>
      </c>
      <c r="D562" s="587">
        <v>1</v>
      </c>
      <c r="E562" s="547">
        <v>51</v>
      </c>
      <c r="F562" s="547">
        <v>5</v>
      </c>
      <c r="G562" s="547">
        <v>0.4</v>
      </c>
      <c r="H562" s="549" t="s">
        <v>1231</v>
      </c>
      <c r="I562" s="550">
        <v>1</v>
      </c>
      <c r="J562" s="550">
        <v>1.3</v>
      </c>
      <c r="K562" s="551" t="s">
        <v>1264</v>
      </c>
      <c r="L562" s="604" t="s">
        <v>2958</v>
      </c>
      <c r="M562" s="560" t="s">
        <v>2959</v>
      </c>
      <c r="N562" s="574">
        <v>1.5</v>
      </c>
      <c r="O562" s="550">
        <v>1.3</v>
      </c>
      <c r="P562" s="577"/>
      <c r="Q562" s="601"/>
      <c r="R562" s="601"/>
      <c r="S562" s="771" t="s">
        <v>3590</v>
      </c>
      <c r="T562" s="777"/>
      <c r="U562" s="258"/>
    </row>
    <row r="563" spans="1:21" ht="18" customHeight="1">
      <c r="A563" s="746" t="s">
        <v>894</v>
      </c>
      <c r="B563" s="612" t="s">
        <v>2957</v>
      </c>
      <c r="C563" s="550" t="s">
        <v>894</v>
      </c>
      <c r="D563" s="587">
        <v>1</v>
      </c>
      <c r="E563" s="547">
        <v>51</v>
      </c>
      <c r="F563" s="547">
        <v>5</v>
      </c>
      <c r="G563" s="547">
        <v>0.4</v>
      </c>
      <c r="H563" s="549" t="s">
        <v>1231</v>
      </c>
      <c r="I563" s="550">
        <v>1</v>
      </c>
      <c r="J563" s="550">
        <v>1.3</v>
      </c>
      <c r="K563" s="551" t="s">
        <v>1264</v>
      </c>
      <c r="L563" s="604" t="s">
        <v>2958</v>
      </c>
      <c r="M563" s="560" t="s">
        <v>2959</v>
      </c>
      <c r="N563" s="574">
        <v>1.5</v>
      </c>
      <c r="O563" s="550">
        <v>1.3</v>
      </c>
      <c r="P563" s="577"/>
      <c r="Q563" s="601"/>
      <c r="R563" s="601"/>
      <c r="S563" s="771" t="s">
        <v>3590</v>
      </c>
      <c r="T563" s="778"/>
      <c r="U563" s="284"/>
    </row>
    <row r="564" spans="1:21" ht="18" customHeight="1">
      <c r="A564" s="746" t="s">
        <v>895</v>
      </c>
      <c r="B564" s="612" t="s">
        <v>2957</v>
      </c>
      <c r="C564" s="550" t="s">
        <v>895</v>
      </c>
      <c r="D564" s="587">
        <v>1</v>
      </c>
      <c r="E564" s="547">
        <v>51</v>
      </c>
      <c r="F564" s="547">
        <v>5</v>
      </c>
      <c r="G564" s="547">
        <v>0.4</v>
      </c>
      <c r="H564" s="549" t="s">
        <v>1231</v>
      </c>
      <c r="I564" s="550">
        <v>1</v>
      </c>
      <c r="J564" s="550">
        <v>1.3</v>
      </c>
      <c r="K564" s="551" t="s">
        <v>1264</v>
      </c>
      <c r="L564" s="604" t="s">
        <v>2958</v>
      </c>
      <c r="M564" s="560" t="s">
        <v>2959</v>
      </c>
      <c r="N564" s="574">
        <v>1.5</v>
      </c>
      <c r="O564" s="550">
        <v>1.3</v>
      </c>
      <c r="P564" s="577"/>
      <c r="Q564" s="706"/>
      <c r="R564" s="601"/>
      <c r="S564" s="771" t="s">
        <v>3590</v>
      </c>
      <c r="T564" s="777"/>
      <c r="U564" s="258"/>
    </row>
    <row r="565" spans="1:21" ht="18" customHeight="1">
      <c r="A565" s="746" t="s">
        <v>1553</v>
      </c>
      <c r="B565" s="612" t="s">
        <v>2957</v>
      </c>
      <c r="C565" s="550" t="s">
        <v>1553</v>
      </c>
      <c r="D565" s="587">
        <v>1</v>
      </c>
      <c r="E565" s="547">
        <v>51</v>
      </c>
      <c r="F565" s="547">
        <v>5</v>
      </c>
      <c r="G565" s="547">
        <v>0.4</v>
      </c>
      <c r="H565" s="549" t="s">
        <v>1231</v>
      </c>
      <c r="I565" s="550">
        <v>1</v>
      </c>
      <c r="J565" s="550">
        <v>1.3</v>
      </c>
      <c r="K565" s="551" t="s">
        <v>1264</v>
      </c>
      <c r="L565" s="604" t="s">
        <v>2958</v>
      </c>
      <c r="M565" s="560" t="s">
        <v>2959</v>
      </c>
      <c r="N565" s="574">
        <v>1.5</v>
      </c>
      <c r="O565" s="550">
        <v>1.3</v>
      </c>
      <c r="P565" s="577"/>
      <c r="Q565" s="601"/>
      <c r="R565" s="601"/>
      <c r="S565" s="771" t="s">
        <v>3590</v>
      </c>
      <c r="T565" s="786"/>
      <c r="U565" s="285"/>
    </row>
    <row r="566" spans="1:21" ht="18" customHeight="1">
      <c r="A566" s="746" t="s">
        <v>2960</v>
      </c>
      <c r="B566" s="612" t="s">
        <v>2957</v>
      </c>
      <c r="C566" s="550" t="s">
        <v>2960</v>
      </c>
      <c r="D566" s="587">
        <v>1</v>
      </c>
      <c r="E566" s="547">
        <v>51</v>
      </c>
      <c r="F566" s="547">
        <v>5</v>
      </c>
      <c r="G566" s="547">
        <v>0.4</v>
      </c>
      <c r="H566" s="549" t="s">
        <v>1231</v>
      </c>
      <c r="I566" s="550">
        <v>1</v>
      </c>
      <c r="J566" s="550">
        <v>1.3</v>
      </c>
      <c r="K566" s="551" t="s">
        <v>1264</v>
      </c>
      <c r="L566" s="604" t="s">
        <v>2958</v>
      </c>
      <c r="M566" s="560" t="s">
        <v>1616</v>
      </c>
      <c r="N566" s="574">
        <v>1.5</v>
      </c>
      <c r="O566" s="550">
        <v>1.3</v>
      </c>
      <c r="P566" s="707"/>
      <c r="Q566" s="602"/>
      <c r="R566" s="601"/>
      <c r="S566" s="771" t="s">
        <v>3590</v>
      </c>
      <c r="T566" s="787"/>
      <c r="U566" s="286"/>
    </row>
    <row r="567" spans="1:21" ht="18" customHeight="1">
      <c r="A567" s="746" t="s">
        <v>1223</v>
      </c>
      <c r="B567" s="612" t="s">
        <v>2957</v>
      </c>
      <c r="C567" s="550" t="s">
        <v>1223</v>
      </c>
      <c r="D567" s="587">
        <v>1</v>
      </c>
      <c r="E567" s="547">
        <v>51</v>
      </c>
      <c r="F567" s="547">
        <v>5</v>
      </c>
      <c r="G567" s="547">
        <v>0.4</v>
      </c>
      <c r="H567" s="549" t="s">
        <v>1231</v>
      </c>
      <c r="I567" s="550">
        <v>1</v>
      </c>
      <c r="J567" s="550">
        <v>1.3</v>
      </c>
      <c r="K567" s="551" t="s">
        <v>1264</v>
      </c>
      <c r="L567" s="604" t="s">
        <v>2958</v>
      </c>
      <c r="M567" s="560" t="s">
        <v>1616</v>
      </c>
      <c r="N567" s="574">
        <v>1.5</v>
      </c>
      <c r="O567" s="550">
        <v>1.3</v>
      </c>
      <c r="P567" s="577"/>
      <c r="Q567" s="601"/>
      <c r="R567" s="601"/>
      <c r="S567" s="771" t="s">
        <v>3590</v>
      </c>
      <c r="T567" s="787"/>
      <c r="U567" s="286"/>
    </row>
    <row r="568" spans="1:21" ht="18" customHeight="1">
      <c r="A568" s="746" t="s">
        <v>1224</v>
      </c>
      <c r="B568" s="612" t="s">
        <v>2957</v>
      </c>
      <c r="C568" s="550" t="s">
        <v>1224</v>
      </c>
      <c r="D568" s="587">
        <v>1</v>
      </c>
      <c r="E568" s="547">
        <v>51</v>
      </c>
      <c r="F568" s="547">
        <v>5</v>
      </c>
      <c r="G568" s="547">
        <v>0.4</v>
      </c>
      <c r="H568" s="549" t="s">
        <v>1231</v>
      </c>
      <c r="I568" s="550">
        <v>1</v>
      </c>
      <c r="J568" s="550">
        <v>1.3</v>
      </c>
      <c r="K568" s="551" t="s">
        <v>1264</v>
      </c>
      <c r="L568" s="604" t="s">
        <v>2958</v>
      </c>
      <c r="M568" s="560" t="s">
        <v>1616</v>
      </c>
      <c r="N568" s="574">
        <v>1.5</v>
      </c>
      <c r="O568" s="550">
        <v>1.3</v>
      </c>
      <c r="P568" s="577"/>
      <c r="Q568" s="601"/>
      <c r="R568" s="601"/>
      <c r="S568" s="771" t="s">
        <v>3590</v>
      </c>
      <c r="T568" s="786"/>
      <c r="U568" s="285"/>
    </row>
    <row r="569" spans="1:21" ht="18" customHeight="1">
      <c r="A569" s="746" t="s">
        <v>1225</v>
      </c>
      <c r="B569" s="612" t="s">
        <v>2957</v>
      </c>
      <c r="C569" s="550" t="s">
        <v>1225</v>
      </c>
      <c r="D569" s="587">
        <v>1</v>
      </c>
      <c r="E569" s="547">
        <v>51</v>
      </c>
      <c r="F569" s="547">
        <v>5</v>
      </c>
      <c r="G569" s="547">
        <v>0.4</v>
      </c>
      <c r="H569" s="549" t="s">
        <v>1231</v>
      </c>
      <c r="I569" s="550">
        <v>1</v>
      </c>
      <c r="J569" s="550">
        <v>1.3</v>
      </c>
      <c r="K569" s="551" t="s">
        <v>1264</v>
      </c>
      <c r="L569" s="604" t="s">
        <v>2958</v>
      </c>
      <c r="M569" s="560" t="s">
        <v>1616</v>
      </c>
      <c r="N569" s="574">
        <v>1.5</v>
      </c>
      <c r="O569" s="550">
        <v>1.3</v>
      </c>
      <c r="P569" s="577"/>
      <c r="Q569" s="601"/>
      <c r="R569" s="601"/>
      <c r="S569" s="771" t="s">
        <v>3590</v>
      </c>
      <c r="T569" s="787"/>
      <c r="U569" s="286"/>
    </row>
    <row r="570" spans="1:21" ht="18" customHeight="1">
      <c r="A570" s="746" t="s">
        <v>1226</v>
      </c>
      <c r="B570" s="612" t="s">
        <v>2957</v>
      </c>
      <c r="C570" s="550" t="s">
        <v>1226</v>
      </c>
      <c r="D570" s="587">
        <v>1</v>
      </c>
      <c r="E570" s="547">
        <v>51</v>
      </c>
      <c r="F570" s="547">
        <v>5</v>
      </c>
      <c r="G570" s="547">
        <v>0.4</v>
      </c>
      <c r="H570" s="549" t="s">
        <v>1231</v>
      </c>
      <c r="I570" s="550">
        <v>1</v>
      </c>
      <c r="J570" s="550">
        <v>1.3</v>
      </c>
      <c r="K570" s="551" t="s">
        <v>1264</v>
      </c>
      <c r="L570" s="604" t="s">
        <v>1617</v>
      </c>
      <c r="M570" s="560" t="s">
        <v>1616</v>
      </c>
      <c r="N570" s="574">
        <v>1.5</v>
      </c>
      <c r="O570" s="550">
        <v>1.3</v>
      </c>
      <c r="P570" s="577"/>
      <c r="Q570" s="601"/>
      <c r="R570" s="601"/>
      <c r="S570" s="771" t="s">
        <v>3590</v>
      </c>
      <c r="T570" s="786"/>
      <c r="U570" s="285"/>
    </row>
    <row r="571" spans="1:21" ht="18" customHeight="1">
      <c r="A571" s="746" t="s">
        <v>2961</v>
      </c>
      <c r="B571" s="612" t="s">
        <v>2957</v>
      </c>
      <c r="C571" s="550" t="s">
        <v>2961</v>
      </c>
      <c r="D571" s="587">
        <v>1</v>
      </c>
      <c r="E571" s="547">
        <v>51</v>
      </c>
      <c r="F571" s="547">
        <v>5</v>
      </c>
      <c r="G571" s="708">
        <v>0.5</v>
      </c>
      <c r="H571" s="549" t="s">
        <v>1231</v>
      </c>
      <c r="I571" s="550">
        <v>1</v>
      </c>
      <c r="J571" s="550">
        <v>1.3</v>
      </c>
      <c r="K571" s="551" t="s">
        <v>1264</v>
      </c>
      <c r="L571" s="604" t="s">
        <v>1617</v>
      </c>
      <c r="M571" s="560" t="s">
        <v>1618</v>
      </c>
      <c r="N571" s="574">
        <v>1.5</v>
      </c>
      <c r="O571" s="550">
        <v>1.3</v>
      </c>
      <c r="P571" s="577"/>
      <c r="Q571" s="601"/>
      <c r="R571" s="601"/>
      <c r="S571" s="771" t="s">
        <v>3590</v>
      </c>
      <c r="T571" s="787"/>
      <c r="U571" s="286"/>
    </row>
    <row r="572" spans="1:21" ht="18" customHeight="1">
      <c r="A572" s="746" t="s">
        <v>1290</v>
      </c>
      <c r="B572" s="612" t="s">
        <v>2957</v>
      </c>
      <c r="C572" s="550" t="s">
        <v>1290</v>
      </c>
      <c r="D572" s="587">
        <v>1</v>
      </c>
      <c r="E572" s="547">
        <v>51</v>
      </c>
      <c r="F572" s="547">
        <v>5</v>
      </c>
      <c r="G572" s="708">
        <v>0.5</v>
      </c>
      <c r="H572" s="549" t="s">
        <v>1231</v>
      </c>
      <c r="I572" s="550">
        <v>1</v>
      </c>
      <c r="J572" s="550">
        <v>1.3</v>
      </c>
      <c r="K572" s="551" t="s">
        <v>1264</v>
      </c>
      <c r="L572" s="604" t="s">
        <v>1617</v>
      </c>
      <c r="M572" s="560" t="s">
        <v>1618</v>
      </c>
      <c r="N572" s="574">
        <v>1.5</v>
      </c>
      <c r="O572" s="550">
        <v>1.3</v>
      </c>
      <c r="P572" s="577"/>
      <c r="Q572" s="601"/>
      <c r="R572" s="601"/>
      <c r="S572" s="771" t="s">
        <v>3590</v>
      </c>
      <c r="T572" s="787"/>
      <c r="U572" s="286"/>
    </row>
    <row r="573" spans="1:21" ht="18" customHeight="1">
      <c r="A573" s="746" t="s">
        <v>1291</v>
      </c>
      <c r="B573" s="612" t="s">
        <v>2957</v>
      </c>
      <c r="C573" s="550" t="s">
        <v>1291</v>
      </c>
      <c r="D573" s="587">
        <v>1</v>
      </c>
      <c r="E573" s="547">
        <v>51</v>
      </c>
      <c r="F573" s="547">
        <v>5</v>
      </c>
      <c r="G573" s="708">
        <v>0.5</v>
      </c>
      <c r="H573" s="549" t="s">
        <v>1231</v>
      </c>
      <c r="I573" s="550">
        <v>1</v>
      </c>
      <c r="J573" s="550">
        <v>1.3</v>
      </c>
      <c r="K573" s="551" t="s">
        <v>1264</v>
      </c>
      <c r="L573" s="604" t="s">
        <v>1617</v>
      </c>
      <c r="M573" s="560" t="s">
        <v>1618</v>
      </c>
      <c r="N573" s="574">
        <v>1.5</v>
      </c>
      <c r="O573" s="550">
        <v>1.3</v>
      </c>
      <c r="P573" s="577"/>
      <c r="Q573" s="601"/>
      <c r="R573" s="601"/>
      <c r="S573" s="771" t="s">
        <v>3590</v>
      </c>
      <c r="T573" s="786"/>
      <c r="U573" s="285"/>
    </row>
    <row r="574" spans="1:21" ht="18" customHeight="1">
      <c r="A574" s="746" t="s">
        <v>295</v>
      </c>
      <c r="B574" s="612" t="s">
        <v>2957</v>
      </c>
      <c r="C574" s="550" t="s">
        <v>295</v>
      </c>
      <c r="D574" s="587">
        <v>1</v>
      </c>
      <c r="E574" s="547">
        <v>51</v>
      </c>
      <c r="F574" s="547">
        <v>5</v>
      </c>
      <c r="G574" s="708">
        <v>0.5</v>
      </c>
      <c r="H574" s="549" t="s">
        <v>1231</v>
      </c>
      <c r="I574" s="550">
        <v>1</v>
      </c>
      <c r="J574" s="550">
        <v>1.3</v>
      </c>
      <c r="K574" s="709" t="s">
        <v>2123</v>
      </c>
      <c r="L574" s="604" t="s">
        <v>1617</v>
      </c>
      <c r="M574" s="560" t="s">
        <v>1618</v>
      </c>
      <c r="N574" s="574">
        <v>1.5</v>
      </c>
      <c r="O574" s="550">
        <v>1.3</v>
      </c>
      <c r="P574" s="577"/>
      <c r="Q574" s="601"/>
      <c r="R574" s="601"/>
      <c r="S574" s="771" t="s">
        <v>3589</v>
      </c>
      <c r="T574" s="787"/>
      <c r="U574" s="286"/>
    </row>
    <row r="575" spans="1:21" ht="18" customHeight="1">
      <c r="A575" s="746" t="s">
        <v>729</v>
      </c>
      <c r="B575" s="612" t="s">
        <v>2957</v>
      </c>
      <c r="C575" s="550" t="s">
        <v>729</v>
      </c>
      <c r="D575" s="587">
        <v>1</v>
      </c>
      <c r="E575" s="547">
        <v>51</v>
      </c>
      <c r="F575" s="547">
        <v>5</v>
      </c>
      <c r="G575" s="708">
        <v>0.5</v>
      </c>
      <c r="H575" s="549" t="s">
        <v>1231</v>
      </c>
      <c r="I575" s="550">
        <v>1</v>
      </c>
      <c r="J575" s="550">
        <v>1.3</v>
      </c>
      <c r="K575" s="551" t="s">
        <v>1264</v>
      </c>
      <c r="L575" s="604" t="s">
        <v>1617</v>
      </c>
      <c r="M575" s="560" t="s">
        <v>1618</v>
      </c>
      <c r="N575" s="574">
        <v>1.5</v>
      </c>
      <c r="O575" s="550">
        <v>1.3</v>
      </c>
      <c r="P575" s="577"/>
      <c r="Q575" s="601"/>
      <c r="R575" s="601"/>
      <c r="S575" s="771" t="s">
        <v>3590</v>
      </c>
      <c r="T575" s="786"/>
      <c r="U575" s="285"/>
    </row>
    <row r="576" spans="1:21" ht="18" customHeight="1">
      <c r="A576" s="744" t="s">
        <v>2962</v>
      </c>
      <c r="B576" s="586" t="s">
        <v>2963</v>
      </c>
      <c r="C576" s="604" t="s">
        <v>2962</v>
      </c>
      <c r="D576" s="548">
        <v>1</v>
      </c>
      <c r="E576" s="547">
        <v>51</v>
      </c>
      <c r="F576" s="547">
        <v>5</v>
      </c>
      <c r="G576" s="621">
        <v>2.5</v>
      </c>
      <c r="H576" s="549" t="s">
        <v>2483</v>
      </c>
      <c r="I576" s="661">
        <v>1</v>
      </c>
      <c r="J576" s="710">
        <v>5</v>
      </c>
      <c r="K576" s="551" t="s">
        <v>2123</v>
      </c>
      <c r="L576" s="552" t="s">
        <v>2762</v>
      </c>
      <c r="M576" s="553" t="s">
        <v>2817</v>
      </c>
      <c r="N576" s="574">
        <v>1.5</v>
      </c>
      <c r="O576" s="661">
        <v>5</v>
      </c>
      <c r="P576" s="577"/>
      <c r="Q576" s="601"/>
      <c r="R576" s="601"/>
      <c r="S576" s="770" t="s">
        <v>3589</v>
      </c>
      <c r="T576" s="787"/>
      <c r="U576" s="286"/>
    </row>
    <row r="577" spans="1:21" ht="18" customHeight="1">
      <c r="A577" s="744" t="s">
        <v>1422</v>
      </c>
      <c r="B577" s="545" t="s">
        <v>2963</v>
      </c>
      <c r="C577" s="604" t="s">
        <v>1422</v>
      </c>
      <c r="D577" s="548">
        <v>1</v>
      </c>
      <c r="E577" s="547">
        <v>51</v>
      </c>
      <c r="F577" s="547">
        <v>5</v>
      </c>
      <c r="G577" s="621">
        <v>2.5</v>
      </c>
      <c r="H577" s="549" t="s">
        <v>2483</v>
      </c>
      <c r="I577" s="661">
        <v>1</v>
      </c>
      <c r="J577" s="710">
        <v>5</v>
      </c>
      <c r="K577" s="551" t="s">
        <v>2123</v>
      </c>
      <c r="L577" s="552" t="s">
        <v>2762</v>
      </c>
      <c r="M577" s="553" t="s">
        <v>2817</v>
      </c>
      <c r="N577" s="574">
        <v>1.5</v>
      </c>
      <c r="O577" s="661">
        <v>5</v>
      </c>
      <c r="P577" s="577"/>
      <c r="Q577" s="601"/>
      <c r="R577" s="601"/>
      <c r="S577" s="770" t="s">
        <v>3589</v>
      </c>
      <c r="T577" s="787"/>
      <c r="U577" s="286"/>
    </row>
    <row r="578" spans="1:21" ht="18" customHeight="1">
      <c r="A578" s="744" t="s">
        <v>1423</v>
      </c>
      <c r="B578" s="545" t="s">
        <v>2963</v>
      </c>
      <c r="C578" s="604" t="s">
        <v>1423</v>
      </c>
      <c r="D578" s="548">
        <v>1</v>
      </c>
      <c r="E578" s="547">
        <v>51</v>
      </c>
      <c r="F578" s="547">
        <v>5</v>
      </c>
      <c r="G578" s="621">
        <v>2.5</v>
      </c>
      <c r="H578" s="549" t="s">
        <v>1231</v>
      </c>
      <c r="I578" s="661">
        <v>1</v>
      </c>
      <c r="J578" s="710">
        <v>5</v>
      </c>
      <c r="K578" s="551" t="s">
        <v>1264</v>
      </c>
      <c r="L578" s="552" t="s">
        <v>2762</v>
      </c>
      <c r="M578" s="553" t="s">
        <v>2817</v>
      </c>
      <c r="N578" s="574">
        <v>1.5</v>
      </c>
      <c r="O578" s="661">
        <v>5</v>
      </c>
      <c r="P578" s="577"/>
      <c r="Q578" s="601"/>
      <c r="R578" s="601"/>
      <c r="S578" s="770" t="s">
        <v>3589</v>
      </c>
      <c r="T578" s="786"/>
      <c r="U578" s="285"/>
    </row>
    <row r="579" spans="1:21" ht="18" customHeight="1">
      <c r="A579" s="744" t="s">
        <v>1425</v>
      </c>
      <c r="B579" s="545" t="s">
        <v>2963</v>
      </c>
      <c r="C579" s="604" t="s">
        <v>1425</v>
      </c>
      <c r="D579" s="570">
        <v>2</v>
      </c>
      <c r="E579" s="547">
        <v>51</v>
      </c>
      <c r="F579" s="547">
        <v>5</v>
      </c>
      <c r="G579" s="621">
        <v>2.5</v>
      </c>
      <c r="H579" s="549" t="s">
        <v>1231</v>
      </c>
      <c r="I579" s="661">
        <v>1</v>
      </c>
      <c r="J579" s="710">
        <v>5</v>
      </c>
      <c r="K579" s="551" t="s">
        <v>1264</v>
      </c>
      <c r="L579" s="604" t="s">
        <v>2753</v>
      </c>
      <c r="M579" s="675" t="s">
        <v>2964</v>
      </c>
      <c r="N579" s="574">
        <v>1.5</v>
      </c>
      <c r="O579" s="661">
        <v>5</v>
      </c>
      <c r="P579" s="577"/>
      <c r="Q579" s="601"/>
      <c r="R579" s="601"/>
      <c r="S579" s="770" t="s">
        <v>3589</v>
      </c>
      <c r="T579" s="787"/>
      <c r="U579" s="286"/>
    </row>
    <row r="580" spans="1:21" ht="18" customHeight="1">
      <c r="A580" s="744" t="s">
        <v>1426</v>
      </c>
      <c r="B580" s="545" t="s">
        <v>2963</v>
      </c>
      <c r="C580" s="604" t="s">
        <v>1426</v>
      </c>
      <c r="D580" s="548">
        <v>1</v>
      </c>
      <c r="E580" s="547">
        <v>51</v>
      </c>
      <c r="F580" s="547">
        <v>5</v>
      </c>
      <c r="G580" s="621">
        <v>2.5</v>
      </c>
      <c r="H580" s="549" t="s">
        <v>1231</v>
      </c>
      <c r="I580" s="661">
        <v>1</v>
      </c>
      <c r="J580" s="710">
        <v>5</v>
      </c>
      <c r="K580" s="551" t="s">
        <v>1264</v>
      </c>
      <c r="L580" s="552" t="s">
        <v>2762</v>
      </c>
      <c r="M580" s="553" t="s">
        <v>2817</v>
      </c>
      <c r="N580" s="574">
        <v>1.5</v>
      </c>
      <c r="O580" s="661">
        <v>5</v>
      </c>
      <c r="P580" s="577"/>
      <c r="Q580" s="601"/>
      <c r="R580" s="601"/>
      <c r="S580" s="770" t="s">
        <v>3589</v>
      </c>
      <c r="T580" s="786"/>
      <c r="U580" s="285"/>
    </row>
    <row r="581" spans="1:21" ht="18" customHeight="1">
      <c r="A581" s="744" t="s">
        <v>1319</v>
      </c>
      <c r="B581" s="545" t="s">
        <v>2963</v>
      </c>
      <c r="C581" s="604" t="s">
        <v>1319</v>
      </c>
      <c r="D581" s="548">
        <v>1</v>
      </c>
      <c r="E581" s="547">
        <v>51</v>
      </c>
      <c r="F581" s="547">
        <v>5</v>
      </c>
      <c r="G581" s="621">
        <v>2.5</v>
      </c>
      <c r="H581" s="549" t="s">
        <v>1231</v>
      </c>
      <c r="I581" s="661">
        <v>1</v>
      </c>
      <c r="J581" s="710">
        <v>5</v>
      </c>
      <c r="K581" s="551" t="s">
        <v>1264</v>
      </c>
      <c r="L581" s="552" t="s">
        <v>2762</v>
      </c>
      <c r="M581" s="553" t="s">
        <v>2817</v>
      </c>
      <c r="N581" s="574">
        <v>1.5</v>
      </c>
      <c r="O581" s="661">
        <v>5</v>
      </c>
      <c r="P581" s="577"/>
      <c r="Q581" s="601"/>
      <c r="R581" s="601"/>
      <c r="S581" s="770" t="s">
        <v>3589</v>
      </c>
      <c r="T581" s="787"/>
      <c r="U581" s="286"/>
    </row>
    <row r="582" spans="1:21" ht="18" customHeight="1">
      <c r="A582" s="744" t="s">
        <v>1083</v>
      </c>
      <c r="B582" s="545" t="s">
        <v>2963</v>
      </c>
      <c r="C582" s="604" t="s">
        <v>1083</v>
      </c>
      <c r="D582" s="548">
        <v>1</v>
      </c>
      <c r="E582" s="547">
        <v>51</v>
      </c>
      <c r="F582" s="547">
        <v>5</v>
      </c>
      <c r="G582" s="621">
        <v>2.5</v>
      </c>
      <c r="H582" s="549" t="s">
        <v>1231</v>
      </c>
      <c r="I582" s="661">
        <v>1</v>
      </c>
      <c r="J582" s="710">
        <v>5</v>
      </c>
      <c r="K582" s="551" t="s">
        <v>1264</v>
      </c>
      <c r="L582" s="552" t="s">
        <v>2762</v>
      </c>
      <c r="M582" s="553" t="s">
        <v>2817</v>
      </c>
      <c r="N582" s="574">
        <v>1.5</v>
      </c>
      <c r="O582" s="661">
        <v>5</v>
      </c>
      <c r="P582" s="577"/>
      <c r="Q582" s="601"/>
      <c r="R582" s="601"/>
      <c r="S582" s="770" t="s">
        <v>3589</v>
      </c>
      <c r="T582" s="787"/>
      <c r="U582" s="286"/>
    </row>
    <row r="583" spans="1:21" ht="18" customHeight="1">
      <c r="A583" s="744" t="s">
        <v>1084</v>
      </c>
      <c r="B583" s="545" t="s">
        <v>2963</v>
      </c>
      <c r="C583" s="604" t="s">
        <v>1084</v>
      </c>
      <c r="D583" s="548">
        <v>1</v>
      </c>
      <c r="E583" s="547">
        <v>51</v>
      </c>
      <c r="F583" s="547">
        <v>5</v>
      </c>
      <c r="G583" s="621">
        <v>2.5</v>
      </c>
      <c r="H583" s="549" t="s">
        <v>1231</v>
      </c>
      <c r="I583" s="661">
        <v>1</v>
      </c>
      <c r="J583" s="710">
        <v>5</v>
      </c>
      <c r="K583" s="551" t="s">
        <v>1264</v>
      </c>
      <c r="L583" s="552" t="s">
        <v>2762</v>
      </c>
      <c r="M583" s="553" t="s">
        <v>2817</v>
      </c>
      <c r="N583" s="574">
        <v>1.5</v>
      </c>
      <c r="O583" s="661">
        <v>5</v>
      </c>
      <c r="P583" s="577"/>
      <c r="Q583" s="601"/>
      <c r="R583" s="601"/>
      <c r="S583" s="770" t="s">
        <v>3589</v>
      </c>
      <c r="T583" s="786"/>
      <c r="U583" s="285"/>
    </row>
    <row r="584" spans="1:21" ht="18" customHeight="1">
      <c r="A584" s="744" t="s">
        <v>506</v>
      </c>
      <c r="B584" s="545" t="s">
        <v>2963</v>
      </c>
      <c r="C584" s="604" t="s">
        <v>506</v>
      </c>
      <c r="D584" s="548">
        <v>1</v>
      </c>
      <c r="E584" s="547">
        <v>51</v>
      </c>
      <c r="F584" s="547">
        <v>5</v>
      </c>
      <c r="G584" s="621">
        <v>2.5</v>
      </c>
      <c r="H584" s="549" t="s">
        <v>1231</v>
      </c>
      <c r="I584" s="661">
        <v>1</v>
      </c>
      <c r="J584" s="710">
        <v>5</v>
      </c>
      <c r="K584" s="551" t="s">
        <v>1264</v>
      </c>
      <c r="L584" s="552" t="s">
        <v>2762</v>
      </c>
      <c r="M584" s="553" t="s">
        <v>2817</v>
      </c>
      <c r="N584" s="574">
        <v>1.5</v>
      </c>
      <c r="O584" s="661">
        <v>5</v>
      </c>
      <c r="P584" s="577"/>
      <c r="Q584" s="601"/>
      <c r="R584" s="601"/>
      <c r="S584" s="770" t="s">
        <v>3589</v>
      </c>
      <c r="T584" s="787"/>
      <c r="U584" s="286"/>
    </row>
    <row r="585" spans="1:21" ht="18" customHeight="1">
      <c r="A585" s="744" t="s">
        <v>507</v>
      </c>
      <c r="B585" s="545" t="s">
        <v>2963</v>
      </c>
      <c r="C585" s="604" t="s">
        <v>507</v>
      </c>
      <c r="D585" s="570">
        <v>2</v>
      </c>
      <c r="E585" s="547">
        <v>51</v>
      </c>
      <c r="F585" s="547">
        <v>5</v>
      </c>
      <c r="G585" s="621">
        <v>2.5</v>
      </c>
      <c r="H585" s="549" t="s">
        <v>1231</v>
      </c>
      <c r="I585" s="661">
        <v>1</v>
      </c>
      <c r="J585" s="710">
        <v>5</v>
      </c>
      <c r="K585" s="551" t="s">
        <v>1264</v>
      </c>
      <c r="L585" s="604" t="s">
        <v>2753</v>
      </c>
      <c r="M585" s="675" t="s">
        <v>2964</v>
      </c>
      <c r="N585" s="574">
        <v>1.5</v>
      </c>
      <c r="O585" s="661">
        <v>5</v>
      </c>
      <c r="P585" s="577"/>
      <c r="Q585" s="601"/>
      <c r="R585" s="601"/>
      <c r="S585" s="770" t="s">
        <v>3589</v>
      </c>
      <c r="T585" s="781"/>
    </row>
    <row r="586" spans="1:21" ht="18" customHeight="1">
      <c r="A586" s="744" t="s">
        <v>508</v>
      </c>
      <c r="B586" s="545" t="s">
        <v>2963</v>
      </c>
      <c r="C586" s="604" t="s">
        <v>508</v>
      </c>
      <c r="D586" s="548">
        <v>1</v>
      </c>
      <c r="E586" s="547">
        <v>51</v>
      </c>
      <c r="F586" s="547">
        <v>5</v>
      </c>
      <c r="G586" s="621">
        <v>2.5</v>
      </c>
      <c r="H586" s="549" t="s">
        <v>1231</v>
      </c>
      <c r="I586" s="661">
        <v>1</v>
      </c>
      <c r="J586" s="710">
        <v>5</v>
      </c>
      <c r="K586" s="551" t="s">
        <v>1264</v>
      </c>
      <c r="L586" s="552" t="s">
        <v>2762</v>
      </c>
      <c r="M586" s="553" t="s">
        <v>2817</v>
      </c>
      <c r="N586" s="574">
        <v>1.5</v>
      </c>
      <c r="O586" s="661">
        <v>5</v>
      </c>
      <c r="P586" s="577"/>
      <c r="Q586" s="601"/>
      <c r="R586" s="601"/>
      <c r="S586" s="770" t="s">
        <v>3589</v>
      </c>
      <c r="T586" s="781"/>
    </row>
    <row r="587" spans="1:21" ht="18" customHeight="1">
      <c r="A587" s="744" t="s">
        <v>509</v>
      </c>
      <c r="B587" s="545" t="s">
        <v>2963</v>
      </c>
      <c r="C587" s="604" t="s">
        <v>509</v>
      </c>
      <c r="D587" s="599">
        <v>1</v>
      </c>
      <c r="E587" s="547">
        <v>51</v>
      </c>
      <c r="F587" s="547">
        <v>5</v>
      </c>
      <c r="G587" s="621">
        <v>2.5</v>
      </c>
      <c r="H587" s="549" t="s">
        <v>1231</v>
      </c>
      <c r="I587" s="661">
        <v>1</v>
      </c>
      <c r="J587" s="710">
        <v>5</v>
      </c>
      <c r="K587" s="551" t="s">
        <v>1264</v>
      </c>
      <c r="L587" s="604" t="s">
        <v>2753</v>
      </c>
      <c r="M587" s="675" t="s">
        <v>2964</v>
      </c>
      <c r="N587" s="574">
        <v>1.5</v>
      </c>
      <c r="O587" s="661">
        <v>5</v>
      </c>
      <c r="P587" s="577"/>
      <c r="Q587" s="601"/>
      <c r="R587" s="601"/>
      <c r="S587" s="770" t="s">
        <v>3589</v>
      </c>
      <c r="T587" s="781"/>
    </row>
    <row r="588" spans="1:21" ht="18" customHeight="1">
      <c r="A588" s="744" t="s">
        <v>510</v>
      </c>
      <c r="B588" s="545" t="s">
        <v>2963</v>
      </c>
      <c r="C588" s="604" t="s">
        <v>510</v>
      </c>
      <c r="D588" s="599">
        <v>1</v>
      </c>
      <c r="E588" s="547">
        <v>51</v>
      </c>
      <c r="F588" s="547">
        <v>5</v>
      </c>
      <c r="G588" s="621">
        <v>2.5</v>
      </c>
      <c r="H588" s="549" t="s">
        <v>1231</v>
      </c>
      <c r="I588" s="661">
        <v>1</v>
      </c>
      <c r="J588" s="710">
        <v>5</v>
      </c>
      <c r="K588" s="551" t="s">
        <v>1264</v>
      </c>
      <c r="L588" s="604" t="s">
        <v>2753</v>
      </c>
      <c r="M588" s="675" t="s">
        <v>2964</v>
      </c>
      <c r="N588" s="574">
        <v>1.5</v>
      </c>
      <c r="O588" s="661">
        <v>5</v>
      </c>
      <c r="P588" s="577"/>
      <c r="Q588" s="601"/>
      <c r="R588" s="601"/>
      <c r="S588" s="770" t="s">
        <v>3589</v>
      </c>
      <c r="T588" s="781"/>
    </row>
    <row r="589" spans="1:21" ht="18" customHeight="1">
      <c r="A589" s="744" t="s">
        <v>511</v>
      </c>
      <c r="B589" s="545" t="s">
        <v>2963</v>
      </c>
      <c r="C589" s="604" t="s">
        <v>511</v>
      </c>
      <c r="D589" s="599">
        <v>1</v>
      </c>
      <c r="E589" s="547">
        <v>51</v>
      </c>
      <c r="F589" s="547">
        <v>5</v>
      </c>
      <c r="G589" s="621">
        <v>2.5</v>
      </c>
      <c r="H589" s="549" t="s">
        <v>1231</v>
      </c>
      <c r="I589" s="661">
        <v>1</v>
      </c>
      <c r="J589" s="710">
        <v>5</v>
      </c>
      <c r="K589" s="551" t="s">
        <v>1264</v>
      </c>
      <c r="L589" s="604" t="s">
        <v>2753</v>
      </c>
      <c r="M589" s="675" t="s">
        <v>2964</v>
      </c>
      <c r="N589" s="574">
        <v>1.5</v>
      </c>
      <c r="O589" s="661">
        <v>5</v>
      </c>
      <c r="P589" s="577"/>
      <c r="Q589" s="601"/>
      <c r="R589" s="601"/>
      <c r="S589" s="770" t="s">
        <v>3589</v>
      </c>
      <c r="T589" s="781"/>
    </row>
    <row r="590" spans="1:21" ht="18" customHeight="1">
      <c r="A590" s="744" t="s">
        <v>512</v>
      </c>
      <c r="B590" s="545" t="s">
        <v>2963</v>
      </c>
      <c r="C590" s="604" t="s">
        <v>512</v>
      </c>
      <c r="D590" s="548">
        <v>1</v>
      </c>
      <c r="E590" s="547">
        <v>51</v>
      </c>
      <c r="F590" s="547">
        <v>5</v>
      </c>
      <c r="G590" s="621">
        <v>2.5</v>
      </c>
      <c r="H590" s="549" t="s">
        <v>1231</v>
      </c>
      <c r="I590" s="661">
        <v>1</v>
      </c>
      <c r="J590" s="710">
        <v>5</v>
      </c>
      <c r="K590" s="551" t="s">
        <v>1264</v>
      </c>
      <c r="L590" s="552" t="s">
        <v>2762</v>
      </c>
      <c r="M590" s="553" t="s">
        <v>2817</v>
      </c>
      <c r="N590" s="574">
        <v>1.5</v>
      </c>
      <c r="O590" s="661">
        <v>5</v>
      </c>
      <c r="P590" s="577"/>
      <c r="Q590" s="601"/>
      <c r="R590" s="601"/>
      <c r="S590" s="770" t="s">
        <v>3589</v>
      </c>
      <c r="T590" s="781"/>
    </row>
    <row r="591" spans="1:21" ht="18" customHeight="1">
      <c r="A591" s="744" t="s">
        <v>513</v>
      </c>
      <c r="B591" s="545" t="s">
        <v>2963</v>
      </c>
      <c r="C591" s="604" t="s">
        <v>513</v>
      </c>
      <c r="D591" s="548">
        <v>1</v>
      </c>
      <c r="E591" s="547">
        <v>51</v>
      </c>
      <c r="F591" s="547">
        <v>5</v>
      </c>
      <c r="G591" s="621">
        <v>2.5</v>
      </c>
      <c r="H591" s="549" t="s">
        <v>1231</v>
      </c>
      <c r="I591" s="661">
        <v>1</v>
      </c>
      <c r="J591" s="710">
        <v>5</v>
      </c>
      <c r="K591" s="551" t="s">
        <v>1264</v>
      </c>
      <c r="L591" s="552" t="s">
        <v>2762</v>
      </c>
      <c r="M591" s="553" t="s">
        <v>2817</v>
      </c>
      <c r="N591" s="574">
        <v>1.5</v>
      </c>
      <c r="O591" s="661">
        <v>5</v>
      </c>
      <c r="P591" s="577"/>
      <c r="Q591" s="601"/>
      <c r="R591" s="601"/>
      <c r="S591" s="770" t="s">
        <v>3589</v>
      </c>
      <c r="T591" s="781"/>
    </row>
    <row r="592" spans="1:21" ht="18" customHeight="1">
      <c r="A592" s="744" t="s">
        <v>514</v>
      </c>
      <c r="B592" s="545" t="s">
        <v>2963</v>
      </c>
      <c r="C592" s="604" t="s">
        <v>514</v>
      </c>
      <c r="D592" s="548">
        <v>1</v>
      </c>
      <c r="E592" s="547">
        <v>51</v>
      </c>
      <c r="F592" s="547">
        <v>5</v>
      </c>
      <c r="G592" s="621">
        <v>2.5</v>
      </c>
      <c r="H592" s="549" t="s">
        <v>1231</v>
      </c>
      <c r="I592" s="661">
        <v>1</v>
      </c>
      <c r="J592" s="710">
        <v>5</v>
      </c>
      <c r="K592" s="551" t="s">
        <v>1264</v>
      </c>
      <c r="L592" s="552" t="s">
        <v>2762</v>
      </c>
      <c r="M592" s="553" t="s">
        <v>2817</v>
      </c>
      <c r="N592" s="574">
        <v>1.5</v>
      </c>
      <c r="O592" s="661">
        <v>5</v>
      </c>
      <c r="P592" s="577"/>
      <c r="Q592" s="601"/>
      <c r="R592" s="601"/>
      <c r="S592" s="770" t="s">
        <v>3589</v>
      </c>
      <c r="T592" s="781"/>
    </row>
    <row r="593" spans="1:21" ht="18" customHeight="1">
      <c r="A593" s="744" t="s">
        <v>515</v>
      </c>
      <c r="B593" s="545" t="s">
        <v>2963</v>
      </c>
      <c r="C593" s="604" t="s">
        <v>515</v>
      </c>
      <c r="D593" s="548">
        <v>1</v>
      </c>
      <c r="E593" s="547">
        <v>51</v>
      </c>
      <c r="F593" s="547">
        <v>5</v>
      </c>
      <c r="G593" s="621">
        <v>2.5</v>
      </c>
      <c r="H593" s="549" t="s">
        <v>1231</v>
      </c>
      <c r="I593" s="661">
        <v>1</v>
      </c>
      <c r="J593" s="710">
        <v>5</v>
      </c>
      <c r="K593" s="551" t="s">
        <v>1264</v>
      </c>
      <c r="L593" s="552" t="s">
        <v>2762</v>
      </c>
      <c r="M593" s="553" t="s">
        <v>2817</v>
      </c>
      <c r="N593" s="574">
        <v>1.5</v>
      </c>
      <c r="O593" s="661">
        <v>5</v>
      </c>
      <c r="P593" s="577"/>
      <c r="Q593" s="601"/>
      <c r="R593" s="601"/>
      <c r="S593" s="770" t="s">
        <v>3589</v>
      </c>
      <c r="T593" s="782"/>
      <c r="U593" s="60"/>
    </row>
    <row r="594" spans="1:21" ht="18" customHeight="1">
      <c r="A594" s="744" t="s">
        <v>1233</v>
      </c>
      <c r="B594" s="545" t="s">
        <v>2963</v>
      </c>
      <c r="C594" s="604" t="s">
        <v>1233</v>
      </c>
      <c r="D594" s="599">
        <v>1</v>
      </c>
      <c r="E594" s="547">
        <v>51</v>
      </c>
      <c r="F594" s="547">
        <v>5</v>
      </c>
      <c r="G594" s="621">
        <v>2.5</v>
      </c>
      <c r="H594" s="549" t="s">
        <v>1231</v>
      </c>
      <c r="I594" s="661">
        <v>1</v>
      </c>
      <c r="J594" s="710">
        <v>5</v>
      </c>
      <c r="K594" s="551" t="s">
        <v>1264</v>
      </c>
      <c r="L594" s="604" t="s">
        <v>2753</v>
      </c>
      <c r="M594" s="675" t="s">
        <v>2964</v>
      </c>
      <c r="N594" s="574">
        <v>1.5</v>
      </c>
      <c r="O594" s="661">
        <v>5</v>
      </c>
      <c r="P594" s="577"/>
      <c r="Q594" s="601"/>
      <c r="R594" s="601"/>
      <c r="S594" s="770" t="s">
        <v>3589</v>
      </c>
      <c r="T594" s="782"/>
      <c r="U594" s="60"/>
    </row>
    <row r="595" spans="1:21" ht="18" customHeight="1">
      <c r="A595" s="744" t="s">
        <v>1234</v>
      </c>
      <c r="B595" s="545" t="s">
        <v>2963</v>
      </c>
      <c r="C595" s="604" t="s">
        <v>1234</v>
      </c>
      <c r="D595" s="548">
        <v>1</v>
      </c>
      <c r="E595" s="547">
        <v>51</v>
      </c>
      <c r="F595" s="547">
        <v>5</v>
      </c>
      <c r="G595" s="621">
        <v>2.5</v>
      </c>
      <c r="H595" s="549" t="s">
        <v>1231</v>
      </c>
      <c r="I595" s="711">
        <v>1.3</v>
      </c>
      <c r="J595" s="710">
        <v>5</v>
      </c>
      <c r="K595" s="551" t="s">
        <v>1264</v>
      </c>
      <c r="L595" s="559" t="s">
        <v>2965</v>
      </c>
      <c r="M595" s="582" t="s">
        <v>2966</v>
      </c>
      <c r="N595" s="574">
        <v>1.5</v>
      </c>
      <c r="O595" s="661">
        <v>5</v>
      </c>
      <c r="P595" s="577"/>
      <c r="Q595" s="601"/>
      <c r="R595" s="601"/>
      <c r="S595" s="770" t="s">
        <v>3589</v>
      </c>
      <c r="T595" s="782"/>
      <c r="U595" s="60"/>
    </row>
    <row r="596" spans="1:21" ht="18" customHeight="1">
      <c r="A596" s="748" t="s">
        <v>2967</v>
      </c>
      <c r="B596" s="586" t="s">
        <v>2968</v>
      </c>
      <c r="C596" s="653" t="s">
        <v>2967</v>
      </c>
      <c r="D596" s="570">
        <v>3</v>
      </c>
      <c r="E596" s="587">
        <v>51</v>
      </c>
      <c r="F596" s="587">
        <v>5</v>
      </c>
      <c r="G596" s="587">
        <v>3.2</v>
      </c>
      <c r="H596" s="587" t="s">
        <v>1231</v>
      </c>
      <c r="I596" s="587">
        <v>1</v>
      </c>
      <c r="J596" s="587">
        <v>6.3</v>
      </c>
      <c r="K596" s="697" t="s">
        <v>1264</v>
      </c>
      <c r="L596" s="604" t="s">
        <v>2969</v>
      </c>
      <c r="M596" s="560" t="s">
        <v>2970</v>
      </c>
      <c r="N596" s="574">
        <v>1.5</v>
      </c>
      <c r="O596" s="603">
        <v>6.3</v>
      </c>
      <c r="P596" s="661"/>
      <c r="Q596" s="661"/>
      <c r="R596" s="677"/>
      <c r="S596" s="773" t="s">
        <v>3591</v>
      </c>
      <c r="T596" s="782"/>
      <c r="U596" s="60"/>
    </row>
    <row r="597" spans="1:21" ht="18" customHeight="1">
      <c r="A597" s="748" t="s">
        <v>446</v>
      </c>
      <c r="B597" s="575" t="s">
        <v>2968</v>
      </c>
      <c r="C597" s="653" t="s">
        <v>446</v>
      </c>
      <c r="D597" s="570">
        <v>3</v>
      </c>
      <c r="E597" s="587">
        <v>51</v>
      </c>
      <c r="F597" s="587">
        <v>5</v>
      </c>
      <c r="G597" s="587">
        <v>3.2</v>
      </c>
      <c r="H597" s="587" t="s">
        <v>1231</v>
      </c>
      <c r="I597" s="587">
        <v>1</v>
      </c>
      <c r="J597" s="587">
        <v>6.3</v>
      </c>
      <c r="K597" s="697" t="s">
        <v>1264</v>
      </c>
      <c r="L597" s="604" t="s">
        <v>2969</v>
      </c>
      <c r="M597" s="560" t="s">
        <v>2970</v>
      </c>
      <c r="N597" s="574">
        <v>1.5</v>
      </c>
      <c r="O597" s="603">
        <v>6.3</v>
      </c>
      <c r="P597" s="661"/>
      <c r="Q597" s="661"/>
      <c r="R597" s="661"/>
      <c r="S597" s="773" t="s">
        <v>3591</v>
      </c>
      <c r="T597" s="782"/>
      <c r="U597" s="60"/>
    </row>
    <row r="598" spans="1:21" ht="18" customHeight="1">
      <c r="A598" s="748" t="s">
        <v>447</v>
      </c>
      <c r="B598" s="575" t="s">
        <v>2968</v>
      </c>
      <c r="C598" s="653" t="s">
        <v>447</v>
      </c>
      <c r="D598" s="570">
        <v>3</v>
      </c>
      <c r="E598" s="587">
        <v>51</v>
      </c>
      <c r="F598" s="587">
        <v>5</v>
      </c>
      <c r="G598" s="587">
        <v>3.2</v>
      </c>
      <c r="H598" s="587" t="s">
        <v>1231</v>
      </c>
      <c r="I598" s="587">
        <v>1</v>
      </c>
      <c r="J598" s="587">
        <v>6.3</v>
      </c>
      <c r="K598" s="697" t="s">
        <v>1264</v>
      </c>
      <c r="L598" s="604" t="s">
        <v>2969</v>
      </c>
      <c r="M598" s="560" t="s">
        <v>2970</v>
      </c>
      <c r="N598" s="574">
        <v>1.5</v>
      </c>
      <c r="O598" s="603">
        <v>6.3</v>
      </c>
      <c r="P598" s="661"/>
      <c r="Q598" s="661"/>
      <c r="R598" s="661"/>
      <c r="S598" s="773" t="s">
        <v>3591</v>
      </c>
      <c r="T598" s="782"/>
      <c r="U598" s="60"/>
    </row>
    <row r="599" spans="1:21" ht="18" customHeight="1">
      <c r="A599" s="748" t="s">
        <v>217</v>
      </c>
      <c r="B599" s="575" t="s">
        <v>2968</v>
      </c>
      <c r="C599" s="653" t="s">
        <v>217</v>
      </c>
      <c r="D599" s="570">
        <v>1</v>
      </c>
      <c r="E599" s="587">
        <v>51</v>
      </c>
      <c r="F599" s="587">
        <v>5</v>
      </c>
      <c r="G599" s="587">
        <v>3.2</v>
      </c>
      <c r="H599" s="587" t="s">
        <v>1231</v>
      </c>
      <c r="I599" s="587">
        <v>1</v>
      </c>
      <c r="J599" s="587">
        <v>6.3</v>
      </c>
      <c r="K599" s="697" t="s">
        <v>1264</v>
      </c>
      <c r="L599" s="604" t="s">
        <v>2969</v>
      </c>
      <c r="M599" s="560" t="s">
        <v>2970</v>
      </c>
      <c r="N599" s="574">
        <v>1.5</v>
      </c>
      <c r="O599" s="603">
        <v>6.3</v>
      </c>
      <c r="P599" s="661"/>
      <c r="Q599" s="661"/>
      <c r="R599" s="677"/>
      <c r="S599" s="773" t="s">
        <v>3591</v>
      </c>
      <c r="T599" s="782"/>
      <c r="U599" s="60"/>
    </row>
    <row r="600" spans="1:21" ht="18" customHeight="1">
      <c r="A600" s="748" t="s">
        <v>218</v>
      </c>
      <c r="B600" s="575" t="s">
        <v>2968</v>
      </c>
      <c r="C600" s="653" t="s">
        <v>218</v>
      </c>
      <c r="D600" s="570">
        <v>3</v>
      </c>
      <c r="E600" s="587">
        <v>51</v>
      </c>
      <c r="F600" s="587">
        <v>5</v>
      </c>
      <c r="G600" s="587">
        <v>3.2</v>
      </c>
      <c r="H600" s="587" t="s">
        <v>1231</v>
      </c>
      <c r="I600" s="587">
        <v>1</v>
      </c>
      <c r="J600" s="587">
        <v>6.3</v>
      </c>
      <c r="K600" s="697" t="s">
        <v>1264</v>
      </c>
      <c r="L600" s="604" t="s">
        <v>2969</v>
      </c>
      <c r="M600" s="560" t="s">
        <v>2970</v>
      </c>
      <c r="N600" s="574">
        <v>1.5</v>
      </c>
      <c r="O600" s="603">
        <v>6.3</v>
      </c>
      <c r="P600" s="661"/>
      <c r="Q600" s="661"/>
      <c r="R600" s="661"/>
      <c r="S600" s="773" t="s">
        <v>3591</v>
      </c>
      <c r="T600" s="782"/>
      <c r="U600" s="60"/>
    </row>
    <row r="601" spans="1:21" ht="18" customHeight="1">
      <c r="A601" s="748" t="s">
        <v>219</v>
      </c>
      <c r="B601" s="575" t="s">
        <v>2968</v>
      </c>
      <c r="C601" s="653" t="s">
        <v>219</v>
      </c>
      <c r="D601" s="570">
        <v>3</v>
      </c>
      <c r="E601" s="587">
        <v>51</v>
      </c>
      <c r="F601" s="587">
        <v>5</v>
      </c>
      <c r="G601" s="587">
        <v>3.2</v>
      </c>
      <c r="H601" s="587" t="s">
        <v>1231</v>
      </c>
      <c r="I601" s="587">
        <v>1</v>
      </c>
      <c r="J601" s="587">
        <v>6.3</v>
      </c>
      <c r="K601" s="697" t="s">
        <v>1264</v>
      </c>
      <c r="L601" s="604" t="s">
        <v>2969</v>
      </c>
      <c r="M601" s="560" t="s">
        <v>2970</v>
      </c>
      <c r="N601" s="574">
        <v>1.5</v>
      </c>
      <c r="O601" s="603">
        <v>6.3</v>
      </c>
      <c r="P601" s="661"/>
      <c r="Q601" s="661"/>
      <c r="R601" s="677"/>
      <c r="S601" s="773" t="s">
        <v>3591</v>
      </c>
      <c r="T601" s="782"/>
      <c r="U601" s="60"/>
    </row>
    <row r="602" spans="1:21" ht="18" customHeight="1">
      <c r="A602" s="748" t="s">
        <v>220</v>
      </c>
      <c r="B602" s="575" t="s">
        <v>2968</v>
      </c>
      <c r="C602" s="653" t="s">
        <v>220</v>
      </c>
      <c r="D602" s="570">
        <v>3</v>
      </c>
      <c r="E602" s="587">
        <v>51</v>
      </c>
      <c r="F602" s="587">
        <v>5</v>
      </c>
      <c r="G602" s="587">
        <v>3.2</v>
      </c>
      <c r="H602" s="587" t="s">
        <v>1231</v>
      </c>
      <c r="I602" s="587">
        <v>1</v>
      </c>
      <c r="J602" s="587">
        <v>6.3</v>
      </c>
      <c r="K602" s="697" t="s">
        <v>1264</v>
      </c>
      <c r="L602" s="604" t="s">
        <v>2969</v>
      </c>
      <c r="M602" s="560" t="s">
        <v>2970</v>
      </c>
      <c r="N602" s="574">
        <v>1.5</v>
      </c>
      <c r="O602" s="603">
        <v>6.3</v>
      </c>
      <c r="P602" s="661"/>
      <c r="Q602" s="661"/>
      <c r="R602" s="661"/>
      <c r="S602" s="773" t="s">
        <v>3591</v>
      </c>
      <c r="T602" s="782"/>
      <c r="U602" s="60"/>
    </row>
    <row r="603" spans="1:21" ht="18" customHeight="1">
      <c r="A603" s="748" t="s">
        <v>221</v>
      </c>
      <c r="B603" s="575" t="s">
        <v>2968</v>
      </c>
      <c r="C603" s="653" t="s">
        <v>221</v>
      </c>
      <c r="D603" s="570">
        <v>1</v>
      </c>
      <c r="E603" s="587">
        <v>51</v>
      </c>
      <c r="F603" s="587">
        <v>5</v>
      </c>
      <c r="G603" s="587">
        <v>3.2</v>
      </c>
      <c r="H603" s="587" t="s">
        <v>1231</v>
      </c>
      <c r="I603" s="587">
        <v>1</v>
      </c>
      <c r="J603" s="587">
        <v>6.3</v>
      </c>
      <c r="K603" s="697" t="s">
        <v>1264</v>
      </c>
      <c r="L603" s="604" t="s">
        <v>2969</v>
      </c>
      <c r="M603" s="560" t="s">
        <v>2970</v>
      </c>
      <c r="N603" s="574">
        <v>1.5</v>
      </c>
      <c r="O603" s="603">
        <v>6.3</v>
      </c>
      <c r="P603" s="661"/>
      <c r="Q603" s="661"/>
      <c r="R603" s="661"/>
      <c r="S603" s="773" t="s">
        <v>3591</v>
      </c>
      <c r="T603" s="782"/>
      <c r="U603" s="60"/>
    </row>
    <row r="604" spans="1:21" ht="18" customHeight="1">
      <c r="A604" s="748" t="s">
        <v>222</v>
      </c>
      <c r="B604" s="575" t="s">
        <v>2968</v>
      </c>
      <c r="C604" s="653" t="s">
        <v>222</v>
      </c>
      <c r="D604" s="570">
        <v>3</v>
      </c>
      <c r="E604" s="587">
        <v>51</v>
      </c>
      <c r="F604" s="587">
        <v>5</v>
      </c>
      <c r="G604" s="587">
        <v>3.2</v>
      </c>
      <c r="H604" s="587" t="s">
        <v>1231</v>
      </c>
      <c r="I604" s="587">
        <v>1</v>
      </c>
      <c r="J604" s="587">
        <v>6.3</v>
      </c>
      <c r="K604" s="697" t="s">
        <v>1264</v>
      </c>
      <c r="L604" s="604" t="s">
        <v>2969</v>
      </c>
      <c r="M604" s="560" t="s">
        <v>2970</v>
      </c>
      <c r="N604" s="574">
        <v>1.5</v>
      </c>
      <c r="O604" s="603">
        <v>6.3</v>
      </c>
      <c r="P604" s="661"/>
      <c r="Q604" s="661"/>
      <c r="R604" s="677"/>
      <c r="S604" s="773" t="s">
        <v>3591</v>
      </c>
      <c r="T604" s="782"/>
      <c r="U604" s="60"/>
    </row>
    <row r="605" spans="1:21" ht="18" customHeight="1">
      <c r="A605" s="748" t="s">
        <v>223</v>
      </c>
      <c r="B605" s="575" t="s">
        <v>2968</v>
      </c>
      <c r="C605" s="653" t="s">
        <v>223</v>
      </c>
      <c r="D605" s="570">
        <v>1</v>
      </c>
      <c r="E605" s="587">
        <v>51</v>
      </c>
      <c r="F605" s="587">
        <v>5</v>
      </c>
      <c r="G605" s="587">
        <v>3.2</v>
      </c>
      <c r="H605" s="587" t="s">
        <v>1231</v>
      </c>
      <c r="I605" s="587">
        <v>1</v>
      </c>
      <c r="J605" s="587">
        <v>6.3</v>
      </c>
      <c r="K605" s="697" t="s">
        <v>1264</v>
      </c>
      <c r="L605" s="604" t="s">
        <v>2969</v>
      </c>
      <c r="M605" s="560" t="s">
        <v>2970</v>
      </c>
      <c r="N605" s="574">
        <v>1.5</v>
      </c>
      <c r="O605" s="603">
        <v>6.3</v>
      </c>
      <c r="P605" s="661"/>
      <c r="Q605" s="661"/>
      <c r="R605" s="661"/>
      <c r="S605" s="773" t="s">
        <v>3591</v>
      </c>
      <c r="T605" s="782"/>
      <c r="U605" s="60"/>
    </row>
    <row r="606" spans="1:21" ht="18" customHeight="1">
      <c r="A606" s="748" t="s">
        <v>224</v>
      </c>
      <c r="B606" s="575" t="s">
        <v>2968</v>
      </c>
      <c r="C606" s="653" t="s">
        <v>224</v>
      </c>
      <c r="D606" s="570">
        <v>1</v>
      </c>
      <c r="E606" s="587">
        <v>51</v>
      </c>
      <c r="F606" s="587">
        <v>5</v>
      </c>
      <c r="G606" s="587">
        <v>3.2</v>
      </c>
      <c r="H606" s="587" t="s">
        <v>1231</v>
      </c>
      <c r="I606" s="587">
        <v>1</v>
      </c>
      <c r="J606" s="587">
        <v>6.3</v>
      </c>
      <c r="K606" s="697" t="s">
        <v>1264</v>
      </c>
      <c r="L606" s="604" t="s">
        <v>2969</v>
      </c>
      <c r="M606" s="560" t="s">
        <v>2970</v>
      </c>
      <c r="N606" s="574">
        <v>1.5</v>
      </c>
      <c r="O606" s="603">
        <v>6.3</v>
      </c>
      <c r="P606" s="661"/>
      <c r="Q606" s="661"/>
      <c r="R606" s="677"/>
      <c r="S606" s="773" t="s">
        <v>3591</v>
      </c>
      <c r="T606" s="782"/>
      <c r="U606" s="60"/>
    </row>
    <row r="607" spans="1:21" ht="18" customHeight="1">
      <c r="A607" s="748" t="s">
        <v>225</v>
      </c>
      <c r="B607" s="575" t="s">
        <v>2968</v>
      </c>
      <c r="C607" s="653" t="s">
        <v>225</v>
      </c>
      <c r="D607" s="570">
        <v>3</v>
      </c>
      <c r="E607" s="587">
        <v>51</v>
      </c>
      <c r="F607" s="587">
        <v>5</v>
      </c>
      <c r="G607" s="587">
        <v>3.2</v>
      </c>
      <c r="H607" s="587" t="s">
        <v>1231</v>
      </c>
      <c r="I607" s="587">
        <v>1</v>
      </c>
      <c r="J607" s="587">
        <v>6.3</v>
      </c>
      <c r="K607" s="697" t="s">
        <v>1264</v>
      </c>
      <c r="L607" s="604" t="s">
        <v>2969</v>
      </c>
      <c r="M607" s="560" t="s">
        <v>2970</v>
      </c>
      <c r="N607" s="574">
        <v>1.5</v>
      </c>
      <c r="O607" s="603">
        <v>6.3</v>
      </c>
      <c r="P607" s="661"/>
      <c r="Q607" s="661"/>
      <c r="R607" s="661"/>
      <c r="S607" s="773" t="s">
        <v>3591</v>
      </c>
      <c r="T607" s="782"/>
      <c r="U607" s="60"/>
    </row>
    <row r="608" spans="1:21" ht="18" customHeight="1">
      <c r="A608" s="748" t="s">
        <v>226</v>
      </c>
      <c r="B608" s="575" t="s">
        <v>2968</v>
      </c>
      <c r="C608" s="653" t="s">
        <v>226</v>
      </c>
      <c r="D608" s="570">
        <v>3</v>
      </c>
      <c r="E608" s="587">
        <v>51</v>
      </c>
      <c r="F608" s="587">
        <v>5</v>
      </c>
      <c r="G608" s="587">
        <v>3.2</v>
      </c>
      <c r="H608" s="587" t="s">
        <v>1231</v>
      </c>
      <c r="I608" s="587">
        <v>1</v>
      </c>
      <c r="J608" s="587">
        <v>6.3</v>
      </c>
      <c r="K608" s="697" t="s">
        <v>1264</v>
      </c>
      <c r="L608" s="604" t="s">
        <v>2969</v>
      </c>
      <c r="M608" s="560" t="s">
        <v>2970</v>
      </c>
      <c r="N608" s="574">
        <v>1.5</v>
      </c>
      <c r="O608" s="603">
        <v>6.3</v>
      </c>
      <c r="P608" s="661"/>
      <c r="Q608" s="661"/>
      <c r="R608" s="661"/>
      <c r="S608" s="773" t="s">
        <v>3591</v>
      </c>
      <c r="T608" s="782"/>
      <c r="U608" s="60"/>
    </row>
    <row r="609" spans="1:21" ht="18" customHeight="1">
      <c r="A609" s="748" t="s">
        <v>227</v>
      </c>
      <c r="B609" s="575" t="s">
        <v>2968</v>
      </c>
      <c r="C609" s="653" t="s">
        <v>227</v>
      </c>
      <c r="D609" s="570">
        <v>1</v>
      </c>
      <c r="E609" s="587">
        <v>51</v>
      </c>
      <c r="F609" s="587">
        <v>5</v>
      </c>
      <c r="G609" s="587">
        <v>3.2</v>
      </c>
      <c r="H609" s="587" t="s">
        <v>1231</v>
      </c>
      <c r="I609" s="587">
        <v>1</v>
      </c>
      <c r="J609" s="587">
        <v>6.3</v>
      </c>
      <c r="K609" s="697" t="s">
        <v>1264</v>
      </c>
      <c r="L609" s="604" t="s">
        <v>2969</v>
      </c>
      <c r="M609" s="560" t="s">
        <v>2970</v>
      </c>
      <c r="N609" s="574">
        <v>1.5</v>
      </c>
      <c r="O609" s="603">
        <v>6.3</v>
      </c>
      <c r="P609" s="661"/>
      <c r="Q609" s="661"/>
      <c r="R609" s="677"/>
      <c r="S609" s="773" t="s">
        <v>3591</v>
      </c>
      <c r="T609" s="782"/>
      <c r="U609" s="60"/>
    </row>
    <row r="610" spans="1:21" ht="18" customHeight="1">
      <c r="A610" s="748" t="s">
        <v>228</v>
      </c>
      <c r="B610" s="575" t="s">
        <v>2968</v>
      </c>
      <c r="C610" s="653" t="s">
        <v>228</v>
      </c>
      <c r="D610" s="570">
        <v>1</v>
      </c>
      <c r="E610" s="587">
        <v>51</v>
      </c>
      <c r="F610" s="587">
        <v>5</v>
      </c>
      <c r="G610" s="587">
        <v>3.2</v>
      </c>
      <c r="H610" s="587" t="s">
        <v>1231</v>
      </c>
      <c r="I610" s="587">
        <v>1</v>
      </c>
      <c r="J610" s="587">
        <v>6.3</v>
      </c>
      <c r="K610" s="697" t="s">
        <v>1264</v>
      </c>
      <c r="L610" s="604" t="s">
        <v>2969</v>
      </c>
      <c r="M610" s="560" t="s">
        <v>2970</v>
      </c>
      <c r="N610" s="574">
        <v>1.5</v>
      </c>
      <c r="O610" s="603">
        <v>6.3</v>
      </c>
      <c r="P610" s="661"/>
      <c r="Q610" s="661"/>
      <c r="R610" s="661"/>
      <c r="S610" s="773" t="s">
        <v>3591</v>
      </c>
      <c r="T610" s="782"/>
      <c r="U610" s="60"/>
    </row>
    <row r="611" spans="1:21" ht="18" customHeight="1">
      <c r="A611" s="748" t="s">
        <v>229</v>
      </c>
      <c r="B611" s="575" t="s">
        <v>2968</v>
      </c>
      <c r="C611" s="653" t="s">
        <v>229</v>
      </c>
      <c r="D611" s="570">
        <v>3</v>
      </c>
      <c r="E611" s="587">
        <v>51</v>
      </c>
      <c r="F611" s="587">
        <v>5</v>
      </c>
      <c r="G611" s="587">
        <v>3.2</v>
      </c>
      <c r="H611" s="587" t="s">
        <v>1231</v>
      </c>
      <c r="I611" s="587">
        <v>1</v>
      </c>
      <c r="J611" s="587">
        <v>6.3</v>
      </c>
      <c r="K611" s="697" t="s">
        <v>1264</v>
      </c>
      <c r="L611" s="604" t="s">
        <v>2969</v>
      </c>
      <c r="M611" s="560" t="s">
        <v>2970</v>
      </c>
      <c r="N611" s="574">
        <v>1.5</v>
      </c>
      <c r="O611" s="603">
        <v>6.3</v>
      </c>
      <c r="P611" s="661"/>
      <c r="Q611" s="661"/>
      <c r="R611" s="677"/>
      <c r="S611" s="773" t="s">
        <v>3591</v>
      </c>
      <c r="T611" s="782"/>
      <c r="U611" s="60"/>
    </row>
    <row r="612" spans="1:21" ht="18" customHeight="1">
      <c r="A612" s="748" t="s">
        <v>230</v>
      </c>
      <c r="B612" s="575" t="s">
        <v>2968</v>
      </c>
      <c r="C612" s="653" t="s">
        <v>230</v>
      </c>
      <c r="D612" s="570">
        <v>3</v>
      </c>
      <c r="E612" s="587">
        <v>51</v>
      </c>
      <c r="F612" s="587">
        <v>5</v>
      </c>
      <c r="G612" s="587">
        <v>3.2</v>
      </c>
      <c r="H612" s="587" t="s">
        <v>1231</v>
      </c>
      <c r="I612" s="587">
        <v>1</v>
      </c>
      <c r="J612" s="587">
        <v>6.3</v>
      </c>
      <c r="K612" s="697" t="s">
        <v>1264</v>
      </c>
      <c r="L612" s="604" t="s">
        <v>2969</v>
      </c>
      <c r="M612" s="560" t="s">
        <v>2970</v>
      </c>
      <c r="N612" s="574">
        <v>1.5</v>
      </c>
      <c r="O612" s="603">
        <v>6.3</v>
      </c>
      <c r="P612" s="661"/>
      <c r="Q612" s="661"/>
      <c r="R612" s="661"/>
      <c r="S612" s="773" t="s">
        <v>3591</v>
      </c>
      <c r="T612" s="782"/>
      <c r="U612" s="60"/>
    </row>
    <row r="613" spans="1:21" ht="18" customHeight="1">
      <c r="A613" s="748" t="s">
        <v>231</v>
      </c>
      <c r="B613" s="575" t="s">
        <v>2968</v>
      </c>
      <c r="C613" s="653" t="s">
        <v>231</v>
      </c>
      <c r="D613" s="570">
        <v>1</v>
      </c>
      <c r="E613" s="587">
        <v>51</v>
      </c>
      <c r="F613" s="587">
        <v>5</v>
      </c>
      <c r="G613" s="587">
        <v>3.2</v>
      </c>
      <c r="H613" s="587" t="s">
        <v>1231</v>
      </c>
      <c r="I613" s="587">
        <v>1</v>
      </c>
      <c r="J613" s="587">
        <v>6.3</v>
      </c>
      <c r="K613" s="697" t="s">
        <v>1264</v>
      </c>
      <c r="L613" s="604" t="s">
        <v>2969</v>
      </c>
      <c r="M613" s="560" t="s">
        <v>2970</v>
      </c>
      <c r="N613" s="574">
        <v>1.5</v>
      </c>
      <c r="O613" s="603">
        <v>6.3</v>
      </c>
      <c r="P613" s="661"/>
      <c r="Q613" s="661"/>
      <c r="R613" s="661"/>
      <c r="S613" s="773" t="s">
        <v>3591</v>
      </c>
      <c r="T613" s="782"/>
      <c r="U613" s="60"/>
    </row>
    <row r="614" spans="1:21" ht="18" customHeight="1">
      <c r="A614" s="748" t="s">
        <v>232</v>
      </c>
      <c r="B614" s="575" t="s">
        <v>2968</v>
      </c>
      <c r="C614" s="653" t="s">
        <v>232</v>
      </c>
      <c r="D614" s="570">
        <v>3</v>
      </c>
      <c r="E614" s="587">
        <v>51</v>
      </c>
      <c r="F614" s="587">
        <v>5</v>
      </c>
      <c r="G614" s="587">
        <v>3.2</v>
      </c>
      <c r="H614" s="587" t="s">
        <v>1231</v>
      </c>
      <c r="I614" s="587">
        <v>1</v>
      </c>
      <c r="J614" s="587">
        <v>6.3</v>
      </c>
      <c r="K614" s="697" t="s">
        <v>1264</v>
      </c>
      <c r="L614" s="604" t="s">
        <v>2969</v>
      </c>
      <c r="M614" s="560" t="s">
        <v>2970</v>
      </c>
      <c r="N614" s="574">
        <v>1.5</v>
      </c>
      <c r="O614" s="603">
        <v>6.3</v>
      </c>
      <c r="P614" s="661"/>
      <c r="Q614" s="661"/>
      <c r="R614" s="677"/>
      <c r="S614" s="773" t="s">
        <v>3591</v>
      </c>
      <c r="T614" s="782"/>
      <c r="U614" s="60"/>
    </row>
    <row r="615" spans="1:21" ht="18" customHeight="1">
      <c r="A615" s="748" t="s">
        <v>233</v>
      </c>
      <c r="B615" s="575" t="s">
        <v>2971</v>
      </c>
      <c r="C615" s="653" t="s">
        <v>233</v>
      </c>
      <c r="D615" s="570">
        <v>2</v>
      </c>
      <c r="E615" s="587">
        <v>51</v>
      </c>
      <c r="F615" s="587">
        <v>5</v>
      </c>
      <c r="G615" s="587">
        <v>3.2</v>
      </c>
      <c r="H615" s="587" t="s">
        <v>1231</v>
      </c>
      <c r="I615" s="587">
        <v>1</v>
      </c>
      <c r="J615" s="587">
        <v>6.3</v>
      </c>
      <c r="K615" s="697" t="s">
        <v>1264</v>
      </c>
      <c r="L615" s="604" t="s">
        <v>2972</v>
      </c>
      <c r="M615" s="560" t="s">
        <v>2973</v>
      </c>
      <c r="N615" s="574">
        <v>1.5</v>
      </c>
      <c r="O615" s="603">
        <v>6.3</v>
      </c>
      <c r="P615" s="661"/>
      <c r="Q615" s="661"/>
      <c r="R615" s="661"/>
      <c r="S615" s="773" t="s">
        <v>3591</v>
      </c>
      <c r="T615" s="782"/>
      <c r="U615" s="60"/>
    </row>
    <row r="616" spans="1:21" ht="18" customHeight="1">
      <c r="A616" s="751" t="s">
        <v>2974</v>
      </c>
      <c r="B616" s="688" t="s">
        <v>2975</v>
      </c>
      <c r="C616" s="587" t="s">
        <v>2974</v>
      </c>
      <c r="D616" s="570">
        <v>3</v>
      </c>
      <c r="E616" s="587">
        <v>51</v>
      </c>
      <c r="F616" s="587">
        <v>5</v>
      </c>
      <c r="G616" s="587">
        <v>2</v>
      </c>
      <c r="H616" s="587" t="s">
        <v>1231</v>
      </c>
      <c r="I616" s="587">
        <v>1</v>
      </c>
      <c r="J616" s="587">
        <v>5</v>
      </c>
      <c r="K616" s="697" t="s">
        <v>1264</v>
      </c>
      <c r="L616" s="587" t="s">
        <v>2976</v>
      </c>
      <c r="M616" s="560" t="s">
        <v>2977</v>
      </c>
      <c r="N616" s="574">
        <v>1.5</v>
      </c>
      <c r="O616" s="598" t="s">
        <v>2126</v>
      </c>
      <c r="P616" s="587"/>
      <c r="Q616" s="587"/>
      <c r="R616" s="570"/>
      <c r="S616" s="775" t="s">
        <v>3590</v>
      </c>
      <c r="T616" s="782"/>
      <c r="U616" s="60"/>
    </row>
    <row r="617" spans="1:21" ht="18" customHeight="1">
      <c r="A617" s="751" t="s">
        <v>234</v>
      </c>
      <c r="B617" s="691" t="s">
        <v>2975</v>
      </c>
      <c r="C617" s="587" t="s">
        <v>234</v>
      </c>
      <c r="D617" s="570">
        <v>1</v>
      </c>
      <c r="E617" s="587">
        <v>51</v>
      </c>
      <c r="F617" s="587">
        <v>5</v>
      </c>
      <c r="G617" s="587">
        <v>2</v>
      </c>
      <c r="H617" s="587" t="s">
        <v>1231</v>
      </c>
      <c r="I617" s="587">
        <v>1</v>
      </c>
      <c r="J617" s="587">
        <v>5</v>
      </c>
      <c r="K617" s="697" t="s">
        <v>1264</v>
      </c>
      <c r="L617" s="587" t="s">
        <v>2976</v>
      </c>
      <c r="M617" s="560" t="s">
        <v>2977</v>
      </c>
      <c r="N617" s="574">
        <v>1.5</v>
      </c>
      <c r="O617" s="598" t="s">
        <v>2126</v>
      </c>
      <c r="P617" s="587"/>
      <c r="Q617" s="587"/>
      <c r="R617" s="587"/>
      <c r="S617" s="774" t="s">
        <v>3591</v>
      </c>
      <c r="T617" s="782"/>
      <c r="U617" s="60"/>
    </row>
    <row r="618" spans="1:21" ht="18" customHeight="1">
      <c r="A618" s="751" t="s">
        <v>236</v>
      </c>
      <c r="B618" s="691" t="s">
        <v>235</v>
      </c>
      <c r="C618" s="587" t="s">
        <v>236</v>
      </c>
      <c r="D618" s="570">
        <v>1</v>
      </c>
      <c r="E618" s="587">
        <v>51</v>
      </c>
      <c r="F618" s="587">
        <v>5</v>
      </c>
      <c r="G618" s="587">
        <v>2</v>
      </c>
      <c r="H618" s="587" t="s">
        <v>1231</v>
      </c>
      <c r="I618" s="587">
        <v>1</v>
      </c>
      <c r="J618" s="587">
        <v>5</v>
      </c>
      <c r="K618" s="697" t="s">
        <v>1264</v>
      </c>
      <c r="L618" s="587" t="s">
        <v>2976</v>
      </c>
      <c r="M618" s="560" t="s">
        <v>2977</v>
      </c>
      <c r="N618" s="574">
        <v>1.5</v>
      </c>
      <c r="O618" s="598" t="s">
        <v>2126</v>
      </c>
      <c r="P618" s="587"/>
      <c r="Q618" s="587"/>
      <c r="R618" s="587"/>
      <c r="S618" s="774" t="s">
        <v>3590</v>
      </c>
      <c r="T618" s="782"/>
      <c r="U618" s="60"/>
    </row>
    <row r="619" spans="1:21" ht="18" customHeight="1">
      <c r="A619" s="751" t="s">
        <v>237</v>
      </c>
      <c r="B619" s="691" t="s">
        <v>235</v>
      </c>
      <c r="C619" s="587" t="s">
        <v>237</v>
      </c>
      <c r="D619" s="570">
        <v>1</v>
      </c>
      <c r="E619" s="587">
        <v>51</v>
      </c>
      <c r="F619" s="587">
        <v>5</v>
      </c>
      <c r="G619" s="587">
        <v>2</v>
      </c>
      <c r="H619" s="587" t="s">
        <v>1231</v>
      </c>
      <c r="I619" s="587">
        <v>1</v>
      </c>
      <c r="J619" s="587">
        <v>5</v>
      </c>
      <c r="K619" s="697" t="s">
        <v>1264</v>
      </c>
      <c r="L619" s="587" t="s">
        <v>2976</v>
      </c>
      <c r="M619" s="560" t="s">
        <v>2977</v>
      </c>
      <c r="N619" s="574">
        <v>1.5</v>
      </c>
      <c r="O619" s="598" t="s">
        <v>2126</v>
      </c>
      <c r="P619" s="587"/>
      <c r="Q619" s="587"/>
      <c r="R619" s="570"/>
      <c r="S619" s="774"/>
      <c r="T619" s="782"/>
      <c r="U619" s="60"/>
    </row>
    <row r="620" spans="1:21" ht="18" customHeight="1">
      <c r="A620" s="751" t="s">
        <v>238</v>
      </c>
      <c r="B620" s="691" t="s">
        <v>235</v>
      </c>
      <c r="C620" s="587" t="s">
        <v>238</v>
      </c>
      <c r="D620" s="570">
        <v>1</v>
      </c>
      <c r="E620" s="587">
        <v>51</v>
      </c>
      <c r="F620" s="587">
        <v>5</v>
      </c>
      <c r="G620" s="587">
        <v>2</v>
      </c>
      <c r="H620" s="587" t="s">
        <v>1231</v>
      </c>
      <c r="I620" s="587">
        <v>1</v>
      </c>
      <c r="J620" s="587">
        <v>5</v>
      </c>
      <c r="K620" s="697" t="s">
        <v>1264</v>
      </c>
      <c r="L620" s="587" t="s">
        <v>2976</v>
      </c>
      <c r="M620" s="560" t="s">
        <v>2977</v>
      </c>
      <c r="N620" s="574">
        <v>1.5</v>
      </c>
      <c r="O620" s="598" t="s">
        <v>2126</v>
      </c>
      <c r="P620" s="587"/>
      <c r="Q620" s="587"/>
      <c r="R620" s="587"/>
      <c r="S620" s="775" t="s">
        <v>3590</v>
      </c>
      <c r="T620" s="782"/>
      <c r="U620" s="60"/>
    </row>
    <row r="621" spans="1:21" ht="18" customHeight="1">
      <c r="A621" s="751" t="s">
        <v>239</v>
      </c>
      <c r="B621" s="691" t="s">
        <v>235</v>
      </c>
      <c r="C621" s="587" t="s">
        <v>239</v>
      </c>
      <c r="D621" s="570">
        <v>1</v>
      </c>
      <c r="E621" s="587">
        <v>51</v>
      </c>
      <c r="F621" s="587">
        <v>5</v>
      </c>
      <c r="G621" s="587">
        <v>2</v>
      </c>
      <c r="H621" s="587" t="s">
        <v>1231</v>
      </c>
      <c r="I621" s="587">
        <v>1</v>
      </c>
      <c r="J621" s="587">
        <v>5</v>
      </c>
      <c r="K621" s="697" t="s">
        <v>1264</v>
      </c>
      <c r="L621" s="587" t="s">
        <v>2976</v>
      </c>
      <c r="M621" s="560" t="s">
        <v>2977</v>
      </c>
      <c r="N621" s="574">
        <v>1.5</v>
      </c>
      <c r="O621" s="598" t="s">
        <v>2126</v>
      </c>
      <c r="P621" s="587"/>
      <c r="Q621" s="587"/>
      <c r="R621" s="570"/>
      <c r="S621" s="773" t="s">
        <v>3591</v>
      </c>
      <c r="T621" s="782"/>
      <c r="U621" s="60"/>
    </row>
    <row r="622" spans="1:21" ht="18" customHeight="1">
      <c r="A622" s="751" t="s">
        <v>240</v>
      </c>
      <c r="B622" s="691" t="s">
        <v>235</v>
      </c>
      <c r="C622" s="587" t="s">
        <v>240</v>
      </c>
      <c r="D622" s="570">
        <v>1</v>
      </c>
      <c r="E622" s="587">
        <v>51</v>
      </c>
      <c r="F622" s="587">
        <v>5</v>
      </c>
      <c r="G622" s="587">
        <v>2</v>
      </c>
      <c r="H622" s="587" t="s">
        <v>1231</v>
      </c>
      <c r="I622" s="587">
        <v>1</v>
      </c>
      <c r="J622" s="587">
        <v>5</v>
      </c>
      <c r="K622" s="697" t="s">
        <v>1264</v>
      </c>
      <c r="L622" s="587" t="s">
        <v>2976</v>
      </c>
      <c r="M622" s="560" t="s">
        <v>2977</v>
      </c>
      <c r="N622" s="574">
        <v>1.5</v>
      </c>
      <c r="O622" s="598" t="s">
        <v>2126</v>
      </c>
      <c r="P622" s="587"/>
      <c r="Q622" s="587"/>
      <c r="R622" s="587"/>
      <c r="S622" s="775" t="s">
        <v>3072</v>
      </c>
      <c r="T622" s="782"/>
      <c r="U622" s="60"/>
    </row>
    <row r="623" spans="1:21" ht="18" customHeight="1">
      <c r="A623" s="751" t="s">
        <v>241</v>
      </c>
      <c r="B623" s="691" t="s">
        <v>235</v>
      </c>
      <c r="C623" s="587" t="s">
        <v>241</v>
      </c>
      <c r="D623" s="570">
        <v>1</v>
      </c>
      <c r="E623" s="587">
        <v>51</v>
      </c>
      <c r="F623" s="587">
        <v>5</v>
      </c>
      <c r="G623" s="587">
        <v>2</v>
      </c>
      <c r="H623" s="587" t="s">
        <v>1231</v>
      </c>
      <c r="I623" s="587">
        <v>1</v>
      </c>
      <c r="J623" s="587">
        <v>5</v>
      </c>
      <c r="K623" s="697" t="s">
        <v>1264</v>
      </c>
      <c r="L623" s="587" t="s">
        <v>2976</v>
      </c>
      <c r="M623" s="560" t="s">
        <v>2977</v>
      </c>
      <c r="N623" s="574">
        <v>1.5</v>
      </c>
      <c r="O623" s="598" t="s">
        <v>2126</v>
      </c>
      <c r="P623" s="587"/>
      <c r="Q623" s="587"/>
      <c r="R623" s="587"/>
      <c r="S623" s="773" t="s">
        <v>3591</v>
      </c>
      <c r="T623" s="782"/>
      <c r="U623" s="60"/>
    </row>
    <row r="624" spans="1:21" ht="18" customHeight="1">
      <c r="A624" s="751" t="s">
        <v>242</v>
      </c>
      <c r="B624" s="691" t="s">
        <v>235</v>
      </c>
      <c r="C624" s="587" t="s">
        <v>242</v>
      </c>
      <c r="D624" s="570">
        <v>1</v>
      </c>
      <c r="E624" s="587">
        <v>51</v>
      </c>
      <c r="F624" s="587">
        <v>5</v>
      </c>
      <c r="G624" s="587">
        <v>2</v>
      </c>
      <c r="H624" s="587" t="s">
        <v>1231</v>
      </c>
      <c r="I624" s="668">
        <v>1.2</v>
      </c>
      <c r="J624" s="587">
        <v>5</v>
      </c>
      <c r="K624" s="697" t="s">
        <v>1264</v>
      </c>
      <c r="L624" s="668" t="s">
        <v>2978</v>
      </c>
      <c r="M624" s="626" t="s">
        <v>2979</v>
      </c>
      <c r="N624" s="574">
        <v>1.5</v>
      </c>
      <c r="O624" s="598" t="s">
        <v>2126</v>
      </c>
      <c r="P624" s="587"/>
      <c r="Q624" s="587"/>
      <c r="R624" s="570"/>
      <c r="S624" s="773" t="s">
        <v>3591</v>
      </c>
      <c r="T624" s="782"/>
      <c r="U624" s="60"/>
    </row>
    <row r="625" spans="1:23" ht="18" customHeight="1">
      <c r="A625" s="751" t="s">
        <v>243</v>
      </c>
      <c r="B625" s="691" t="s">
        <v>235</v>
      </c>
      <c r="C625" s="587" t="s">
        <v>243</v>
      </c>
      <c r="D625" s="570">
        <v>2</v>
      </c>
      <c r="E625" s="587">
        <v>51</v>
      </c>
      <c r="F625" s="587">
        <v>5</v>
      </c>
      <c r="G625" s="587">
        <v>2</v>
      </c>
      <c r="H625" s="587" t="s">
        <v>1231</v>
      </c>
      <c r="I625" s="587">
        <v>1</v>
      </c>
      <c r="J625" s="587">
        <v>5</v>
      </c>
      <c r="K625" s="697" t="s">
        <v>1264</v>
      </c>
      <c r="L625" s="587" t="s">
        <v>2976</v>
      </c>
      <c r="M625" s="560" t="s">
        <v>2977</v>
      </c>
      <c r="N625" s="574">
        <v>1.5</v>
      </c>
      <c r="O625" s="598" t="s">
        <v>2126</v>
      </c>
      <c r="P625" s="587"/>
      <c r="Q625" s="587"/>
      <c r="R625" s="587"/>
      <c r="S625" s="774" t="s">
        <v>3591</v>
      </c>
      <c r="T625" s="781"/>
    </row>
    <row r="626" spans="1:23" ht="18" customHeight="1">
      <c r="A626" s="751" t="s">
        <v>127</v>
      </c>
      <c r="B626" s="691" t="s">
        <v>235</v>
      </c>
      <c r="C626" s="587" t="s">
        <v>127</v>
      </c>
      <c r="D626" s="570">
        <v>2</v>
      </c>
      <c r="E626" s="587">
        <v>51</v>
      </c>
      <c r="F626" s="587">
        <v>5</v>
      </c>
      <c r="G626" s="587">
        <v>2</v>
      </c>
      <c r="H626" s="587" t="s">
        <v>1231</v>
      </c>
      <c r="I626" s="571">
        <v>1.2</v>
      </c>
      <c r="J626" s="587">
        <v>5</v>
      </c>
      <c r="K626" s="697" t="s">
        <v>1264</v>
      </c>
      <c r="L626" s="571" t="s">
        <v>2980</v>
      </c>
      <c r="M626" s="560" t="s">
        <v>2981</v>
      </c>
      <c r="N626" s="574">
        <v>1.5</v>
      </c>
      <c r="O626" s="598" t="s">
        <v>2126</v>
      </c>
      <c r="P626" s="587"/>
      <c r="Q626" s="587"/>
      <c r="R626" s="570"/>
      <c r="S626" s="775" t="s">
        <v>3590</v>
      </c>
      <c r="T626" s="781"/>
    </row>
    <row r="627" spans="1:23" ht="18" customHeight="1">
      <c r="A627" s="751" t="s">
        <v>128</v>
      </c>
      <c r="B627" s="691" t="s">
        <v>235</v>
      </c>
      <c r="C627" s="587" t="s">
        <v>128</v>
      </c>
      <c r="D627" s="570">
        <v>1</v>
      </c>
      <c r="E627" s="587">
        <v>51</v>
      </c>
      <c r="F627" s="587">
        <v>5</v>
      </c>
      <c r="G627" s="587">
        <v>2</v>
      </c>
      <c r="H627" s="587" t="s">
        <v>1231</v>
      </c>
      <c r="I627" s="587">
        <v>1</v>
      </c>
      <c r="J627" s="587">
        <v>5</v>
      </c>
      <c r="K627" s="697" t="s">
        <v>1264</v>
      </c>
      <c r="L627" s="587" t="s">
        <v>2976</v>
      </c>
      <c r="M627" s="560" t="s">
        <v>2977</v>
      </c>
      <c r="N627" s="574">
        <v>1.5</v>
      </c>
      <c r="O627" s="598" t="s">
        <v>2126</v>
      </c>
      <c r="P627" s="587"/>
      <c r="Q627" s="587"/>
      <c r="R627" s="587"/>
      <c r="S627" s="774"/>
      <c r="T627" s="781"/>
    </row>
    <row r="628" spans="1:23" ht="18" customHeight="1">
      <c r="A628" s="751" t="s">
        <v>129</v>
      </c>
      <c r="B628" s="691" t="s">
        <v>235</v>
      </c>
      <c r="C628" s="587" t="s">
        <v>129</v>
      </c>
      <c r="D628" s="570">
        <v>1</v>
      </c>
      <c r="E628" s="587">
        <v>51</v>
      </c>
      <c r="F628" s="587">
        <v>5</v>
      </c>
      <c r="G628" s="587">
        <v>2</v>
      </c>
      <c r="H628" s="587" t="s">
        <v>1231</v>
      </c>
      <c r="I628" s="587">
        <v>1</v>
      </c>
      <c r="J628" s="587">
        <v>5</v>
      </c>
      <c r="K628" s="697" t="s">
        <v>1264</v>
      </c>
      <c r="L628" s="587" t="s">
        <v>2976</v>
      </c>
      <c r="M628" s="560" t="s">
        <v>2977</v>
      </c>
      <c r="N628" s="574">
        <v>1.5</v>
      </c>
      <c r="O628" s="598" t="s">
        <v>2126</v>
      </c>
      <c r="P628" s="587"/>
      <c r="Q628" s="587"/>
      <c r="R628" s="587"/>
      <c r="S628" s="773" t="s">
        <v>3591</v>
      </c>
      <c r="T628" s="781"/>
    </row>
    <row r="629" spans="1:23" ht="18" customHeight="1">
      <c r="A629" s="751" t="s">
        <v>130</v>
      </c>
      <c r="B629" s="691" t="s">
        <v>235</v>
      </c>
      <c r="C629" s="587" t="s">
        <v>130</v>
      </c>
      <c r="D629" s="570">
        <v>1</v>
      </c>
      <c r="E629" s="587">
        <v>51</v>
      </c>
      <c r="F629" s="587">
        <v>5</v>
      </c>
      <c r="G629" s="587">
        <v>2</v>
      </c>
      <c r="H629" s="587" t="s">
        <v>1231</v>
      </c>
      <c r="I629" s="587">
        <v>1</v>
      </c>
      <c r="J629" s="587">
        <v>5</v>
      </c>
      <c r="K629" s="697" t="s">
        <v>1264</v>
      </c>
      <c r="L629" s="587" t="s">
        <v>2976</v>
      </c>
      <c r="M629" s="560" t="s">
        <v>2977</v>
      </c>
      <c r="N629" s="574">
        <v>1.5</v>
      </c>
      <c r="O629" s="598" t="s">
        <v>2126</v>
      </c>
      <c r="P629" s="587"/>
      <c r="Q629" s="587"/>
      <c r="R629" s="570"/>
      <c r="S629" s="774"/>
      <c r="T629" s="781"/>
    </row>
    <row r="630" spans="1:23" ht="18" customHeight="1">
      <c r="A630" s="751" t="s">
        <v>131</v>
      </c>
      <c r="B630" s="691" t="s">
        <v>235</v>
      </c>
      <c r="C630" s="587" t="s">
        <v>131</v>
      </c>
      <c r="D630" s="570">
        <v>1</v>
      </c>
      <c r="E630" s="587">
        <v>51</v>
      </c>
      <c r="F630" s="587">
        <v>5</v>
      </c>
      <c r="G630" s="587">
        <v>2</v>
      </c>
      <c r="H630" s="587" t="s">
        <v>1231</v>
      </c>
      <c r="I630" s="587">
        <v>1</v>
      </c>
      <c r="J630" s="587">
        <v>5</v>
      </c>
      <c r="K630" s="697" t="s">
        <v>1264</v>
      </c>
      <c r="L630" s="587" t="s">
        <v>2976</v>
      </c>
      <c r="M630" s="560" t="s">
        <v>2977</v>
      </c>
      <c r="N630" s="574">
        <v>1.5</v>
      </c>
      <c r="O630" s="598" t="s">
        <v>2126</v>
      </c>
      <c r="P630" s="587"/>
      <c r="Q630" s="587"/>
      <c r="R630" s="587"/>
      <c r="S630" s="773" t="s">
        <v>3591</v>
      </c>
      <c r="T630" s="781"/>
    </row>
    <row r="631" spans="1:23" ht="18" customHeight="1">
      <c r="A631" s="751" t="s">
        <v>132</v>
      </c>
      <c r="B631" s="691" t="s">
        <v>235</v>
      </c>
      <c r="C631" s="587" t="s">
        <v>132</v>
      </c>
      <c r="D631" s="570">
        <v>1</v>
      </c>
      <c r="E631" s="587">
        <v>51</v>
      </c>
      <c r="F631" s="587">
        <v>5</v>
      </c>
      <c r="G631" s="587">
        <v>2</v>
      </c>
      <c r="H631" s="587" t="s">
        <v>1231</v>
      </c>
      <c r="I631" s="587">
        <v>1</v>
      </c>
      <c r="J631" s="587">
        <v>5</v>
      </c>
      <c r="K631" s="697" t="s">
        <v>1264</v>
      </c>
      <c r="L631" s="587" t="s">
        <v>2976</v>
      </c>
      <c r="M631" s="560" t="s">
        <v>2977</v>
      </c>
      <c r="N631" s="574">
        <v>1.5</v>
      </c>
      <c r="O631" s="598" t="s">
        <v>2126</v>
      </c>
      <c r="P631" s="587"/>
      <c r="Q631" s="587"/>
      <c r="R631" s="570"/>
      <c r="S631" s="774"/>
      <c r="T631" s="781"/>
    </row>
    <row r="632" spans="1:23" ht="18" customHeight="1">
      <c r="A632" s="751" t="s">
        <v>133</v>
      </c>
      <c r="B632" s="691" t="s">
        <v>235</v>
      </c>
      <c r="C632" s="587" t="s">
        <v>133</v>
      </c>
      <c r="D632" s="570">
        <v>1</v>
      </c>
      <c r="E632" s="587">
        <v>51</v>
      </c>
      <c r="F632" s="587">
        <v>5</v>
      </c>
      <c r="G632" s="587">
        <v>2</v>
      </c>
      <c r="H632" s="587" t="s">
        <v>1231</v>
      </c>
      <c r="I632" s="587">
        <v>1</v>
      </c>
      <c r="J632" s="587">
        <v>5</v>
      </c>
      <c r="K632" s="697" t="s">
        <v>1264</v>
      </c>
      <c r="L632" s="587" t="s">
        <v>2976</v>
      </c>
      <c r="M632" s="560" t="s">
        <v>2977</v>
      </c>
      <c r="N632" s="574">
        <v>1.5</v>
      </c>
      <c r="O632" s="598" t="s">
        <v>2126</v>
      </c>
      <c r="P632" s="587"/>
      <c r="Q632" s="587"/>
      <c r="R632" s="587"/>
      <c r="S632" s="774"/>
      <c r="T632" s="781"/>
    </row>
    <row r="633" spans="1:23" ht="18" customHeight="1">
      <c r="A633" s="751" t="s">
        <v>134</v>
      </c>
      <c r="B633" s="691" t="s">
        <v>235</v>
      </c>
      <c r="C633" s="587" t="s">
        <v>134</v>
      </c>
      <c r="D633" s="570">
        <v>1</v>
      </c>
      <c r="E633" s="587">
        <v>51</v>
      </c>
      <c r="F633" s="587">
        <v>5</v>
      </c>
      <c r="G633" s="587">
        <v>2</v>
      </c>
      <c r="H633" s="587" t="s">
        <v>1231</v>
      </c>
      <c r="I633" s="571">
        <v>1.2</v>
      </c>
      <c r="J633" s="587">
        <v>5</v>
      </c>
      <c r="K633" s="697" t="s">
        <v>1264</v>
      </c>
      <c r="L633" s="571" t="s">
        <v>2980</v>
      </c>
      <c r="M633" s="560" t="s">
        <v>2981</v>
      </c>
      <c r="N633" s="574">
        <v>1.5</v>
      </c>
      <c r="O633" s="598" t="s">
        <v>2126</v>
      </c>
      <c r="P633" s="587"/>
      <c r="Q633" s="587"/>
      <c r="R633" s="587"/>
      <c r="S633" s="775" t="s">
        <v>3590</v>
      </c>
      <c r="T633" s="781"/>
    </row>
    <row r="634" spans="1:23" ht="18" customHeight="1">
      <c r="A634" s="751" t="s">
        <v>135</v>
      </c>
      <c r="B634" s="691" t="s">
        <v>235</v>
      </c>
      <c r="C634" s="587" t="s">
        <v>135</v>
      </c>
      <c r="D634" s="570">
        <v>1</v>
      </c>
      <c r="E634" s="587">
        <v>51</v>
      </c>
      <c r="F634" s="587">
        <v>5</v>
      </c>
      <c r="G634" s="587">
        <v>2</v>
      </c>
      <c r="H634" s="587" t="s">
        <v>1231</v>
      </c>
      <c r="I634" s="708">
        <v>1.2</v>
      </c>
      <c r="J634" s="587">
        <v>5</v>
      </c>
      <c r="K634" s="697" t="s">
        <v>1264</v>
      </c>
      <c r="L634" s="634" t="s">
        <v>2982</v>
      </c>
      <c r="M634" s="635" t="s">
        <v>2983</v>
      </c>
      <c r="N634" s="574">
        <v>1.5</v>
      </c>
      <c r="O634" s="598" t="s">
        <v>2126</v>
      </c>
      <c r="P634" s="587"/>
      <c r="Q634" s="587"/>
      <c r="R634" s="570"/>
      <c r="S634" s="773" t="s">
        <v>3591</v>
      </c>
      <c r="T634" s="781"/>
    </row>
    <row r="635" spans="1:23" ht="18" customHeight="1">
      <c r="A635" s="751" t="s">
        <v>136</v>
      </c>
      <c r="B635" s="691" t="s">
        <v>235</v>
      </c>
      <c r="C635" s="587" t="s">
        <v>136</v>
      </c>
      <c r="D635" s="570">
        <v>1</v>
      </c>
      <c r="E635" s="587">
        <v>51</v>
      </c>
      <c r="F635" s="587">
        <v>5</v>
      </c>
      <c r="G635" s="587">
        <v>2</v>
      </c>
      <c r="H635" s="587" t="s">
        <v>1231</v>
      </c>
      <c r="I635" s="587">
        <v>1</v>
      </c>
      <c r="J635" s="587">
        <v>5</v>
      </c>
      <c r="K635" s="697" t="s">
        <v>1264</v>
      </c>
      <c r="L635" s="587" t="s">
        <v>2976</v>
      </c>
      <c r="M635" s="560" t="s">
        <v>2977</v>
      </c>
      <c r="N635" s="574">
        <v>1.5</v>
      </c>
      <c r="O635" s="598" t="s">
        <v>2126</v>
      </c>
      <c r="P635" s="587"/>
      <c r="Q635" s="587"/>
      <c r="R635" s="587"/>
      <c r="S635" s="774"/>
      <c r="T635" s="781"/>
    </row>
    <row r="636" spans="1:23" ht="18" customHeight="1">
      <c r="A636" s="752" t="s">
        <v>2984</v>
      </c>
      <c r="B636" s="712" t="s">
        <v>2985</v>
      </c>
      <c r="C636" s="713" t="s">
        <v>2984</v>
      </c>
      <c r="D636" s="714">
        <v>1</v>
      </c>
      <c r="E636" s="604">
        <v>51</v>
      </c>
      <c r="F636" s="604">
        <v>5</v>
      </c>
      <c r="G636" s="604">
        <v>3.2</v>
      </c>
      <c r="H636" s="604" t="s">
        <v>1231</v>
      </c>
      <c r="I636" s="604">
        <v>1</v>
      </c>
      <c r="J636" s="604">
        <v>5</v>
      </c>
      <c r="K636" s="551" t="s">
        <v>1264</v>
      </c>
      <c r="L636" s="715" t="s">
        <v>2986</v>
      </c>
      <c r="M636" s="555" t="s">
        <v>2987</v>
      </c>
      <c r="N636" s="716">
        <v>1.5</v>
      </c>
      <c r="O636" s="717" t="s">
        <v>2126</v>
      </c>
      <c r="P636" s="604"/>
      <c r="Q636" s="604"/>
      <c r="R636" s="570"/>
      <c r="S636" s="775" t="s">
        <v>3635</v>
      </c>
      <c r="T636" s="781"/>
    </row>
    <row r="637" spans="1:23" ht="18" customHeight="1">
      <c r="A637" s="752" t="s">
        <v>1488</v>
      </c>
      <c r="B637" s="718" t="s">
        <v>2985</v>
      </c>
      <c r="C637" s="713" t="s">
        <v>1488</v>
      </c>
      <c r="D637" s="714">
        <v>1</v>
      </c>
      <c r="E637" s="604">
        <v>51</v>
      </c>
      <c r="F637" s="604">
        <v>5</v>
      </c>
      <c r="G637" s="604">
        <v>3.2</v>
      </c>
      <c r="H637" s="604" t="s">
        <v>1231</v>
      </c>
      <c r="I637" s="604">
        <v>1</v>
      </c>
      <c r="J637" s="604">
        <v>5</v>
      </c>
      <c r="K637" s="551" t="s">
        <v>1264</v>
      </c>
      <c r="L637" s="715" t="s">
        <v>2986</v>
      </c>
      <c r="M637" s="555" t="s">
        <v>2987</v>
      </c>
      <c r="N637" s="716">
        <v>1.5</v>
      </c>
      <c r="O637" s="717" t="s">
        <v>2126</v>
      </c>
      <c r="P637" s="604"/>
      <c r="Q637" s="604"/>
      <c r="R637" s="587"/>
      <c r="S637" s="774" t="s">
        <v>3635</v>
      </c>
      <c r="T637" s="781"/>
    </row>
    <row r="638" spans="1:23" ht="18" customHeight="1">
      <c r="A638" s="752" t="s">
        <v>1489</v>
      </c>
      <c r="B638" s="718" t="s">
        <v>2985</v>
      </c>
      <c r="C638" s="713" t="s">
        <v>1489</v>
      </c>
      <c r="D638" s="714">
        <v>1</v>
      </c>
      <c r="E638" s="604">
        <v>51</v>
      </c>
      <c r="F638" s="604">
        <v>5</v>
      </c>
      <c r="G638" s="604">
        <v>3.2</v>
      </c>
      <c r="H638" s="604" t="s">
        <v>1231</v>
      </c>
      <c r="I638" s="604">
        <v>1</v>
      </c>
      <c r="J638" s="604">
        <v>5</v>
      </c>
      <c r="K638" s="551" t="s">
        <v>1264</v>
      </c>
      <c r="L638" s="715" t="s">
        <v>2986</v>
      </c>
      <c r="M638" s="555" t="s">
        <v>2987</v>
      </c>
      <c r="N638" s="716">
        <v>1.5</v>
      </c>
      <c r="O638" s="717" t="s">
        <v>2126</v>
      </c>
      <c r="P638" s="604"/>
      <c r="Q638" s="604"/>
      <c r="R638" s="587"/>
      <c r="S638" s="774"/>
      <c r="T638" s="781"/>
    </row>
    <row r="639" spans="1:23" ht="18" customHeight="1">
      <c r="A639" s="752" t="s">
        <v>1490</v>
      </c>
      <c r="B639" s="718" t="s">
        <v>2985</v>
      </c>
      <c r="C639" s="713" t="s">
        <v>1490</v>
      </c>
      <c r="D639" s="714">
        <v>1</v>
      </c>
      <c r="E639" s="604">
        <v>51</v>
      </c>
      <c r="F639" s="604">
        <v>5</v>
      </c>
      <c r="G639" s="604">
        <v>3.2</v>
      </c>
      <c r="H639" s="604" t="s">
        <v>1231</v>
      </c>
      <c r="I639" s="604">
        <v>1</v>
      </c>
      <c r="J639" s="604">
        <v>5</v>
      </c>
      <c r="K639" s="551" t="s">
        <v>1264</v>
      </c>
      <c r="L639" s="715" t="s">
        <v>2986</v>
      </c>
      <c r="M639" s="555" t="s">
        <v>2987</v>
      </c>
      <c r="N639" s="716">
        <v>1.5</v>
      </c>
      <c r="O639" s="717" t="s">
        <v>2126</v>
      </c>
      <c r="P639" s="604"/>
      <c r="Q639" s="604"/>
      <c r="R639" s="570"/>
      <c r="S639" s="774"/>
      <c r="T639" s="781"/>
    </row>
    <row r="640" spans="1:23" s="124" customFormat="1" ht="18" customHeight="1">
      <c r="A640" s="752" t="s">
        <v>1491</v>
      </c>
      <c r="B640" s="718" t="s">
        <v>2985</v>
      </c>
      <c r="C640" s="713" t="s">
        <v>1491</v>
      </c>
      <c r="D640" s="714">
        <v>1</v>
      </c>
      <c r="E640" s="604">
        <v>51</v>
      </c>
      <c r="F640" s="604">
        <v>5</v>
      </c>
      <c r="G640" s="604">
        <v>3.2</v>
      </c>
      <c r="H640" s="604" t="s">
        <v>1231</v>
      </c>
      <c r="I640" s="604">
        <v>1</v>
      </c>
      <c r="J640" s="604">
        <v>5</v>
      </c>
      <c r="K640" s="551" t="s">
        <v>1264</v>
      </c>
      <c r="L640" s="715" t="s">
        <v>2986</v>
      </c>
      <c r="M640" s="555" t="s">
        <v>2987</v>
      </c>
      <c r="N640" s="716">
        <v>1.5</v>
      </c>
      <c r="O640" s="717" t="s">
        <v>2126</v>
      </c>
      <c r="P640" s="604"/>
      <c r="Q640" s="604"/>
      <c r="R640" s="587"/>
      <c r="S640" s="774"/>
      <c r="T640" s="788"/>
      <c r="U640" s="82"/>
      <c r="V640" s="60"/>
      <c r="W640" s="60"/>
    </row>
    <row r="641" spans="1:23" s="124" customFormat="1" ht="18" customHeight="1">
      <c r="A641" s="752" t="s">
        <v>1492</v>
      </c>
      <c r="B641" s="718" t="s">
        <v>2985</v>
      </c>
      <c r="C641" s="713" t="s">
        <v>1492</v>
      </c>
      <c r="D641" s="714">
        <v>1</v>
      </c>
      <c r="E641" s="604">
        <v>51</v>
      </c>
      <c r="F641" s="604">
        <v>5</v>
      </c>
      <c r="G641" s="604">
        <v>3.2</v>
      </c>
      <c r="H641" s="604" t="s">
        <v>1231</v>
      </c>
      <c r="I641" s="604">
        <v>1</v>
      </c>
      <c r="J641" s="604">
        <v>5</v>
      </c>
      <c r="K641" s="551" t="s">
        <v>1264</v>
      </c>
      <c r="L641" s="715" t="s">
        <v>2986</v>
      </c>
      <c r="M641" s="555" t="s">
        <v>2987</v>
      </c>
      <c r="N641" s="716">
        <v>1.5</v>
      </c>
      <c r="O641" s="717" t="s">
        <v>2126</v>
      </c>
      <c r="P641" s="604"/>
      <c r="Q641" s="604"/>
      <c r="R641" s="570"/>
      <c r="S641" s="774" t="s">
        <v>3635</v>
      </c>
      <c r="T641" s="788"/>
      <c r="U641" s="82"/>
      <c r="V641" s="60"/>
      <c r="W641" s="60"/>
    </row>
    <row r="642" spans="1:23" s="124" customFormat="1" ht="18" customHeight="1">
      <c r="A642" s="752" t="s">
        <v>1493</v>
      </c>
      <c r="B642" s="718" t="s">
        <v>2985</v>
      </c>
      <c r="C642" s="713" t="s">
        <v>1493</v>
      </c>
      <c r="D642" s="714">
        <v>1</v>
      </c>
      <c r="E642" s="604">
        <v>51</v>
      </c>
      <c r="F642" s="604">
        <v>5</v>
      </c>
      <c r="G642" s="604">
        <v>3.2</v>
      </c>
      <c r="H642" s="604" t="s">
        <v>1231</v>
      </c>
      <c r="I642" s="604">
        <v>1</v>
      </c>
      <c r="J642" s="604">
        <v>5</v>
      </c>
      <c r="K642" s="551" t="s">
        <v>1264</v>
      </c>
      <c r="L642" s="715" t="s">
        <v>2986</v>
      </c>
      <c r="M642" s="555" t="s">
        <v>2987</v>
      </c>
      <c r="N642" s="716">
        <v>1.5</v>
      </c>
      <c r="O642" s="717" t="s">
        <v>2126</v>
      </c>
      <c r="P642" s="604"/>
      <c r="Q642" s="604"/>
      <c r="R642" s="587"/>
      <c r="S642" s="775" t="s">
        <v>3635</v>
      </c>
      <c r="T642" s="788"/>
      <c r="U642" s="82"/>
      <c r="V642" s="60"/>
      <c r="W642" s="60"/>
    </row>
    <row r="643" spans="1:23" s="124" customFormat="1" ht="18" customHeight="1">
      <c r="A643" s="752" t="s">
        <v>1494</v>
      </c>
      <c r="B643" s="718" t="s">
        <v>2985</v>
      </c>
      <c r="C643" s="713" t="s">
        <v>1494</v>
      </c>
      <c r="D643" s="714">
        <v>1</v>
      </c>
      <c r="E643" s="604">
        <v>51</v>
      </c>
      <c r="F643" s="604">
        <v>5</v>
      </c>
      <c r="G643" s="604">
        <v>3.2</v>
      </c>
      <c r="H643" s="604" t="s">
        <v>1231</v>
      </c>
      <c r="I643" s="604">
        <v>1</v>
      </c>
      <c r="J643" s="604">
        <v>5</v>
      </c>
      <c r="K643" s="551" t="s">
        <v>1264</v>
      </c>
      <c r="L643" s="715" t="s">
        <v>2986</v>
      </c>
      <c r="M643" s="555" t="s">
        <v>2987</v>
      </c>
      <c r="N643" s="716">
        <v>1.5</v>
      </c>
      <c r="O643" s="717" t="s">
        <v>2126</v>
      </c>
      <c r="P643" s="604"/>
      <c r="Q643" s="604"/>
      <c r="R643" s="587"/>
      <c r="S643" s="775" t="s">
        <v>3635</v>
      </c>
      <c r="T643" s="788"/>
      <c r="U643" s="82"/>
      <c r="V643" s="60"/>
      <c r="W643" s="60"/>
    </row>
    <row r="644" spans="1:23" s="124" customFormat="1" ht="18" customHeight="1">
      <c r="A644" s="752" t="s">
        <v>1495</v>
      </c>
      <c r="B644" s="718" t="s">
        <v>2985</v>
      </c>
      <c r="C644" s="713" t="s">
        <v>1495</v>
      </c>
      <c r="D644" s="714">
        <v>1</v>
      </c>
      <c r="E644" s="604">
        <v>51</v>
      </c>
      <c r="F644" s="604">
        <v>5</v>
      </c>
      <c r="G644" s="604">
        <v>3.2</v>
      </c>
      <c r="H644" s="604" t="s">
        <v>1231</v>
      </c>
      <c r="I644" s="604">
        <v>1</v>
      </c>
      <c r="J644" s="604">
        <v>5</v>
      </c>
      <c r="K644" s="551" t="s">
        <v>1264</v>
      </c>
      <c r="L644" s="715" t="s">
        <v>2986</v>
      </c>
      <c r="M644" s="555" t="s">
        <v>2987</v>
      </c>
      <c r="N644" s="716">
        <v>1.5</v>
      </c>
      <c r="O644" s="717" t="s">
        <v>2126</v>
      </c>
      <c r="P644" s="604"/>
      <c r="Q644" s="604"/>
      <c r="R644" s="570"/>
      <c r="S644" s="774"/>
      <c r="T644" s="788"/>
      <c r="U644" s="82"/>
      <c r="V644" s="60"/>
      <c r="W644" s="60"/>
    </row>
    <row r="645" spans="1:23" s="124" customFormat="1" ht="18" customHeight="1">
      <c r="A645" s="752" t="s">
        <v>1496</v>
      </c>
      <c r="B645" s="718" t="s">
        <v>2985</v>
      </c>
      <c r="C645" s="713" t="s">
        <v>1496</v>
      </c>
      <c r="D645" s="714">
        <v>1</v>
      </c>
      <c r="E645" s="604">
        <v>51</v>
      </c>
      <c r="F645" s="604">
        <v>5</v>
      </c>
      <c r="G645" s="604">
        <v>3.2</v>
      </c>
      <c r="H645" s="604" t="s">
        <v>1231</v>
      </c>
      <c r="I645" s="604">
        <v>1</v>
      </c>
      <c r="J645" s="604">
        <v>5</v>
      </c>
      <c r="K645" s="551" t="s">
        <v>1264</v>
      </c>
      <c r="L645" s="715" t="s">
        <v>2986</v>
      </c>
      <c r="M645" s="555" t="s">
        <v>2987</v>
      </c>
      <c r="N645" s="716">
        <v>1.5</v>
      </c>
      <c r="O645" s="717" t="s">
        <v>2126</v>
      </c>
      <c r="P645" s="604"/>
      <c r="Q645" s="604"/>
      <c r="R645" s="587"/>
      <c r="S645" s="774"/>
      <c r="T645" s="788"/>
      <c r="U645" s="82"/>
      <c r="V645" s="60"/>
      <c r="W645" s="60"/>
    </row>
    <row r="646" spans="1:23" s="124" customFormat="1" ht="18" customHeight="1">
      <c r="A646" s="752" t="s">
        <v>1497</v>
      </c>
      <c r="B646" s="718" t="s">
        <v>2985</v>
      </c>
      <c r="C646" s="713" t="s">
        <v>1497</v>
      </c>
      <c r="D646" s="714">
        <v>1</v>
      </c>
      <c r="E646" s="604">
        <v>51</v>
      </c>
      <c r="F646" s="604">
        <v>5</v>
      </c>
      <c r="G646" s="604">
        <v>3.2</v>
      </c>
      <c r="H646" s="604" t="s">
        <v>1231</v>
      </c>
      <c r="I646" s="604">
        <v>1</v>
      </c>
      <c r="J646" s="604">
        <v>5</v>
      </c>
      <c r="K646" s="551" t="s">
        <v>1264</v>
      </c>
      <c r="L646" s="715" t="s">
        <v>2986</v>
      </c>
      <c r="M646" s="555" t="s">
        <v>2987</v>
      </c>
      <c r="N646" s="716">
        <v>1.5</v>
      </c>
      <c r="O646" s="717" t="s">
        <v>2126</v>
      </c>
      <c r="P646" s="604"/>
      <c r="Q646" s="604"/>
      <c r="R646" s="570"/>
      <c r="S646" s="774" t="s">
        <v>3635</v>
      </c>
      <c r="T646" s="788"/>
      <c r="U646" s="82"/>
      <c r="V646" s="60"/>
      <c r="W646" s="60"/>
    </row>
    <row r="647" spans="1:23" s="124" customFormat="1" ht="18" customHeight="1">
      <c r="A647" s="752" t="s">
        <v>1498</v>
      </c>
      <c r="B647" s="718" t="s">
        <v>2985</v>
      </c>
      <c r="C647" s="713" t="s">
        <v>1498</v>
      </c>
      <c r="D647" s="714">
        <v>1</v>
      </c>
      <c r="E647" s="604">
        <v>51</v>
      </c>
      <c r="F647" s="604">
        <v>5</v>
      </c>
      <c r="G647" s="604">
        <v>3.2</v>
      </c>
      <c r="H647" s="604" t="s">
        <v>1231</v>
      </c>
      <c r="I647" s="604">
        <v>1</v>
      </c>
      <c r="J647" s="604">
        <v>5</v>
      </c>
      <c r="K647" s="551" t="s">
        <v>1264</v>
      </c>
      <c r="L647" s="715" t="s">
        <v>2986</v>
      </c>
      <c r="M647" s="555" t="s">
        <v>2987</v>
      </c>
      <c r="N647" s="716">
        <v>1.5</v>
      </c>
      <c r="O647" s="717" t="s">
        <v>2126</v>
      </c>
      <c r="P647" s="604"/>
      <c r="Q647" s="604"/>
      <c r="R647" s="587"/>
      <c r="S647" s="775" t="s">
        <v>3635</v>
      </c>
      <c r="T647" s="788"/>
      <c r="U647" s="82"/>
      <c r="V647" s="60"/>
      <c r="W647" s="60"/>
    </row>
    <row r="648" spans="1:23" s="124" customFormat="1" ht="18" customHeight="1">
      <c r="A648" s="752" t="s">
        <v>1499</v>
      </c>
      <c r="B648" s="718" t="s">
        <v>2985</v>
      </c>
      <c r="C648" s="713" t="s">
        <v>1499</v>
      </c>
      <c r="D648" s="714">
        <v>1</v>
      </c>
      <c r="E648" s="604">
        <v>51</v>
      </c>
      <c r="F648" s="604">
        <v>5</v>
      </c>
      <c r="G648" s="604">
        <v>3.2</v>
      </c>
      <c r="H648" s="604" t="s">
        <v>1231</v>
      </c>
      <c r="I648" s="604">
        <v>1</v>
      </c>
      <c r="J648" s="604">
        <v>5</v>
      </c>
      <c r="K648" s="551" t="s">
        <v>1264</v>
      </c>
      <c r="L648" s="715" t="s">
        <v>2986</v>
      </c>
      <c r="M648" s="555" t="s">
        <v>2987</v>
      </c>
      <c r="N648" s="716">
        <v>1.5</v>
      </c>
      <c r="O648" s="717" t="s">
        <v>2126</v>
      </c>
      <c r="P648" s="604"/>
      <c r="Q648" s="604"/>
      <c r="R648" s="587"/>
      <c r="S648" s="774"/>
      <c r="T648" s="788"/>
      <c r="U648" s="82"/>
      <c r="V648" s="60"/>
      <c r="W648" s="60"/>
    </row>
    <row r="649" spans="1:23" s="124" customFormat="1" ht="18" customHeight="1">
      <c r="A649" s="752" t="s">
        <v>1500</v>
      </c>
      <c r="B649" s="718" t="s">
        <v>2985</v>
      </c>
      <c r="C649" s="713" t="s">
        <v>1500</v>
      </c>
      <c r="D649" s="714">
        <v>1</v>
      </c>
      <c r="E649" s="604">
        <v>51</v>
      </c>
      <c r="F649" s="604">
        <v>5</v>
      </c>
      <c r="G649" s="604">
        <v>3.2</v>
      </c>
      <c r="H649" s="604" t="s">
        <v>1231</v>
      </c>
      <c r="I649" s="604">
        <v>1</v>
      </c>
      <c r="J649" s="604">
        <v>5</v>
      </c>
      <c r="K649" s="551" t="s">
        <v>1264</v>
      </c>
      <c r="L649" s="715" t="s">
        <v>2986</v>
      </c>
      <c r="M649" s="555" t="s">
        <v>2987</v>
      </c>
      <c r="N649" s="716">
        <v>1.5</v>
      </c>
      <c r="O649" s="717" t="s">
        <v>2126</v>
      </c>
      <c r="P649" s="604"/>
      <c r="Q649" s="604"/>
      <c r="R649" s="570"/>
      <c r="S649" s="775" t="s">
        <v>3588</v>
      </c>
      <c r="T649" s="788"/>
      <c r="U649" s="82"/>
      <c r="V649" s="60"/>
      <c r="W649" s="60"/>
    </row>
    <row r="650" spans="1:23" s="124" customFormat="1" ht="18" customHeight="1">
      <c r="A650" s="752" t="s">
        <v>1501</v>
      </c>
      <c r="B650" s="718" t="s">
        <v>2985</v>
      </c>
      <c r="C650" s="713" t="s">
        <v>1501</v>
      </c>
      <c r="D650" s="714">
        <v>1</v>
      </c>
      <c r="E650" s="604">
        <v>51</v>
      </c>
      <c r="F650" s="604">
        <v>5</v>
      </c>
      <c r="G650" s="604">
        <v>3.2</v>
      </c>
      <c r="H650" s="604" t="s">
        <v>1231</v>
      </c>
      <c r="I650" s="604">
        <v>1</v>
      </c>
      <c r="J650" s="604">
        <v>5</v>
      </c>
      <c r="K650" s="551" t="s">
        <v>1264</v>
      </c>
      <c r="L650" s="715" t="s">
        <v>2986</v>
      </c>
      <c r="M650" s="555" t="s">
        <v>2987</v>
      </c>
      <c r="N650" s="716">
        <v>1.5</v>
      </c>
      <c r="O650" s="717" t="s">
        <v>2126</v>
      </c>
      <c r="P650" s="604"/>
      <c r="Q650" s="604"/>
      <c r="R650" s="587"/>
      <c r="S650" s="774"/>
      <c r="T650" s="788"/>
      <c r="U650" s="82"/>
      <c r="V650" s="60"/>
      <c r="W650" s="60"/>
    </row>
    <row r="651" spans="1:23" s="124" customFormat="1" ht="18" customHeight="1">
      <c r="A651" s="752" t="s">
        <v>1502</v>
      </c>
      <c r="B651" s="718" t="s">
        <v>2985</v>
      </c>
      <c r="C651" s="713" t="s">
        <v>1502</v>
      </c>
      <c r="D651" s="714">
        <v>1</v>
      </c>
      <c r="E651" s="604">
        <v>51</v>
      </c>
      <c r="F651" s="604">
        <v>5</v>
      </c>
      <c r="G651" s="604">
        <v>3.2</v>
      </c>
      <c r="H651" s="604" t="s">
        <v>1231</v>
      </c>
      <c r="I651" s="719">
        <v>1.2</v>
      </c>
      <c r="J651" s="604">
        <v>5</v>
      </c>
      <c r="K651" s="551" t="s">
        <v>1264</v>
      </c>
      <c r="L651" s="715" t="s">
        <v>2988</v>
      </c>
      <c r="M651" s="555" t="s">
        <v>2989</v>
      </c>
      <c r="N651" s="716">
        <v>1.5</v>
      </c>
      <c r="O651" s="717" t="s">
        <v>2126</v>
      </c>
      <c r="P651" s="604"/>
      <c r="Q651" s="604"/>
      <c r="R651" s="570"/>
      <c r="S651" s="774"/>
      <c r="T651" s="788"/>
      <c r="U651" s="82"/>
      <c r="V651" s="60"/>
      <c r="W651" s="60"/>
    </row>
    <row r="652" spans="1:23" s="124" customFormat="1" ht="18" customHeight="1">
      <c r="A652" s="752" t="s">
        <v>1503</v>
      </c>
      <c r="B652" s="718" t="s">
        <v>2985</v>
      </c>
      <c r="C652" s="713" t="s">
        <v>1503</v>
      </c>
      <c r="D652" s="714">
        <v>1</v>
      </c>
      <c r="E652" s="604">
        <v>51</v>
      </c>
      <c r="F652" s="604">
        <v>5</v>
      </c>
      <c r="G652" s="604">
        <v>3.2</v>
      </c>
      <c r="H652" s="604" t="s">
        <v>1231</v>
      </c>
      <c r="I652" s="604">
        <v>1</v>
      </c>
      <c r="J652" s="604">
        <v>5</v>
      </c>
      <c r="K652" s="551" t="s">
        <v>1264</v>
      </c>
      <c r="L652" s="715" t="s">
        <v>2986</v>
      </c>
      <c r="M652" s="555" t="s">
        <v>2987</v>
      </c>
      <c r="N652" s="716">
        <v>1.5</v>
      </c>
      <c r="O652" s="717" t="s">
        <v>2126</v>
      </c>
      <c r="P652" s="604"/>
      <c r="Q652" s="604"/>
      <c r="R652" s="587"/>
      <c r="S652" s="774"/>
      <c r="T652" s="788"/>
      <c r="U652" s="82"/>
      <c r="V652" s="60"/>
      <c r="W652" s="60"/>
    </row>
    <row r="653" spans="1:23" s="124" customFormat="1" ht="18" customHeight="1">
      <c r="A653" s="752" t="s">
        <v>1504</v>
      </c>
      <c r="B653" s="718" t="s">
        <v>2985</v>
      </c>
      <c r="C653" s="713" t="s">
        <v>1504</v>
      </c>
      <c r="D653" s="714">
        <v>1</v>
      </c>
      <c r="E653" s="604">
        <v>51</v>
      </c>
      <c r="F653" s="604">
        <v>5</v>
      </c>
      <c r="G653" s="604">
        <v>3.2</v>
      </c>
      <c r="H653" s="604" t="s">
        <v>1231</v>
      </c>
      <c r="I653" s="604">
        <v>1</v>
      </c>
      <c r="J653" s="604">
        <v>5</v>
      </c>
      <c r="K653" s="551" t="s">
        <v>1264</v>
      </c>
      <c r="L653" s="715" t="s">
        <v>2986</v>
      </c>
      <c r="M653" s="555" t="s">
        <v>2987</v>
      </c>
      <c r="N653" s="716">
        <v>1.5</v>
      </c>
      <c r="O653" s="717" t="s">
        <v>2126</v>
      </c>
      <c r="P653" s="604"/>
      <c r="Q653" s="604"/>
      <c r="R653" s="587"/>
      <c r="S653" s="774"/>
      <c r="T653" s="788"/>
      <c r="U653" s="82"/>
      <c r="V653" s="60"/>
      <c r="W653" s="60"/>
    </row>
    <row r="654" spans="1:23" s="124" customFormat="1" ht="18" customHeight="1">
      <c r="A654" s="752" t="s">
        <v>1505</v>
      </c>
      <c r="B654" s="718" t="s">
        <v>2985</v>
      </c>
      <c r="C654" s="713" t="s">
        <v>1505</v>
      </c>
      <c r="D654" s="714">
        <v>1</v>
      </c>
      <c r="E654" s="604">
        <v>51</v>
      </c>
      <c r="F654" s="604">
        <v>5</v>
      </c>
      <c r="G654" s="604">
        <v>3.2</v>
      </c>
      <c r="H654" s="604" t="s">
        <v>1231</v>
      </c>
      <c r="I654" s="604">
        <v>1</v>
      </c>
      <c r="J654" s="604">
        <v>5</v>
      </c>
      <c r="K654" s="551" t="s">
        <v>1264</v>
      </c>
      <c r="L654" s="715" t="s">
        <v>2986</v>
      </c>
      <c r="M654" s="555" t="s">
        <v>2987</v>
      </c>
      <c r="N654" s="716">
        <v>1.5</v>
      </c>
      <c r="O654" s="717" t="s">
        <v>2126</v>
      </c>
      <c r="P654" s="604"/>
      <c r="Q654" s="604"/>
      <c r="R654" s="570"/>
      <c r="S654" s="774" t="s">
        <v>3635</v>
      </c>
      <c r="T654" s="788"/>
      <c r="U654" s="82"/>
      <c r="V654" s="60"/>
      <c r="W654" s="60"/>
    </row>
    <row r="655" spans="1:23" s="124" customFormat="1" ht="18" customHeight="1">
      <c r="A655" s="752" t="s">
        <v>1506</v>
      </c>
      <c r="B655" s="718" t="s">
        <v>2985</v>
      </c>
      <c r="C655" s="713" t="s">
        <v>1506</v>
      </c>
      <c r="D655" s="714">
        <v>1</v>
      </c>
      <c r="E655" s="604">
        <v>51</v>
      </c>
      <c r="F655" s="604">
        <v>5</v>
      </c>
      <c r="G655" s="604">
        <v>3.2</v>
      </c>
      <c r="H655" s="604" t="s">
        <v>1231</v>
      </c>
      <c r="I655" s="604">
        <v>1</v>
      </c>
      <c r="J655" s="604">
        <v>5</v>
      </c>
      <c r="K655" s="551" t="s">
        <v>1264</v>
      </c>
      <c r="L655" s="715" t="s">
        <v>2986</v>
      </c>
      <c r="M655" s="555" t="s">
        <v>2987</v>
      </c>
      <c r="N655" s="716">
        <v>1.5</v>
      </c>
      <c r="O655" s="717" t="s">
        <v>2126</v>
      </c>
      <c r="P655" s="604"/>
      <c r="Q655" s="604"/>
      <c r="R655" s="587"/>
      <c r="S655" s="775" t="s">
        <v>3635</v>
      </c>
      <c r="T655" s="788"/>
      <c r="U655" s="82"/>
      <c r="V655" s="60"/>
      <c r="W655" s="60"/>
    </row>
    <row r="656" spans="1:23" s="124" customFormat="1" ht="15.4" customHeight="1">
      <c r="A656" s="753" t="s">
        <v>3012</v>
      </c>
      <c r="B656" s="720" t="s">
        <v>3009</v>
      </c>
      <c r="C656" s="721" t="s">
        <v>3012</v>
      </c>
      <c r="D656" s="714">
        <v>1</v>
      </c>
      <c r="E656" s="604">
        <v>51</v>
      </c>
      <c r="F656" s="604">
        <v>5</v>
      </c>
      <c r="G656" s="604">
        <v>2</v>
      </c>
      <c r="H656" s="604" t="s">
        <v>1231</v>
      </c>
      <c r="I656" s="604">
        <v>1</v>
      </c>
      <c r="J656" s="604">
        <v>5</v>
      </c>
      <c r="K656" s="551" t="s">
        <v>1264</v>
      </c>
      <c r="L656" s="722"/>
      <c r="M656" s="555"/>
      <c r="N656" s="600">
        <v>1.5</v>
      </c>
      <c r="O656" s="717" t="s">
        <v>2113</v>
      </c>
      <c r="P656" s="577"/>
      <c r="Q656" s="601"/>
      <c r="R656" s="601"/>
      <c r="S656" s="771" t="s">
        <v>3588</v>
      </c>
      <c r="T656" s="788"/>
      <c r="U656" s="82"/>
      <c r="V656" s="60"/>
      <c r="W656" s="60"/>
    </row>
    <row r="657" spans="1:23" s="124" customFormat="1" ht="15.4" customHeight="1">
      <c r="A657" s="753" t="s">
        <v>3013</v>
      </c>
      <c r="B657" s="720" t="s">
        <v>3009</v>
      </c>
      <c r="C657" s="721" t="s">
        <v>3013</v>
      </c>
      <c r="D657" s="714">
        <v>1</v>
      </c>
      <c r="E657" s="604">
        <v>51</v>
      </c>
      <c r="F657" s="604">
        <v>5</v>
      </c>
      <c r="G657" s="604">
        <v>2</v>
      </c>
      <c r="H657" s="604" t="s">
        <v>1231</v>
      </c>
      <c r="I657" s="604">
        <v>1</v>
      </c>
      <c r="J657" s="604">
        <v>5</v>
      </c>
      <c r="K657" s="551" t="s">
        <v>1264</v>
      </c>
      <c r="L657" s="722"/>
      <c r="M657" s="555"/>
      <c r="N657" s="600">
        <v>1.5</v>
      </c>
      <c r="O657" s="717" t="s">
        <v>2113</v>
      </c>
      <c r="P657" s="577"/>
      <c r="Q657" s="601"/>
      <c r="R657" s="601"/>
      <c r="S657" s="771" t="s">
        <v>3588</v>
      </c>
      <c r="T657" s="788"/>
      <c r="U657" s="82"/>
    </row>
    <row r="658" spans="1:23" s="124" customFormat="1" ht="15.4" customHeight="1">
      <c r="A658" s="753" t="s">
        <v>3014</v>
      </c>
      <c r="B658" s="720" t="s">
        <v>3009</v>
      </c>
      <c r="C658" s="721" t="s">
        <v>3014</v>
      </c>
      <c r="D658" s="714">
        <v>1</v>
      </c>
      <c r="E658" s="604">
        <v>51</v>
      </c>
      <c r="F658" s="604">
        <v>5</v>
      </c>
      <c r="G658" s="604">
        <v>2</v>
      </c>
      <c r="H658" s="604" t="s">
        <v>1231</v>
      </c>
      <c r="I658" s="604">
        <v>1</v>
      </c>
      <c r="J658" s="604">
        <v>5</v>
      </c>
      <c r="K658" s="551" t="s">
        <v>1264</v>
      </c>
      <c r="L658" s="723" t="s">
        <v>3022</v>
      </c>
      <c r="M658" s="555"/>
      <c r="N658" s="600">
        <v>1.5</v>
      </c>
      <c r="O658" s="717" t="s">
        <v>2113</v>
      </c>
      <c r="P658" s="577"/>
      <c r="Q658" s="601"/>
      <c r="R658" s="601"/>
      <c r="S658" s="771" t="s">
        <v>3588</v>
      </c>
      <c r="T658" s="788"/>
      <c r="U658" s="82"/>
      <c r="V658" s="60"/>
      <c r="W658" s="60"/>
    </row>
    <row r="659" spans="1:23" s="124" customFormat="1" ht="15.4" customHeight="1">
      <c r="A659" s="753" t="s">
        <v>3015</v>
      </c>
      <c r="B659" s="720" t="s">
        <v>3009</v>
      </c>
      <c r="C659" s="721" t="s">
        <v>3015</v>
      </c>
      <c r="D659" s="714">
        <v>1</v>
      </c>
      <c r="E659" s="604">
        <v>51</v>
      </c>
      <c r="F659" s="604">
        <v>5</v>
      </c>
      <c r="G659" s="604">
        <v>2</v>
      </c>
      <c r="H659" s="604" t="s">
        <v>1231</v>
      </c>
      <c r="I659" s="604">
        <v>1</v>
      </c>
      <c r="J659" s="604">
        <v>5</v>
      </c>
      <c r="K659" s="551" t="s">
        <v>1264</v>
      </c>
      <c r="L659" s="601"/>
      <c r="M659" s="555"/>
      <c r="N659" s="600">
        <v>1.5</v>
      </c>
      <c r="O659" s="717" t="s">
        <v>2113</v>
      </c>
      <c r="P659" s="577"/>
      <c r="Q659" s="601"/>
      <c r="R659" s="601"/>
      <c r="S659" s="771" t="s">
        <v>3588</v>
      </c>
      <c r="T659" s="788"/>
      <c r="U659" s="82"/>
    </row>
    <row r="660" spans="1:23" s="124" customFormat="1" ht="15.4" customHeight="1">
      <c r="A660" s="753" t="s">
        <v>3016</v>
      </c>
      <c r="B660" s="720" t="s">
        <v>3009</v>
      </c>
      <c r="C660" s="721" t="s">
        <v>3016</v>
      </c>
      <c r="D660" s="714">
        <v>1</v>
      </c>
      <c r="E660" s="604">
        <v>51</v>
      </c>
      <c r="F660" s="604">
        <v>5</v>
      </c>
      <c r="G660" s="604">
        <v>2</v>
      </c>
      <c r="H660" s="604" t="s">
        <v>1231</v>
      </c>
      <c r="I660" s="604">
        <v>1</v>
      </c>
      <c r="J660" s="604">
        <v>5</v>
      </c>
      <c r="K660" s="551" t="s">
        <v>1264</v>
      </c>
      <c r="L660" s="723" t="s">
        <v>3022</v>
      </c>
      <c r="M660" s="555"/>
      <c r="N660" s="600">
        <v>1.5</v>
      </c>
      <c r="O660" s="717" t="s">
        <v>2113</v>
      </c>
      <c r="P660" s="577"/>
      <c r="Q660" s="601"/>
      <c r="R660" s="601"/>
      <c r="S660" s="771" t="s">
        <v>3588</v>
      </c>
      <c r="T660" s="788"/>
      <c r="U660" s="82"/>
      <c r="V660" s="60"/>
      <c r="W660" s="60"/>
    </row>
    <row r="661" spans="1:23" s="124" customFormat="1" ht="15.4" customHeight="1">
      <c r="A661" s="753" t="s">
        <v>3017</v>
      </c>
      <c r="B661" s="720" t="s">
        <v>3009</v>
      </c>
      <c r="C661" s="721" t="s">
        <v>3017</v>
      </c>
      <c r="D661" s="714">
        <v>1</v>
      </c>
      <c r="E661" s="604">
        <v>51</v>
      </c>
      <c r="F661" s="604">
        <v>5</v>
      </c>
      <c r="G661" s="604">
        <v>2</v>
      </c>
      <c r="H661" s="604" t="s">
        <v>1231</v>
      </c>
      <c r="I661" s="604">
        <v>1</v>
      </c>
      <c r="J661" s="604">
        <v>5</v>
      </c>
      <c r="K661" s="551" t="s">
        <v>1264</v>
      </c>
      <c r="L661" s="601"/>
      <c r="M661" s="555"/>
      <c r="N661" s="600">
        <v>1.5</v>
      </c>
      <c r="O661" s="717" t="s">
        <v>2113</v>
      </c>
      <c r="P661" s="577"/>
      <c r="Q661" s="601"/>
      <c r="R661" s="601"/>
      <c r="S661" s="771" t="s">
        <v>3588</v>
      </c>
      <c r="T661" s="788"/>
      <c r="U661" s="82"/>
    </row>
    <row r="662" spans="1:23" s="124" customFormat="1" ht="15.4" customHeight="1">
      <c r="A662" s="753" t="s">
        <v>3018</v>
      </c>
      <c r="B662" s="720" t="s">
        <v>3009</v>
      </c>
      <c r="C662" s="721" t="s">
        <v>3018</v>
      </c>
      <c r="D662" s="714">
        <v>1</v>
      </c>
      <c r="E662" s="604">
        <v>51</v>
      </c>
      <c r="F662" s="604">
        <v>5</v>
      </c>
      <c r="G662" s="604">
        <v>2</v>
      </c>
      <c r="H662" s="604" t="s">
        <v>1231</v>
      </c>
      <c r="I662" s="604">
        <v>1</v>
      </c>
      <c r="J662" s="604">
        <v>5</v>
      </c>
      <c r="K662" s="551" t="s">
        <v>1264</v>
      </c>
      <c r="L662" s="723" t="s">
        <v>3022</v>
      </c>
      <c r="M662" s="555"/>
      <c r="N662" s="600">
        <v>1.5</v>
      </c>
      <c r="O662" s="717" t="s">
        <v>2113</v>
      </c>
      <c r="P662" s="577"/>
      <c r="Q662" s="601"/>
      <c r="R662" s="601"/>
      <c r="S662" s="771" t="s">
        <v>3588</v>
      </c>
      <c r="T662" s="788"/>
      <c r="U662" s="82"/>
      <c r="V662" s="60"/>
      <c r="W662" s="60"/>
    </row>
    <row r="663" spans="1:23" s="124" customFormat="1" ht="15.4" customHeight="1">
      <c r="A663" s="753" t="s">
        <v>3019</v>
      </c>
      <c r="B663" s="720" t="s">
        <v>3009</v>
      </c>
      <c r="C663" s="721" t="s">
        <v>3019</v>
      </c>
      <c r="D663" s="714">
        <v>1</v>
      </c>
      <c r="E663" s="604">
        <v>51</v>
      </c>
      <c r="F663" s="604">
        <v>5</v>
      </c>
      <c r="G663" s="604">
        <v>2</v>
      </c>
      <c r="H663" s="604" t="s">
        <v>1231</v>
      </c>
      <c r="I663" s="604">
        <v>1</v>
      </c>
      <c r="J663" s="604">
        <v>5</v>
      </c>
      <c r="K663" s="551" t="s">
        <v>1264</v>
      </c>
      <c r="L663" s="723" t="s">
        <v>3022</v>
      </c>
      <c r="M663" s="555"/>
      <c r="N663" s="600">
        <v>1.5</v>
      </c>
      <c r="O663" s="717" t="s">
        <v>2113</v>
      </c>
      <c r="P663" s="577"/>
      <c r="Q663" s="601"/>
      <c r="R663" s="601"/>
      <c r="S663" s="771" t="s">
        <v>3588</v>
      </c>
      <c r="T663" s="788"/>
      <c r="U663" s="82"/>
    </row>
    <row r="664" spans="1:23" s="124" customFormat="1" ht="15.4" customHeight="1">
      <c r="A664" s="753" t="s">
        <v>3020</v>
      </c>
      <c r="B664" s="720" t="s">
        <v>3009</v>
      </c>
      <c r="C664" s="721" t="s">
        <v>3020</v>
      </c>
      <c r="D664" s="714">
        <v>1</v>
      </c>
      <c r="E664" s="604">
        <v>51</v>
      </c>
      <c r="F664" s="604">
        <v>5</v>
      </c>
      <c r="G664" s="604">
        <v>2</v>
      </c>
      <c r="H664" s="604" t="s">
        <v>1231</v>
      </c>
      <c r="I664" s="604">
        <v>1</v>
      </c>
      <c r="J664" s="604">
        <v>5</v>
      </c>
      <c r="K664" s="551" t="s">
        <v>1264</v>
      </c>
      <c r="L664" s="601"/>
      <c r="M664" s="555"/>
      <c r="N664" s="600">
        <v>1.5</v>
      </c>
      <c r="O664" s="717" t="s">
        <v>2113</v>
      </c>
      <c r="P664" s="577"/>
      <c r="Q664" s="601"/>
      <c r="R664" s="601"/>
      <c r="S664" s="771" t="s">
        <v>3588</v>
      </c>
      <c r="T664" s="788"/>
      <c r="U664" s="82"/>
      <c r="V664" s="60"/>
      <c r="W664" s="60"/>
    </row>
    <row r="665" spans="1:23" s="124" customFormat="1" ht="15.4" customHeight="1">
      <c r="A665" s="754" t="s">
        <v>3021</v>
      </c>
      <c r="B665" s="755" t="s">
        <v>3009</v>
      </c>
      <c r="C665" s="756" t="s">
        <v>3021</v>
      </c>
      <c r="D665" s="724">
        <v>1</v>
      </c>
      <c r="E665" s="725">
        <v>51</v>
      </c>
      <c r="F665" s="725">
        <v>5</v>
      </c>
      <c r="G665" s="725">
        <v>2</v>
      </c>
      <c r="H665" s="725" t="s">
        <v>1231</v>
      </c>
      <c r="I665" s="725">
        <v>1</v>
      </c>
      <c r="J665" s="725">
        <v>5</v>
      </c>
      <c r="K665" s="726" t="s">
        <v>1264</v>
      </c>
      <c r="L665" s="727" t="s">
        <v>3022</v>
      </c>
      <c r="M665" s="757"/>
      <c r="N665" s="758">
        <v>1.5</v>
      </c>
      <c r="O665" s="759" t="s">
        <v>2113</v>
      </c>
      <c r="P665" s="760"/>
      <c r="Q665" s="761"/>
      <c r="R665" s="761"/>
      <c r="S665" s="771" t="s">
        <v>3588</v>
      </c>
      <c r="T665" s="789"/>
      <c r="U665" s="82"/>
    </row>
    <row r="666" spans="1:23" s="124" customFormat="1" ht="18" customHeight="1">
      <c r="A666" s="228" t="s">
        <v>2990</v>
      </c>
      <c r="B666" s="816"/>
      <c r="C666" s="817" t="s">
        <v>1602</v>
      </c>
      <c r="D666" s="818">
        <v>3</v>
      </c>
      <c r="E666" s="819">
        <v>51</v>
      </c>
      <c r="F666" s="819">
        <v>5</v>
      </c>
      <c r="G666" s="819">
        <v>1</v>
      </c>
      <c r="H666" s="820" t="s">
        <v>1231</v>
      </c>
      <c r="I666" s="821">
        <v>1</v>
      </c>
      <c r="J666" s="821">
        <v>5</v>
      </c>
      <c r="K666" s="822" t="s">
        <v>1264</v>
      </c>
      <c r="L666" s="823"/>
      <c r="M666" s="824" t="s">
        <v>2991</v>
      </c>
      <c r="N666" s="825"/>
      <c r="O666" s="826"/>
      <c r="P666" s="826"/>
      <c r="Q666" s="826"/>
      <c r="R666" s="826"/>
      <c r="S666" s="826"/>
      <c r="T666" s="827"/>
      <c r="U666" s="82"/>
    </row>
    <row r="667" spans="1:23" s="124" customFormat="1" ht="18" customHeight="1">
      <c r="A667" s="228" t="s">
        <v>783</v>
      </c>
      <c r="B667" s="828"/>
      <c r="C667" s="829" t="s">
        <v>2992</v>
      </c>
      <c r="D667" s="830">
        <v>1</v>
      </c>
      <c r="E667" s="831">
        <v>51</v>
      </c>
      <c r="F667" s="831">
        <v>5</v>
      </c>
      <c r="G667" s="831">
        <v>1</v>
      </c>
      <c r="H667" s="832" t="s">
        <v>1231</v>
      </c>
      <c r="I667" s="833">
        <v>1.5</v>
      </c>
      <c r="J667" s="834">
        <v>5</v>
      </c>
      <c r="K667" s="835" t="s">
        <v>2859</v>
      </c>
      <c r="L667" s="836"/>
      <c r="M667" s="837"/>
      <c r="N667" s="838"/>
      <c r="O667" s="839"/>
      <c r="P667" s="839"/>
      <c r="Q667" s="839"/>
      <c r="R667" s="839"/>
      <c r="S667" s="839"/>
      <c r="T667" s="840"/>
      <c r="U667" s="82"/>
    </row>
    <row r="668" spans="1:23" s="124" customFormat="1" ht="18" customHeight="1">
      <c r="A668" s="228" t="s">
        <v>603</v>
      </c>
      <c r="B668" s="828"/>
      <c r="C668" s="841" t="s">
        <v>604</v>
      </c>
      <c r="D668" s="842">
        <v>3</v>
      </c>
      <c r="E668" s="831">
        <v>51</v>
      </c>
      <c r="F668" s="831">
        <v>5</v>
      </c>
      <c r="G668" s="831">
        <v>1</v>
      </c>
      <c r="H668" s="832" t="s">
        <v>1231</v>
      </c>
      <c r="I668" s="843">
        <v>1</v>
      </c>
      <c r="J668" s="834">
        <v>5</v>
      </c>
      <c r="K668" s="844" t="s">
        <v>1264</v>
      </c>
      <c r="L668" s="845"/>
      <c r="M668" s="837" t="s">
        <v>2993</v>
      </c>
      <c r="N668" s="838"/>
      <c r="O668" s="839"/>
      <c r="P668" s="839"/>
      <c r="Q668" s="839"/>
      <c r="R668" s="839"/>
      <c r="S668" s="839"/>
      <c r="T668" s="840"/>
      <c r="U668" s="82"/>
    </row>
    <row r="669" spans="1:23" s="124" customFormat="1" ht="18" customHeight="1">
      <c r="A669" s="228" t="s">
        <v>606</v>
      </c>
      <c r="B669" s="828"/>
      <c r="C669" s="841" t="s">
        <v>607</v>
      </c>
      <c r="D669" s="842">
        <v>3</v>
      </c>
      <c r="E669" s="831">
        <v>51</v>
      </c>
      <c r="F669" s="831">
        <v>5</v>
      </c>
      <c r="G669" s="831">
        <v>1</v>
      </c>
      <c r="H669" s="832" t="s">
        <v>1231</v>
      </c>
      <c r="I669" s="834">
        <v>1</v>
      </c>
      <c r="J669" s="834">
        <v>5</v>
      </c>
      <c r="K669" s="844" t="s">
        <v>1264</v>
      </c>
      <c r="L669" s="845"/>
      <c r="M669" s="837" t="s">
        <v>2994</v>
      </c>
      <c r="N669" s="838"/>
      <c r="O669" s="839"/>
      <c r="P669" s="839"/>
      <c r="Q669" s="839"/>
      <c r="R669" s="839"/>
      <c r="S669" s="839"/>
      <c r="T669" s="840"/>
      <c r="U669" s="82"/>
    </row>
    <row r="670" spans="1:23" s="124" customFormat="1" ht="18" customHeight="1">
      <c r="A670" s="228" t="s">
        <v>70</v>
      </c>
      <c r="B670" s="828"/>
      <c r="C670" s="846" t="s">
        <v>2995</v>
      </c>
      <c r="D670" s="847">
        <v>1</v>
      </c>
      <c r="E670" s="831">
        <v>51</v>
      </c>
      <c r="F670" s="831">
        <v>5</v>
      </c>
      <c r="G670" s="831">
        <v>1</v>
      </c>
      <c r="H670" s="832" t="s">
        <v>1231</v>
      </c>
      <c r="I670" s="833">
        <v>1.5</v>
      </c>
      <c r="J670" s="834">
        <v>5</v>
      </c>
      <c r="K670" s="844" t="s">
        <v>1264</v>
      </c>
      <c r="L670" s="845"/>
      <c r="M670" s="837" t="s">
        <v>2996</v>
      </c>
      <c r="N670" s="838"/>
      <c r="O670" s="839"/>
      <c r="P670" s="839"/>
      <c r="Q670" s="839"/>
      <c r="R670" s="839"/>
      <c r="S670" s="839"/>
      <c r="T670" s="840"/>
      <c r="U670" s="82"/>
    </row>
    <row r="671" spans="1:23" s="124" customFormat="1" ht="18" customHeight="1">
      <c r="A671" s="228" t="s">
        <v>1067</v>
      </c>
      <c r="B671" s="828"/>
      <c r="C671" s="829" t="s">
        <v>1068</v>
      </c>
      <c r="D671" s="830">
        <v>2</v>
      </c>
      <c r="E671" s="831">
        <v>51</v>
      </c>
      <c r="F671" s="831">
        <v>5</v>
      </c>
      <c r="G671" s="831">
        <v>1</v>
      </c>
      <c r="H671" s="832" t="s">
        <v>1231</v>
      </c>
      <c r="I671" s="834">
        <v>1</v>
      </c>
      <c r="J671" s="834">
        <v>5</v>
      </c>
      <c r="K671" s="835" t="s">
        <v>2859</v>
      </c>
      <c r="L671" s="836"/>
      <c r="M671" s="837"/>
      <c r="N671" s="838"/>
      <c r="O671" s="839"/>
      <c r="P671" s="839"/>
      <c r="Q671" s="839"/>
      <c r="R671" s="839"/>
      <c r="S671" s="839"/>
      <c r="T671" s="840"/>
      <c r="U671" s="82"/>
    </row>
    <row r="672" spans="1:23" s="124" customFormat="1" ht="18" customHeight="1">
      <c r="A672" s="228" t="s">
        <v>1486</v>
      </c>
      <c r="B672" s="828"/>
      <c r="C672" s="841" t="s">
        <v>367</v>
      </c>
      <c r="D672" s="830">
        <v>1</v>
      </c>
      <c r="E672" s="831">
        <v>51</v>
      </c>
      <c r="F672" s="831">
        <v>5</v>
      </c>
      <c r="G672" s="831">
        <v>1</v>
      </c>
      <c r="H672" s="832" t="s">
        <v>1231</v>
      </c>
      <c r="I672" s="834">
        <v>1</v>
      </c>
      <c r="J672" s="834">
        <v>5</v>
      </c>
      <c r="K672" s="844" t="s">
        <v>1264</v>
      </c>
      <c r="L672" s="836"/>
      <c r="M672" s="837"/>
      <c r="N672" s="838"/>
      <c r="O672" s="839"/>
      <c r="P672" s="839"/>
      <c r="Q672" s="839"/>
      <c r="R672" s="839"/>
      <c r="S672" s="839"/>
      <c r="T672" s="840"/>
      <c r="U672" s="82"/>
    </row>
    <row r="673" spans="1:23" s="124" customFormat="1" ht="18" customHeight="1">
      <c r="A673" s="228" t="s">
        <v>695</v>
      </c>
      <c r="B673" s="828"/>
      <c r="C673" s="829" t="s">
        <v>696</v>
      </c>
      <c r="D673" s="830">
        <v>1</v>
      </c>
      <c r="E673" s="831">
        <v>51</v>
      </c>
      <c r="F673" s="831">
        <v>5</v>
      </c>
      <c r="G673" s="831">
        <v>1</v>
      </c>
      <c r="H673" s="832" t="s">
        <v>1231</v>
      </c>
      <c r="I673" s="833">
        <v>1.2</v>
      </c>
      <c r="J673" s="834">
        <v>5</v>
      </c>
      <c r="K673" s="844" t="s">
        <v>1264</v>
      </c>
      <c r="L673" s="836"/>
      <c r="M673" s="837"/>
      <c r="N673" s="838"/>
      <c r="O673" s="839"/>
      <c r="P673" s="839"/>
      <c r="Q673" s="839"/>
      <c r="R673" s="839"/>
      <c r="S673" s="839"/>
      <c r="T673" s="840"/>
      <c r="U673" s="82"/>
    </row>
    <row r="674" spans="1:23" s="124" customFormat="1" ht="18" customHeight="1">
      <c r="A674" s="228" t="s">
        <v>810</v>
      </c>
      <c r="B674" s="828"/>
      <c r="C674" s="846" t="s">
        <v>799</v>
      </c>
      <c r="D674" s="847">
        <v>2</v>
      </c>
      <c r="E674" s="831">
        <v>51</v>
      </c>
      <c r="F674" s="831">
        <v>5</v>
      </c>
      <c r="G674" s="831">
        <v>1</v>
      </c>
      <c r="H674" s="832" t="s">
        <v>1231</v>
      </c>
      <c r="I674" s="834">
        <v>1</v>
      </c>
      <c r="J674" s="834">
        <v>5</v>
      </c>
      <c r="K674" s="844" t="s">
        <v>1264</v>
      </c>
      <c r="L674" s="845"/>
      <c r="M674" s="837" t="s">
        <v>2997</v>
      </c>
      <c r="N674" s="838"/>
      <c r="O674" s="839"/>
      <c r="P674" s="839"/>
      <c r="Q674" s="839"/>
      <c r="R674" s="839"/>
      <c r="S674" s="839"/>
      <c r="T674" s="840"/>
      <c r="U674" s="82"/>
    </row>
    <row r="675" spans="1:23" s="124" customFormat="1" ht="18" customHeight="1">
      <c r="A675" s="228" t="s">
        <v>800</v>
      </c>
      <c r="B675" s="828"/>
      <c r="C675" s="841" t="s">
        <v>2998</v>
      </c>
      <c r="D675" s="848">
        <v>0</v>
      </c>
      <c r="E675" s="831">
        <v>51</v>
      </c>
      <c r="F675" s="831">
        <v>5</v>
      </c>
      <c r="G675" s="831">
        <v>1</v>
      </c>
      <c r="H675" s="832" t="s">
        <v>1231</v>
      </c>
      <c r="I675" s="833">
        <v>1.5</v>
      </c>
      <c r="J675" s="834">
        <v>5</v>
      </c>
      <c r="K675" s="844" t="s">
        <v>1264</v>
      </c>
      <c r="L675" s="845"/>
      <c r="M675" s="837"/>
      <c r="N675" s="838"/>
      <c r="O675" s="839"/>
      <c r="P675" s="839"/>
      <c r="Q675" s="839"/>
      <c r="R675" s="839"/>
      <c r="S675" s="839"/>
      <c r="T675" s="840"/>
      <c r="U675" s="82"/>
    </row>
    <row r="676" spans="1:23" s="124" customFormat="1" ht="18" customHeight="1">
      <c r="A676" s="228" t="s">
        <v>801</v>
      </c>
      <c r="B676" s="828"/>
      <c r="C676" s="846" t="s">
        <v>203</v>
      </c>
      <c r="D676" s="830">
        <v>2</v>
      </c>
      <c r="E676" s="831">
        <v>51</v>
      </c>
      <c r="F676" s="831">
        <v>5</v>
      </c>
      <c r="G676" s="831">
        <v>1</v>
      </c>
      <c r="H676" s="832" t="s">
        <v>1231</v>
      </c>
      <c r="I676" s="834">
        <v>1</v>
      </c>
      <c r="J676" s="834">
        <v>5</v>
      </c>
      <c r="K676" s="844" t="s">
        <v>1264</v>
      </c>
      <c r="L676" s="849"/>
      <c r="M676" s="837"/>
      <c r="N676" s="838"/>
      <c r="O676" s="839"/>
      <c r="P676" s="839"/>
      <c r="Q676" s="839"/>
      <c r="R676" s="839"/>
      <c r="S676" s="839"/>
      <c r="T676" s="840"/>
      <c r="U676" s="82"/>
    </row>
    <row r="677" spans="1:23" s="124" customFormat="1" ht="18" customHeight="1">
      <c r="A677" s="228" t="s">
        <v>204</v>
      </c>
      <c r="B677" s="828"/>
      <c r="C677" s="850" t="s">
        <v>205</v>
      </c>
      <c r="D677" s="848">
        <v>0</v>
      </c>
      <c r="E677" s="831">
        <v>51</v>
      </c>
      <c r="F677" s="831">
        <v>5</v>
      </c>
      <c r="G677" s="831">
        <v>1</v>
      </c>
      <c r="H677" s="832" t="s">
        <v>1231</v>
      </c>
      <c r="I677" s="833">
        <v>0.8</v>
      </c>
      <c r="J677" s="834">
        <v>5</v>
      </c>
      <c r="K677" s="844" t="s">
        <v>1264</v>
      </c>
      <c r="L677" s="851"/>
      <c r="M677" s="837"/>
      <c r="N677" s="838"/>
      <c r="O677" s="839"/>
      <c r="P677" s="839"/>
      <c r="Q677" s="839"/>
      <c r="R677" s="839"/>
      <c r="S677" s="839"/>
      <c r="T677" s="840"/>
      <c r="U677" s="82"/>
    </row>
    <row r="678" spans="1:23" s="124" customFormat="1" ht="18" customHeight="1">
      <c r="A678" s="228" t="s">
        <v>206</v>
      </c>
      <c r="B678" s="828"/>
      <c r="C678" s="846" t="s">
        <v>1547</v>
      </c>
      <c r="D678" s="830">
        <v>2</v>
      </c>
      <c r="E678" s="831">
        <v>51</v>
      </c>
      <c r="F678" s="831">
        <v>5</v>
      </c>
      <c r="G678" s="831">
        <v>1</v>
      </c>
      <c r="H678" s="832" t="s">
        <v>1231</v>
      </c>
      <c r="I678" s="843">
        <v>1</v>
      </c>
      <c r="J678" s="834">
        <v>5</v>
      </c>
      <c r="K678" s="844" t="s">
        <v>1264</v>
      </c>
      <c r="L678" s="845"/>
      <c r="M678" s="837" t="s">
        <v>2993</v>
      </c>
      <c r="N678" s="838"/>
      <c r="O678" s="839"/>
      <c r="P678" s="839"/>
      <c r="Q678" s="839"/>
      <c r="R678" s="839"/>
      <c r="S678" s="839"/>
      <c r="T678" s="840"/>
      <c r="U678" s="82"/>
      <c r="V678" s="60"/>
      <c r="W678" s="60"/>
    </row>
    <row r="679" spans="1:23" s="124" customFormat="1" ht="18" customHeight="1">
      <c r="A679" s="228" t="s">
        <v>1548</v>
      </c>
      <c r="B679" s="828"/>
      <c r="C679" s="846" t="s">
        <v>2999</v>
      </c>
      <c r="D679" s="830">
        <v>2</v>
      </c>
      <c r="E679" s="831">
        <v>51</v>
      </c>
      <c r="F679" s="831">
        <v>5</v>
      </c>
      <c r="G679" s="831">
        <v>1</v>
      </c>
      <c r="H679" s="832" t="s">
        <v>1231</v>
      </c>
      <c r="I679" s="833">
        <v>0.8</v>
      </c>
      <c r="J679" s="834">
        <v>5</v>
      </c>
      <c r="K679" s="844" t="s">
        <v>1264</v>
      </c>
      <c r="L679" s="851"/>
      <c r="M679" s="837"/>
      <c r="N679" s="838"/>
      <c r="O679" s="839"/>
      <c r="P679" s="839"/>
      <c r="Q679" s="839"/>
      <c r="R679" s="839"/>
      <c r="S679" s="839"/>
      <c r="T679" s="840"/>
      <c r="U679" s="82"/>
      <c r="V679" s="60"/>
      <c r="W679" s="60"/>
    </row>
    <row r="680" spans="1:23" s="124" customFormat="1" ht="18" customHeight="1">
      <c r="A680" s="228" t="s">
        <v>1220</v>
      </c>
      <c r="B680" s="828"/>
      <c r="C680" s="846" t="s">
        <v>1221</v>
      </c>
      <c r="D680" s="830">
        <v>2</v>
      </c>
      <c r="E680" s="831">
        <v>51</v>
      </c>
      <c r="F680" s="831">
        <v>5</v>
      </c>
      <c r="G680" s="831">
        <v>1</v>
      </c>
      <c r="H680" s="832" t="s">
        <v>1231</v>
      </c>
      <c r="I680" s="834">
        <v>1</v>
      </c>
      <c r="J680" s="834">
        <v>5</v>
      </c>
      <c r="K680" s="844" t="s">
        <v>1264</v>
      </c>
      <c r="L680" s="851"/>
      <c r="M680" s="837"/>
      <c r="N680" s="838"/>
      <c r="O680" s="839"/>
      <c r="P680" s="839"/>
      <c r="Q680" s="839"/>
      <c r="R680" s="839"/>
      <c r="S680" s="839"/>
      <c r="T680" s="840"/>
      <c r="U680" s="82"/>
      <c r="V680" s="60"/>
      <c r="W680" s="60"/>
    </row>
    <row r="681" spans="1:23" s="124" customFormat="1" ht="18" customHeight="1">
      <c r="A681" s="228" t="s">
        <v>1222</v>
      </c>
      <c r="B681" s="828"/>
      <c r="C681" s="841" t="s">
        <v>1227</v>
      </c>
      <c r="D681" s="851">
        <v>1</v>
      </c>
      <c r="E681" s="831">
        <v>51</v>
      </c>
      <c r="F681" s="831">
        <v>5</v>
      </c>
      <c r="G681" s="831">
        <v>1</v>
      </c>
      <c r="H681" s="832" t="s">
        <v>1231</v>
      </c>
      <c r="I681" s="833">
        <v>1.2</v>
      </c>
      <c r="J681" s="834">
        <v>5</v>
      </c>
      <c r="K681" s="844" t="s">
        <v>1264</v>
      </c>
      <c r="L681" s="851"/>
      <c r="M681" s="837"/>
      <c r="N681" s="838"/>
      <c r="O681" s="839"/>
      <c r="P681" s="839"/>
      <c r="Q681" s="839"/>
      <c r="R681" s="839"/>
      <c r="S681" s="839"/>
      <c r="T681" s="840"/>
      <c r="U681" s="82"/>
      <c r="V681" s="60"/>
      <c r="W681" s="60"/>
    </row>
    <row r="682" spans="1:23" s="124" customFormat="1" ht="18" customHeight="1">
      <c r="A682" s="228" t="s">
        <v>1229</v>
      </c>
      <c r="B682" s="828"/>
      <c r="C682" s="846" t="s">
        <v>1265</v>
      </c>
      <c r="D682" s="842">
        <v>0</v>
      </c>
      <c r="E682" s="831">
        <v>51</v>
      </c>
      <c r="F682" s="831">
        <v>5</v>
      </c>
      <c r="G682" s="831">
        <v>1</v>
      </c>
      <c r="H682" s="832" t="s">
        <v>1231</v>
      </c>
      <c r="I682" s="833">
        <v>1.2</v>
      </c>
      <c r="J682" s="834">
        <v>5</v>
      </c>
      <c r="K682" s="844" t="s">
        <v>1264</v>
      </c>
      <c r="L682" s="845"/>
      <c r="M682" s="837" t="s">
        <v>3000</v>
      </c>
      <c r="N682" s="838"/>
      <c r="O682" s="839"/>
      <c r="P682" s="839"/>
      <c r="Q682" s="839"/>
      <c r="R682" s="839"/>
      <c r="S682" s="839"/>
      <c r="T682" s="840"/>
      <c r="U682" s="82"/>
      <c r="V682" s="60"/>
      <c r="W682" s="60"/>
    </row>
    <row r="683" spans="1:23" s="124" customFormat="1" ht="18" customHeight="1">
      <c r="A683" s="228" t="s">
        <v>1267</v>
      </c>
      <c r="B683" s="828"/>
      <c r="C683" s="846" t="s">
        <v>1268</v>
      </c>
      <c r="D683" s="830">
        <v>2</v>
      </c>
      <c r="E683" s="831">
        <v>51</v>
      </c>
      <c r="F683" s="831">
        <v>5</v>
      </c>
      <c r="G683" s="831">
        <v>1</v>
      </c>
      <c r="H683" s="832" t="s">
        <v>1231</v>
      </c>
      <c r="I683" s="834">
        <v>1</v>
      </c>
      <c r="J683" s="834">
        <v>5</v>
      </c>
      <c r="K683" s="844" t="s">
        <v>1264</v>
      </c>
      <c r="L683" s="851"/>
      <c r="M683" s="837"/>
      <c r="N683" s="838"/>
      <c r="O683" s="839"/>
      <c r="P683" s="839"/>
      <c r="Q683" s="839"/>
      <c r="R683" s="839"/>
      <c r="S683" s="839"/>
      <c r="T683" s="840"/>
      <c r="U683" s="82"/>
      <c r="V683" s="60"/>
      <c r="W683" s="60"/>
    </row>
    <row r="684" spans="1:23" s="124" customFormat="1" ht="18" customHeight="1">
      <c r="A684" s="228" t="s">
        <v>851</v>
      </c>
      <c r="B684" s="828"/>
      <c r="C684" s="846" t="s">
        <v>3001</v>
      </c>
      <c r="D684" s="851">
        <v>3</v>
      </c>
      <c r="E684" s="831">
        <v>51</v>
      </c>
      <c r="F684" s="831">
        <v>5</v>
      </c>
      <c r="G684" s="831">
        <v>1</v>
      </c>
      <c r="H684" s="832" t="s">
        <v>1231</v>
      </c>
      <c r="I684" s="834">
        <v>1</v>
      </c>
      <c r="J684" s="834">
        <v>5</v>
      </c>
      <c r="K684" s="844" t="s">
        <v>1264</v>
      </c>
      <c r="L684" s="836"/>
      <c r="M684" s="837"/>
      <c r="N684" s="838"/>
      <c r="O684" s="839"/>
      <c r="P684" s="839"/>
      <c r="Q684" s="839"/>
      <c r="R684" s="839"/>
      <c r="S684" s="839"/>
      <c r="T684" s="840"/>
      <c r="U684" s="82"/>
      <c r="V684" s="60"/>
      <c r="W684" s="60"/>
    </row>
    <row r="685" spans="1:23" s="124" customFormat="1" ht="18" customHeight="1">
      <c r="A685" s="228" t="s">
        <v>3002</v>
      </c>
      <c r="B685" s="828"/>
      <c r="C685" s="852" t="str">
        <f>A685</f>
        <v>IC40</v>
      </c>
      <c r="D685" s="851">
        <v>2</v>
      </c>
      <c r="E685" s="831">
        <v>51</v>
      </c>
      <c r="F685" s="831">
        <v>5</v>
      </c>
      <c r="G685" s="831">
        <v>1</v>
      </c>
      <c r="H685" s="832" t="s">
        <v>1231</v>
      </c>
      <c r="I685" s="834">
        <v>1</v>
      </c>
      <c r="J685" s="834">
        <v>5</v>
      </c>
      <c r="K685" s="844" t="s">
        <v>1264</v>
      </c>
      <c r="L685" s="853"/>
      <c r="M685" s="837" t="s">
        <v>3003</v>
      </c>
      <c r="N685" s="838"/>
      <c r="O685" s="839"/>
      <c r="P685" s="839"/>
      <c r="Q685" s="839"/>
      <c r="R685" s="839"/>
      <c r="S685" s="839"/>
      <c r="T685" s="840"/>
      <c r="U685" s="82"/>
    </row>
    <row r="686" spans="1:23" s="124" customFormat="1" ht="18" customHeight="1">
      <c r="A686" s="228" t="s">
        <v>1396</v>
      </c>
      <c r="B686" s="828"/>
      <c r="C686" s="854" t="str">
        <f>A686</f>
        <v>IC41</v>
      </c>
      <c r="D686" s="851">
        <v>2</v>
      </c>
      <c r="E686" s="831">
        <v>51</v>
      </c>
      <c r="F686" s="831">
        <v>5</v>
      </c>
      <c r="G686" s="831">
        <v>1</v>
      </c>
      <c r="H686" s="832" t="s">
        <v>1231</v>
      </c>
      <c r="I686" s="834">
        <v>1</v>
      </c>
      <c r="J686" s="834">
        <v>5</v>
      </c>
      <c r="K686" s="835" t="s">
        <v>2859</v>
      </c>
      <c r="L686" s="853"/>
      <c r="M686" s="837" t="s">
        <v>3003</v>
      </c>
      <c r="N686" s="838"/>
      <c r="O686" s="839"/>
      <c r="P686" s="839"/>
      <c r="Q686" s="839"/>
      <c r="R686" s="839"/>
      <c r="S686" s="839"/>
      <c r="T686" s="840"/>
      <c r="U686" s="82"/>
    </row>
    <row r="687" spans="1:23" s="124" customFormat="1" ht="18" customHeight="1">
      <c r="A687" s="228" t="s">
        <v>1397</v>
      </c>
      <c r="B687" s="828"/>
      <c r="C687" s="852" t="str">
        <f>A687</f>
        <v>IC42</v>
      </c>
      <c r="D687" s="851">
        <v>1</v>
      </c>
      <c r="E687" s="831">
        <v>51</v>
      </c>
      <c r="F687" s="831">
        <v>5</v>
      </c>
      <c r="G687" s="831">
        <v>1</v>
      </c>
      <c r="H687" s="832" t="s">
        <v>1231</v>
      </c>
      <c r="I687" s="834">
        <v>1</v>
      </c>
      <c r="J687" s="834">
        <v>5</v>
      </c>
      <c r="K687" s="844" t="s">
        <v>1264</v>
      </c>
      <c r="L687" s="853"/>
      <c r="M687" s="837" t="s">
        <v>3003</v>
      </c>
      <c r="N687" s="838"/>
      <c r="O687" s="839"/>
      <c r="P687" s="839"/>
      <c r="Q687" s="839"/>
      <c r="R687" s="839"/>
      <c r="S687" s="839"/>
      <c r="T687" s="840"/>
      <c r="U687" s="82"/>
    </row>
    <row r="688" spans="1:23" ht="18" customHeight="1">
      <c r="A688" s="228" t="s">
        <v>1398</v>
      </c>
      <c r="B688" s="828"/>
      <c r="C688" s="852" t="str">
        <f>A688</f>
        <v>IC43</v>
      </c>
      <c r="D688" s="851">
        <v>0</v>
      </c>
      <c r="E688" s="831">
        <v>51</v>
      </c>
      <c r="F688" s="831">
        <v>5</v>
      </c>
      <c r="G688" s="831">
        <v>1</v>
      </c>
      <c r="H688" s="832" t="s">
        <v>1231</v>
      </c>
      <c r="I688" s="834">
        <v>1</v>
      </c>
      <c r="J688" s="834">
        <v>5</v>
      </c>
      <c r="K688" s="844" t="s">
        <v>1264</v>
      </c>
      <c r="L688" s="853"/>
      <c r="M688" s="837" t="s">
        <v>3004</v>
      </c>
      <c r="N688" s="838"/>
      <c r="O688" s="839"/>
      <c r="P688" s="839"/>
      <c r="Q688" s="839"/>
      <c r="R688" s="839"/>
      <c r="S688" s="839"/>
      <c r="T688" s="855"/>
      <c r="V688" s="124"/>
      <c r="W688" s="124"/>
    </row>
    <row r="689" spans="1:23" ht="18" customHeight="1">
      <c r="A689" s="228" t="s">
        <v>3005</v>
      </c>
      <c r="B689" s="828"/>
      <c r="C689" s="852" t="str">
        <f>A689</f>
        <v>IC45</v>
      </c>
      <c r="D689" s="851">
        <v>2</v>
      </c>
      <c r="E689" s="831">
        <v>51</v>
      </c>
      <c r="F689" s="831">
        <v>5</v>
      </c>
      <c r="G689" s="831">
        <v>1</v>
      </c>
      <c r="H689" s="832" t="s">
        <v>1231</v>
      </c>
      <c r="I689" s="834">
        <v>1</v>
      </c>
      <c r="J689" s="834">
        <v>5</v>
      </c>
      <c r="K689" s="844" t="s">
        <v>1264</v>
      </c>
      <c r="L689" s="853"/>
      <c r="M689" s="837" t="s">
        <v>3003</v>
      </c>
      <c r="N689" s="838"/>
      <c r="O689" s="839"/>
      <c r="P689" s="839"/>
      <c r="Q689" s="839"/>
      <c r="R689" s="839"/>
      <c r="S689" s="839"/>
      <c r="T689" s="855"/>
      <c r="V689" s="124"/>
      <c r="W689" s="124"/>
    </row>
    <row r="690" spans="1:23">
      <c r="B690" s="856"/>
      <c r="C690" s="857"/>
      <c r="D690" s="858"/>
      <c r="E690" s="859"/>
      <c r="F690" s="859"/>
      <c r="G690" s="859"/>
      <c r="H690" s="860"/>
      <c r="I690" s="861"/>
      <c r="J690" s="861"/>
      <c r="K690" s="861"/>
      <c r="L690" s="862"/>
      <c r="M690" s="863"/>
      <c r="N690" s="864"/>
      <c r="O690" s="864"/>
      <c r="P690" s="864"/>
      <c r="Q690" s="865"/>
      <c r="R690" s="865"/>
      <c r="S690" s="864"/>
      <c r="T690" s="866"/>
      <c r="V690" s="124"/>
      <c r="W690" s="124"/>
    </row>
    <row r="691" spans="1:23">
      <c r="V691" s="124"/>
      <c r="W691" s="124"/>
    </row>
    <row r="692" spans="1:23">
      <c r="V692" s="124"/>
      <c r="W692" s="124"/>
    </row>
    <row r="693" spans="1:23">
      <c r="V693" s="124"/>
      <c r="W693" s="124"/>
    </row>
    <row r="694" spans="1:23">
      <c r="V694" s="124"/>
      <c r="W694" s="124"/>
    </row>
    <row r="695" spans="1:23">
      <c r="V695" s="124"/>
      <c r="W695" s="124"/>
    </row>
    <row r="696" spans="1:23">
      <c r="V696" s="124"/>
      <c r="W696" s="124"/>
    </row>
    <row r="697" spans="1:23">
      <c r="A697" s="60"/>
      <c r="B697" s="60"/>
      <c r="C697" s="60"/>
      <c r="D697" s="60"/>
      <c r="E697" s="60"/>
      <c r="F697" s="60"/>
      <c r="G697" s="60"/>
      <c r="H697" s="60"/>
      <c r="I697" s="60"/>
      <c r="J697" s="60"/>
      <c r="K697" s="60"/>
      <c r="L697" s="60"/>
      <c r="M697" s="60"/>
      <c r="N697" s="60"/>
      <c r="O697" s="60"/>
      <c r="P697" s="60"/>
      <c r="S697" s="60"/>
      <c r="T697" s="60"/>
      <c r="U697" s="60"/>
      <c r="V697" s="124"/>
      <c r="W697" s="124"/>
    </row>
    <row r="698" spans="1:23">
      <c r="A698" s="60"/>
      <c r="B698" s="60"/>
      <c r="C698" s="60"/>
      <c r="D698" s="60"/>
      <c r="E698" s="60"/>
      <c r="F698" s="60"/>
      <c r="G698" s="60"/>
      <c r="H698" s="60"/>
      <c r="I698" s="60"/>
      <c r="J698" s="60"/>
      <c r="K698" s="60"/>
      <c r="L698" s="60"/>
      <c r="M698" s="60"/>
      <c r="N698" s="60"/>
      <c r="O698" s="60"/>
      <c r="P698" s="60"/>
      <c r="S698" s="60"/>
      <c r="T698" s="60"/>
      <c r="U698" s="60"/>
      <c r="V698" s="124"/>
      <c r="W698" s="124"/>
    </row>
    <row r="699" spans="1:23">
      <c r="A699" s="60"/>
      <c r="B699" s="60"/>
      <c r="C699" s="60"/>
      <c r="D699" s="60"/>
      <c r="E699" s="60"/>
      <c r="F699" s="60"/>
      <c r="G699" s="60"/>
      <c r="H699" s="60"/>
      <c r="I699" s="60"/>
      <c r="J699" s="60"/>
      <c r="K699" s="60"/>
      <c r="L699" s="60"/>
      <c r="M699" s="60"/>
      <c r="N699" s="60"/>
      <c r="O699" s="60"/>
      <c r="P699" s="60"/>
      <c r="S699" s="60"/>
      <c r="T699" s="60"/>
      <c r="U699" s="60"/>
      <c r="V699" s="124"/>
      <c r="W699" s="124"/>
    </row>
    <row r="700" spans="1:23">
      <c r="A700" s="60"/>
      <c r="B700" s="60"/>
      <c r="C700" s="60"/>
      <c r="D700" s="60"/>
      <c r="E700" s="60"/>
      <c r="F700" s="60"/>
      <c r="G700" s="60"/>
      <c r="H700" s="60"/>
      <c r="I700" s="60"/>
      <c r="J700" s="60"/>
      <c r="K700" s="60"/>
      <c r="L700" s="60"/>
      <c r="M700" s="60"/>
      <c r="N700" s="60"/>
      <c r="O700" s="60"/>
      <c r="P700" s="60"/>
      <c r="S700" s="60"/>
      <c r="T700" s="60"/>
      <c r="U700" s="60"/>
      <c r="V700" s="124"/>
      <c r="W700" s="124"/>
    </row>
    <row r="701" spans="1:23">
      <c r="V701" s="124"/>
      <c r="W701" s="124"/>
    </row>
    <row r="702" spans="1:23">
      <c r="V702" s="124"/>
      <c r="W702" s="124"/>
    </row>
    <row r="703" spans="1:23">
      <c r="V703" s="124"/>
      <c r="W703" s="124"/>
    </row>
    <row r="704" spans="1:23">
      <c r="V704" s="124"/>
      <c r="W704" s="124"/>
    </row>
  </sheetData>
  <customSheetViews>
    <customSheetView guid="{7E939021-AB21-11D8-AF36-000C7665EC84}" scale="70" showRuler="0">
      <selection activeCell="F18" sqref="F18"/>
      <rowBreaks count="12" manualBreakCount="12">
        <brk id="32" max="11" man="1"/>
        <brk id="66" max="11" man="1"/>
        <brk id="104" max="11" man="1"/>
        <brk id="139" max="11" man="1"/>
        <brk id="174" max="11" man="1"/>
        <brk id="213" max="11" man="1"/>
        <brk id="246" max="11" man="1"/>
        <brk id="286" max="11" man="1"/>
        <brk id="321" max="11" man="1"/>
        <brk id="351" max="11" man="1"/>
        <brk id="381" max="11" man="1"/>
        <brk id="441" max="11" man="1"/>
      </rowBreaks>
      <colBreaks count="1" manualBreakCount="1">
        <brk id="13" max="424" man="1"/>
      </colBreaks>
      <pageMargins left="0.15748031496062992" right="0.15748031496062992" top="0.39370078740157483" bottom="0.19685039370078741" header="0" footer="0"/>
      <printOptions horizontalCentered="1"/>
      <pageSetup paperSize="9" orientation="portrait" horizontalDpi="4294967292" verticalDpi="0" r:id="rId1"/>
      <headerFooter alignWithMargins="0">
        <oddFooter>第 &amp;P 頁，共 &amp;N 頁</oddFooter>
      </headerFooter>
    </customSheetView>
  </customSheetViews>
  <mergeCells count="8">
    <mergeCell ref="N1:O1"/>
    <mergeCell ref="Y92:Y94"/>
    <mergeCell ref="Y96:Y98"/>
    <mergeCell ref="V3:W3"/>
    <mergeCell ref="V13:W13"/>
    <mergeCell ref="V25:W25"/>
    <mergeCell ref="V38:W38"/>
    <mergeCell ref="V57:W57"/>
  </mergeCells>
  <phoneticPr fontId="6" type="noConversion"/>
  <dataValidations count="1">
    <dataValidation type="textLength" allowBlank="1" showInputMessage="1" showErrorMessage="1" sqref="C656:C665 A656:A665" xr:uid="{09528CF2-4278-46D9-BC99-1A3E4A187EDF}">
      <formula1>99999</formula1>
      <formula2>9999999</formula2>
    </dataValidation>
  </dataValidations>
  <printOptions horizontalCentered="1"/>
  <pageMargins left="0.15748031496062992" right="0.15748031496062992" top="0.19685039370078741" bottom="0.39370078740157483" header="0" footer="0"/>
  <pageSetup paperSize="9" scale="97" orientation="portrait" horizontalDpi="4294967292" r:id="rId2"/>
  <headerFooter alignWithMargins="0">
    <oddFooter>第 &amp;P 頁，共 &amp;N 頁</oddFooter>
  </headerFooter>
  <rowBreaks count="13" manualBreakCount="13">
    <brk id="46" max="11" man="1"/>
    <brk id="90" max="11" man="1"/>
    <brk id="125" max="11" man="1"/>
    <brk id="170" max="11" man="1"/>
    <brk id="214" max="11" man="1"/>
    <brk id="253" max="11" man="1"/>
    <brk id="298" max="11" man="1"/>
    <brk id="323" max="11" man="1"/>
    <brk id="358" max="11" man="1"/>
    <brk id="403" max="11" man="1"/>
    <brk id="513" max="11" man="1"/>
    <brk id="553" max="11" man="1"/>
    <brk id="588" max="11" man="1"/>
  </rowBreaks>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CD8F8-FEE8-4E9C-8240-52E2BF5A0C53}">
  <sheetPr codeName="工作表5">
    <tabColor indexed="13"/>
  </sheetPr>
  <dimension ref="A1:AK31"/>
  <sheetViews>
    <sheetView view="pageBreakPreview" zoomScale="60" zoomScaleNormal="100" workbookViewId="0">
      <selection sqref="A1:Y2"/>
    </sheetView>
  </sheetViews>
  <sheetFormatPr defaultRowHeight="16.5"/>
  <cols>
    <col min="3" max="17" width="5.75" customWidth="1"/>
    <col min="18" max="18" width="7.625" customWidth="1"/>
    <col min="19" max="19" width="10" style="1028" customWidth="1"/>
    <col min="25" max="25" width="26.5" bestFit="1" customWidth="1"/>
    <col min="26" max="26" width="16.5" bestFit="1" customWidth="1"/>
    <col min="27" max="27" width="22.125" bestFit="1" customWidth="1"/>
    <col min="28" max="28" width="17.375" bestFit="1" customWidth="1"/>
    <col min="29" max="30" width="11.75" bestFit="1" customWidth="1"/>
    <col min="31" max="31" width="20.125" bestFit="1" customWidth="1"/>
    <col min="32" max="32" width="7" bestFit="1" customWidth="1"/>
    <col min="33" max="33" width="20.125" bestFit="1" customWidth="1"/>
    <col min="34" max="34" width="11.75" bestFit="1" customWidth="1"/>
    <col min="35" max="35" width="14.5" bestFit="1" customWidth="1"/>
    <col min="36" max="36" width="11.75" bestFit="1" customWidth="1"/>
    <col min="37" max="37" width="7" bestFit="1" customWidth="1"/>
  </cols>
  <sheetData>
    <row r="1" spans="1:37" ht="30">
      <c r="A1" s="2094" t="s">
        <v>3750</v>
      </c>
      <c r="B1" s="2094"/>
      <c r="C1" s="2094"/>
      <c r="D1" s="2094"/>
      <c r="E1" s="2094"/>
      <c r="F1" s="2094"/>
      <c r="G1" s="2094"/>
      <c r="H1" s="2094"/>
      <c r="I1" s="2094"/>
      <c r="J1" s="2094"/>
      <c r="K1" s="2094"/>
      <c r="L1" s="2094"/>
      <c r="M1" s="2094"/>
      <c r="N1" s="2094"/>
      <c r="O1" s="2094"/>
      <c r="P1" s="2094"/>
      <c r="Q1" s="2094"/>
      <c r="R1" s="2094"/>
      <c r="S1" s="2094"/>
      <c r="Y1" s="869" t="s">
        <v>3439</v>
      </c>
      <c r="Z1" s="1028" t="s">
        <v>3383</v>
      </c>
    </row>
    <row r="2" spans="1:37" ht="34.9" customHeight="1" thickBot="1">
      <c r="A2" s="2097" t="s">
        <v>3607</v>
      </c>
      <c r="B2" s="2097"/>
      <c r="C2" s="2097"/>
      <c r="D2" s="2097"/>
      <c r="E2" s="2097"/>
      <c r="F2" s="2097"/>
      <c r="G2" s="2097"/>
      <c r="H2" s="2097"/>
      <c r="I2" s="2097"/>
      <c r="J2" s="2097"/>
      <c r="K2" s="2097"/>
      <c r="L2" s="2097"/>
      <c r="M2" s="2097"/>
      <c r="N2" s="2097"/>
      <c r="O2" s="2097"/>
      <c r="P2" s="2097"/>
      <c r="Q2" s="2097"/>
      <c r="R2" s="2097"/>
      <c r="S2" s="2097"/>
    </row>
    <row r="3" spans="1:37" ht="42" customHeight="1">
      <c r="A3" s="2101" t="s">
        <v>3631</v>
      </c>
      <c r="B3" s="2102"/>
      <c r="C3" s="2098" t="s">
        <v>3605</v>
      </c>
      <c r="D3" s="2098"/>
      <c r="E3" s="2098"/>
      <c r="F3" s="2098"/>
      <c r="G3" s="2098"/>
      <c r="H3" s="2098"/>
      <c r="I3" s="2098"/>
      <c r="J3" s="2098"/>
      <c r="K3" s="2098"/>
      <c r="L3" s="2098"/>
      <c r="M3" s="2098"/>
      <c r="N3" s="2098"/>
      <c r="O3" s="2098"/>
      <c r="P3" s="2098"/>
      <c r="Q3" s="2098"/>
      <c r="R3" s="2099" t="s">
        <v>3624</v>
      </c>
      <c r="S3" s="2105" t="s">
        <v>3606</v>
      </c>
      <c r="Y3" s="869" t="s">
        <v>3637</v>
      </c>
      <c r="Z3" s="869" t="s">
        <v>3695</v>
      </c>
    </row>
    <row r="4" spans="1:37" ht="79.5">
      <c r="A4" s="2103"/>
      <c r="B4" s="2104"/>
      <c r="C4" s="1038" t="s">
        <v>3610</v>
      </c>
      <c r="D4" s="1038" t="s">
        <v>3613</v>
      </c>
      <c r="E4" s="1038" t="s">
        <v>2153</v>
      </c>
      <c r="F4" s="1038" t="s">
        <v>3614</v>
      </c>
      <c r="G4" s="1038" t="s">
        <v>3611</v>
      </c>
      <c r="H4" s="1038" t="s">
        <v>1862</v>
      </c>
      <c r="I4" s="1038" t="s">
        <v>3615</v>
      </c>
      <c r="J4" s="1038" t="s">
        <v>1670</v>
      </c>
      <c r="K4" s="1038" t="s">
        <v>1674</v>
      </c>
      <c r="L4" s="1038" t="s">
        <v>3612</v>
      </c>
      <c r="M4" s="1038" t="s">
        <v>3616</v>
      </c>
      <c r="N4" s="1038" t="s">
        <v>3617</v>
      </c>
      <c r="O4" s="1038" t="s">
        <v>1852</v>
      </c>
      <c r="P4" s="1038" t="s">
        <v>1841</v>
      </c>
      <c r="Q4" s="1034" t="s">
        <v>1627</v>
      </c>
      <c r="R4" s="2100"/>
      <c r="S4" s="2106"/>
      <c r="Y4" s="869" t="s">
        <v>3574</v>
      </c>
      <c r="Z4" s="1028" t="s">
        <v>3181</v>
      </c>
      <c r="AA4" s="1028" t="s">
        <v>3088</v>
      </c>
      <c r="AB4" s="1028" t="s">
        <v>3097</v>
      </c>
      <c r="AC4" s="1028" t="s">
        <v>732</v>
      </c>
      <c r="AD4" s="1028" t="s">
        <v>3094</v>
      </c>
      <c r="AE4" s="1028" t="s">
        <v>3152</v>
      </c>
      <c r="AF4" s="1028" t="s">
        <v>3132</v>
      </c>
      <c r="AG4" s="1028" t="s">
        <v>3167</v>
      </c>
      <c r="AH4" s="1028" t="s">
        <v>3194</v>
      </c>
      <c r="AI4" s="1028" t="s">
        <v>3095</v>
      </c>
      <c r="AJ4" s="1028" t="s">
        <v>3090</v>
      </c>
      <c r="AK4" s="1028" t="s">
        <v>3382</v>
      </c>
    </row>
    <row r="5" spans="1:37" ht="45.6" customHeight="1">
      <c r="A5" s="2095" t="s">
        <v>3609</v>
      </c>
      <c r="B5" s="1039" t="s">
        <v>3618</v>
      </c>
      <c r="C5" s="1044"/>
      <c r="D5" s="1045"/>
      <c r="E5" s="1046"/>
      <c r="F5" s="1046"/>
      <c r="G5" s="1045"/>
      <c r="H5" s="1045"/>
      <c r="I5" s="1045"/>
      <c r="J5" s="1045"/>
      <c r="K5" s="1045"/>
      <c r="L5" s="1045"/>
      <c r="M5" s="1045"/>
      <c r="N5" s="1045"/>
      <c r="O5" s="1045"/>
      <c r="P5" s="1045"/>
      <c r="Q5" s="1045"/>
      <c r="R5" s="1045"/>
      <c r="S5" s="1031"/>
      <c r="Y5" s="973" t="s">
        <v>3591</v>
      </c>
      <c r="Z5" s="870">
        <v>2</v>
      </c>
      <c r="AA5" s="870">
        <v>4</v>
      </c>
      <c r="AB5" s="870">
        <v>1</v>
      </c>
      <c r="AC5" s="870">
        <v>1</v>
      </c>
      <c r="AD5" s="870">
        <v>1</v>
      </c>
      <c r="AE5" s="870">
        <v>3</v>
      </c>
      <c r="AF5" s="870">
        <v>1</v>
      </c>
      <c r="AG5" s="870"/>
      <c r="AH5" s="870"/>
      <c r="AI5" s="870"/>
      <c r="AJ5" s="870">
        <v>1</v>
      </c>
      <c r="AK5" s="870">
        <v>14</v>
      </c>
    </row>
    <row r="6" spans="1:37" ht="52.9" customHeight="1" thickBot="1">
      <c r="A6" s="2096"/>
      <c r="B6" s="1037" t="s">
        <v>3619</v>
      </c>
      <c r="C6" s="1030">
        <v>0</v>
      </c>
      <c r="D6" s="1033">
        <v>13</v>
      </c>
      <c r="E6" s="1030">
        <v>0</v>
      </c>
      <c r="F6" s="1030">
        <v>0</v>
      </c>
      <c r="G6" s="1030">
        <v>4</v>
      </c>
      <c r="H6" s="1030">
        <v>0</v>
      </c>
      <c r="I6" s="1030">
        <v>12</v>
      </c>
      <c r="J6" s="1030">
        <v>4</v>
      </c>
      <c r="K6" s="1030">
        <v>3</v>
      </c>
      <c r="L6" s="1030">
        <v>0</v>
      </c>
      <c r="M6" s="1030">
        <v>0</v>
      </c>
      <c r="N6" s="1030">
        <v>0</v>
      </c>
      <c r="O6" s="1030">
        <v>0</v>
      </c>
      <c r="P6" s="1030">
        <v>2</v>
      </c>
      <c r="Q6" s="1030">
        <v>0</v>
      </c>
      <c r="R6" s="1030">
        <f>SUM(C6:Q6)</f>
        <v>38</v>
      </c>
      <c r="S6" s="1042"/>
      <c r="Y6" s="973" t="s">
        <v>3632</v>
      </c>
      <c r="Z6" s="870"/>
      <c r="AA6" s="870">
        <v>1</v>
      </c>
      <c r="AB6" s="870"/>
      <c r="AC6" s="870"/>
      <c r="AD6" s="870"/>
      <c r="AE6" s="870"/>
      <c r="AF6" s="870"/>
      <c r="AG6" s="870"/>
      <c r="AH6" s="870"/>
      <c r="AI6" s="870"/>
      <c r="AJ6" s="870"/>
      <c r="AK6" s="870">
        <v>1</v>
      </c>
    </row>
    <row r="7" spans="1:37">
      <c r="Y7" s="973" t="s">
        <v>3588</v>
      </c>
      <c r="Z7" s="870"/>
      <c r="AA7" s="870"/>
      <c r="AB7" s="870"/>
      <c r="AC7" s="870"/>
      <c r="AD7" s="870"/>
      <c r="AE7" s="870"/>
      <c r="AF7" s="870"/>
      <c r="AG7" s="870">
        <v>1</v>
      </c>
      <c r="AH7" s="870"/>
      <c r="AI7" s="870"/>
      <c r="AJ7" s="870"/>
      <c r="AK7" s="870">
        <v>1</v>
      </c>
    </row>
    <row r="8" spans="1:37" ht="49.7" customHeight="1">
      <c r="A8" s="2090" t="s">
        <v>3780</v>
      </c>
      <c r="B8" s="2091"/>
      <c r="C8" s="2091"/>
      <c r="D8" s="2091"/>
      <c r="E8" s="2091"/>
      <c r="F8" s="2091"/>
      <c r="G8" s="2091"/>
      <c r="H8" s="2091"/>
      <c r="I8" s="2091"/>
      <c r="J8" s="2091"/>
      <c r="K8" s="2091"/>
      <c r="L8" s="2091"/>
      <c r="M8" s="2091"/>
      <c r="N8" s="2091"/>
      <c r="O8" s="2091"/>
      <c r="P8" s="2091"/>
      <c r="Q8" s="2091"/>
      <c r="R8" s="2091"/>
      <c r="S8" s="2091"/>
      <c r="Y8" s="973" t="s">
        <v>3633</v>
      </c>
      <c r="Z8" s="870"/>
      <c r="AA8" s="870">
        <v>1</v>
      </c>
      <c r="AB8" s="870"/>
      <c r="AC8" s="870"/>
      <c r="AD8" s="870"/>
      <c r="AE8" s="870"/>
      <c r="AF8" s="870"/>
      <c r="AG8" s="870">
        <v>1</v>
      </c>
      <c r="AH8" s="870"/>
      <c r="AI8" s="870"/>
      <c r="AJ8" s="870"/>
      <c r="AK8" s="870">
        <v>2</v>
      </c>
    </row>
    <row r="9" spans="1:37" s="1028" customFormat="1">
      <c r="A9" s="1035" t="s">
        <v>3625</v>
      </c>
      <c r="Y9" s="973" t="s">
        <v>3634</v>
      </c>
      <c r="Z9" s="870"/>
      <c r="AA9" s="870"/>
      <c r="AB9" s="870"/>
      <c r="AC9" s="870"/>
      <c r="AD9" s="870"/>
      <c r="AE9" s="870"/>
      <c r="AF9" s="870"/>
      <c r="AG9" s="870"/>
      <c r="AH9" s="870">
        <v>2</v>
      </c>
      <c r="AI9" s="870">
        <v>2</v>
      </c>
      <c r="AJ9" s="870"/>
      <c r="AK9" s="870">
        <v>4</v>
      </c>
    </row>
    <row r="10" spans="1:37">
      <c r="Y10" s="973" t="s">
        <v>3670</v>
      </c>
      <c r="Z10" s="870"/>
      <c r="AA10" s="870">
        <v>1</v>
      </c>
      <c r="AB10" s="870"/>
      <c r="AC10" s="870">
        <v>1</v>
      </c>
      <c r="AD10" s="870"/>
      <c r="AE10" s="870"/>
      <c r="AF10" s="870"/>
      <c r="AG10" s="870"/>
      <c r="AH10" s="870"/>
      <c r="AI10" s="870"/>
      <c r="AJ10" s="870"/>
      <c r="AK10" s="870">
        <v>2</v>
      </c>
    </row>
    <row r="11" spans="1:37" ht="19.5">
      <c r="B11" s="1029" t="s">
        <v>3620</v>
      </c>
      <c r="F11" s="1029" t="s">
        <v>3621</v>
      </c>
      <c r="J11" s="1029" t="s">
        <v>3622</v>
      </c>
      <c r="N11" s="1036" t="s">
        <v>3623</v>
      </c>
      <c r="O11" s="1028"/>
      <c r="Y11" s="973" t="s">
        <v>3635</v>
      </c>
      <c r="Z11" s="870"/>
      <c r="AA11" s="870">
        <v>1</v>
      </c>
      <c r="AB11" s="870"/>
      <c r="AC11" s="870"/>
      <c r="AD11" s="870"/>
      <c r="AE11" s="870"/>
      <c r="AF11" s="870"/>
      <c r="AG11" s="870"/>
      <c r="AH11" s="870"/>
      <c r="AI11" s="870"/>
      <c r="AJ11" s="870">
        <v>1</v>
      </c>
      <c r="AK11" s="870">
        <v>2</v>
      </c>
    </row>
    <row r="12" spans="1:37">
      <c r="Y12" s="973" t="s">
        <v>3590</v>
      </c>
      <c r="Z12" s="870">
        <v>2</v>
      </c>
      <c r="AA12" s="870">
        <v>3</v>
      </c>
      <c r="AB12" s="870"/>
      <c r="AC12" s="870"/>
      <c r="AD12" s="870"/>
      <c r="AE12" s="870"/>
      <c r="AF12" s="870"/>
      <c r="AG12" s="870"/>
      <c r="AH12" s="870"/>
      <c r="AI12" s="870">
        <v>1</v>
      </c>
      <c r="AJ12" s="870"/>
      <c r="AK12" s="870">
        <v>6</v>
      </c>
    </row>
    <row r="13" spans="1:37" ht="30">
      <c r="A13" s="2094" t="s">
        <v>3781</v>
      </c>
      <c r="B13" s="2094"/>
      <c r="C13" s="2094"/>
      <c r="D13" s="2094"/>
      <c r="E13" s="2094"/>
      <c r="F13" s="2094"/>
      <c r="G13" s="2094"/>
      <c r="H13" s="2094"/>
      <c r="I13" s="2094"/>
      <c r="J13" s="2094"/>
      <c r="K13" s="2094"/>
      <c r="L13" s="2094"/>
      <c r="M13" s="2094"/>
      <c r="N13" s="2094"/>
      <c r="O13" s="2094"/>
      <c r="P13" s="2094"/>
      <c r="Q13" s="2094"/>
      <c r="R13" s="2094"/>
      <c r="S13" s="2094"/>
      <c r="T13" s="1043"/>
      <c r="Y13" s="973" t="s">
        <v>3589</v>
      </c>
      <c r="Z13" s="870"/>
      <c r="AA13" s="870">
        <v>1</v>
      </c>
      <c r="AB13" s="870"/>
      <c r="AC13" s="870"/>
      <c r="AD13" s="870"/>
      <c r="AE13" s="870"/>
      <c r="AF13" s="870">
        <v>3</v>
      </c>
      <c r="AG13" s="870"/>
      <c r="AH13" s="870"/>
      <c r="AI13" s="870"/>
      <c r="AJ13" s="870"/>
      <c r="AK13" s="870">
        <v>4</v>
      </c>
    </row>
    <row r="14" spans="1:37" ht="25.5">
      <c r="A14" s="2097" t="s">
        <v>3627</v>
      </c>
      <c r="B14" s="2097"/>
      <c r="C14" s="2097"/>
      <c r="D14" s="2097"/>
      <c r="E14" s="2097"/>
      <c r="F14" s="2097"/>
      <c r="G14" s="2097"/>
      <c r="H14" s="2097"/>
      <c r="I14" s="2097"/>
      <c r="J14" s="2097"/>
      <c r="K14" s="2097"/>
      <c r="L14" s="2097"/>
      <c r="M14" s="2097"/>
      <c r="N14" s="2097"/>
      <c r="O14" s="2097"/>
      <c r="P14" s="2097"/>
      <c r="Q14" s="2097"/>
      <c r="R14" s="2097"/>
      <c r="S14" s="2097"/>
      <c r="T14" s="1043"/>
      <c r="Y14" s="973" t="s">
        <v>3636</v>
      </c>
      <c r="Z14" s="870"/>
      <c r="AA14" s="870"/>
      <c r="AB14" s="870"/>
      <c r="AC14" s="870"/>
      <c r="AD14" s="870">
        <v>1</v>
      </c>
      <c r="AE14" s="870"/>
      <c r="AF14" s="870"/>
      <c r="AG14" s="870"/>
      <c r="AH14" s="870">
        <v>1</v>
      </c>
      <c r="AI14" s="870"/>
      <c r="AJ14" s="870"/>
      <c r="AK14" s="870">
        <v>2</v>
      </c>
    </row>
    <row r="15" spans="1:37" ht="19.5">
      <c r="A15" s="2092" t="s">
        <v>3608</v>
      </c>
      <c r="B15" s="2092"/>
      <c r="C15" s="2093" t="s">
        <v>3605</v>
      </c>
      <c r="D15" s="2093"/>
      <c r="E15" s="2093"/>
      <c r="F15" s="2093"/>
      <c r="G15" s="2093"/>
      <c r="H15" s="2093"/>
      <c r="I15" s="2093"/>
      <c r="J15" s="2093"/>
      <c r="K15" s="2093"/>
      <c r="L15" s="2093"/>
      <c r="M15" s="2093"/>
      <c r="N15" s="2093"/>
      <c r="O15" s="2093"/>
      <c r="P15" s="2093"/>
      <c r="Q15" s="2093"/>
      <c r="R15" s="2087" t="s">
        <v>3624</v>
      </c>
      <c r="S15" s="2087" t="s">
        <v>3630</v>
      </c>
      <c r="T15" s="2087" t="s">
        <v>3606</v>
      </c>
      <c r="Y15" s="973" t="s">
        <v>3382</v>
      </c>
      <c r="Z15" s="870">
        <v>4</v>
      </c>
      <c r="AA15" s="870">
        <v>12</v>
      </c>
      <c r="AB15" s="870">
        <v>1</v>
      </c>
      <c r="AC15" s="870">
        <v>2</v>
      </c>
      <c r="AD15" s="870">
        <v>2</v>
      </c>
      <c r="AE15" s="870">
        <v>3</v>
      </c>
      <c r="AF15" s="870">
        <v>4</v>
      </c>
      <c r="AG15" s="870">
        <v>2</v>
      </c>
      <c r="AH15" s="870">
        <v>3</v>
      </c>
      <c r="AI15" s="870">
        <v>3</v>
      </c>
      <c r="AJ15" s="870">
        <v>2</v>
      </c>
      <c r="AK15" s="870">
        <v>38</v>
      </c>
    </row>
    <row r="16" spans="1:37" ht="94.15" customHeight="1">
      <c r="A16" s="2092"/>
      <c r="B16" s="2092"/>
      <c r="C16" s="1038" t="s">
        <v>3610</v>
      </c>
      <c r="D16" s="1038" t="s">
        <v>3613</v>
      </c>
      <c r="E16" s="1038" t="s">
        <v>2153</v>
      </c>
      <c r="F16" s="1038" t="s">
        <v>3614</v>
      </c>
      <c r="G16" s="1038" t="s">
        <v>3611</v>
      </c>
      <c r="H16" s="1038" t="s">
        <v>1862</v>
      </c>
      <c r="I16" s="1038" t="s">
        <v>3629</v>
      </c>
      <c r="J16" s="1038" t="s">
        <v>1670</v>
      </c>
      <c r="K16" s="1038" t="s">
        <v>1674</v>
      </c>
      <c r="L16" s="1038" t="s">
        <v>3612</v>
      </c>
      <c r="M16" s="1038" t="s">
        <v>3616</v>
      </c>
      <c r="N16" s="1038" t="s">
        <v>3617</v>
      </c>
      <c r="O16" s="1038" t="s">
        <v>1852</v>
      </c>
      <c r="P16" s="1038" t="s">
        <v>1841</v>
      </c>
      <c r="Q16" s="1038" t="s">
        <v>1627</v>
      </c>
      <c r="R16" s="2087"/>
      <c r="S16" s="2087"/>
      <c r="T16" s="2087"/>
    </row>
    <row r="17" spans="1:27" ht="35.450000000000003" customHeight="1">
      <c r="A17" s="2088" t="s">
        <v>3609</v>
      </c>
      <c r="B17" s="1040" t="s">
        <v>3618</v>
      </c>
      <c r="C17" s="1044"/>
      <c r="D17" s="1044"/>
      <c r="E17" s="1044"/>
      <c r="F17" s="1044"/>
      <c r="G17" s="1044"/>
      <c r="H17" s="1044"/>
      <c r="I17" s="1044"/>
      <c r="J17" s="1044"/>
      <c r="K17" s="1044"/>
      <c r="L17" s="1044"/>
      <c r="M17" s="1044"/>
      <c r="N17" s="1044"/>
      <c r="O17" s="1044"/>
      <c r="P17" s="1044"/>
      <c r="Q17" s="1044"/>
      <c r="R17" s="1044"/>
      <c r="S17" s="1032"/>
      <c r="T17" s="1032"/>
    </row>
    <row r="18" spans="1:27" s="1028" customFormat="1" ht="35.450000000000003" customHeight="1">
      <c r="A18" s="2088"/>
      <c r="B18" s="1040" t="s">
        <v>3619</v>
      </c>
      <c r="C18" s="1041">
        <v>2</v>
      </c>
      <c r="D18" s="1041">
        <v>6</v>
      </c>
      <c r="E18" s="1041">
        <v>0</v>
      </c>
      <c r="F18" s="1041">
        <v>0</v>
      </c>
      <c r="G18" s="1041">
        <v>1</v>
      </c>
      <c r="H18" s="1041">
        <v>0</v>
      </c>
      <c r="I18" s="1041">
        <v>0</v>
      </c>
      <c r="J18" s="1041">
        <v>2</v>
      </c>
      <c r="K18" s="1041">
        <v>0</v>
      </c>
      <c r="L18" s="1041">
        <v>0</v>
      </c>
      <c r="M18" s="1041">
        <v>0</v>
      </c>
      <c r="N18" s="1041">
        <v>0</v>
      </c>
      <c r="O18" s="1041">
        <v>0</v>
      </c>
      <c r="P18" s="1041">
        <v>0</v>
      </c>
      <c r="Q18" s="1041">
        <v>0</v>
      </c>
      <c r="R18" s="1041">
        <v>5</v>
      </c>
      <c r="S18" s="1041">
        <f>SUM(C18:Q18)</f>
        <v>11</v>
      </c>
      <c r="T18" s="1047"/>
      <c r="Y18"/>
      <c r="Z18"/>
      <c r="AA18"/>
    </row>
    <row r="19" spans="1:27" ht="35.450000000000003" customHeight="1">
      <c r="A19" s="2089"/>
      <c r="B19" s="1040" t="s">
        <v>3628</v>
      </c>
      <c r="C19" s="1047">
        <v>0</v>
      </c>
      <c r="D19" s="1047">
        <v>0</v>
      </c>
      <c r="E19" s="1047">
        <v>0</v>
      </c>
      <c r="F19" s="1047">
        <v>0</v>
      </c>
      <c r="G19" s="1047">
        <v>0</v>
      </c>
      <c r="H19" s="1047">
        <v>0</v>
      </c>
      <c r="I19" s="1047">
        <v>0</v>
      </c>
      <c r="J19" s="1047">
        <v>0</v>
      </c>
      <c r="K19" s="1047">
        <v>0</v>
      </c>
      <c r="L19" s="1047">
        <v>0</v>
      </c>
      <c r="M19" s="1047">
        <v>0</v>
      </c>
      <c r="N19" s="1047">
        <v>0</v>
      </c>
      <c r="O19" s="1047">
        <v>0</v>
      </c>
      <c r="P19" s="1047">
        <v>0</v>
      </c>
      <c r="Q19" s="1047">
        <v>0</v>
      </c>
      <c r="R19" s="1047">
        <v>0</v>
      </c>
      <c r="S19" s="1041">
        <f>SUM(C19:R19)</f>
        <v>0</v>
      </c>
      <c r="T19" s="1032"/>
    </row>
    <row r="20" spans="1:27">
      <c r="A20" s="1028"/>
      <c r="B20" s="1028"/>
      <c r="C20" s="1028"/>
      <c r="D20" s="1028"/>
      <c r="E20" s="1028"/>
      <c r="F20" s="1028"/>
      <c r="G20" s="1028"/>
      <c r="H20" s="1028"/>
      <c r="I20" s="1028"/>
      <c r="J20" s="1028"/>
      <c r="K20" s="1028"/>
      <c r="L20" s="1028"/>
      <c r="M20" s="1028"/>
      <c r="N20" s="1028"/>
      <c r="O20" s="1028"/>
      <c r="P20" s="1028"/>
      <c r="Q20" s="1028"/>
      <c r="R20" s="1028"/>
    </row>
    <row r="21" spans="1:27">
      <c r="A21" s="2090" t="s">
        <v>3626</v>
      </c>
      <c r="B21" s="2091"/>
      <c r="C21" s="2091"/>
      <c r="D21" s="2091"/>
      <c r="E21" s="2091"/>
      <c r="F21" s="2091"/>
      <c r="G21" s="2091"/>
      <c r="H21" s="2091"/>
      <c r="I21" s="2091"/>
      <c r="J21" s="2091"/>
      <c r="K21" s="2091"/>
      <c r="L21" s="2091"/>
      <c r="M21" s="2091"/>
      <c r="N21" s="2091"/>
      <c r="O21" s="2091"/>
      <c r="P21" s="2091"/>
      <c r="Q21" s="2091"/>
      <c r="R21" s="2091"/>
      <c r="S21" s="2091"/>
      <c r="Y21" s="869" t="s">
        <v>3078</v>
      </c>
      <c r="Z21" s="1028" t="s">
        <v>3383</v>
      </c>
    </row>
    <row r="22" spans="1:27">
      <c r="A22" s="1035" t="s">
        <v>3625</v>
      </c>
      <c r="B22" s="1028"/>
      <c r="C22" s="1028"/>
      <c r="D22" s="1028"/>
      <c r="E22" s="1028"/>
      <c r="F22" s="1028"/>
      <c r="G22" s="1028"/>
      <c r="H22" s="1028"/>
      <c r="I22" s="1028"/>
      <c r="J22" s="1028"/>
      <c r="K22" s="1028"/>
      <c r="L22" s="1028"/>
      <c r="M22" s="1028"/>
      <c r="N22" s="1028"/>
      <c r="O22" s="1028"/>
      <c r="P22" s="1028"/>
      <c r="Q22" s="1028"/>
      <c r="R22" s="1028"/>
    </row>
    <row r="23" spans="1:27">
      <c r="A23" s="1028"/>
      <c r="B23" s="1028"/>
      <c r="C23" s="1028"/>
      <c r="D23" s="1028"/>
      <c r="E23" s="1028"/>
      <c r="F23" s="1028"/>
      <c r="G23" s="1028"/>
      <c r="H23" s="1028"/>
      <c r="I23" s="1028"/>
      <c r="J23" s="1028"/>
      <c r="K23" s="1028"/>
      <c r="L23" s="1028"/>
      <c r="M23" s="1028"/>
      <c r="N23" s="1028"/>
      <c r="O23" s="1028"/>
      <c r="P23" s="1028"/>
      <c r="Q23" s="1028"/>
      <c r="R23" s="1028"/>
      <c r="Y23" s="869" t="s">
        <v>3574</v>
      </c>
      <c r="Z23" t="s">
        <v>3696</v>
      </c>
    </row>
    <row r="24" spans="1:27" ht="19.5">
      <c r="A24" s="1028"/>
      <c r="B24" s="1029" t="s">
        <v>3620</v>
      </c>
      <c r="C24" s="1028"/>
      <c r="D24" s="1028"/>
      <c r="E24" s="1028"/>
      <c r="F24" s="1029" t="s">
        <v>3621</v>
      </c>
      <c r="G24" s="1028"/>
      <c r="H24" s="1028"/>
      <c r="I24" s="1028"/>
      <c r="J24" s="1029" t="s">
        <v>3622</v>
      </c>
      <c r="K24" s="1028"/>
      <c r="L24" s="1028"/>
      <c r="M24" s="1028"/>
      <c r="N24" s="1036" t="s">
        <v>3623</v>
      </c>
      <c r="O24" s="1028"/>
      <c r="P24" s="1028"/>
      <c r="Q24" s="1028"/>
      <c r="R24" s="1028"/>
      <c r="Y24" s="973" t="s">
        <v>3655</v>
      </c>
      <c r="Z24" s="870">
        <v>1</v>
      </c>
    </row>
    <row r="25" spans="1:27">
      <c r="A25" s="1028"/>
      <c r="B25" s="1028"/>
      <c r="C25" s="1028"/>
      <c r="D25" s="1028"/>
      <c r="E25" s="1028"/>
      <c r="F25" s="1028"/>
      <c r="G25" s="1028"/>
      <c r="H25" s="1028"/>
      <c r="I25" s="1028"/>
      <c r="J25" s="1028"/>
      <c r="K25" s="1028"/>
      <c r="L25" s="1028"/>
      <c r="M25" s="1028"/>
      <c r="N25" s="1028"/>
      <c r="O25" s="1028"/>
      <c r="P25" s="1028"/>
      <c r="Q25" s="1028"/>
      <c r="R25" s="1028"/>
      <c r="Y25" s="973" t="s">
        <v>3088</v>
      </c>
      <c r="Z25" s="870">
        <v>1</v>
      </c>
    </row>
    <row r="26" spans="1:27">
      <c r="Y26" s="973" t="s">
        <v>3697</v>
      </c>
      <c r="Z26" s="870">
        <v>1</v>
      </c>
    </row>
    <row r="27" spans="1:27">
      <c r="Y27" s="973" t="s">
        <v>3093</v>
      </c>
      <c r="Z27" s="870">
        <v>1</v>
      </c>
    </row>
    <row r="28" spans="1:27">
      <c r="Y28" s="973" t="s">
        <v>3094</v>
      </c>
      <c r="Z28" s="870">
        <v>4</v>
      </c>
    </row>
    <row r="29" spans="1:27">
      <c r="Y29" s="973" t="s">
        <v>3096</v>
      </c>
      <c r="Z29" s="870">
        <v>2</v>
      </c>
    </row>
    <row r="30" spans="1:27">
      <c r="Y30" s="973" t="s">
        <v>3090</v>
      </c>
      <c r="Z30" s="870">
        <v>1</v>
      </c>
    </row>
    <row r="31" spans="1:27">
      <c r="Y31" s="973" t="s">
        <v>3382</v>
      </c>
      <c r="Z31" s="870">
        <v>11</v>
      </c>
    </row>
  </sheetData>
  <mergeCells count="17">
    <mergeCell ref="A1:S1"/>
    <mergeCell ref="A5:A6"/>
    <mergeCell ref="A8:S8"/>
    <mergeCell ref="A13:S13"/>
    <mergeCell ref="A14:S14"/>
    <mergeCell ref="C3:Q3"/>
    <mergeCell ref="R3:R4"/>
    <mergeCell ref="A3:B4"/>
    <mergeCell ref="A2:S2"/>
    <mergeCell ref="S3:S4"/>
    <mergeCell ref="T15:T16"/>
    <mergeCell ref="A17:A19"/>
    <mergeCell ref="A21:S21"/>
    <mergeCell ref="S15:S16"/>
    <mergeCell ref="A15:B16"/>
    <mergeCell ref="C15:Q15"/>
    <mergeCell ref="R15:R16"/>
  </mergeCells>
  <phoneticPr fontId="6" type="noConversion"/>
  <printOptions horizontalCentered="1" verticalCentered="1"/>
  <pageMargins left="0.70866141732283472" right="0.70866141732283472" top="0.74803149606299213" bottom="0.74803149606299213" header="0.31496062992125984" footer="0.31496062992125984"/>
  <pageSetup paperSize="9" scale="98" orientation="landscape" r:id="rId3"/>
  <rowBreaks count="1" manualBreakCount="1">
    <brk id="12" max="19" man="1"/>
  </rowBreak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D1624-E759-478D-901F-0CD1CD9CC40D}">
  <sheetPr codeName="工作表15">
    <tabColor rgb="FF00B0F0"/>
  </sheetPr>
  <dimension ref="A1:Z803"/>
  <sheetViews>
    <sheetView zoomScaleNormal="100" workbookViewId="0">
      <pane xSplit="1" ySplit="2" topLeftCell="B788" activePane="bottomRight" state="frozen"/>
      <selection sqref="A1:Y2"/>
      <selection pane="topRight" sqref="A1:Y2"/>
      <selection pane="bottomLeft" sqref="A1:Y2"/>
      <selection pane="bottomRight" sqref="A1:Y2"/>
    </sheetView>
  </sheetViews>
  <sheetFormatPr defaultRowHeight="16.5"/>
  <cols>
    <col min="1" max="1" width="3.25" customWidth="1"/>
    <col min="2" max="2" width="7" style="1148" customWidth="1"/>
    <col min="3" max="3" width="11.5" style="1148" customWidth="1"/>
    <col min="4" max="4" width="8.25" style="1148" customWidth="1"/>
    <col min="5" max="5" width="6.25" style="1148" hidden="1" customWidth="1"/>
    <col min="6" max="8" width="0" style="1148" hidden="1" customWidth="1"/>
    <col min="9" max="9" width="7.625" style="1148" customWidth="1"/>
    <col min="10" max="10" width="8.875" style="1148"/>
    <col min="11" max="11" width="0" style="1148" hidden="1" customWidth="1"/>
    <col min="12" max="13" width="0" hidden="1" customWidth="1"/>
    <col min="14" max="14" width="16.875" hidden="1" customWidth="1"/>
    <col min="15" max="17" width="0" hidden="1" customWidth="1"/>
    <col min="18" max="18" width="35.125" style="1143" customWidth="1"/>
    <col min="19" max="19" width="18.875" style="1148" customWidth="1"/>
    <col min="20" max="20" width="6.375" style="1148" customWidth="1"/>
    <col min="21" max="21" width="0" hidden="1" customWidth="1"/>
    <col min="22" max="22" width="13.125" customWidth="1"/>
    <col min="23" max="23" width="16.875" style="1148" customWidth="1"/>
    <col min="24" max="24" width="32.25" customWidth="1"/>
    <col min="25" max="25" width="18" style="1148" customWidth="1"/>
  </cols>
  <sheetData>
    <row r="1" spans="2:26" ht="30" customHeight="1" thickBot="1">
      <c r="B1" s="1223" t="s">
        <v>3676</v>
      </c>
      <c r="W1" s="2025" t="s">
        <v>5258</v>
      </c>
      <c r="X1" s="1225" t="s">
        <v>5259</v>
      </c>
      <c r="Y1" s="1219"/>
      <c r="Z1" s="1219" t="s">
        <v>4076</v>
      </c>
    </row>
    <row r="2" spans="2:26" ht="50.25" thickBot="1">
      <c r="B2" s="1149" t="s">
        <v>4788</v>
      </c>
      <c r="C2" s="1141" t="s">
        <v>3439</v>
      </c>
      <c r="D2" s="1141" t="s">
        <v>3797</v>
      </c>
      <c r="E2" s="1141" t="s">
        <v>3798</v>
      </c>
      <c r="F2" s="1141" t="s">
        <v>3799</v>
      </c>
      <c r="G2" s="1141" t="s">
        <v>3800</v>
      </c>
      <c r="H2" s="1141" t="s">
        <v>3801</v>
      </c>
      <c r="I2" s="1141" t="s">
        <v>3802</v>
      </c>
      <c r="J2" s="1141" t="s">
        <v>4789</v>
      </c>
      <c r="K2" s="1141" t="s">
        <v>3803</v>
      </c>
      <c r="L2" s="1141" t="s">
        <v>158</v>
      </c>
      <c r="M2" s="1141" t="s">
        <v>159</v>
      </c>
      <c r="N2" s="1141" t="s">
        <v>3804</v>
      </c>
      <c r="O2" s="1141" t="s">
        <v>3805</v>
      </c>
      <c r="P2" s="1141" t="s">
        <v>3806</v>
      </c>
      <c r="Q2" s="1141" t="s">
        <v>153</v>
      </c>
      <c r="R2" s="1144" t="s">
        <v>3807</v>
      </c>
      <c r="S2" s="1141" t="s">
        <v>711</v>
      </c>
      <c r="T2" s="1220" t="s">
        <v>712</v>
      </c>
      <c r="U2" s="1141" t="s">
        <v>3808</v>
      </c>
      <c r="V2" s="1227" t="s">
        <v>3809</v>
      </c>
      <c r="W2" s="1141" t="s">
        <v>3579</v>
      </c>
      <c r="X2" s="1141" t="s">
        <v>3606</v>
      </c>
      <c r="Y2" s="1142" t="s">
        <v>3810</v>
      </c>
    </row>
    <row r="3" spans="2:26" s="1028" customFormat="1" hidden="1">
      <c r="B3" s="1263" t="s">
        <v>5384</v>
      </c>
      <c r="C3" s="1264" t="s">
        <v>5385</v>
      </c>
      <c r="D3" s="1305">
        <v>0.51527777777777783</v>
      </c>
      <c r="E3" s="1227" t="s">
        <v>4077</v>
      </c>
      <c r="F3" s="1227"/>
      <c r="G3" s="1227"/>
      <c r="H3" s="1227"/>
      <c r="I3" s="1149" t="str">
        <f>VLOOKUP(瞬跳[[#This Row],[饋線
名稱]],線名!$A$4:$C$1571,2, )</f>
        <v>員東</v>
      </c>
      <c r="J3" s="1149" t="str">
        <f>VLOOKUP(B3,線名!$A$4:$C$951,3, )</f>
        <v>山腳線</v>
      </c>
      <c r="K3" s="1227" t="s">
        <v>1231</v>
      </c>
      <c r="L3" s="1227">
        <v>1</v>
      </c>
      <c r="M3" s="1227"/>
      <c r="N3" s="1227">
        <v>1</v>
      </c>
      <c r="O3" s="1227"/>
      <c r="P3" s="1227"/>
      <c r="Q3" s="1227"/>
      <c r="R3" s="1306"/>
      <c r="S3" s="1257" t="e">
        <v>#N/A</v>
      </c>
      <c r="T3" s="1192"/>
      <c r="U3" s="1227"/>
      <c r="V3" s="1316" t="s">
        <v>3589</v>
      </c>
      <c r="W3" s="1257" t="s">
        <v>3181</v>
      </c>
      <c r="X3" s="1227"/>
      <c r="Y3" s="1227"/>
    </row>
    <row r="4" spans="2:26" s="1028" customFormat="1" hidden="1">
      <c r="B4" s="1237" t="s">
        <v>4790</v>
      </c>
      <c r="C4" s="1238" t="s">
        <v>4791</v>
      </c>
      <c r="D4" s="1239">
        <v>0.21527777777777779</v>
      </c>
      <c r="E4" s="1227"/>
      <c r="F4" s="1227"/>
      <c r="G4" s="1227"/>
      <c r="H4" s="1227"/>
      <c r="I4" s="1149" t="str">
        <f>VLOOKUP(瞬跳[[#This Row],[饋線
名稱]],線名!$A$4:$C$1571,2, )</f>
        <v>福興</v>
      </c>
      <c r="J4" s="1149" t="str">
        <f>VLOOKUP(B4,線名!$A$4:$C$951,3, )</f>
        <v>9I23</v>
      </c>
      <c r="K4" s="1227"/>
      <c r="L4" s="1227"/>
      <c r="M4" s="1227"/>
      <c r="N4" s="1227"/>
      <c r="O4" s="1227"/>
      <c r="P4" s="1227"/>
      <c r="Q4" s="1227"/>
      <c r="R4" s="1250" t="s">
        <v>4817</v>
      </c>
      <c r="S4" s="1257" t="s">
        <v>3097</v>
      </c>
      <c r="T4" s="1192"/>
      <c r="U4" s="1227"/>
      <c r="V4" s="1316" t="s">
        <v>3671</v>
      </c>
      <c r="W4" s="1257" t="s">
        <v>3097</v>
      </c>
      <c r="X4" s="1227"/>
      <c r="Y4" s="1227"/>
    </row>
    <row r="5" spans="2:26" s="1028" customFormat="1" hidden="1">
      <c r="B5" s="1237" t="s">
        <v>4792</v>
      </c>
      <c r="C5" s="1238" t="s">
        <v>4791</v>
      </c>
      <c r="D5" s="1239">
        <v>0.21527777777777779</v>
      </c>
      <c r="E5" s="1227"/>
      <c r="F5" s="1227"/>
      <c r="G5" s="1227"/>
      <c r="H5" s="1227"/>
      <c r="I5" s="1149" t="str">
        <f>VLOOKUP(瞬跳[[#This Row],[饋線
名稱]],線名!$A$4:$C$1571,2, )</f>
        <v>福興</v>
      </c>
      <c r="J5" s="1149" t="str">
        <f>VLOOKUP(B5,線名!$A$4:$C$951,3, )</f>
        <v>9I27</v>
      </c>
      <c r="K5" s="1227"/>
      <c r="L5" s="1227"/>
      <c r="M5" s="1227"/>
      <c r="N5" s="1227"/>
      <c r="O5" s="1227"/>
      <c r="P5" s="1227"/>
      <c r="Q5" s="1227"/>
      <c r="R5" s="1250" t="s">
        <v>4817</v>
      </c>
      <c r="S5" s="1257" t="s">
        <v>3097</v>
      </c>
      <c r="T5" s="1192"/>
      <c r="U5" s="1227"/>
      <c r="V5" s="1316" t="s">
        <v>3671</v>
      </c>
      <c r="W5" s="1257" t="s">
        <v>3097</v>
      </c>
      <c r="X5" s="1227"/>
      <c r="Y5" s="1227"/>
    </row>
    <row r="6" spans="2:26" s="1028" customFormat="1" hidden="1">
      <c r="B6" s="1237" t="s">
        <v>4793</v>
      </c>
      <c r="C6" s="1238" t="s">
        <v>4791</v>
      </c>
      <c r="D6" s="1239">
        <v>0.21527777777777779</v>
      </c>
      <c r="E6" s="1227"/>
      <c r="F6" s="1227"/>
      <c r="G6" s="1227"/>
      <c r="H6" s="1227"/>
      <c r="I6" s="1149" t="str">
        <f>VLOOKUP(瞬跳[[#This Row],[饋線
名稱]],線名!$A$4:$C$1571,2, )</f>
        <v>福興</v>
      </c>
      <c r="J6" s="1149" t="str">
        <f>VLOOKUP(B6,線名!$A$4:$C$951,3, )</f>
        <v>9I39</v>
      </c>
      <c r="K6" s="1227"/>
      <c r="L6" s="1227"/>
      <c r="M6" s="1227"/>
      <c r="N6" s="1227"/>
      <c r="O6" s="1227"/>
      <c r="P6" s="1227"/>
      <c r="Q6" s="1227"/>
      <c r="R6" s="1250" t="s">
        <v>4817</v>
      </c>
      <c r="S6" s="1257" t="s">
        <v>3097</v>
      </c>
      <c r="T6" s="1192"/>
      <c r="U6" s="1227"/>
      <c r="V6" s="1316" t="s">
        <v>3671</v>
      </c>
      <c r="W6" s="1257" t="s">
        <v>3097</v>
      </c>
      <c r="X6" s="1227"/>
      <c r="Y6" s="1227"/>
    </row>
    <row r="7" spans="2:26" s="1028" customFormat="1" hidden="1">
      <c r="B7" s="1183" t="s">
        <v>4794</v>
      </c>
      <c r="C7" s="1229" t="s">
        <v>4791</v>
      </c>
      <c r="D7" s="1230">
        <v>0.62708333333333333</v>
      </c>
      <c r="E7" s="1227"/>
      <c r="F7" s="1227"/>
      <c r="G7" s="1227"/>
      <c r="H7" s="1227"/>
      <c r="I7" s="1149" t="str">
        <f>VLOOKUP(瞬跳[[#This Row],[饋線
名稱]],線名!$A$4:$C$1571,2, )</f>
        <v>田中</v>
      </c>
      <c r="J7" s="1149" t="str">
        <f>VLOOKUP(B7,線名!$A$4:$C$951,3, )</f>
        <v>IG45</v>
      </c>
      <c r="K7" s="1227"/>
      <c r="L7" s="1227"/>
      <c r="M7" s="1227"/>
      <c r="N7" s="1227"/>
      <c r="O7" s="1227"/>
      <c r="P7" s="1227"/>
      <c r="Q7" s="1227"/>
      <c r="R7" s="1254" t="s">
        <v>4818</v>
      </c>
      <c r="S7" s="1257" t="s">
        <v>3095</v>
      </c>
      <c r="T7" s="1192"/>
      <c r="U7" s="1227"/>
      <c r="V7" s="1316" t="s">
        <v>3634</v>
      </c>
      <c r="W7" s="1257" t="s">
        <v>3095</v>
      </c>
      <c r="X7" s="1227"/>
      <c r="Y7" s="1227"/>
    </row>
    <row r="8" spans="2:26" s="1028" customFormat="1" hidden="1">
      <c r="B8" s="1263" t="s">
        <v>4795</v>
      </c>
      <c r="C8" s="1264" t="s">
        <v>4796</v>
      </c>
      <c r="D8" s="1305">
        <v>4.8611111111111112E-3</v>
      </c>
      <c r="E8" s="1227"/>
      <c r="F8" s="1227"/>
      <c r="G8" s="1227"/>
      <c r="H8" s="1227"/>
      <c r="I8" s="1149" t="str">
        <f>VLOOKUP(瞬跳[[#This Row],[饋線
名稱]],線名!$A$4:$C$1571,2, )</f>
        <v>二林</v>
      </c>
      <c r="J8" s="1149" t="str">
        <f>VLOOKUP(B8,線名!$A$4:$C$951,3, )</f>
        <v>埤北線</v>
      </c>
      <c r="K8" s="1227"/>
      <c r="L8" s="1227"/>
      <c r="M8" s="1227"/>
      <c r="N8" s="1227"/>
      <c r="O8" s="1227"/>
      <c r="P8" s="1227"/>
      <c r="Q8" s="1227"/>
      <c r="R8" s="1285" t="s">
        <v>4819</v>
      </c>
      <c r="S8" s="1257" t="s">
        <v>3090</v>
      </c>
      <c r="T8" s="1192"/>
      <c r="U8" s="1227"/>
      <c r="V8" s="1316" t="s">
        <v>3591</v>
      </c>
      <c r="W8" s="1257" t="s">
        <v>3090</v>
      </c>
      <c r="X8" s="1227"/>
      <c r="Y8" s="1227"/>
    </row>
    <row r="9" spans="2:26" s="1028" customFormat="1" hidden="1">
      <c r="B9" s="1263" t="s">
        <v>4797</v>
      </c>
      <c r="C9" s="1264" t="s">
        <v>4796</v>
      </c>
      <c r="D9" s="1305">
        <v>4.3750000000000004E-2</v>
      </c>
      <c r="E9" s="1227"/>
      <c r="F9" s="1227"/>
      <c r="G9" s="1227"/>
      <c r="H9" s="1227"/>
      <c r="I9" s="1149" t="str">
        <f>VLOOKUP(瞬跳[[#This Row],[饋線
名稱]],線名!$A$4:$C$1571,2, )</f>
        <v>漢寶</v>
      </c>
      <c r="J9" s="1149" t="str">
        <f>VLOOKUP(B9,線名!$A$4:$C$951,3, )</f>
        <v>9G39</v>
      </c>
      <c r="K9" s="1227"/>
      <c r="L9" s="1227"/>
      <c r="M9" s="1227"/>
      <c r="N9" s="1227"/>
      <c r="O9" s="1227"/>
      <c r="P9" s="1227"/>
      <c r="Q9" s="1227"/>
      <c r="R9" s="1228" t="s">
        <v>4820</v>
      </c>
      <c r="S9" s="1257" t="s">
        <v>3093</v>
      </c>
      <c r="T9" s="1192"/>
      <c r="U9" s="1227"/>
      <c r="V9" s="1316" t="s">
        <v>3589</v>
      </c>
      <c r="W9" s="1257" t="s">
        <v>3093</v>
      </c>
      <c r="X9" s="1227"/>
      <c r="Y9" s="1227"/>
    </row>
    <row r="10" spans="2:26" s="1028" customFormat="1" hidden="1">
      <c r="B10" s="1244" t="s">
        <v>4798</v>
      </c>
      <c r="C10" s="1229" t="s">
        <v>4796</v>
      </c>
      <c r="D10" s="1245">
        <v>0.50624999999999998</v>
      </c>
      <c r="E10" s="1227"/>
      <c r="F10" s="1227"/>
      <c r="G10" s="1227"/>
      <c r="H10" s="1227"/>
      <c r="I10" s="1149" t="str">
        <f>VLOOKUP(瞬跳[[#This Row],[饋線
名稱]],線名!$A$4:$C$1571,2, )</f>
        <v>大城</v>
      </c>
      <c r="J10" s="1149" t="str">
        <f>VLOOKUP(B10,線名!$A$4:$C$951,3, )</f>
        <v>9L37</v>
      </c>
      <c r="K10" s="1227"/>
      <c r="L10" s="1227"/>
      <c r="M10" s="1227"/>
      <c r="N10" s="1227"/>
      <c r="O10" s="1227"/>
      <c r="P10" s="1227"/>
      <c r="Q10" s="1227"/>
      <c r="R10" s="1228" t="s">
        <v>4821</v>
      </c>
      <c r="S10" s="1257" t="s">
        <v>3090</v>
      </c>
      <c r="T10" s="1192"/>
      <c r="U10" s="1227"/>
      <c r="V10" s="1316" t="s">
        <v>3591</v>
      </c>
      <c r="W10" s="1257" t="s">
        <v>3090</v>
      </c>
      <c r="X10" s="1227"/>
      <c r="Y10" s="1227"/>
    </row>
    <row r="11" spans="2:26" s="1028" customFormat="1" hidden="1">
      <c r="B11" s="1234" t="s">
        <v>4799</v>
      </c>
      <c r="C11" s="1235" t="s">
        <v>4800</v>
      </c>
      <c r="D11" s="1243">
        <v>2.2916666666666669E-2</v>
      </c>
      <c r="E11" s="1227"/>
      <c r="F11" s="1227"/>
      <c r="G11" s="1227"/>
      <c r="H11" s="1227"/>
      <c r="I11" s="1149" t="str">
        <f>VLOOKUP(瞬跳[[#This Row],[饋線
名稱]],線名!$A$4:$C$1571,2, )</f>
        <v>大城</v>
      </c>
      <c r="J11" s="1149" t="str">
        <f>VLOOKUP(B11,線名!$A$4:$C$951,3, )</f>
        <v>9L30</v>
      </c>
      <c r="K11" s="1227"/>
      <c r="L11" s="1227"/>
      <c r="M11" s="1227"/>
      <c r="N11" s="1227"/>
      <c r="O11" s="1227"/>
      <c r="P11" s="1227"/>
      <c r="Q11" s="1227"/>
      <c r="R11" s="1307" t="s">
        <v>4822</v>
      </c>
      <c r="S11" s="1257" t="s">
        <v>3088</v>
      </c>
      <c r="T11" s="1192"/>
      <c r="U11" s="1227"/>
      <c r="V11" s="1316" t="s">
        <v>3591</v>
      </c>
      <c r="W11" s="1257" t="s">
        <v>3089</v>
      </c>
      <c r="X11" s="1227"/>
      <c r="Y11" s="1227"/>
    </row>
    <row r="12" spans="2:26" s="1028" customFormat="1" hidden="1">
      <c r="B12" s="1241" t="s">
        <v>4801</v>
      </c>
      <c r="C12" s="1232" t="s">
        <v>4800</v>
      </c>
      <c r="D12" s="1242">
        <v>0.6777777777777777</v>
      </c>
      <c r="E12" s="1227"/>
      <c r="F12" s="1227"/>
      <c r="G12" s="1227"/>
      <c r="H12" s="1227"/>
      <c r="I12" s="1149" t="str">
        <f>VLOOKUP(瞬跳[[#This Row],[饋線
名稱]],線名!$A$4:$C$1571,2, )</f>
        <v>大城</v>
      </c>
      <c r="J12" s="1149" t="str">
        <f>VLOOKUP(B12,線名!$A$4:$C$951,3, )</f>
        <v>9L39</v>
      </c>
      <c r="K12" s="1227"/>
      <c r="L12" s="1227"/>
      <c r="M12" s="1227"/>
      <c r="N12" s="1227"/>
      <c r="O12" s="1227"/>
      <c r="P12" s="1227"/>
      <c r="Q12" s="1227"/>
      <c r="R12" s="1254" t="s">
        <v>4823</v>
      </c>
      <c r="S12" s="1257" t="s">
        <v>3088</v>
      </c>
      <c r="T12" s="1192"/>
      <c r="U12" s="1227"/>
      <c r="V12" s="1316" t="s">
        <v>3591</v>
      </c>
      <c r="W12" s="1257" t="s">
        <v>3089</v>
      </c>
      <c r="X12" s="1227"/>
      <c r="Y12" s="1227"/>
    </row>
    <row r="13" spans="2:26" s="1028" customFormat="1" hidden="1">
      <c r="B13" s="1263" t="s">
        <v>4797</v>
      </c>
      <c r="C13" s="1264" t="s">
        <v>4802</v>
      </c>
      <c r="D13" s="1305">
        <v>0.53125</v>
      </c>
      <c r="E13" s="1227"/>
      <c r="F13" s="1227"/>
      <c r="G13" s="1227"/>
      <c r="H13" s="1227"/>
      <c r="I13" s="1149" t="str">
        <f>VLOOKUP(瞬跳[[#This Row],[饋線
名稱]],線名!$A$4:$C$1571,2, )</f>
        <v>漢寶</v>
      </c>
      <c r="J13" s="1149" t="str">
        <f>VLOOKUP(B13,線名!$A$4:$C$951,3, )</f>
        <v>9G39</v>
      </c>
      <c r="K13" s="1227"/>
      <c r="L13" s="1227"/>
      <c r="M13" s="1227"/>
      <c r="N13" s="1227"/>
      <c r="O13" s="1227"/>
      <c r="P13" s="1227"/>
      <c r="Q13" s="1227"/>
      <c r="R13" s="1308" t="s">
        <v>4824</v>
      </c>
      <c r="S13" s="1257" t="s">
        <v>3094</v>
      </c>
      <c r="T13" s="1192"/>
      <c r="U13" s="1227"/>
      <c r="V13" s="1316" t="s">
        <v>3589</v>
      </c>
      <c r="W13" s="1257" t="s">
        <v>3094</v>
      </c>
      <c r="X13" s="1227"/>
      <c r="Y13" s="1227"/>
    </row>
    <row r="14" spans="2:26" s="1028" customFormat="1" hidden="1">
      <c r="B14" s="1234" t="s">
        <v>4803</v>
      </c>
      <c r="C14" s="1235" t="s">
        <v>4804</v>
      </c>
      <c r="D14" s="1305">
        <v>0.52083333333333337</v>
      </c>
      <c r="E14" s="1227"/>
      <c r="F14" s="1227"/>
      <c r="G14" s="1227"/>
      <c r="H14" s="1227"/>
      <c r="I14" s="1149" t="str">
        <f>VLOOKUP(瞬跳[[#This Row],[饋線
名稱]],線名!$A$4:$C$1571,2, )</f>
        <v>員林</v>
      </c>
      <c r="J14" s="1149" t="str">
        <f>VLOOKUP(B14,線名!$A$4:$C$951,3, )</f>
        <v>9C24</v>
      </c>
      <c r="K14" s="1227"/>
      <c r="L14" s="1227"/>
      <c r="M14" s="1227"/>
      <c r="N14" s="1227"/>
      <c r="O14" s="1227"/>
      <c r="P14" s="1227"/>
      <c r="Q14" s="1227"/>
      <c r="R14" s="1307" t="s">
        <v>4825</v>
      </c>
      <c r="S14" s="1257" t="s">
        <v>3095</v>
      </c>
      <c r="T14" s="1192"/>
      <c r="U14" s="1227"/>
      <c r="V14" s="1316" t="s">
        <v>3590</v>
      </c>
      <c r="W14" s="1257" t="s">
        <v>3095</v>
      </c>
      <c r="X14" s="1227"/>
      <c r="Y14" s="1227"/>
    </row>
    <row r="15" spans="2:26" s="1028" customFormat="1" hidden="1">
      <c r="B15" s="1231" t="s">
        <v>4805</v>
      </c>
      <c r="C15" s="1232" t="s">
        <v>4806</v>
      </c>
      <c r="D15" s="1233">
        <v>5.2083333333333336E-2</v>
      </c>
      <c r="E15" s="1227"/>
      <c r="F15" s="1227"/>
      <c r="G15" s="1227"/>
      <c r="H15" s="1227"/>
      <c r="I15" s="1149" t="str">
        <f>VLOOKUP(瞬跳[[#This Row],[饋線
名稱]],線名!$A$4:$C$1571,2, )</f>
        <v>漢寶</v>
      </c>
      <c r="J15" s="1149" t="str">
        <f>VLOOKUP(B15,線名!$A$4:$C$951,3, )</f>
        <v>9G31</v>
      </c>
      <c r="K15" s="1227"/>
      <c r="L15" s="1227"/>
      <c r="M15" s="1227"/>
      <c r="N15" s="1227"/>
      <c r="O15" s="1227"/>
      <c r="P15" s="1227"/>
      <c r="Q15" s="1227"/>
      <c r="R15" s="1228" t="s">
        <v>4826</v>
      </c>
      <c r="S15" s="1257" t="s">
        <v>3090</v>
      </c>
      <c r="T15" s="1192"/>
      <c r="U15" s="1227"/>
      <c r="V15" s="1316" t="s">
        <v>3589</v>
      </c>
      <c r="W15" s="1257" t="s">
        <v>3090</v>
      </c>
      <c r="X15" s="1227"/>
      <c r="Y15" s="1227"/>
    </row>
    <row r="16" spans="2:26" s="1028" customFormat="1" hidden="1">
      <c r="B16" s="1231" t="s">
        <v>4807</v>
      </c>
      <c r="C16" s="1232" t="s">
        <v>4806</v>
      </c>
      <c r="D16" s="1233">
        <v>0.19652777777777777</v>
      </c>
      <c r="E16" s="1227"/>
      <c r="F16" s="1227"/>
      <c r="G16" s="1227"/>
      <c r="H16" s="1227"/>
      <c r="I16" s="1149" t="str">
        <f>VLOOKUP(瞬跳[[#This Row],[饋線
名稱]],線名!$A$4:$C$1571,2, )</f>
        <v>大城</v>
      </c>
      <c r="J16" s="1149" t="str">
        <f>VLOOKUP(B16,線名!$A$4:$C$951,3, )</f>
        <v>9L28</v>
      </c>
      <c r="K16" s="1227"/>
      <c r="L16" s="1227"/>
      <c r="M16" s="1227"/>
      <c r="N16" s="1227"/>
      <c r="O16" s="1227"/>
      <c r="P16" s="1227"/>
      <c r="Q16" s="1227"/>
      <c r="R16" s="1228" t="s">
        <v>4827</v>
      </c>
      <c r="S16" s="1257" t="s">
        <v>3308</v>
      </c>
      <c r="T16" s="1192"/>
      <c r="U16" s="1227"/>
      <c r="V16" s="1316" t="s">
        <v>3591</v>
      </c>
      <c r="W16" s="1257" t="s">
        <v>3308</v>
      </c>
      <c r="X16" s="1227"/>
      <c r="Y16" s="1227"/>
    </row>
    <row r="17" spans="2:25" s="1028" customFormat="1" hidden="1">
      <c r="B17" s="1183" t="s">
        <v>4805</v>
      </c>
      <c r="C17" s="1229" t="s">
        <v>4808</v>
      </c>
      <c r="D17" s="1230">
        <v>0.25555555555555559</v>
      </c>
      <c r="E17" s="1227"/>
      <c r="F17" s="1227"/>
      <c r="G17" s="1227"/>
      <c r="H17" s="1227"/>
      <c r="I17" s="1149" t="str">
        <f>VLOOKUP(瞬跳[[#This Row],[饋線
名稱]],線名!$A$4:$C$1571,2, )</f>
        <v>漢寶</v>
      </c>
      <c r="J17" s="1149" t="str">
        <f>VLOOKUP(B17,線名!$A$4:$C$951,3, )</f>
        <v>9G31</v>
      </c>
      <c r="K17" s="1227"/>
      <c r="L17" s="1227"/>
      <c r="M17" s="1227"/>
      <c r="N17" s="1227"/>
      <c r="O17" s="1227"/>
      <c r="P17" s="1227"/>
      <c r="Q17" s="1227"/>
      <c r="R17" s="1228" t="s">
        <v>4826</v>
      </c>
      <c r="S17" s="1257" t="s">
        <v>3090</v>
      </c>
      <c r="T17" s="1192"/>
      <c r="U17" s="1227"/>
      <c r="V17" s="1316" t="s">
        <v>3589</v>
      </c>
      <c r="W17" s="1257" t="s">
        <v>3090</v>
      </c>
      <c r="X17" s="1227"/>
      <c r="Y17" s="1227"/>
    </row>
    <row r="18" spans="2:25" s="1028" customFormat="1" hidden="1">
      <c r="B18" s="1183" t="s">
        <v>229</v>
      </c>
      <c r="C18" s="1229" t="s">
        <v>4809</v>
      </c>
      <c r="D18" s="1244">
        <v>0.24097222222222223</v>
      </c>
      <c r="E18" s="1227"/>
      <c r="F18" s="1227"/>
      <c r="G18" s="1227"/>
      <c r="H18" s="1227"/>
      <c r="I18" s="1149" t="str">
        <f>VLOOKUP(瞬跳[[#This Row],[饋線
名稱]],線名!$A$4:$C$1571,2, )</f>
        <v>大城</v>
      </c>
      <c r="J18" s="1149" t="str">
        <f>VLOOKUP(B18,線名!$A$4:$C$951,3, )</f>
        <v>9L36</v>
      </c>
      <c r="K18" s="1227"/>
      <c r="L18" s="1227"/>
      <c r="M18" s="1227"/>
      <c r="N18" s="1227"/>
      <c r="O18" s="1227"/>
      <c r="P18" s="1227"/>
      <c r="Q18" s="1227"/>
      <c r="R18" s="1309" t="s">
        <v>4828</v>
      </c>
      <c r="S18" s="1257" t="s">
        <v>3088</v>
      </c>
      <c r="T18" s="1192"/>
      <c r="U18" s="1227"/>
      <c r="V18" s="1316" t="s">
        <v>3591</v>
      </c>
      <c r="W18" s="1257" t="s">
        <v>3089</v>
      </c>
      <c r="X18" s="1227"/>
      <c r="Y18" s="1227"/>
    </row>
    <row r="19" spans="2:25" s="1028" customFormat="1" hidden="1">
      <c r="B19" s="1241" t="s">
        <v>1286</v>
      </c>
      <c r="C19" s="1232" t="s">
        <v>4809</v>
      </c>
      <c r="D19" s="1270">
        <v>0.35625000000000001</v>
      </c>
      <c r="E19" s="1227"/>
      <c r="F19" s="1227"/>
      <c r="G19" s="1227"/>
      <c r="H19" s="1227"/>
      <c r="I19" s="1149" t="str">
        <f>VLOOKUP(瞬跳[[#This Row],[饋線
名稱]],線名!$A$4:$C$1571,2, )</f>
        <v>埔鹽</v>
      </c>
      <c r="J19" s="1149" t="str">
        <f>VLOOKUP(B19,線名!$A$4:$C$951,3, )</f>
        <v>9J12</v>
      </c>
      <c r="K19" s="1227"/>
      <c r="L19" s="1227"/>
      <c r="M19" s="1227"/>
      <c r="N19" s="1227"/>
      <c r="O19" s="1227"/>
      <c r="P19" s="1227"/>
      <c r="Q19" s="1227"/>
      <c r="R19" s="1310" t="s">
        <v>4829</v>
      </c>
      <c r="S19" s="1257" t="s">
        <v>3088</v>
      </c>
      <c r="T19" s="1192"/>
      <c r="U19" s="1227"/>
      <c r="V19" s="1316" t="s">
        <v>3590</v>
      </c>
      <c r="W19" s="1257" t="s">
        <v>3089</v>
      </c>
      <c r="X19" s="1227"/>
      <c r="Y19" s="1227"/>
    </row>
    <row r="20" spans="2:25" s="1028" customFormat="1" hidden="1">
      <c r="B20" s="1237" t="s">
        <v>1323</v>
      </c>
      <c r="C20" s="1238" t="s">
        <v>4809</v>
      </c>
      <c r="D20" s="1248">
        <v>0.83194444444444438</v>
      </c>
      <c r="E20" s="1227"/>
      <c r="F20" s="1227"/>
      <c r="G20" s="1227"/>
      <c r="H20" s="1227"/>
      <c r="I20" s="1149" t="str">
        <f>VLOOKUP(瞬跳[[#This Row],[饋線
名稱]],線名!$A$4:$C$1571,2, )</f>
        <v>漢寶</v>
      </c>
      <c r="J20" s="1149" t="str">
        <f>VLOOKUP(B20,線名!$A$4:$C$951,3, )</f>
        <v>9G34</v>
      </c>
      <c r="K20" s="1227"/>
      <c r="L20" s="1227"/>
      <c r="M20" s="1227"/>
      <c r="N20" s="1227"/>
      <c r="O20" s="1227"/>
      <c r="P20" s="1227"/>
      <c r="Q20" s="1227"/>
      <c r="R20" s="1311" t="s">
        <v>4830</v>
      </c>
      <c r="S20" s="1257" t="s">
        <v>3095</v>
      </c>
      <c r="T20" s="1192"/>
      <c r="U20" s="1227"/>
      <c r="V20" s="1316" t="s">
        <v>3590</v>
      </c>
      <c r="W20" s="1257" t="s">
        <v>3095</v>
      </c>
      <c r="X20" s="1227"/>
      <c r="Y20" s="1227"/>
    </row>
    <row r="21" spans="2:25" s="1028" customFormat="1" hidden="1">
      <c r="B21" s="1263" t="s">
        <v>132</v>
      </c>
      <c r="C21" s="1238" t="s">
        <v>4810</v>
      </c>
      <c r="D21" s="1267">
        <v>7.2916666666666671E-2</v>
      </c>
      <c r="E21" s="1227"/>
      <c r="F21" s="1227"/>
      <c r="G21" s="1227"/>
      <c r="H21" s="1227"/>
      <c r="I21" s="1149" t="str">
        <f>VLOOKUP(瞬跳[[#This Row],[饋線
名稱]],線名!$A$4:$C$1571,2, )</f>
        <v>彰林</v>
      </c>
      <c r="J21" s="1149" t="str">
        <f>VLOOKUP(B21,線名!$A$4:$C$951,3, )</f>
        <v>9M35</v>
      </c>
      <c r="K21" s="1227"/>
      <c r="L21" s="1227"/>
      <c r="M21" s="1227"/>
      <c r="N21" s="1227"/>
      <c r="O21" s="1227"/>
      <c r="P21" s="1227"/>
      <c r="Q21" s="1227"/>
      <c r="R21" s="1312" t="s">
        <v>4831</v>
      </c>
      <c r="S21" s="1257" t="s">
        <v>3181</v>
      </c>
      <c r="T21" s="1192"/>
      <c r="U21" s="1227"/>
      <c r="V21" s="1316" t="s">
        <v>3590</v>
      </c>
      <c r="W21" s="1257" t="s">
        <v>3181</v>
      </c>
      <c r="X21" s="1227"/>
      <c r="Y21" s="1227"/>
    </row>
    <row r="22" spans="2:25" s="1028" customFormat="1" hidden="1">
      <c r="B22" s="1241" t="s">
        <v>1320</v>
      </c>
      <c r="C22" s="1232" t="s">
        <v>4810</v>
      </c>
      <c r="D22" s="1241">
        <v>0.70277777777777783</v>
      </c>
      <c r="E22" s="1227"/>
      <c r="F22" s="1227"/>
      <c r="G22" s="1227"/>
      <c r="H22" s="1227"/>
      <c r="I22" s="1149" t="str">
        <f>VLOOKUP(瞬跳[[#This Row],[饋線
名稱]],線名!$A$4:$C$1571,2, )</f>
        <v>漢寶</v>
      </c>
      <c r="J22" s="1149" t="str">
        <f>VLOOKUP(B22,線名!$A$4:$C$951,3, )</f>
        <v>9G31</v>
      </c>
      <c r="K22" s="1227"/>
      <c r="L22" s="1227"/>
      <c r="M22" s="1227"/>
      <c r="N22" s="1227"/>
      <c r="O22" s="1227"/>
      <c r="P22" s="1227"/>
      <c r="Q22" s="1227"/>
      <c r="R22" s="1313" t="s">
        <v>4832</v>
      </c>
      <c r="S22" s="1257" t="s">
        <v>3181</v>
      </c>
      <c r="T22" s="1192"/>
      <c r="U22" s="1227"/>
      <c r="V22" s="1316" t="s">
        <v>3589</v>
      </c>
      <c r="W22" s="1257" t="s">
        <v>3181</v>
      </c>
      <c r="X22" s="1227"/>
      <c r="Y22" s="1227"/>
    </row>
    <row r="23" spans="2:25" s="1028" customFormat="1" hidden="1">
      <c r="B23" s="1183" t="s">
        <v>241</v>
      </c>
      <c r="C23" s="1229" t="s">
        <v>4811</v>
      </c>
      <c r="D23" s="1244">
        <v>0.70208333333333339</v>
      </c>
      <c r="E23" s="1227"/>
      <c r="F23" s="1227"/>
      <c r="G23" s="1227"/>
      <c r="H23" s="1227"/>
      <c r="I23" s="1149" t="str">
        <f>VLOOKUP(瞬跳[[#This Row],[饋線
名稱]],線名!$A$4:$C$1571,2, )</f>
        <v>彰林</v>
      </c>
      <c r="J23" s="1149" t="str">
        <f>VLOOKUP(B23,線名!$A$4:$C$951,3, )</f>
        <v>9M27</v>
      </c>
      <c r="K23" s="1227"/>
      <c r="L23" s="1227"/>
      <c r="M23" s="1227"/>
      <c r="N23" s="1227"/>
      <c r="O23" s="1227"/>
      <c r="P23" s="1227"/>
      <c r="Q23" s="1227"/>
      <c r="R23" s="1285" t="s">
        <v>4833</v>
      </c>
      <c r="S23" s="1257" t="s">
        <v>3128</v>
      </c>
      <c r="T23" s="1192"/>
      <c r="U23" s="1227"/>
      <c r="V23" s="1316" t="s">
        <v>3591</v>
      </c>
      <c r="W23" s="1257" t="s">
        <v>3128</v>
      </c>
      <c r="X23" s="1227"/>
      <c r="Y23" s="1227"/>
    </row>
    <row r="24" spans="2:25" s="1028" customFormat="1" hidden="1">
      <c r="B24" s="1234" t="s">
        <v>1320</v>
      </c>
      <c r="C24" s="1235" t="s">
        <v>4812</v>
      </c>
      <c r="D24" s="1246">
        <v>0.68402777777777779</v>
      </c>
      <c r="E24" s="1227"/>
      <c r="F24" s="1227"/>
      <c r="G24" s="1227"/>
      <c r="H24" s="1227"/>
      <c r="I24" s="1149" t="str">
        <f>VLOOKUP(瞬跳[[#This Row],[饋線
名稱]],線名!$A$4:$C$1571,2, )</f>
        <v>漢寶</v>
      </c>
      <c r="J24" s="1149" t="str">
        <f>VLOOKUP(B24,線名!$A$4:$C$951,3, )</f>
        <v>9G31</v>
      </c>
      <c r="K24" s="1227"/>
      <c r="L24" s="1227"/>
      <c r="M24" s="1227"/>
      <c r="N24" s="1227"/>
      <c r="O24" s="1227"/>
      <c r="P24" s="1227"/>
      <c r="Q24" s="1227"/>
      <c r="R24" s="1307" t="s">
        <v>4834</v>
      </c>
      <c r="S24" s="1257" t="s">
        <v>3181</v>
      </c>
      <c r="T24" s="1192"/>
      <c r="U24" s="1227"/>
      <c r="V24" s="1316" t="s">
        <v>3589</v>
      </c>
      <c r="W24" s="1257" t="s">
        <v>3181</v>
      </c>
      <c r="X24" s="1227"/>
      <c r="Y24" s="1227"/>
    </row>
    <row r="25" spans="2:25" s="1028" customFormat="1" hidden="1">
      <c r="B25" s="1231" t="s">
        <v>366</v>
      </c>
      <c r="C25" s="1232" t="s">
        <v>4813</v>
      </c>
      <c r="D25" s="1241">
        <v>0.37986111111111115</v>
      </c>
      <c r="E25" s="1227"/>
      <c r="F25" s="1227"/>
      <c r="G25" s="1227"/>
      <c r="H25" s="1227"/>
      <c r="I25" s="1149" t="str">
        <f>VLOOKUP(瞬跳[[#This Row],[饋線
名稱]],線名!$A$4:$C$1571,2, )</f>
        <v>員東</v>
      </c>
      <c r="J25" s="1149" t="str">
        <f>VLOOKUP(B25,線名!$A$4:$C$951,3, )</f>
        <v>東新線</v>
      </c>
      <c r="K25" s="1227"/>
      <c r="L25" s="1227"/>
      <c r="M25" s="1227"/>
      <c r="N25" s="1227"/>
      <c r="O25" s="1227"/>
      <c r="P25" s="1227"/>
      <c r="Q25" s="1227"/>
      <c r="R25" s="1254" t="s">
        <v>4835</v>
      </c>
      <c r="S25" s="1257" t="s">
        <v>3128</v>
      </c>
      <c r="T25" s="1192"/>
      <c r="U25" s="1227"/>
      <c r="V25" s="1316" t="s">
        <v>3590</v>
      </c>
      <c r="W25" s="1257" t="s">
        <v>3128</v>
      </c>
      <c r="X25" s="1227"/>
      <c r="Y25" s="1227"/>
    </row>
    <row r="26" spans="2:25" s="1028" customFormat="1" hidden="1">
      <c r="B26" s="1263" t="s">
        <v>4814</v>
      </c>
      <c r="C26" s="1264" t="s">
        <v>4815</v>
      </c>
      <c r="D26" s="1305">
        <v>0.32569444444444445</v>
      </c>
      <c r="E26" s="1227"/>
      <c r="F26" s="1227"/>
      <c r="G26" s="1227"/>
      <c r="H26" s="1227"/>
      <c r="I26" s="1149" t="str">
        <f>VLOOKUP(瞬跳[[#This Row],[饋線
名稱]],線名!$A$4:$C$1571,2, )</f>
        <v>溪州</v>
      </c>
      <c r="J26" s="1149" t="str">
        <f>VLOOKUP(B26,線名!$A$4:$C$951,3, )</f>
        <v>IF35</v>
      </c>
      <c r="K26" s="1227"/>
      <c r="L26" s="1227"/>
      <c r="M26" s="1227"/>
      <c r="N26" s="1227"/>
      <c r="O26" s="1227"/>
      <c r="P26" s="1227"/>
      <c r="Q26" s="1227"/>
      <c r="R26" s="1285" t="s">
        <v>4836</v>
      </c>
      <c r="S26" s="1257" t="s">
        <v>3088</v>
      </c>
      <c r="T26" s="1192"/>
      <c r="U26" s="1227"/>
      <c r="V26" s="1316" t="s">
        <v>3591</v>
      </c>
      <c r="W26" s="1257" t="s">
        <v>3089</v>
      </c>
      <c r="X26" s="1227"/>
      <c r="Y26" s="1227"/>
    </row>
    <row r="27" spans="2:25" s="1028" customFormat="1" hidden="1">
      <c r="B27" s="1231" t="s">
        <v>1244</v>
      </c>
      <c r="C27" s="1232" t="s">
        <v>4815</v>
      </c>
      <c r="D27" s="1233">
        <v>0.50416666666666665</v>
      </c>
      <c r="E27" s="1227"/>
      <c r="F27" s="1227"/>
      <c r="G27" s="1227"/>
      <c r="H27" s="1227"/>
      <c r="I27" s="1149" t="str">
        <f>VLOOKUP(瞬跳[[#This Row],[饋線
名稱]],線名!$A$4:$C$1571,2, )</f>
        <v>草港</v>
      </c>
      <c r="J27" s="1149" t="str">
        <f>VLOOKUP(B27,線名!$A$4:$C$951,3, )</f>
        <v>草嶺線</v>
      </c>
      <c r="K27" s="1227"/>
      <c r="L27" s="1227"/>
      <c r="M27" s="1227"/>
      <c r="N27" s="1227"/>
      <c r="O27" s="1227"/>
      <c r="P27" s="1227"/>
      <c r="Q27" s="1227"/>
      <c r="R27" s="1285" t="s">
        <v>4837</v>
      </c>
      <c r="S27" s="1257" t="s">
        <v>3095</v>
      </c>
      <c r="T27" s="1192"/>
      <c r="U27" s="1227"/>
      <c r="V27" s="1316" t="s">
        <v>3589</v>
      </c>
      <c r="W27" s="1257" t="s">
        <v>3095</v>
      </c>
      <c r="X27" s="1227"/>
      <c r="Y27" s="1227"/>
    </row>
    <row r="28" spans="2:25" s="1028" customFormat="1" hidden="1">
      <c r="B28" s="1231" t="s">
        <v>4816</v>
      </c>
      <c r="C28" s="1232" t="s">
        <v>4815</v>
      </c>
      <c r="D28" s="1233">
        <v>0.70000000000000007</v>
      </c>
      <c r="E28" s="1227"/>
      <c r="F28" s="1227"/>
      <c r="G28" s="1227"/>
      <c r="H28" s="1227"/>
      <c r="I28" s="1149" t="str">
        <f>VLOOKUP(瞬跳[[#This Row],[饋線
名稱]],線名!$A$4:$C$1571,2, )</f>
        <v>大城</v>
      </c>
      <c r="J28" s="1149" t="str">
        <f>VLOOKUP(B28,線名!$A$4:$C$951,3, )</f>
        <v>9L29</v>
      </c>
      <c r="K28" s="1227"/>
      <c r="L28" s="1227"/>
      <c r="M28" s="1227"/>
      <c r="N28" s="1227"/>
      <c r="O28" s="1227"/>
      <c r="P28" s="1227"/>
      <c r="Q28" s="1227"/>
      <c r="R28" s="1285" t="s">
        <v>4838</v>
      </c>
      <c r="S28" s="1257" t="s">
        <v>3093</v>
      </c>
      <c r="T28" s="1192"/>
      <c r="U28" s="1227"/>
      <c r="V28" s="1316" t="s">
        <v>3591</v>
      </c>
      <c r="W28" s="1257" t="s">
        <v>3093</v>
      </c>
      <c r="X28" s="1227"/>
      <c r="Y28" s="1227"/>
    </row>
    <row r="29" spans="2:25" s="1028" customFormat="1" hidden="1">
      <c r="B29" s="1231" t="s">
        <v>1434</v>
      </c>
      <c r="C29" s="1232" t="s">
        <v>4203</v>
      </c>
      <c r="D29" s="1233">
        <v>0.31319444444444444</v>
      </c>
      <c r="E29" s="1039" t="s">
        <v>998</v>
      </c>
      <c r="F29" s="1227"/>
      <c r="G29" s="1227"/>
      <c r="H29" s="1227"/>
      <c r="I29" s="1149" t="str">
        <f>VLOOKUP(瞬跳[[#This Row],[饋線
名稱]],線名!$A$4:$C$1571,2, )</f>
        <v>二林</v>
      </c>
      <c r="J29" s="1149" t="str">
        <f>VLOOKUP(B29,線名!$A$4:$C$951,3, )</f>
        <v>三合線</v>
      </c>
      <c r="K29" s="1227"/>
      <c r="L29" s="1227"/>
      <c r="M29" s="1227"/>
      <c r="N29" s="1227"/>
      <c r="O29" s="1227"/>
      <c r="P29" s="1227"/>
      <c r="Q29" s="1227"/>
      <c r="R29" s="1250" t="s">
        <v>4343</v>
      </c>
      <c r="S29" s="1257" t="s">
        <v>3088</v>
      </c>
      <c r="T29" s="1192" t="s">
        <v>258</v>
      </c>
      <c r="U29" s="1227"/>
      <c r="V29" s="1316" t="s">
        <v>3591</v>
      </c>
      <c r="W29" s="1257" t="s">
        <v>3089</v>
      </c>
      <c r="X29" s="1227"/>
      <c r="Y29" s="1227"/>
    </row>
    <row r="30" spans="2:25" s="1028" customFormat="1" hidden="1">
      <c r="B30" s="1231" t="s">
        <v>90</v>
      </c>
      <c r="C30" s="1232" t="s">
        <v>4203</v>
      </c>
      <c r="D30" s="1233">
        <v>0.5180555555555556</v>
      </c>
      <c r="E30" s="1171"/>
      <c r="F30" s="1227"/>
      <c r="G30" s="1227"/>
      <c r="H30" s="1227"/>
      <c r="I30" s="1149" t="str">
        <f>VLOOKUP(瞬跳[[#This Row],[饋線
名稱]],線名!$A$4:$C$1571,2, )</f>
        <v>彰化</v>
      </c>
      <c r="J30" s="1149" t="str">
        <f>VLOOKUP(B30,線名!$A$4:$C$951,3, )</f>
        <v>IK37</v>
      </c>
      <c r="K30" s="1227"/>
      <c r="L30" s="1227"/>
      <c r="M30" s="1227"/>
      <c r="N30" s="1227"/>
      <c r="O30" s="1227"/>
      <c r="P30" s="1227"/>
      <c r="Q30" s="1227"/>
      <c r="R30" s="1250" t="s">
        <v>4344</v>
      </c>
      <c r="S30" s="1257" t="s">
        <v>3096</v>
      </c>
      <c r="T30" s="1192"/>
      <c r="U30" s="1227"/>
      <c r="V30" s="1316" t="s">
        <v>3588</v>
      </c>
      <c r="W30" s="1257" t="s">
        <v>3096</v>
      </c>
      <c r="X30" s="1227"/>
      <c r="Y30" s="1227"/>
    </row>
    <row r="31" spans="2:25" s="1028" customFormat="1" hidden="1">
      <c r="B31" s="1246" t="s">
        <v>90</v>
      </c>
      <c r="C31" s="1235" t="s">
        <v>4203</v>
      </c>
      <c r="D31" s="1247">
        <v>0.56874999999999998</v>
      </c>
      <c r="E31" s="1171"/>
      <c r="F31" s="1227"/>
      <c r="G31" s="1227"/>
      <c r="H31" s="1227"/>
      <c r="I31" s="1149" t="str">
        <f>VLOOKUP(瞬跳[[#This Row],[饋線
名稱]],線名!$A$4:$C$1571,2, )</f>
        <v>彰化</v>
      </c>
      <c r="J31" s="1149" t="str">
        <f>VLOOKUP(B31,線名!$A$4:$C$951,3, )</f>
        <v>IK37</v>
      </c>
      <c r="K31" s="1227"/>
      <c r="L31" s="1227"/>
      <c r="M31" s="1227"/>
      <c r="N31" s="1227"/>
      <c r="O31" s="1227"/>
      <c r="P31" s="1227"/>
      <c r="Q31" s="1227"/>
      <c r="R31" s="1250" t="s">
        <v>4344</v>
      </c>
      <c r="S31" s="1257" t="s">
        <v>3096</v>
      </c>
      <c r="T31" s="1192"/>
      <c r="U31" s="1227"/>
      <c r="V31" s="1316" t="s">
        <v>3588</v>
      </c>
      <c r="W31" s="1257" t="s">
        <v>3096</v>
      </c>
      <c r="X31" s="1227"/>
      <c r="Y31" s="1227"/>
    </row>
    <row r="32" spans="2:25" s="1028" customFormat="1" hidden="1">
      <c r="B32" s="1234" t="s">
        <v>277</v>
      </c>
      <c r="C32" s="1235" t="s">
        <v>4204</v>
      </c>
      <c r="D32" s="1236">
        <v>0.9375</v>
      </c>
      <c r="E32" s="1171"/>
      <c r="F32" s="1227"/>
      <c r="G32" s="1227"/>
      <c r="H32" s="1227"/>
      <c r="I32" s="1149" t="str">
        <f>VLOOKUP(瞬跳[[#This Row],[饋線
名稱]],線名!$A$4:$C$1571,2, )</f>
        <v>溪湖</v>
      </c>
      <c r="J32" s="1149" t="str">
        <f>VLOOKUP(B32,線名!$A$4:$C$951,3, )</f>
        <v>湳底線</v>
      </c>
      <c r="K32" s="1227"/>
      <c r="L32" s="1227"/>
      <c r="M32" s="1227"/>
      <c r="N32" s="1227"/>
      <c r="O32" s="1227"/>
      <c r="P32" s="1227"/>
      <c r="Q32" s="1227"/>
      <c r="R32" s="1250" t="s">
        <v>4345</v>
      </c>
      <c r="S32" s="1257" t="s">
        <v>3088</v>
      </c>
      <c r="T32" s="1192"/>
      <c r="U32" s="1227"/>
      <c r="V32" s="1316" t="s">
        <v>3590</v>
      </c>
      <c r="W32" s="1257" t="s">
        <v>3089</v>
      </c>
      <c r="X32" s="1227"/>
      <c r="Y32" s="1227"/>
    </row>
    <row r="33" spans="2:25" s="1028" customFormat="1" hidden="1">
      <c r="B33" s="1183" t="s">
        <v>536</v>
      </c>
      <c r="C33" s="1229" t="s">
        <v>4204</v>
      </c>
      <c r="D33" s="1230">
        <v>0.93888888888888899</v>
      </c>
      <c r="E33" s="1171"/>
      <c r="F33" s="1227"/>
      <c r="G33" s="1227"/>
      <c r="H33" s="1227"/>
      <c r="I33" s="1149" t="str">
        <f>VLOOKUP(瞬跳[[#This Row],[饋線
名稱]],線名!$A$4:$C$1571,2, )</f>
        <v>北斗</v>
      </c>
      <c r="J33" s="1149" t="str">
        <f>VLOOKUP(B33,線名!$A$4:$C$951,3, )</f>
        <v>斗鳳線</v>
      </c>
      <c r="K33" s="1227"/>
      <c r="L33" s="1227"/>
      <c r="M33" s="1227"/>
      <c r="N33" s="1227"/>
      <c r="O33" s="1227"/>
      <c r="P33" s="1227"/>
      <c r="Q33" s="1227"/>
      <c r="R33" s="1250" t="s">
        <v>4346</v>
      </c>
      <c r="S33" s="1257" t="s">
        <v>4839</v>
      </c>
      <c r="T33" s="1192"/>
      <c r="U33" s="1227"/>
      <c r="V33" s="1316" t="s">
        <v>3632</v>
      </c>
      <c r="W33" s="1257" t="s">
        <v>4839</v>
      </c>
      <c r="X33" s="1227"/>
      <c r="Y33" s="1227"/>
    </row>
    <row r="34" spans="2:25" s="1028" customFormat="1" hidden="1">
      <c r="B34" s="1241" t="s">
        <v>337</v>
      </c>
      <c r="C34" s="1232" t="s">
        <v>4205</v>
      </c>
      <c r="D34" s="1233">
        <v>0.44722222222222219</v>
      </c>
      <c r="E34" s="1171"/>
      <c r="F34" s="1227"/>
      <c r="G34" s="1227"/>
      <c r="H34" s="1227"/>
      <c r="I34" s="1149" t="str">
        <f>VLOOKUP(瞬跳[[#This Row],[饋線
名稱]],線名!$A$4:$C$1571,2, )</f>
        <v>福興</v>
      </c>
      <c r="J34" s="1149" t="str">
        <f>VLOOKUP(B34,線名!$A$4:$C$951,3, )</f>
        <v>9I29</v>
      </c>
      <c r="K34" s="1227"/>
      <c r="L34" s="1227"/>
      <c r="M34" s="1227"/>
      <c r="N34" s="1227"/>
      <c r="O34" s="1227"/>
      <c r="P34" s="1227"/>
      <c r="Q34" s="1227"/>
      <c r="R34" s="1277" t="s">
        <v>4347</v>
      </c>
      <c r="S34" s="1257" t="s">
        <v>3128</v>
      </c>
      <c r="T34" s="1192"/>
      <c r="U34" s="1227"/>
      <c r="V34" s="1316" t="s">
        <v>3589</v>
      </c>
      <c r="W34" s="1257" t="s">
        <v>3128</v>
      </c>
      <c r="X34" s="1227"/>
      <c r="Y34" s="1227"/>
    </row>
    <row r="35" spans="2:25" s="1028" customFormat="1" hidden="1">
      <c r="B35" s="1237" t="s">
        <v>1002</v>
      </c>
      <c r="C35" s="1238" t="s">
        <v>4205</v>
      </c>
      <c r="D35" s="1239">
        <v>0.7416666666666667</v>
      </c>
      <c r="E35" s="1171"/>
      <c r="F35" s="1227"/>
      <c r="G35" s="1227"/>
      <c r="H35" s="1227"/>
      <c r="I35" s="1149" t="str">
        <f>VLOOKUP(瞬跳[[#This Row],[饋線
名稱]],線名!$A$4:$C$1571,2, )</f>
        <v>溝墘</v>
      </c>
      <c r="J35" s="1149" t="str">
        <f>VLOOKUP(B35,線名!$A$4:$C$951,3, )</f>
        <v>棋盤線</v>
      </c>
      <c r="K35" s="1227"/>
      <c r="L35" s="1227"/>
      <c r="M35" s="1227"/>
      <c r="N35" s="1227"/>
      <c r="O35" s="1227"/>
      <c r="P35" s="1227"/>
      <c r="Q35" s="1227"/>
      <c r="R35" s="1278" t="s">
        <v>4348</v>
      </c>
      <c r="S35" s="1257" t="s">
        <v>3088</v>
      </c>
      <c r="T35" s="1192"/>
      <c r="U35" s="1227"/>
      <c r="V35" s="1316" t="s">
        <v>3589</v>
      </c>
      <c r="W35" s="1257" t="s">
        <v>3089</v>
      </c>
      <c r="X35" s="1227"/>
      <c r="Y35" s="1227"/>
    </row>
    <row r="36" spans="2:25" s="1028" customFormat="1" hidden="1">
      <c r="B36" s="1234" t="s">
        <v>296</v>
      </c>
      <c r="C36" s="1235" t="s">
        <v>4205</v>
      </c>
      <c r="D36" s="1236">
        <v>0.74513888888888891</v>
      </c>
      <c r="E36" s="1171"/>
      <c r="F36" s="1227"/>
      <c r="G36" s="1227"/>
      <c r="H36" s="1227"/>
      <c r="I36" s="1149" t="str">
        <f>VLOOKUP(瞬跳[[#This Row],[饋線
名稱]],線名!$A$4:$C$1571,2, )</f>
        <v>溝墘</v>
      </c>
      <c r="J36" s="1149" t="str">
        <f>VLOOKUP(B36,線名!$A$4:$C$951,3, )</f>
        <v>溝鹿線</v>
      </c>
      <c r="K36" s="1227"/>
      <c r="L36" s="1227"/>
      <c r="M36" s="1227"/>
      <c r="N36" s="1227"/>
      <c r="O36" s="1227"/>
      <c r="P36" s="1227"/>
      <c r="Q36" s="1227"/>
      <c r="R36" s="1250" t="s">
        <v>4349</v>
      </c>
      <c r="S36" s="1257" t="s">
        <v>3095</v>
      </c>
      <c r="T36" s="1192"/>
      <c r="U36" s="1227"/>
      <c r="V36" s="1316" t="s">
        <v>3589</v>
      </c>
      <c r="W36" s="1257" t="s">
        <v>3095</v>
      </c>
      <c r="X36" s="1227"/>
      <c r="Y36" s="1227"/>
    </row>
    <row r="37" spans="2:25" s="1028" customFormat="1" hidden="1">
      <c r="B37" s="1183" t="s">
        <v>853</v>
      </c>
      <c r="C37" s="1229" t="s">
        <v>4205</v>
      </c>
      <c r="D37" s="1230">
        <v>0.79513888888888884</v>
      </c>
      <c r="E37" s="1171"/>
      <c r="F37" s="1227"/>
      <c r="G37" s="1227"/>
      <c r="H37" s="1227"/>
      <c r="I37" s="1149" t="str">
        <f>VLOOKUP(瞬跳[[#This Row],[饋線
名稱]],線名!$A$4:$C$1571,2, )</f>
        <v>福工</v>
      </c>
      <c r="J37" s="1149" t="str">
        <f>VLOOKUP(B37,線名!$A$4:$C$951,3, )</f>
        <v>福東線</v>
      </c>
      <c r="K37" s="1227"/>
      <c r="L37" s="1227"/>
      <c r="M37" s="1227"/>
      <c r="N37" s="1227"/>
      <c r="O37" s="1227"/>
      <c r="P37" s="1227"/>
      <c r="Q37" s="1227"/>
      <c r="R37" s="1253" t="s">
        <v>4350</v>
      </c>
      <c r="S37" s="1257" t="s">
        <v>3095</v>
      </c>
      <c r="T37" s="1192"/>
      <c r="U37" s="1227"/>
      <c r="V37" s="1316" t="s">
        <v>3671</v>
      </c>
      <c r="W37" s="1257" t="s">
        <v>3095</v>
      </c>
      <c r="X37" s="1227"/>
      <c r="Y37" s="1227"/>
    </row>
    <row r="38" spans="2:25" s="1028" customFormat="1" hidden="1">
      <c r="B38" s="1237" t="s">
        <v>882</v>
      </c>
      <c r="C38" s="1238" t="s">
        <v>4205</v>
      </c>
      <c r="D38" s="1239">
        <v>0.80347222222222225</v>
      </c>
      <c r="E38" s="1171"/>
      <c r="F38" s="1227"/>
      <c r="G38" s="1227"/>
      <c r="H38" s="1227"/>
      <c r="I38" s="1149" t="str">
        <f>VLOOKUP(瞬跳[[#This Row],[饋線
名稱]],線名!$A$4:$C$1571,2, )</f>
        <v>溪州</v>
      </c>
      <c r="J38" s="1149" t="str">
        <f>VLOOKUP(B38,線名!$A$4:$C$951,3, )</f>
        <v>田頭線</v>
      </c>
      <c r="K38" s="1227"/>
      <c r="L38" s="1227"/>
      <c r="M38" s="1227"/>
      <c r="N38" s="1227"/>
      <c r="O38" s="1227"/>
      <c r="P38" s="1227"/>
      <c r="Q38" s="1227"/>
      <c r="R38" s="1250" t="s">
        <v>4351</v>
      </c>
      <c r="S38" s="1257" t="s">
        <v>3095</v>
      </c>
      <c r="T38" s="1192"/>
      <c r="U38" s="1227"/>
      <c r="V38" s="1316" t="s">
        <v>3636</v>
      </c>
      <c r="W38" s="1257" t="s">
        <v>3095</v>
      </c>
      <c r="X38" s="1227"/>
      <c r="Y38" s="1227"/>
    </row>
    <row r="39" spans="2:25" s="1028" customFormat="1" hidden="1">
      <c r="B39" s="1234" t="s">
        <v>1212</v>
      </c>
      <c r="C39" s="1235" t="s">
        <v>4205</v>
      </c>
      <c r="D39" s="1236">
        <v>0.8256944444444444</v>
      </c>
      <c r="E39" s="1171"/>
      <c r="F39" s="1227"/>
      <c r="G39" s="1227"/>
      <c r="H39" s="1227"/>
      <c r="I39" s="1149" t="str">
        <f>VLOOKUP(瞬跳[[#This Row],[饋線
名稱]],線名!$A$4:$C$1571,2, )</f>
        <v>二水</v>
      </c>
      <c r="J39" s="1149" t="str">
        <f>VLOOKUP(B39,線名!$A$4:$C$951,3, )</f>
        <v>羽台線</v>
      </c>
      <c r="K39" s="1227"/>
      <c r="L39" s="1227"/>
      <c r="M39" s="1227"/>
      <c r="N39" s="1227"/>
      <c r="O39" s="1227"/>
      <c r="P39" s="1227"/>
      <c r="Q39" s="1227"/>
      <c r="R39" s="1250" t="s">
        <v>4352</v>
      </c>
      <c r="S39" s="1257" t="s">
        <v>3128</v>
      </c>
      <c r="T39" s="1192"/>
      <c r="U39" s="1227"/>
      <c r="V39" s="1316" t="s">
        <v>3634</v>
      </c>
      <c r="W39" s="1257" t="s">
        <v>3128</v>
      </c>
      <c r="X39" s="1227"/>
      <c r="Y39" s="1227"/>
    </row>
    <row r="40" spans="2:25" s="1028" customFormat="1" hidden="1">
      <c r="B40" s="1234" t="s">
        <v>739</v>
      </c>
      <c r="C40" s="1235" t="s">
        <v>4206</v>
      </c>
      <c r="D40" s="1236">
        <v>0.11388888888888889</v>
      </c>
      <c r="E40" s="1171"/>
      <c r="F40" s="1227"/>
      <c r="G40" s="1227"/>
      <c r="H40" s="1227"/>
      <c r="I40" s="1149" t="str">
        <f>VLOOKUP(瞬跳[[#This Row],[饋線
名稱]],線名!$A$4:$C$1571,2, )</f>
        <v>漢寶</v>
      </c>
      <c r="J40" s="1149" t="str">
        <f>VLOOKUP(B40,線名!$A$4:$C$951,3, )</f>
        <v>9G37</v>
      </c>
      <c r="K40" s="1227"/>
      <c r="L40" s="1227"/>
      <c r="M40" s="1227"/>
      <c r="N40" s="1227"/>
      <c r="O40" s="1227"/>
      <c r="P40" s="1227"/>
      <c r="Q40" s="1227"/>
      <c r="R40" s="1250" t="s">
        <v>4353</v>
      </c>
      <c r="S40" s="1257" t="s">
        <v>3181</v>
      </c>
      <c r="T40" s="1192"/>
      <c r="U40" s="1227"/>
      <c r="V40" s="1316" t="s">
        <v>3589</v>
      </c>
      <c r="W40" s="1257" t="s">
        <v>3181</v>
      </c>
      <c r="X40" s="1227"/>
      <c r="Y40" s="1227"/>
    </row>
    <row r="41" spans="2:25" s="1028" customFormat="1" hidden="1">
      <c r="B41" s="1237" t="s">
        <v>234</v>
      </c>
      <c r="C41" s="1238" t="s">
        <v>4207</v>
      </c>
      <c r="D41" s="1239">
        <v>0.65694444444444444</v>
      </c>
      <c r="E41" s="1171"/>
      <c r="F41" s="1227"/>
      <c r="G41" s="1227"/>
      <c r="H41" s="1227"/>
      <c r="I41" s="1149" t="str">
        <f>VLOOKUP(瞬跳[[#This Row],[饋線
名稱]],線名!$A$4:$C$1571,2, )</f>
        <v>彰林</v>
      </c>
      <c r="J41" s="1149" t="str">
        <f>VLOOKUP(B41,線名!$A$4:$C$951,3, )</f>
        <v>9M21</v>
      </c>
      <c r="K41" s="1227"/>
      <c r="L41" s="1227"/>
      <c r="M41" s="1227"/>
      <c r="N41" s="1227"/>
      <c r="O41" s="1227"/>
      <c r="P41" s="1227"/>
      <c r="Q41" s="1227"/>
      <c r="R41" s="1250" t="s">
        <v>4354</v>
      </c>
      <c r="S41" s="1257" t="s">
        <v>3095</v>
      </c>
      <c r="T41" s="1192"/>
      <c r="U41" s="1227"/>
      <c r="V41" s="1316" t="s">
        <v>3591</v>
      </c>
      <c r="W41" s="1257" t="s">
        <v>3095</v>
      </c>
      <c r="X41" s="1227"/>
      <c r="Y41" s="1227"/>
    </row>
    <row r="42" spans="2:25" s="1028" customFormat="1" hidden="1">
      <c r="B42" s="1183" t="s">
        <v>135</v>
      </c>
      <c r="C42" s="1229" t="s">
        <v>4207</v>
      </c>
      <c r="D42" s="1230">
        <v>0.65694444444444444</v>
      </c>
      <c r="E42" s="1171"/>
      <c r="F42" s="1227"/>
      <c r="G42" s="1227"/>
      <c r="H42" s="1227"/>
      <c r="I42" s="1149" t="str">
        <f>VLOOKUP(瞬跳[[#This Row],[饋線
名稱]],線名!$A$4:$C$1571,2, )</f>
        <v>彰林</v>
      </c>
      <c r="J42" s="1149" t="str">
        <f>VLOOKUP(B42,線名!$A$4:$C$951,3, )</f>
        <v>9M38</v>
      </c>
      <c r="K42" s="1227"/>
      <c r="L42" s="1227"/>
      <c r="M42" s="1227"/>
      <c r="N42" s="1227"/>
      <c r="O42" s="1227"/>
      <c r="P42" s="1227"/>
      <c r="Q42" s="1227"/>
      <c r="R42" s="1255" t="s">
        <v>4354</v>
      </c>
      <c r="S42" s="1257" t="s">
        <v>3095</v>
      </c>
      <c r="T42" s="1192"/>
      <c r="U42" s="1227"/>
      <c r="V42" s="1316" t="s">
        <v>3591</v>
      </c>
      <c r="W42" s="1257" t="s">
        <v>3095</v>
      </c>
      <c r="X42" s="1227"/>
      <c r="Y42" s="1227"/>
    </row>
    <row r="43" spans="2:25" s="1028" customFormat="1" hidden="1">
      <c r="B43" s="1183" t="s">
        <v>859</v>
      </c>
      <c r="C43" s="1229" t="s">
        <v>4208</v>
      </c>
      <c r="D43" s="1230">
        <v>0.27499999999999997</v>
      </c>
      <c r="E43" s="1171"/>
      <c r="F43" s="1227"/>
      <c r="G43" s="1227"/>
      <c r="H43" s="1227"/>
      <c r="I43" s="1149" t="str">
        <f>VLOOKUP(瞬跳[[#This Row],[饋線
名稱]],線名!$A$4:$C$1571,2, )</f>
        <v>員林</v>
      </c>
      <c r="J43" s="1149" t="str">
        <f>VLOOKUP(B43,線名!$A$4:$C$951,3, )</f>
        <v>9C22</v>
      </c>
      <c r="K43" s="1227"/>
      <c r="L43" s="1227"/>
      <c r="M43" s="1227"/>
      <c r="N43" s="1227"/>
      <c r="O43" s="1227"/>
      <c r="P43" s="1227"/>
      <c r="Q43" s="1227"/>
      <c r="R43" s="1249" t="s">
        <v>4355</v>
      </c>
      <c r="S43" s="1257" t="s">
        <v>3088</v>
      </c>
      <c r="T43" s="1192"/>
      <c r="U43" s="1227"/>
      <c r="V43" s="1316" t="s">
        <v>3590</v>
      </c>
      <c r="W43" s="1257" t="s">
        <v>3089</v>
      </c>
      <c r="X43" s="1227"/>
      <c r="Y43" s="1227"/>
    </row>
    <row r="44" spans="2:25" s="1028" customFormat="1" hidden="1">
      <c r="B44" s="1234" t="s">
        <v>81</v>
      </c>
      <c r="C44" s="1235" t="s">
        <v>4208</v>
      </c>
      <c r="D44" s="1236">
        <v>0.8979166666666667</v>
      </c>
      <c r="E44" s="1171"/>
      <c r="F44" s="1227"/>
      <c r="G44" s="1227"/>
      <c r="H44" s="1227"/>
      <c r="I44" s="1149" t="str">
        <f>VLOOKUP(瞬跳[[#This Row],[饋線
名稱]],線名!$A$4:$C$1571,2, )</f>
        <v>社頭</v>
      </c>
      <c r="J44" s="1149" t="str">
        <f>VLOOKUP(B44,線名!$A$4:$C$951,3, )</f>
        <v>社西線</v>
      </c>
      <c r="K44" s="1227"/>
      <c r="L44" s="1227"/>
      <c r="M44" s="1227"/>
      <c r="N44" s="1227"/>
      <c r="O44" s="1227"/>
      <c r="P44" s="1227"/>
      <c r="Q44" s="1227"/>
      <c r="R44" s="1250" t="s">
        <v>4356</v>
      </c>
      <c r="S44" s="1257" t="s">
        <v>3128</v>
      </c>
      <c r="T44" s="1192"/>
      <c r="U44" s="1227"/>
      <c r="V44" s="1316" t="s">
        <v>3670</v>
      </c>
      <c r="W44" s="1257" t="s">
        <v>3128</v>
      </c>
      <c r="X44" s="1227"/>
      <c r="Y44" s="1227"/>
    </row>
    <row r="45" spans="2:25" s="1028" customFormat="1" hidden="1">
      <c r="B45" s="1234" t="s">
        <v>223</v>
      </c>
      <c r="C45" s="1235" t="s">
        <v>4209</v>
      </c>
      <c r="D45" s="1236">
        <v>0.20902777777777778</v>
      </c>
      <c r="E45" s="1171"/>
      <c r="F45" s="1227"/>
      <c r="G45" s="1227"/>
      <c r="H45" s="1227"/>
      <c r="I45" s="1149" t="str">
        <f>VLOOKUP(瞬跳[[#This Row],[饋線
名稱]],線名!$A$4:$C$1571,2, )</f>
        <v>大城</v>
      </c>
      <c r="J45" s="1149" t="str">
        <f>VLOOKUP(B45,線名!$A$4:$C$951,3, )</f>
        <v>9L30</v>
      </c>
      <c r="K45" s="1227"/>
      <c r="L45" s="1227"/>
      <c r="M45" s="1227"/>
      <c r="N45" s="1227"/>
      <c r="O45" s="1227"/>
      <c r="P45" s="1227"/>
      <c r="Q45" s="1227"/>
      <c r="R45" s="1250" t="s">
        <v>4357</v>
      </c>
      <c r="S45" s="1257" t="s">
        <v>3120</v>
      </c>
      <c r="T45" s="1192"/>
      <c r="U45" s="1227"/>
      <c r="V45" s="1316" t="s">
        <v>3591</v>
      </c>
      <c r="W45" s="1257" t="s">
        <v>3120</v>
      </c>
      <c r="X45" s="1227"/>
      <c r="Y45" s="1227"/>
    </row>
    <row r="46" spans="2:25" s="1028" customFormat="1" hidden="1">
      <c r="B46" s="1183" t="s">
        <v>413</v>
      </c>
      <c r="C46" s="1229" t="s">
        <v>4209</v>
      </c>
      <c r="D46" s="1230">
        <v>0.3888888888888889</v>
      </c>
      <c r="E46" s="1171"/>
      <c r="F46" s="1227"/>
      <c r="G46" s="1227"/>
      <c r="H46" s="1227"/>
      <c r="I46" s="1149" t="str">
        <f>VLOOKUP(瞬跳[[#This Row],[饋線
名稱]],線名!$A$4:$C$1571,2, )</f>
        <v>大竹</v>
      </c>
      <c r="J46" s="1149" t="str">
        <f>VLOOKUP(B46,線名!$A$4:$C$951,3, )</f>
        <v>福山線</v>
      </c>
      <c r="K46" s="1227"/>
      <c r="L46" s="1227"/>
      <c r="M46" s="1227"/>
      <c r="N46" s="1227"/>
      <c r="O46" s="1227"/>
      <c r="P46" s="1227"/>
      <c r="Q46" s="1227"/>
      <c r="R46" s="1250" t="s">
        <v>4358</v>
      </c>
      <c r="S46" s="1257" t="s">
        <v>3181</v>
      </c>
      <c r="T46" s="1192"/>
      <c r="U46" s="1227"/>
      <c r="V46" s="1316" t="s">
        <v>3588</v>
      </c>
      <c r="W46" s="1257" t="s">
        <v>3181</v>
      </c>
      <c r="X46" s="1227"/>
      <c r="Y46" s="1227"/>
    </row>
    <row r="47" spans="2:25" s="1028" customFormat="1" hidden="1">
      <c r="B47" s="1183" t="s">
        <v>740</v>
      </c>
      <c r="C47" s="1229" t="s">
        <v>4210</v>
      </c>
      <c r="D47" s="1230">
        <v>0.47152777777777777</v>
      </c>
      <c r="E47" s="1171"/>
      <c r="F47" s="1227"/>
      <c r="G47" s="1227"/>
      <c r="H47" s="1227"/>
      <c r="I47" s="1149" t="str">
        <f>VLOOKUP(瞬跳[[#This Row],[饋線
名稱]],線名!$A$4:$C$1571,2, )</f>
        <v>漢寶</v>
      </c>
      <c r="J47" s="1149" t="str">
        <f>VLOOKUP(B47,線名!$A$4:$C$951,3, )</f>
        <v>9G38</v>
      </c>
      <c r="K47" s="1227"/>
      <c r="L47" s="1227"/>
      <c r="M47" s="1227"/>
      <c r="N47" s="1227"/>
      <c r="O47" s="1227"/>
      <c r="P47" s="1227"/>
      <c r="Q47" s="1227"/>
      <c r="R47" s="1250" t="s">
        <v>4359</v>
      </c>
      <c r="S47" s="1257" t="s">
        <v>4840</v>
      </c>
      <c r="T47" s="1192"/>
      <c r="U47" s="1227"/>
      <c r="V47" s="1316" t="s">
        <v>3589</v>
      </c>
      <c r="W47" s="1257" t="s">
        <v>4840</v>
      </c>
      <c r="X47" s="1227"/>
      <c r="Y47" s="1227"/>
    </row>
    <row r="48" spans="2:25" s="1028" customFormat="1" hidden="1">
      <c r="B48" s="1183" t="s">
        <v>536</v>
      </c>
      <c r="C48" s="1229" t="s">
        <v>4211</v>
      </c>
      <c r="D48" s="1230">
        <v>0.22847222222222222</v>
      </c>
      <c r="E48" s="1171"/>
      <c r="F48" s="1227"/>
      <c r="G48" s="1227"/>
      <c r="H48" s="1227"/>
      <c r="I48" s="1149" t="str">
        <f>VLOOKUP(瞬跳[[#This Row],[饋線
名稱]],線名!$A$4:$C$1571,2, )</f>
        <v>北斗</v>
      </c>
      <c r="J48" s="1149" t="str">
        <f>VLOOKUP(B48,線名!$A$4:$C$951,3, )</f>
        <v>斗鳳線</v>
      </c>
      <c r="K48" s="1227"/>
      <c r="L48" s="1227"/>
      <c r="M48" s="1227"/>
      <c r="N48" s="1227"/>
      <c r="O48" s="1227"/>
      <c r="P48" s="1227"/>
      <c r="Q48" s="1227"/>
      <c r="R48" s="1250" t="s">
        <v>4360</v>
      </c>
      <c r="S48" s="1257" t="s">
        <v>3096</v>
      </c>
      <c r="T48" s="1192"/>
      <c r="U48" s="1227"/>
      <c r="V48" s="1316" t="s">
        <v>3632</v>
      </c>
      <c r="W48" s="1257" t="s">
        <v>3096</v>
      </c>
      <c r="X48" s="1227"/>
      <c r="Y48" s="1227"/>
    </row>
    <row r="49" spans="2:25" s="1028" customFormat="1" hidden="1">
      <c r="B49" s="1248" t="s">
        <v>536</v>
      </c>
      <c r="C49" s="1238" t="s">
        <v>4211</v>
      </c>
      <c r="D49" s="1260">
        <v>0.27430555555555552</v>
      </c>
      <c r="E49" s="1171"/>
      <c r="F49" s="1227"/>
      <c r="G49" s="1227"/>
      <c r="H49" s="1227"/>
      <c r="I49" s="1149" t="str">
        <f>VLOOKUP(瞬跳[[#This Row],[饋線
名稱]],線名!$A$4:$C$1571,2, )</f>
        <v>北斗</v>
      </c>
      <c r="J49" s="1149" t="str">
        <f>VLOOKUP(B49,線名!$A$4:$C$951,3, )</f>
        <v>斗鳳線</v>
      </c>
      <c r="K49" s="1227"/>
      <c r="L49" s="1227"/>
      <c r="M49" s="1227"/>
      <c r="N49" s="1227"/>
      <c r="O49" s="1227"/>
      <c r="P49" s="1227"/>
      <c r="Q49" s="1227"/>
      <c r="R49" s="1279" t="s">
        <v>4360</v>
      </c>
      <c r="S49" s="1257" t="s">
        <v>3096</v>
      </c>
      <c r="T49" s="1192"/>
      <c r="U49" s="1227"/>
      <c r="V49" s="1316" t="s">
        <v>3632</v>
      </c>
      <c r="W49" s="1257" t="s">
        <v>3096</v>
      </c>
      <c r="X49" s="1227"/>
      <c r="Y49" s="1227"/>
    </row>
    <row r="50" spans="2:25" s="1028" customFormat="1" hidden="1">
      <c r="B50" s="1237" t="s">
        <v>536</v>
      </c>
      <c r="C50" s="1238" t="s">
        <v>4211</v>
      </c>
      <c r="D50" s="1260">
        <v>0.33611111111111108</v>
      </c>
      <c r="E50" s="1171"/>
      <c r="F50" s="1227"/>
      <c r="G50" s="1227"/>
      <c r="H50" s="1227"/>
      <c r="I50" s="1149" t="str">
        <f>VLOOKUP(瞬跳[[#This Row],[饋線
名稱]],線名!$A$4:$C$1571,2, )</f>
        <v>北斗</v>
      </c>
      <c r="J50" s="1149" t="str">
        <f>VLOOKUP(B50,線名!$A$4:$C$951,3, )</f>
        <v>斗鳳線</v>
      </c>
      <c r="K50" s="1227"/>
      <c r="L50" s="1227"/>
      <c r="M50" s="1227"/>
      <c r="N50" s="1227"/>
      <c r="O50" s="1227"/>
      <c r="P50" s="1227"/>
      <c r="Q50" s="1227"/>
      <c r="R50" s="1250" t="s">
        <v>4360</v>
      </c>
      <c r="S50" s="1257" t="s">
        <v>3096</v>
      </c>
      <c r="T50" s="1192"/>
      <c r="U50" s="1227"/>
      <c r="V50" s="1316" t="s">
        <v>3632</v>
      </c>
      <c r="W50" s="1257" t="s">
        <v>3096</v>
      </c>
      <c r="X50" s="1227"/>
      <c r="Y50" s="1227"/>
    </row>
    <row r="51" spans="2:25" s="1028" customFormat="1" hidden="1">
      <c r="B51" s="1248" t="s">
        <v>536</v>
      </c>
      <c r="C51" s="1238" t="s">
        <v>4211</v>
      </c>
      <c r="D51" s="1260">
        <v>0.37638888888888888</v>
      </c>
      <c r="E51" s="1171"/>
      <c r="F51" s="1227"/>
      <c r="G51" s="1227"/>
      <c r="H51" s="1227"/>
      <c r="I51" s="1149" t="str">
        <f>VLOOKUP(瞬跳[[#This Row],[饋線
名稱]],線名!$A$4:$C$1571,2, )</f>
        <v>北斗</v>
      </c>
      <c r="J51" s="1149" t="str">
        <f>VLOOKUP(B51,線名!$A$4:$C$951,3, )</f>
        <v>斗鳳線</v>
      </c>
      <c r="K51" s="1227"/>
      <c r="L51" s="1227"/>
      <c r="M51" s="1227"/>
      <c r="N51" s="1227"/>
      <c r="O51" s="1227"/>
      <c r="P51" s="1227"/>
      <c r="Q51" s="1227"/>
      <c r="R51" s="1279" t="s">
        <v>4360</v>
      </c>
      <c r="S51" s="1257" t="s">
        <v>3096</v>
      </c>
      <c r="T51" s="1192"/>
      <c r="U51" s="1227"/>
      <c r="V51" s="1316" t="s">
        <v>3632</v>
      </c>
      <c r="W51" s="1257" t="s">
        <v>3096</v>
      </c>
      <c r="X51" s="1227"/>
      <c r="Y51" s="1227"/>
    </row>
    <row r="52" spans="2:25" s="1028" customFormat="1" hidden="1">
      <c r="B52" s="1237" t="s">
        <v>23</v>
      </c>
      <c r="C52" s="1238" t="s">
        <v>4212</v>
      </c>
      <c r="D52" s="1239">
        <v>0.24236111111111111</v>
      </c>
      <c r="E52" s="1171"/>
      <c r="F52" s="1227"/>
      <c r="G52" s="1227"/>
      <c r="H52" s="1227"/>
      <c r="I52" s="1149" t="str">
        <f>VLOOKUP(瞬跳[[#This Row],[饋線
名稱]],線名!$A$4:$C$1571,2, )</f>
        <v>二水</v>
      </c>
      <c r="J52" s="1149" t="str">
        <f>VLOOKUP(B52,線名!$A$4:$C$951,3, )</f>
        <v>華成線</v>
      </c>
      <c r="K52" s="1227"/>
      <c r="L52" s="1227"/>
      <c r="M52" s="1227"/>
      <c r="N52" s="1227"/>
      <c r="O52" s="1227"/>
      <c r="P52" s="1227"/>
      <c r="Q52" s="1227"/>
      <c r="R52" s="1280" t="s">
        <v>4361</v>
      </c>
      <c r="S52" s="1257" t="s">
        <v>3088</v>
      </c>
      <c r="T52" s="1192"/>
      <c r="U52" s="1227"/>
      <c r="V52" s="1316" t="s">
        <v>3634</v>
      </c>
      <c r="W52" s="1257" t="s">
        <v>3089</v>
      </c>
      <c r="X52" s="1227"/>
      <c r="Y52" s="1227"/>
    </row>
    <row r="53" spans="2:25" s="1028" customFormat="1" hidden="1">
      <c r="B53" s="1237" t="s">
        <v>1212</v>
      </c>
      <c r="C53" s="1238" t="s">
        <v>4213</v>
      </c>
      <c r="D53" s="1239">
        <v>0.21875</v>
      </c>
      <c r="E53" s="1171"/>
      <c r="F53" s="1227"/>
      <c r="G53" s="1227"/>
      <c r="H53" s="1227"/>
      <c r="I53" s="1149" t="str">
        <f>VLOOKUP(瞬跳[[#This Row],[饋線
名稱]],線名!$A$4:$C$1571,2, )</f>
        <v>二水</v>
      </c>
      <c r="J53" s="1149" t="str">
        <f>VLOOKUP(B53,線名!$A$4:$C$951,3, )</f>
        <v>羽台線</v>
      </c>
      <c r="K53" s="1227"/>
      <c r="L53" s="1227"/>
      <c r="M53" s="1227"/>
      <c r="N53" s="1227"/>
      <c r="O53" s="1227"/>
      <c r="P53" s="1227"/>
      <c r="Q53" s="1227"/>
      <c r="R53" s="1250" t="s">
        <v>4362</v>
      </c>
      <c r="S53" s="1257" t="s">
        <v>3128</v>
      </c>
      <c r="T53" s="1192"/>
      <c r="U53" s="1227"/>
      <c r="V53" s="1316" t="s">
        <v>3634</v>
      </c>
      <c r="W53" s="1257" t="s">
        <v>3128</v>
      </c>
      <c r="X53" s="1227"/>
      <c r="Y53" s="1227"/>
    </row>
    <row r="54" spans="2:25" s="1028" customFormat="1" hidden="1">
      <c r="B54" s="1234" t="s">
        <v>419</v>
      </c>
      <c r="C54" s="1235" t="s">
        <v>4214</v>
      </c>
      <c r="D54" s="1236">
        <v>0.2388888888888889</v>
      </c>
      <c r="E54" s="1171"/>
      <c r="F54" s="1227"/>
      <c r="G54" s="1227"/>
      <c r="H54" s="1227"/>
      <c r="I54" s="1149" t="str">
        <f>VLOOKUP(瞬跳[[#This Row],[饋線
名稱]],線名!$A$4:$C$1571,2, )</f>
        <v>大竹</v>
      </c>
      <c r="J54" s="1149" t="str">
        <f>VLOOKUP(B54,線名!$A$4:$C$951,3, )</f>
        <v>渡橋線</v>
      </c>
      <c r="K54" s="1227"/>
      <c r="L54" s="1227"/>
      <c r="M54" s="1227"/>
      <c r="N54" s="1227"/>
      <c r="O54" s="1227"/>
      <c r="P54" s="1227"/>
      <c r="Q54" s="1227"/>
      <c r="R54" s="1250" t="s">
        <v>4363</v>
      </c>
      <c r="S54" s="1257" t="s">
        <v>3181</v>
      </c>
      <c r="T54" s="1192"/>
      <c r="U54" s="1227"/>
      <c r="V54" s="1316" t="s">
        <v>3588</v>
      </c>
      <c r="W54" s="1257" t="s">
        <v>3181</v>
      </c>
      <c r="X54" s="1227"/>
      <c r="Y54" s="1227"/>
    </row>
    <row r="55" spans="2:25" s="1028" customFormat="1" hidden="1">
      <c r="B55" s="1234" t="s">
        <v>1450</v>
      </c>
      <c r="C55" s="1235" t="s">
        <v>4215</v>
      </c>
      <c r="D55" s="1236">
        <v>0.38819444444444445</v>
      </c>
      <c r="E55" s="1171"/>
      <c r="F55" s="1227"/>
      <c r="G55" s="1227"/>
      <c r="H55" s="1227"/>
      <c r="I55" s="1149" t="str">
        <f>VLOOKUP(瞬跳[[#This Row],[饋線
名稱]],線名!$A$4:$C$1571,2, )</f>
        <v>全興</v>
      </c>
      <c r="J55" s="1149" t="str">
        <f>VLOOKUP(B55,線名!$A$4:$C$951,3, )</f>
        <v>IZ26</v>
      </c>
      <c r="K55" s="1227"/>
      <c r="L55" s="1227"/>
      <c r="M55" s="1227"/>
      <c r="N55" s="1227"/>
      <c r="O55" s="1227"/>
      <c r="P55" s="1227"/>
      <c r="Q55" s="1227"/>
      <c r="R55" s="1252" t="s">
        <v>4364</v>
      </c>
      <c r="S55" s="1257" t="s">
        <v>3095</v>
      </c>
      <c r="T55" s="1192"/>
      <c r="U55" s="1227"/>
      <c r="V55" s="1316" t="s">
        <v>3589</v>
      </c>
      <c r="W55" s="1257" t="s">
        <v>3095</v>
      </c>
      <c r="X55" s="1227"/>
      <c r="Y55" s="1227"/>
    </row>
    <row r="56" spans="2:25" s="1028" customFormat="1" hidden="1">
      <c r="B56" s="1231" t="s">
        <v>1492</v>
      </c>
      <c r="C56" s="1232" t="s">
        <v>3100</v>
      </c>
      <c r="D56" s="1233">
        <v>0.23402777777777781</v>
      </c>
      <c r="E56" s="1171"/>
      <c r="F56" s="1227"/>
      <c r="G56" s="1227"/>
      <c r="H56" s="1227"/>
      <c r="I56" s="1149" t="str">
        <f>VLOOKUP(瞬跳[[#This Row],[饋線
名稱]],線名!$A$4:$C$1571,2, )</f>
        <v>花壇</v>
      </c>
      <c r="J56" s="1149" t="str">
        <f>VLOOKUP(B56,線名!$A$4:$C$951,3, )</f>
        <v>9P15</v>
      </c>
      <c r="K56" s="1227"/>
      <c r="L56" s="1227"/>
      <c r="M56" s="1227"/>
      <c r="N56" s="1227"/>
      <c r="O56" s="1227"/>
      <c r="P56" s="1227"/>
      <c r="Q56" s="1227"/>
      <c r="R56" s="1250" t="s">
        <v>4365</v>
      </c>
      <c r="S56" s="1257" t="s">
        <v>3088</v>
      </c>
      <c r="T56" s="1192"/>
      <c r="U56" s="1227"/>
      <c r="V56" s="1316" t="s">
        <v>3635</v>
      </c>
      <c r="W56" s="1257" t="s">
        <v>3089</v>
      </c>
      <c r="X56" s="1227"/>
      <c r="Y56" s="1227"/>
    </row>
    <row r="57" spans="2:25" s="1028" customFormat="1" hidden="1">
      <c r="B57" s="1234" t="s">
        <v>1286</v>
      </c>
      <c r="C57" s="1235" t="s">
        <v>3100</v>
      </c>
      <c r="D57" s="1236">
        <v>0.44097222222222227</v>
      </c>
      <c r="E57" s="1171"/>
      <c r="F57" s="1227"/>
      <c r="G57" s="1227"/>
      <c r="H57" s="1227"/>
      <c r="I57" s="1149" t="str">
        <f>VLOOKUP(瞬跳[[#This Row],[饋線
名稱]],線名!$A$4:$C$1571,2, )</f>
        <v>埔鹽</v>
      </c>
      <c r="J57" s="1149" t="str">
        <f>VLOOKUP(B57,線名!$A$4:$C$951,3, )</f>
        <v>9J12</v>
      </c>
      <c r="K57" s="1227"/>
      <c r="L57" s="1227"/>
      <c r="M57" s="1227"/>
      <c r="N57" s="1227"/>
      <c r="O57" s="1227"/>
      <c r="P57" s="1227"/>
      <c r="Q57" s="1227"/>
      <c r="R57" s="1250" t="s">
        <v>4366</v>
      </c>
      <c r="S57" s="1257" t="s">
        <v>3181</v>
      </c>
      <c r="T57" s="1192"/>
      <c r="U57" s="1227"/>
      <c r="V57" s="1316" t="s">
        <v>3590</v>
      </c>
      <c r="W57" s="1257" t="s">
        <v>3181</v>
      </c>
      <c r="X57" s="1227"/>
      <c r="Y57" s="1227"/>
    </row>
    <row r="58" spans="2:25" s="1028" customFormat="1" hidden="1">
      <c r="B58" s="1246" t="s">
        <v>894</v>
      </c>
      <c r="C58" s="1235" t="s">
        <v>3100</v>
      </c>
      <c r="D58" s="1247">
        <v>0.44097222222222227</v>
      </c>
      <c r="E58" s="1171"/>
      <c r="F58" s="1227"/>
      <c r="G58" s="1227"/>
      <c r="H58" s="1227"/>
      <c r="I58" s="1149" t="str">
        <f>VLOOKUP(瞬跳[[#This Row],[饋線
名稱]],線名!$A$4:$C$1571,2, )</f>
        <v>埔鹽</v>
      </c>
      <c r="J58" s="1149" t="str">
        <f>VLOOKUP(B58,線名!$A$4:$C$951,3, )</f>
        <v>9J13</v>
      </c>
      <c r="K58" s="1227"/>
      <c r="L58" s="1227"/>
      <c r="M58" s="1227"/>
      <c r="N58" s="1227"/>
      <c r="O58" s="1227"/>
      <c r="P58" s="1227"/>
      <c r="Q58" s="1227"/>
      <c r="R58" s="1250" t="s">
        <v>4366</v>
      </c>
      <c r="S58" s="1257" t="s">
        <v>3181</v>
      </c>
      <c r="T58" s="1192"/>
      <c r="U58" s="1227"/>
      <c r="V58" s="1316" t="s">
        <v>3590</v>
      </c>
      <c r="W58" s="1257" t="s">
        <v>3181</v>
      </c>
      <c r="X58" s="1227"/>
      <c r="Y58" s="1227"/>
    </row>
    <row r="59" spans="2:25" s="1028" customFormat="1" hidden="1">
      <c r="B59" s="1234" t="s">
        <v>252</v>
      </c>
      <c r="C59" s="1235" t="s">
        <v>4216</v>
      </c>
      <c r="D59" s="1236">
        <v>0.29583333333333334</v>
      </c>
      <c r="E59" s="1171"/>
      <c r="F59" s="1227"/>
      <c r="G59" s="1227"/>
      <c r="H59" s="1227"/>
      <c r="I59" s="1149" t="str">
        <f>VLOOKUP(瞬跳[[#This Row],[饋線
名稱]],線名!$A$4:$C$1571,2, )</f>
        <v>溝墘</v>
      </c>
      <c r="J59" s="1149" t="str">
        <f>VLOOKUP(B59,線名!$A$4:$C$951,3, )</f>
        <v>溝圳線</v>
      </c>
      <c r="K59" s="1227"/>
      <c r="L59" s="1227"/>
      <c r="M59" s="1227"/>
      <c r="N59" s="1227"/>
      <c r="O59" s="1227"/>
      <c r="P59" s="1227"/>
      <c r="Q59" s="1227"/>
      <c r="R59" s="1250" t="s">
        <v>4367</v>
      </c>
      <c r="S59" s="1257" t="s">
        <v>3181</v>
      </c>
      <c r="T59" s="1192"/>
      <c r="U59" s="1227"/>
      <c r="V59" s="1316" t="s">
        <v>3589</v>
      </c>
      <c r="W59" s="1257" t="s">
        <v>3181</v>
      </c>
      <c r="X59" s="1227"/>
      <c r="Y59" s="1227"/>
    </row>
    <row r="60" spans="2:25" s="1028" customFormat="1" hidden="1">
      <c r="B60" s="1234" t="s">
        <v>193</v>
      </c>
      <c r="C60" s="1235" t="s">
        <v>4216</v>
      </c>
      <c r="D60" s="1236">
        <v>0.29583333333333334</v>
      </c>
      <c r="E60" s="1171"/>
      <c r="F60" s="1227"/>
      <c r="G60" s="1227"/>
      <c r="H60" s="1227"/>
      <c r="I60" s="1149" t="str">
        <f>VLOOKUP(瞬跳[[#This Row],[饋線
名稱]],線名!$A$4:$C$1571,2, )</f>
        <v>員南</v>
      </c>
      <c r="J60" s="1149" t="str">
        <f>VLOOKUP(B60,線名!$A$4:$C$951,3, )</f>
        <v>太平線</v>
      </c>
      <c r="K60" s="1227"/>
      <c r="L60" s="1227"/>
      <c r="M60" s="1227"/>
      <c r="N60" s="1227"/>
      <c r="O60" s="1227"/>
      <c r="P60" s="1227"/>
      <c r="Q60" s="1227"/>
      <c r="R60" s="1250" t="s">
        <v>4368</v>
      </c>
      <c r="S60" s="1257" t="s">
        <v>3088</v>
      </c>
      <c r="T60" s="1192"/>
      <c r="U60" s="1227"/>
      <c r="V60" s="1316" t="s">
        <v>3590</v>
      </c>
      <c r="W60" s="1257" t="s">
        <v>3089</v>
      </c>
      <c r="X60" s="1227"/>
      <c r="Y60" s="1227"/>
    </row>
    <row r="61" spans="2:25" s="1028" customFormat="1" hidden="1">
      <c r="B61" s="1246" t="s">
        <v>1124</v>
      </c>
      <c r="C61" s="1235" t="s">
        <v>4217</v>
      </c>
      <c r="D61" s="1236">
        <v>0.43611111111111112</v>
      </c>
      <c r="E61" s="1171"/>
      <c r="F61" s="1227"/>
      <c r="G61" s="1227"/>
      <c r="H61" s="1227"/>
      <c r="I61" s="1149" t="str">
        <f>VLOOKUP(瞬跳[[#This Row],[饋線
名稱]],線名!$A$4:$C$1571,2, )</f>
        <v>社頭</v>
      </c>
      <c r="J61" s="1149" t="str">
        <f>VLOOKUP(B61,線名!$A$4:$C$951,3, )</f>
        <v>IR37</v>
      </c>
      <c r="K61" s="1227"/>
      <c r="L61" s="1227"/>
      <c r="M61" s="1227"/>
      <c r="N61" s="1227"/>
      <c r="O61" s="1227"/>
      <c r="P61" s="1227"/>
      <c r="Q61" s="1227"/>
      <c r="R61" s="1277" t="s">
        <v>4369</v>
      </c>
      <c r="S61" s="1257" t="s">
        <v>3088</v>
      </c>
      <c r="T61" s="1192"/>
      <c r="U61" s="1227"/>
      <c r="V61" s="1316" t="s">
        <v>3633</v>
      </c>
      <c r="W61" s="1257" t="s">
        <v>3089</v>
      </c>
      <c r="X61" s="1227"/>
      <c r="Y61" s="1227"/>
    </row>
    <row r="62" spans="2:25" s="1028" customFormat="1" hidden="1">
      <c r="B62" s="1234" t="s">
        <v>861</v>
      </c>
      <c r="C62" s="1235" t="s">
        <v>4217</v>
      </c>
      <c r="D62" s="1236">
        <v>0.59861111111111109</v>
      </c>
      <c r="E62" s="1171"/>
      <c r="F62" s="1227"/>
      <c r="G62" s="1227"/>
      <c r="H62" s="1227"/>
      <c r="I62" s="1149" t="str">
        <f>VLOOKUP(瞬跳[[#This Row],[饋線
名稱]],線名!$A$4:$C$1571,2, )</f>
        <v>員林</v>
      </c>
      <c r="J62" s="1149" t="str">
        <f>VLOOKUP(B62,線名!$A$4:$C$951,3, )</f>
        <v>9C24</v>
      </c>
      <c r="K62" s="1227"/>
      <c r="L62" s="1227"/>
      <c r="M62" s="1227"/>
      <c r="N62" s="1227"/>
      <c r="O62" s="1227"/>
      <c r="P62" s="1227"/>
      <c r="Q62" s="1227"/>
      <c r="R62" s="1278" t="s">
        <v>4370</v>
      </c>
      <c r="S62" s="1257" t="s">
        <v>3088</v>
      </c>
      <c r="T62" s="1192"/>
      <c r="U62" s="1227"/>
      <c r="V62" s="1316" t="s">
        <v>3590</v>
      </c>
      <c r="W62" s="1257" t="s">
        <v>3089</v>
      </c>
      <c r="X62" s="1227"/>
      <c r="Y62" s="1227"/>
    </row>
    <row r="63" spans="2:25" s="1028" customFormat="1" hidden="1">
      <c r="B63" s="1234" t="s">
        <v>579</v>
      </c>
      <c r="C63" s="1235" t="s">
        <v>4218</v>
      </c>
      <c r="D63" s="1236">
        <v>0.12152777777777778</v>
      </c>
      <c r="E63" s="1171"/>
      <c r="F63" s="1227"/>
      <c r="G63" s="1227"/>
      <c r="H63" s="1227"/>
      <c r="I63" s="1149" t="str">
        <f>VLOOKUP(瞬跳[[#This Row],[饋線
名稱]],線名!$A$4:$C$1571,2, )</f>
        <v>員林</v>
      </c>
      <c r="J63" s="1149" t="str">
        <f>VLOOKUP(B63,線名!$A$4:$C$951,3, )</f>
        <v>9C41</v>
      </c>
      <c r="K63" s="1227"/>
      <c r="L63" s="1227"/>
      <c r="M63" s="1227"/>
      <c r="N63" s="1227"/>
      <c r="O63" s="1227"/>
      <c r="P63" s="1227"/>
      <c r="Q63" s="1227"/>
      <c r="R63" s="1250" t="s">
        <v>4371</v>
      </c>
      <c r="S63" s="1257" t="s">
        <v>3094</v>
      </c>
      <c r="T63" s="1192"/>
      <c r="U63" s="1227"/>
      <c r="V63" s="1316" t="s">
        <v>3590</v>
      </c>
      <c r="W63" s="1257" t="s">
        <v>3094</v>
      </c>
      <c r="X63" s="1227"/>
      <c r="Y63" s="1227"/>
    </row>
    <row r="64" spans="2:25" s="1028" customFormat="1" ht="18.75" hidden="1">
      <c r="B64" s="1261" t="s">
        <v>909</v>
      </c>
      <c r="C64" s="1238" t="s">
        <v>4218</v>
      </c>
      <c r="D64" s="1239">
        <v>0.29097222222222224</v>
      </c>
      <c r="E64" s="1171"/>
      <c r="F64" s="1227"/>
      <c r="G64" s="1227"/>
      <c r="H64" s="1227"/>
      <c r="I64" s="1149" t="str">
        <f>VLOOKUP(瞬跳[[#This Row],[饋線
名稱]],線名!$A$4:$C$1571,2, )</f>
        <v>和美</v>
      </c>
      <c r="J64" s="1149" t="str">
        <f>VLOOKUP(B64,線名!$A$4:$C$951,3, )</f>
        <v>溪底線</v>
      </c>
      <c r="K64" s="1227"/>
      <c r="L64" s="1227"/>
      <c r="M64" s="1227"/>
      <c r="N64" s="1227"/>
      <c r="O64" s="1227"/>
      <c r="P64" s="1227"/>
      <c r="Q64" s="1227"/>
      <c r="R64" s="1253" t="s">
        <v>4372</v>
      </c>
      <c r="S64" s="1257" t="s">
        <v>3095</v>
      </c>
      <c r="T64" s="1192"/>
      <c r="U64" s="1227"/>
      <c r="V64" s="1316" t="s">
        <v>3589</v>
      </c>
      <c r="W64" s="1257" t="s">
        <v>3095</v>
      </c>
      <c r="X64" s="1227"/>
      <c r="Y64" s="1227"/>
    </row>
    <row r="65" spans="2:25" s="1028" customFormat="1" ht="18.75" hidden="1">
      <c r="B65" s="1261" t="s">
        <v>850</v>
      </c>
      <c r="C65" s="1238" t="s">
        <v>4218</v>
      </c>
      <c r="D65" s="1239">
        <v>0.59166666666666667</v>
      </c>
      <c r="E65" s="1171"/>
      <c r="F65" s="1227"/>
      <c r="G65" s="1227"/>
      <c r="H65" s="1227"/>
      <c r="I65" s="1149" t="str">
        <f>VLOOKUP(瞬跳[[#This Row],[饋線
名稱]],線名!$A$4:$C$1571,2, )</f>
        <v>草湖</v>
      </c>
      <c r="J65" s="1149" t="str">
        <f>VLOOKUP(B65,線名!$A$4:$C$951,3, )</f>
        <v>崙腳線</v>
      </c>
      <c r="K65" s="1227"/>
      <c r="L65" s="1227"/>
      <c r="M65" s="1227"/>
      <c r="N65" s="1227"/>
      <c r="O65" s="1227"/>
      <c r="P65" s="1227"/>
      <c r="Q65" s="1227"/>
      <c r="R65" s="1250" t="s">
        <v>4373</v>
      </c>
      <c r="S65" s="1257" t="s">
        <v>3088</v>
      </c>
      <c r="T65" s="1192"/>
      <c r="U65" s="1227"/>
      <c r="V65" s="1316" t="s">
        <v>3591</v>
      </c>
      <c r="W65" s="1257" t="s">
        <v>3089</v>
      </c>
      <c r="X65" s="1227"/>
      <c r="Y65" s="1227"/>
    </row>
    <row r="66" spans="2:25" s="1028" customFormat="1" hidden="1">
      <c r="B66" s="1237" t="s">
        <v>134</v>
      </c>
      <c r="C66" s="1238" t="s">
        <v>4218</v>
      </c>
      <c r="D66" s="1239">
        <v>0.68333333333333324</v>
      </c>
      <c r="E66" s="1171"/>
      <c r="F66" s="1227"/>
      <c r="G66" s="1227"/>
      <c r="H66" s="1227"/>
      <c r="I66" s="1149" t="str">
        <f>VLOOKUP(瞬跳[[#This Row],[饋線
名稱]],線名!$A$4:$C$1571,2, )</f>
        <v>彰林</v>
      </c>
      <c r="J66" s="1149" t="str">
        <f>VLOOKUP(B66,線名!$A$4:$C$951,3, )</f>
        <v>9M37</v>
      </c>
      <c r="K66" s="1227"/>
      <c r="L66" s="1227"/>
      <c r="M66" s="1227"/>
      <c r="N66" s="1227"/>
      <c r="O66" s="1227"/>
      <c r="P66" s="1227"/>
      <c r="Q66" s="1227"/>
      <c r="R66" s="1250" t="s">
        <v>4374</v>
      </c>
      <c r="S66" s="1257" t="s">
        <v>3088</v>
      </c>
      <c r="T66" s="1192"/>
      <c r="U66" s="1227"/>
      <c r="V66" s="1316" t="s">
        <v>3590</v>
      </c>
      <c r="W66" s="1257" t="s">
        <v>3089</v>
      </c>
      <c r="X66" s="1227"/>
      <c r="Y66" s="1227"/>
    </row>
    <row r="67" spans="2:25" s="1028" customFormat="1" hidden="1">
      <c r="B67" s="1234" t="s">
        <v>66</v>
      </c>
      <c r="C67" s="1235" t="s">
        <v>4219</v>
      </c>
      <c r="D67" s="1236">
        <v>0.47847222222222219</v>
      </c>
      <c r="E67" s="1171"/>
      <c r="F67" s="1227"/>
      <c r="G67" s="1227"/>
      <c r="H67" s="1227"/>
      <c r="I67" s="1149" t="str">
        <f>VLOOKUP(瞬跳[[#This Row],[饋線
名稱]],線名!$A$4:$C$1571,2, )</f>
        <v>漢寶</v>
      </c>
      <c r="J67" s="1149" t="str">
        <f>VLOOKUP(B67,線名!$A$4:$C$951,3, )</f>
        <v>9G23</v>
      </c>
      <c r="K67" s="1227"/>
      <c r="L67" s="1227"/>
      <c r="M67" s="1227"/>
      <c r="N67" s="1227"/>
      <c r="O67" s="1227"/>
      <c r="P67" s="1227"/>
      <c r="Q67" s="1227"/>
      <c r="R67" s="1250" t="s">
        <v>4375</v>
      </c>
      <c r="S67" s="1257" t="s">
        <v>3181</v>
      </c>
      <c r="T67" s="1192"/>
      <c r="U67" s="1227"/>
      <c r="V67" s="1316" t="s">
        <v>3591</v>
      </c>
      <c r="W67" s="1257" t="s">
        <v>3181</v>
      </c>
      <c r="X67" s="1227"/>
      <c r="Y67" s="1227"/>
    </row>
    <row r="68" spans="2:25" s="1028" customFormat="1" hidden="1">
      <c r="B68" s="1231" t="s">
        <v>1422</v>
      </c>
      <c r="C68" s="1232" t="s">
        <v>4219</v>
      </c>
      <c r="D68" s="1233">
        <v>0.50208333333333333</v>
      </c>
      <c r="E68" s="1171"/>
      <c r="F68" s="1227"/>
      <c r="G68" s="1227"/>
      <c r="H68" s="1227"/>
      <c r="I68" s="1149" t="str">
        <f>VLOOKUP(瞬跳[[#This Row],[饋線
名稱]],線名!$A$4:$C$1571,2, )</f>
        <v>大霞</v>
      </c>
      <c r="J68" s="1149" t="str">
        <f>VLOOKUP(B68,線名!$A$4:$C$951,3, )</f>
        <v>9K22</v>
      </c>
      <c r="K68" s="1227"/>
      <c r="L68" s="1227"/>
      <c r="M68" s="1227"/>
      <c r="N68" s="1227"/>
      <c r="O68" s="1227"/>
      <c r="P68" s="1227"/>
      <c r="Q68" s="1227"/>
      <c r="R68" s="1250" t="s">
        <v>4376</v>
      </c>
      <c r="S68" s="1257" t="s">
        <v>3095</v>
      </c>
      <c r="T68" s="1192"/>
      <c r="U68" s="1227"/>
      <c r="V68" s="1316" t="s">
        <v>3589</v>
      </c>
      <c r="W68" s="1257" t="s">
        <v>3095</v>
      </c>
      <c r="X68" s="1227"/>
      <c r="Y68" s="1227"/>
    </row>
    <row r="69" spans="2:25" s="1028" customFormat="1" hidden="1">
      <c r="B69" s="1231" t="s">
        <v>623</v>
      </c>
      <c r="C69" s="1232" t="s">
        <v>4219</v>
      </c>
      <c r="D69" s="1233">
        <v>0.5493055555555556</v>
      </c>
      <c r="E69" s="1171"/>
      <c r="F69" s="1227"/>
      <c r="G69" s="1227"/>
      <c r="H69" s="1227"/>
      <c r="I69" s="1149" t="str">
        <f>VLOOKUP(瞬跳[[#This Row],[饋線
名稱]],線名!$A$4:$C$1571,2, )</f>
        <v>二水</v>
      </c>
      <c r="J69" s="1149" t="str">
        <f>VLOOKUP(B69,線名!$A$4:$C$951,3, )</f>
        <v>大崙線</v>
      </c>
      <c r="K69" s="1227"/>
      <c r="L69" s="1227"/>
      <c r="M69" s="1227"/>
      <c r="N69" s="1227"/>
      <c r="O69" s="1227"/>
      <c r="P69" s="1227"/>
      <c r="Q69" s="1227"/>
      <c r="R69" s="1249" t="s">
        <v>4377</v>
      </c>
      <c r="S69" s="1257" t="s">
        <v>3095</v>
      </c>
      <c r="T69" s="1192"/>
      <c r="U69" s="1227"/>
      <c r="V69" s="1316" t="s">
        <v>3634</v>
      </c>
      <c r="W69" s="1257" t="s">
        <v>3095</v>
      </c>
      <c r="X69" s="1227"/>
      <c r="Y69" s="1227"/>
    </row>
    <row r="70" spans="2:25" s="1028" customFormat="1" hidden="1">
      <c r="B70" s="1183" t="s">
        <v>540</v>
      </c>
      <c r="C70" s="1229" t="s">
        <v>4220</v>
      </c>
      <c r="D70" s="1230">
        <v>0.23958333333333334</v>
      </c>
      <c r="E70" s="1171"/>
      <c r="F70" s="1227"/>
      <c r="G70" s="1227"/>
      <c r="H70" s="1227"/>
      <c r="I70" s="1149" t="str">
        <f>VLOOKUP(瞬跳[[#This Row],[饋線
名稱]],線名!$A$4:$C$1571,2, )</f>
        <v>田中</v>
      </c>
      <c r="J70" s="1149" t="str">
        <f>VLOOKUP(B70,線名!$A$4:$C$951,3, )</f>
        <v>IG49</v>
      </c>
      <c r="K70" s="1227"/>
      <c r="L70" s="1227"/>
      <c r="M70" s="1227"/>
      <c r="N70" s="1227"/>
      <c r="O70" s="1227"/>
      <c r="P70" s="1227"/>
      <c r="Q70" s="1227"/>
      <c r="R70" s="1250" t="s">
        <v>4378</v>
      </c>
      <c r="S70" s="1257" t="s">
        <v>3095</v>
      </c>
      <c r="T70" s="1192"/>
      <c r="U70" s="1227"/>
      <c r="V70" s="1316" t="s">
        <v>3634</v>
      </c>
      <c r="W70" s="1257" t="s">
        <v>3095</v>
      </c>
      <c r="X70" s="1227"/>
      <c r="Y70" s="1227"/>
    </row>
    <row r="71" spans="2:25" s="1028" customFormat="1" hidden="1">
      <c r="B71" s="1183" t="s">
        <v>593</v>
      </c>
      <c r="C71" s="1229" t="s">
        <v>4221</v>
      </c>
      <c r="D71" s="1230">
        <v>0.23194444444444443</v>
      </c>
      <c r="E71" s="1171"/>
      <c r="F71" s="1227"/>
      <c r="G71" s="1227"/>
      <c r="H71" s="1227"/>
      <c r="I71" s="1149" t="str">
        <f>VLOOKUP(瞬跳[[#This Row],[饋線
名稱]],線名!$A$4:$C$1571,2, )</f>
        <v>北斗</v>
      </c>
      <c r="J71" s="1149" t="str">
        <f>VLOOKUP(B71,線名!$A$4:$C$951,3, )</f>
        <v>斗工線</v>
      </c>
      <c r="K71" s="1227"/>
      <c r="L71" s="1227"/>
      <c r="M71" s="1227"/>
      <c r="N71" s="1227"/>
      <c r="O71" s="1227"/>
      <c r="P71" s="1227"/>
      <c r="Q71" s="1227"/>
      <c r="R71" s="1250" t="s">
        <v>4379</v>
      </c>
      <c r="S71" s="1257" t="s">
        <v>3181</v>
      </c>
      <c r="T71" s="1192"/>
      <c r="U71" s="1227"/>
      <c r="V71" s="1316" t="s">
        <v>3633</v>
      </c>
      <c r="W71" s="1257" t="s">
        <v>3181</v>
      </c>
      <c r="X71" s="1227"/>
      <c r="Y71" s="1227"/>
    </row>
    <row r="72" spans="2:25" s="1028" customFormat="1" hidden="1">
      <c r="B72" s="1183" t="s">
        <v>217</v>
      </c>
      <c r="C72" s="1229" t="s">
        <v>4222</v>
      </c>
      <c r="D72" s="1239">
        <v>0.30972222222222223</v>
      </c>
      <c r="E72" s="1171"/>
      <c r="F72" s="1227"/>
      <c r="G72" s="1227"/>
      <c r="H72" s="1227"/>
      <c r="I72" s="1149" t="str">
        <f>VLOOKUP(瞬跳[[#This Row],[饋線
名稱]],線名!$A$4:$C$1571,2, )</f>
        <v>大城</v>
      </c>
      <c r="J72" s="1149" t="str">
        <f>VLOOKUP(B72,線名!$A$4:$C$951,3, )</f>
        <v>9L24</v>
      </c>
      <c r="K72" s="1227"/>
      <c r="L72" s="1227"/>
      <c r="M72" s="1227"/>
      <c r="N72" s="1227"/>
      <c r="O72" s="1227"/>
      <c r="P72" s="1227"/>
      <c r="Q72" s="1227"/>
      <c r="R72" s="1255" t="s">
        <v>4380</v>
      </c>
      <c r="S72" s="1257" t="s">
        <v>3088</v>
      </c>
      <c r="T72" s="1192"/>
      <c r="U72" s="1227"/>
      <c r="V72" s="1316" t="s">
        <v>3591</v>
      </c>
      <c r="W72" s="1257" t="s">
        <v>3089</v>
      </c>
      <c r="X72" s="1227"/>
      <c r="Y72" s="1227"/>
    </row>
    <row r="73" spans="2:25" s="1028" customFormat="1" hidden="1">
      <c r="B73" s="1183" t="s">
        <v>230</v>
      </c>
      <c r="C73" s="1229" t="s">
        <v>4222</v>
      </c>
      <c r="D73" s="1239">
        <v>0.39652777777777781</v>
      </c>
      <c r="E73" s="1171"/>
      <c r="F73" s="1227"/>
      <c r="G73" s="1227"/>
      <c r="H73" s="1227"/>
      <c r="I73" s="1149" t="str">
        <f>VLOOKUP(瞬跳[[#This Row],[饋線
名稱]],線名!$A$4:$C$1571,2, )</f>
        <v>大城</v>
      </c>
      <c r="J73" s="1149" t="str">
        <f>VLOOKUP(B73,線名!$A$4:$C$951,3, )</f>
        <v>9L37</v>
      </c>
      <c r="K73" s="1227"/>
      <c r="L73" s="1227"/>
      <c r="M73" s="1227"/>
      <c r="N73" s="1227"/>
      <c r="O73" s="1227"/>
      <c r="P73" s="1227"/>
      <c r="Q73" s="1227"/>
      <c r="R73" s="1249" t="s">
        <v>4381</v>
      </c>
      <c r="S73" s="1257" t="s">
        <v>3095</v>
      </c>
      <c r="T73" s="1192"/>
      <c r="U73" s="1227"/>
      <c r="V73" s="1316" t="s">
        <v>3591</v>
      </c>
      <c r="W73" s="1257" t="s">
        <v>3095</v>
      </c>
      <c r="X73" s="1227"/>
      <c r="Y73" s="1227"/>
    </row>
    <row r="74" spans="2:25" s="1028" customFormat="1" hidden="1">
      <c r="B74" s="1234" t="s">
        <v>27</v>
      </c>
      <c r="C74" s="1235" t="s">
        <v>4223</v>
      </c>
      <c r="D74" s="1236">
        <v>0.23680555555555557</v>
      </c>
      <c r="E74" s="1171"/>
      <c r="F74" s="1227"/>
      <c r="G74" s="1227"/>
      <c r="H74" s="1227"/>
      <c r="I74" s="1149" t="str">
        <f>VLOOKUP(瞬跳[[#This Row],[饋線
名稱]],線名!$A$4:$C$1571,2, )</f>
        <v>員林</v>
      </c>
      <c r="J74" s="1149" t="str">
        <f>VLOOKUP(B74,線名!$A$4:$C$951,3, )</f>
        <v>9C29</v>
      </c>
      <c r="K74" s="1227"/>
      <c r="L74" s="1227"/>
      <c r="M74" s="1227"/>
      <c r="N74" s="1227"/>
      <c r="O74" s="1227"/>
      <c r="P74" s="1227"/>
      <c r="Q74" s="1227"/>
      <c r="R74" s="1250" t="s">
        <v>4382</v>
      </c>
      <c r="S74" s="1257" t="s">
        <v>3088</v>
      </c>
      <c r="T74" s="1192"/>
      <c r="U74" s="1227"/>
      <c r="V74" s="1316" t="s">
        <v>3590</v>
      </c>
      <c r="W74" s="1257" t="s">
        <v>3089</v>
      </c>
      <c r="X74" s="1227"/>
      <c r="Y74" s="1227"/>
    </row>
    <row r="75" spans="2:25" s="1028" customFormat="1" hidden="1">
      <c r="B75" s="1234" t="s">
        <v>598</v>
      </c>
      <c r="C75" s="1235" t="s">
        <v>4223</v>
      </c>
      <c r="D75" s="1236">
        <v>0.4826388888888889</v>
      </c>
      <c r="E75" s="1171"/>
      <c r="F75" s="1227"/>
      <c r="G75" s="1227"/>
      <c r="H75" s="1227"/>
      <c r="I75" s="1149" t="str">
        <f>VLOOKUP(瞬跳[[#This Row],[饋線
名稱]],線名!$A$4:$C$1571,2, )</f>
        <v>伸港</v>
      </c>
      <c r="J75" s="1149" t="str">
        <f>VLOOKUP(B75,線名!$A$4:$C$951,3, )</f>
        <v>伸海線</v>
      </c>
      <c r="K75" s="1227"/>
      <c r="L75" s="1227"/>
      <c r="M75" s="1227"/>
      <c r="N75" s="1227"/>
      <c r="O75" s="1227"/>
      <c r="P75" s="1227"/>
      <c r="Q75" s="1227"/>
      <c r="R75" s="1250" t="s">
        <v>4383</v>
      </c>
      <c r="S75" s="1257" t="s">
        <v>3698</v>
      </c>
      <c r="T75" s="1192"/>
      <c r="U75" s="1227"/>
      <c r="V75" s="1316" t="s">
        <v>3589</v>
      </c>
      <c r="W75" s="1257" t="s">
        <v>3698</v>
      </c>
      <c r="X75" s="1227"/>
      <c r="Y75" s="1227"/>
    </row>
    <row r="76" spans="2:25" s="1028" customFormat="1" hidden="1">
      <c r="B76" s="1183" t="s">
        <v>1219</v>
      </c>
      <c r="C76" s="1229" t="s">
        <v>4223</v>
      </c>
      <c r="D76" s="1236">
        <v>0.55902777777777779</v>
      </c>
      <c r="E76" s="1171"/>
      <c r="F76" s="1227"/>
      <c r="G76" s="1227"/>
      <c r="H76" s="1227"/>
      <c r="I76" s="1149" t="str">
        <f>VLOOKUP(瞬跳[[#This Row],[饋線
名稱]],線名!$A$4:$C$1571,2, )</f>
        <v>二林</v>
      </c>
      <c r="J76" s="1149" t="str">
        <f>VLOOKUP(B76,線名!$A$4:$C$951,3, )</f>
        <v>溝頭線</v>
      </c>
      <c r="K76" s="1227"/>
      <c r="L76" s="1227"/>
      <c r="M76" s="1227"/>
      <c r="N76" s="1227"/>
      <c r="O76" s="1227"/>
      <c r="P76" s="1227"/>
      <c r="Q76" s="1227"/>
      <c r="R76" s="1250" t="s">
        <v>4384</v>
      </c>
      <c r="S76" s="1257" t="s">
        <v>3181</v>
      </c>
      <c r="T76" s="1192"/>
      <c r="U76" s="1227"/>
      <c r="V76" s="1316" t="s">
        <v>3591</v>
      </c>
      <c r="W76" s="1257" t="s">
        <v>3181</v>
      </c>
      <c r="X76" s="1227"/>
      <c r="Y76" s="1227"/>
    </row>
    <row r="77" spans="2:25" s="1028" customFormat="1" hidden="1">
      <c r="B77" s="1183" t="s">
        <v>1054</v>
      </c>
      <c r="C77" s="1229" t="s">
        <v>4224</v>
      </c>
      <c r="D77" s="1233">
        <v>0.28888888888888892</v>
      </c>
      <c r="E77" s="1171"/>
      <c r="F77" s="1227"/>
      <c r="G77" s="1227"/>
      <c r="H77" s="1227"/>
      <c r="I77" s="1149" t="str">
        <f>VLOOKUP(瞬跳[[#This Row],[饋線
名稱]],線名!$A$4:$C$1571,2, )</f>
        <v>員東</v>
      </c>
      <c r="J77" s="1149" t="str">
        <f>VLOOKUP(B77,線名!$A$4:$C$951,3, )</f>
        <v>湖水線</v>
      </c>
      <c r="K77" s="1227"/>
      <c r="L77" s="1227"/>
      <c r="M77" s="1227"/>
      <c r="N77" s="1227"/>
      <c r="O77" s="1227"/>
      <c r="P77" s="1227"/>
      <c r="Q77" s="1227"/>
      <c r="R77" s="1250" t="s">
        <v>4385</v>
      </c>
      <c r="S77" s="1257" t="s">
        <v>3088</v>
      </c>
      <c r="T77" s="1192"/>
      <c r="U77" s="1227"/>
      <c r="V77" s="1316" t="s">
        <v>3590</v>
      </c>
      <c r="W77" s="1257" t="s">
        <v>3089</v>
      </c>
      <c r="X77" s="1227"/>
      <c r="Y77" s="1227"/>
    </row>
    <row r="78" spans="2:25" s="1028" customFormat="1" hidden="1">
      <c r="B78" s="1183" t="s">
        <v>1133</v>
      </c>
      <c r="C78" s="1229" t="s">
        <v>4224</v>
      </c>
      <c r="D78" s="1233">
        <v>0.77916666666666667</v>
      </c>
      <c r="E78" s="1171"/>
      <c r="F78" s="1227"/>
      <c r="G78" s="1227"/>
      <c r="H78" s="1227"/>
      <c r="I78" s="1149" t="str">
        <f>VLOOKUP(瞬跳[[#This Row],[饋線
名稱]],線名!$A$4:$C$1571,2, )</f>
        <v>二水</v>
      </c>
      <c r="J78" s="1149" t="str">
        <f>VLOOKUP(B78,線名!$A$4:$C$951,3, )</f>
        <v>坑內線</v>
      </c>
      <c r="K78" s="1227"/>
      <c r="L78" s="1227"/>
      <c r="M78" s="1227"/>
      <c r="N78" s="1227"/>
      <c r="O78" s="1227"/>
      <c r="P78" s="1227"/>
      <c r="Q78" s="1227"/>
      <c r="R78" s="1250" t="s">
        <v>4386</v>
      </c>
      <c r="S78" s="1257" t="s">
        <v>3088</v>
      </c>
      <c r="T78" s="1192"/>
      <c r="U78" s="1227"/>
      <c r="V78" s="1316" t="s">
        <v>3634</v>
      </c>
      <c r="W78" s="1257" t="s">
        <v>3089</v>
      </c>
      <c r="X78" s="1227"/>
      <c r="Y78" s="1227"/>
    </row>
    <row r="79" spans="2:25" s="1028" customFormat="1" hidden="1">
      <c r="B79" s="1248" t="s">
        <v>790</v>
      </c>
      <c r="C79" s="1238" t="s">
        <v>3108</v>
      </c>
      <c r="D79" s="1260">
        <v>0.64930555555555558</v>
      </c>
      <c r="E79" s="1171"/>
      <c r="F79" s="1227"/>
      <c r="G79" s="1227"/>
      <c r="H79" s="1227"/>
      <c r="I79" s="1149" t="str">
        <f>VLOOKUP(瞬跳[[#This Row],[饋線
名稱]],線名!$A$4:$C$1571,2, )</f>
        <v>鹿港</v>
      </c>
      <c r="J79" s="1149" t="str">
        <f>VLOOKUP(B79,線名!$A$4:$C$951,3, )</f>
        <v>下庄線</v>
      </c>
      <c r="K79" s="1227"/>
      <c r="L79" s="1227"/>
      <c r="M79" s="1227"/>
      <c r="N79" s="1227"/>
      <c r="O79" s="1227"/>
      <c r="P79" s="1227"/>
      <c r="Q79" s="1227"/>
      <c r="R79" s="1279" t="s">
        <v>4387</v>
      </c>
      <c r="S79" s="1257" t="s">
        <v>3088</v>
      </c>
      <c r="T79" s="1192"/>
      <c r="U79" s="1227"/>
      <c r="V79" s="1316" t="s">
        <v>3589</v>
      </c>
      <c r="W79" s="1257" t="s">
        <v>3089</v>
      </c>
      <c r="X79" s="1227"/>
      <c r="Y79" s="1227"/>
    </row>
    <row r="80" spans="2:25" s="1028" customFormat="1" hidden="1">
      <c r="B80" s="1237" t="s">
        <v>1104</v>
      </c>
      <c r="C80" s="1238" t="s">
        <v>3113</v>
      </c>
      <c r="D80" s="1248">
        <v>4.027777777777778E-2</v>
      </c>
      <c r="E80" s="1171"/>
      <c r="F80" s="1227"/>
      <c r="G80" s="1227"/>
      <c r="H80" s="1227"/>
      <c r="I80" s="1149" t="str">
        <f>VLOOKUP(瞬跳[[#This Row],[饋線
名稱]],線名!$A$4:$C$1571,2, )</f>
        <v>彰西</v>
      </c>
      <c r="J80" s="1149" t="str">
        <f>VLOOKUP(B80,線名!$A$4:$C$951,3, )</f>
        <v>西華線</v>
      </c>
      <c r="K80" s="1227"/>
      <c r="L80" s="1227"/>
      <c r="M80" s="1227"/>
      <c r="N80" s="1227"/>
      <c r="O80" s="1227"/>
      <c r="P80" s="1227"/>
      <c r="Q80" s="1227"/>
      <c r="R80" s="1281" t="s">
        <v>4388</v>
      </c>
      <c r="S80" s="1257" t="s">
        <v>3095</v>
      </c>
      <c r="T80" s="1192"/>
      <c r="U80" s="1227"/>
      <c r="V80" s="1316" t="s">
        <v>3589</v>
      </c>
      <c r="W80" s="1257" t="s">
        <v>3095</v>
      </c>
      <c r="X80" s="1227"/>
      <c r="Y80" s="1227"/>
    </row>
    <row r="81" spans="2:25" s="1028" customFormat="1" hidden="1">
      <c r="B81" s="1183" t="s">
        <v>161</v>
      </c>
      <c r="C81" s="1229" t="s">
        <v>3113</v>
      </c>
      <c r="D81" s="1244">
        <v>0.54027777777777775</v>
      </c>
      <c r="E81" s="1171"/>
      <c r="F81" s="1227"/>
      <c r="G81" s="1227"/>
      <c r="H81" s="1227"/>
      <c r="I81" s="1149" t="str">
        <f>VLOOKUP(瞬跳[[#This Row],[饋線
名稱]],線名!$A$4:$C$1571,2, )</f>
        <v>芳苑</v>
      </c>
      <c r="J81" s="1149" t="str">
        <f>VLOOKUP(B81,線名!$A$4:$C$951,3, )</f>
        <v>芳森線</v>
      </c>
      <c r="K81" s="1227"/>
      <c r="L81" s="1227"/>
      <c r="M81" s="1227"/>
      <c r="N81" s="1227"/>
      <c r="O81" s="1227"/>
      <c r="P81" s="1227"/>
      <c r="Q81" s="1227"/>
      <c r="R81" s="1282" t="s">
        <v>4389</v>
      </c>
      <c r="S81" s="1257" t="s">
        <v>3088</v>
      </c>
      <c r="T81" s="1192"/>
      <c r="U81" s="1227"/>
      <c r="V81" s="1316" t="s">
        <v>3591</v>
      </c>
      <c r="W81" s="1257" t="s">
        <v>3089</v>
      </c>
      <c r="X81" s="1227"/>
      <c r="Y81" s="1227"/>
    </row>
    <row r="82" spans="2:25" s="1028" customFormat="1" hidden="1">
      <c r="B82" s="1183" t="s">
        <v>66</v>
      </c>
      <c r="C82" s="1229" t="s">
        <v>4225</v>
      </c>
      <c r="D82" s="1244">
        <v>0.77708333333333324</v>
      </c>
      <c r="E82" s="1171"/>
      <c r="F82" s="1227"/>
      <c r="G82" s="1227"/>
      <c r="H82" s="1227"/>
      <c r="I82" s="1149" t="str">
        <f>VLOOKUP(瞬跳[[#This Row],[饋線
名稱]],線名!$A$4:$C$1571,2, )</f>
        <v>漢寶</v>
      </c>
      <c r="J82" s="1149" t="str">
        <f>VLOOKUP(B82,線名!$A$4:$C$951,3, )</f>
        <v>9G23</v>
      </c>
      <c r="K82" s="1227"/>
      <c r="L82" s="1227"/>
      <c r="M82" s="1227"/>
      <c r="N82" s="1227"/>
      <c r="O82" s="1227"/>
      <c r="P82" s="1227"/>
      <c r="Q82" s="1227"/>
      <c r="R82" s="1283" t="s">
        <v>4390</v>
      </c>
      <c r="S82" s="1257" t="s">
        <v>3181</v>
      </c>
      <c r="T82" s="1192"/>
      <c r="U82" s="1227"/>
      <c r="V82" s="1316" t="s">
        <v>3591</v>
      </c>
      <c r="W82" s="1257" t="s">
        <v>3181</v>
      </c>
      <c r="X82" s="1227"/>
      <c r="Y82" s="1227"/>
    </row>
    <row r="83" spans="2:25" s="1028" customFormat="1" hidden="1">
      <c r="B83" s="1183" t="s">
        <v>202</v>
      </c>
      <c r="C83" s="1229" t="s">
        <v>4226</v>
      </c>
      <c r="D83" s="1244">
        <v>0.26458333333333334</v>
      </c>
      <c r="E83" s="1171"/>
      <c r="F83" s="1227"/>
      <c r="G83" s="1227"/>
      <c r="H83" s="1227"/>
      <c r="I83" s="1149" t="str">
        <f>VLOOKUP(瞬跳[[#This Row],[饋線
名稱]],線名!$A$4:$C$1571,2, )</f>
        <v>溪州</v>
      </c>
      <c r="J83" s="1149" t="str">
        <f>VLOOKUP(B83,線名!$A$4:$C$951,3, )</f>
        <v>埔尾線</v>
      </c>
      <c r="K83" s="1227"/>
      <c r="L83" s="1227"/>
      <c r="M83" s="1227"/>
      <c r="N83" s="1227"/>
      <c r="O83" s="1227"/>
      <c r="P83" s="1227"/>
      <c r="Q83" s="1227"/>
      <c r="R83" s="1283" t="s">
        <v>4391</v>
      </c>
      <c r="S83" s="1257" t="s">
        <v>3088</v>
      </c>
      <c r="T83" s="1192"/>
      <c r="U83" s="1227"/>
      <c r="V83" s="1316" t="s">
        <v>3591</v>
      </c>
      <c r="W83" s="1257" t="s">
        <v>3089</v>
      </c>
      <c r="X83" s="1227"/>
      <c r="Y83" s="1227"/>
    </row>
    <row r="84" spans="2:25" s="1028" customFormat="1" hidden="1">
      <c r="B84" s="1234" t="s">
        <v>386</v>
      </c>
      <c r="C84" s="1235" t="s">
        <v>4226</v>
      </c>
      <c r="D84" s="1246">
        <v>0.51666666666666672</v>
      </c>
      <c r="E84" s="1171"/>
      <c r="F84" s="1227"/>
      <c r="G84" s="1227"/>
      <c r="H84" s="1227"/>
      <c r="I84" s="1149" t="str">
        <f>VLOOKUP(瞬跳[[#This Row],[饋線
名稱]],線名!$A$4:$C$1571,2, )</f>
        <v>彰化</v>
      </c>
      <c r="J84" s="1149" t="str">
        <f>VLOOKUP(B84,線名!$A$4:$C$951,3, )</f>
        <v>IK48</v>
      </c>
      <c r="K84" s="1227"/>
      <c r="L84" s="1227"/>
      <c r="M84" s="1227"/>
      <c r="N84" s="1227"/>
      <c r="O84" s="1227"/>
      <c r="P84" s="1227"/>
      <c r="Q84" s="1227"/>
      <c r="R84" s="1284" t="s">
        <v>4392</v>
      </c>
      <c r="S84" s="1257" t="s">
        <v>3181</v>
      </c>
      <c r="T84" s="1192"/>
      <c r="U84" s="1227"/>
      <c r="V84" s="1316" t="s">
        <v>3588</v>
      </c>
      <c r="W84" s="1257" t="s">
        <v>3181</v>
      </c>
      <c r="X84" s="1227"/>
      <c r="Y84" s="1227"/>
    </row>
    <row r="85" spans="2:25" s="1028" customFormat="1" hidden="1">
      <c r="B85" s="1231" t="s">
        <v>375</v>
      </c>
      <c r="C85" s="1232" t="s">
        <v>4227</v>
      </c>
      <c r="D85" s="1241">
        <v>0.7583333333333333</v>
      </c>
      <c r="E85" s="1171"/>
      <c r="F85" s="1227"/>
      <c r="G85" s="1227"/>
      <c r="H85" s="1227"/>
      <c r="I85" s="1149" t="str">
        <f>VLOOKUP(瞬跳[[#This Row],[饋線
名稱]],線名!$A$4:$C$1571,2, )</f>
        <v>福興</v>
      </c>
      <c r="J85" s="1149" t="str">
        <f>VLOOKUP(B85,線名!$A$4:$C$951,3, )</f>
        <v>9I37</v>
      </c>
      <c r="K85" s="1227"/>
      <c r="L85" s="1227"/>
      <c r="M85" s="1227"/>
      <c r="N85" s="1227"/>
      <c r="O85" s="1227"/>
      <c r="P85" s="1227"/>
      <c r="Q85" s="1227"/>
      <c r="R85" s="1284" t="s">
        <v>4393</v>
      </c>
      <c r="S85" s="1257" t="s">
        <v>3181</v>
      </c>
      <c r="T85" s="1192"/>
      <c r="U85" s="1227"/>
      <c r="V85" s="1316" t="s">
        <v>3589</v>
      </c>
      <c r="W85" s="1257" t="s">
        <v>3181</v>
      </c>
      <c r="X85" s="1227"/>
      <c r="Y85" s="1227"/>
    </row>
    <row r="86" spans="2:25" s="1028" customFormat="1" hidden="1">
      <c r="B86" s="1231" t="s">
        <v>1412</v>
      </c>
      <c r="C86" s="1232" t="s">
        <v>4228</v>
      </c>
      <c r="D86" s="1241">
        <v>0.27013888888888887</v>
      </c>
      <c r="E86" s="1171"/>
      <c r="F86" s="1227"/>
      <c r="G86" s="1227"/>
      <c r="H86" s="1227"/>
      <c r="I86" s="1149" t="str">
        <f>VLOOKUP(瞬跳[[#This Row],[饋線
名稱]],線名!$A$4:$C$1571,2, )</f>
        <v>北斗</v>
      </c>
      <c r="J86" s="1149" t="str">
        <f>VLOOKUP(B86,線名!$A$4:$C$951,3, )</f>
        <v>斗溪線</v>
      </c>
      <c r="K86" s="1227"/>
      <c r="L86" s="1227"/>
      <c r="M86" s="1227"/>
      <c r="N86" s="1227"/>
      <c r="O86" s="1227"/>
      <c r="P86" s="1227"/>
      <c r="Q86" s="1227"/>
      <c r="R86" s="1284" t="s">
        <v>4394</v>
      </c>
      <c r="S86" s="1257" t="s">
        <v>3088</v>
      </c>
      <c r="T86" s="1192"/>
      <c r="U86" s="1227"/>
      <c r="V86" s="1316" t="s">
        <v>3632</v>
      </c>
      <c r="W86" s="1257" t="s">
        <v>3089</v>
      </c>
      <c r="X86" s="1227"/>
      <c r="Y86" s="1227"/>
    </row>
    <row r="87" spans="2:25" s="1028" customFormat="1" hidden="1">
      <c r="B87" s="1248" t="s">
        <v>1382</v>
      </c>
      <c r="C87" s="1238" t="s">
        <v>4229</v>
      </c>
      <c r="D87" s="1262">
        <v>0.24236111111111111</v>
      </c>
      <c r="E87" s="1171"/>
      <c r="F87" s="1227"/>
      <c r="G87" s="1227"/>
      <c r="H87" s="1227"/>
      <c r="I87" s="1149" t="str">
        <f>VLOOKUP(瞬跳[[#This Row],[饋線
名稱]],線名!$A$4:$C$1571,2, )</f>
        <v>員林</v>
      </c>
      <c r="J87" s="1149" t="str">
        <f>VLOOKUP(B87,線名!$A$4:$C$951,3, )</f>
        <v>9C47</v>
      </c>
      <c r="K87" s="1227"/>
      <c r="L87" s="1227"/>
      <c r="M87" s="1227"/>
      <c r="N87" s="1227"/>
      <c r="O87" s="1227"/>
      <c r="P87" s="1227"/>
      <c r="Q87" s="1227"/>
      <c r="R87" s="1284" t="s">
        <v>4395</v>
      </c>
      <c r="S87" s="1257" t="s">
        <v>3088</v>
      </c>
      <c r="T87" s="1192"/>
      <c r="U87" s="1227"/>
      <c r="V87" s="1316" t="s">
        <v>3590</v>
      </c>
      <c r="W87" s="1257" t="s">
        <v>3089</v>
      </c>
      <c r="X87" s="1227"/>
      <c r="Y87" s="1227"/>
    </row>
    <row r="88" spans="2:25" s="1028" customFormat="1" hidden="1">
      <c r="B88" s="1263" t="s">
        <v>1251</v>
      </c>
      <c r="C88" s="1264" t="s">
        <v>4229</v>
      </c>
      <c r="D88" s="1265">
        <v>0.39166666666666666</v>
      </c>
      <c r="E88" s="1171"/>
      <c r="F88" s="1227"/>
      <c r="G88" s="1227"/>
      <c r="H88" s="1227"/>
      <c r="I88" s="1149" t="str">
        <f>VLOOKUP(瞬跳[[#This Row],[饋線
名稱]],線名!$A$4:$C$1571,2, )</f>
        <v>二水</v>
      </c>
      <c r="J88" s="1149" t="str">
        <f>VLOOKUP(B88,線名!$A$4:$C$951,3, )</f>
        <v>大莊線</v>
      </c>
      <c r="K88" s="1227"/>
      <c r="L88" s="1227"/>
      <c r="M88" s="1227"/>
      <c r="N88" s="1227"/>
      <c r="O88" s="1227"/>
      <c r="P88" s="1227"/>
      <c r="Q88" s="1227"/>
      <c r="R88" s="1284" t="s">
        <v>4396</v>
      </c>
      <c r="S88" s="1257" t="s">
        <v>3088</v>
      </c>
      <c r="T88" s="1192"/>
      <c r="U88" s="1227"/>
      <c r="V88" s="1316" t="s">
        <v>3634</v>
      </c>
      <c r="W88" s="1257" t="s">
        <v>3089</v>
      </c>
      <c r="X88" s="1227"/>
      <c r="Y88" s="1227"/>
    </row>
    <row r="89" spans="2:25" s="1028" customFormat="1" hidden="1">
      <c r="B89" s="1241" t="s">
        <v>69</v>
      </c>
      <c r="C89" s="1232" t="s">
        <v>4229</v>
      </c>
      <c r="D89" s="1266">
        <v>0.48541666666666666</v>
      </c>
      <c r="E89" s="1171"/>
      <c r="F89" s="1227"/>
      <c r="G89" s="1227"/>
      <c r="H89" s="1227"/>
      <c r="I89" s="1149" t="str">
        <f>VLOOKUP(瞬跳[[#This Row],[饋線
名稱]],線名!$A$4:$C$1571,2, )</f>
        <v>草港</v>
      </c>
      <c r="J89" s="1149" t="str">
        <f>VLOOKUP(B89,線名!$A$4:$C$951,3, )</f>
        <v>草東線</v>
      </c>
      <c r="K89" s="1227"/>
      <c r="L89" s="1227"/>
      <c r="M89" s="1227"/>
      <c r="N89" s="1227"/>
      <c r="O89" s="1227"/>
      <c r="P89" s="1227"/>
      <c r="Q89" s="1227"/>
      <c r="R89" s="1284" t="s">
        <v>4397</v>
      </c>
      <c r="S89" s="1257" t="s">
        <v>3181</v>
      </c>
      <c r="T89" s="1192"/>
      <c r="U89" s="1227"/>
      <c r="V89" s="1316" t="s">
        <v>3589</v>
      </c>
      <c r="W89" s="1257" t="s">
        <v>3181</v>
      </c>
      <c r="X89" s="1227"/>
      <c r="Y89" s="1227"/>
    </row>
    <row r="90" spans="2:25" s="1028" customFormat="1" hidden="1">
      <c r="B90" s="1237" t="s">
        <v>232</v>
      </c>
      <c r="C90" s="1238" t="s">
        <v>4230</v>
      </c>
      <c r="D90" s="1248">
        <v>0.2638888888888889</v>
      </c>
      <c r="E90" s="1171"/>
      <c r="F90" s="1227"/>
      <c r="G90" s="1227"/>
      <c r="H90" s="1227"/>
      <c r="I90" s="1149" t="str">
        <f>VLOOKUP(瞬跳[[#This Row],[饋線
名稱]],線名!$A$4:$C$1571,2, )</f>
        <v>大城</v>
      </c>
      <c r="J90" s="1149" t="str">
        <f>VLOOKUP(B90,線名!$A$4:$C$951,3, )</f>
        <v>9L39</v>
      </c>
      <c r="K90" s="1227"/>
      <c r="L90" s="1227"/>
      <c r="M90" s="1227"/>
      <c r="N90" s="1227"/>
      <c r="O90" s="1227"/>
      <c r="P90" s="1227"/>
      <c r="Q90" s="1227"/>
      <c r="R90" s="1284" t="s">
        <v>4398</v>
      </c>
      <c r="S90" s="1257" t="s">
        <v>3088</v>
      </c>
      <c r="T90" s="1192"/>
      <c r="U90" s="1227"/>
      <c r="V90" s="1316" t="s">
        <v>3591</v>
      </c>
      <c r="W90" s="1257" t="s">
        <v>3089</v>
      </c>
      <c r="X90" s="1227"/>
      <c r="Y90" s="1227"/>
    </row>
    <row r="91" spans="2:25" s="1028" customFormat="1" hidden="1">
      <c r="B91" s="1263" t="s">
        <v>1151</v>
      </c>
      <c r="C91" s="1264" t="s">
        <v>3121</v>
      </c>
      <c r="D91" s="1267">
        <v>0.17083333333333331</v>
      </c>
      <c r="E91" s="1171"/>
      <c r="F91" s="1227"/>
      <c r="G91" s="1227"/>
      <c r="H91" s="1227"/>
      <c r="I91" s="1149" t="str">
        <f>VLOOKUP(瞬跳[[#This Row],[饋線
名稱]],線名!$A$4:$C$1571,2, )</f>
        <v>福工</v>
      </c>
      <c r="J91" s="1149" t="str">
        <f>VLOOKUP(B91,線名!$A$4:$C$951,3, )</f>
        <v>南港線</v>
      </c>
      <c r="K91" s="1227"/>
      <c r="L91" s="1227"/>
      <c r="M91" s="1227"/>
      <c r="N91" s="1227"/>
      <c r="O91" s="1227"/>
      <c r="P91" s="1227"/>
      <c r="Q91" s="1227"/>
      <c r="R91" s="1284" t="s">
        <v>4399</v>
      </c>
      <c r="S91" s="1257" t="s">
        <v>3181</v>
      </c>
      <c r="T91" s="1192"/>
      <c r="U91" s="1227"/>
      <c r="V91" s="1316" t="s">
        <v>3590</v>
      </c>
      <c r="W91" s="1257" t="s">
        <v>3181</v>
      </c>
      <c r="X91" s="1227"/>
      <c r="Y91" s="1227"/>
    </row>
    <row r="92" spans="2:25" s="1028" customFormat="1" hidden="1">
      <c r="B92" s="1237" t="s">
        <v>887</v>
      </c>
      <c r="C92" s="1238" t="s">
        <v>3121</v>
      </c>
      <c r="D92" s="1248">
        <v>0.23750000000000002</v>
      </c>
      <c r="E92" s="1171"/>
      <c r="F92" s="1227"/>
      <c r="G92" s="1227"/>
      <c r="H92" s="1227"/>
      <c r="I92" s="1149" t="str">
        <f>VLOOKUP(瞬跳[[#This Row],[饋線
名稱]],線名!$A$4:$C$1571,2, )</f>
        <v>大村</v>
      </c>
      <c r="J92" s="1149" t="str">
        <f>VLOOKUP(B92,線名!$A$4:$C$951,3, )</f>
        <v>上莊線</v>
      </c>
      <c r="K92" s="1227"/>
      <c r="L92" s="1227"/>
      <c r="M92" s="1227"/>
      <c r="N92" s="1227"/>
      <c r="O92" s="1227"/>
      <c r="P92" s="1227"/>
      <c r="Q92" s="1227"/>
      <c r="R92" s="1284" t="s">
        <v>4400</v>
      </c>
      <c r="S92" s="1257" t="s">
        <v>3088</v>
      </c>
      <c r="T92" s="1192"/>
      <c r="U92" s="1227"/>
      <c r="V92" s="1316" t="s">
        <v>3590</v>
      </c>
      <c r="W92" s="1257" t="s">
        <v>3089</v>
      </c>
      <c r="X92" s="1227"/>
      <c r="Y92" s="1227"/>
    </row>
    <row r="93" spans="2:25" s="1028" customFormat="1" hidden="1">
      <c r="B93" s="1237" t="s">
        <v>512</v>
      </c>
      <c r="C93" s="1238" t="s">
        <v>3121</v>
      </c>
      <c r="D93" s="1248">
        <v>0.44930555555555557</v>
      </c>
      <c r="E93" s="1171"/>
      <c r="F93" s="1227"/>
      <c r="G93" s="1227"/>
      <c r="H93" s="1227"/>
      <c r="I93" s="1149" t="str">
        <f>VLOOKUP(瞬跳[[#This Row],[饋線
名稱]],線名!$A$4:$C$1571,2, )</f>
        <v>大霞</v>
      </c>
      <c r="J93" s="1149" t="str">
        <f>VLOOKUP(B93,線名!$A$4:$C$951,3, )</f>
        <v>9K35</v>
      </c>
      <c r="K93" s="1227"/>
      <c r="L93" s="1227"/>
      <c r="M93" s="1227"/>
      <c r="N93" s="1227"/>
      <c r="O93" s="1227"/>
      <c r="P93" s="1227"/>
      <c r="Q93" s="1227"/>
      <c r="R93" s="1284" t="s">
        <v>4401</v>
      </c>
      <c r="S93" s="1257" t="s">
        <v>3181</v>
      </c>
      <c r="T93" s="1192"/>
      <c r="U93" s="1227"/>
      <c r="V93" s="1316" t="s">
        <v>3589</v>
      </c>
      <c r="W93" s="1257" t="s">
        <v>3181</v>
      </c>
      <c r="X93" s="1227"/>
      <c r="Y93" s="1227"/>
    </row>
    <row r="94" spans="2:25" s="1028" customFormat="1" hidden="1">
      <c r="B94" s="1237" t="s">
        <v>191</v>
      </c>
      <c r="C94" s="1238" t="s">
        <v>3125</v>
      </c>
      <c r="D94" s="1248">
        <v>0.2673611111111111</v>
      </c>
      <c r="E94" s="1171"/>
      <c r="F94" s="1227"/>
      <c r="G94" s="1227"/>
      <c r="H94" s="1227"/>
      <c r="I94" s="1149" t="str">
        <f>VLOOKUP(瞬跳[[#This Row],[饋線
名稱]],線名!$A$4:$C$1571,2, )</f>
        <v>員南</v>
      </c>
      <c r="J94" s="1149" t="str">
        <f>VLOOKUP(B94,線名!$A$4:$C$951,3, )</f>
        <v>南靖線</v>
      </c>
      <c r="K94" s="1227"/>
      <c r="L94" s="1227"/>
      <c r="M94" s="1227"/>
      <c r="N94" s="1227"/>
      <c r="O94" s="1227"/>
      <c r="P94" s="1227"/>
      <c r="Q94" s="1227"/>
      <c r="R94" s="1284" t="s">
        <v>4402</v>
      </c>
      <c r="S94" s="1257" t="s">
        <v>3181</v>
      </c>
      <c r="T94" s="1192"/>
      <c r="U94" s="1227"/>
      <c r="V94" s="1316" t="s">
        <v>3633</v>
      </c>
      <c r="W94" s="1257" t="s">
        <v>3181</v>
      </c>
      <c r="X94" s="1227"/>
      <c r="Y94" s="1227"/>
    </row>
    <row r="95" spans="2:25" s="1028" customFormat="1" hidden="1">
      <c r="B95" s="1231" t="s">
        <v>1251</v>
      </c>
      <c r="C95" s="1232" t="s">
        <v>4231</v>
      </c>
      <c r="D95" s="1241">
        <v>0.22569444444444445</v>
      </c>
      <c r="E95" s="1171"/>
      <c r="F95" s="1227"/>
      <c r="G95" s="1227"/>
      <c r="H95" s="1227"/>
      <c r="I95" s="1149" t="str">
        <f>VLOOKUP(瞬跳[[#This Row],[饋線
名稱]],線名!$A$4:$C$1571,2, )</f>
        <v>二水</v>
      </c>
      <c r="J95" s="1149" t="str">
        <f>VLOOKUP(B95,線名!$A$4:$C$951,3, )</f>
        <v>大莊線</v>
      </c>
      <c r="K95" s="1227"/>
      <c r="L95" s="1227"/>
      <c r="M95" s="1227"/>
      <c r="N95" s="1227"/>
      <c r="O95" s="1227"/>
      <c r="P95" s="1227"/>
      <c r="Q95" s="1227"/>
      <c r="R95" s="1284" t="s">
        <v>4403</v>
      </c>
      <c r="S95" s="1257" t="s">
        <v>3088</v>
      </c>
      <c r="T95" s="1192"/>
      <c r="U95" s="1227"/>
      <c r="V95" s="1316" t="s">
        <v>3634</v>
      </c>
      <c r="W95" s="1257" t="s">
        <v>3089</v>
      </c>
      <c r="X95" s="1227"/>
      <c r="Y95" s="1227"/>
    </row>
    <row r="96" spans="2:25" s="1028" customFormat="1" hidden="1">
      <c r="B96" s="1246" t="s">
        <v>1300</v>
      </c>
      <c r="C96" s="1232" t="s">
        <v>4232</v>
      </c>
      <c r="D96" s="1241">
        <v>0.62569444444444444</v>
      </c>
      <c r="E96" s="1171"/>
      <c r="F96" s="1227"/>
      <c r="G96" s="1227"/>
      <c r="H96" s="1227"/>
      <c r="I96" s="1149" t="str">
        <f>VLOOKUP(瞬跳[[#This Row],[饋線
名稱]],線名!$A$4:$C$1571,2, )</f>
        <v>員南</v>
      </c>
      <c r="J96" s="1149" t="str">
        <f>VLOOKUP(B96,線名!$A$4:$C$951,3, )</f>
        <v>莒光線</v>
      </c>
      <c r="K96" s="1227"/>
      <c r="L96" s="1227"/>
      <c r="M96" s="1227"/>
      <c r="N96" s="1227"/>
      <c r="O96" s="1227"/>
      <c r="P96" s="1227"/>
      <c r="Q96" s="1227"/>
      <c r="R96" s="1284" t="s">
        <v>4404</v>
      </c>
      <c r="S96" s="1257" t="s">
        <v>3088</v>
      </c>
      <c r="T96" s="1192"/>
      <c r="U96" s="1227"/>
      <c r="V96" s="1316" t="s">
        <v>3590</v>
      </c>
      <c r="W96" s="1257" t="s">
        <v>3089</v>
      </c>
      <c r="X96" s="1227"/>
      <c r="Y96" s="1227"/>
    </row>
    <row r="97" spans="2:25" s="1028" customFormat="1" hidden="1">
      <c r="B97" s="1183" t="s">
        <v>447</v>
      </c>
      <c r="C97" s="1229" t="s">
        <v>4233</v>
      </c>
      <c r="D97" s="1244">
        <v>0.46388888888888885</v>
      </c>
      <c r="E97" s="1171"/>
      <c r="F97" s="1227"/>
      <c r="G97" s="1227"/>
      <c r="H97" s="1227"/>
      <c r="I97" s="1149" t="str">
        <f>VLOOKUP(瞬跳[[#This Row],[饋線
名稱]],線名!$A$4:$C$1571,2, )</f>
        <v>大城</v>
      </c>
      <c r="J97" s="1149" t="str">
        <f>VLOOKUP(B97,線名!$A$4:$C$951,3, )</f>
        <v>9L23</v>
      </c>
      <c r="K97" s="1227"/>
      <c r="L97" s="1227"/>
      <c r="M97" s="1227"/>
      <c r="N97" s="1227"/>
      <c r="O97" s="1227"/>
      <c r="P97" s="1227"/>
      <c r="Q97" s="1227"/>
      <c r="R97" s="1284" t="s">
        <v>4405</v>
      </c>
      <c r="S97" s="1257" t="s">
        <v>3181</v>
      </c>
      <c r="T97" s="1192"/>
      <c r="U97" s="1227"/>
      <c r="V97" s="1316" t="s">
        <v>3591</v>
      </c>
      <c r="W97" s="1257" t="s">
        <v>3181</v>
      </c>
      <c r="X97" s="1227"/>
      <c r="Y97" s="1227"/>
    </row>
    <row r="98" spans="2:25" s="1028" customFormat="1" hidden="1">
      <c r="B98" s="1183" t="s">
        <v>233</v>
      </c>
      <c r="C98" s="1229" t="s">
        <v>4233</v>
      </c>
      <c r="D98" s="1244">
        <v>0.52083333333333337</v>
      </c>
      <c r="E98" s="1171"/>
      <c r="F98" s="1227"/>
      <c r="G98" s="1227"/>
      <c r="H98" s="1227"/>
      <c r="I98" s="1149" t="str">
        <f>VLOOKUP(瞬跳[[#This Row],[饋線
名稱]],線名!$A$4:$C$1571,2, )</f>
        <v>大城</v>
      </c>
      <c r="J98" s="1149" t="str">
        <f>VLOOKUP(B98,線名!$A$4:$C$951,3, )</f>
        <v>9L40</v>
      </c>
      <c r="K98" s="1227"/>
      <c r="L98" s="1227"/>
      <c r="M98" s="1227"/>
      <c r="N98" s="1227"/>
      <c r="O98" s="1227"/>
      <c r="P98" s="1227"/>
      <c r="Q98" s="1227"/>
      <c r="R98" s="1284" t="s">
        <v>4406</v>
      </c>
      <c r="S98" s="1257" t="s">
        <v>3090</v>
      </c>
      <c r="T98" s="1192"/>
      <c r="U98" s="1227"/>
      <c r="V98" s="1316" t="s">
        <v>3591</v>
      </c>
      <c r="W98" s="1257" t="s">
        <v>3090</v>
      </c>
      <c r="X98" s="1227"/>
      <c r="Y98" s="1227"/>
    </row>
    <row r="99" spans="2:25" s="1028" customFormat="1" hidden="1">
      <c r="B99" s="1241" t="s">
        <v>69</v>
      </c>
      <c r="C99" s="1232" t="s">
        <v>4234</v>
      </c>
      <c r="D99" s="1266">
        <v>0.68055555555555547</v>
      </c>
      <c r="E99" s="1171"/>
      <c r="F99" s="1227"/>
      <c r="G99" s="1227"/>
      <c r="H99" s="1227"/>
      <c r="I99" s="1149" t="str">
        <f>VLOOKUP(瞬跳[[#This Row],[饋線
名稱]],線名!$A$4:$C$1571,2, )</f>
        <v>草港</v>
      </c>
      <c r="J99" s="1149" t="str">
        <f>VLOOKUP(B99,線名!$A$4:$C$951,3, )</f>
        <v>草東線</v>
      </c>
      <c r="K99" s="1227"/>
      <c r="L99" s="1227"/>
      <c r="M99" s="1227"/>
      <c r="N99" s="1227"/>
      <c r="O99" s="1227"/>
      <c r="P99" s="1227"/>
      <c r="Q99" s="1227"/>
      <c r="R99" s="1284" t="s">
        <v>4407</v>
      </c>
      <c r="S99" s="1257" t="s">
        <v>3181</v>
      </c>
      <c r="T99" s="1192"/>
      <c r="U99" s="1227"/>
      <c r="V99" s="1316" t="s">
        <v>3589</v>
      </c>
      <c r="W99" s="1257" t="s">
        <v>3181</v>
      </c>
      <c r="X99" s="1227"/>
      <c r="Y99" s="1227"/>
    </row>
    <row r="100" spans="2:25" s="1028" customFormat="1" hidden="1">
      <c r="B100" s="1234" t="s">
        <v>715</v>
      </c>
      <c r="C100" s="1235" t="s">
        <v>3129</v>
      </c>
      <c r="D100" s="1246">
        <v>0.21597222222222223</v>
      </c>
      <c r="E100" s="1171"/>
      <c r="F100" s="1227"/>
      <c r="G100" s="1227"/>
      <c r="H100" s="1227"/>
      <c r="I100" s="1149" t="str">
        <f>VLOOKUP(瞬跳[[#This Row],[饋線
名稱]],線名!$A$4:$C$1571,2, )</f>
        <v>員東</v>
      </c>
      <c r="J100" s="1149" t="str">
        <f>VLOOKUP(B100,線名!$A$4:$C$951,3, )</f>
        <v>金安線</v>
      </c>
      <c r="K100" s="1227"/>
      <c r="L100" s="1227"/>
      <c r="M100" s="1227"/>
      <c r="N100" s="1227"/>
      <c r="O100" s="1227"/>
      <c r="P100" s="1227"/>
      <c r="Q100" s="1227"/>
      <c r="R100" s="1284" t="s">
        <v>4408</v>
      </c>
      <c r="S100" s="1257" t="s">
        <v>3088</v>
      </c>
      <c r="T100" s="1192"/>
      <c r="U100" s="1227"/>
      <c r="V100" s="1316" t="s">
        <v>3590</v>
      </c>
      <c r="W100" s="1257" t="s">
        <v>3089</v>
      </c>
      <c r="X100" s="1227"/>
      <c r="Y100" s="1227"/>
    </row>
    <row r="101" spans="2:25" s="1028" customFormat="1" hidden="1">
      <c r="B101" s="1234" t="s">
        <v>1251</v>
      </c>
      <c r="C101" s="1235" t="s">
        <v>3129</v>
      </c>
      <c r="D101" s="1246">
        <v>0.22222222222222221</v>
      </c>
      <c r="E101" s="1171"/>
      <c r="F101" s="1227"/>
      <c r="G101" s="1227"/>
      <c r="H101" s="1227"/>
      <c r="I101" s="1149" t="str">
        <f>VLOOKUP(瞬跳[[#This Row],[饋線
名稱]],線名!$A$4:$C$1571,2, )</f>
        <v>二水</v>
      </c>
      <c r="J101" s="1149" t="str">
        <f>VLOOKUP(B101,線名!$A$4:$C$951,3, )</f>
        <v>大莊線</v>
      </c>
      <c r="K101" s="1227"/>
      <c r="L101" s="1227"/>
      <c r="M101" s="1227"/>
      <c r="N101" s="1227"/>
      <c r="O101" s="1227"/>
      <c r="P101" s="1227"/>
      <c r="Q101" s="1227"/>
      <c r="R101" s="1284" t="s">
        <v>4409</v>
      </c>
      <c r="S101" s="1257" t="s">
        <v>3088</v>
      </c>
      <c r="T101" s="1192"/>
      <c r="U101" s="1227"/>
      <c r="V101" s="1316" t="s">
        <v>3634</v>
      </c>
      <c r="W101" s="1257" t="s">
        <v>3089</v>
      </c>
      <c r="X101" s="1227"/>
      <c r="Y101" s="1227"/>
    </row>
    <row r="102" spans="2:25" s="1028" customFormat="1" hidden="1">
      <c r="B102" s="1234" t="s">
        <v>230</v>
      </c>
      <c r="C102" s="1235" t="s">
        <v>4235</v>
      </c>
      <c r="D102" s="1246">
        <v>0.19097222222222221</v>
      </c>
      <c r="E102" s="1171"/>
      <c r="F102" s="1227"/>
      <c r="G102" s="1227"/>
      <c r="H102" s="1227"/>
      <c r="I102" s="1149" t="str">
        <f>VLOOKUP(瞬跳[[#This Row],[饋線
名稱]],線名!$A$4:$C$1571,2, )</f>
        <v>大城</v>
      </c>
      <c r="J102" s="1149" t="str">
        <f>VLOOKUP(B102,線名!$A$4:$C$951,3, )</f>
        <v>9L37</v>
      </c>
      <c r="K102" s="1227"/>
      <c r="L102" s="1227"/>
      <c r="M102" s="1227"/>
      <c r="N102" s="1227"/>
      <c r="O102" s="1227"/>
      <c r="P102" s="1227"/>
      <c r="Q102" s="1227"/>
      <c r="R102" s="1284" t="s">
        <v>4410</v>
      </c>
      <c r="S102" s="1257" t="s">
        <v>3094</v>
      </c>
      <c r="T102" s="1192"/>
      <c r="U102" s="1227"/>
      <c r="V102" s="1316" t="s">
        <v>3591</v>
      </c>
      <c r="W102" s="1257" t="s">
        <v>3094</v>
      </c>
      <c r="X102" s="1227"/>
      <c r="Y102" s="1227"/>
    </row>
    <row r="103" spans="2:25" s="1028" customFormat="1" hidden="1">
      <c r="B103" s="1231" t="s">
        <v>69</v>
      </c>
      <c r="C103" s="1232" t="s">
        <v>4235</v>
      </c>
      <c r="D103" s="1241">
        <v>0.62638888888888888</v>
      </c>
      <c r="E103" s="1171"/>
      <c r="F103" s="1227"/>
      <c r="G103" s="1227"/>
      <c r="H103" s="1227"/>
      <c r="I103" s="1149" t="str">
        <f>VLOOKUP(瞬跳[[#This Row],[饋線
名稱]],線名!$A$4:$C$1571,2, )</f>
        <v>草港</v>
      </c>
      <c r="J103" s="1149" t="str">
        <f>VLOOKUP(B103,線名!$A$4:$C$951,3, )</f>
        <v>草東線</v>
      </c>
      <c r="K103" s="1227"/>
      <c r="L103" s="1227"/>
      <c r="M103" s="1227"/>
      <c r="N103" s="1227"/>
      <c r="O103" s="1227"/>
      <c r="P103" s="1227"/>
      <c r="Q103" s="1227"/>
      <c r="R103" s="1284" t="s">
        <v>4411</v>
      </c>
      <c r="S103" s="1257" t="s">
        <v>3095</v>
      </c>
      <c r="T103" s="1192"/>
      <c r="U103" s="1227"/>
      <c r="V103" s="1316" t="s">
        <v>3589</v>
      </c>
      <c r="W103" s="1257" t="s">
        <v>3095</v>
      </c>
      <c r="X103" s="1227"/>
      <c r="Y103" s="1227"/>
    </row>
    <row r="104" spans="2:25" s="1028" customFormat="1" hidden="1">
      <c r="B104" s="1237" t="s">
        <v>236</v>
      </c>
      <c r="C104" s="1522" t="s">
        <v>4236</v>
      </c>
      <c r="D104" s="1248">
        <v>0.81041666666666667</v>
      </c>
      <c r="E104" s="1171"/>
      <c r="F104" s="1227"/>
      <c r="G104" s="1227"/>
      <c r="H104" s="1227"/>
      <c r="I104" s="1149" t="str">
        <f>VLOOKUP(瞬跳[[#This Row],[饋線
名稱]],線名!$A$4:$C$1571,2, )</f>
        <v>彰林</v>
      </c>
      <c r="J104" s="1149" t="str">
        <f>VLOOKUP(B104,線名!$A$4:$C$951,3, )</f>
        <v>9M22</v>
      </c>
      <c r="K104" s="1227"/>
      <c r="L104" s="1227"/>
      <c r="M104" s="1227"/>
      <c r="N104" s="1227"/>
      <c r="O104" s="1227"/>
      <c r="P104" s="1227"/>
      <c r="Q104" s="1227"/>
      <c r="R104" s="1284" t="s">
        <v>4412</v>
      </c>
      <c r="S104" s="1257" t="s">
        <v>3088</v>
      </c>
      <c r="T104" s="1192"/>
      <c r="U104" s="1227"/>
      <c r="V104" s="1316" t="s">
        <v>3590</v>
      </c>
      <c r="W104" s="1257" t="s">
        <v>3089</v>
      </c>
      <c r="X104" s="1227"/>
      <c r="Y104" s="1227"/>
    </row>
    <row r="105" spans="2:25" s="1028" customFormat="1" hidden="1">
      <c r="B105" s="1237" t="s">
        <v>1166</v>
      </c>
      <c r="C105" s="1522" t="s">
        <v>3133</v>
      </c>
      <c r="D105" s="1248">
        <v>0.77847222222222223</v>
      </c>
      <c r="E105" s="1171"/>
      <c r="F105" s="1227"/>
      <c r="G105" s="1227"/>
      <c r="H105" s="1227"/>
      <c r="I105" s="1149" t="str">
        <f>VLOOKUP(瞬跳[[#This Row],[饋線
名稱]],線名!$A$4:$C$1571,2, )</f>
        <v>北斗</v>
      </c>
      <c r="J105" s="1149" t="str">
        <f>VLOOKUP(B105,線名!$A$4:$C$951,3, )</f>
        <v>斗州線</v>
      </c>
      <c r="K105" s="1227"/>
      <c r="L105" s="1227"/>
      <c r="M105" s="1227"/>
      <c r="N105" s="1227"/>
      <c r="O105" s="1227"/>
      <c r="P105" s="1227"/>
      <c r="Q105" s="1227"/>
      <c r="R105" s="1284" t="s">
        <v>4413</v>
      </c>
      <c r="S105" s="1257" t="s">
        <v>3088</v>
      </c>
      <c r="T105" s="1192"/>
      <c r="U105" s="1227"/>
      <c r="V105" s="1316" t="s">
        <v>3632</v>
      </c>
      <c r="W105" s="1257" t="s">
        <v>3089</v>
      </c>
      <c r="X105" s="1227"/>
      <c r="Y105" s="1227"/>
    </row>
    <row r="106" spans="2:25" s="1028" customFormat="1" hidden="1">
      <c r="B106" s="1237" t="s">
        <v>1488</v>
      </c>
      <c r="C106" s="1522" t="s">
        <v>4237</v>
      </c>
      <c r="D106" s="1248">
        <v>0.43124999999999997</v>
      </c>
      <c r="E106" s="1171"/>
      <c r="F106" s="1227"/>
      <c r="G106" s="1227"/>
      <c r="H106" s="1227"/>
      <c r="I106" s="1149" t="str">
        <f>VLOOKUP(瞬跳[[#This Row],[饋線
名稱]],線名!$A$4:$C$1571,2, )</f>
        <v>花壇</v>
      </c>
      <c r="J106" s="1149" t="str">
        <f>VLOOKUP(B106,線名!$A$4:$C$951,3, )</f>
        <v>9P11</v>
      </c>
      <c r="K106" s="1227"/>
      <c r="L106" s="1227"/>
      <c r="M106" s="1227"/>
      <c r="N106" s="1227"/>
      <c r="O106" s="1227"/>
      <c r="P106" s="1227"/>
      <c r="Q106" s="1227"/>
      <c r="R106" s="1284" t="s">
        <v>4414</v>
      </c>
      <c r="S106" s="1257" t="s">
        <v>3088</v>
      </c>
      <c r="T106" s="1192"/>
      <c r="U106" s="1227"/>
      <c r="V106" s="1316" t="s">
        <v>3635</v>
      </c>
      <c r="W106" s="1257" t="s">
        <v>3089</v>
      </c>
      <c r="X106" s="1227"/>
      <c r="Y106" s="1227"/>
    </row>
    <row r="107" spans="2:25" s="1028" customFormat="1" hidden="1">
      <c r="B107" s="1183" t="s">
        <v>1130</v>
      </c>
      <c r="C107" s="1522" t="s">
        <v>3136</v>
      </c>
      <c r="D107" s="1244">
        <v>0.23472222222222219</v>
      </c>
      <c r="E107" s="1171"/>
      <c r="F107" s="1227"/>
      <c r="G107" s="1227"/>
      <c r="H107" s="1227"/>
      <c r="I107" s="1149" t="str">
        <f>VLOOKUP(瞬跳[[#This Row],[饋線
名稱]],線名!$A$4:$C$1571,2, )</f>
        <v>二林</v>
      </c>
      <c r="J107" s="1149" t="str">
        <f>VLOOKUP(B107,線名!$A$4:$C$951,3, )</f>
        <v>埤北線</v>
      </c>
      <c r="K107" s="1227"/>
      <c r="L107" s="1227"/>
      <c r="M107" s="1227"/>
      <c r="N107" s="1227"/>
      <c r="O107" s="1227"/>
      <c r="P107" s="1227"/>
      <c r="Q107" s="1227"/>
      <c r="R107" s="1284" t="s">
        <v>4415</v>
      </c>
      <c r="S107" s="1257" t="s">
        <v>3093</v>
      </c>
      <c r="T107" s="1192"/>
      <c r="U107" s="1227"/>
      <c r="V107" s="1316" t="s">
        <v>3591</v>
      </c>
      <c r="W107" s="1257" t="s">
        <v>3093</v>
      </c>
      <c r="X107" s="1227"/>
      <c r="Y107" s="1227"/>
    </row>
    <row r="108" spans="2:25" s="1028" customFormat="1" hidden="1">
      <c r="B108" s="1231" t="s">
        <v>92</v>
      </c>
      <c r="C108" s="1522" t="s">
        <v>3136</v>
      </c>
      <c r="D108" s="1241">
        <v>0.27638888888888885</v>
      </c>
      <c r="E108" s="1171"/>
      <c r="F108" s="1227"/>
      <c r="G108" s="1227"/>
      <c r="H108" s="1227"/>
      <c r="I108" s="1149" t="str">
        <f>VLOOKUP(瞬跳[[#This Row],[饋線
名稱]],線名!$A$4:$C$1571,2, )</f>
        <v>彰化</v>
      </c>
      <c r="J108" s="1149" t="str">
        <f>VLOOKUP(B108,線名!$A$4:$C$951,3, )</f>
        <v>IK39</v>
      </c>
      <c r="K108" s="1227"/>
      <c r="L108" s="1227"/>
      <c r="M108" s="1227"/>
      <c r="N108" s="1227"/>
      <c r="O108" s="1227"/>
      <c r="P108" s="1227"/>
      <c r="Q108" s="1227"/>
      <c r="R108" s="1284" t="s">
        <v>4416</v>
      </c>
      <c r="S108" s="1257" t="s">
        <v>3181</v>
      </c>
      <c r="T108" s="1192"/>
      <c r="U108" s="1227"/>
      <c r="V108" s="1316" t="s">
        <v>3671</v>
      </c>
      <c r="W108" s="1257" t="s">
        <v>3181</v>
      </c>
      <c r="X108" s="1227"/>
      <c r="Y108" s="1227"/>
    </row>
    <row r="109" spans="2:25" s="1028" customFormat="1" hidden="1">
      <c r="B109" s="1231" t="s">
        <v>1247</v>
      </c>
      <c r="C109" s="1522" t="s">
        <v>4238</v>
      </c>
      <c r="D109" s="1241">
        <v>0.54097222222222219</v>
      </c>
      <c r="E109" s="1171"/>
      <c r="F109" s="1227"/>
      <c r="G109" s="1227"/>
      <c r="H109" s="1227"/>
      <c r="I109" s="1149" t="str">
        <f>VLOOKUP(瞬跳[[#This Row],[饋線
名稱]],線名!$A$4:$C$1571,2, )</f>
        <v>二水</v>
      </c>
      <c r="J109" s="1149" t="str">
        <f>VLOOKUP(B109,線名!$A$4:$C$951,3, )</f>
        <v>源泉線</v>
      </c>
      <c r="K109" s="1227"/>
      <c r="L109" s="1227"/>
      <c r="M109" s="1227"/>
      <c r="N109" s="1227"/>
      <c r="O109" s="1227"/>
      <c r="P109" s="1227"/>
      <c r="Q109" s="1227"/>
      <c r="R109" s="1284" t="s">
        <v>4417</v>
      </c>
      <c r="S109" s="1257" t="s">
        <v>3095</v>
      </c>
      <c r="T109" s="1192"/>
      <c r="U109" s="1227"/>
      <c r="V109" s="1316" t="s">
        <v>3634</v>
      </c>
      <c r="W109" s="1257" t="s">
        <v>3095</v>
      </c>
      <c r="X109" s="1227"/>
      <c r="Y109" s="1227"/>
    </row>
    <row r="110" spans="2:25" s="1028" customFormat="1" hidden="1">
      <c r="B110" s="1183" t="s">
        <v>372</v>
      </c>
      <c r="C110" s="1522" t="s">
        <v>4238</v>
      </c>
      <c r="D110" s="1244">
        <v>0.72222222222222221</v>
      </c>
      <c r="E110" s="1171"/>
      <c r="F110" s="1227"/>
      <c r="G110" s="1227"/>
      <c r="H110" s="1227"/>
      <c r="I110" s="1149" t="str">
        <f>VLOOKUP(瞬跳[[#This Row],[饋線
名稱]],線名!$A$4:$C$1571,2, )</f>
        <v>福興</v>
      </c>
      <c r="J110" s="1149" t="str">
        <f>VLOOKUP(B110,線名!$A$4:$C$951,3, )</f>
        <v>9I34</v>
      </c>
      <c r="K110" s="1227"/>
      <c r="L110" s="1227"/>
      <c r="M110" s="1227"/>
      <c r="N110" s="1227"/>
      <c r="O110" s="1227"/>
      <c r="P110" s="1227"/>
      <c r="Q110" s="1227"/>
      <c r="R110" s="1284" t="s">
        <v>4418</v>
      </c>
      <c r="S110" s="1257" t="s">
        <v>3088</v>
      </c>
      <c r="T110" s="1192"/>
      <c r="U110" s="1227"/>
      <c r="V110" s="1316" t="s">
        <v>3589</v>
      </c>
      <c r="W110" s="1257" t="s">
        <v>3089</v>
      </c>
      <c r="X110" s="1227"/>
      <c r="Y110" s="1227"/>
    </row>
    <row r="111" spans="2:25" s="1028" customFormat="1" hidden="1">
      <c r="B111" s="1237" t="s">
        <v>1055</v>
      </c>
      <c r="C111" s="1522" t="s">
        <v>4239</v>
      </c>
      <c r="D111" s="1248">
        <v>0.40138888888888885</v>
      </c>
      <c r="E111" s="1171"/>
      <c r="F111" s="1227"/>
      <c r="G111" s="1227"/>
      <c r="H111" s="1227"/>
      <c r="I111" s="1149" t="str">
        <f>VLOOKUP(瞬跳[[#This Row],[饋線
名稱]],線名!$A$4:$C$1571,2, )</f>
        <v>員東</v>
      </c>
      <c r="J111" s="1149" t="str">
        <f>VLOOKUP(B111,線名!$A$4:$C$951,3, )</f>
        <v>IU26</v>
      </c>
      <c r="K111" s="1227"/>
      <c r="L111" s="1227"/>
      <c r="M111" s="1227"/>
      <c r="N111" s="1227"/>
      <c r="O111" s="1227"/>
      <c r="P111" s="1227"/>
      <c r="Q111" s="1227"/>
      <c r="R111" s="1284" t="s">
        <v>4419</v>
      </c>
      <c r="S111" s="1257" t="s">
        <v>3088</v>
      </c>
      <c r="T111" s="1192"/>
      <c r="U111" s="1227"/>
      <c r="V111" s="1316" t="s">
        <v>3590</v>
      </c>
      <c r="W111" s="1257" t="s">
        <v>3089</v>
      </c>
      <c r="X111" s="1227"/>
      <c r="Y111" s="1227"/>
    </row>
    <row r="112" spans="2:25" s="1028" customFormat="1" hidden="1">
      <c r="B112" s="1234" t="s">
        <v>3538</v>
      </c>
      <c r="C112" s="1522" t="s">
        <v>4240</v>
      </c>
      <c r="D112" s="1246">
        <v>0.24027777777777778</v>
      </c>
      <c r="E112" s="1171"/>
      <c r="F112" s="1227"/>
      <c r="G112" s="1227"/>
      <c r="H112" s="1227"/>
      <c r="I112" s="1149" t="str">
        <f>VLOOKUP(瞬跳[[#This Row],[饋線
名稱]],線名!$A$4:$C$1571,2, )</f>
        <v>員東</v>
      </c>
      <c r="J112" s="1149" t="str">
        <f>VLOOKUP(B112,線名!$A$4:$C$951,3, )</f>
        <v>IU21</v>
      </c>
      <c r="K112" s="1227"/>
      <c r="L112" s="1227"/>
      <c r="M112" s="1227"/>
      <c r="N112" s="1227"/>
      <c r="O112" s="1227"/>
      <c r="P112" s="1227"/>
      <c r="Q112" s="1227"/>
      <c r="R112" s="1284" t="s">
        <v>4420</v>
      </c>
      <c r="S112" s="1257" t="s">
        <v>3088</v>
      </c>
      <c r="T112" s="1192"/>
      <c r="U112" s="1227"/>
      <c r="V112" s="1316" t="s">
        <v>3590</v>
      </c>
      <c r="W112" s="1257" t="s">
        <v>3089</v>
      </c>
      <c r="X112" s="1227"/>
      <c r="Y112" s="1227"/>
    </row>
    <row r="113" spans="2:25" s="1028" customFormat="1" hidden="1">
      <c r="B113" s="1231" t="s">
        <v>1092</v>
      </c>
      <c r="C113" s="1522" t="s">
        <v>4240</v>
      </c>
      <c r="D113" s="1241">
        <v>0.35138888888888892</v>
      </c>
      <c r="E113" s="1171"/>
      <c r="F113" s="1227"/>
      <c r="G113" s="1227"/>
      <c r="H113" s="1227"/>
      <c r="I113" s="1149" t="str">
        <f>VLOOKUP(瞬跳[[#This Row],[饋線
名稱]],線名!$A$4:$C$1571,2, )</f>
        <v>員林</v>
      </c>
      <c r="J113" s="1149" t="str">
        <f>VLOOKUP(B113,線名!$A$4:$C$951,3, )</f>
        <v>9C38</v>
      </c>
      <c r="K113" s="1227"/>
      <c r="L113" s="1227"/>
      <c r="M113" s="1227"/>
      <c r="N113" s="1227"/>
      <c r="O113" s="1227"/>
      <c r="P113" s="1227"/>
      <c r="Q113" s="1227"/>
      <c r="R113" s="1284" t="s">
        <v>4421</v>
      </c>
      <c r="S113" s="1257" t="s">
        <v>3194</v>
      </c>
      <c r="T113" s="1192"/>
      <c r="U113" s="1227"/>
      <c r="V113" s="1316" t="s">
        <v>3590</v>
      </c>
      <c r="W113" s="1257" t="s">
        <v>3194</v>
      </c>
      <c r="X113" s="1227"/>
      <c r="Y113" s="1227"/>
    </row>
    <row r="114" spans="2:25" s="1028" customFormat="1" hidden="1">
      <c r="B114" s="1234" t="s">
        <v>638</v>
      </c>
      <c r="C114" s="1522" t="s">
        <v>4240</v>
      </c>
      <c r="D114" s="1246">
        <v>0.6020833333333333</v>
      </c>
      <c r="E114" s="1171"/>
      <c r="F114" s="1227"/>
      <c r="G114" s="1227"/>
      <c r="H114" s="1227"/>
      <c r="I114" s="1149" t="str">
        <f>VLOOKUP(瞬跳[[#This Row],[饋線
名稱]],線名!$A$4:$C$1571,2, )</f>
        <v>社頭</v>
      </c>
      <c r="J114" s="1149" t="str">
        <f>VLOOKUP(B114,線名!$A$4:$C$951,3, )</f>
        <v>社永線</v>
      </c>
      <c r="K114" s="1227"/>
      <c r="L114" s="1227"/>
      <c r="M114" s="1227"/>
      <c r="N114" s="1227"/>
      <c r="O114" s="1227"/>
      <c r="P114" s="1227"/>
      <c r="Q114" s="1227"/>
      <c r="R114" s="1284" t="s">
        <v>4422</v>
      </c>
      <c r="S114" s="1257" t="s">
        <v>3181</v>
      </c>
      <c r="T114" s="1192"/>
      <c r="U114" s="1227"/>
      <c r="V114" s="1316" t="s">
        <v>3633</v>
      </c>
      <c r="W114" s="1257" t="s">
        <v>3181</v>
      </c>
      <c r="X114" s="1227"/>
      <c r="Y114" s="1227"/>
    </row>
    <row r="115" spans="2:25" s="1028" customFormat="1" hidden="1">
      <c r="B115" s="1234" t="s">
        <v>57</v>
      </c>
      <c r="C115" s="1522" t="s">
        <v>3139</v>
      </c>
      <c r="D115" s="1246">
        <v>0.22013888888888888</v>
      </c>
      <c r="E115" s="1171"/>
      <c r="F115" s="1227"/>
      <c r="G115" s="1227"/>
      <c r="H115" s="1227"/>
      <c r="I115" s="1149" t="str">
        <f>VLOOKUP(瞬跳[[#This Row],[饋線
名稱]],線名!$A$4:$C$1571,2, )</f>
        <v>二林</v>
      </c>
      <c r="J115" s="1149" t="str">
        <f>VLOOKUP(B115,線名!$A$4:$C$951,3, )</f>
        <v>東興線</v>
      </c>
      <c r="K115" s="1227"/>
      <c r="L115" s="1227"/>
      <c r="M115" s="1227"/>
      <c r="N115" s="1227"/>
      <c r="O115" s="1227"/>
      <c r="P115" s="1227"/>
      <c r="Q115" s="1227"/>
      <c r="R115" s="1284" t="s">
        <v>4423</v>
      </c>
      <c r="S115" s="1257" t="s">
        <v>3194</v>
      </c>
      <c r="T115" s="1192"/>
      <c r="U115" s="1227"/>
      <c r="V115" s="1316" t="s">
        <v>3591</v>
      </c>
      <c r="W115" s="1257" t="s">
        <v>3194</v>
      </c>
      <c r="X115" s="1227"/>
      <c r="Y115" s="1227"/>
    </row>
    <row r="116" spans="2:25" s="1028" customFormat="1" hidden="1">
      <c r="B116" s="1237" t="s">
        <v>279</v>
      </c>
      <c r="C116" s="1522" t="s">
        <v>3139</v>
      </c>
      <c r="D116" s="1248">
        <v>0.22916666666666666</v>
      </c>
      <c r="E116" s="1171"/>
      <c r="F116" s="1227"/>
      <c r="G116" s="1227"/>
      <c r="H116" s="1227"/>
      <c r="I116" s="1149" t="str">
        <f>VLOOKUP(瞬跳[[#This Row],[饋線
名稱]],線名!$A$4:$C$1571,2, )</f>
        <v>溪湖</v>
      </c>
      <c r="J116" s="1149" t="str">
        <f>VLOOKUP(B116,線名!$A$4:$C$951,3, )</f>
        <v>巫厝線</v>
      </c>
      <c r="K116" s="1227"/>
      <c r="L116" s="1227"/>
      <c r="M116" s="1227"/>
      <c r="N116" s="1227"/>
      <c r="O116" s="1227"/>
      <c r="P116" s="1227"/>
      <c r="Q116" s="1227"/>
      <c r="R116" s="1284" t="s">
        <v>4424</v>
      </c>
      <c r="S116" s="1257" t="s">
        <v>3088</v>
      </c>
      <c r="T116" s="1192"/>
      <c r="U116" s="1227"/>
      <c r="V116" s="1316" t="s">
        <v>3590</v>
      </c>
      <c r="W116" s="1257" t="s">
        <v>3089</v>
      </c>
      <c r="X116" s="1227"/>
      <c r="Y116" s="1227"/>
    </row>
    <row r="117" spans="2:25" s="1028" customFormat="1" hidden="1">
      <c r="B117" s="1237" t="s">
        <v>230</v>
      </c>
      <c r="C117" s="1522" t="s">
        <v>3139</v>
      </c>
      <c r="D117" s="1248">
        <v>0.4909722222222222</v>
      </c>
      <c r="E117" s="1171"/>
      <c r="F117" s="1227"/>
      <c r="G117" s="1227"/>
      <c r="H117" s="1227"/>
      <c r="I117" s="1149" t="str">
        <f>VLOOKUP(瞬跳[[#This Row],[饋線
名稱]],線名!$A$4:$C$1571,2, )</f>
        <v>大城</v>
      </c>
      <c r="J117" s="1149" t="str">
        <f>VLOOKUP(B117,線名!$A$4:$C$951,3, )</f>
        <v>9L37</v>
      </c>
      <c r="K117" s="1227"/>
      <c r="L117" s="1227"/>
      <c r="M117" s="1227"/>
      <c r="N117" s="1227"/>
      <c r="O117" s="1227"/>
      <c r="P117" s="1227"/>
      <c r="Q117" s="1227"/>
      <c r="R117" s="1284" t="s">
        <v>4425</v>
      </c>
      <c r="S117" s="1257" t="s">
        <v>3181</v>
      </c>
      <c r="T117" s="1192"/>
      <c r="U117" s="1227"/>
      <c r="V117" s="1316" t="s">
        <v>3591</v>
      </c>
      <c r="W117" s="1257" t="s">
        <v>3181</v>
      </c>
      <c r="X117" s="1227"/>
      <c r="Y117" s="1227"/>
    </row>
    <row r="118" spans="2:25" s="1028" customFormat="1" hidden="1">
      <c r="B118" s="1234" t="s">
        <v>193</v>
      </c>
      <c r="C118" s="1522" t="s">
        <v>4241</v>
      </c>
      <c r="D118" s="1246">
        <v>0.41041666666666665</v>
      </c>
      <c r="E118" s="1171"/>
      <c r="F118" s="1227"/>
      <c r="G118" s="1227"/>
      <c r="H118" s="1227"/>
      <c r="I118" s="1149" t="str">
        <f>VLOOKUP(瞬跳[[#This Row],[饋線
名稱]],線名!$A$4:$C$1571,2, )</f>
        <v>員南</v>
      </c>
      <c r="J118" s="1149" t="str">
        <f>VLOOKUP(B118,線名!$A$4:$C$951,3, )</f>
        <v>太平線</v>
      </c>
      <c r="K118" s="1227"/>
      <c r="L118" s="1227"/>
      <c r="M118" s="1227"/>
      <c r="N118" s="1227"/>
      <c r="O118" s="1227"/>
      <c r="P118" s="1227"/>
      <c r="Q118" s="1227"/>
      <c r="R118" s="1284" t="s">
        <v>4426</v>
      </c>
      <c r="S118" s="1257" t="s">
        <v>3095</v>
      </c>
      <c r="T118" s="1192"/>
      <c r="U118" s="1227"/>
      <c r="V118" s="1316" t="s">
        <v>3591</v>
      </c>
      <c r="W118" s="1257" t="s">
        <v>3095</v>
      </c>
      <c r="X118" s="1227"/>
      <c r="Y118" s="1227"/>
    </row>
    <row r="119" spans="2:25" s="1028" customFormat="1" hidden="1">
      <c r="B119" s="1231" t="s">
        <v>193</v>
      </c>
      <c r="C119" s="1522" t="s">
        <v>4241</v>
      </c>
      <c r="D119" s="1241">
        <v>0.41041666666666665</v>
      </c>
      <c r="E119" s="1171"/>
      <c r="F119" s="1227"/>
      <c r="G119" s="1227"/>
      <c r="H119" s="1227"/>
      <c r="I119" s="1149" t="str">
        <f>VLOOKUP(瞬跳[[#This Row],[饋線
名稱]],線名!$A$4:$C$1571,2, )</f>
        <v>員南</v>
      </c>
      <c r="J119" s="1149" t="str">
        <f>VLOOKUP(B119,線名!$A$4:$C$951,3, )</f>
        <v>太平線</v>
      </c>
      <c r="K119" s="1227"/>
      <c r="L119" s="1227"/>
      <c r="M119" s="1227"/>
      <c r="N119" s="1227"/>
      <c r="O119" s="1227"/>
      <c r="P119" s="1227"/>
      <c r="Q119" s="1227"/>
      <c r="R119" s="1284" t="s">
        <v>4427</v>
      </c>
      <c r="S119" s="1257" t="s">
        <v>3088</v>
      </c>
      <c r="T119" s="1192"/>
      <c r="U119" s="1227"/>
      <c r="V119" s="1316" t="s">
        <v>3590</v>
      </c>
      <c r="W119" s="1257" t="s">
        <v>3089</v>
      </c>
      <c r="X119" s="1227"/>
      <c r="Y119" s="1227"/>
    </row>
    <row r="120" spans="2:25" s="1028" customFormat="1" hidden="1">
      <c r="B120" s="1231" t="s">
        <v>274</v>
      </c>
      <c r="C120" s="1522" t="s">
        <v>3142</v>
      </c>
      <c r="D120" s="1241">
        <v>3.3333333333333333E-2</v>
      </c>
      <c r="E120" s="1171"/>
      <c r="F120" s="1227"/>
      <c r="G120" s="1227"/>
      <c r="H120" s="1227"/>
      <c r="I120" s="1149" t="str">
        <f>VLOOKUP(瞬跳[[#This Row],[饋線
名稱]],線名!$A$4:$C$1571,2, )</f>
        <v>溪湖</v>
      </c>
      <c r="J120" s="1149" t="str">
        <f>VLOOKUP(B120,線名!$A$4:$C$951,3, )</f>
        <v>東寮線</v>
      </c>
      <c r="K120" s="1227"/>
      <c r="L120" s="1227"/>
      <c r="M120" s="1227"/>
      <c r="N120" s="1227"/>
      <c r="O120" s="1227"/>
      <c r="P120" s="1227"/>
      <c r="Q120" s="1227"/>
      <c r="R120" s="1284" t="s">
        <v>4428</v>
      </c>
      <c r="S120" s="1257" t="s">
        <v>3088</v>
      </c>
      <c r="T120" s="1192"/>
      <c r="U120" s="1227"/>
      <c r="V120" s="1316" t="s">
        <v>3590</v>
      </c>
      <c r="W120" s="1257" t="s">
        <v>3089</v>
      </c>
      <c r="X120" s="1227"/>
      <c r="Y120" s="1227"/>
    </row>
    <row r="121" spans="2:25" s="1028" customFormat="1" hidden="1">
      <c r="B121" s="1234" t="s">
        <v>1432</v>
      </c>
      <c r="C121" s="1522" t="s">
        <v>3142</v>
      </c>
      <c r="D121" s="1246">
        <v>3.3333333333333333E-2</v>
      </c>
      <c r="E121" s="1171"/>
      <c r="F121" s="1227"/>
      <c r="G121" s="1227"/>
      <c r="H121" s="1227"/>
      <c r="I121" s="1149" t="str">
        <f>VLOOKUP(瞬跳[[#This Row],[饋線
名稱]],線名!$A$4:$C$1571,2, )</f>
        <v>溪湖</v>
      </c>
      <c r="J121" s="1149" t="str">
        <f>VLOOKUP(B121,線名!$A$4:$C$951,3, )</f>
        <v>湖北線</v>
      </c>
      <c r="K121" s="1227"/>
      <c r="L121" s="1227"/>
      <c r="M121" s="1227"/>
      <c r="N121" s="1227"/>
      <c r="O121" s="1227"/>
      <c r="P121" s="1227"/>
      <c r="Q121" s="1227"/>
      <c r="R121" s="1284" t="s">
        <v>4428</v>
      </c>
      <c r="S121" s="1257" t="s">
        <v>3088</v>
      </c>
      <c r="T121" s="1192"/>
      <c r="U121" s="1227"/>
      <c r="V121" s="1316" t="s">
        <v>3590</v>
      </c>
      <c r="W121" s="1257" t="s">
        <v>3089</v>
      </c>
      <c r="X121" s="1227"/>
      <c r="Y121" s="1227"/>
    </row>
    <row r="122" spans="2:25" s="1028" customFormat="1" hidden="1">
      <c r="B122" s="1183" t="s">
        <v>223</v>
      </c>
      <c r="C122" s="1522" t="s">
        <v>3142</v>
      </c>
      <c r="D122" s="1236">
        <v>0.55902777777777779</v>
      </c>
      <c r="E122" s="1171"/>
      <c r="F122" s="1227"/>
      <c r="G122" s="1227"/>
      <c r="H122" s="1227"/>
      <c r="I122" s="1149" t="str">
        <f>VLOOKUP(瞬跳[[#This Row],[饋線
名稱]],線名!$A$4:$C$1571,2, )</f>
        <v>大城</v>
      </c>
      <c r="J122" s="1149" t="str">
        <f>VLOOKUP(B122,線名!$A$4:$C$951,3, )</f>
        <v>9L30</v>
      </c>
      <c r="K122" s="1227"/>
      <c r="L122" s="1227"/>
      <c r="M122" s="1227"/>
      <c r="N122" s="1227"/>
      <c r="O122" s="1227"/>
      <c r="P122" s="1227"/>
      <c r="Q122" s="1227"/>
      <c r="R122" s="1284" t="s">
        <v>4429</v>
      </c>
      <c r="S122" s="1257" t="s">
        <v>3088</v>
      </c>
      <c r="T122" s="1192"/>
      <c r="U122" s="1227"/>
      <c r="V122" s="1316" t="s">
        <v>3591</v>
      </c>
      <c r="W122" s="1257" t="s">
        <v>3089</v>
      </c>
      <c r="X122" s="1227"/>
      <c r="Y122" s="1227"/>
    </row>
    <row r="123" spans="2:25" s="1028" customFormat="1" hidden="1">
      <c r="B123" s="1237" t="s">
        <v>90</v>
      </c>
      <c r="C123" s="1522" t="s">
        <v>3142</v>
      </c>
      <c r="D123" s="1239">
        <v>0.63263888888888886</v>
      </c>
      <c r="E123" s="1171"/>
      <c r="F123" s="1227"/>
      <c r="G123" s="1227"/>
      <c r="H123" s="1227"/>
      <c r="I123" s="1149" t="str">
        <f>VLOOKUP(瞬跳[[#This Row],[饋線
名稱]],線名!$A$4:$C$1571,2, )</f>
        <v>彰化</v>
      </c>
      <c r="J123" s="1149" t="str">
        <f>VLOOKUP(B123,線名!$A$4:$C$951,3, )</f>
        <v>IK37</v>
      </c>
      <c r="K123" s="1227"/>
      <c r="L123" s="1227"/>
      <c r="M123" s="1227"/>
      <c r="N123" s="1227"/>
      <c r="O123" s="1227"/>
      <c r="P123" s="1227"/>
      <c r="Q123" s="1227"/>
      <c r="R123" s="1284" t="s">
        <v>4430</v>
      </c>
      <c r="S123" s="1257" t="s">
        <v>3088</v>
      </c>
      <c r="T123" s="1192"/>
      <c r="U123" s="1227"/>
      <c r="V123" s="1316" t="s">
        <v>3588</v>
      </c>
      <c r="W123" s="1257" t="s">
        <v>3089</v>
      </c>
      <c r="X123" s="1227"/>
      <c r="Y123" s="1227"/>
    </row>
    <row r="124" spans="2:25" s="1028" customFormat="1" hidden="1">
      <c r="B124" s="1183" t="s">
        <v>3524</v>
      </c>
      <c r="C124" s="1522" t="s">
        <v>3144</v>
      </c>
      <c r="D124" s="1230">
        <v>0.55972222222222223</v>
      </c>
      <c r="E124" s="1171"/>
      <c r="F124" s="1227"/>
      <c r="G124" s="1227"/>
      <c r="H124" s="1227"/>
      <c r="I124" s="1149" t="str">
        <f>VLOOKUP(瞬跳[[#This Row],[饋線
名稱]],線名!$A$4:$C$1571,2, )</f>
        <v>社頭</v>
      </c>
      <c r="J124" s="1149" t="str">
        <f>VLOOKUP(B124,線名!$A$4:$C$951,3, )</f>
        <v>新雅線</v>
      </c>
      <c r="K124" s="1227"/>
      <c r="L124" s="1227"/>
      <c r="M124" s="1227"/>
      <c r="N124" s="1227"/>
      <c r="O124" s="1227"/>
      <c r="P124" s="1227"/>
      <c r="Q124" s="1227"/>
      <c r="R124" s="1284" t="s">
        <v>4431</v>
      </c>
      <c r="S124" s="1257" t="s">
        <v>3181</v>
      </c>
      <c r="T124" s="1192"/>
      <c r="U124" s="1227"/>
      <c r="V124" s="1316" t="s">
        <v>3633</v>
      </c>
      <c r="W124" s="1257" t="s">
        <v>3181</v>
      </c>
      <c r="X124" s="1227"/>
      <c r="Y124" s="1227"/>
    </row>
    <row r="125" spans="2:25" s="1028" customFormat="1" hidden="1">
      <c r="B125" s="1183" t="s">
        <v>222</v>
      </c>
      <c r="C125" s="1522" t="s">
        <v>3144</v>
      </c>
      <c r="D125" s="1230">
        <v>0.68194444444444446</v>
      </c>
      <c r="E125" s="1171"/>
      <c r="F125" s="1227"/>
      <c r="G125" s="1227"/>
      <c r="H125" s="1227"/>
      <c r="I125" s="1149" t="str">
        <f>VLOOKUP(瞬跳[[#This Row],[饋線
名稱]],線名!$A$4:$C$1571,2, )</f>
        <v>大城</v>
      </c>
      <c r="J125" s="1149" t="str">
        <f>VLOOKUP(B125,線名!$A$4:$C$951,3, )</f>
        <v>9L29</v>
      </c>
      <c r="K125" s="1227"/>
      <c r="L125" s="1227"/>
      <c r="M125" s="1227"/>
      <c r="N125" s="1227"/>
      <c r="O125" s="1227"/>
      <c r="P125" s="1227"/>
      <c r="Q125" s="1227"/>
      <c r="R125" s="1284" t="s">
        <v>4432</v>
      </c>
      <c r="S125" s="1257" t="s">
        <v>3088</v>
      </c>
      <c r="T125" s="1192"/>
      <c r="U125" s="1227"/>
      <c r="V125" s="1316" t="s">
        <v>3591</v>
      </c>
      <c r="W125" s="1257" t="s">
        <v>3089</v>
      </c>
      <c r="X125" s="1227"/>
      <c r="Y125" s="1227"/>
    </row>
    <row r="126" spans="2:25" s="1028" customFormat="1" hidden="1">
      <c r="B126" s="1231" t="s">
        <v>243</v>
      </c>
      <c r="C126" s="1522" t="s">
        <v>3146</v>
      </c>
      <c r="D126" s="1233">
        <v>0.33055555555555555</v>
      </c>
      <c r="E126" s="1171"/>
      <c r="F126" s="1227"/>
      <c r="G126" s="1227"/>
      <c r="H126" s="1227"/>
      <c r="I126" s="1149" t="str">
        <f>VLOOKUP(瞬跳[[#This Row],[饋線
名稱]],線名!$A$4:$C$1571,2, )</f>
        <v>彰林</v>
      </c>
      <c r="J126" s="1149" t="str">
        <f>VLOOKUP(B126,線名!$A$4:$C$951,3, )</f>
        <v>9M29</v>
      </c>
      <c r="K126" s="1227"/>
      <c r="L126" s="1227"/>
      <c r="M126" s="1227"/>
      <c r="N126" s="1227"/>
      <c r="O126" s="1227"/>
      <c r="P126" s="1227"/>
      <c r="Q126" s="1227"/>
      <c r="R126" s="1284" t="s">
        <v>4433</v>
      </c>
      <c r="S126" s="1257" t="s">
        <v>3181</v>
      </c>
      <c r="T126" s="1192"/>
      <c r="U126" s="1227"/>
      <c r="V126" s="1316" t="s">
        <v>3591</v>
      </c>
      <c r="W126" s="1257" t="s">
        <v>3181</v>
      </c>
      <c r="X126" s="1227"/>
      <c r="Y126" s="1227"/>
    </row>
    <row r="127" spans="2:25" s="1028" customFormat="1" hidden="1">
      <c r="B127" s="1231" t="s">
        <v>296</v>
      </c>
      <c r="C127" s="1522" t="s">
        <v>3148</v>
      </c>
      <c r="D127" s="1233">
        <v>0.15694444444444444</v>
      </c>
      <c r="E127" s="1171"/>
      <c r="F127" s="1227"/>
      <c r="G127" s="1227"/>
      <c r="H127" s="1227"/>
      <c r="I127" s="1149" t="str">
        <f>VLOOKUP(瞬跳[[#This Row],[饋線
名稱]],線名!$A$4:$C$1571,2, )</f>
        <v>溝墘</v>
      </c>
      <c r="J127" s="1149" t="str">
        <f>VLOOKUP(B127,線名!$A$4:$C$951,3, )</f>
        <v>溝鹿線</v>
      </c>
      <c r="K127" s="1227"/>
      <c r="L127" s="1227"/>
      <c r="M127" s="1227"/>
      <c r="N127" s="1227"/>
      <c r="O127" s="1227"/>
      <c r="P127" s="1227"/>
      <c r="Q127" s="1227"/>
      <c r="R127" s="1284" t="s">
        <v>4434</v>
      </c>
      <c r="S127" s="1257" t="s">
        <v>3181</v>
      </c>
      <c r="T127" s="1192"/>
      <c r="U127" s="1227"/>
      <c r="V127" s="1316" t="s">
        <v>3589</v>
      </c>
      <c r="W127" s="1257" t="s">
        <v>3181</v>
      </c>
      <c r="X127" s="1227"/>
      <c r="Y127" s="1227"/>
    </row>
    <row r="128" spans="2:25" s="1028" customFormat="1" hidden="1">
      <c r="B128" s="1183" t="s">
        <v>471</v>
      </c>
      <c r="C128" s="1522" t="s">
        <v>3148</v>
      </c>
      <c r="D128" s="1230">
        <v>0.16944444444444443</v>
      </c>
      <c r="E128" s="1171"/>
      <c r="F128" s="1227"/>
      <c r="G128" s="1227"/>
      <c r="H128" s="1227"/>
      <c r="I128" s="1149" t="str">
        <f>VLOOKUP(瞬跳[[#This Row],[饋線
名稱]],線名!$A$4:$C$1571,2, )</f>
        <v>彰化</v>
      </c>
      <c r="J128" s="1149" t="str">
        <f>VLOOKUP(B128,線名!$A$4:$C$951,3, )</f>
        <v>IK43</v>
      </c>
      <c r="K128" s="1227"/>
      <c r="L128" s="1227"/>
      <c r="M128" s="1227"/>
      <c r="N128" s="1227"/>
      <c r="O128" s="1227"/>
      <c r="P128" s="1227"/>
      <c r="Q128" s="1227"/>
      <c r="R128" s="1284" t="s">
        <v>4435</v>
      </c>
      <c r="S128" s="1257" t="s">
        <v>3088</v>
      </c>
      <c r="T128" s="1192"/>
      <c r="U128" s="1227"/>
      <c r="V128" s="1316" t="s">
        <v>3588</v>
      </c>
      <c r="W128" s="1257" t="s">
        <v>3089</v>
      </c>
      <c r="X128" s="1227"/>
      <c r="Y128" s="1227"/>
    </row>
    <row r="129" spans="2:25" s="1028" customFormat="1" hidden="1">
      <c r="B129" s="1246" t="s">
        <v>1522</v>
      </c>
      <c r="C129" s="1522" t="s">
        <v>3148</v>
      </c>
      <c r="D129" s="1243">
        <v>0.16944444444444443</v>
      </c>
      <c r="E129" s="1171"/>
      <c r="F129" s="1227"/>
      <c r="G129" s="1227"/>
      <c r="H129" s="1227"/>
      <c r="I129" s="1149" t="str">
        <f>VLOOKUP(瞬跳[[#This Row],[饋線
名稱]],線名!$A$4:$C$1571,2, )</f>
        <v>彰化</v>
      </c>
      <c r="J129" s="1149" t="str">
        <f>VLOOKUP(B129,線名!$A$4:$C$951,3, )</f>
        <v>IK31</v>
      </c>
      <c r="K129" s="1227"/>
      <c r="L129" s="1227"/>
      <c r="M129" s="1227"/>
      <c r="N129" s="1227"/>
      <c r="O129" s="1227"/>
      <c r="P129" s="1227"/>
      <c r="Q129" s="1227"/>
      <c r="R129" s="1284" t="s">
        <v>4435</v>
      </c>
      <c r="S129" s="1257" t="s">
        <v>3088</v>
      </c>
      <c r="T129" s="1192"/>
      <c r="U129" s="1227"/>
      <c r="V129" s="1316" t="s">
        <v>3588</v>
      </c>
      <c r="W129" s="1257" t="s">
        <v>3089</v>
      </c>
      <c r="X129" s="1227"/>
      <c r="Y129" s="1227"/>
    </row>
    <row r="130" spans="2:25" s="1028" customFormat="1" hidden="1">
      <c r="B130" s="1234" t="s">
        <v>1124</v>
      </c>
      <c r="C130" s="1522" t="s">
        <v>3148</v>
      </c>
      <c r="D130" s="1243">
        <v>0.24652777777777779</v>
      </c>
      <c r="E130" s="1171"/>
      <c r="F130" s="1227"/>
      <c r="G130" s="1227"/>
      <c r="H130" s="1227"/>
      <c r="I130" s="1149" t="str">
        <f>VLOOKUP(瞬跳[[#This Row],[饋線
名稱]],線名!$A$4:$C$1571,2, )</f>
        <v>社頭</v>
      </c>
      <c r="J130" s="1149" t="str">
        <f>VLOOKUP(B130,線名!$A$4:$C$951,3, )</f>
        <v>IR37</v>
      </c>
      <c r="K130" s="1227"/>
      <c r="L130" s="1227"/>
      <c r="M130" s="1227"/>
      <c r="N130" s="1227"/>
      <c r="O130" s="1227"/>
      <c r="P130" s="1227"/>
      <c r="Q130" s="1227"/>
      <c r="R130" s="1284" t="s">
        <v>4436</v>
      </c>
      <c r="S130" s="1257" t="s">
        <v>3088</v>
      </c>
      <c r="T130" s="1192"/>
      <c r="U130" s="1227"/>
      <c r="V130" s="1316" t="s">
        <v>3633</v>
      </c>
      <c r="W130" s="1257" t="s">
        <v>3089</v>
      </c>
      <c r="X130" s="1227"/>
      <c r="Y130" s="1227"/>
    </row>
    <row r="131" spans="2:25" s="1028" customFormat="1" hidden="1">
      <c r="B131" s="1246" t="s">
        <v>854</v>
      </c>
      <c r="C131" s="1522" t="s">
        <v>3148</v>
      </c>
      <c r="D131" s="1243">
        <v>0.35555555555555557</v>
      </c>
      <c r="E131" s="1171"/>
      <c r="F131" s="1227"/>
      <c r="G131" s="1227"/>
      <c r="H131" s="1227"/>
      <c r="I131" s="1149" t="str">
        <f>VLOOKUP(瞬跳[[#This Row],[饋線
名稱]],線名!$A$4:$C$1571,2, )</f>
        <v>福工</v>
      </c>
      <c r="J131" s="1149" t="str">
        <f>VLOOKUP(B131,線名!$A$4:$C$951,3, )</f>
        <v>福村線</v>
      </c>
      <c r="K131" s="1227"/>
      <c r="L131" s="1227"/>
      <c r="M131" s="1227"/>
      <c r="N131" s="1227"/>
      <c r="O131" s="1227"/>
      <c r="P131" s="1227"/>
      <c r="Q131" s="1227"/>
      <c r="R131" s="1284" t="s">
        <v>4437</v>
      </c>
      <c r="S131" s="1257" t="s">
        <v>3088</v>
      </c>
      <c r="T131" s="1192"/>
      <c r="U131" s="1227"/>
      <c r="V131" s="1316" t="s">
        <v>3590</v>
      </c>
      <c r="W131" s="1257" t="s">
        <v>3089</v>
      </c>
      <c r="X131" s="1227"/>
      <c r="Y131" s="1227"/>
    </row>
    <row r="132" spans="2:25" s="1028" customFormat="1" hidden="1">
      <c r="B132" s="1234" t="s">
        <v>314</v>
      </c>
      <c r="C132" s="1522" t="s">
        <v>4242</v>
      </c>
      <c r="D132" s="1236">
        <v>0.22291666666666665</v>
      </c>
      <c r="E132" s="1171"/>
      <c r="F132" s="1227"/>
      <c r="G132" s="1227"/>
      <c r="H132" s="1227"/>
      <c r="I132" s="1149" t="str">
        <f>VLOOKUP(瞬跳[[#This Row],[饋線
名稱]],線名!$A$4:$C$1571,2, )</f>
        <v>社頭</v>
      </c>
      <c r="J132" s="1149" t="str">
        <f>VLOOKUP(B132,線名!$A$4:$C$951,3, )</f>
        <v>光雲線</v>
      </c>
      <c r="K132" s="1227"/>
      <c r="L132" s="1227"/>
      <c r="M132" s="1227"/>
      <c r="N132" s="1227"/>
      <c r="O132" s="1227"/>
      <c r="P132" s="1227"/>
      <c r="Q132" s="1227"/>
      <c r="R132" s="1284" t="s">
        <v>4438</v>
      </c>
      <c r="S132" s="1257" t="s">
        <v>3088</v>
      </c>
      <c r="T132" s="1192"/>
      <c r="U132" s="1227"/>
      <c r="V132" s="1316" t="s">
        <v>3670</v>
      </c>
      <c r="W132" s="1257" t="s">
        <v>3089</v>
      </c>
      <c r="X132" s="1227"/>
      <c r="Y132" s="1227"/>
    </row>
    <row r="133" spans="2:25" s="1028" customFormat="1" hidden="1">
      <c r="B133" s="1231" t="s">
        <v>191</v>
      </c>
      <c r="C133" s="1522" t="s">
        <v>4242</v>
      </c>
      <c r="D133" s="1233">
        <v>0.23819444444444446</v>
      </c>
      <c r="E133" s="1171"/>
      <c r="F133" s="1227"/>
      <c r="G133" s="1227"/>
      <c r="H133" s="1227"/>
      <c r="I133" s="1149" t="str">
        <f>VLOOKUP(瞬跳[[#This Row],[饋線
名稱]],線名!$A$4:$C$1571,2, )</f>
        <v>員南</v>
      </c>
      <c r="J133" s="1149" t="str">
        <f>VLOOKUP(B133,線名!$A$4:$C$951,3, )</f>
        <v>南靖線</v>
      </c>
      <c r="K133" s="1227"/>
      <c r="L133" s="1227"/>
      <c r="M133" s="1227"/>
      <c r="N133" s="1227"/>
      <c r="O133" s="1227"/>
      <c r="P133" s="1227"/>
      <c r="Q133" s="1227"/>
      <c r="R133" s="1284" t="s">
        <v>4439</v>
      </c>
      <c r="S133" s="1257" t="s">
        <v>3088</v>
      </c>
      <c r="T133" s="1192"/>
      <c r="U133" s="1227"/>
      <c r="V133" s="1316" t="s">
        <v>3590</v>
      </c>
      <c r="W133" s="1257" t="s">
        <v>3089</v>
      </c>
      <c r="X133" s="1227"/>
      <c r="Y133" s="1227"/>
    </row>
    <row r="134" spans="2:25" s="1028" customFormat="1" hidden="1">
      <c r="B134" s="1246" t="s">
        <v>447</v>
      </c>
      <c r="C134" s="1522" t="s">
        <v>4242</v>
      </c>
      <c r="D134" s="1268">
        <v>0.25972222222222224</v>
      </c>
      <c r="E134" s="1171"/>
      <c r="F134" s="1227"/>
      <c r="G134" s="1227"/>
      <c r="H134" s="1227"/>
      <c r="I134" s="1149" t="str">
        <f>VLOOKUP(瞬跳[[#This Row],[饋線
名稱]],線名!$A$4:$C$1571,2, )</f>
        <v>大城</v>
      </c>
      <c r="J134" s="1149" t="str">
        <f>VLOOKUP(B134,線名!$A$4:$C$951,3, )</f>
        <v>9L23</v>
      </c>
      <c r="K134" s="1227"/>
      <c r="L134" s="1227"/>
      <c r="M134" s="1227"/>
      <c r="N134" s="1227"/>
      <c r="O134" s="1227"/>
      <c r="P134" s="1227"/>
      <c r="Q134" s="1227"/>
      <c r="R134" s="1284" t="s">
        <v>4440</v>
      </c>
      <c r="S134" s="1257" t="s">
        <v>3088</v>
      </c>
      <c r="T134" s="1192"/>
      <c r="U134" s="1227"/>
      <c r="V134" s="1316" t="s">
        <v>3591</v>
      </c>
      <c r="W134" s="1257" t="s">
        <v>3089</v>
      </c>
      <c r="X134" s="1227"/>
      <c r="Y134" s="1227"/>
    </row>
    <row r="135" spans="2:25" s="1028" customFormat="1" hidden="1">
      <c r="B135" s="1183" t="s">
        <v>1411</v>
      </c>
      <c r="C135" s="1522" t="s">
        <v>4242</v>
      </c>
      <c r="D135" s="1230">
        <v>0.71319444444444446</v>
      </c>
      <c r="E135" s="1171"/>
      <c r="F135" s="1227"/>
      <c r="G135" s="1227"/>
      <c r="H135" s="1227"/>
      <c r="I135" s="1149" t="str">
        <f>VLOOKUP(瞬跳[[#This Row],[饋線
名稱]],線名!$A$4:$C$1571,2, )</f>
        <v>社頭</v>
      </c>
      <c r="J135" s="1149" t="str">
        <f>VLOOKUP(B135,線名!$A$4:$C$951,3, )</f>
        <v>八堡線</v>
      </c>
      <c r="K135" s="1227"/>
      <c r="L135" s="1227"/>
      <c r="M135" s="1227"/>
      <c r="N135" s="1227"/>
      <c r="O135" s="1227"/>
      <c r="P135" s="1227"/>
      <c r="Q135" s="1227"/>
      <c r="R135" s="1284" t="s">
        <v>4441</v>
      </c>
      <c r="S135" s="1257" t="s">
        <v>3095</v>
      </c>
      <c r="T135" s="1192"/>
      <c r="U135" s="1227"/>
      <c r="V135" s="1316" t="s">
        <v>3670</v>
      </c>
      <c r="W135" s="1257" t="s">
        <v>3095</v>
      </c>
      <c r="X135" s="1227"/>
      <c r="Y135" s="1227"/>
    </row>
    <row r="136" spans="2:25" s="1028" customFormat="1" hidden="1">
      <c r="B136" s="1183" t="s">
        <v>536</v>
      </c>
      <c r="C136" s="1522" t="s">
        <v>4243</v>
      </c>
      <c r="D136" s="1230">
        <v>0.23402777777777781</v>
      </c>
      <c r="E136" s="1171"/>
      <c r="F136" s="1227"/>
      <c r="G136" s="1227"/>
      <c r="H136" s="1227"/>
      <c r="I136" s="1149" t="str">
        <f>VLOOKUP(瞬跳[[#This Row],[饋線
名稱]],線名!$A$4:$C$1571,2, )</f>
        <v>北斗</v>
      </c>
      <c r="J136" s="1149" t="str">
        <f>VLOOKUP(B136,線名!$A$4:$C$951,3, )</f>
        <v>斗鳳線</v>
      </c>
      <c r="K136" s="1227"/>
      <c r="L136" s="1227"/>
      <c r="M136" s="1227"/>
      <c r="N136" s="1227"/>
      <c r="O136" s="1227"/>
      <c r="P136" s="1227"/>
      <c r="Q136" s="1227"/>
      <c r="R136" s="1284" t="s">
        <v>4442</v>
      </c>
      <c r="S136" s="1257" t="s">
        <v>3088</v>
      </c>
      <c r="T136" s="1192"/>
      <c r="U136" s="1227"/>
      <c r="V136" s="1316" t="s">
        <v>3632</v>
      </c>
      <c r="W136" s="1257" t="s">
        <v>3089</v>
      </c>
      <c r="X136" s="1227"/>
      <c r="Y136" s="1227"/>
    </row>
    <row r="137" spans="2:25" s="1028" customFormat="1" hidden="1">
      <c r="B137" s="1237" t="s">
        <v>446</v>
      </c>
      <c r="C137" s="1522" t="s">
        <v>4243</v>
      </c>
      <c r="D137" s="1239">
        <v>0.3756944444444445</v>
      </c>
      <c r="E137" s="1171"/>
      <c r="F137" s="1227"/>
      <c r="G137" s="1227"/>
      <c r="H137" s="1227"/>
      <c r="I137" s="1149" t="str">
        <f>VLOOKUP(瞬跳[[#This Row],[饋線
名稱]],線名!$A$4:$C$1571,2, )</f>
        <v>大城</v>
      </c>
      <c r="J137" s="1149" t="str">
        <f>VLOOKUP(B137,線名!$A$4:$C$951,3, )</f>
        <v>9L22</v>
      </c>
      <c r="K137" s="1227"/>
      <c r="L137" s="1227"/>
      <c r="M137" s="1227"/>
      <c r="N137" s="1227"/>
      <c r="O137" s="1227"/>
      <c r="P137" s="1227"/>
      <c r="Q137" s="1227"/>
      <c r="R137" s="1284" t="s">
        <v>4443</v>
      </c>
      <c r="S137" s="1257" t="s">
        <v>3088</v>
      </c>
      <c r="T137" s="1192"/>
      <c r="U137" s="1227"/>
      <c r="V137" s="1316" t="s">
        <v>3591</v>
      </c>
      <c r="W137" s="1257" t="s">
        <v>3089</v>
      </c>
      <c r="X137" s="1227"/>
      <c r="Y137" s="1227"/>
    </row>
    <row r="138" spans="2:25" s="1028" customFormat="1" hidden="1">
      <c r="B138" s="1244" t="s">
        <v>1524</v>
      </c>
      <c r="C138" s="1522" t="s">
        <v>4243</v>
      </c>
      <c r="D138" s="1269">
        <v>0.57777777777777783</v>
      </c>
      <c r="E138" s="1171"/>
      <c r="F138" s="1227"/>
      <c r="G138" s="1227"/>
      <c r="H138" s="1227"/>
      <c r="I138" s="1149" t="str">
        <f>VLOOKUP(瞬跳[[#This Row],[饋線
名稱]],線名!$A$4:$C$1571,2, )</f>
        <v>和美</v>
      </c>
      <c r="J138" s="1149" t="str">
        <f>VLOOKUP(B138,線名!$A$4:$C$951,3, )</f>
        <v>和東線</v>
      </c>
      <c r="K138" s="1227"/>
      <c r="L138" s="1227"/>
      <c r="M138" s="1227"/>
      <c r="N138" s="1227"/>
      <c r="O138" s="1227"/>
      <c r="P138" s="1227"/>
      <c r="Q138" s="1227"/>
      <c r="R138" s="1284" t="s">
        <v>4444</v>
      </c>
      <c r="S138" s="1257" t="s">
        <v>3088</v>
      </c>
      <c r="T138" s="1192"/>
      <c r="U138" s="1227"/>
      <c r="V138" s="1316" t="s">
        <v>3589</v>
      </c>
      <c r="W138" s="1257" t="s">
        <v>3089</v>
      </c>
      <c r="X138" s="1227"/>
      <c r="Y138" s="1227"/>
    </row>
    <row r="139" spans="2:25" s="1028" customFormat="1" hidden="1">
      <c r="B139" s="1241" t="s">
        <v>322</v>
      </c>
      <c r="C139" s="1522" t="s">
        <v>4244</v>
      </c>
      <c r="D139" s="1270">
        <v>0.60763888888888895</v>
      </c>
      <c r="E139" s="1171"/>
      <c r="F139" s="1227"/>
      <c r="G139" s="1227"/>
      <c r="H139" s="1227"/>
      <c r="I139" s="1149" t="str">
        <f>VLOOKUP(瞬跳[[#This Row],[饋線
名稱]],線名!$A$4:$C$1571,2, )</f>
        <v>草湖</v>
      </c>
      <c r="J139" s="1149" t="str">
        <f>VLOOKUP(B139,線名!$A$4:$C$951,3, )</f>
        <v>趙甲線</v>
      </c>
      <c r="K139" s="1227"/>
      <c r="L139" s="1227"/>
      <c r="M139" s="1227"/>
      <c r="N139" s="1227"/>
      <c r="O139" s="1227"/>
      <c r="P139" s="1227"/>
      <c r="Q139" s="1227"/>
      <c r="R139" s="1284" t="s">
        <v>4445</v>
      </c>
      <c r="S139" s="1257" t="s">
        <v>3181</v>
      </c>
      <c r="T139" s="1192"/>
      <c r="U139" s="1227"/>
      <c r="V139" s="1316" t="s">
        <v>3591</v>
      </c>
      <c r="W139" s="1257" t="s">
        <v>3181</v>
      </c>
      <c r="X139" s="1227"/>
      <c r="Y139" s="1227"/>
    </row>
    <row r="140" spans="2:25" s="1028" customFormat="1" hidden="1">
      <c r="B140" s="1234" t="s">
        <v>1092</v>
      </c>
      <c r="C140" s="1522" t="s">
        <v>4244</v>
      </c>
      <c r="D140" s="1236">
        <v>0.90416666666666667</v>
      </c>
      <c r="E140" s="1171"/>
      <c r="F140" s="1227"/>
      <c r="G140" s="1227"/>
      <c r="H140" s="1227"/>
      <c r="I140" s="1149" t="str">
        <f>VLOOKUP(瞬跳[[#This Row],[饋線
名稱]],線名!$A$4:$C$1571,2, )</f>
        <v>員林</v>
      </c>
      <c r="J140" s="1149" t="str">
        <f>VLOOKUP(B140,線名!$A$4:$C$951,3, )</f>
        <v>9C38</v>
      </c>
      <c r="K140" s="1227"/>
      <c r="L140" s="1227"/>
      <c r="M140" s="1227"/>
      <c r="N140" s="1227"/>
      <c r="O140" s="1227"/>
      <c r="P140" s="1227"/>
      <c r="Q140" s="1227"/>
      <c r="R140" s="1284" t="s">
        <v>4446</v>
      </c>
      <c r="S140" s="1257" t="s">
        <v>3181</v>
      </c>
      <c r="T140" s="1192"/>
      <c r="U140" s="1227"/>
      <c r="V140" s="1316" t="s">
        <v>3590</v>
      </c>
      <c r="W140" s="1257" t="s">
        <v>3181</v>
      </c>
      <c r="X140" s="1227"/>
      <c r="Y140" s="1227"/>
    </row>
    <row r="141" spans="2:25" s="1028" customFormat="1" hidden="1">
      <c r="B141" s="1246" t="s">
        <v>739</v>
      </c>
      <c r="C141" s="1522" t="s">
        <v>3153</v>
      </c>
      <c r="D141" s="1236">
        <v>0.25625000000000003</v>
      </c>
      <c r="E141" s="1171"/>
      <c r="F141" s="1227"/>
      <c r="G141" s="1227"/>
      <c r="H141" s="1227"/>
      <c r="I141" s="1149" t="str">
        <f>VLOOKUP(瞬跳[[#This Row],[饋線
名稱]],線名!$A$4:$C$1571,2, )</f>
        <v>漢寶</v>
      </c>
      <c r="J141" s="1149" t="str">
        <f>VLOOKUP(B141,線名!$A$4:$C$951,3, )</f>
        <v>9G37</v>
      </c>
      <c r="K141" s="1227"/>
      <c r="L141" s="1227"/>
      <c r="M141" s="1227"/>
      <c r="N141" s="1227"/>
      <c r="O141" s="1227"/>
      <c r="P141" s="1227"/>
      <c r="Q141" s="1227"/>
      <c r="R141" s="1284" t="s">
        <v>4447</v>
      </c>
      <c r="S141" s="1257" t="s">
        <v>3110</v>
      </c>
      <c r="T141" s="1192"/>
      <c r="U141" s="1227"/>
      <c r="V141" s="1316" t="s">
        <v>3589</v>
      </c>
      <c r="W141" s="1257" t="s">
        <v>3110</v>
      </c>
      <c r="X141" s="1227"/>
      <c r="Y141" s="1227"/>
    </row>
    <row r="142" spans="2:25" s="1028" customFormat="1" hidden="1">
      <c r="B142" s="1183" t="s">
        <v>1213</v>
      </c>
      <c r="C142" s="1522" t="s">
        <v>3153</v>
      </c>
      <c r="D142" s="1230">
        <v>0.67291666666666661</v>
      </c>
      <c r="E142" s="1171"/>
      <c r="F142" s="1227"/>
      <c r="G142" s="1227"/>
      <c r="H142" s="1227"/>
      <c r="I142" s="1149" t="str">
        <f>VLOOKUP(瞬跳[[#This Row],[饋線
名稱]],線名!$A$4:$C$1571,2, )</f>
        <v>二水</v>
      </c>
      <c r="J142" s="1149" t="str">
        <f>VLOOKUP(B142,線名!$A$4:$C$951,3, )</f>
        <v>柑園線</v>
      </c>
      <c r="K142" s="1227"/>
      <c r="L142" s="1227"/>
      <c r="M142" s="1227"/>
      <c r="N142" s="1227"/>
      <c r="O142" s="1227"/>
      <c r="P142" s="1227"/>
      <c r="Q142" s="1227"/>
      <c r="R142" s="1284" t="s">
        <v>4448</v>
      </c>
      <c r="S142" s="1257" t="s">
        <v>3095</v>
      </c>
      <c r="T142" s="1192"/>
      <c r="U142" s="1227"/>
      <c r="V142" s="1316" t="s">
        <v>3636</v>
      </c>
      <c r="W142" s="1257" t="s">
        <v>3095</v>
      </c>
      <c r="X142" s="1227"/>
      <c r="Y142" s="1227"/>
    </row>
    <row r="143" spans="2:25" s="1028" customFormat="1" hidden="1">
      <c r="B143" s="1231" t="s">
        <v>229</v>
      </c>
      <c r="C143" s="1522" t="s">
        <v>3153</v>
      </c>
      <c r="D143" s="1233">
        <v>0.69374999999999998</v>
      </c>
      <c r="E143" s="1171"/>
      <c r="F143" s="1227"/>
      <c r="G143" s="1227"/>
      <c r="H143" s="1227"/>
      <c r="I143" s="1149" t="str">
        <f>VLOOKUP(瞬跳[[#This Row],[饋線
名稱]],線名!$A$4:$C$1571,2, )</f>
        <v>大城</v>
      </c>
      <c r="J143" s="1149" t="str">
        <f>VLOOKUP(B143,線名!$A$4:$C$951,3, )</f>
        <v>9L36</v>
      </c>
      <c r="K143" s="1227"/>
      <c r="L143" s="1227"/>
      <c r="M143" s="1227"/>
      <c r="N143" s="1227"/>
      <c r="O143" s="1227"/>
      <c r="P143" s="1227"/>
      <c r="Q143" s="1227"/>
      <c r="R143" s="1284" t="s">
        <v>4449</v>
      </c>
      <c r="S143" s="1257" t="s">
        <v>3088</v>
      </c>
      <c r="T143" s="1192"/>
      <c r="U143" s="1227"/>
      <c r="V143" s="1316" t="s">
        <v>3591</v>
      </c>
      <c r="W143" s="1257" t="s">
        <v>3089</v>
      </c>
      <c r="X143" s="1227"/>
      <c r="Y143" s="1227"/>
    </row>
    <row r="144" spans="2:25" s="1028" customFormat="1" hidden="1">
      <c r="B144" s="1237" t="s">
        <v>69</v>
      </c>
      <c r="C144" s="1522" t="s">
        <v>4245</v>
      </c>
      <c r="D144" s="1239">
        <v>0.27013888888888887</v>
      </c>
      <c r="E144" s="1171"/>
      <c r="F144" s="1227"/>
      <c r="G144" s="1227"/>
      <c r="H144" s="1227"/>
      <c r="I144" s="1149" t="str">
        <f>VLOOKUP(瞬跳[[#This Row],[饋線
名稱]],線名!$A$4:$C$1571,2, )</f>
        <v>草港</v>
      </c>
      <c r="J144" s="1149" t="str">
        <f>VLOOKUP(B144,線名!$A$4:$C$951,3, )</f>
        <v>草東線</v>
      </c>
      <c r="K144" s="1227"/>
      <c r="L144" s="1227"/>
      <c r="M144" s="1227"/>
      <c r="N144" s="1227"/>
      <c r="O144" s="1227"/>
      <c r="P144" s="1227"/>
      <c r="Q144" s="1227"/>
      <c r="R144" s="1284" t="s">
        <v>4450</v>
      </c>
      <c r="S144" s="1257" t="s">
        <v>3181</v>
      </c>
      <c r="T144" s="1192"/>
      <c r="U144" s="1227"/>
      <c r="V144" s="1316" t="s">
        <v>3589</v>
      </c>
      <c r="W144" s="1257" t="s">
        <v>3181</v>
      </c>
      <c r="X144" s="1227"/>
      <c r="Y144" s="1227"/>
    </row>
    <row r="145" spans="2:25" s="1028" customFormat="1" hidden="1">
      <c r="B145" s="1237" t="s">
        <v>715</v>
      </c>
      <c r="C145" s="1522" t="s">
        <v>4246</v>
      </c>
      <c r="D145" s="1239">
        <v>0.27569444444444446</v>
      </c>
      <c r="E145" s="1171"/>
      <c r="F145" s="1227"/>
      <c r="G145" s="1227"/>
      <c r="H145" s="1227"/>
      <c r="I145" s="1149" t="str">
        <f>VLOOKUP(瞬跳[[#This Row],[饋線
名稱]],線名!$A$4:$C$1571,2, )</f>
        <v>員東</v>
      </c>
      <c r="J145" s="1149" t="str">
        <f>VLOOKUP(B145,線名!$A$4:$C$951,3, )</f>
        <v>金安線</v>
      </c>
      <c r="K145" s="1227"/>
      <c r="L145" s="1227"/>
      <c r="M145" s="1227"/>
      <c r="N145" s="1227"/>
      <c r="O145" s="1227"/>
      <c r="P145" s="1227"/>
      <c r="Q145" s="1227"/>
      <c r="R145" s="1284" t="s">
        <v>4451</v>
      </c>
      <c r="S145" s="1257" t="s">
        <v>3088</v>
      </c>
      <c r="T145" s="1192"/>
      <c r="U145" s="1227"/>
      <c r="V145" s="1316" t="s">
        <v>3590</v>
      </c>
      <c r="W145" s="1257" t="s">
        <v>3089</v>
      </c>
      <c r="X145" s="1227"/>
      <c r="Y145" s="1227"/>
    </row>
    <row r="146" spans="2:25" s="1028" customFormat="1" hidden="1">
      <c r="B146" s="1234" t="s">
        <v>202</v>
      </c>
      <c r="C146" s="1522" t="s">
        <v>4247</v>
      </c>
      <c r="D146" s="1236">
        <v>0.22777777777777777</v>
      </c>
      <c r="E146" s="1171"/>
      <c r="F146" s="1227"/>
      <c r="G146" s="1227"/>
      <c r="H146" s="1227"/>
      <c r="I146" s="1149" t="str">
        <f>VLOOKUP(瞬跳[[#This Row],[饋線
名稱]],線名!$A$4:$C$1571,2, )</f>
        <v>溪州</v>
      </c>
      <c r="J146" s="1149" t="str">
        <f>VLOOKUP(B146,線名!$A$4:$C$951,3, )</f>
        <v>埔尾線</v>
      </c>
      <c r="K146" s="1227"/>
      <c r="L146" s="1227"/>
      <c r="M146" s="1227"/>
      <c r="N146" s="1227"/>
      <c r="O146" s="1227"/>
      <c r="P146" s="1227"/>
      <c r="Q146" s="1227"/>
      <c r="R146" s="1284" t="s">
        <v>4452</v>
      </c>
      <c r="S146" s="1257" t="s">
        <v>4841</v>
      </c>
      <c r="T146" s="1192"/>
      <c r="U146" s="1227"/>
      <c r="V146" s="1316" t="s">
        <v>3591</v>
      </c>
      <c r="W146" s="1257" t="s">
        <v>4841</v>
      </c>
      <c r="X146" s="1227"/>
      <c r="Y146" s="1227"/>
    </row>
    <row r="147" spans="2:25" s="1028" customFormat="1" hidden="1">
      <c r="B147" s="1231" t="s">
        <v>222</v>
      </c>
      <c r="C147" s="1522" t="s">
        <v>4247</v>
      </c>
      <c r="D147" s="1270">
        <v>0.29583333333333334</v>
      </c>
      <c r="E147" s="1171"/>
      <c r="F147" s="1227"/>
      <c r="G147" s="1227"/>
      <c r="H147" s="1227"/>
      <c r="I147" s="1149" t="str">
        <f>VLOOKUP(瞬跳[[#This Row],[饋線
名稱]],線名!$A$4:$C$1571,2, )</f>
        <v>大城</v>
      </c>
      <c r="J147" s="1149" t="str">
        <f>VLOOKUP(B147,線名!$A$4:$C$951,3, )</f>
        <v>9L29</v>
      </c>
      <c r="K147" s="1227"/>
      <c r="L147" s="1227"/>
      <c r="M147" s="1227"/>
      <c r="N147" s="1227"/>
      <c r="O147" s="1227"/>
      <c r="P147" s="1227"/>
      <c r="Q147" s="1227"/>
      <c r="R147" s="1284" t="s">
        <v>4453</v>
      </c>
      <c r="S147" s="1257" t="s">
        <v>3181</v>
      </c>
      <c r="T147" s="1192"/>
      <c r="U147" s="1227"/>
      <c r="V147" s="1316" t="s">
        <v>3591</v>
      </c>
      <c r="W147" s="1257" t="s">
        <v>3181</v>
      </c>
      <c r="X147" s="1227"/>
      <c r="Y147" s="1227"/>
    </row>
    <row r="148" spans="2:25" s="1028" customFormat="1" hidden="1">
      <c r="B148" s="1231" t="s">
        <v>447</v>
      </c>
      <c r="C148" s="1522" t="s">
        <v>4247</v>
      </c>
      <c r="D148" s="1270">
        <v>0.62986111111111109</v>
      </c>
      <c r="E148" s="1171"/>
      <c r="F148" s="1227"/>
      <c r="G148" s="1227"/>
      <c r="H148" s="1227"/>
      <c r="I148" s="1149" t="str">
        <f>VLOOKUP(瞬跳[[#This Row],[饋線
名稱]],線名!$A$4:$C$1571,2, )</f>
        <v>大城</v>
      </c>
      <c r="J148" s="1149" t="str">
        <f>VLOOKUP(B148,線名!$A$4:$C$951,3, )</f>
        <v>9L23</v>
      </c>
      <c r="K148" s="1227"/>
      <c r="L148" s="1227"/>
      <c r="M148" s="1227"/>
      <c r="N148" s="1227"/>
      <c r="O148" s="1227"/>
      <c r="P148" s="1227"/>
      <c r="Q148" s="1227"/>
      <c r="R148" s="1284" t="s">
        <v>4454</v>
      </c>
      <c r="S148" s="1257" t="s">
        <v>3088</v>
      </c>
      <c r="T148" s="1192"/>
      <c r="U148" s="1227"/>
      <c r="V148" s="1316" t="s">
        <v>3591</v>
      </c>
      <c r="W148" s="1257" t="s">
        <v>3089</v>
      </c>
      <c r="X148" s="1227"/>
      <c r="Y148" s="1227"/>
    </row>
    <row r="149" spans="2:25" s="1028" customFormat="1" hidden="1">
      <c r="B149" s="1237" t="s">
        <v>1054</v>
      </c>
      <c r="C149" s="1522" t="s">
        <v>4247</v>
      </c>
      <c r="D149" s="1239">
        <v>0.73749999999999993</v>
      </c>
      <c r="E149" s="1171"/>
      <c r="F149" s="1227"/>
      <c r="G149" s="1227"/>
      <c r="H149" s="1227"/>
      <c r="I149" s="1149" t="str">
        <f>VLOOKUP(瞬跳[[#This Row],[饋線
名稱]],線名!$A$4:$C$1571,2, )</f>
        <v>員東</v>
      </c>
      <c r="J149" s="1149" t="str">
        <f>VLOOKUP(B149,線名!$A$4:$C$951,3, )</f>
        <v>湖水線</v>
      </c>
      <c r="K149" s="1227"/>
      <c r="L149" s="1227"/>
      <c r="M149" s="1227"/>
      <c r="N149" s="1227"/>
      <c r="O149" s="1227"/>
      <c r="P149" s="1227"/>
      <c r="Q149" s="1227"/>
      <c r="R149" s="1284" t="s">
        <v>4455</v>
      </c>
      <c r="S149" s="1257" t="s">
        <v>3088</v>
      </c>
      <c r="T149" s="1192"/>
      <c r="U149" s="1227"/>
      <c r="V149" s="1316" t="s">
        <v>3590</v>
      </c>
      <c r="W149" s="1257" t="s">
        <v>3089</v>
      </c>
      <c r="X149" s="1227"/>
      <c r="Y149" s="1227"/>
    </row>
    <row r="150" spans="2:25" s="1028" customFormat="1" hidden="1">
      <c r="B150" s="1237" t="s">
        <v>1130</v>
      </c>
      <c r="C150" s="1522" t="s">
        <v>4248</v>
      </c>
      <c r="D150" s="1239">
        <v>2.0833333333333333E-3</v>
      </c>
      <c r="E150" s="1171"/>
      <c r="F150" s="1227"/>
      <c r="G150" s="1227"/>
      <c r="H150" s="1227"/>
      <c r="I150" s="1149" t="str">
        <f>VLOOKUP(瞬跳[[#This Row],[饋線
名稱]],線名!$A$4:$C$1571,2, )</f>
        <v>二林</v>
      </c>
      <c r="J150" s="1149" t="str">
        <f>VLOOKUP(B150,線名!$A$4:$C$951,3, )</f>
        <v>埤北線</v>
      </c>
      <c r="K150" s="1227"/>
      <c r="L150" s="1227"/>
      <c r="M150" s="1227"/>
      <c r="N150" s="1227"/>
      <c r="O150" s="1227"/>
      <c r="P150" s="1227"/>
      <c r="Q150" s="1227"/>
      <c r="R150" s="1284" t="s">
        <v>4456</v>
      </c>
      <c r="S150" s="1257" t="s">
        <v>3088</v>
      </c>
      <c r="T150" s="1192"/>
      <c r="U150" s="1227"/>
      <c r="V150" s="1316" t="s">
        <v>3591</v>
      </c>
      <c r="W150" s="1257" t="s">
        <v>3089</v>
      </c>
      <c r="X150" s="1227"/>
      <c r="Y150" s="1227"/>
    </row>
    <row r="151" spans="2:25" s="1028" customFormat="1" hidden="1">
      <c r="B151" s="1237" t="s">
        <v>3543</v>
      </c>
      <c r="C151" s="1522" t="s">
        <v>4248</v>
      </c>
      <c r="D151" s="1239">
        <v>0.48749999999999999</v>
      </c>
      <c r="E151" s="1171"/>
      <c r="F151" s="1227"/>
      <c r="G151" s="1227"/>
      <c r="H151" s="1227"/>
      <c r="I151" s="1149" t="str">
        <f>VLOOKUP(瞬跳[[#This Row],[饋線
名稱]],線名!$A$4:$C$1571,2, )</f>
        <v>埔鹽</v>
      </c>
      <c r="J151" s="1149" t="str">
        <f>VLOOKUP(B151,線名!$A$4:$C$951,3, )</f>
        <v>9J21</v>
      </c>
      <c r="K151" s="1227"/>
      <c r="L151" s="1227"/>
      <c r="M151" s="1227"/>
      <c r="N151" s="1227"/>
      <c r="O151" s="1227"/>
      <c r="P151" s="1227"/>
      <c r="Q151" s="1227"/>
      <c r="R151" s="1284" t="s">
        <v>4457</v>
      </c>
      <c r="S151" s="1257" t="s">
        <v>3194</v>
      </c>
      <c r="T151" s="1192"/>
      <c r="U151" s="1227"/>
      <c r="V151" s="1316" t="s">
        <v>3590</v>
      </c>
      <c r="W151" s="1257" t="s">
        <v>3194</v>
      </c>
      <c r="X151" s="1227"/>
      <c r="Y151" s="1227"/>
    </row>
    <row r="152" spans="2:25" s="1028" customFormat="1" hidden="1">
      <c r="B152" s="1234" t="s">
        <v>1535</v>
      </c>
      <c r="C152" s="1522" t="s">
        <v>4249</v>
      </c>
      <c r="D152" s="1236">
        <v>0.58402777777777781</v>
      </c>
      <c r="E152" s="1171"/>
      <c r="F152" s="1227"/>
      <c r="G152" s="1227"/>
      <c r="H152" s="1227"/>
      <c r="I152" s="1149" t="str">
        <f>VLOOKUP(瞬跳[[#This Row],[饋線
名稱]],線名!$A$4:$C$1571,2, )</f>
        <v>溪州</v>
      </c>
      <c r="J152" s="1149" t="str">
        <f>VLOOKUP(B152,線名!$A$4:$C$951,3, )</f>
        <v>南州線</v>
      </c>
      <c r="K152" s="1227"/>
      <c r="L152" s="1227"/>
      <c r="M152" s="1227"/>
      <c r="N152" s="1227"/>
      <c r="O152" s="1227"/>
      <c r="P152" s="1227"/>
      <c r="Q152" s="1227"/>
      <c r="R152" s="1284" t="s">
        <v>4458</v>
      </c>
      <c r="S152" s="1257" t="s">
        <v>3120</v>
      </c>
      <c r="T152" s="1192"/>
      <c r="U152" s="1227"/>
      <c r="V152" s="1316" t="s">
        <v>3636</v>
      </c>
      <c r="W152" s="1257" t="s">
        <v>3120</v>
      </c>
      <c r="X152" s="1227"/>
      <c r="Y152" s="1227"/>
    </row>
    <row r="153" spans="2:25" s="1028" customFormat="1" hidden="1">
      <c r="B153" s="1234" t="s">
        <v>69</v>
      </c>
      <c r="C153" s="1522" t="s">
        <v>4250</v>
      </c>
      <c r="D153" s="1236">
        <v>0.4381944444444445</v>
      </c>
      <c r="E153" s="1171"/>
      <c r="F153" s="1227"/>
      <c r="G153" s="1227"/>
      <c r="H153" s="1227"/>
      <c r="I153" s="1149" t="str">
        <f>VLOOKUP(瞬跳[[#This Row],[饋線
名稱]],線名!$A$4:$C$1571,2, )</f>
        <v>草港</v>
      </c>
      <c r="J153" s="1149" t="str">
        <f>VLOOKUP(B153,線名!$A$4:$C$951,3, )</f>
        <v>草東線</v>
      </c>
      <c r="K153" s="1227"/>
      <c r="L153" s="1227"/>
      <c r="M153" s="1227"/>
      <c r="N153" s="1227"/>
      <c r="O153" s="1227"/>
      <c r="P153" s="1227"/>
      <c r="Q153" s="1227"/>
      <c r="R153" s="1284" t="s">
        <v>4459</v>
      </c>
      <c r="S153" s="1257" t="s">
        <v>3181</v>
      </c>
      <c r="T153" s="1192"/>
      <c r="U153" s="1227"/>
      <c r="V153" s="1316" t="s">
        <v>3589</v>
      </c>
      <c r="W153" s="1257" t="s">
        <v>3181</v>
      </c>
      <c r="X153" s="1227"/>
      <c r="Y153" s="1227"/>
    </row>
    <row r="154" spans="2:25" s="1028" customFormat="1" hidden="1">
      <c r="B154" s="1234" t="s">
        <v>318</v>
      </c>
      <c r="C154" s="1522" t="s">
        <v>3155</v>
      </c>
      <c r="D154" s="1236">
        <v>0.26597222222222222</v>
      </c>
      <c r="E154" s="1171"/>
      <c r="F154" s="1227"/>
      <c r="G154" s="1227"/>
      <c r="H154" s="1227"/>
      <c r="I154" s="1149" t="str">
        <f>VLOOKUP(瞬跳[[#This Row],[饋線
名稱]],線名!$A$4:$C$1571,2, )</f>
        <v>草湖</v>
      </c>
      <c r="J154" s="1149" t="str">
        <f>VLOOKUP(B154,線名!$A$4:$C$951,3, )</f>
        <v>草北線</v>
      </c>
      <c r="K154" s="1227"/>
      <c r="L154" s="1227"/>
      <c r="M154" s="1227"/>
      <c r="N154" s="1227"/>
      <c r="O154" s="1227"/>
      <c r="P154" s="1227"/>
      <c r="Q154" s="1227"/>
      <c r="R154" s="1284" t="s">
        <v>4460</v>
      </c>
      <c r="S154" s="1257" t="s">
        <v>3088</v>
      </c>
      <c r="T154" s="1192"/>
      <c r="U154" s="1227"/>
      <c r="V154" s="1316" t="s">
        <v>3591</v>
      </c>
      <c r="W154" s="1257" t="s">
        <v>3089</v>
      </c>
      <c r="X154" s="1227"/>
      <c r="Y154" s="1227"/>
    </row>
    <row r="155" spans="2:25" s="1028" customFormat="1" hidden="1">
      <c r="B155" s="1231" t="s">
        <v>1124</v>
      </c>
      <c r="C155" s="1522" t="s">
        <v>3155</v>
      </c>
      <c r="D155" s="1270">
        <v>0.5131944444444444</v>
      </c>
      <c r="E155" s="1171"/>
      <c r="F155" s="1227"/>
      <c r="G155" s="1227"/>
      <c r="H155" s="1227"/>
      <c r="I155" s="1149" t="str">
        <f>VLOOKUP(瞬跳[[#This Row],[饋線
名稱]],線名!$A$4:$C$1571,2, )</f>
        <v>社頭</v>
      </c>
      <c r="J155" s="1149" t="str">
        <f>VLOOKUP(B155,線名!$A$4:$C$951,3, )</f>
        <v>IR37</v>
      </c>
      <c r="K155" s="1227"/>
      <c r="L155" s="1227"/>
      <c r="M155" s="1227"/>
      <c r="N155" s="1227"/>
      <c r="O155" s="1227"/>
      <c r="P155" s="1227"/>
      <c r="Q155" s="1227"/>
      <c r="R155" s="1284" t="s">
        <v>4461</v>
      </c>
      <c r="S155" s="1257" t="s">
        <v>3095</v>
      </c>
      <c r="T155" s="1192"/>
      <c r="U155" s="1227"/>
      <c r="V155" s="1316" t="s">
        <v>3633</v>
      </c>
      <c r="W155" s="1257" t="s">
        <v>3095</v>
      </c>
      <c r="X155" s="1227"/>
      <c r="Y155" s="1227"/>
    </row>
    <row r="156" spans="2:25" s="1028" customFormat="1" hidden="1">
      <c r="B156" s="1237" t="s">
        <v>1535</v>
      </c>
      <c r="C156" s="1522" t="s">
        <v>3155</v>
      </c>
      <c r="D156" s="1239">
        <v>0.63055555555555554</v>
      </c>
      <c r="E156" s="1171"/>
      <c r="F156" s="1227"/>
      <c r="G156" s="1227"/>
      <c r="H156" s="1227"/>
      <c r="I156" s="1149" t="str">
        <f>VLOOKUP(瞬跳[[#This Row],[饋線
名稱]],線名!$A$4:$C$1571,2, )</f>
        <v>溪州</v>
      </c>
      <c r="J156" s="1149" t="str">
        <f>VLOOKUP(B156,線名!$A$4:$C$951,3, )</f>
        <v>南州線</v>
      </c>
      <c r="K156" s="1227"/>
      <c r="L156" s="1227"/>
      <c r="M156" s="1227"/>
      <c r="N156" s="1227"/>
      <c r="O156" s="1227"/>
      <c r="P156" s="1227"/>
      <c r="Q156" s="1227"/>
      <c r="R156" s="1284" t="s">
        <v>4462</v>
      </c>
      <c r="S156" s="1257" t="s">
        <v>3088</v>
      </c>
      <c r="T156" s="1192"/>
      <c r="U156" s="1227"/>
      <c r="V156" s="1316" t="s">
        <v>3636</v>
      </c>
      <c r="W156" s="1257" t="s">
        <v>3089</v>
      </c>
      <c r="X156" s="1227"/>
      <c r="Y156" s="1227"/>
    </row>
    <row r="157" spans="2:25" s="1028" customFormat="1" hidden="1">
      <c r="B157" s="1183" t="s">
        <v>1219</v>
      </c>
      <c r="C157" s="1522" t="s">
        <v>4251</v>
      </c>
      <c r="D157" s="1230">
        <v>0.64652777777777781</v>
      </c>
      <c r="E157" s="1171"/>
      <c r="F157" s="1227"/>
      <c r="G157" s="1227"/>
      <c r="H157" s="1227"/>
      <c r="I157" s="1149" t="str">
        <f>VLOOKUP(瞬跳[[#This Row],[饋線
名稱]],線名!$A$4:$C$1571,2, )</f>
        <v>二林</v>
      </c>
      <c r="J157" s="1149" t="str">
        <f>VLOOKUP(B157,線名!$A$4:$C$951,3, )</f>
        <v>溝頭線</v>
      </c>
      <c r="K157" s="1227"/>
      <c r="L157" s="1227"/>
      <c r="M157" s="1227"/>
      <c r="N157" s="1227"/>
      <c r="O157" s="1227"/>
      <c r="P157" s="1227"/>
      <c r="Q157" s="1227"/>
      <c r="R157" s="1284" t="s">
        <v>4463</v>
      </c>
      <c r="S157" s="1257" t="s">
        <v>4841</v>
      </c>
      <c r="T157" s="1192"/>
      <c r="U157" s="1227"/>
      <c r="V157" s="1316" t="s">
        <v>3591</v>
      </c>
      <c r="W157" s="1257" t="s">
        <v>4841</v>
      </c>
      <c r="X157" s="1227"/>
      <c r="Y157" s="1227"/>
    </row>
    <row r="158" spans="2:25" s="1028" customFormat="1" hidden="1">
      <c r="B158" s="1183" t="s">
        <v>741</v>
      </c>
      <c r="C158" s="1522" t="s">
        <v>4251</v>
      </c>
      <c r="D158" s="1230">
        <v>0.74930555555555556</v>
      </c>
      <c r="E158" s="1171"/>
      <c r="F158" s="1227"/>
      <c r="G158" s="1227"/>
      <c r="H158" s="1227"/>
      <c r="I158" s="1149" t="str">
        <f>VLOOKUP(瞬跳[[#This Row],[饋線
名稱]],線名!$A$4:$C$1571,2, )</f>
        <v>漢寶</v>
      </c>
      <c r="J158" s="1149" t="str">
        <f>VLOOKUP(B158,線名!$A$4:$C$951,3, )</f>
        <v>9G39</v>
      </c>
      <c r="K158" s="1227"/>
      <c r="L158" s="1227"/>
      <c r="M158" s="1227"/>
      <c r="N158" s="1227"/>
      <c r="O158" s="1227"/>
      <c r="P158" s="1227"/>
      <c r="Q158" s="1227"/>
      <c r="R158" s="1284" t="s">
        <v>4464</v>
      </c>
      <c r="S158" s="1257" t="s">
        <v>3181</v>
      </c>
      <c r="T158" s="1192"/>
      <c r="U158" s="1227"/>
      <c r="V158" s="1316" t="s">
        <v>3589</v>
      </c>
      <c r="W158" s="1257" t="s">
        <v>3181</v>
      </c>
      <c r="X158" s="1227"/>
      <c r="Y158" s="1227"/>
    </row>
    <row r="159" spans="2:25" s="1028" customFormat="1" hidden="1">
      <c r="B159" s="1183" t="s">
        <v>848</v>
      </c>
      <c r="C159" s="1522" t="s">
        <v>3157</v>
      </c>
      <c r="D159" s="1230">
        <v>0.16666666666666666</v>
      </c>
      <c r="E159" s="1171"/>
      <c r="F159" s="1227"/>
      <c r="G159" s="1227"/>
      <c r="H159" s="1227"/>
      <c r="I159" s="1149" t="str">
        <f>VLOOKUP(瞬跳[[#This Row],[饋線
名稱]],線名!$A$4:$C$1571,2, )</f>
        <v>草湖</v>
      </c>
      <c r="J159" s="1149" t="str">
        <f>VLOOKUP(B159,線名!$A$4:$C$951,3, )</f>
        <v>草苑線</v>
      </c>
      <c r="K159" s="1227"/>
      <c r="L159" s="1227"/>
      <c r="M159" s="1227"/>
      <c r="N159" s="1227"/>
      <c r="O159" s="1227"/>
      <c r="P159" s="1227"/>
      <c r="Q159" s="1227"/>
      <c r="R159" s="1284" t="s">
        <v>4465</v>
      </c>
      <c r="S159" s="1257" t="s">
        <v>3088</v>
      </c>
      <c r="T159" s="1192"/>
      <c r="U159" s="1227"/>
      <c r="V159" s="1316" t="s">
        <v>3591</v>
      </c>
      <c r="W159" s="1257" t="s">
        <v>3089</v>
      </c>
      <c r="X159" s="1227"/>
      <c r="Y159" s="1227"/>
    </row>
    <row r="160" spans="2:25" s="1028" customFormat="1" hidden="1">
      <c r="B160" s="1183" t="s">
        <v>896</v>
      </c>
      <c r="C160" s="1522" t="s">
        <v>3157</v>
      </c>
      <c r="D160" s="1230">
        <v>0.20972222222222223</v>
      </c>
      <c r="E160" s="1171"/>
      <c r="F160" s="1227"/>
      <c r="G160" s="1227"/>
      <c r="H160" s="1227"/>
      <c r="I160" s="1149" t="str">
        <f>VLOOKUP(瞬跳[[#This Row],[饋線
名稱]],線名!$A$4:$C$1571,2, )</f>
        <v>二水</v>
      </c>
      <c r="J160" s="1149" t="str">
        <f>VLOOKUP(B160,線名!$A$4:$C$951,3, )</f>
        <v>吉安線</v>
      </c>
      <c r="K160" s="1227"/>
      <c r="L160" s="1227"/>
      <c r="M160" s="1227"/>
      <c r="N160" s="1227"/>
      <c r="O160" s="1227"/>
      <c r="P160" s="1227"/>
      <c r="Q160" s="1227"/>
      <c r="R160" s="1284" t="s">
        <v>4466</v>
      </c>
      <c r="S160" s="1257" t="s">
        <v>3088</v>
      </c>
      <c r="T160" s="1192"/>
      <c r="U160" s="1227"/>
      <c r="V160" s="1316" t="s">
        <v>3634</v>
      </c>
      <c r="W160" s="1257" t="s">
        <v>3089</v>
      </c>
      <c r="X160" s="1227"/>
      <c r="Y160" s="1227"/>
    </row>
    <row r="161" spans="2:25" s="1028" customFormat="1" hidden="1">
      <c r="B161" s="1231" t="s">
        <v>894</v>
      </c>
      <c r="C161" s="1522" t="s">
        <v>3160</v>
      </c>
      <c r="D161" s="1233">
        <v>0.85277777777777775</v>
      </c>
      <c r="E161" s="1171"/>
      <c r="F161" s="1227"/>
      <c r="G161" s="1227"/>
      <c r="H161" s="1227"/>
      <c r="I161" s="1149" t="str">
        <f>VLOOKUP(瞬跳[[#This Row],[饋線
名稱]],線名!$A$4:$C$1571,2, )</f>
        <v>埔鹽</v>
      </c>
      <c r="J161" s="1149" t="str">
        <f>VLOOKUP(B161,線名!$A$4:$C$951,3, )</f>
        <v>9J13</v>
      </c>
      <c r="K161" s="1227"/>
      <c r="L161" s="1227"/>
      <c r="M161" s="1227"/>
      <c r="N161" s="1227"/>
      <c r="O161" s="1227"/>
      <c r="P161" s="1227"/>
      <c r="Q161" s="1227"/>
      <c r="R161" s="1284" t="s">
        <v>4467</v>
      </c>
      <c r="S161" s="1257" t="s">
        <v>3088</v>
      </c>
      <c r="T161" s="1192"/>
      <c r="U161" s="1227"/>
      <c r="V161" s="1316" t="s">
        <v>3590</v>
      </c>
      <c r="W161" s="1257" t="s">
        <v>3089</v>
      </c>
      <c r="X161" s="1227"/>
      <c r="Y161" s="1227"/>
    </row>
    <row r="162" spans="2:25" s="1028" customFormat="1" hidden="1">
      <c r="B162" s="1183" t="s">
        <v>784</v>
      </c>
      <c r="C162" s="1522" t="s">
        <v>4252</v>
      </c>
      <c r="D162" s="1230">
        <v>0.65486111111111112</v>
      </c>
      <c r="E162" s="1171"/>
      <c r="F162" s="1227"/>
      <c r="G162" s="1227"/>
      <c r="H162" s="1227"/>
      <c r="I162" s="1149" t="str">
        <f>VLOOKUP(瞬跳[[#This Row],[饋線
名稱]],線名!$A$4:$C$1571,2, )</f>
        <v>鹿港</v>
      </c>
      <c r="J162" s="1149" t="str">
        <f>VLOOKUP(B162,線名!$A$4:$C$951,3, )</f>
        <v>龍山線</v>
      </c>
      <c r="K162" s="1227"/>
      <c r="L162" s="1227"/>
      <c r="M162" s="1227"/>
      <c r="N162" s="1227"/>
      <c r="O162" s="1227"/>
      <c r="P162" s="1227"/>
      <c r="Q162" s="1227"/>
      <c r="R162" s="1284" t="s">
        <v>4468</v>
      </c>
      <c r="S162" s="1257" t="s">
        <v>3181</v>
      </c>
      <c r="T162" s="1192"/>
      <c r="U162" s="1227"/>
      <c r="V162" s="1316" t="s">
        <v>3589</v>
      </c>
      <c r="W162" s="1257" t="s">
        <v>3181</v>
      </c>
      <c r="X162" s="1227"/>
      <c r="Y162" s="1227"/>
    </row>
    <row r="163" spans="2:25" s="1028" customFormat="1" hidden="1">
      <c r="B163" s="1231" t="s">
        <v>964</v>
      </c>
      <c r="C163" s="1522" t="s">
        <v>4253</v>
      </c>
      <c r="D163" s="1233">
        <v>0.4597222222222222</v>
      </c>
      <c r="E163" s="1171"/>
      <c r="F163" s="1227"/>
      <c r="G163" s="1227"/>
      <c r="H163" s="1227"/>
      <c r="I163" s="1149" t="str">
        <f>VLOOKUP(瞬跳[[#This Row],[饋線
名稱]],線名!$A$4:$C$1571,2, )</f>
        <v>福工</v>
      </c>
      <c r="J163" s="1149" t="str">
        <f>VLOOKUP(B163,線名!$A$4:$C$951,3, )</f>
        <v>番社線</v>
      </c>
      <c r="K163" s="1227"/>
      <c r="L163" s="1227"/>
      <c r="M163" s="1227"/>
      <c r="N163" s="1227"/>
      <c r="O163" s="1227"/>
      <c r="P163" s="1227"/>
      <c r="Q163" s="1227"/>
      <c r="R163" s="1284" t="s">
        <v>4469</v>
      </c>
      <c r="S163" s="1257" t="s">
        <v>3110</v>
      </c>
      <c r="T163" s="1192"/>
      <c r="U163" s="1227"/>
      <c r="V163" s="1316" t="s">
        <v>3671</v>
      </c>
      <c r="W163" s="1257" t="s">
        <v>3110</v>
      </c>
      <c r="X163" s="1227"/>
      <c r="Y163" s="1227"/>
    </row>
    <row r="164" spans="2:25" s="1028" customFormat="1" hidden="1">
      <c r="B164" s="1237" t="s">
        <v>503</v>
      </c>
      <c r="C164" s="1522" t="s">
        <v>4253</v>
      </c>
      <c r="D164" s="1239">
        <v>0.50416666666666665</v>
      </c>
      <c r="E164" s="1171"/>
      <c r="F164" s="1227"/>
      <c r="G164" s="1227"/>
      <c r="H164" s="1227"/>
      <c r="I164" s="1149" t="str">
        <f>VLOOKUP(瞬跳[[#This Row],[饋線
名稱]],線名!$A$4:$C$1571,2, )</f>
        <v>大竹</v>
      </c>
      <c r="J164" s="1149" t="str">
        <f>VLOOKUP(B164,線名!$A$4:$C$951,3, )</f>
        <v>渡船線</v>
      </c>
      <c r="K164" s="1227"/>
      <c r="L164" s="1227"/>
      <c r="M164" s="1227"/>
      <c r="N164" s="1227"/>
      <c r="O164" s="1227"/>
      <c r="P164" s="1227"/>
      <c r="Q164" s="1227"/>
      <c r="R164" s="1284" t="s">
        <v>4470</v>
      </c>
      <c r="S164" s="1257" t="s">
        <v>3194</v>
      </c>
      <c r="T164" s="1192"/>
      <c r="U164" s="1227"/>
      <c r="V164" s="1316" t="s">
        <v>3588</v>
      </c>
      <c r="W164" s="1257" t="s">
        <v>3194</v>
      </c>
      <c r="X164" s="1227"/>
      <c r="Y164" s="1227"/>
    </row>
    <row r="165" spans="2:25" s="1028" customFormat="1" hidden="1">
      <c r="B165" s="1234" t="s">
        <v>1590</v>
      </c>
      <c r="C165" s="1522" t="s">
        <v>4254</v>
      </c>
      <c r="D165" s="1236">
        <v>0.85277777777777775</v>
      </c>
      <c r="E165" s="1171"/>
      <c r="F165" s="1227"/>
      <c r="G165" s="1227"/>
      <c r="H165" s="1227"/>
      <c r="I165" s="1149" t="str">
        <f>VLOOKUP(瞬跳[[#This Row],[饋線
名稱]],線名!$A$4:$C$1571,2, )</f>
        <v>和美</v>
      </c>
      <c r="J165" s="1149" t="str">
        <f>VLOOKUP(B165,線名!$A$4:$C$951,3, )</f>
        <v>頂犁線</v>
      </c>
      <c r="K165" s="1227"/>
      <c r="L165" s="1227"/>
      <c r="M165" s="1227"/>
      <c r="N165" s="1227"/>
      <c r="O165" s="1227"/>
      <c r="P165" s="1227"/>
      <c r="Q165" s="1227"/>
      <c r="R165" s="1284" t="s">
        <v>4471</v>
      </c>
      <c r="S165" s="1257" t="s">
        <v>3181</v>
      </c>
      <c r="T165" s="1192"/>
      <c r="U165" s="1227"/>
      <c r="V165" s="1316" t="s">
        <v>3589</v>
      </c>
      <c r="W165" s="1257" t="s">
        <v>3181</v>
      </c>
      <c r="X165" s="1227"/>
      <c r="Y165" s="1227"/>
    </row>
    <row r="166" spans="2:25" s="1028" customFormat="1" hidden="1">
      <c r="B166" s="1231" t="s">
        <v>410</v>
      </c>
      <c r="C166" s="1522" t="s">
        <v>4255</v>
      </c>
      <c r="D166" s="1233">
        <v>0.2638888888888889</v>
      </c>
      <c r="E166" s="1171"/>
      <c r="F166" s="1227"/>
      <c r="G166" s="1227"/>
      <c r="H166" s="1227"/>
      <c r="I166" s="1149" t="str">
        <f>VLOOKUP(瞬跳[[#This Row],[饋線
名稱]],線名!$A$4:$C$1571,2, )</f>
        <v>大竹</v>
      </c>
      <c r="J166" s="1149" t="str">
        <f>VLOOKUP(B166,線名!$A$4:$C$951,3, )</f>
        <v>快官線</v>
      </c>
      <c r="K166" s="1227"/>
      <c r="L166" s="1227"/>
      <c r="M166" s="1227"/>
      <c r="N166" s="1227"/>
      <c r="O166" s="1227"/>
      <c r="P166" s="1227"/>
      <c r="Q166" s="1227"/>
      <c r="R166" s="1284" t="s">
        <v>4472</v>
      </c>
      <c r="S166" s="1257" t="s">
        <v>3088</v>
      </c>
      <c r="T166" s="1192"/>
      <c r="U166" s="1227"/>
      <c r="V166" s="1316" t="s">
        <v>3588</v>
      </c>
      <c r="W166" s="1257" t="s">
        <v>3089</v>
      </c>
      <c r="X166" s="1227"/>
      <c r="Y166" s="1227"/>
    </row>
    <row r="167" spans="2:25" s="1028" customFormat="1" hidden="1">
      <c r="B167" s="1231" t="s">
        <v>93</v>
      </c>
      <c r="C167" s="1522" t="s">
        <v>4255</v>
      </c>
      <c r="D167" s="1233">
        <v>0.63611111111111118</v>
      </c>
      <c r="E167" s="1171"/>
      <c r="F167" s="1227"/>
      <c r="G167" s="1227"/>
      <c r="H167" s="1227"/>
      <c r="I167" s="1149" t="str">
        <f>VLOOKUP(瞬跳[[#This Row],[饋線
名稱]],線名!$A$4:$C$1571,2, )</f>
        <v>彰化</v>
      </c>
      <c r="J167" s="1149" t="str">
        <f>VLOOKUP(B167,線名!$A$4:$C$951,3, )</f>
        <v>IK40</v>
      </c>
      <c r="K167" s="1227"/>
      <c r="L167" s="1227"/>
      <c r="M167" s="1227"/>
      <c r="N167" s="1227"/>
      <c r="O167" s="1227"/>
      <c r="P167" s="1227"/>
      <c r="Q167" s="1227"/>
      <c r="R167" s="1284" t="s">
        <v>4473</v>
      </c>
      <c r="S167" s="1257" t="s">
        <v>3088</v>
      </c>
      <c r="T167" s="1192"/>
      <c r="U167" s="1227"/>
      <c r="V167" s="1316" t="s">
        <v>3635</v>
      </c>
      <c r="W167" s="1257" t="s">
        <v>3089</v>
      </c>
      <c r="X167" s="1227"/>
      <c r="Y167" s="1227"/>
    </row>
    <row r="168" spans="2:25" s="1028" customFormat="1" hidden="1">
      <c r="B168" s="1237" t="s">
        <v>1435</v>
      </c>
      <c r="C168" s="1522" t="s">
        <v>4255</v>
      </c>
      <c r="D168" s="1239">
        <v>0.81597222222222221</v>
      </c>
      <c r="E168" s="1171"/>
      <c r="F168" s="1227"/>
      <c r="G168" s="1227"/>
      <c r="H168" s="1227"/>
      <c r="I168" s="1149" t="str">
        <f>VLOOKUP(瞬跳[[#This Row],[饋線
名稱]],線名!$A$4:$C$1571,2, )</f>
        <v>二林</v>
      </c>
      <c r="J168" s="1149" t="str">
        <f>VLOOKUP(B168,線名!$A$4:$C$951,3, )</f>
        <v>中西線</v>
      </c>
      <c r="K168" s="1227"/>
      <c r="L168" s="1227"/>
      <c r="M168" s="1227"/>
      <c r="N168" s="1227"/>
      <c r="O168" s="1227"/>
      <c r="P168" s="1227"/>
      <c r="Q168" s="1227"/>
      <c r="R168" s="1284" t="s">
        <v>4474</v>
      </c>
      <c r="S168" s="1257" t="s">
        <v>3181</v>
      </c>
      <c r="T168" s="1192"/>
      <c r="U168" s="1227"/>
      <c r="V168" s="1316" t="s">
        <v>3591</v>
      </c>
      <c r="W168" s="1257" t="s">
        <v>3181</v>
      </c>
      <c r="X168" s="1227"/>
      <c r="Y168" s="1227"/>
    </row>
    <row r="169" spans="2:25" s="1028" customFormat="1" hidden="1">
      <c r="B169" s="1237" t="s">
        <v>1410</v>
      </c>
      <c r="C169" s="1522" t="s">
        <v>4256</v>
      </c>
      <c r="D169" s="1239">
        <v>3.888888888888889E-2</v>
      </c>
      <c r="E169" s="1171"/>
      <c r="F169" s="1227"/>
      <c r="G169" s="1227"/>
      <c r="H169" s="1227"/>
      <c r="I169" s="1149" t="str">
        <f>VLOOKUP(瞬跳[[#This Row],[饋線
名稱]],線名!$A$4:$C$1571,2, )</f>
        <v>福工</v>
      </c>
      <c r="J169" s="1149" t="str">
        <f>VLOOKUP(B169,線名!$A$4:$C$951,3, )</f>
        <v>福溪線</v>
      </c>
      <c r="K169" s="1227"/>
      <c r="L169" s="1227"/>
      <c r="M169" s="1227"/>
      <c r="N169" s="1227"/>
      <c r="O169" s="1227"/>
      <c r="P169" s="1227"/>
      <c r="Q169" s="1227"/>
      <c r="R169" s="1284" t="s">
        <v>4475</v>
      </c>
      <c r="S169" s="1257" t="s">
        <v>4840</v>
      </c>
      <c r="T169" s="1192"/>
      <c r="U169" s="1227"/>
      <c r="V169" s="1316" t="s">
        <v>3590</v>
      </c>
      <c r="W169" s="1257" t="s">
        <v>4840</v>
      </c>
      <c r="X169" s="1227"/>
      <c r="Y169" s="1227"/>
    </row>
    <row r="170" spans="2:25" s="1028" customFormat="1" hidden="1">
      <c r="B170" s="1183" t="s">
        <v>184</v>
      </c>
      <c r="C170" s="1522" t="s">
        <v>4256</v>
      </c>
      <c r="D170" s="1230">
        <v>0.4236111111111111</v>
      </c>
      <c r="E170" s="1171"/>
      <c r="F170" s="1227"/>
      <c r="G170" s="1227"/>
      <c r="H170" s="1227"/>
      <c r="I170" s="1149" t="str">
        <f>VLOOKUP(瞬跳[[#This Row],[饋線
名稱]],線名!$A$4:$C$1571,2, )</f>
        <v>田中</v>
      </c>
      <c r="J170" s="1149" t="str">
        <f>VLOOKUP(B170,線名!$A$4:$C$951,3, )</f>
        <v>IG34</v>
      </c>
      <c r="K170" s="1227"/>
      <c r="L170" s="1227"/>
      <c r="M170" s="1227"/>
      <c r="N170" s="1227"/>
      <c r="O170" s="1227"/>
      <c r="P170" s="1227"/>
      <c r="Q170" s="1227"/>
      <c r="R170" s="1284" t="s">
        <v>4786</v>
      </c>
      <c r="S170" s="1257" t="s">
        <v>3088</v>
      </c>
      <c r="T170" s="1192"/>
      <c r="U170" s="1227"/>
      <c r="V170" s="1316" t="s">
        <v>3634</v>
      </c>
      <c r="W170" s="1257" t="s">
        <v>3089</v>
      </c>
      <c r="X170" s="1227"/>
      <c r="Y170" s="1227"/>
    </row>
    <row r="171" spans="2:25" s="1028" customFormat="1" hidden="1">
      <c r="B171" s="1183" t="s">
        <v>922</v>
      </c>
      <c r="C171" s="1522" t="s">
        <v>4256</v>
      </c>
      <c r="D171" s="1230">
        <v>0.4236111111111111</v>
      </c>
      <c r="E171" s="1171"/>
      <c r="F171" s="1227"/>
      <c r="G171" s="1227"/>
      <c r="H171" s="1227"/>
      <c r="I171" s="1149" t="str">
        <f>VLOOKUP(瞬跳[[#This Row],[饋線
名稱]],線名!$A$4:$C$1571,2, )</f>
        <v>田中</v>
      </c>
      <c r="J171" s="1149" t="str">
        <f>VLOOKUP(B171,線名!$A$4:$C$951,3, )</f>
        <v>IG46</v>
      </c>
      <c r="K171" s="1227"/>
      <c r="L171" s="1227"/>
      <c r="M171" s="1227"/>
      <c r="N171" s="1227"/>
      <c r="O171" s="1227"/>
      <c r="P171" s="1227"/>
      <c r="Q171" s="1227"/>
      <c r="R171" s="1284" t="s">
        <v>4786</v>
      </c>
      <c r="S171" s="1257" t="s">
        <v>3088</v>
      </c>
      <c r="T171" s="1192"/>
      <c r="U171" s="1227"/>
      <c r="V171" s="1316" t="s">
        <v>3634</v>
      </c>
      <c r="W171" s="1257" t="s">
        <v>3089</v>
      </c>
      <c r="X171" s="1227"/>
      <c r="Y171" s="1227"/>
    </row>
    <row r="172" spans="2:25" s="1028" customFormat="1" hidden="1">
      <c r="B172" s="1231" t="s">
        <v>233</v>
      </c>
      <c r="C172" s="1522" t="s">
        <v>4256</v>
      </c>
      <c r="D172" s="1233">
        <v>0.50486111111111109</v>
      </c>
      <c r="E172" s="1171"/>
      <c r="F172" s="1227"/>
      <c r="G172" s="1227"/>
      <c r="H172" s="1227"/>
      <c r="I172" s="1149" t="str">
        <f>VLOOKUP(瞬跳[[#This Row],[饋線
名稱]],線名!$A$4:$C$1571,2, )</f>
        <v>大城</v>
      </c>
      <c r="J172" s="1149" t="str">
        <f>VLOOKUP(B172,線名!$A$4:$C$951,3, )</f>
        <v>9L40</v>
      </c>
      <c r="K172" s="1227"/>
      <c r="L172" s="1227"/>
      <c r="M172" s="1227"/>
      <c r="N172" s="1227"/>
      <c r="O172" s="1227"/>
      <c r="P172" s="1227"/>
      <c r="Q172" s="1227"/>
      <c r="R172" s="1284" t="s">
        <v>4476</v>
      </c>
      <c r="S172" s="1257" t="s">
        <v>3088</v>
      </c>
      <c r="T172" s="1192"/>
      <c r="U172" s="1227"/>
      <c r="V172" s="1316" t="s">
        <v>3591</v>
      </c>
      <c r="W172" s="1257" t="s">
        <v>3089</v>
      </c>
      <c r="X172" s="1227"/>
      <c r="Y172" s="1227"/>
    </row>
    <row r="173" spans="2:25" s="1028" customFormat="1" hidden="1">
      <c r="B173" s="1234" t="s">
        <v>1460</v>
      </c>
      <c r="C173" s="1522" t="s">
        <v>4257</v>
      </c>
      <c r="D173" s="1236">
        <v>9.0972222222222218E-2</v>
      </c>
      <c r="E173" s="1171"/>
      <c r="F173" s="1227"/>
      <c r="G173" s="1227"/>
      <c r="H173" s="1227"/>
      <c r="I173" s="1149" t="str">
        <f>VLOOKUP(瞬跳[[#This Row],[饋線
名稱]],線名!$A$4:$C$1571,2, )</f>
        <v>芳苑</v>
      </c>
      <c r="J173" s="1149" t="str">
        <f>VLOOKUP(B173,線名!$A$4:$C$951,3, )</f>
        <v>永興線</v>
      </c>
      <c r="K173" s="1227"/>
      <c r="L173" s="1227"/>
      <c r="M173" s="1227"/>
      <c r="N173" s="1227"/>
      <c r="O173" s="1227"/>
      <c r="P173" s="1227"/>
      <c r="Q173" s="1227"/>
      <c r="R173" s="1284" t="s">
        <v>4477</v>
      </c>
      <c r="S173" s="1257" t="s">
        <v>3088</v>
      </c>
      <c r="T173" s="1192"/>
      <c r="U173" s="1227"/>
      <c r="V173" s="1316" t="s">
        <v>3591</v>
      </c>
      <c r="W173" s="1257" t="s">
        <v>3089</v>
      </c>
      <c r="X173" s="1227"/>
      <c r="Y173" s="1227"/>
    </row>
    <row r="174" spans="2:25" s="1028" customFormat="1" hidden="1">
      <c r="B174" s="1234" t="s">
        <v>64</v>
      </c>
      <c r="C174" s="1522" t="s">
        <v>4258</v>
      </c>
      <c r="D174" s="1236">
        <v>0.20694444444444446</v>
      </c>
      <c r="E174" s="1171"/>
      <c r="F174" s="1227"/>
      <c r="G174" s="1227"/>
      <c r="H174" s="1227"/>
      <c r="I174" s="1149" t="str">
        <f>VLOOKUP(瞬跳[[#This Row],[饋線
名稱]],線名!$A$4:$C$1571,2, )</f>
        <v>漢寶</v>
      </c>
      <c r="J174" s="1149" t="str">
        <f>VLOOKUP(B174,線名!$A$4:$C$951,3, )</f>
        <v>9G21</v>
      </c>
      <c r="K174" s="1227"/>
      <c r="L174" s="1227"/>
      <c r="M174" s="1227"/>
      <c r="N174" s="1227"/>
      <c r="O174" s="1227"/>
      <c r="P174" s="1227"/>
      <c r="Q174" s="1227"/>
      <c r="R174" s="1284" t="s">
        <v>4478</v>
      </c>
      <c r="S174" s="1257" t="s">
        <v>3088</v>
      </c>
      <c r="T174" s="1192"/>
      <c r="U174" s="1227"/>
      <c r="V174" s="1316" t="s">
        <v>3591</v>
      </c>
      <c r="W174" s="1257" t="s">
        <v>3089</v>
      </c>
      <c r="X174" s="1227"/>
      <c r="Y174" s="1227"/>
    </row>
    <row r="175" spans="2:25" s="1028" customFormat="1" hidden="1">
      <c r="B175" s="1183" t="s">
        <v>57</v>
      </c>
      <c r="C175" s="1522" t="s">
        <v>4258</v>
      </c>
      <c r="D175" s="1230">
        <v>0.35069444444444442</v>
      </c>
      <c r="E175" s="1171"/>
      <c r="F175" s="1227"/>
      <c r="G175" s="1227"/>
      <c r="H175" s="1227"/>
      <c r="I175" s="1149" t="str">
        <f>VLOOKUP(瞬跳[[#This Row],[饋線
名稱]],線名!$A$4:$C$1571,2, )</f>
        <v>二林</v>
      </c>
      <c r="J175" s="1149" t="str">
        <f>VLOOKUP(B175,線名!$A$4:$C$951,3, )</f>
        <v>東興線</v>
      </c>
      <c r="K175" s="1227"/>
      <c r="L175" s="1227"/>
      <c r="M175" s="1227"/>
      <c r="N175" s="1227"/>
      <c r="O175" s="1227"/>
      <c r="P175" s="1227"/>
      <c r="Q175" s="1227"/>
      <c r="R175" s="1284" t="s">
        <v>4479</v>
      </c>
      <c r="S175" s="1257" t="s">
        <v>3088</v>
      </c>
      <c r="T175" s="1192"/>
      <c r="U175" s="1227"/>
      <c r="V175" s="1316" t="s">
        <v>3591</v>
      </c>
      <c r="W175" s="1257" t="s">
        <v>3089</v>
      </c>
      <c r="X175" s="1227"/>
      <c r="Y175" s="1227"/>
    </row>
    <row r="176" spans="2:25" s="1028" customFormat="1" hidden="1">
      <c r="B176" s="1183" t="s">
        <v>1535</v>
      </c>
      <c r="C176" s="1522" t="s">
        <v>4258</v>
      </c>
      <c r="D176" s="1230">
        <v>0.6777777777777777</v>
      </c>
      <c r="E176" s="1171"/>
      <c r="F176" s="1227"/>
      <c r="G176" s="1227"/>
      <c r="H176" s="1227"/>
      <c r="I176" s="1149" t="str">
        <f>VLOOKUP(瞬跳[[#This Row],[饋線
名稱]],線名!$A$4:$C$1571,2, )</f>
        <v>溪州</v>
      </c>
      <c r="J176" s="1149" t="str">
        <f>VLOOKUP(B176,線名!$A$4:$C$951,3, )</f>
        <v>南州線</v>
      </c>
      <c r="K176" s="1227"/>
      <c r="L176" s="1227"/>
      <c r="M176" s="1227"/>
      <c r="N176" s="1227"/>
      <c r="O176" s="1227"/>
      <c r="P176" s="1227"/>
      <c r="Q176" s="1227"/>
      <c r="R176" s="1284" t="s">
        <v>4480</v>
      </c>
      <c r="S176" s="1257" t="s">
        <v>3181</v>
      </c>
      <c r="T176" s="1192"/>
      <c r="U176" s="1227"/>
      <c r="V176" s="1316" t="s">
        <v>3636</v>
      </c>
      <c r="W176" s="1257" t="s">
        <v>3181</v>
      </c>
      <c r="X176" s="1227"/>
      <c r="Y176" s="1227"/>
    </row>
    <row r="177" spans="2:25" s="1028" customFormat="1" hidden="1">
      <c r="B177" s="1231" t="s">
        <v>573</v>
      </c>
      <c r="C177" s="1522" t="s">
        <v>4259</v>
      </c>
      <c r="D177" s="1233">
        <v>0.20208333333333331</v>
      </c>
      <c r="E177" s="1171"/>
      <c r="F177" s="1227"/>
      <c r="G177" s="1227"/>
      <c r="H177" s="1227"/>
      <c r="I177" s="1149" t="str">
        <f>VLOOKUP(瞬跳[[#This Row],[饋線
名稱]],線名!$A$4:$C$1571,2, )</f>
        <v>溪湖</v>
      </c>
      <c r="J177" s="1149" t="str">
        <f>VLOOKUP(B177,線名!$A$4:$C$951,3, )</f>
        <v>湖西線</v>
      </c>
      <c r="K177" s="1227"/>
      <c r="L177" s="1227"/>
      <c r="M177" s="1227"/>
      <c r="N177" s="1227"/>
      <c r="O177" s="1227"/>
      <c r="P177" s="1227"/>
      <c r="Q177" s="1227"/>
      <c r="R177" s="1284" t="s">
        <v>4481</v>
      </c>
      <c r="S177" s="1257" t="s">
        <v>3095</v>
      </c>
      <c r="T177" s="1192"/>
      <c r="U177" s="1227"/>
      <c r="V177" s="1316" t="s">
        <v>3590</v>
      </c>
      <c r="W177" s="1257" t="s">
        <v>3095</v>
      </c>
      <c r="X177" s="1227"/>
      <c r="Y177" s="1227"/>
    </row>
    <row r="178" spans="2:25" s="1028" customFormat="1" hidden="1">
      <c r="B178" s="1237" t="s">
        <v>848</v>
      </c>
      <c r="C178" s="1522" t="s">
        <v>4259</v>
      </c>
      <c r="D178" s="1239">
        <v>0.21180555555555555</v>
      </c>
      <c r="E178" s="1171"/>
      <c r="F178" s="1227"/>
      <c r="G178" s="1227"/>
      <c r="H178" s="1227"/>
      <c r="I178" s="1149" t="str">
        <f>VLOOKUP(瞬跳[[#This Row],[饋線
名稱]],線名!$A$4:$C$1571,2, )</f>
        <v>草湖</v>
      </c>
      <c r="J178" s="1149" t="str">
        <f>VLOOKUP(B178,線名!$A$4:$C$951,3, )</f>
        <v>草苑線</v>
      </c>
      <c r="K178" s="1227"/>
      <c r="L178" s="1227"/>
      <c r="M178" s="1227"/>
      <c r="N178" s="1227"/>
      <c r="O178" s="1227"/>
      <c r="P178" s="1227"/>
      <c r="Q178" s="1227"/>
      <c r="R178" s="1284" t="s">
        <v>4482</v>
      </c>
      <c r="S178" s="1257" t="s">
        <v>3088</v>
      </c>
      <c r="T178" s="1192"/>
      <c r="U178" s="1227"/>
      <c r="V178" s="1316" t="s">
        <v>3591</v>
      </c>
      <c r="W178" s="1257" t="s">
        <v>3089</v>
      </c>
      <c r="X178" s="1227"/>
      <c r="Y178" s="1227"/>
    </row>
    <row r="179" spans="2:25" s="1028" customFormat="1" hidden="1">
      <c r="B179" s="1183" t="s">
        <v>1325</v>
      </c>
      <c r="C179" s="1522" t="s">
        <v>4259</v>
      </c>
      <c r="D179" s="1230">
        <v>0.33055555555555555</v>
      </c>
      <c r="E179" s="1171"/>
      <c r="F179" s="1227"/>
      <c r="G179" s="1227"/>
      <c r="H179" s="1227"/>
      <c r="I179" s="1149" t="str">
        <f>VLOOKUP(瞬跳[[#This Row],[饋線
名稱]],線名!$A$4:$C$1571,2, )</f>
        <v>漢寶</v>
      </c>
      <c r="J179" s="1149" t="str">
        <f>VLOOKUP(B179,線名!$A$4:$C$951,3, )</f>
        <v>9G36</v>
      </c>
      <c r="K179" s="1227"/>
      <c r="L179" s="1227"/>
      <c r="M179" s="1227"/>
      <c r="N179" s="1227"/>
      <c r="O179" s="1227"/>
      <c r="P179" s="1227"/>
      <c r="Q179" s="1227"/>
      <c r="R179" s="1284" t="s">
        <v>4483</v>
      </c>
      <c r="S179" s="1257" t="s">
        <v>3088</v>
      </c>
      <c r="T179" s="1192"/>
      <c r="U179" s="1227"/>
      <c r="V179" s="1316" t="s">
        <v>3590</v>
      </c>
      <c r="W179" s="1257" t="s">
        <v>3089</v>
      </c>
      <c r="X179" s="1227"/>
      <c r="Y179" s="1227"/>
    </row>
    <row r="180" spans="2:25" s="1028" customFormat="1" hidden="1">
      <c r="B180" s="1271" t="s">
        <v>242</v>
      </c>
      <c r="C180" s="1522" t="s">
        <v>4259</v>
      </c>
      <c r="D180" s="1239">
        <v>0.40208333333333335</v>
      </c>
      <c r="E180" s="1171"/>
      <c r="F180" s="1227"/>
      <c r="G180" s="1227"/>
      <c r="H180" s="1227"/>
      <c r="I180" s="1149" t="str">
        <f>VLOOKUP(瞬跳[[#This Row],[饋線
名稱]],線名!$A$4:$C$1571,2, )</f>
        <v>彰林</v>
      </c>
      <c r="J180" s="1149" t="str">
        <f>VLOOKUP(B180,線名!$A$4:$C$951,3, )</f>
        <v>9M28</v>
      </c>
      <c r="K180" s="1227"/>
      <c r="L180" s="1227"/>
      <c r="M180" s="1227"/>
      <c r="N180" s="1227"/>
      <c r="O180" s="1227"/>
      <c r="P180" s="1227"/>
      <c r="Q180" s="1227"/>
      <c r="R180" s="1284" t="s">
        <v>4484</v>
      </c>
      <c r="S180" s="1257" t="s">
        <v>3090</v>
      </c>
      <c r="T180" s="1192"/>
      <c r="U180" s="1227"/>
      <c r="V180" s="1316" t="s">
        <v>3591</v>
      </c>
      <c r="W180" s="1257" t="s">
        <v>3090</v>
      </c>
      <c r="X180" s="1227"/>
      <c r="Y180" s="1227"/>
    </row>
    <row r="181" spans="2:25" s="1028" customFormat="1" hidden="1">
      <c r="B181" s="1234" t="s">
        <v>1233</v>
      </c>
      <c r="C181" s="1522" t="s">
        <v>4260</v>
      </c>
      <c r="D181" s="1236">
        <v>0.19722222222222222</v>
      </c>
      <c r="E181" s="1171"/>
      <c r="F181" s="1227"/>
      <c r="G181" s="1227"/>
      <c r="H181" s="1227"/>
      <c r="I181" s="1149" t="str">
        <f>VLOOKUP(瞬跳[[#This Row],[饋線
名稱]],線名!$A$4:$C$1571,2, )</f>
        <v>大霞</v>
      </c>
      <c r="J181" s="1149" t="str">
        <f>VLOOKUP(B181,線名!$A$4:$C$951,3, )</f>
        <v>9K39</v>
      </c>
      <c r="K181" s="1227"/>
      <c r="L181" s="1227"/>
      <c r="M181" s="1227"/>
      <c r="N181" s="1227"/>
      <c r="O181" s="1227"/>
      <c r="P181" s="1227"/>
      <c r="Q181" s="1227"/>
      <c r="R181" s="1284" t="s">
        <v>4485</v>
      </c>
      <c r="S181" s="1257" t="s">
        <v>3181</v>
      </c>
      <c r="T181" s="1192"/>
      <c r="U181" s="1227"/>
      <c r="V181" s="1316" t="s">
        <v>3589</v>
      </c>
      <c r="W181" s="1257" t="s">
        <v>3181</v>
      </c>
      <c r="X181" s="1227"/>
      <c r="Y181" s="1227"/>
    </row>
    <row r="182" spans="2:25" s="1028" customFormat="1" hidden="1">
      <c r="B182" s="1234" t="s">
        <v>503</v>
      </c>
      <c r="C182" s="1522" t="s">
        <v>4260</v>
      </c>
      <c r="D182" s="1236">
        <v>0.49652777777777773</v>
      </c>
      <c r="E182" s="1171"/>
      <c r="F182" s="1227"/>
      <c r="G182" s="1227"/>
      <c r="H182" s="1227"/>
      <c r="I182" s="1149" t="str">
        <f>VLOOKUP(瞬跳[[#This Row],[饋線
名稱]],線名!$A$4:$C$1571,2, )</f>
        <v>大竹</v>
      </c>
      <c r="J182" s="1149" t="str">
        <f>VLOOKUP(B182,線名!$A$4:$C$951,3, )</f>
        <v>渡船線</v>
      </c>
      <c r="K182" s="1227"/>
      <c r="L182" s="1227"/>
      <c r="M182" s="1227"/>
      <c r="N182" s="1227"/>
      <c r="O182" s="1227"/>
      <c r="P182" s="1227"/>
      <c r="Q182" s="1227"/>
      <c r="R182" s="1284" t="s">
        <v>4486</v>
      </c>
      <c r="S182" s="1257" t="s">
        <v>4840</v>
      </c>
      <c r="T182" s="1192"/>
      <c r="U182" s="1227"/>
      <c r="V182" s="1316" t="s">
        <v>3588</v>
      </c>
      <c r="W182" s="1257" t="s">
        <v>4840</v>
      </c>
      <c r="X182" s="1227"/>
      <c r="Y182" s="1227"/>
    </row>
    <row r="183" spans="2:25" s="1028" customFormat="1" hidden="1">
      <c r="B183" s="1183" t="s">
        <v>191</v>
      </c>
      <c r="C183" s="1522" t="s">
        <v>4261</v>
      </c>
      <c r="D183" s="1230">
        <v>0.24027777777777778</v>
      </c>
      <c r="E183" s="1171"/>
      <c r="F183" s="1227"/>
      <c r="G183" s="1227"/>
      <c r="H183" s="1227"/>
      <c r="I183" s="1149" t="str">
        <f>VLOOKUP(瞬跳[[#This Row],[饋線
名稱]],線名!$A$4:$C$1571,2, )</f>
        <v>員南</v>
      </c>
      <c r="J183" s="1149" t="str">
        <f>VLOOKUP(B183,線名!$A$4:$C$951,3, )</f>
        <v>南靖線</v>
      </c>
      <c r="K183" s="1227"/>
      <c r="L183" s="1227"/>
      <c r="M183" s="1227"/>
      <c r="N183" s="1227"/>
      <c r="O183" s="1227"/>
      <c r="P183" s="1227"/>
      <c r="Q183" s="1227"/>
      <c r="R183" s="1284" t="s">
        <v>4487</v>
      </c>
      <c r="S183" s="1257" t="s">
        <v>3088</v>
      </c>
      <c r="T183" s="1192"/>
      <c r="U183" s="1227"/>
      <c r="V183" s="1316" t="s">
        <v>3633</v>
      </c>
      <c r="W183" s="1257" t="s">
        <v>3089</v>
      </c>
      <c r="X183" s="1227"/>
      <c r="Y183" s="1227"/>
    </row>
    <row r="184" spans="2:25" s="1028" customFormat="1" hidden="1">
      <c r="B184" s="1234" t="s">
        <v>1203</v>
      </c>
      <c r="C184" s="1522" t="s">
        <v>4261</v>
      </c>
      <c r="D184" s="1236">
        <v>100</v>
      </c>
      <c r="E184" s="1171"/>
      <c r="F184" s="1227"/>
      <c r="G184" s="1227"/>
      <c r="H184" s="1227"/>
      <c r="I184" s="1149" t="str">
        <f>VLOOKUP(瞬跳[[#This Row],[饋線
名稱]],線名!$A$4:$C$1571,2, )</f>
        <v>彰東</v>
      </c>
      <c r="J184" s="1149" t="str">
        <f>VLOOKUP(B184,線名!$A$4:$C$951,3, )</f>
        <v>IQ24</v>
      </c>
      <c r="K184" s="1227"/>
      <c r="L184" s="1227"/>
      <c r="M184" s="1227"/>
      <c r="N184" s="1227"/>
      <c r="O184" s="1227"/>
      <c r="P184" s="1227"/>
      <c r="Q184" s="1227"/>
      <c r="R184" s="1284" t="s">
        <v>4488</v>
      </c>
      <c r="S184" s="1257" t="s">
        <v>3088</v>
      </c>
      <c r="T184" s="1192"/>
      <c r="U184" s="1227"/>
      <c r="V184" s="1316" t="s">
        <v>3588</v>
      </c>
      <c r="W184" s="1257" t="s">
        <v>3089</v>
      </c>
      <c r="X184" s="1227"/>
      <c r="Y184" s="1227"/>
    </row>
    <row r="185" spans="2:25" s="1028" customFormat="1" hidden="1">
      <c r="B185" s="1234" t="s">
        <v>57</v>
      </c>
      <c r="C185" s="1522" t="s">
        <v>4261</v>
      </c>
      <c r="D185" s="1236">
        <v>0.40138888888888885</v>
      </c>
      <c r="E185" s="1171"/>
      <c r="F185" s="1227"/>
      <c r="G185" s="1227"/>
      <c r="H185" s="1227"/>
      <c r="I185" s="1149" t="str">
        <f>VLOOKUP(瞬跳[[#This Row],[饋線
名稱]],線名!$A$4:$C$1571,2, )</f>
        <v>二林</v>
      </c>
      <c r="J185" s="1149" t="str">
        <f>VLOOKUP(B185,線名!$A$4:$C$951,3, )</f>
        <v>東興線</v>
      </c>
      <c r="K185" s="1227"/>
      <c r="L185" s="1227"/>
      <c r="M185" s="1227"/>
      <c r="N185" s="1227"/>
      <c r="O185" s="1227"/>
      <c r="P185" s="1227"/>
      <c r="Q185" s="1227"/>
      <c r="R185" s="1284" t="s">
        <v>4489</v>
      </c>
      <c r="S185" s="1257" t="s">
        <v>3088</v>
      </c>
      <c r="T185" s="1192"/>
      <c r="U185" s="1227"/>
      <c r="V185" s="1316" t="s">
        <v>3591</v>
      </c>
      <c r="W185" s="1257" t="s">
        <v>3089</v>
      </c>
      <c r="X185" s="1227"/>
      <c r="Y185" s="1227"/>
    </row>
    <row r="186" spans="2:25" s="1028" customFormat="1" hidden="1">
      <c r="B186" s="1231" t="s">
        <v>1193</v>
      </c>
      <c r="C186" s="1522" t="s">
        <v>4261</v>
      </c>
      <c r="D186" s="1236">
        <v>0.49652777777777773</v>
      </c>
      <c r="E186" s="1171"/>
      <c r="F186" s="1227"/>
      <c r="G186" s="1227"/>
      <c r="H186" s="1227"/>
      <c r="I186" s="1149" t="str">
        <f>VLOOKUP(瞬跳[[#This Row],[饋線
名稱]],線名!$A$4:$C$1571,2, )</f>
        <v>草港</v>
      </c>
      <c r="J186" s="1149" t="str">
        <f>VLOOKUP(B186,線名!$A$4:$C$951,3, )</f>
        <v>草一線</v>
      </c>
      <c r="K186" s="1227"/>
      <c r="L186" s="1227"/>
      <c r="M186" s="1227"/>
      <c r="N186" s="1227"/>
      <c r="O186" s="1227"/>
      <c r="P186" s="1227"/>
      <c r="Q186" s="1227"/>
      <c r="R186" s="1284" t="s">
        <v>4490</v>
      </c>
      <c r="S186" s="1257" t="s">
        <v>3181</v>
      </c>
      <c r="T186" s="1192"/>
      <c r="U186" s="1227"/>
      <c r="V186" s="1316" t="s">
        <v>3589</v>
      </c>
      <c r="W186" s="1257" t="s">
        <v>3181</v>
      </c>
      <c r="X186" s="1227"/>
      <c r="Y186" s="1227"/>
    </row>
    <row r="187" spans="2:25" s="1028" customFormat="1" hidden="1">
      <c r="B187" s="1234" t="s">
        <v>1382</v>
      </c>
      <c r="C187" s="1522" t="s">
        <v>4262</v>
      </c>
      <c r="D187" s="1230">
        <v>0.22152777777777777</v>
      </c>
      <c r="E187" s="1171"/>
      <c r="F187" s="1227"/>
      <c r="G187" s="1227"/>
      <c r="H187" s="1227"/>
      <c r="I187" s="1149" t="str">
        <f>VLOOKUP(瞬跳[[#This Row],[饋線
名稱]],線名!$A$4:$C$1571,2, )</f>
        <v>員林</v>
      </c>
      <c r="J187" s="1149" t="str">
        <f>VLOOKUP(B187,線名!$A$4:$C$951,3, )</f>
        <v>9C47</v>
      </c>
      <c r="K187" s="1227"/>
      <c r="L187" s="1227"/>
      <c r="M187" s="1227"/>
      <c r="N187" s="1227"/>
      <c r="O187" s="1227"/>
      <c r="P187" s="1227"/>
      <c r="Q187" s="1227"/>
      <c r="R187" s="1284" t="s">
        <v>4491</v>
      </c>
      <c r="S187" s="1257" t="s">
        <v>3088</v>
      </c>
      <c r="T187" s="1192"/>
      <c r="U187" s="1227"/>
      <c r="V187" s="1316" t="s">
        <v>3590</v>
      </c>
      <c r="W187" s="1257" t="s">
        <v>3089</v>
      </c>
      <c r="X187" s="1227"/>
      <c r="Y187" s="1227"/>
    </row>
    <row r="188" spans="2:25" s="1028" customFormat="1" hidden="1">
      <c r="B188" s="1246" t="s">
        <v>593</v>
      </c>
      <c r="C188" s="1522" t="s">
        <v>4262</v>
      </c>
      <c r="D188" s="1272">
        <v>0.33680555555555558</v>
      </c>
      <c r="E188" s="1171"/>
      <c r="F188" s="1227"/>
      <c r="G188" s="1227"/>
      <c r="H188" s="1227"/>
      <c r="I188" s="1149" t="str">
        <f>VLOOKUP(瞬跳[[#This Row],[饋線
名稱]],線名!$A$4:$C$1571,2, )</f>
        <v>北斗</v>
      </c>
      <c r="J188" s="1149" t="str">
        <f>VLOOKUP(B188,線名!$A$4:$C$951,3, )</f>
        <v>斗工線</v>
      </c>
      <c r="K188" s="1227"/>
      <c r="L188" s="1227"/>
      <c r="M188" s="1227"/>
      <c r="N188" s="1227"/>
      <c r="O188" s="1227"/>
      <c r="P188" s="1227"/>
      <c r="Q188" s="1227"/>
      <c r="R188" s="1284" t="s">
        <v>4492</v>
      </c>
      <c r="S188" s="1257" t="s">
        <v>3088</v>
      </c>
      <c r="T188" s="1192"/>
      <c r="U188" s="1227"/>
      <c r="V188" s="1316" t="s">
        <v>3632</v>
      </c>
      <c r="W188" s="1257" t="s">
        <v>3089</v>
      </c>
      <c r="X188" s="1227"/>
      <c r="Y188" s="1227"/>
    </row>
    <row r="189" spans="2:25" s="1028" customFormat="1" hidden="1">
      <c r="B189" s="1234" t="s">
        <v>690</v>
      </c>
      <c r="C189" s="1522" t="s">
        <v>4262</v>
      </c>
      <c r="D189" s="1239">
        <v>0.44236111111111115</v>
      </c>
      <c r="E189" s="1171"/>
      <c r="F189" s="1227"/>
      <c r="G189" s="1227"/>
      <c r="H189" s="1227"/>
      <c r="I189" s="1149" t="str">
        <f>VLOOKUP(瞬跳[[#This Row],[饋線
名稱]],線名!$A$4:$C$1571,2, )</f>
        <v>員東</v>
      </c>
      <c r="J189" s="1149" t="str">
        <f>VLOOKUP(B189,線名!$A$4:$C$951,3, )</f>
        <v>山腳線</v>
      </c>
      <c r="K189" s="1227"/>
      <c r="L189" s="1227"/>
      <c r="M189" s="1227"/>
      <c r="N189" s="1227"/>
      <c r="O189" s="1227"/>
      <c r="P189" s="1227"/>
      <c r="Q189" s="1227"/>
      <c r="R189" s="1284" t="s">
        <v>4493</v>
      </c>
      <c r="S189" s="1257" t="s">
        <v>3095</v>
      </c>
      <c r="T189" s="1192"/>
      <c r="U189" s="1227"/>
      <c r="V189" s="1316" t="s">
        <v>3590</v>
      </c>
      <c r="W189" s="1257" t="s">
        <v>3095</v>
      </c>
      <c r="X189" s="1227"/>
      <c r="Y189" s="1227"/>
    </row>
    <row r="190" spans="2:25" s="1028" customFormat="1" hidden="1">
      <c r="B190" s="1234" t="s">
        <v>1051</v>
      </c>
      <c r="C190" s="1522" t="s">
        <v>4262</v>
      </c>
      <c r="D190" s="1236">
        <v>0.71319444444444446</v>
      </c>
      <c r="E190" s="1171"/>
      <c r="F190" s="1227"/>
      <c r="G190" s="1227"/>
      <c r="H190" s="1227"/>
      <c r="I190" s="1149" t="str">
        <f>VLOOKUP(瞬跳[[#This Row],[饋線
名稱]],線名!$A$4:$C$1571,2, )</f>
        <v>員東</v>
      </c>
      <c r="J190" s="1149" t="str">
        <f>VLOOKUP(B190,線名!$A$4:$C$951,3, )</f>
        <v>宏進線</v>
      </c>
      <c r="K190" s="1227"/>
      <c r="L190" s="1227"/>
      <c r="M190" s="1227"/>
      <c r="N190" s="1227"/>
      <c r="O190" s="1227"/>
      <c r="P190" s="1227"/>
      <c r="Q190" s="1227"/>
      <c r="R190" s="1284" t="s">
        <v>4494</v>
      </c>
      <c r="S190" s="1257" t="s">
        <v>3088</v>
      </c>
      <c r="T190" s="1192"/>
      <c r="U190" s="1227"/>
      <c r="V190" s="1316" t="s">
        <v>3590</v>
      </c>
      <c r="W190" s="1257" t="s">
        <v>3089</v>
      </c>
      <c r="X190" s="1227"/>
      <c r="Y190" s="1227"/>
    </row>
    <row r="191" spans="2:25" s="1028" customFormat="1" hidden="1">
      <c r="B191" s="1246" t="s">
        <v>1007</v>
      </c>
      <c r="C191" s="1522" t="s">
        <v>4263</v>
      </c>
      <c r="D191" s="1236">
        <v>5.4166666666666669E-2</v>
      </c>
      <c r="E191" s="1171"/>
      <c r="F191" s="1227"/>
      <c r="G191" s="1227"/>
      <c r="H191" s="1227"/>
      <c r="I191" s="1149" t="str">
        <f>VLOOKUP(瞬跳[[#This Row],[饋線
名稱]],線名!$A$4:$C$1571,2, )</f>
        <v>大村</v>
      </c>
      <c r="J191" s="1149" t="str">
        <f>VLOOKUP(B191,線名!$A$4:$C$951,3, )</f>
        <v>村上線</v>
      </c>
      <c r="K191" s="1227"/>
      <c r="L191" s="1227"/>
      <c r="M191" s="1227"/>
      <c r="N191" s="1227"/>
      <c r="O191" s="1227"/>
      <c r="P191" s="1227"/>
      <c r="Q191" s="1227"/>
      <c r="R191" s="1284" t="s">
        <v>4495</v>
      </c>
      <c r="S191" s="1257" t="s">
        <v>3128</v>
      </c>
      <c r="T191" s="1192"/>
      <c r="U191" s="1227"/>
      <c r="V191" s="1316" t="s">
        <v>3590</v>
      </c>
      <c r="W191" s="1257" t="s">
        <v>3128</v>
      </c>
      <c r="X191" s="1227"/>
      <c r="Y191" s="1227"/>
    </row>
    <row r="192" spans="2:25" s="1028" customFormat="1" hidden="1">
      <c r="B192" s="1234" t="s">
        <v>593</v>
      </c>
      <c r="C192" s="1522" t="s">
        <v>4263</v>
      </c>
      <c r="D192" s="1239">
        <v>0.20694444444444446</v>
      </c>
      <c r="E192" s="1171"/>
      <c r="F192" s="1227"/>
      <c r="G192" s="1227"/>
      <c r="H192" s="1227"/>
      <c r="I192" s="1149" t="str">
        <f>VLOOKUP(瞬跳[[#This Row],[饋線
名稱]],線名!$A$4:$C$1571,2, )</f>
        <v>北斗</v>
      </c>
      <c r="J192" s="1149" t="str">
        <f>VLOOKUP(B192,線名!$A$4:$C$951,3, )</f>
        <v>斗工線</v>
      </c>
      <c r="K192" s="1227"/>
      <c r="L192" s="1227"/>
      <c r="M192" s="1227"/>
      <c r="N192" s="1227"/>
      <c r="O192" s="1227"/>
      <c r="P192" s="1227"/>
      <c r="Q192" s="1227"/>
      <c r="R192" s="1284" t="s">
        <v>4496</v>
      </c>
      <c r="S192" s="1257" t="s">
        <v>3088</v>
      </c>
      <c r="T192" s="1192"/>
      <c r="U192" s="1227"/>
      <c r="V192" s="1316" t="s">
        <v>3632</v>
      </c>
      <c r="W192" s="1257" t="s">
        <v>3089</v>
      </c>
      <c r="X192" s="1227"/>
      <c r="Y192" s="1227"/>
    </row>
    <row r="193" spans="2:25" s="1028" customFormat="1" hidden="1">
      <c r="B193" s="1234" t="s">
        <v>1159</v>
      </c>
      <c r="C193" s="1522" t="s">
        <v>4263</v>
      </c>
      <c r="D193" s="1236">
        <v>0.20833333333333334</v>
      </c>
      <c r="E193" s="1171"/>
      <c r="F193" s="1227"/>
      <c r="G193" s="1227"/>
      <c r="H193" s="1227"/>
      <c r="I193" s="1149" t="str">
        <f>VLOOKUP(瞬跳[[#This Row],[饋線
名稱]],線名!$A$4:$C$1571,2, )</f>
        <v>北斗</v>
      </c>
      <c r="J193" s="1149" t="str">
        <f>VLOOKUP(B193,線名!$A$4:$C$951,3, )</f>
        <v>斗海線</v>
      </c>
      <c r="K193" s="1227"/>
      <c r="L193" s="1227"/>
      <c r="M193" s="1227"/>
      <c r="N193" s="1227"/>
      <c r="O193" s="1227"/>
      <c r="P193" s="1227"/>
      <c r="Q193" s="1227"/>
      <c r="R193" s="1284" t="s">
        <v>4497</v>
      </c>
      <c r="S193" s="1257" t="s">
        <v>3088</v>
      </c>
      <c r="T193" s="1192"/>
      <c r="U193" s="1227"/>
      <c r="V193" s="1316" t="s">
        <v>3632</v>
      </c>
      <c r="W193" s="1257" t="s">
        <v>3089</v>
      </c>
      <c r="X193" s="1227"/>
      <c r="Y193" s="1227"/>
    </row>
    <row r="194" spans="2:25" s="1028" customFormat="1" ht="18.75" hidden="1">
      <c r="B194" s="1261" t="s">
        <v>1223</v>
      </c>
      <c r="C194" s="1522" t="s">
        <v>4263</v>
      </c>
      <c r="D194" s="1233">
        <v>0.70347222222222217</v>
      </c>
      <c r="E194" s="1171"/>
      <c r="F194" s="1227"/>
      <c r="G194" s="1227"/>
      <c r="H194" s="1227"/>
      <c r="I194" s="1149" t="str">
        <f>VLOOKUP(瞬跳[[#This Row],[饋線
名稱]],線名!$A$4:$C$1571,2, )</f>
        <v>埔鹽</v>
      </c>
      <c r="J194" s="1149" t="str">
        <f>VLOOKUP(B194,線名!$A$4:$C$951,3, )</f>
        <v>9J22</v>
      </c>
      <c r="K194" s="1227"/>
      <c r="L194" s="1227"/>
      <c r="M194" s="1227"/>
      <c r="N194" s="1227"/>
      <c r="O194" s="1227"/>
      <c r="P194" s="1227"/>
      <c r="Q194" s="1227"/>
      <c r="R194" s="1284" t="s">
        <v>4498</v>
      </c>
      <c r="S194" s="1257" t="s">
        <v>4840</v>
      </c>
      <c r="T194" s="1192"/>
      <c r="U194" s="1227"/>
      <c r="V194" s="1316" t="s">
        <v>3590</v>
      </c>
      <c r="W194" s="1257" t="s">
        <v>4840</v>
      </c>
      <c r="X194" s="1227"/>
      <c r="Y194" s="1227"/>
    </row>
    <row r="195" spans="2:25" s="1028" customFormat="1" ht="18.75" hidden="1">
      <c r="B195" s="1261" t="s">
        <v>982</v>
      </c>
      <c r="C195" s="1522" t="s">
        <v>4264</v>
      </c>
      <c r="D195" s="1233">
        <v>0.20347222222222219</v>
      </c>
      <c r="E195" s="1171"/>
      <c r="F195" s="1227"/>
      <c r="G195" s="1227"/>
      <c r="H195" s="1227"/>
      <c r="I195" s="1149" t="str">
        <f>VLOOKUP(瞬跳[[#This Row],[饋線
名稱]],線名!$A$4:$C$1571,2, )</f>
        <v>彰新</v>
      </c>
      <c r="J195" s="1149" t="str">
        <f>VLOOKUP(B195,線名!$A$4:$C$951,3, )</f>
        <v>犁盛線</v>
      </c>
      <c r="K195" s="1227"/>
      <c r="L195" s="1227"/>
      <c r="M195" s="1227"/>
      <c r="N195" s="1227"/>
      <c r="O195" s="1227"/>
      <c r="P195" s="1227"/>
      <c r="Q195" s="1227"/>
      <c r="R195" s="1318" t="s">
        <v>4846</v>
      </c>
      <c r="S195" s="1322" t="s">
        <v>4847</v>
      </c>
      <c r="T195" s="1192"/>
      <c r="U195" s="1227"/>
      <c r="V195" s="1316" t="s">
        <v>3589</v>
      </c>
      <c r="W195" s="1322" t="s">
        <v>4847</v>
      </c>
      <c r="X195" s="1227"/>
      <c r="Y195" s="1227"/>
    </row>
    <row r="196" spans="2:25" s="1028" customFormat="1" hidden="1">
      <c r="B196" s="1237" t="s">
        <v>1124</v>
      </c>
      <c r="C196" s="1522" t="s">
        <v>4264</v>
      </c>
      <c r="D196" s="1239">
        <v>0.51666666666666672</v>
      </c>
      <c r="E196" s="1171"/>
      <c r="F196" s="1227"/>
      <c r="G196" s="1227"/>
      <c r="H196" s="1227"/>
      <c r="I196" s="1149" t="str">
        <f>VLOOKUP(瞬跳[[#This Row],[饋線
名稱]],線名!$A$4:$C$1571,2, )</f>
        <v>社頭</v>
      </c>
      <c r="J196" s="1149" t="str">
        <f>VLOOKUP(B196,線名!$A$4:$C$951,3, )</f>
        <v>IR37</v>
      </c>
      <c r="K196" s="1227"/>
      <c r="L196" s="1227"/>
      <c r="M196" s="1227"/>
      <c r="N196" s="1227"/>
      <c r="O196" s="1227"/>
      <c r="P196" s="1227"/>
      <c r="Q196" s="1227"/>
      <c r="R196" s="1318" t="s">
        <v>4846</v>
      </c>
      <c r="S196" s="1321" t="s">
        <v>4847</v>
      </c>
      <c r="T196" s="1192"/>
      <c r="U196" s="1227"/>
      <c r="V196" s="1316" t="s">
        <v>3633</v>
      </c>
      <c r="W196" s="1321" t="s">
        <v>4847</v>
      </c>
      <c r="X196" s="1227"/>
      <c r="Y196" s="1227"/>
    </row>
    <row r="197" spans="2:25" s="1028" customFormat="1" hidden="1">
      <c r="B197" s="1234" t="s">
        <v>220</v>
      </c>
      <c r="C197" s="1522" t="s">
        <v>4264</v>
      </c>
      <c r="D197" s="1239">
        <v>0.78541666666666676</v>
      </c>
      <c r="E197" s="1171"/>
      <c r="F197" s="1227"/>
      <c r="G197" s="1227"/>
      <c r="H197" s="1227"/>
      <c r="I197" s="1149" t="str">
        <f>VLOOKUP(瞬跳[[#This Row],[饋線
名稱]],線名!$A$4:$C$1571,2, )</f>
        <v>大城</v>
      </c>
      <c r="J197" s="1149" t="str">
        <f>VLOOKUP(B197,線名!$A$4:$C$951,3, )</f>
        <v>9L27</v>
      </c>
      <c r="K197" s="1227"/>
      <c r="L197" s="1227"/>
      <c r="M197" s="1227"/>
      <c r="N197" s="1227"/>
      <c r="O197" s="1227"/>
      <c r="P197" s="1227"/>
      <c r="Q197" s="1227"/>
      <c r="R197" s="1318" t="s">
        <v>4846</v>
      </c>
      <c r="S197" s="1323" t="s">
        <v>4847</v>
      </c>
      <c r="T197" s="1192"/>
      <c r="U197" s="1227"/>
      <c r="V197" s="1316" t="s">
        <v>3591</v>
      </c>
      <c r="W197" s="1323" t="s">
        <v>4847</v>
      </c>
      <c r="X197" s="1227"/>
      <c r="Y197" s="1227"/>
    </row>
    <row r="198" spans="2:25" s="1028" customFormat="1" hidden="1">
      <c r="B198" s="1231" t="s">
        <v>243</v>
      </c>
      <c r="C198" s="1522" t="s">
        <v>4265</v>
      </c>
      <c r="D198" s="1230">
        <v>0.15208333333333332</v>
      </c>
      <c r="E198" s="1171"/>
      <c r="F198" s="1227"/>
      <c r="G198" s="1227"/>
      <c r="H198" s="1227"/>
      <c r="I198" s="1149" t="str">
        <f>VLOOKUP(瞬跳[[#This Row],[饋線
名稱]],線名!$A$4:$C$1571,2, )</f>
        <v>彰林</v>
      </c>
      <c r="J198" s="1149" t="str">
        <f>VLOOKUP(B198,線名!$A$4:$C$951,3, )</f>
        <v>9M29</v>
      </c>
      <c r="K198" s="1227"/>
      <c r="L198" s="1227"/>
      <c r="M198" s="1227"/>
      <c r="N198" s="1227"/>
      <c r="O198" s="1227"/>
      <c r="P198" s="1227"/>
      <c r="Q198" s="1227"/>
      <c r="R198" s="1284" t="s">
        <v>4499</v>
      </c>
      <c r="S198" s="1257" t="s">
        <v>3088</v>
      </c>
      <c r="T198" s="1192"/>
      <c r="U198" s="1227"/>
      <c r="V198" s="1316" t="s">
        <v>3591</v>
      </c>
      <c r="W198" s="1257" t="s">
        <v>3089</v>
      </c>
      <c r="X198" s="1227"/>
      <c r="Y198" s="1227"/>
    </row>
    <row r="199" spans="2:25" s="1028" customFormat="1" hidden="1">
      <c r="B199" s="1231" t="s">
        <v>1505</v>
      </c>
      <c r="C199" s="1522" t="s">
        <v>4265</v>
      </c>
      <c r="D199" s="1233">
        <v>0.21597222222222223</v>
      </c>
      <c r="E199" s="1171"/>
      <c r="F199" s="1227"/>
      <c r="G199" s="1227"/>
      <c r="H199" s="1227"/>
      <c r="I199" s="1149" t="str">
        <f>VLOOKUP(瞬跳[[#This Row],[饋線
名稱]],線名!$A$4:$C$1571,2, )</f>
        <v>花壇</v>
      </c>
      <c r="J199" s="1149" t="str">
        <f>VLOOKUP(B199,線名!$A$4:$C$951,3, )</f>
        <v>9P28</v>
      </c>
      <c r="K199" s="1227"/>
      <c r="L199" s="1227"/>
      <c r="M199" s="1227"/>
      <c r="N199" s="1227"/>
      <c r="O199" s="1227"/>
      <c r="P199" s="1227"/>
      <c r="Q199" s="1227"/>
      <c r="R199" s="1284" t="s">
        <v>4500</v>
      </c>
      <c r="S199" s="1257" t="s">
        <v>3320</v>
      </c>
      <c r="T199" s="1192"/>
      <c r="U199" s="1227"/>
      <c r="V199" s="1316" t="s">
        <v>3635</v>
      </c>
      <c r="W199" s="1257" t="s">
        <v>3320</v>
      </c>
      <c r="X199" s="1227"/>
      <c r="Y199" s="1227"/>
    </row>
    <row r="200" spans="2:25" s="1028" customFormat="1" hidden="1">
      <c r="B200" s="1183" t="s">
        <v>464</v>
      </c>
      <c r="C200" s="1522" t="s">
        <v>4265</v>
      </c>
      <c r="D200" s="1233">
        <v>0.24513888888888888</v>
      </c>
      <c r="E200" s="1171"/>
      <c r="F200" s="1227"/>
      <c r="G200" s="1227"/>
      <c r="H200" s="1227"/>
      <c r="I200" s="1149" t="str">
        <f>VLOOKUP(瞬跳[[#This Row],[饋線
名稱]],線名!$A$4:$C$1571,2, )</f>
        <v>彰西</v>
      </c>
      <c r="J200" s="1149" t="str">
        <f>VLOOKUP(B200,線名!$A$4:$C$951,3, )</f>
        <v>後港線</v>
      </c>
      <c r="K200" s="1227"/>
      <c r="L200" s="1227"/>
      <c r="M200" s="1227"/>
      <c r="N200" s="1227"/>
      <c r="O200" s="1227"/>
      <c r="P200" s="1227"/>
      <c r="Q200" s="1227"/>
      <c r="R200" s="1284" t="s">
        <v>4501</v>
      </c>
      <c r="S200" s="1257" t="s">
        <v>3097</v>
      </c>
      <c r="T200" s="1192"/>
      <c r="U200" s="1227"/>
      <c r="V200" s="1316" t="s">
        <v>3588</v>
      </c>
      <c r="W200" s="1257" t="s">
        <v>3097</v>
      </c>
      <c r="X200" s="1227"/>
      <c r="Y200" s="1227"/>
    </row>
    <row r="201" spans="2:25" s="1028" customFormat="1" hidden="1">
      <c r="B201" s="1183" t="s">
        <v>636</v>
      </c>
      <c r="C201" s="1522" t="s">
        <v>4265</v>
      </c>
      <c r="D201" s="1230">
        <v>0.27291666666666664</v>
      </c>
      <c r="E201" s="1171"/>
      <c r="F201" s="1227"/>
      <c r="G201" s="1227"/>
      <c r="H201" s="1227"/>
      <c r="I201" s="1149" t="str">
        <f>VLOOKUP(瞬跳[[#This Row],[饋線
名稱]],線名!$A$4:$C$1571,2, )</f>
        <v>社頭</v>
      </c>
      <c r="J201" s="1149" t="str">
        <f>VLOOKUP(B201,線名!$A$4:$C$951,3, )</f>
        <v>朝興線</v>
      </c>
      <c r="K201" s="1227"/>
      <c r="L201" s="1227"/>
      <c r="M201" s="1227"/>
      <c r="N201" s="1227"/>
      <c r="O201" s="1227"/>
      <c r="P201" s="1227"/>
      <c r="Q201" s="1227"/>
      <c r="R201" s="1284" t="s">
        <v>4502</v>
      </c>
      <c r="S201" s="1257" t="s">
        <v>3088</v>
      </c>
      <c r="T201" s="1192"/>
      <c r="U201" s="1227"/>
      <c r="V201" s="1316" t="s">
        <v>3670</v>
      </c>
      <c r="W201" s="1257" t="s">
        <v>3089</v>
      </c>
      <c r="X201" s="1227"/>
      <c r="Y201" s="1227"/>
    </row>
    <row r="202" spans="2:25" s="1028" customFormat="1" hidden="1">
      <c r="B202" s="1231" t="s">
        <v>1505</v>
      </c>
      <c r="C202" s="1522" t="s">
        <v>4265</v>
      </c>
      <c r="D202" s="1230">
        <v>0.45347222222222222</v>
      </c>
      <c r="E202" s="1171"/>
      <c r="F202" s="1227"/>
      <c r="G202" s="1227"/>
      <c r="H202" s="1227"/>
      <c r="I202" s="1149" t="str">
        <f>VLOOKUP(瞬跳[[#This Row],[饋線
名稱]],線名!$A$4:$C$1571,2, )</f>
        <v>花壇</v>
      </c>
      <c r="J202" s="1149" t="str">
        <f>VLOOKUP(B202,線名!$A$4:$C$951,3, )</f>
        <v>9P28</v>
      </c>
      <c r="K202" s="1227"/>
      <c r="L202" s="1227"/>
      <c r="M202" s="1227"/>
      <c r="N202" s="1227"/>
      <c r="O202" s="1227"/>
      <c r="P202" s="1227"/>
      <c r="Q202" s="1227"/>
      <c r="R202" s="1284" t="s">
        <v>4500</v>
      </c>
      <c r="S202" s="1257" t="s">
        <v>3088</v>
      </c>
      <c r="T202" s="1192"/>
      <c r="U202" s="1227"/>
      <c r="V202" s="1316" t="s">
        <v>3589</v>
      </c>
      <c r="W202" s="1257" t="s">
        <v>3089</v>
      </c>
      <c r="X202" s="1227"/>
      <c r="Y202" s="1227"/>
    </row>
    <row r="203" spans="2:25" s="1028" customFormat="1" hidden="1">
      <c r="B203" s="1234" t="s">
        <v>296</v>
      </c>
      <c r="C203" s="1522" t="s">
        <v>4265</v>
      </c>
      <c r="D203" s="1239">
        <v>0.73055555555555562</v>
      </c>
      <c r="E203" s="1171"/>
      <c r="F203" s="1227"/>
      <c r="G203" s="1227"/>
      <c r="H203" s="1227"/>
      <c r="I203" s="1149" t="str">
        <f>VLOOKUP(瞬跳[[#This Row],[饋線
名稱]],線名!$A$4:$C$1571,2, )</f>
        <v>溝墘</v>
      </c>
      <c r="J203" s="1149" t="str">
        <f>VLOOKUP(B203,線名!$A$4:$C$951,3, )</f>
        <v>溝鹿線</v>
      </c>
      <c r="K203" s="1227"/>
      <c r="L203" s="1227"/>
      <c r="M203" s="1227"/>
      <c r="N203" s="1227"/>
      <c r="O203" s="1227"/>
      <c r="P203" s="1227"/>
      <c r="Q203" s="1227"/>
      <c r="R203" s="1284" t="s">
        <v>4503</v>
      </c>
      <c r="S203" s="1257" t="s">
        <v>3088</v>
      </c>
      <c r="T203" s="1192"/>
      <c r="U203" s="1227"/>
      <c r="V203" s="1316" t="s">
        <v>3632</v>
      </c>
      <c r="W203" s="1257" t="s">
        <v>3089</v>
      </c>
      <c r="X203" s="1227"/>
      <c r="Y203" s="1227"/>
    </row>
    <row r="204" spans="2:25" s="1028" customFormat="1" hidden="1">
      <c r="B204" s="1183" t="s">
        <v>1166</v>
      </c>
      <c r="C204" s="1522" t="s">
        <v>4265</v>
      </c>
      <c r="D204" s="1239">
        <v>0.74444444444444446</v>
      </c>
      <c r="E204" s="1171"/>
      <c r="F204" s="1227"/>
      <c r="G204" s="1227"/>
      <c r="H204" s="1227"/>
      <c r="I204" s="1149" t="str">
        <f>VLOOKUP(瞬跳[[#This Row],[饋線
名稱]],線名!$A$4:$C$1571,2, )</f>
        <v>北斗</v>
      </c>
      <c r="J204" s="1149" t="str">
        <f>VLOOKUP(B204,線名!$A$4:$C$951,3, )</f>
        <v>斗州線</v>
      </c>
      <c r="K204" s="1227"/>
      <c r="L204" s="1227"/>
      <c r="M204" s="1227"/>
      <c r="N204" s="1227"/>
      <c r="O204" s="1227"/>
      <c r="P204" s="1227"/>
      <c r="Q204" s="1227"/>
      <c r="R204" s="1284" t="s">
        <v>4504</v>
      </c>
      <c r="S204" s="1257" t="s">
        <v>3095</v>
      </c>
      <c r="T204" s="1192"/>
      <c r="U204" s="1227"/>
      <c r="V204" s="1316" t="s">
        <v>3589</v>
      </c>
      <c r="W204" s="1257" t="s">
        <v>3095</v>
      </c>
      <c r="X204" s="1227"/>
      <c r="Y204" s="1227"/>
    </row>
    <row r="205" spans="2:25" s="1028" customFormat="1" hidden="1">
      <c r="B205" s="1237" t="s">
        <v>1197</v>
      </c>
      <c r="C205" s="1522" t="s">
        <v>4265</v>
      </c>
      <c r="D205" s="1239">
        <v>0.79861111111111116</v>
      </c>
      <c r="E205" s="1171"/>
      <c r="F205" s="1227"/>
      <c r="G205" s="1227"/>
      <c r="H205" s="1227"/>
      <c r="I205" s="1149" t="str">
        <f>VLOOKUP(瞬跳[[#This Row],[饋線
名稱]],線名!$A$4:$C$1571,2, )</f>
        <v>草港</v>
      </c>
      <c r="J205" s="1149" t="str">
        <f>VLOOKUP(B205,線名!$A$4:$C$951,3, )</f>
        <v>草子線</v>
      </c>
      <c r="K205" s="1227"/>
      <c r="L205" s="1227"/>
      <c r="M205" s="1227"/>
      <c r="N205" s="1227"/>
      <c r="O205" s="1227"/>
      <c r="P205" s="1227"/>
      <c r="Q205" s="1227"/>
      <c r="R205" s="1284" t="s">
        <v>4505</v>
      </c>
      <c r="S205" s="1257" t="s">
        <v>3181</v>
      </c>
      <c r="T205" s="1192"/>
      <c r="U205" s="1227"/>
      <c r="V205" s="1316" t="s">
        <v>3635</v>
      </c>
      <c r="W205" s="1257" t="s">
        <v>3181</v>
      </c>
      <c r="X205" s="1227"/>
      <c r="Y205" s="1227"/>
    </row>
    <row r="206" spans="2:25" s="1028" customFormat="1" hidden="1">
      <c r="B206" s="1237" t="s">
        <v>189</v>
      </c>
      <c r="C206" s="1522" t="s">
        <v>4266</v>
      </c>
      <c r="D206" s="1239">
        <v>1.3888888888888889E-3</v>
      </c>
      <c r="E206" s="1171"/>
      <c r="F206" s="1227"/>
      <c r="G206" s="1227"/>
      <c r="H206" s="1227"/>
      <c r="I206" s="1149" t="str">
        <f>VLOOKUP(瞬跳[[#This Row],[饋線
名稱]],線名!$A$4:$C$1571,2, )</f>
        <v>員南</v>
      </c>
      <c r="J206" s="1149" t="str">
        <f>VLOOKUP(B206,線名!$A$4:$C$951,3, )</f>
        <v>經口線</v>
      </c>
      <c r="K206" s="1227"/>
      <c r="L206" s="1227"/>
      <c r="M206" s="1227"/>
      <c r="N206" s="1227"/>
      <c r="O206" s="1227"/>
      <c r="P206" s="1227"/>
      <c r="Q206" s="1227"/>
      <c r="R206" s="1284" t="s">
        <v>4506</v>
      </c>
      <c r="S206" s="1257" t="s">
        <v>3088</v>
      </c>
      <c r="T206" s="1192"/>
      <c r="U206" s="1227"/>
      <c r="V206" s="1316" t="s">
        <v>3590</v>
      </c>
      <c r="W206" s="1257" t="s">
        <v>3089</v>
      </c>
      <c r="X206" s="1227"/>
      <c r="Y206" s="1227"/>
    </row>
    <row r="207" spans="2:25" s="1028" customFormat="1" hidden="1">
      <c r="B207" s="1237" t="s">
        <v>1558</v>
      </c>
      <c r="C207" s="1522" t="s">
        <v>4266</v>
      </c>
      <c r="D207" s="1230">
        <v>0.47916666666666669</v>
      </c>
      <c r="E207" s="1171"/>
      <c r="F207" s="1227"/>
      <c r="G207" s="1227"/>
      <c r="H207" s="1227"/>
      <c r="I207" s="1149" t="str">
        <f>VLOOKUP(瞬跳[[#This Row],[饋線
名稱]],線名!$A$4:$C$1571,2, )</f>
        <v>員南</v>
      </c>
      <c r="J207" s="1149" t="str">
        <f>VLOOKUP(B207,線名!$A$4:$C$951,3, )</f>
        <v>大饒線</v>
      </c>
      <c r="K207" s="1227"/>
      <c r="L207" s="1227"/>
      <c r="M207" s="1227"/>
      <c r="N207" s="1227"/>
      <c r="O207" s="1227"/>
      <c r="P207" s="1227"/>
      <c r="Q207" s="1227"/>
      <c r="R207" s="1284" t="s">
        <v>4507</v>
      </c>
      <c r="S207" s="1257" t="s">
        <v>3088</v>
      </c>
      <c r="T207" s="1192"/>
      <c r="U207" s="1227"/>
      <c r="V207" s="1316" t="s">
        <v>3591</v>
      </c>
      <c r="W207" s="1257" t="s">
        <v>3089</v>
      </c>
      <c r="X207" s="1227"/>
      <c r="Y207" s="1227"/>
    </row>
    <row r="208" spans="2:25" s="1028" customFormat="1" hidden="1">
      <c r="B208" s="1183" t="s">
        <v>131</v>
      </c>
      <c r="C208" s="1522" t="s">
        <v>4266</v>
      </c>
      <c r="D208" s="1239">
        <v>0.9784722222222223</v>
      </c>
      <c r="E208" s="1171"/>
      <c r="F208" s="1227"/>
      <c r="G208" s="1227"/>
      <c r="H208" s="1227"/>
      <c r="I208" s="1149" t="str">
        <f>VLOOKUP(瞬跳[[#This Row],[饋線
名稱]],線名!$A$4:$C$1571,2, )</f>
        <v>彰林</v>
      </c>
      <c r="J208" s="1149" t="str">
        <f>VLOOKUP(B208,線名!$A$4:$C$951,3, )</f>
        <v>9M34</v>
      </c>
      <c r="K208" s="1227"/>
      <c r="L208" s="1227"/>
      <c r="M208" s="1227"/>
      <c r="N208" s="1227"/>
      <c r="O208" s="1227"/>
      <c r="P208" s="1227"/>
      <c r="Q208" s="1227"/>
      <c r="R208" s="1284" t="s">
        <v>4508</v>
      </c>
      <c r="S208" s="1257" t="s">
        <v>3095</v>
      </c>
      <c r="T208" s="1192"/>
      <c r="U208" s="1227"/>
      <c r="V208" s="1316" t="s">
        <v>3590</v>
      </c>
      <c r="W208" s="1257" t="s">
        <v>3095</v>
      </c>
      <c r="X208" s="1227"/>
      <c r="Y208" s="1227"/>
    </row>
    <row r="209" spans="2:25" s="1028" customFormat="1" hidden="1">
      <c r="B209" s="1241" t="s">
        <v>1196</v>
      </c>
      <c r="C209" s="1522" t="s">
        <v>4267</v>
      </c>
      <c r="D209" s="1230">
        <v>0.88124999999999998</v>
      </c>
      <c r="E209" s="1171"/>
      <c r="F209" s="1227"/>
      <c r="G209" s="1227"/>
      <c r="H209" s="1227"/>
      <c r="I209" s="1149" t="str">
        <f>VLOOKUP(瞬跳[[#This Row],[饋線
名稱]],線名!$A$4:$C$1571,2, )</f>
        <v>草港</v>
      </c>
      <c r="J209" s="1149" t="str">
        <f>VLOOKUP(B209,線名!$A$4:$C$951,3, )</f>
        <v>草中線</v>
      </c>
      <c r="K209" s="1227"/>
      <c r="L209" s="1227"/>
      <c r="M209" s="1227"/>
      <c r="N209" s="1227"/>
      <c r="O209" s="1227"/>
      <c r="P209" s="1227"/>
      <c r="Q209" s="1227"/>
      <c r="R209" s="1284" t="s">
        <v>4509</v>
      </c>
      <c r="S209" s="1257" t="s">
        <v>3088</v>
      </c>
      <c r="T209" s="1192"/>
      <c r="U209" s="1227"/>
      <c r="V209" s="1316" t="s">
        <v>3589</v>
      </c>
      <c r="W209" s="1257" t="s">
        <v>3089</v>
      </c>
      <c r="X209" s="1227"/>
      <c r="Y209" s="1227"/>
    </row>
    <row r="210" spans="2:25" s="1028" customFormat="1" hidden="1">
      <c r="B210" s="1231" t="s">
        <v>296</v>
      </c>
      <c r="C210" s="1522" t="s">
        <v>4267</v>
      </c>
      <c r="D210" s="1236">
        <v>0.9472222222222223</v>
      </c>
      <c r="E210" s="1171"/>
      <c r="F210" s="1227"/>
      <c r="G210" s="1227"/>
      <c r="H210" s="1227"/>
      <c r="I210" s="1149" t="str">
        <f>VLOOKUP(瞬跳[[#This Row],[饋線
名稱]],線名!$A$4:$C$1571,2, )</f>
        <v>溝墘</v>
      </c>
      <c r="J210" s="1149" t="str">
        <f>VLOOKUP(B210,線名!$A$4:$C$951,3, )</f>
        <v>溝鹿線</v>
      </c>
      <c r="K210" s="1227"/>
      <c r="L210" s="1227"/>
      <c r="M210" s="1227"/>
      <c r="N210" s="1227"/>
      <c r="O210" s="1227"/>
      <c r="P210" s="1227"/>
      <c r="Q210" s="1227"/>
      <c r="R210" s="1284" t="s">
        <v>4510</v>
      </c>
      <c r="S210" s="1257" t="s">
        <v>3088</v>
      </c>
      <c r="T210" s="1192"/>
      <c r="U210" s="1227"/>
      <c r="V210" s="1316" t="s">
        <v>3589</v>
      </c>
      <c r="W210" s="1257" t="s">
        <v>3089</v>
      </c>
      <c r="X210" s="1227"/>
      <c r="Y210" s="1227"/>
    </row>
    <row r="211" spans="2:25" s="1028" customFormat="1" hidden="1">
      <c r="B211" s="1231" t="s">
        <v>271</v>
      </c>
      <c r="C211" s="1522" t="s">
        <v>4268</v>
      </c>
      <c r="D211" s="1239">
        <v>0.62569444444444444</v>
      </c>
      <c r="E211" s="1171"/>
      <c r="F211" s="1227"/>
      <c r="G211" s="1227"/>
      <c r="H211" s="1227"/>
      <c r="I211" s="1149" t="str">
        <f>VLOOKUP(瞬跳[[#This Row],[饋線
名稱]],線名!$A$4:$C$1571,2, )</f>
        <v>福工</v>
      </c>
      <c r="J211" s="1149" t="str">
        <f>VLOOKUP(B211,線名!$A$4:$C$951,3, )</f>
        <v>福北線</v>
      </c>
      <c r="K211" s="1227"/>
      <c r="L211" s="1227"/>
      <c r="M211" s="1227"/>
      <c r="N211" s="1227"/>
      <c r="O211" s="1227"/>
      <c r="P211" s="1227"/>
      <c r="Q211" s="1227"/>
      <c r="R211" s="1284" t="s">
        <v>4511</v>
      </c>
      <c r="S211" s="1257" t="s">
        <v>3128</v>
      </c>
      <c r="T211" s="1192"/>
      <c r="U211" s="1227"/>
      <c r="V211" s="1316" t="s">
        <v>3671</v>
      </c>
      <c r="W211" s="1257" t="s">
        <v>3128</v>
      </c>
      <c r="X211" s="1227"/>
      <c r="Y211" s="1227"/>
    </row>
    <row r="212" spans="2:25" s="1028" customFormat="1" hidden="1">
      <c r="B212" s="1237" t="s">
        <v>1052</v>
      </c>
      <c r="C212" s="1522" t="s">
        <v>4269</v>
      </c>
      <c r="D212" s="1239">
        <v>0.25277777777777777</v>
      </c>
      <c r="E212" s="1171"/>
      <c r="F212" s="1227"/>
      <c r="G212" s="1227"/>
      <c r="H212" s="1227"/>
      <c r="I212" s="1149" t="str">
        <f>VLOOKUP(瞬跳[[#This Row],[饋線
名稱]],線名!$A$4:$C$1571,2, )</f>
        <v>員東</v>
      </c>
      <c r="J212" s="1149" t="str">
        <f>VLOOKUP(B212,線名!$A$4:$C$951,3, )</f>
        <v>中崙線</v>
      </c>
      <c r="K212" s="1227"/>
      <c r="L212" s="1227"/>
      <c r="M212" s="1227"/>
      <c r="N212" s="1227"/>
      <c r="O212" s="1227"/>
      <c r="P212" s="1227"/>
      <c r="Q212" s="1227"/>
      <c r="R212" s="1284" t="s">
        <v>4512</v>
      </c>
      <c r="S212" s="1257" t="s">
        <v>3194</v>
      </c>
      <c r="T212" s="1192"/>
      <c r="U212" s="1227"/>
      <c r="V212" s="1316" t="s">
        <v>3590</v>
      </c>
      <c r="W212" s="1257" t="s">
        <v>3194</v>
      </c>
      <c r="X212" s="1227"/>
      <c r="Y212" s="1227"/>
    </row>
    <row r="213" spans="2:25" s="1028" customFormat="1" hidden="1">
      <c r="B213" s="1183" t="s">
        <v>1215</v>
      </c>
      <c r="C213" s="1522" t="s">
        <v>4269</v>
      </c>
      <c r="D213" s="1239">
        <v>0.2590277777777778</v>
      </c>
      <c r="E213" s="1171"/>
      <c r="F213" s="1227"/>
      <c r="G213" s="1227"/>
      <c r="H213" s="1227"/>
      <c r="I213" s="1149" t="str">
        <f>VLOOKUP(瞬跳[[#This Row],[饋線
名稱]],線名!$A$4:$C$1571,2, )</f>
        <v>彰新</v>
      </c>
      <c r="J213" s="1149" t="str">
        <f>VLOOKUP(B213,線名!$A$4:$C$951,3, )</f>
        <v>北廠線</v>
      </c>
      <c r="K213" s="1227"/>
      <c r="L213" s="1227"/>
      <c r="M213" s="1227"/>
      <c r="N213" s="1227"/>
      <c r="O213" s="1227"/>
      <c r="P213" s="1227"/>
      <c r="Q213" s="1227"/>
      <c r="R213" s="1284" t="s">
        <v>4513</v>
      </c>
      <c r="S213" s="1257" t="s">
        <v>3181</v>
      </c>
      <c r="T213" s="1192"/>
      <c r="U213" s="1227"/>
      <c r="V213" s="1316" t="s">
        <v>3588</v>
      </c>
      <c r="W213" s="1257" t="s">
        <v>3181</v>
      </c>
      <c r="X213" s="1227"/>
      <c r="Y213" s="1227"/>
    </row>
    <row r="214" spans="2:25" s="1028" customFormat="1" hidden="1">
      <c r="B214" s="1231" t="s">
        <v>784</v>
      </c>
      <c r="C214" s="1522" t="s">
        <v>4269</v>
      </c>
      <c r="D214" s="1230">
        <v>0.4145833333333333</v>
      </c>
      <c r="E214" s="1171"/>
      <c r="F214" s="1227"/>
      <c r="G214" s="1227"/>
      <c r="H214" s="1227"/>
      <c r="I214" s="1149" t="str">
        <f>VLOOKUP(瞬跳[[#This Row],[饋線
名稱]],線名!$A$4:$C$1571,2, )</f>
        <v>鹿港</v>
      </c>
      <c r="J214" s="1149" t="str">
        <f>VLOOKUP(B214,線名!$A$4:$C$951,3, )</f>
        <v>龍山線</v>
      </c>
      <c r="K214" s="1227"/>
      <c r="L214" s="1227"/>
      <c r="M214" s="1227"/>
      <c r="N214" s="1227"/>
      <c r="O214" s="1227"/>
      <c r="P214" s="1227"/>
      <c r="Q214" s="1227"/>
      <c r="R214" s="1284" t="s">
        <v>4514</v>
      </c>
      <c r="S214" s="1257" t="s">
        <v>3167</v>
      </c>
      <c r="T214" s="1192"/>
      <c r="U214" s="1227"/>
      <c r="V214" s="1316" t="s">
        <v>3589</v>
      </c>
      <c r="W214" s="1257" t="s">
        <v>3167</v>
      </c>
      <c r="X214" s="1227"/>
      <c r="Y214" s="1227"/>
    </row>
    <row r="215" spans="2:25" s="1028" customFormat="1" hidden="1">
      <c r="B215" s="1234" t="s">
        <v>1469</v>
      </c>
      <c r="C215" s="1522" t="s">
        <v>4269</v>
      </c>
      <c r="D215" s="1230">
        <v>0.62569444444444444</v>
      </c>
      <c r="E215" s="1171"/>
      <c r="F215" s="1227"/>
      <c r="G215" s="1227"/>
      <c r="H215" s="1227"/>
      <c r="I215" s="1149" t="str">
        <f>VLOOKUP(瞬跳[[#This Row],[饋線
名稱]],線名!$A$4:$C$1571,2, )</f>
        <v>草港</v>
      </c>
      <c r="J215" s="1149" t="str">
        <f>VLOOKUP(B215,線名!$A$4:$C$951,3, )</f>
        <v>南勢線</v>
      </c>
      <c r="K215" s="1227"/>
      <c r="L215" s="1227"/>
      <c r="M215" s="1227"/>
      <c r="N215" s="1227"/>
      <c r="O215" s="1227"/>
      <c r="P215" s="1227"/>
      <c r="Q215" s="1227"/>
      <c r="R215" s="1284" t="s">
        <v>4515</v>
      </c>
      <c r="S215" s="1257" t="s">
        <v>3181</v>
      </c>
      <c r="T215" s="1192"/>
      <c r="U215" s="1227"/>
      <c r="V215" s="1316" t="s">
        <v>3589</v>
      </c>
      <c r="W215" s="1257" t="s">
        <v>3181</v>
      </c>
      <c r="X215" s="1227"/>
      <c r="Y215" s="1227"/>
    </row>
    <row r="216" spans="2:25" s="1028" customFormat="1" hidden="1">
      <c r="B216" s="1231" t="s">
        <v>101</v>
      </c>
      <c r="C216" s="1522" t="s">
        <v>4269</v>
      </c>
      <c r="D216" s="1236">
        <v>0.69305555555555554</v>
      </c>
      <c r="E216" s="1171"/>
      <c r="F216" s="1227"/>
      <c r="G216" s="1227"/>
      <c r="H216" s="1227"/>
      <c r="I216" s="1149" t="str">
        <f>VLOOKUP(瞬跳[[#This Row],[饋線
名稱]],線名!$A$4:$C$1571,2, )</f>
        <v>漢寶</v>
      </c>
      <c r="J216" s="1149" t="str">
        <f>VLOOKUP(B216,線名!$A$4:$C$951,3, )</f>
        <v>9G24</v>
      </c>
      <c r="K216" s="1227"/>
      <c r="L216" s="1227"/>
      <c r="M216" s="1227"/>
      <c r="N216" s="1227"/>
      <c r="O216" s="1227"/>
      <c r="P216" s="1227"/>
      <c r="Q216" s="1227"/>
      <c r="R216" s="1284" t="s">
        <v>4516</v>
      </c>
      <c r="S216" s="1257" t="s">
        <v>3088</v>
      </c>
      <c r="T216" s="1192"/>
      <c r="U216" s="1227"/>
      <c r="V216" s="1316" t="s">
        <v>3589</v>
      </c>
      <c r="W216" s="1257" t="s">
        <v>3089</v>
      </c>
      <c r="X216" s="1227"/>
      <c r="Y216" s="1227"/>
    </row>
    <row r="217" spans="2:25" s="1028" customFormat="1" hidden="1">
      <c r="B217" s="1237" t="s">
        <v>1411</v>
      </c>
      <c r="C217" s="1522" t="s">
        <v>4270</v>
      </c>
      <c r="D217" s="1239">
        <v>6.3888888888888884E-2</v>
      </c>
      <c r="E217" s="1171"/>
      <c r="F217" s="1227"/>
      <c r="G217" s="1227"/>
      <c r="H217" s="1227"/>
      <c r="I217" s="1149" t="str">
        <f>VLOOKUP(瞬跳[[#This Row],[饋線
名稱]],線名!$A$4:$C$1571,2, )</f>
        <v>社頭</v>
      </c>
      <c r="J217" s="1149" t="str">
        <f>VLOOKUP(B217,線名!$A$4:$C$951,3, )</f>
        <v>八堡線</v>
      </c>
      <c r="K217" s="1227"/>
      <c r="L217" s="1227"/>
      <c r="M217" s="1227"/>
      <c r="N217" s="1227"/>
      <c r="O217" s="1227"/>
      <c r="P217" s="1227"/>
      <c r="Q217" s="1227"/>
      <c r="R217" s="1284" t="s">
        <v>4517</v>
      </c>
      <c r="S217" s="1257" t="s">
        <v>3167</v>
      </c>
      <c r="T217" s="1192"/>
      <c r="U217" s="1227"/>
      <c r="V217" s="1316" t="s">
        <v>3670</v>
      </c>
      <c r="W217" s="1257" t="s">
        <v>3167</v>
      </c>
      <c r="X217" s="1227"/>
      <c r="Y217" s="1227"/>
    </row>
    <row r="218" spans="2:25" s="1028" customFormat="1" hidden="1">
      <c r="B218" s="1237" t="s">
        <v>1130</v>
      </c>
      <c r="C218" s="1522" t="s">
        <v>4270</v>
      </c>
      <c r="D218" s="1230">
        <v>0.44236111111111115</v>
      </c>
      <c r="E218" s="1171"/>
      <c r="F218" s="1227"/>
      <c r="G218" s="1227"/>
      <c r="H218" s="1227"/>
      <c r="I218" s="1149" t="str">
        <f>VLOOKUP(瞬跳[[#This Row],[饋線
名稱]],線名!$A$4:$C$1571,2, )</f>
        <v>二林</v>
      </c>
      <c r="J218" s="1149" t="str">
        <f>VLOOKUP(B218,線名!$A$4:$C$951,3, )</f>
        <v>埤北線</v>
      </c>
      <c r="K218" s="1227"/>
      <c r="L218" s="1227"/>
      <c r="M218" s="1227"/>
      <c r="N218" s="1227"/>
      <c r="O218" s="1227"/>
      <c r="P218" s="1227"/>
      <c r="Q218" s="1227"/>
      <c r="R218" s="1284" t="s">
        <v>4518</v>
      </c>
      <c r="S218" s="1257" t="s">
        <v>3090</v>
      </c>
      <c r="T218" s="1192"/>
      <c r="U218" s="1227"/>
      <c r="V218" s="1316" t="s">
        <v>3591</v>
      </c>
      <c r="W218" s="1257" t="s">
        <v>3090</v>
      </c>
      <c r="X218" s="1227"/>
      <c r="Y218" s="1227"/>
    </row>
    <row r="219" spans="2:25" s="1028" customFormat="1" hidden="1">
      <c r="B219" s="1231" t="s">
        <v>860</v>
      </c>
      <c r="C219" s="1522" t="s">
        <v>4270</v>
      </c>
      <c r="D219" s="1236">
        <v>0.5</v>
      </c>
      <c r="E219" s="1171"/>
      <c r="F219" s="1227"/>
      <c r="G219" s="1227"/>
      <c r="H219" s="1227"/>
      <c r="I219" s="1149" t="str">
        <f>VLOOKUP(瞬跳[[#This Row],[饋線
名稱]],線名!$A$4:$C$1571,2, )</f>
        <v>員林</v>
      </c>
      <c r="J219" s="1149" t="str">
        <f>VLOOKUP(B219,線名!$A$4:$C$951,3, )</f>
        <v>9C23</v>
      </c>
      <c r="K219" s="1227"/>
      <c r="L219" s="1227"/>
      <c r="M219" s="1227"/>
      <c r="N219" s="1227"/>
      <c r="O219" s="1227"/>
      <c r="P219" s="1227"/>
      <c r="Q219" s="1227"/>
      <c r="R219" s="1284" t="s">
        <v>4519</v>
      </c>
      <c r="S219" s="1257" t="s">
        <v>3094</v>
      </c>
      <c r="T219" s="1192"/>
      <c r="U219" s="1227"/>
      <c r="V219" s="1316" t="s">
        <v>3590</v>
      </c>
      <c r="W219" s="1257" t="s">
        <v>3094</v>
      </c>
      <c r="X219" s="1227"/>
      <c r="Y219" s="1227"/>
    </row>
    <row r="220" spans="2:25" s="1028" customFormat="1" hidden="1">
      <c r="B220" s="1237" t="s">
        <v>54</v>
      </c>
      <c r="C220" s="1522" t="s">
        <v>4270</v>
      </c>
      <c r="D220" s="1239">
        <v>0.76666666666666661</v>
      </c>
      <c r="E220" s="1171"/>
      <c r="F220" s="1227"/>
      <c r="G220" s="1227"/>
      <c r="H220" s="1227"/>
      <c r="I220" s="1149" t="str">
        <f>VLOOKUP(瞬跳[[#This Row],[饋線
名稱]],線名!$A$4:$C$1571,2, )</f>
        <v>伸港</v>
      </c>
      <c r="J220" s="1149" t="str">
        <f>VLOOKUP(B220,線名!$A$4:$C$951,3, )</f>
        <v>伸三線</v>
      </c>
      <c r="K220" s="1227"/>
      <c r="L220" s="1227"/>
      <c r="M220" s="1227"/>
      <c r="N220" s="1227"/>
      <c r="O220" s="1227"/>
      <c r="P220" s="1227"/>
      <c r="Q220" s="1227"/>
      <c r="R220" s="1284" t="s">
        <v>4520</v>
      </c>
      <c r="S220" s="1257" t="s">
        <v>3088</v>
      </c>
      <c r="T220" s="1192"/>
      <c r="U220" s="1227"/>
      <c r="V220" s="1316" t="s">
        <v>3589</v>
      </c>
      <c r="W220" s="1257" t="s">
        <v>3089</v>
      </c>
      <c r="X220" s="1227"/>
      <c r="Y220" s="1227"/>
    </row>
    <row r="221" spans="2:25" s="1028" customFormat="1" hidden="1">
      <c r="B221" s="1231" t="s">
        <v>1412</v>
      </c>
      <c r="C221" s="1522" t="s">
        <v>4270</v>
      </c>
      <c r="D221" s="1239">
        <v>0.78263888888888899</v>
      </c>
      <c r="E221" s="1171"/>
      <c r="F221" s="1227"/>
      <c r="G221" s="1227"/>
      <c r="H221" s="1227"/>
      <c r="I221" s="1149" t="str">
        <f>VLOOKUP(瞬跳[[#This Row],[饋線
名稱]],線名!$A$4:$C$1571,2, )</f>
        <v>北斗</v>
      </c>
      <c r="J221" s="1149" t="str">
        <f>VLOOKUP(B221,線名!$A$4:$C$951,3, )</f>
        <v>斗溪線</v>
      </c>
      <c r="K221" s="1227"/>
      <c r="L221" s="1227"/>
      <c r="M221" s="1227"/>
      <c r="N221" s="1227"/>
      <c r="O221" s="1227"/>
      <c r="P221" s="1227"/>
      <c r="Q221" s="1227"/>
      <c r="R221" s="1284" t="s">
        <v>4521</v>
      </c>
      <c r="S221" s="1257" t="s">
        <v>3088</v>
      </c>
      <c r="T221" s="1192"/>
      <c r="U221" s="1227"/>
      <c r="V221" s="1316" t="s">
        <v>3632</v>
      </c>
      <c r="W221" s="1257" t="s">
        <v>3089</v>
      </c>
      <c r="X221" s="1227"/>
      <c r="Y221" s="1227"/>
    </row>
    <row r="222" spans="2:25" s="1028" customFormat="1" hidden="1">
      <c r="B222" s="1183" t="s">
        <v>1251</v>
      </c>
      <c r="C222" s="1522" t="s">
        <v>4270</v>
      </c>
      <c r="D222" s="1230">
        <v>0.78472222222222221</v>
      </c>
      <c r="E222" s="1171"/>
      <c r="F222" s="1227"/>
      <c r="G222" s="1227"/>
      <c r="H222" s="1227"/>
      <c r="I222" s="1149" t="str">
        <f>VLOOKUP(瞬跳[[#This Row],[饋線
名稱]],線名!$A$4:$C$1571,2, )</f>
        <v>二水</v>
      </c>
      <c r="J222" s="1149" t="str">
        <f>VLOOKUP(B222,線名!$A$4:$C$951,3, )</f>
        <v>大莊線</v>
      </c>
      <c r="K222" s="1227"/>
      <c r="L222" s="1227"/>
      <c r="M222" s="1227"/>
      <c r="N222" s="1227"/>
      <c r="O222" s="1227"/>
      <c r="P222" s="1227"/>
      <c r="Q222" s="1227"/>
      <c r="R222" s="1284" t="s">
        <v>4522</v>
      </c>
      <c r="S222" s="1257" t="s">
        <v>3194</v>
      </c>
      <c r="T222" s="1192"/>
      <c r="U222" s="1227"/>
      <c r="V222" s="1316" t="s">
        <v>3634</v>
      </c>
      <c r="W222" s="1257" t="s">
        <v>3194</v>
      </c>
      <c r="X222" s="1227"/>
      <c r="Y222" s="1227"/>
    </row>
    <row r="223" spans="2:25" s="1028" customFormat="1" hidden="1">
      <c r="B223" s="1231" t="s">
        <v>636</v>
      </c>
      <c r="C223" s="1522" t="s">
        <v>3163</v>
      </c>
      <c r="D223" s="1233">
        <v>0.19513888888888889</v>
      </c>
      <c r="E223" s="1171"/>
      <c r="F223" s="1227"/>
      <c r="G223" s="1227"/>
      <c r="H223" s="1227"/>
      <c r="I223" s="1149" t="str">
        <f>VLOOKUP(瞬跳[[#This Row],[饋線
名稱]],線名!$A$4:$C$1571,2, )</f>
        <v>社頭</v>
      </c>
      <c r="J223" s="1149" t="str">
        <f>VLOOKUP(B223,線名!$A$4:$C$951,3, )</f>
        <v>朝興線</v>
      </c>
      <c r="K223" s="1227"/>
      <c r="L223" s="1227"/>
      <c r="M223" s="1227"/>
      <c r="N223" s="1227"/>
      <c r="O223" s="1227"/>
      <c r="P223" s="1227"/>
      <c r="Q223" s="1227"/>
      <c r="R223" s="1284" t="s">
        <v>4523</v>
      </c>
      <c r="S223" s="1257" t="s">
        <v>3088</v>
      </c>
      <c r="T223" s="1192"/>
      <c r="U223" s="1227"/>
      <c r="V223" s="1316" t="s">
        <v>3670</v>
      </c>
      <c r="W223" s="1257" t="s">
        <v>3089</v>
      </c>
      <c r="X223" s="1227"/>
      <c r="Y223" s="1227"/>
    </row>
    <row r="224" spans="2:25" s="1028" customFormat="1" hidden="1">
      <c r="B224" s="1237" t="s">
        <v>1054</v>
      </c>
      <c r="C224" s="1522" t="s">
        <v>3163</v>
      </c>
      <c r="D224" s="1239">
        <v>0.20069444444444443</v>
      </c>
      <c r="E224" s="1171"/>
      <c r="F224" s="1227"/>
      <c r="G224" s="1227"/>
      <c r="H224" s="1227"/>
      <c r="I224" s="1149" t="str">
        <f>VLOOKUP(瞬跳[[#This Row],[饋線
名稱]],線名!$A$4:$C$1571,2, )</f>
        <v>員東</v>
      </c>
      <c r="J224" s="1149" t="str">
        <f>VLOOKUP(B224,線名!$A$4:$C$951,3, )</f>
        <v>湖水線</v>
      </c>
      <c r="K224" s="1227"/>
      <c r="L224" s="1227"/>
      <c r="M224" s="1227"/>
      <c r="N224" s="1227"/>
      <c r="O224" s="1227"/>
      <c r="P224" s="1227"/>
      <c r="Q224" s="1227"/>
      <c r="R224" s="1284" t="s">
        <v>4524</v>
      </c>
      <c r="S224" s="1257" t="s">
        <v>3194</v>
      </c>
      <c r="T224" s="1192"/>
      <c r="U224" s="1227"/>
      <c r="V224" s="1316" t="s">
        <v>3590</v>
      </c>
      <c r="W224" s="1257" t="s">
        <v>3194</v>
      </c>
      <c r="X224" s="1227"/>
      <c r="Y224" s="1227"/>
    </row>
    <row r="225" spans="2:25" s="1028" customFormat="1" hidden="1">
      <c r="B225" s="1237" t="s">
        <v>220</v>
      </c>
      <c r="C225" s="1522" t="s">
        <v>3163</v>
      </c>
      <c r="D225" s="1239">
        <v>0.20277777777777781</v>
      </c>
      <c r="E225" s="1171"/>
      <c r="F225" s="1227"/>
      <c r="G225" s="1227"/>
      <c r="H225" s="1227"/>
      <c r="I225" s="1149" t="str">
        <f>VLOOKUP(瞬跳[[#This Row],[饋線
名稱]],線名!$A$4:$C$1571,2, )</f>
        <v>大城</v>
      </c>
      <c r="J225" s="1149" t="str">
        <f>VLOOKUP(B225,線名!$A$4:$C$951,3, )</f>
        <v>9L27</v>
      </c>
      <c r="K225" s="1227"/>
      <c r="L225" s="1227"/>
      <c r="M225" s="1227"/>
      <c r="N225" s="1227"/>
      <c r="O225" s="1227"/>
      <c r="P225" s="1227"/>
      <c r="Q225" s="1227"/>
      <c r="R225" s="1284" t="s">
        <v>4525</v>
      </c>
      <c r="S225" s="1257" t="s">
        <v>3088</v>
      </c>
      <c r="T225" s="1192"/>
      <c r="U225" s="1227"/>
      <c r="V225" s="1316" t="s">
        <v>3591</v>
      </c>
      <c r="W225" s="1257" t="s">
        <v>3089</v>
      </c>
      <c r="X225" s="1227"/>
      <c r="Y225" s="1227"/>
    </row>
    <row r="226" spans="2:25" s="1028" customFormat="1" hidden="1">
      <c r="B226" s="1234" t="s">
        <v>182</v>
      </c>
      <c r="C226" s="1522" t="s">
        <v>3163</v>
      </c>
      <c r="D226" s="1236">
        <v>0.52638888888888891</v>
      </c>
      <c r="E226" s="1171"/>
      <c r="F226" s="1227"/>
      <c r="G226" s="1227"/>
      <c r="H226" s="1227"/>
      <c r="I226" s="1149" t="str">
        <f>VLOOKUP(瞬跳[[#This Row],[饋線
名稱]],線名!$A$4:$C$1571,2, )</f>
        <v>田中</v>
      </c>
      <c r="J226" s="1149" t="str">
        <f>VLOOKUP(B226,線名!$A$4:$C$951,3, )</f>
        <v>IG32</v>
      </c>
      <c r="K226" s="1227"/>
      <c r="L226" s="1227"/>
      <c r="M226" s="1227"/>
      <c r="N226" s="1227"/>
      <c r="O226" s="1227"/>
      <c r="P226" s="1227"/>
      <c r="Q226" s="1227"/>
      <c r="R226" s="1284" t="s">
        <v>4526</v>
      </c>
      <c r="S226" s="1257" t="s">
        <v>3088</v>
      </c>
      <c r="T226" s="1192"/>
      <c r="U226" s="1227"/>
      <c r="V226" s="1316" t="s">
        <v>3632</v>
      </c>
      <c r="W226" s="1257" t="s">
        <v>3089</v>
      </c>
      <c r="X226" s="1227"/>
      <c r="Y226" s="1227"/>
    </row>
    <row r="227" spans="2:25" s="1028" customFormat="1" hidden="1">
      <c r="B227" s="1183" t="s">
        <v>1235</v>
      </c>
      <c r="C227" s="1522" t="s">
        <v>3163</v>
      </c>
      <c r="D227" s="1230">
        <v>0.52916666666666667</v>
      </c>
      <c r="E227" s="1171"/>
      <c r="F227" s="1227"/>
      <c r="G227" s="1227"/>
      <c r="H227" s="1227"/>
      <c r="I227" s="1149" t="str">
        <f>VLOOKUP(瞬跳[[#This Row],[饋線
名稱]],線名!$A$4:$C$1571,2, )</f>
        <v>和美</v>
      </c>
      <c r="J227" s="1149" t="str">
        <f>VLOOKUP(B227,線名!$A$4:$C$951,3, )</f>
        <v>汴頭線</v>
      </c>
      <c r="K227" s="1227"/>
      <c r="L227" s="1227"/>
      <c r="M227" s="1227"/>
      <c r="N227" s="1227"/>
      <c r="O227" s="1227"/>
      <c r="P227" s="1227"/>
      <c r="Q227" s="1227"/>
      <c r="R227" s="1284" t="s">
        <v>4527</v>
      </c>
      <c r="S227" s="1257" t="s">
        <v>3181</v>
      </c>
      <c r="T227" s="1192"/>
      <c r="U227" s="1227"/>
      <c r="V227" s="1316" t="s">
        <v>3589</v>
      </c>
      <c r="W227" s="1257" t="s">
        <v>3181</v>
      </c>
      <c r="X227" s="1227"/>
      <c r="Y227" s="1227"/>
    </row>
    <row r="228" spans="2:25" s="1028" customFormat="1" hidden="1">
      <c r="B228" s="1183" t="s">
        <v>860</v>
      </c>
      <c r="C228" s="1522" t="s">
        <v>3163</v>
      </c>
      <c r="D228" s="1230">
        <v>0.72291666666666676</v>
      </c>
      <c r="E228" s="1171"/>
      <c r="F228" s="1227"/>
      <c r="G228" s="1227"/>
      <c r="H228" s="1227"/>
      <c r="I228" s="1149" t="str">
        <f>VLOOKUP(瞬跳[[#This Row],[饋線
名稱]],線名!$A$4:$C$1571,2, )</f>
        <v>員林</v>
      </c>
      <c r="J228" s="1149" t="str">
        <f>VLOOKUP(B228,線名!$A$4:$C$951,3, )</f>
        <v>9C23</v>
      </c>
      <c r="K228" s="1227"/>
      <c r="L228" s="1227"/>
      <c r="M228" s="1227"/>
      <c r="N228" s="1227"/>
      <c r="O228" s="1227"/>
      <c r="P228" s="1227"/>
      <c r="Q228" s="1227"/>
      <c r="R228" s="1284" t="s">
        <v>4519</v>
      </c>
      <c r="S228" s="1257" t="s">
        <v>3094</v>
      </c>
      <c r="T228" s="1192"/>
      <c r="U228" s="1227"/>
      <c r="V228" s="1316" t="s">
        <v>3590</v>
      </c>
      <c r="W228" s="1257" t="s">
        <v>3094</v>
      </c>
      <c r="X228" s="1227"/>
      <c r="Y228" s="1227"/>
    </row>
    <row r="229" spans="2:25" s="1028" customFormat="1" hidden="1">
      <c r="B229" s="1246" t="s">
        <v>217</v>
      </c>
      <c r="C229" s="1522" t="s">
        <v>3163</v>
      </c>
      <c r="D229" s="1243">
        <v>0.75347222222222221</v>
      </c>
      <c r="E229" s="1171"/>
      <c r="F229" s="1227"/>
      <c r="G229" s="1227"/>
      <c r="H229" s="1227"/>
      <c r="I229" s="1149" t="str">
        <f>VLOOKUP(瞬跳[[#This Row],[饋線
名稱]],線名!$A$4:$C$1571,2, )</f>
        <v>大城</v>
      </c>
      <c r="J229" s="1149" t="str">
        <f>VLOOKUP(B229,線名!$A$4:$C$951,3, )</f>
        <v>9L24</v>
      </c>
      <c r="K229" s="1227"/>
      <c r="L229" s="1227"/>
      <c r="M229" s="1227"/>
      <c r="N229" s="1227"/>
      <c r="O229" s="1227"/>
      <c r="P229" s="1227"/>
      <c r="Q229" s="1227"/>
      <c r="R229" s="1284" t="s">
        <v>4528</v>
      </c>
      <c r="S229" s="1257" t="s">
        <v>3088</v>
      </c>
      <c r="T229" s="1192"/>
      <c r="U229" s="1227"/>
      <c r="V229" s="1316" t="s">
        <v>3591</v>
      </c>
      <c r="W229" s="1257" t="s">
        <v>3089</v>
      </c>
      <c r="X229" s="1227"/>
      <c r="Y229" s="1227"/>
    </row>
    <row r="230" spans="2:25" s="1028" customFormat="1" hidden="1">
      <c r="B230" s="1183" t="s">
        <v>447</v>
      </c>
      <c r="C230" s="1522" t="s">
        <v>3169</v>
      </c>
      <c r="D230" s="1245">
        <v>0.30208333333333331</v>
      </c>
      <c r="E230" s="1171"/>
      <c r="F230" s="1227"/>
      <c r="G230" s="1227"/>
      <c r="H230" s="1227"/>
      <c r="I230" s="1149" t="str">
        <f>VLOOKUP(瞬跳[[#This Row],[饋線
名稱]],線名!$A$4:$C$1571,2, )</f>
        <v>大城</v>
      </c>
      <c r="J230" s="1149" t="str">
        <f>VLOOKUP(B230,線名!$A$4:$C$951,3, )</f>
        <v>9L23</v>
      </c>
      <c r="K230" s="1227"/>
      <c r="L230" s="1227"/>
      <c r="M230" s="1227"/>
      <c r="N230" s="1227"/>
      <c r="O230" s="1227"/>
      <c r="P230" s="1227"/>
      <c r="Q230" s="1227"/>
      <c r="R230" s="1284" t="s">
        <v>4529</v>
      </c>
      <c r="S230" s="1257" t="s">
        <v>3088</v>
      </c>
      <c r="T230" s="1192"/>
      <c r="U230" s="1227"/>
      <c r="V230" s="1316" t="s">
        <v>3591</v>
      </c>
      <c r="W230" s="1257" t="s">
        <v>3089</v>
      </c>
      <c r="X230" s="1227"/>
      <c r="Y230" s="1227"/>
    </row>
    <row r="231" spans="2:25" s="1028" customFormat="1" hidden="1">
      <c r="B231" s="1244" t="s">
        <v>1336</v>
      </c>
      <c r="C231" s="1522" t="s">
        <v>3171</v>
      </c>
      <c r="D231" s="1245">
        <v>0.4069444444444445</v>
      </c>
      <c r="E231" s="1171"/>
      <c r="F231" s="1227"/>
      <c r="G231" s="1227"/>
      <c r="H231" s="1227"/>
      <c r="I231" s="1149" t="str">
        <f>VLOOKUP(瞬跳[[#This Row],[饋線
名稱]],線名!$A$4:$C$1571,2, )</f>
        <v>草湖</v>
      </c>
      <c r="J231" s="1149" t="str">
        <f>VLOOKUP(B231,線名!$A$4:$C$951,3, )</f>
        <v>建平線</v>
      </c>
      <c r="K231" s="1227"/>
      <c r="L231" s="1227"/>
      <c r="M231" s="1227"/>
      <c r="N231" s="1227"/>
      <c r="O231" s="1227"/>
      <c r="P231" s="1227"/>
      <c r="Q231" s="1227"/>
      <c r="R231" s="1284" t="s">
        <v>4530</v>
      </c>
      <c r="S231" s="1257" t="s">
        <v>3088</v>
      </c>
      <c r="T231" s="1192"/>
      <c r="U231" s="1227"/>
      <c r="V231" s="1316" t="s">
        <v>3591</v>
      </c>
      <c r="W231" s="1257" t="s">
        <v>3089</v>
      </c>
      <c r="X231" s="1227"/>
      <c r="Y231" s="1227"/>
    </row>
    <row r="232" spans="2:25" s="1028" customFormat="1" hidden="1">
      <c r="B232" s="1183" t="s">
        <v>1535</v>
      </c>
      <c r="C232" s="1522" t="s">
        <v>3171</v>
      </c>
      <c r="D232" s="1230">
        <v>0.60069444444444442</v>
      </c>
      <c r="E232" s="1171"/>
      <c r="F232" s="1227"/>
      <c r="G232" s="1227"/>
      <c r="H232" s="1227"/>
      <c r="I232" s="1149" t="str">
        <f>VLOOKUP(瞬跳[[#This Row],[饋線
名稱]],線名!$A$4:$C$1571,2, )</f>
        <v>溪州</v>
      </c>
      <c r="J232" s="1149" t="str">
        <f>VLOOKUP(B232,線名!$A$4:$C$951,3, )</f>
        <v>南州線</v>
      </c>
      <c r="K232" s="1227"/>
      <c r="L232" s="1227"/>
      <c r="M232" s="1227"/>
      <c r="N232" s="1227"/>
      <c r="O232" s="1227"/>
      <c r="P232" s="1227"/>
      <c r="Q232" s="1227"/>
      <c r="R232" s="1284" t="s">
        <v>4531</v>
      </c>
      <c r="S232" s="1257" t="s">
        <v>3088</v>
      </c>
      <c r="T232" s="1192"/>
      <c r="U232" s="1227"/>
      <c r="V232" s="1316" t="s">
        <v>3636</v>
      </c>
      <c r="W232" s="1257" t="s">
        <v>3089</v>
      </c>
      <c r="X232" s="1227"/>
      <c r="Y232" s="1227"/>
    </row>
    <row r="233" spans="2:25" s="1028" customFormat="1" hidden="1">
      <c r="B233" s="1231" t="s">
        <v>1195</v>
      </c>
      <c r="C233" s="1522" t="s">
        <v>4271</v>
      </c>
      <c r="D233" s="1233">
        <v>0.22291666666666665</v>
      </c>
      <c r="E233" s="1171"/>
      <c r="F233" s="1227"/>
      <c r="G233" s="1227"/>
      <c r="H233" s="1227"/>
      <c r="I233" s="1149" t="str">
        <f>VLOOKUP(瞬跳[[#This Row],[饋線
名稱]],線名!$A$4:$C$1571,2, )</f>
        <v>草港</v>
      </c>
      <c r="J233" s="1149" t="str">
        <f>VLOOKUP(B233,線名!$A$4:$C$951,3, )</f>
        <v>頂山線</v>
      </c>
      <c r="K233" s="1227"/>
      <c r="L233" s="1227"/>
      <c r="M233" s="1227"/>
      <c r="N233" s="1227"/>
      <c r="O233" s="1227"/>
      <c r="P233" s="1227"/>
      <c r="Q233" s="1227"/>
      <c r="R233" s="1284" t="s">
        <v>4532</v>
      </c>
      <c r="S233" s="1257" t="s">
        <v>3181</v>
      </c>
      <c r="T233" s="1192"/>
      <c r="U233" s="1227"/>
      <c r="V233" s="1316" t="s">
        <v>3589</v>
      </c>
      <c r="W233" s="1257" t="s">
        <v>3181</v>
      </c>
      <c r="X233" s="1227"/>
      <c r="Y233" s="1227"/>
    </row>
    <row r="234" spans="2:25" s="1028" customFormat="1" hidden="1">
      <c r="B234" s="1237" t="s">
        <v>510</v>
      </c>
      <c r="C234" s="1522" t="s">
        <v>4271</v>
      </c>
      <c r="D234" s="1239">
        <v>0.28680555555555554</v>
      </c>
      <c r="E234" s="1171"/>
      <c r="F234" s="1227"/>
      <c r="G234" s="1227"/>
      <c r="H234" s="1227"/>
      <c r="I234" s="1149" t="str">
        <f>VLOOKUP(瞬跳[[#This Row],[饋線
名稱]],線名!$A$4:$C$1571,2, )</f>
        <v>大霞</v>
      </c>
      <c r="J234" s="1149" t="str">
        <f>VLOOKUP(B234,線名!$A$4:$C$951,3, )</f>
        <v>9K33</v>
      </c>
      <c r="K234" s="1227"/>
      <c r="L234" s="1227"/>
      <c r="M234" s="1227"/>
      <c r="N234" s="1227"/>
      <c r="O234" s="1227"/>
      <c r="P234" s="1227"/>
      <c r="Q234" s="1227"/>
      <c r="R234" s="1284" t="s">
        <v>4533</v>
      </c>
      <c r="S234" s="1257" t="s">
        <v>3181</v>
      </c>
      <c r="T234" s="1192"/>
      <c r="U234" s="1227"/>
      <c r="V234" s="1316" t="s">
        <v>3589</v>
      </c>
      <c r="W234" s="1257" t="s">
        <v>3181</v>
      </c>
      <c r="X234" s="1227"/>
      <c r="Y234" s="1227"/>
    </row>
    <row r="235" spans="2:25" s="1028" customFormat="1" hidden="1">
      <c r="B235" s="1234" t="s">
        <v>1200</v>
      </c>
      <c r="C235" s="1522" t="s">
        <v>4271</v>
      </c>
      <c r="D235" s="1236">
        <v>0.41041666666666665</v>
      </c>
      <c r="E235" s="1171"/>
      <c r="F235" s="1227"/>
      <c r="G235" s="1227"/>
      <c r="H235" s="1227"/>
      <c r="I235" s="1149" t="str">
        <f>VLOOKUP(瞬跳[[#This Row],[饋線
名稱]],線名!$A$4:$C$1571,2, )</f>
        <v>草港</v>
      </c>
      <c r="J235" s="1149" t="str">
        <f>VLOOKUP(B235,線名!$A$4:$C$951,3, )</f>
        <v>草伸線</v>
      </c>
      <c r="K235" s="1227"/>
      <c r="L235" s="1227"/>
      <c r="M235" s="1227"/>
      <c r="N235" s="1227"/>
      <c r="O235" s="1227"/>
      <c r="P235" s="1227"/>
      <c r="Q235" s="1227"/>
      <c r="R235" s="1284" t="s">
        <v>4534</v>
      </c>
      <c r="S235" s="1257" t="s">
        <v>3181</v>
      </c>
      <c r="T235" s="1192"/>
      <c r="U235" s="1227"/>
      <c r="V235" s="1316" t="s">
        <v>3589</v>
      </c>
      <c r="W235" s="1257" t="s">
        <v>3181</v>
      </c>
      <c r="X235" s="1227"/>
      <c r="Y235" s="1227"/>
    </row>
    <row r="236" spans="2:25" s="1028" customFormat="1" hidden="1">
      <c r="B236" s="1234" t="s">
        <v>222</v>
      </c>
      <c r="C236" s="1522" t="s">
        <v>4271</v>
      </c>
      <c r="D236" s="1236">
        <v>0.45069444444444445</v>
      </c>
      <c r="E236" s="1171"/>
      <c r="F236" s="1227"/>
      <c r="G236" s="1227"/>
      <c r="H236" s="1227"/>
      <c r="I236" s="1149" t="str">
        <f>VLOOKUP(瞬跳[[#This Row],[饋線
名稱]],線名!$A$4:$C$1571,2, )</f>
        <v>大城</v>
      </c>
      <c r="J236" s="1149" t="str">
        <f>VLOOKUP(B236,線名!$A$4:$C$951,3, )</f>
        <v>9L29</v>
      </c>
      <c r="K236" s="1227"/>
      <c r="L236" s="1227"/>
      <c r="M236" s="1227"/>
      <c r="N236" s="1227"/>
      <c r="O236" s="1227"/>
      <c r="P236" s="1227"/>
      <c r="Q236" s="1227"/>
      <c r="R236" s="1284" t="s">
        <v>4535</v>
      </c>
      <c r="S236" s="1257" t="s">
        <v>3088</v>
      </c>
      <c r="T236" s="1192"/>
      <c r="U236" s="1227"/>
      <c r="V236" s="1316" t="s">
        <v>3591</v>
      </c>
      <c r="W236" s="1257" t="s">
        <v>3089</v>
      </c>
      <c r="X236" s="1227"/>
      <c r="Y236" s="1227"/>
    </row>
    <row r="237" spans="2:25" s="1028" customFormat="1" hidden="1">
      <c r="B237" s="1234" t="s">
        <v>322</v>
      </c>
      <c r="C237" s="1522" t="s">
        <v>4272</v>
      </c>
      <c r="D237" s="1236">
        <v>0.23333333333333331</v>
      </c>
      <c r="E237" s="1171"/>
      <c r="F237" s="1227"/>
      <c r="G237" s="1227"/>
      <c r="H237" s="1227"/>
      <c r="I237" s="1149" t="str">
        <f>VLOOKUP(瞬跳[[#This Row],[饋線
名稱]],線名!$A$4:$C$1571,2, )</f>
        <v>草湖</v>
      </c>
      <c r="J237" s="1149" t="str">
        <f>VLOOKUP(B237,線名!$A$4:$C$951,3, )</f>
        <v>趙甲線</v>
      </c>
      <c r="K237" s="1227"/>
      <c r="L237" s="1227"/>
      <c r="M237" s="1227"/>
      <c r="N237" s="1227"/>
      <c r="O237" s="1227"/>
      <c r="P237" s="1227"/>
      <c r="Q237" s="1227"/>
      <c r="R237" s="1284" t="s">
        <v>4536</v>
      </c>
      <c r="S237" s="1257" t="s">
        <v>3152</v>
      </c>
      <c r="T237" s="1192"/>
      <c r="U237" s="1227"/>
      <c r="V237" s="1316" t="s">
        <v>3591</v>
      </c>
      <c r="W237" s="1257" t="s">
        <v>3152</v>
      </c>
      <c r="X237" s="1227"/>
      <c r="Y237" s="1227"/>
    </row>
    <row r="238" spans="2:25" s="1028" customFormat="1" hidden="1">
      <c r="B238" s="1244" t="s">
        <v>741</v>
      </c>
      <c r="C238" s="1522" t="s">
        <v>4272</v>
      </c>
      <c r="D238" s="1269">
        <v>0.53402777777777777</v>
      </c>
      <c r="E238" s="1171"/>
      <c r="F238" s="1227"/>
      <c r="G238" s="1227"/>
      <c r="H238" s="1227"/>
      <c r="I238" s="1149" t="str">
        <f>VLOOKUP(瞬跳[[#This Row],[饋線
名稱]],線名!$A$4:$C$1571,2, )</f>
        <v>漢寶</v>
      </c>
      <c r="J238" s="1149" t="str">
        <f>VLOOKUP(B238,線名!$A$4:$C$951,3, )</f>
        <v>9G39</v>
      </c>
      <c r="K238" s="1227"/>
      <c r="L238" s="1227"/>
      <c r="M238" s="1227"/>
      <c r="N238" s="1227"/>
      <c r="O238" s="1227"/>
      <c r="P238" s="1227"/>
      <c r="Q238" s="1227"/>
      <c r="R238" s="1282" t="s">
        <v>4537</v>
      </c>
      <c r="S238" s="1257" t="s">
        <v>3095</v>
      </c>
      <c r="T238" s="1192"/>
      <c r="U238" s="1227"/>
      <c r="V238" s="1316" t="s">
        <v>3589</v>
      </c>
      <c r="W238" s="1257" t="s">
        <v>3095</v>
      </c>
      <c r="X238" s="1227"/>
      <c r="Y238" s="1227"/>
    </row>
    <row r="239" spans="2:25" s="1028" customFormat="1" hidden="1">
      <c r="B239" s="1244" t="s">
        <v>790</v>
      </c>
      <c r="C239" s="1522" t="s">
        <v>4272</v>
      </c>
      <c r="D239" s="1269">
        <v>0.53402777777777777</v>
      </c>
      <c r="E239" s="1171"/>
      <c r="F239" s="1227"/>
      <c r="G239" s="1227"/>
      <c r="H239" s="1227"/>
      <c r="I239" s="1149" t="str">
        <f>VLOOKUP(瞬跳[[#This Row],[饋線
名稱]],線名!$A$4:$C$1571,2, )</f>
        <v>鹿港</v>
      </c>
      <c r="J239" s="1149" t="str">
        <f>VLOOKUP(B239,線名!$A$4:$C$951,3, )</f>
        <v>下庄線</v>
      </c>
      <c r="K239" s="1227"/>
      <c r="L239" s="1227"/>
      <c r="M239" s="1227"/>
      <c r="N239" s="1227"/>
      <c r="O239" s="1227"/>
      <c r="P239" s="1227"/>
      <c r="Q239" s="1227"/>
      <c r="R239" s="1292" t="s">
        <v>4537</v>
      </c>
      <c r="S239" s="1257" t="s">
        <v>3095</v>
      </c>
      <c r="T239" s="1192"/>
      <c r="U239" s="1227"/>
      <c r="V239" s="1316" t="s">
        <v>3589</v>
      </c>
      <c r="W239" s="1257" t="s">
        <v>3095</v>
      </c>
      <c r="X239" s="1227"/>
      <c r="Y239" s="1227"/>
    </row>
    <row r="240" spans="2:25" s="1028" customFormat="1" hidden="1">
      <c r="B240" s="1183" t="s">
        <v>1437</v>
      </c>
      <c r="C240" s="1522" t="s">
        <v>3172</v>
      </c>
      <c r="D240" s="1230">
        <v>0.20833333333333334</v>
      </c>
      <c r="E240" s="1171"/>
      <c r="F240" s="1227"/>
      <c r="G240" s="1227"/>
      <c r="H240" s="1227"/>
      <c r="I240" s="1149" t="str">
        <f>VLOOKUP(瞬跳[[#This Row],[饋線
名稱]],線名!$A$4:$C$1571,2, )</f>
        <v>二林</v>
      </c>
      <c r="J240" s="1149" t="str">
        <f>VLOOKUP(B240,線名!$A$4:$C$951,3, )</f>
        <v>西斗線</v>
      </c>
      <c r="K240" s="1227"/>
      <c r="L240" s="1227"/>
      <c r="M240" s="1227"/>
      <c r="N240" s="1227"/>
      <c r="O240" s="1227"/>
      <c r="P240" s="1227"/>
      <c r="Q240" s="1227"/>
      <c r="R240" s="1283" t="s">
        <v>4538</v>
      </c>
      <c r="S240" s="1257" t="s">
        <v>3181</v>
      </c>
      <c r="T240" s="1192"/>
      <c r="U240" s="1227"/>
      <c r="V240" s="1316" t="s">
        <v>3591</v>
      </c>
      <c r="W240" s="1257" t="s">
        <v>3181</v>
      </c>
      <c r="X240" s="1227"/>
      <c r="Y240" s="1227"/>
    </row>
    <row r="241" spans="2:25" s="1028" customFormat="1" hidden="1">
      <c r="B241" s="1248" t="s">
        <v>222</v>
      </c>
      <c r="C241" s="1522" t="s">
        <v>3172</v>
      </c>
      <c r="D241" s="1239">
        <v>0.34375</v>
      </c>
      <c r="E241" s="1171"/>
      <c r="F241" s="1227"/>
      <c r="G241" s="1227"/>
      <c r="H241" s="1227"/>
      <c r="I241" s="1149" t="str">
        <f>VLOOKUP(瞬跳[[#This Row],[饋線
名稱]],線名!$A$4:$C$1571,2, )</f>
        <v>大城</v>
      </c>
      <c r="J241" s="1149" t="str">
        <f>VLOOKUP(B241,線名!$A$4:$C$951,3, )</f>
        <v>9L29</v>
      </c>
      <c r="K241" s="1227"/>
      <c r="L241" s="1227"/>
      <c r="M241" s="1227"/>
      <c r="N241" s="1227"/>
      <c r="O241" s="1227"/>
      <c r="P241" s="1227"/>
      <c r="Q241" s="1227"/>
      <c r="R241" s="1287" t="s">
        <v>4539</v>
      </c>
      <c r="S241" s="1257" t="s">
        <v>3088</v>
      </c>
      <c r="T241" s="1192"/>
      <c r="U241" s="1227"/>
      <c r="V241" s="1316" t="s">
        <v>3591</v>
      </c>
      <c r="W241" s="1257" t="s">
        <v>3089</v>
      </c>
      <c r="X241" s="1227"/>
      <c r="Y241" s="1227"/>
    </row>
    <row r="242" spans="2:25" s="1028" customFormat="1" hidden="1">
      <c r="B242" s="1234" t="s">
        <v>1123</v>
      </c>
      <c r="C242" s="1522" t="s">
        <v>3175</v>
      </c>
      <c r="D242" s="1236">
        <v>5.5555555555555552E-2</v>
      </c>
      <c r="E242" s="1171"/>
      <c r="F242" s="1227"/>
      <c r="G242" s="1227"/>
      <c r="H242" s="1227"/>
      <c r="I242" s="1149" t="str">
        <f>VLOOKUP(瞬跳[[#This Row],[饋線
名稱]],線名!$A$4:$C$1571,2, )</f>
        <v>社頭</v>
      </c>
      <c r="J242" s="1149" t="str">
        <f>VLOOKUP(B242,線名!$A$4:$C$951,3, )</f>
        <v>IR36</v>
      </c>
      <c r="K242" s="1227"/>
      <c r="L242" s="1227"/>
      <c r="M242" s="1227"/>
      <c r="N242" s="1227"/>
      <c r="O242" s="1227"/>
      <c r="P242" s="1227"/>
      <c r="Q242" s="1227"/>
      <c r="R242" s="1283" t="s">
        <v>4540</v>
      </c>
      <c r="S242" s="1257" t="s">
        <v>3088</v>
      </c>
      <c r="T242" s="1192"/>
      <c r="U242" s="1227"/>
      <c r="V242" s="1316" t="s">
        <v>3590</v>
      </c>
      <c r="W242" s="1257" t="s">
        <v>3089</v>
      </c>
      <c r="X242" s="1227"/>
      <c r="Y242" s="1227"/>
    </row>
    <row r="243" spans="2:25" s="1028" customFormat="1" hidden="1">
      <c r="B243" s="1234" t="s">
        <v>906</v>
      </c>
      <c r="C243" s="1522" t="s">
        <v>3175</v>
      </c>
      <c r="D243" s="1236">
        <v>9.4444444444444442E-2</v>
      </c>
      <c r="E243" s="1171"/>
      <c r="F243" s="1227"/>
      <c r="G243" s="1227"/>
      <c r="H243" s="1227"/>
      <c r="I243" s="1149" t="str">
        <f>VLOOKUP(瞬跳[[#This Row],[饋線
名稱]],線名!$A$4:$C$1571,2, )</f>
        <v>和美</v>
      </c>
      <c r="J243" s="1149" t="str">
        <f>VLOOKUP(B243,線名!$A$4:$C$951,3, )</f>
        <v>和西線</v>
      </c>
      <c r="K243" s="1227"/>
      <c r="L243" s="1227"/>
      <c r="M243" s="1227"/>
      <c r="N243" s="1227"/>
      <c r="O243" s="1227"/>
      <c r="P243" s="1227"/>
      <c r="Q243" s="1227"/>
      <c r="R243" s="1283" t="s">
        <v>4541</v>
      </c>
      <c r="S243" s="1257" t="s">
        <v>3088</v>
      </c>
      <c r="T243" s="1192"/>
      <c r="U243" s="1227"/>
      <c r="V243" s="1316" t="s">
        <v>3589</v>
      </c>
      <c r="W243" s="1257" t="s">
        <v>3089</v>
      </c>
      <c r="X243" s="1227"/>
      <c r="Y243" s="1227"/>
    </row>
    <row r="244" spans="2:25" s="1028" customFormat="1" hidden="1">
      <c r="B244" s="1231" t="s">
        <v>229</v>
      </c>
      <c r="C244" s="1522" t="s">
        <v>3175</v>
      </c>
      <c r="D244" s="1233">
        <v>0.44027777777777777</v>
      </c>
      <c r="E244" s="1171"/>
      <c r="F244" s="1227"/>
      <c r="G244" s="1227"/>
      <c r="H244" s="1227"/>
      <c r="I244" s="1149" t="str">
        <f>VLOOKUP(瞬跳[[#This Row],[饋線
名稱]],線名!$A$4:$C$1571,2, )</f>
        <v>大城</v>
      </c>
      <c r="J244" s="1149" t="str">
        <f>VLOOKUP(B244,線名!$A$4:$C$951,3, )</f>
        <v>9L36</v>
      </c>
      <c r="K244" s="1227"/>
      <c r="L244" s="1227"/>
      <c r="M244" s="1227"/>
      <c r="N244" s="1227"/>
      <c r="O244" s="1227"/>
      <c r="P244" s="1227"/>
      <c r="Q244" s="1227"/>
      <c r="R244" s="1283" t="s">
        <v>4542</v>
      </c>
      <c r="S244" s="1257" t="s">
        <v>3088</v>
      </c>
      <c r="T244" s="1192"/>
      <c r="U244" s="1227"/>
      <c r="V244" s="1316" t="s">
        <v>3591</v>
      </c>
      <c r="W244" s="1257" t="s">
        <v>3089</v>
      </c>
      <c r="X244" s="1227"/>
      <c r="Y244" s="1227"/>
    </row>
    <row r="245" spans="2:25" s="1028" customFormat="1" hidden="1">
      <c r="B245" s="1237" t="s">
        <v>227</v>
      </c>
      <c r="C245" s="1522" t="s">
        <v>3175</v>
      </c>
      <c r="D245" s="1239">
        <v>0.61249999999999993</v>
      </c>
      <c r="E245" s="1171"/>
      <c r="F245" s="1227"/>
      <c r="G245" s="1227"/>
      <c r="H245" s="1227"/>
      <c r="I245" s="1149" t="str">
        <f>VLOOKUP(瞬跳[[#This Row],[饋線
名稱]],線名!$A$4:$C$1571,2, )</f>
        <v>大城</v>
      </c>
      <c r="J245" s="1149" t="str">
        <f>VLOOKUP(B245,線名!$A$4:$C$951,3, )</f>
        <v>9L34</v>
      </c>
      <c r="K245" s="1227"/>
      <c r="L245" s="1227"/>
      <c r="M245" s="1227"/>
      <c r="N245" s="1227"/>
      <c r="O245" s="1227"/>
      <c r="P245" s="1227"/>
      <c r="Q245" s="1227"/>
      <c r="R245" s="1283" t="s">
        <v>4543</v>
      </c>
      <c r="S245" s="1257" t="s">
        <v>3088</v>
      </c>
      <c r="T245" s="1192"/>
      <c r="U245" s="1227"/>
      <c r="V245" s="1316" t="s">
        <v>3591</v>
      </c>
      <c r="W245" s="1257" t="s">
        <v>3089</v>
      </c>
      <c r="X245" s="1227"/>
      <c r="Y245" s="1227"/>
    </row>
    <row r="246" spans="2:25" s="1028" customFormat="1" hidden="1">
      <c r="B246" s="1183" t="s">
        <v>974</v>
      </c>
      <c r="C246" s="1522" t="s">
        <v>3177</v>
      </c>
      <c r="D246" s="1230">
        <v>0.38263888888888892</v>
      </c>
      <c r="E246" s="1171"/>
      <c r="F246" s="1227"/>
      <c r="G246" s="1227"/>
      <c r="H246" s="1227"/>
      <c r="I246" s="1149" t="str">
        <f>VLOOKUP(瞬跳[[#This Row],[饋線
名稱]],線名!$A$4:$C$1571,2, )</f>
        <v>彰新</v>
      </c>
      <c r="J246" s="1149" t="str">
        <f>VLOOKUP(B246,線名!$A$4:$C$951,3, )</f>
        <v>北美線</v>
      </c>
      <c r="K246" s="1227"/>
      <c r="L246" s="1227"/>
      <c r="M246" s="1227"/>
      <c r="N246" s="1227"/>
      <c r="O246" s="1227"/>
      <c r="P246" s="1227"/>
      <c r="Q246" s="1227"/>
      <c r="R246" s="1283" t="s">
        <v>4544</v>
      </c>
      <c r="S246" s="1257" t="s">
        <v>3088</v>
      </c>
      <c r="T246" s="1192"/>
      <c r="U246" s="1227"/>
      <c r="V246" s="1316" t="s">
        <v>3588</v>
      </c>
      <c r="W246" s="1257" t="s">
        <v>3089</v>
      </c>
      <c r="X246" s="1227"/>
      <c r="Y246" s="1227"/>
    </row>
    <row r="247" spans="2:25" s="1028" customFormat="1" hidden="1">
      <c r="B247" s="1231" t="s">
        <v>1270</v>
      </c>
      <c r="C247" s="1522" t="s">
        <v>4273</v>
      </c>
      <c r="D247" s="1233">
        <v>0.79583333333333339</v>
      </c>
      <c r="E247" s="1171"/>
      <c r="F247" s="1227"/>
      <c r="G247" s="1227"/>
      <c r="H247" s="1227"/>
      <c r="I247" s="1149" t="str">
        <f>VLOOKUP(瞬跳[[#This Row],[饋線
名稱]],線名!$A$4:$C$1571,2, )</f>
        <v>溪湖</v>
      </c>
      <c r="J247" s="1149" t="str">
        <f>VLOOKUP(B247,線名!$A$4:$C$951,3, )</f>
        <v>西寮線</v>
      </c>
      <c r="K247" s="1227"/>
      <c r="L247" s="1227"/>
      <c r="M247" s="1227"/>
      <c r="N247" s="1227"/>
      <c r="O247" s="1227"/>
      <c r="P247" s="1227"/>
      <c r="Q247" s="1227"/>
      <c r="R247" s="1291" t="s">
        <v>4545</v>
      </c>
      <c r="S247" s="1257" t="s">
        <v>3088</v>
      </c>
      <c r="T247" s="1192"/>
      <c r="U247" s="1227"/>
      <c r="V247" s="1316" t="s">
        <v>3590</v>
      </c>
      <c r="W247" s="1257" t="s">
        <v>3089</v>
      </c>
      <c r="X247" s="1227"/>
      <c r="Y247" s="1227"/>
    </row>
    <row r="248" spans="2:25" s="1028" customFormat="1" hidden="1">
      <c r="B248" s="1237" t="s">
        <v>638</v>
      </c>
      <c r="C248" s="1522" t="s">
        <v>4274</v>
      </c>
      <c r="D248" s="1239">
        <v>0.21041666666666667</v>
      </c>
      <c r="E248" s="1171"/>
      <c r="F248" s="1227"/>
      <c r="G248" s="1227"/>
      <c r="H248" s="1227"/>
      <c r="I248" s="1149" t="str">
        <f>VLOOKUP(瞬跳[[#This Row],[饋線
名稱]],線名!$A$4:$C$1571,2, )</f>
        <v>社頭</v>
      </c>
      <c r="J248" s="1149" t="str">
        <f>VLOOKUP(B248,線名!$A$4:$C$951,3, )</f>
        <v>社永線</v>
      </c>
      <c r="K248" s="1227"/>
      <c r="L248" s="1227"/>
      <c r="M248" s="1227"/>
      <c r="N248" s="1227"/>
      <c r="O248" s="1227"/>
      <c r="P248" s="1227"/>
      <c r="Q248" s="1227"/>
      <c r="R248" s="1291" t="s">
        <v>3132</v>
      </c>
      <c r="S248" s="1257" t="s">
        <v>3132</v>
      </c>
      <c r="T248" s="1192"/>
      <c r="U248" s="1227"/>
      <c r="V248" s="1316" t="s">
        <v>3633</v>
      </c>
      <c r="W248" s="1257" t="s">
        <v>3132</v>
      </c>
      <c r="X248" s="1227"/>
      <c r="Y248" s="1227"/>
    </row>
    <row r="249" spans="2:25" s="1028" customFormat="1" hidden="1">
      <c r="B249" s="1237" t="s">
        <v>1165</v>
      </c>
      <c r="C249" s="1522" t="s">
        <v>4275</v>
      </c>
      <c r="D249" s="1239">
        <v>0.45277777777777778</v>
      </c>
      <c r="E249" s="1171"/>
      <c r="F249" s="1227"/>
      <c r="G249" s="1227"/>
      <c r="H249" s="1227"/>
      <c r="I249" s="1149" t="str">
        <f>VLOOKUP(瞬跳[[#This Row],[饋線
名稱]],線名!$A$4:$C$1571,2, )</f>
        <v>北斗</v>
      </c>
      <c r="J249" s="1149" t="str">
        <f>VLOOKUP(B249,線名!$A$4:$C$951,3, )</f>
        <v>斗裕線</v>
      </c>
      <c r="K249" s="1227"/>
      <c r="L249" s="1227"/>
      <c r="M249" s="1227"/>
      <c r="N249" s="1227"/>
      <c r="O249" s="1227"/>
      <c r="P249" s="1227"/>
      <c r="Q249" s="1227"/>
      <c r="R249" s="1283" t="s">
        <v>4546</v>
      </c>
      <c r="S249" s="1257" t="s">
        <v>3094</v>
      </c>
      <c r="T249" s="1192"/>
      <c r="U249" s="1227"/>
      <c r="V249" s="1316" t="s">
        <v>3632</v>
      </c>
      <c r="W249" s="1257" t="s">
        <v>3094</v>
      </c>
      <c r="X249" s="1227"/>
      <c r="Y249" s="1227"/>
    </row>
    <row r="250" spans="2:25" s="1028" customFormat="1" hidden="1">
      <c r="B250" s="1231" t="s">
        <v>579</v>
      </c>
      <c r="C250" s="1522" t="s">
        <v>4275</v>
      </c>
      <c r="D250" s="1233">
        <v>0.6020833333333333</v>
      </c>
      <c r="E250" s="1171"/>
      <c r="F250" s="1227"/>
      <c r="G250" s="1227"/>
      <c r="H250" s="1227"/>
      <c r="I250" s="1149" t="str">
        <f>VLOOKUP(瞬跳[[#This Row],[饋線
名稱]],線名!$A$4:$C$1571,2, )</f>
        <v>員林</v>
      </c>
      <c r="J250" s="1149" t="str">
        <f>VLOOKUP(B250,線名!$A$4:$C$951,3, )</f>
        <v>9C41</v>
      </c>
      <c r="K250" s="1227"/>
      <c r="L250" s="1227"/>
      <c r="M250" s="1227"/>
      <c r="N250" s="1227"/>
      <c r="O250" s="1227"/>
      <c r="P250" s="1227"/>
      <c r="Q250" s="1227"/>
      <c r="R250" s="1283" t="s">
        <v>4547</v>
      </c>
      <c r="S250" s="1257" t="s">
        <v>3181</v>
      </c>
      <c r="T250" s="1192"/>
      <c r="U250" s="1227"/>
      <c r="V250" s="1316" t="s">
        <v>3590</v>
      </c>
      <c r="W250" s="1257" t="s">
        <v>3181</v>
      </c>
      <c r="X250" s="1227"/>
      <c r="Y250" s="1227"/>
    </row>
    <row r="251" spans="2:25" s="1028" customFormat="1" hidden="1">
      <c r="B251" s="1231" t="s">
        <v>921</v>
      </c>
      <c r="C251" s="1522" t="s">
        <v>4275</v>
      </c>
      <c r="D251" s="1233">
        <v>0.84930555555555554</v>
      </c>
      <c r="E251" s="1171"/>
      <c r="F251" s="1227"/>
      <c r="G251" s="1227"/>
      <c r="H251" s="1227"/>
      <c r="I251" s="1149" t="str">
        <f>VLOOKUP(瞬跳[[#This Row],[饋線
名稱]],線名!$A$4:$C$1571,2, )</f>
        <v>田中</v>
      </c>
      <c r="J251" s="1149" t="str">
        <f>VLOOKUP(B251,線名!$A$4:$C$951,3, )</f>
        <v>IG45</v>
      </c>
      <c r="K251" s="1227"/>
      <c r="L251" s="1227"/>
      <c r="M251" s="1227"/>
      <c r="N251" s="1227"/>
      <c r="O251" s="1227"/>
      <c r="P251" s="1227"/>
      <c r="Q251" s="1227"/>
      <c r="R251" s="1283" t="s">
        <v>4548</v>
      </c>
      <c r="S251" s="1257" t="s">
        <v>3095</v>
      </c>
      <c r="T251" s="1192"/>
      <c r="U251" s="1227"/>
      <c r="V251" s="1316" t="s">
        <v>3634</v>
      </c>
      <c r="W251" s="1257" t="s">
        <v>3095</v>
      </c>
      <c r="X251" s="1227"/>
      <c r="Y251" s="1227"/>
    </row>
    <row r="252" spans="2:25" s="1028" customFormat="1" hidden="1">
      <c r="B252" s="1234" t="s">
        <v>921</v>
      </c>
      <c r="C252" s="1522" t="s">
        <v>4275</v>
      </c>
      <c r="D252" s="1236">
        <v>0.85486111111111107</v>
      </c>
      <c r="E252" s="1171"/>
      <c r="F252" s="1227"/>
      <c r="G252" s="1227"/>
      <c r="H252" s="1227"/>
      <c r="I252" s="1149" t="str">
        <f>VLOOKUP(瞬跳[[#This Row],[饋線
名稱]],線名!$A$4:$C$1571,2, )</f>
        <v>田中</v>
      </c>
      <c r="J252" s="1149" t="str">
        <f>VLOOKUP(B252,線名!$A$4:$C$951,3, )</f>
        <v>IG45</v>
      </c>
      <c r="K252" s="1227"/>
      <c r="L252" s="1227"/>
      <c r="M252" s="1227"/>
      <c r="N252" s="1227"/>
      <c r="O252" s="1227"/>
      <c r="P252" s="1227"/>
      <c r="Q252" s="1227"/>
      <c r="R252" s="1283" t="s">
        <v>4548</v>
      </c>
      <c r="S252" s="1257" t="s">
        <v>3095</v>
      </c>
      <c r="T252" s="1192"/>
      <c r="U252" s="1227"/>
      <c r="V252" s="1316" t="s">
        <v>3634</v>
      </c>
      <c r="W252" s="1257" t="s">
        <v>3095</v>
      </c>
      <c r="X252" s="1227"/>
      <c r="Y252" s="1227"/>
    </row>
    <row r="253" spans="2:25" s="1028" customFormat="1" hidden="1">
      <c r="B253" s="1231" t="s">
        <v>1044</v>
      </c>
      <c r="C253" s="1522" t="s">
        <v>4275</v>
      </c>
      <c r="D253" s="1233">
        <v>0.97291666666666676</v>
      </c>
      <c r="E253" s="1171"/>
      <c r="F253" s="1227"/>
      <c r="G253" s="1227"/>
      <c r="H253" s="1227"/>
      <c r="I253" s="1149" t="str">
        <f>VLOOKUP(瞬跳[[#This Row],[饋線
名稱]],線名!$A$4:$C$1571,2, )</f>
        <v>伸港</v>
      </c>
      <c r="J253" s="1149" t="str">
        <f>VLOOKUP(B253,線名!$A$4:$C$951,3, )</f>
        <v>草埔線</v>
      </c>
      <c r="K253" s="1227"/>
      <c r="L253" s="1227"/>
      <c r="M253" s="1227"/>
      <c r="N253" s="1227"/>
      <c r="O253" s="1227"/>
      <c r="P253" s="1227"/>
      <c r="Q253" s="1227"/>
      <c r="R253" s="1283" t="s">
        <v>4549</v>
      </c>
      <c r="S253" s="1257" t="s">
        <v>3095</v>
      </c>
      <c r="T253" s="1192"/>
      <c r="U253" s="1227"/>
      <c r="V253" s="1316" t="s">
        <v>3671</v>
      </c>
      <c r="W253" s="1257" t="s">
        <v>3095</v>
      </c>
      <c r="X253" s="1227"/>
      <c r="Y253" s="1227"/>
    </row>
    <row r="254" spans="2:25" s="1028" customFormat="1" hidden="1">
      <c r="B254" s="1234" t="s">
        <v>1219</v>
      </c>
      <c r="C254" s="1522" t="s">
        <v>4276</v>
      </c>
      <c r="D254" s="1236">
        <v>0.35486111111111113</v>
      </c>
      <c r="E254" s="1171"/>
      <c r="F254" s="1227"/>
      <c r="G254" s="1227"/>
      <c r="H254" s="1227"/>
      <c r="I254" s="1149" t="str">
        <f>VLOOKUP(瞬跳[[#This Row],[饋線
名稱]],線名!$A$4:$C$1571,2, )</f>
        <v>二林</v>
      </c>
      <c r="J254" s="1149" t="str">
        <f>VLOOKUP(B254,線名!$A$4:$C$951,3, )</f>
        <v>溝頭線</v>
      </c>
      <c r="K254" s="1227"/>
      <c r="L254" s="1227"/>
      <c r="M254" s="1227"/>
      <c r="N254" s="1227"/>
      <c r="O254" s="1227"/>
      <c r="P254" s="1227"/>
      <c r="Q254" s="1227"/>
      <c r="R254" s="1285" t="s">
        <v>4550</v>
      </c>
      <c r="S254" s="1257" t="s">
        <v>3088</v>
      </c>
      <c r="T254" s="1192"/>
      <c r="U254" s="1227"/>
      <c r="V254" s="1316" t="s">
        <v>3591</v>
      </c>
      <c r="W254" s="1257" t="s">
        <v>3089</v>
      </c>
      <c r="X254" s="1227"/>
      <c r="Y254" s="1227"/>
    </row>
    <row r="255" spans="2:25" s="1028" customFormat="1" hidden="1">
      <c r="B255" s="1183" t="s">
        <v>375</v>
      </c>
      <c r="C255" s="1522" t="s">
        <v>4276</v>
      </c>
      <c r="D255" s="1230">
        <v>0.3576388888888889</v>
      </c>
      <c r="E255" s="1171"/>
      <c r="F255" s="1227"/>
      <c r="G255" s="1227"/>
      <c r="H255" s="1227"/>
      <c r="I255" s="1149" t="str">
        <f>VLOOKUP(瞬跳[[#This Row],[饋線
名稱]],線名!$A$4:$C$1571,2, )</f>
        <v>福興</v>
      </c>
      <c r="J255" s="1149" t="str">
        <f>VLOOKUP(B255,線名!$A$4:$C$951,3, )</f>
        <v>9I37</v>
      </c>
      <c r="K255" s="1227"/>
      <c r="L255" s="1227"/>
      <c r="M255" s="1227"/>
      <c r="N255" s="1227"/>
      <c r="O255" s="1227"/>
      <c r="P255" s="1227"/>
      <c r="Q255" s="1227"/>
      <c r="R255" s="1283" t="s">
        <v>4551</v>
      </c>
      <c r="S255" s="1257" t="s">
        <v>3194</v>
      </c>
      <c r="T255" s="1192"/>
      <c r="U255" s="1227"/>
      <c r="V255" s="1316" t="s">
        <v>3589</v>
      </c>
      <c r="W255" s="1257" t="s">
        <v>3194</v>
      </c>
      <c r="X255" s="1227"/>
      <c r="Y255" s="1227"/>
    </row>
    <row r="256" spans="2:25" s="1028" customFormat="1" hidden="1">
      <c r="B256" s="1183" t="s">
        <v>272</v>
      </c>
      <c r="C256" s="1522" t="s">
        <v>4276</v>
      </c>
      <c r="D256" s="1230">
        <v>0.51111111111111118</v>
      </c>
      <c r="E256" s="1171"/>
      <c r="F256" s="1227"/>
      <c r="G256" s="1227"/>
      <c r="H256" s="1227"/>
      <c r="I256" s="1149" t="str">
        <f>VLOOKUP(瞬跳[[#This Row],[饋線
名稱]],線名!$A$4:$C$1571,2, )</f>
        <v>福工</v>
      </c>
      <c r="J256" s="1149" t="str">
        <f>VLOOKUP(B256,線名!$A$4:$C$951,3, )</f>
        <v>外埔線</v>
      </c>
      <c r="K256" s="1227"/>
      <c r="L256" s="1227"/>
      <c r="M256" s="1227"/>
      <c r="N256" s="1227"/>
      <c r="O256" s="1227"/>
      <c r="P256" s="1227"/>
      <c r="Q256" s="1227"/>
      <c r="R256" s="1283" t="s">
        <v>4552</v>
      </c>
      <c r="S256" s="1257" t="s">
        <v>3088</v>
      </c>
      <c r="T256" s="1192"/>
      <c r="U256" s="1227"/>
      <c r="V256" s="1316" t="s">
        <v>3589</v>
      </c>
      <c r="W256" s="1257" t="s">
        <v>3089</v>
      </c>
      <c r="X256" s="1227"/>
      <c r="Y256" s="1227"/>
    </row>
    <row r="257" spans="2:25" s="1028" customFormat="1" hidden="1">
      <c r="B257" s="1231" t="s">
        <v>3018</v>
      </c>
      <c r="C257" s="1522" t="s">
        <v>4277</v>
      </c>
      <c r="D257" s="1233">
        <v>0.25486111111111109</v>
      </c>
      <c r="E257" s="1171"/>
      <c r="F257" s="1227"/>
      <c r="G257" s="1227"/>
      <c r="H257" s="1227"/>
      <c r="I257" s="1149" t="str">
        <f>VLOOKUP(瞬跳[[#This Row],[饋線
名稱]],線名!$A$4:$C$1571,2, )</f>
        <v>彰竹</v>
      </c>
      <c r="J257" s="1149" t="str">
        <f>VLOOKUP(B257,線名!$A$4:$C$951,3, )</f>
        <v>9N26</v>
      </c>
      <c r="K257" s="1227"/>
      <c r="L257" s="1227"/>
      <c r="M257" s="1227"/>
      <c r="N257" s="1227"/>
      <c r="O257" s="1227"/>
      <c r="P257" s="1227"/>
      <c r="Q257" s="1227"/>
      <c r="R257" s="1284" t="s">
        <v>4553</v>
      </c>
      <c r="S257" s="1259" t="s">
        <v>3088</v>
      </c>
      <c r="T257" s="1192"/>
      <c r="U257" s="1227"/>
      <c r="V257" s="1316" t="s">
        <v>3588</v>
      </c>
      <c r="W257" s="1259" t="s">
        <v>3089</v>
      </c>
      <c r="X257" s="1227"/>
      <c r="Y257" s="1227"/>
    </row>
    <row r="258" spans="2:25" s="1028" customFormat="1" hidden="1">
      <c r="B258" s="1273" t="s">
        <v>236</v>
      </c>
      <c r="C258" s="1522" t="s">
        <v>4277</v>
      </c>
      <c r="D258" s="1230">
        <v>0.27847222222222223</v>
      </c>
      <c r="E258" s="1171"/>
      <c r="F258" s="1227"/>
      <c r="G258" s="1227"/>
      <c r="H258" s="1227"/>
      <c r="I258" s="1149" t="str">
        <f>VLOOKUP(瞬跳[[#This Row],[饋線
名稱]],線名!$A$4:$C$1571,2, )</f>
        <v>彰林</v>
      </c>
      <c r="J258" s="1149" t="str">
        <f>VLOOKUP(B258,線名!$A$4:$C$951,3, )</f>
        <v>9M22</v>
      </c>
      <c r="K258" s="1227"/>
      <c r="L258" s="1227"/>
      <c r="M258" s="1227"/>
      <c r="N258" s="1227"/>
      <c r="O258" s="1227"/>
      <c r="P258" s="1227"/>
      <c r="Q258" s="1227"/>
      <c r="R258" s="1282" t="s">
        <v>4554</v>
      </c>
      <c r="S258" s="1257" t="s">
        <v>3194</v>
      </c>
      <c r="T258" s="1192"/>
      <c r="U258" s="1227"/>
      <c r="V258" s="1316" t="s">
        <v>3590</v>
      </c>
      <c r="W258" s="1257" t="s">
        <v>3194</v>
      </c>
      <c r="X258" s="1227"/>
      <c r="Y258" s="1227"/>
    </row>
    <row r="259" spans="2:25" s="1028" customFormat="1" hidden="1">
      <c r="B259" s="1183" t="s">
        <v>894</v>
      </c>
      <c r="C259" s="1522" t="s">
        <v>4277</v>
      </c>
      <c r="D259" s="1230">
        <v>0.32916666666666666</v>
      </c>
      <c r="E259" s="1171"/>
      <c r="F259" s="1227"/>
      <c r="G259" s="1227"/>
      <c r="H259" s="1227"/>
      <c r="I259" s="1149" t="str">
        <f>VLOOKUP(瞬跳[[#This Row],[饋線
名稱]],線名!$A$4:$C$1571,2, )</f>
        <v>埔鹽</v>
      </c>
      <c r="J259" s="1149" t="str">
        <f>VLOOKUP(B259,線名!$A$4:$C$951,3, )</f>
        <v>9J13</v>
      </c>
      <c r="K259" s="1227"/>
      <c r="L259" s="1227"/>
      <c r="M259" s="1227"/>
      <c r="N259" s="1227"/>
      <c r="O259" s="1227"/>
      <c r="P259" s="1227"/>
      <c r="Q259" s="1227"/>
      <c r="R259" s="1283" t="s">
        <v>4555</v>
      </c>
      <c r="S259" s="1257" t="s">
        <v>3194</v>
      </c>
      <c r="T259" s="1192"/>
      <c r="U259" s="1227"/>
      <c r="V259" s="1316" t="s">
        <v>3590</v>
      </c>
      <c r="W259" s="1257" t="s">
        <v>3194</v>
      </c>
      <c r="X259" s="1227"/>
      <c r="Y259" s="1227"/>
    </row>
    <row r="260" spans="2:25" s="1028" customFormat="1" hidden="1">
      <c r="B260" s="1231" t="s">
        <v>372</v>
      </c>
      <c r="C260" s="1522" t="s">
        <v>4277</v>
      </c>
      <c r="D260" s="1233">
        <v>0.4694444444444445</v>
      </c>
      <c r="E260" s="1171"/>
      <c r="F260" s="1227"/>
      <c r="G260" s="1227"/>
      <c r="H260" s="1227"/>
      <c r="I260" s="1149" t="str">
        <f>VLOOKUP(瞬跳[[#This Row],[饋線
名稱]],線名!$A$4:$C$1571,2, )</f>
        <v>福興</v>
      </c>
      <c r="J260" s="1149" t="str">
        <f>VLOOKUP(B260,線名!$A$4:$C$951,3, )</f>
        <v>9I34</v>
      </c>
      <c r="K260" s="1227"/>
      <c r="L260" s="1227"/>
      <c r="M260" s="1227"/>
      <c r="N260" s="1227"/>
      <c r="O260" s="1227"/>
      <c r="P260" s="1227"/>
      <c r="Q260" s="1227"/>
      <c r="R260" s="1283" t="s">
        <v>4556</v>
      </c>
      <c r="S260" s="1257" t="s">
        <v>3167</v>
      </c>
      <c r="T260" s="1192"/>
      <c r="U260" s="1227"/>
      <c r="V260" s="1316" t="s">
        <v>3589</v>
      </c>
      <c r="W260" s="1257" t="s">
        <v>3167</v>
      </c>
      <c r="X260" s="1227"/>
      <c r="Y260" s="1227"/>
    </row>
    <row r="261" spans="2:25" s="1028" customFormat="1" hidden="1">
      <c r="B261" s="1237" t="s">
        <v>699</v>
      </c>
      <c r="C261" s="1522" t="s">
        <v>4277</v>
      </c>
      <c r="D261" s="1239">
        <v>0.76250000000000007</v>
      </c>
      <c r="E261" s="1171"/>
      <c r="F261" s="1227"/>
      <c r="G261" s="1227"/>
      <c r="H261" s="1227"/>
      <c r="I261" s="1149" t="str">
        <f>VLOOKUP(瞬跳[[#This Row],[饋線
名稱]],線名!$A$4:$C$1571,2, )</f>
        <v>福興</v>
      </c>
      <c r="J261" s="1149" t="str">
        <f>VLOOKUP(B261,線名!$A$4:$C$951,3, )</f>
        <v>9I39</v>
      </c>
      <c r="K261" s="1227"/>
      <c r="L261" s="1227"/>
      <c r="M261" s="1227"/>
      <c r="N261" s="1227"/>
      <c r="O261" s="1227"/>
      <c r="P261" s="1227"/>
      <c r="Q261" s="1227"/>
      <c r="R261" s="1283" t="s">
        <v>4557</v>
      </c>
      <c r="S261" s="1257" t="s">
        <v>3088</v>
      </c>
      <c r="T261" s="1192"/>
      <c r="U261" s="1227"/>
      <c r="V261" s="1316" t="s">
        <v>3589</v>
      </c>
      <c r="W261" s="1257" t="s">
        <v>3089</v>
      </c>
      <c r="X261" s="1227"/>
      <c r="Y261" s="1227"/>
    </row>
    <row r="262" spans="2:25" s="1028" customFormat="1" hidden="1">
      <c r="B262" s="1234" t="s">
        <v>631</v>
      </c>
      <c r="C262" s="1522" t="s">
        <v>3179</v>
      </c>
      <c r="D262" s="1236">
        <v>0.21805555555555556</v>
      </c>
      <c r="E262" s="1171"/>
      <c r="F262" s="1227"/>
      <c r="G262" s="1227"/>
      <c r="H262" s="1227"/>
      <c r="I262" s="1149" t="str">
        <f>VLOOKUP(瞬跳[[#This Row],[饋線
名稱]],線名!$A$4:$C$1571,2, )</f>
        <v>社頭</v>
      </c>
      <c r="J262" s="1149" t="str">
        <f>VLOOKUP(B262,線名!$A$4:$C$951,3, )</f>
        <v>社斗線</v>
      </c>
      <c r="K262" s="1227"/>
      <c r="L262" s="1227"/>
      <c r="M262" s="1227"/>
      <c r="N262" s="1227"/>
      <c r="O262" s="1227"/>
      <c r="P262" s="1227"/>
      <c r="Q262" s="1227"/>
      <c r="R262" s="1283" t="s">
        <v>4558</v>
      </c>
      <c r="S262" s="1257" t="s">
        <v>3088</v>
      </c>
      <c r="T262" s="1192"/>
      <c r="U262" s="1227"/>
      <c r="V262" s="1316" t="s">
        <v>3632</v>
      </c>
      <c r="W262" s="1257" t="s">
        <v>3089</v>
      </c>
      <c r="X262" s="1227"/>
      <c r="Y262" s="1227"/>
    </row>
    <row r="263" spans="2:25" s="1028" customFormat="1" hidden="1">
      <c r="B263" s="1183" t="s">
        <v>230</v>
      </c>
      <c r="C263" s="1522" t="s">
        <v>3179</v>
      </c>
      <c r="D263" s="1230">
        <v>0.31875000000000003</v>
      </c>
      <c r="E263" s="1171"/>
      <c r="F263" s="1227"/>
      <c r="G263" s="1227"/>
      <c r="H263" s="1227"/>
      <c r="I263" s="1149" t="str">
        <f>VLOOKUP(瞬跳[[#This Row],[饋線
名稱]],線名!$A$4:$C$1571,2, )</f>
        <v>大城</v>
      </c>
      <c r="J263" s="1149" t="str">
        <f>VLOOKUP(B263,線名!$A$4:$C$951,3, )</f>
        <v>9L37</v>
      </c>
      <c r="K263" s="1227"/>
      <c r="L263" s="1227"/>
      <c r="M263" s="1227"/>
      <c r="N263" s="1227"/>
      <c r="O263" s="1227"/>
      <c r="P263" s="1227"/>
      <c r="Q263" s="1227"/>
      <c r="R263" s="1283" t="s">
        <v>4559</v>
      </c>
      <c r="S263" s="1257" t="s">
        <v>3094</v>
      </c>
      <c r="T263" s="1192"/>
      <c r="U263" s="1227"/>
      <c r="V263" s="1316" t="s">
        <v>3591</v>
      </c>
      <c r="W263" s="1257" t="s">
        <v>3094</v>
      </c>
      <c r="X263" s="1227"/>
      <c r="Y263" s="1227"/>
    </row>
    <row r="264" spans="2:25" s="1028" customFormat="1" hidden="1">
      <c r="B264" s="1231" t="s">
        <v>372</v>
      </c>
      <c r="C264" s="1522" t="s">
        <v>3179</v>
      </c>
      <c r="D264" s="1233">
        <v>0.31875000000000003</v>
      </c>
      <c r="E264" s="1171"/>
      <c r="F264" s="1227"/>
      <c r="G264" s="1227"/>
      <c r="H264" s="1227"/>
      <c r="I264" s="1149" t="str">
        <f>VLOOKUP(瞬跳[[#This Row],[饋線
名稱]],線名!$A$4:$C$1571,2, )</f>
        <v>福興</v>
      </c>
      <c r="J264" s="1149" t="str">
        <f>VLOOKUP(B264,線名!$A$4:$C$951,3, )</f>
        <v>9I34</v>
      </c>
      <c r="K264" s="1227"/>
      <c r="L264" s="1227"/>
      <c r="M264" s="1227"/>
      <c r="N264" s="1227"/>
      <c r="O264" s="1227"/>
      <c r="P264" s="1227"/>
      <c r="Q264" s="1227"/>
      <c r="R264" s="1283" t="s">
        <v>4556</v>
      </c>
      <c r="S264" s="1257" t="s">
        <v>3167</v>
      </c>
      <c r="T264" s="1192"/>
      <c r="U264" s="1227"/>
      <c r="V264" s="1316" t="s">
        <v>3589</v>
      </c>
      <c r="W264" s="1257" t="s">
        <v>3167</v>
      </c>
      <c r="X264" s="1227"/>
      <c r="Y264" s="1227"/>
    </row>
    <row r="265" spans="2:25" s="1028" customFormat="1" hidden="1">
      <c r="B265" s="1234" t="s">
        <v>1434</v>
      </c>
      <c r="C265" s="1522" t="s">
        <v>3179</v>
      </c>
      <c r="D265" s="1236">
        <v>0.33055555555555555</v>
      </c>
      <c r="E265" s="1171"/>
      <c r="F265" s="1227"/>
      <c r="G265" s="1227"/>
      <c r="H265" s="1227"/>
      <c r="I265" s="1149" t="str">
        <f>VLOOKUP(瞬跳[[#This Row],[饋線
名稱]],線名!$A$4:$C$1571,2, )</f>
        <v>二林</v>
      </c>
      <c r="J265" s="1149" t="str">
        <f>VLOOKUP(B265,線名!$A$4:$C$951,3, )</f>
        <v>三合線</v>
      </c>
      <c r="K265" s="1227"/>
      <c r="L265" s="1227"/>
      <c r="M265" s="1227"/>
      <c r="N265" s="1227"/>
      <c r="O265" s="1227"/>
      <c r="P265" s="1227"/>
      <c r="Q265" s="1227"/>
      <c r="R265" s="1285" t="s">
        <v>4560</v>
      </c>
      <c r="S265" s="1257" t="s">
        <v>3181</v>
      </c>
      <c r="T265" s="1192"/>
      <c r="U265" s="1227"/>
      <c r="V265" s="1316" t="s">
        <v>3591</v>
      </c>
      <c r="W265" s="1257" t="s">
        <v>3181</v>
      </c>
      <c r="X265" s="1227"/>
      <c r="Y265" s="1227"/>
    </row>
    <row r="266" spans="2:25" s="1028" customFormat="1" hidden="1">
      <c r="B266" s="1183" t="s">
        <v>252</v>
      </c>
      <c r="C266" s="1522" t="s">
        <v>3179</v>
      </c>
      <c r="D266" s="1230">
        <v>0.85902777777777783</v>
      </c>
      <c r="E266" s="1171"/>
      <c r="F266" s="1227"/>
      <c r="G266" s="1227"/>
      <c r="H266" s="1227"/>
      <c r="I266" s="1149" t="str">
        <f>VLOOKUP(瞬跳[[#This Row],[饋線
名稱]],線名!$A$4:$C$1571,2, )</f>
        <v>溝墘</v>
      </c>
      <c r="J266" s="1149" t="str">
        <f>VLOOKUP(B266,線名!$A$4:$C$951,3, )</f>
        <v>溝圳線</v>
      </c>
      <c r="K266" s="1227"/>
      <c r="L266" s="1227"/>
      <c r="M266" s="1227"/>
      <c r="N266" s="1227"/>
      <c r="O266" s="1227"/>
      <c r="P266" s="1227"/>
      <c r="Q266" s="1227"/>
      <c r="R266" s="1283" t="s">
        <v>4561</v>
      </c>
      <c r="S266" s="1257" t="s">
        <v>3181</v>
      </c>
      <c r="T266" s="1192"/>
      <c r="U266" s="1227"/>
      <c r="V266" s="1316" t="s">
        <v>3589</v>
      </c>
      <c r="W266" s="1257" t="s">
        <v>3181</v>
      </c>
      <c r="X266" s="1227"/>
      <c r="Y266" s="1227"/>
    </row>
    <row r="267" spans="2:25" s="1028" customFormat="1" hidden="1">
      <c r="B267" s="1237" t="s">
        <v>625</v>
      </c>
      <c r="C267" s="1522" t="s">
        <v>3183</v>
      </c>
      <c r="D267" s="1239">
        <v>0.16944444444444443</v>
      </c>
      <c r="E267" s="1171"/>
      <c r="F267" s="1227"/>
      <c r="G267" s="1227"/>
      <c r="H267" s="1227"/>
      <c r="I267" s="1149" t="str">
        <f>VLOOKUP(瞬跳[[#This Row],[饋線
名稱]],線名!$A$4:$C$1571,2, )</f>
        <v>二水</v>
      </c>
      <c r="J267" s="1149" t="str">
        <f>VLOOKUP(B267,線名!$A$4:$C$951,3, )</f>
        <v>榮光線</v>
      </c>
      <c r="K267" s="1227"/>
      <c r="L267" s="1227"/>
      <c r="M267" s="1227"/>
      <c r="N267" s="1227"/>
      <c r="O267" s="1227"/>
      <c r="P267" s="1227"/>
      <c r="Q267" s="1227"/>
      <c r="R267" s="1283" t="s">
        <v>4562</v>
      </c>
      <c r="S267" s="1257" t="s">
        <v>3095</v>
      </c>
      <c r="T267" s="1192"/>
      <c r="U267" s="1227"/>
      <c r="V267" s="1316" t="s">
        <v>3634</v>
      </c>
      <c r="W267" s="1257" t="s">
        <v>3095</v>
      </c>
      <c r="X267" s="1227"/>
      <c r="Y267" s="1227"/>
    </row>
    <row r="268" spans="2:25" s="1028" customFormat="1" hidden="1">
      <c r="B268" s="1237" t="s">
        <v>222</v>
      </c>
      <c r="C268" s="1522" t="s">
        <v>3183</v>
      </c>
      <c r="D268" s="1239">
        <v>0.24652777777777779</v>
      </c>
      <c r="E268" s="1171"/>
      <c r="F268" s="1227"/>
      <c r="G268" s="1227"/>
      <c r="H268" s="1227"/>
      <c r="I268" s="1149" t="str">
        <f>VLOOKUP(瞬跳[[#This Row],[饋線
名稱]],線名!$A$4:$C$1571,2, )</f>
        <v>大城</v>
      </c>
      <c r="J268" s="1149" t="str">
        <f>VLOOKUP(B268,線名!$A$4:$C$951,3, )</f>
        <v>9L29</v>
      </c>
      <c r="K268" s="1227"/>
      <c r="L268" s="1227"/>
      <c r="M268" s="1227"/>
      <c r="N268" s="1227"/>
      <c r="O268" s="1227"/>
      <c r="P268" s="1227"/>
      <c r="Q268" s="1227"/>
      <c r="R268" s="1283" t="s">
        <v>4563</v>
      </c>
      <c r="S268" s="1257" t="s">
        <v>3132</v>
      </c>
      <c r="T268" s="1192"/>
      <c r="U268" s="1227"/>
      <c r="V268" s="1316" t="s">
        <v>3591</v>
      </c>
      <c r="W268" s="1257" t="s">
        <v>3132</v>
      </c>
      <c r="X268" s="1227"/>
      <c r="Y268" s="1227"/>
    </row>
    <row r="269" spans="2:25" s="1028" customFormat="1" hidden="1">
      <c r="B269" s="1183" t="s">
        <v>66</v>
      </c>
      <c r="C269" s="1522" t="s">
        <v>3183</v>
      </c>
      <c r="D269" s="1230">
        <v>0.27569444444444446</v>
      </c>
      <c r="E269" s="1171"/>
      <c r="F269" s="1227"/>
      <c r="G269" s="1227"/>
      <c r="H269" s="1227"/>
      <c r="I269" s="1149" t="str">
        <f>VLOOKUP(瞬跳[[#This Row],[饋線
名稱]],線名!$A$4:$C$1571,2, )</f>
        <v>漢寶</v>
      </c>
      <c r="J269" s="1149" t="str">
        <f>VLOOKUP(B269,線名!$A$4:$C$951,3, )</f>
        <v>9G23</v>
      </c>
      <c r="K269" s="1227"/>
      <c r="L269" s="1227"/>
      <c r="M269" s="1227"/>
      <c r="N269" s="1227"/>
      <c r="O269" s="1227"/>
      <c r="P269" s="1227"/>
      <c r="Q269" s="1227"/>
      <c r="R269" s="1283" t="s">
        <v>3132</v>
      </c>
      <c r="S269" s="1257" t="s">
        <v>3132</v>
      </c>
      <c r="T269" s="1192"/>
      <c r="U269" s="1227"/>
      <c r="V269" s="1316" t="s">
        <v>3591</v>
      </c>
      <c r="W269" s="1257" t="s">
        <v>3132</v>
      </c>
      <c r="X269" s="1227"/>
      <c r="Y269" s="1227"/>
    </row>
    <row r="270" spans="2:25" s="1028" customFormat="1" hidden="1">
      <c r="B270" s="1237" t="s">
        <v>1196</v>
      </c>
      <c r="C270" s="1522" t="s">
        <v>3183</v>
      </c>
      <c r="D270" s="1239">
        <v>0.42708333333333331</v>
      </c>
      <c r="E270" s="1171"/>
      <c r="F270" s="1227"/>
      <c r="G270" s="1227"/>
      <c r="H270" s="1227"/>
      <c r="I270" s="1149" t="str">
        <f>VLOOKUP(瞬跳[[#This Row],[饋線
名稱]],線名!$A$4:$C$1571,2, )</f>
        <v>草港</v>
      </c>
      <c r="J270" s="1149" t="str">
        <f>VLOOKUP(B270,線名!$A$4:$C$951,3, )</f>
        <v>草中線</v>
      </c>
      <c r="K270" s="1227"/>
      <c r="L270" s="1227"/>
      <c r="M270" s="1227"/>
      <c r="N270" s="1227"/>
      <c r="O270" s="1227"/>
      <c r="P270" s="1227"/>
      <c r="Q270" s="1227"/>
      <c r="R270" s="1283" t="s">
        <v>4564</v>
      </c>
      <c r="S270" s="1257" t="s">
        <v>3132</v>
      </c>
      <c r="T270" s="1192"/>
      <c r="U270" s="1227"/>
      <c r="V270" s="1316" t="s">
        <v>3589</v>
      </c>
      <c r="W270" s="1257" t="s">
        <v>3132</v>
      </c>
      <c r="X270" s="1227"/>
      <c r="Y270" s="1227"/>
    </row>
    <row r="271" spans="2:25" s="1028" customFormat="1" hidden="1">
      <c r="B271" s="1237" t="s">
        <v>1251</v>
      </c>
      <c r="C271" s="1522" t="s">
        <v>3185</v>
      </c>
      <c r="D271" s="1239">
        <v>7.5694444444444439E-2</v>
      </c>
      <c r="E271" s="1171"/>
      <c r="F271" s="1227"/>
      <c r="G271" s="1227"/>
      <c r="H271" s="1227"/>
      <c r="I271" s="1149" t="str">
        <f>VLOOKUP(瞬跳[[#This Row],[饋線
名稱]],線名!$A$4:$C$1571,2, )</f>
        <v>二水</v>
      </c>
      <c r="J271" s="1149" t="str">
        <f>VLOOKUP(B271,線名!$A$4:$C$951,3, )</f>
        <v>大莊線</v>
      </c>
      <c r="K271" s="1227"/>
      <c r="L271" s="1227"/>
      <c r="M271" s="1227"/>
      <c r="N271" s="1227"/>
      <c r="O271" s="1227"/>
      <c r="P271" s="1227"/>
      <c r="Q271" s="1227"/>
      <c r="R271" s="1283" t="s">
        <v>4565</v>
      </c>
      <c r="S271" s="1257" t="s">
        <v>3095</v>
      </c>
      <c r="T271" s="1192"/>
      <c r="U271" s="1227"/>
      <c r="V271" s="1316" t="s">
        <v>3634</v>
      </c>
      <c r="W271" s="1257" t="s">
        <v>3095</v>
      </c>
      <c r="X271" s="1227"/>
      <c r="Y271" s="1227"/>
    </row>
    <row r="272" spans="2:25" s="1028" customFormat="1" hidden="1">
      <c r="B272" s="1183" t="s">
        <v>1483</v>
      </c>
      <c r="C272" s="1522" t="s">
        <v>3185</v>
      </c>
      <c r="D272" s="1230">
        <v>0.12361111111111112</v>
      </c>
      <c r="E272" s="1171"/>
      <c r="F272" s="1227"/>
      <c r="G272" s="1227"/>
      <c r="H272" s="1227"/>
      <c r="I272" s="1149" t="str">
        <f>VLOOKUP(瞬跳[[#This Row],[饋線
名稱]],線名!$A$4:$C$1571,2, )</f>
        <v>員林</v>
      </c>
      <c r="J272" s="1149" t="str">
        <f>VLOOKUP(B272,線名!$A$4:$C$951,3, )</f>
        <v>9C36</v>
      </c>
      <c r="K272" s="1227"/>
      <c r="L272" s="1227"/>
      <c r="M272" s="1227"/>
      <c r="N272" s="1227"/>
      <c r="O272" s="1227"/>
      <c r="P272" s="1227"/>
      <c r="Q272" s="1227"/>
      <c r="R272" s="1283" t="s">
        <v>4566</v>
      </c>
      <c r="S272" s="1257" t="s">
        <v>3167</v>
      </c>
      <c r="T272" s="1192"/>
      <c r="U272" s="1227"/>
      <c r="V272" s="1316" t="s">
        <v>3590</v>
      </c>
      <c r="W272" s="1257" t="s">
        <v>3167</v>
      </c>
      <c r="X272" s="1227"/>
      <c r="Y272" s="1227"/>
    </row>
    <row r="273" spans="2:25" s="1028" customFormat="1" hidden="1">
      <c r="B273" s="1231" t="s">
        <v>446</v>
      </c>
      <c r="C273" s="1522" t="s">
        <v>3190</v>
      </c>
      <c r="D273" s="1233">
        <v>0.15208333333333332</v>
      </c>
      <c r="E273" s="1171"/>
      <c r="F273" s="1227"/>
      <c r="G273" s="1227"/>
      <c r="H273" s="1227"/>
      <c r="I273" s="1149" t="str">
        <f>VLOOKUP(瞬跳[[#This Row],[饋線
名稱]],線名!$A$4:$C$1571,2, )</f>
        <v>大城</v>
      </c>
      <c r="J273" s="1149" t="str">
        <f>VLOOKUP(B273,線名!$A$4:$C$951,3, )</f>
        <v>9L22</v>
      </c>
      <c r="K273" s="1227"/>
      <c r="L273" s="1227"/>
      <c r="M273" s="1227"/>
      <c r="N273" s="1227"/>
      <c r="O273" s="1227"/>
      <c r="P273" s="1227"/>
      <c r="Q273" s="1227"/>
      <c r="R273" s="1283" t="s">
        <v>4567</v>
      </c>
      <c r="S273" s="1257" t="s">
        <v>3095</v>
      </c>
      <c r="T273" s="1192"/>
      <c r="U273" s="1227"/>
      <c r="V273" s="1316" t="s">
        <v>3591</v>
      </c>
      <c r="W273" s="1257" t="s">
        <v>3095</v>
      </c>
      <c r="X273" s="1227"/>
      <c r="Y273" s="1227"/>
    </row>
    <row r="274" spans="2:25" s="1028" customFormat="1" hidden="1">
      <c r="B274" s="1231" t="s">
        <v>64</v>
      </c>
      <c r="C274" s="1522" t="s">
        <v>3190</v>
      </c>
      <c r="D274" s="1233">
        <v>0.35416666666666669</v>
      </c>
      <c r="E274" s="1171"/>
      <c r="F274" s="1227"/>
      <c r="G274" s="1227"/>
      <c r="H274" s="1227"/>
      <c r="I274" s="1149" t="str">
        <f>VLOOKUP(瞬跳[[#This Row],[饋線
名稱]],線名!$A$4:$C$1571,2, )</f>
        <v>漢寶</v>
      </c>
      <c r="J274" s="1149" t="str">
        <f>VLOOKUP(B274,線名!$A$4:$C$951,3, )</f>
        <v>9G21</v>
      </c>
      <c r="K274" s="1227"/>
      <c r="L274" s="1227"/>
      <c r="M274" s="1227"/>
      <c r="N274" s="1227"/>
      <c r="O274" s="1227"/>
      <c r="P274" s="1227"/>
      <c r="Q274" s="1227"/>
      <c r="R274" s="1283" t="s">
        <v>4568</v>
      </c>
      <c r="S274" s="1257" t="s">
        <v>3181</v>
      </c>
      <c r="T274" s="1192"/>
      <c r="U274" s="1227"/>
      <c r="V274" s="1316" t="s">
        <v>3590</v>
      </c>
      <c r="W274" s="1257" t="s">
        <v>3181</v>
      </c>
      <c r="X274" s="1227"/>
      <c r="Y274" s="1227"/>
    </row>
    <row r="275" spans="2:25" s="1028" customFormat="1" hidden="1">
      <c r="B275" s="1237" t="s">
        <v>1323</v>
      </c>
      <c r="C275" s="1522" t="s">
        <v>3190</v>
      </c>
      <c r="D275" s="1239">
        <v>0.35416666666666669</v>
      </c>
      <c r="E275" s="1171"/>
      <c r="F275" s="1227"/>
      <c r="G275" s="1227"/>
      <c r="H275" s="1227"/>
      <c r="I275" s="1149" t="str">
        <f>VLOOKUP(瞬跳[[#This Row],[饋線
名稱]],線名!$A$4:$C$1571,2, )</f>
        <v>漢寶</v>
      </c>
      <c r="J275" s="1149" t="str">
        <f>VLOOKUP(B275,線名!$A$4:$C$951,3, )</f>
        <v>9G34</v>
      </c>
      <c r="K275" s="1227"/>
      <c r="L275" s="1227"/>
      <c r="M275" s="1227"/>
      <c r="N275" s="1227"/>
      <c r="O275" s="1227"/>
      <c r="P275" s="1227"/>
      <c r="Q275" s="1227"/>
      <c r="R275" s="1283" t="s">
        <v>4568</v>
      </c>
      <c r="S275" s="1257" t="s">
        <v>3181</v>
      </c>
      <c r="T275" s="1192"/>
      <c r="U275" s="1227"/>
      <c r="V275" s="1316" t="s">
        <v>3590</v>
      </c>
      <c r="W275" s="1257" t="s">
        <v>3181</v>
      </c>
      <c r="X275" s="1227"/>
      <c r="Y275" s="1227"/>
    </row>
    <row r="276" spans="2:25" s="1028" customFormat="1" hidden="1">
      <c r="B276" s="1231" t="s">
        <v>1251</v>
      </c>
      <c r="C276" s="1522" t="s">
        <v>3192</v>
      </c>
      <c r="D276" s="1233">
        <v>6.9444444444444447E-4</v>
      </c>
      <c r="E276" s="1171"/>
      <c r="F276" s="1227"/>
      <c r="G276" s="1227"/>
      <c r="H276" s="1227"/>
      <c r="I276" s="1149" t="str">
        <f>VLOOKUP(瞬跳[[#This Row],[饋線
名稱]],線名!$A$4:$C$1571,2, )</f>
        <v>二水</v>
      </c>
      <c r="J276" s="1149" t="str">
        <f>VLOOKUP(B276,線名!$A$4:$C$951,3, )</f>
        <v>大莊線</v>
      </c>
      <c r="K276" s="1227"/>
      <c r="L276" s="1227"/>
      <c r="M276" s="1227"/>
      <c r="N276" s="1227"/>
      <c r="O276" s="1227"/>
      <c r="P276" s="1227"/>
      <c r="Q276" s="1227"/>
      <c r="R276" s="1284" t="s">
        <v>4569</v>
      </c>
      <c r="S276" s="1259" t="s">
        <v>3095</v>
      </c>
      <c r="T276" s="1192"/>
      <c r="U276" s="1227"/>
      <c r="V276" s="1316" t="s">
        <v>3634</v>
      </c>
      <c r="W276" s="1259" t="s">
        <v>3095</v>
      </c>
      <c r="X276" s="1227"/>
      <c r="Y276" s="1227"/>
    </row>
    <row r="277" spans="2:25" s="1028" customFormat="1" hidden="1">
      <c r="B277" s="1231" t="s">
        <v>49</v>
      </c>
      <c r="C277" s="1522" t="s">
        <v>3192</v>
      </c>
      <c r="D277" s="1233">
        <v>0.22222222222222221</v>
      </c>
      <c r="E277" s="1171"/>
      <c r="F277" s="1227"/>
      <c r="G277" s="1227"/>
      <c r="H277" s="1227"/>
      <c r="I277" s="1149" t="str">
        <f>VLOOKUP(瞬跳[[#This Row],[饋線
名稱]],線名!$A$4:$C$1571,2, )</f>
        <v>漢寶</v>
      </c>
      <c r="J277" s="1149" t="str">
        <f>VLOOKUP(B277,線名!$A$4:$C$951,3, )</f>
        <v>9G30</v>
      </c>
      <c r="K277" s="1227"/>
      <c r="L277" s="1227"/>
      <c r="M277" s="1227"/>
      <c r="N277" s="1227"/>
      <c r="O277" s="1227"/>
      <c r="P277" s="1227"/>
      <c r="Q277" s="1227"/>
      <c r="R277" s="1283" t="s">
        <v>4570</v>
      </c>
      <c r="S277" s="1257" t="s">
        <v>3088</v>
      </c>
      <c r="T277" s="1192"/>
      <c r="U277" s="1227"/>
      <c r="V277" s="1316" t="s">
        <v>3589</v>
      </c>
      <c r="W277" s="1257" t="s">
        <v>3089</v>
      </c>
      <c r="X277" s="1227"/>
      <c r="Y277" s="1227"/>
    </row>
    <row r="278" spans="2:25" s="1028" customFormat="1" hidden="1">
      <c r="B278" s="1231" t="s">
        <v>1196</v>
      </c>
      <c r="C278" s="1522" t="s">
        <v>3192</v>
      </c>
      <c r="D278" s="1233">
        <v>0.28541666666666665</v>
      </c>
      <c r="E278" s="1171"/>
      <c r="F278" s="1227"/>
      <c r="G278" s="1227"/>
      <c r="H278" s="1227"/>
      <c r="I278" s="1149" t="str">
        <f>VLOOKUP(瞬跳[[#This Row],[饋線
名稱]],線名!$A$4:$C$1571,2, )</f>
        <v>草港</v>
      </c>
      <c r="J278" s="1149" t="str">
        <f>VLOOKUP(B278,線名!$A$4:$C$951,3, )</f>
        <v>草中線</v>
      </c>
      <c r="K278" s="1227"/>
      <c r="L278" s="1227"/>
      <c r="M278" s="1227"/>
      <c r="N278" s="1227"/>
      <c r="O278" s="1227"/>
      <c r="P278" s="1227"/>
      <c r="Q278" s="1227"/>
      <c r="R278" s="1285" t="s">
        <v>4571</v>
      </c>
      <c r="S278" s="1257" t="s">
        <v>3088</v>
      </c>
      <c r="T278" s="1192"/>
      <c r="U278" s="1227"/>
      <c r="V278" s="1316" t="s">
        <v>3589</v>
      </c>
      <c r="W278" s="1257" t="s">
        <v>3089</v>
      </c>
      <c r="X278" s="1227"/>
      <c r="Y278" s="1227"/>
    </row>
    <row r="279" spans="2:25" s="1028" customFormat="1" hidden="1">
      <c r="B279" s="1231" t="s">
        <v>66</v>
      </c>
      <c r="C279" s="1522" t="s">
        <v>3192</v>
      </c>
      <c r="D279" s="1233">
        <v>0.3666666666666667</v>
      </c>
      <c r="E279" s="1171"/>
      <c r="F279" s="1227"/>
      <c r="G279" s="1227"/>
      <c r="H279" s="1227"/>
      <c r="I279" s="1149" t="str">
        <f>VLOOKUP(瞬跳[[#This Row],[饋線
名稱]],線名!$A$4:$C$1571,2, )</f>
        <v>漢寶</v>
      </c>
      <c r="J279" s="1149" t="str">
        <f>VLOOKUP(B279,線名!$A$4:$C$951,3, )</f>
        <v>9G23</v>
      </c>
      <c r="K279" s="1227"/>
      <c r="L279" s="1227"/>
      <c r="M279" s="1227"/>
      <c r="N279" s="1227"/>
      <c r="O279" s="1227"/>
      <c r="P279" s="1227"/>
      <c r="Q279" s="1227"/>
      <c r="R279" s="1283" t="s">
        <v>4572</v>
      </c>
      <c r="S279" s="1257" t="s">
        <v>3181</v>
      </c>
      <c r="T279" s="1192"/>
      <c r="U279" s="1227"/>
      <c r="V279" s="1316" t="s">
        <v>3591</v>
      </c>
      <c r="W279" s="1257" t="s">
        <v>3181</v>
      </c>
      <c r="X279" s="1227"/>
      <c r="Y279" s="1227"/>
    </row>
    <row r="280" spans="2:25" s="1028" customFormat="1" hidden="1">
      <c r="B280" s="1231" t="s">
        <v>230</v>
      </c>
      <c r="C280" s="1522" t="s">
        <v>3192</v>
      </c>
      <c r="D280" s="1233">
        <v>0.63958333333333328</v>
      </c>
      <c r="E280" s="1171"/>
      <c r="F280" s="1227"/>
      <c r="G280" s="1227"/>
      <c r="H280" s="1227"/>
      <c r="I280" s="1149" t="str">
        <f>VLOOKUP(瞬跳[[#This Row],[饋線
名稱]],線名!$A$4:$C$1571,2, )</f>
        <v>大城</v>
      </c>
      <c r="J280" s="1149" t="str">
        <f>VLOOKUP(B280,線名!$A$4:$C$951,3, )</f>
        <v>9L37</v>
      </c>
      <c r="K280" s="1227"/>
      <c r="L280" s="1227"/>
      <c r="M280" s="1227"/>
      <c r="N280" s="1227"/>
      <c r="O280" s="1227"/>
      <c r="P280" s="1227"/>
      <c r="Q280" s="1227"/>
      <c r="R280" s="1285" t="s">
        <v>4573</v>
      </c>
      <c r="S280" s="1257" t="s">
        <v>3181</v>
      </c>
      <c r="T280" s="1192"/>
      <c r="U280" s="1227"/>
      <c r="V280" s="1316" t="s">
        <v>3591</v>
      </c>
      <c r="W280" s="1257" t="s">
        <v>3181</v>
      </c>
      <c r="X280" s="1227"/>
      <c r="Y280" s="1227"/>
    </row>
    <row r="281" spans="2:25" s="1028" customFormat="1" hidden="1">
      <c r="B281" s="1234" t="s">
        <v>895</v>
      </c>
      <c r="C281" s="1522" t="s">
        <v>4278</v>
      </c>
      <c r="D281" s="1236">
        <v>0.69236111111111109</v>
      </c>
      <c r="E281" s="1171"/>
      <c r="F281" s="1227"/>
      <c r="G281" s="1227"/>
      <c r="H281" s="1227"/>
      <c r="I281" s="1149" t="str">
        <f>VLOOKUP(瞬跳[[#This Row],[饋線
名稱]],線名!$A$4:$C$1571,2, )</f>
        <v>埔鹽</v>
      </c>
      <c r="J281" s="1149" t="str">
        <f>VLOOKUP(B281,線名!$A$4:$C$951,3, )</f>
        <v>9J14</v>
      </c>
      <c r="K281" s="1227"/>
      <c r="L281" s="1227"/>
      <c r="M281" s="1227"/>
      <c r="N281" s="1227"/>
      <c r="O281" s="1227"/>
      <c r="P281" s="1227"/>
      <c r="Q281" s="1227"/>
      <c r="R281" s="1283" t="s">
        <v>4574</v>
      </c>
      <c r="S281" s="1257" t="s">
        <v>3096</v>
      </c>
      <c r="T281" s="1192"/>
      <c r="U281" s="1227"/>
      <c r="V281" s="1316" t="s">
        <v>3590</v>
      </c>
      <c r="W281" s="1257" t="s">
        <v>3096</v>
      </c>
      <c r="X281" s="1227"/>
      <c r="Y281" s="1227"/>
    </row>
    <row r="282" spans="2:25" s="1028" customFormat="1" hidden="1">
      <c r="B282" s="1183" t="s">
        <v>895</v>
      </c>
      <c r="C282" s="1522" t="s">
        <v>4278</v>
      </c>
      <c r="D282" s="1230">
        <v>0.69305555555555554</v>
      </c>
      <c r="E282" s="1171"/>
      <c r="F282" s="1227"/>
      <c r="G282" s="1227"/>
      <c r="H282" s="1227"/>
      <c r="I282" s="1149" t="str">
        <f>VLOOKUP(瞬跳[[#This Row],[饋線
名稱]],線名!$A$4:$C$1571,2, )</f>
        <v>埔鹽</v>
      </c>
      <c r="J282" s="1149" t="str">
        <f>VLOOKUP(B282,線名!$A$4:$C$951,3, )</f>
        <v>9J14</v>
      </c>
      <c r="K282" s="1227"/>
      <c r="L282" s="1227"/>
      <c r="M282" s="1227"/>
      <c r="N282" s="1227"/>
      <c r="O282" s="1227"/>
      <c r="P282" s="1227"/>
      <c r="Q282" s="1227"/>
      <c r="R282" s="1293" t="s">
        <v>4574</v>
      </c>
      <c r="S282" s="1258" t="s">
        <v>3096</v>
      </c>
      <c r="T282" s="1192"/>
      <c r="U282" s="1227"/>
      <c r="V282" s="1316" t="s">
        <v>3590</v>
      </c>
      <c r="W282" s="1258" t="s">
        <v>3096</v>
      </c>
      <c r="X282" s="1227"/>
      <c r="Y282" s="1227"/>
    </row>
    <row r="283" spans="2:25" s="1028" customFormat="1" hidden="1">
      <c r="B283" s="1183" t="s">
        <v>1057</v>
      </c>
      <c r="C283" s="1522" t="s">
        <v>3198</v>
      </c>
      <c r="D283" s="1230">
        <v>0.19513888888888889</v>
      </c>
      <c r="E283" s="1171"/>
      <c r="F283" s="1227"/>
      <c r="G283" s="1227"/>
      <c r="H283" s="1227"/>
      <c r="I283" s="1149" t="str">
        <f>VLOOKUP(瞬跳[[#This Row],[饋線
名稱]],線名!$A$4:$C$1571,2, )</f>
        <v>員東</v>
      </c>
      <c r="J283" s="1149" t="str">
        <f>VLOOKUP(B283,線名!$A$4:$C$951,3, )</f>
        <v>東北線</v>
      </c>
      <c r="K283" s="1227"/>
      <c r="L283" s="1227"/>
      <c r="M283" s="1227"/>
      <c r="N283" s="1227"/>
      <c r="O283" s="1227"/>
      <c r="P283" s="1227"/>
      <c r="Q283" s="1227"/>
      <c r="R283" s="1283" t="s">
        <v>4575</v>
      </c>
      <c r="S283" s="1257" t="s">
        <v>3088</v>
      </c>
      <c r="T283" s="1192"/>
      <c r="U283" s="1227"/>
      <c r="V283" s="1316" t="s">
        <v>3590</v>
      </c>
      <c r="W283" s="1257" t="s">
        <v>3089</v>
      </c>
      <c r="X283" s="1227"/>
      <c r="Y283" s="1227"/>
    </row>
    <row r="284" spans="2:25" s="1028" customFormat="1" hidden="1">
      <c r="B284" s="1231" t="s">
        <v>1056</v>
      </c>
      <c r="C284" s="1522" t="s">
        <v>3198</v>
      </c>
      <c r="D284" s="1233">
        <v>0.2076388888888889</v>
      </c>
      <c r="E284" s="1171"/>
      <c r="F284" s="1227"/>
      <c r="G284" s="1227"/>
      <c r="H284" s="1227"/>
      <c r="I284" s="1149" t="str">
        <f>VLOOKUP(瞬跳[[#This Row],[饋線
名稱]],線名!$A$4:$C$1571,2, )</f>
        <v>員東</v>
      </c>
      <c r="J284" s="1149" t="str">
        <f>VLOOKUP(B284,線名!$A$4:$C$951,3, )</f>
        <v>東羽線</v>
      </c>
      <c r="K284" s="1227"/>
      <c r="L284" s="1227"/>
      <c r="M284" s="1227"/>
      <c r="N284" s="1227"/>
      <c r="O284" s="1227"/>
      <c r="P284" s="1227"/>
      <c r="Q284" s="1227"/>
      <c r="R284" s="1283" t="s">
        <v>4576</v>
      </c>
      <c r="S284" s="1257" t="s">
        <v>3088</v>
      </c>
      <c r="T284" s="1192"/>
      <c r="U284" s="1227"/>
      <c r="V284" s="1316" t="s">
        <v>3590</v>
      </c>
      <c r="W284" s="1257" t="s">
        <v>3089</v>
      </c>
      <c r="X284" s="1227"/>
      <c r="Y284" s="1227"/>
    </row>
    <row r="285" spans="2:25" s="1028" customFormat="1" hidden="1">
      <c r="B285" s="1234" t="s">
        <v>64</v>
      </c>
      <c r="C285" s="1522" t="s">
        <v>3198</v>
      </c>
      <c r="D285" s="1236">
        <v>0.34861111111111115</v>
      </c>
      <c r="E285" s="1171"/>
      <c r="F285" s="1227"/>
      <c r="G285" s="1227"/>
      <c r="H285" s="1227"/>
      <c r="I285" s="1149" t="str">
        <f>VLOOKUP(瞬跳[[#This Row],[饋線
名稱]],線名!$A$4:$C$1571,2, )</f>
        <v>漢寶</v>
      </c>
      <c r="J285" s="1149" t="str">
        <f>VLOOKUP(B285,線名!$A$4:$C$951,3, )</f>
        <v>9G21</v>
      </c>
      <c r="K285" s="1227"/>
      <c r="L285" s="1227"/>
      <c r="M285" s="1227"/>
      <c r="N285" s="1227"/>
      <c r="O285" s="1227"/>
      <c r="P285" s="1227"/>
      <c r="Q285" s="1227"/>
      <c r="R285" s="1283" t="s">
        <v>4577</v>
      </c>
      <c r="S285" s="1257" t="s">
        <v>3088</v>
      </c>
      <c r="T285" s="1192"/>
      <c r="U285" s="1227"/>
      <c r="V285" s="1316" t="s">
        <v>3591</v>
      </c>
      <c r="W285" s="1257" t="s">
        <v>3089</v>
      </c>
      <c r="X285" s="1227"/>
      <c r="Y285" s="1227"/>
    </row>
    <row r="286" spans="2:25" s="1028" customFormat="1" hidden="1">
      <c r="B286" s="1234" t="s">
        <v>223</v>
      </c>
      <c r="C286" s="1522" t="s">
        <v>3198</v>
      </c>
      <c r="D286" s="1236">
        <v>0.46875</v>
      </c>
      <c r="E286" s="1171"/>
      <c r="F286" s="1227"/>
      <c r="G286" s="1227"/>
      <c r="H286" s="1227"/>
      <c r="I286" s="1149" t="str">
        <f>VLOOKUP(瞬跳[[#This Row],[饋線
名稱]],線名!$A$4:$C$1571,2, )</f>
        <v>大城</v>
      </c>
      <c r="J286" s="1149" t="str">
        <f>VLOOKUP(B286,線名!$A$4:$C$951,3, )</f>
        <v>9L30</v>
      </c>
      <c r="K286" s="1227"/>
      <c r="L286" s="1227"/>
      <c r="M286" s="1227"/>
      <c r="N286" s="1227"/>
      <c r="O286" s="1227"/>
      <c r="P286" s="1227"/>
      <c r="Q286" s="1227"/>
      <c r="R286" s="1283" t="s">
        <v>4578</v>
      </c>
      <c r="S286" s="1257" t="s">
        <v>3088</v>
      </c>
      <c r="T286" s="1192"/>
      <c r="U286" s="1227"/>
      <c r="V286" s="1316" t="s">
        <v>3589</v>
      </c>
      <c r="W286" s="1257" t="s">
        <v>3089</v>
      </c>
      <c r="X286" s="1227"/>
      <c r="Y286" s="1227"/>
    </row>
    <row r="287" spans="2:25" s="1028" customFormat="1" hidden="1">
      <c r="B287" s="1234" t="s">
        <v>1192</v>
      </c>
      <c r="C287" s="1522" t="s">
        <v>3198</v>
      </c>
      <c r="D287" s="1236">
        <v>0.69652777777777775</v>
      </c>
      <c r="E287" s="1171"/>
      <c r="F287" s="1227"/>
      <c r="G287" s="1227"/>
      <c r="H287" s="1227"/>
      <c r="I287" s="1149" t="str">
        <f>VLOOKUP(瞬跳[[#This Row],[饋線
名稱]],線名!$A$4:$C$1571,2, )</f>
        <v>草港</v>
      </c>
      <c r="J287" s="1149" t="str">
        <f>VLOOKUP(B287,線名!$A$4:$C$951,3, )</f>
        <v>西崙線</v>
      </c>
      <c r="K287" s="1227"/>
      <c r="L287" s="1227"/>
      <c r="M287" s="1227"/>
      <c r="N287" s="1227"/>
      <c r="O287" s="1227"/>
      <c r="P287" s="1227"/>
      <c r="Q287" s="1227"/>
      <c r="R287" s="1283" t="s">
        <v>4579</v>
      </c>
      <c r="S287" s="1257" t="s">
        <v>3088</v>
      </c>
      <c r="T287" s="1192"/>
      <c r="U287" s="1227"/>
      <c r="V287" s="1316" t="s">
        <v>3591</v>
      </c>
      <c r="W287" s="1257" t="s">
        <v>3089</v>
      </c>
      <c r="X287" s="1227"/>
      <c r="Y287" s="1227"/>
    </row>
    <row r="288" spans="2:25" s="1028" customFormat="1" hidden="1">
      <c r="B288" s="1234" t="s">
        <v>470</v>
      </c>
      <c r="C288" s="1522" t="s">
        <v>3199</v>
      </c>
      <c r="D288" s="1236">
        <v>0.21041666666666667</v>
      </c>
      <c r="E288" s="1171"/>
      <c r="F288" s="1227"/>
      <c r="G288" s="1227"/>
      <c r="H288" s="1227"/>
      <c r="I288" s="1149" t="str">
        <f>VLOOKUP(瞬跳[[#This Row],[饋線
名稱]],線名!$A$4:$C$1571,2, )</f>
        <v>彰化</v>
      </c>
      <c r="J288" s="1149" t="str">
        <f>VLOOKUP(B288,線名!$A$4:$C$951,3, )</f>
        <v>IK42</v>
      </c>
      <c r="K288" s="1227"/>
      <c r="L288" s="1227"/>
      <c r="M288" s="1227"/>
      <c r="N288" s="1227"/>
      <c r="O288" s="1227"/>
      <c r="P288" s="1227"/>
      <c r="Q288" s="1227"/>
      <c r="R288" s="1283" t="s">
        <v>4580</v>
      </c>
      <c r="S288" s="1257" t="s">
        <v>3088</v>
      </c>
      <c r="T288" s="1192"/>
      <c r="U288" s="1227"/>
      <c r="V288" s="1316" t="s">
        <v>3590</v>
      </c>
      <c r="W288" s="1257" t="s">
        <v>3089</v>
      </c>
      <c r="X288" s="1227"/>
      <c r="Y288" s="1227"/>
    </row>
    <row r="289" spans="2:25" s="1028" customFormat="1" hidden="1">
      <c r="B289" s="1231" t="s">
        <v>234</v>
      </c>
      <c r="C289" s="1522" t="s">
        <v>3199</v>
      </c>
      <c r="D289" s="1233">
        <v>0.48958333333333331</v>
      </c>
      <c r="E289" s="1171"/>
      <c r="F289" s="1227"/>
      <c r="G289" s="1227"/>
      <c r="H289" s="1227"/>
      <c r="I289" s="1149" t="str">
        <f>VLOOKUP(瞬跳[[#This Row],[饋線
名稱]],線名!$A$4:$C$1571,2, )</f>
        <v>彰林</v>
      </c>
      <c r="J289" s="1149" t="str">
        <f>VLOOKUP(B289,線名!$A$4:$C$951,3, )</f>
        <v>9M21</v>
      </c>
      <c r="K289" s="1227"/>
      <c r="L289" s="1227"/>
      <c r="M289" s="1227"/>
      <c r="N289" s="1227"/>
      <c r="O289" s="1227"/>
      <c r="P289" s="1227"/>
      <c r="Q289" s="1227"/>
      <c r="R289" s="1284" t="s">
        <v>4581</v>
      </c>
      <c r="S289" s="1259" t="s">
        <v>3181</v>
      </c>
      <c r="T289" s="1192"/>
      <c r="U289" s="1227"/>
      <c r="V289" s="1316" t="s">
        <v>3591</v>
      </c>
      <c r="W289" s="1259" t="s">
        <v>3181</v>
      </c>
      <c r="X289" s="1227"/>
      <c r="Y289" s="1227"/>
    </row>
    <row r="290" spans="2:25" s="1028" customFormat="1" hidden="1">
      <c r="B290" s="1234" t="s">
        <v>715</v>
      </c>
      <c r="C290" s="1522" t="s">
        <v>4279</v>
      </c>
      <c r="D290" s="1236">
        <v>0.19930555555555554</v>
      </c>
      <c r="E290" s="1171"/>
      <c r="F290" s="1227"/>
      <c r="G290" s="1227"/>
      <c r="H290" s="1227"/>
      <c r="I290" s="1149" t="str">
        <f>VLOOKUP(瞬跳[[#This Row],[饋線
名稱]],線名!$A$4:$C$1571,2, )</f>
        <v>員東</v>
      </c>
      <c r="J290" s="1149" t="str">
        <f>VLOOKUP(B290,線名!$A$4:$C$951,3, )</f>
        <v>金安線</v>
      </c>
      <c r="K290" s="1227"/>
      <c r="L290" s="1227"/>
      <c r="M290" s="1227"/>
      <c r="N290" s="1227"/>
      <c r="O290" s="1227"/>
      <c r="P290" s="1227"/>
      <c r="Q290" s="1227"/>
      <c r="R290" s="1285" t="s">
        <v>4582</v>
      </c>
      <c r="S290" s="1257" t="s">
        <v>3194</v>
      </c>
      <c r="T290" s="1192"/>
      <c r="U290" s="1227"/>
      <c r="V290" s="1316" t="s">
        <v>3590</v>
      </c>
      <c r="W290" s="1257" t="s">
        <v>3194</v>
      </c>
      <c r="X290" s="1227"/>
      <c r="Y290" s="1227"/>
    </row>
    <row r="291" spans="2:25" s="1028" customFormat="1" hidden="1">
      <c r="B291" s="1234" t="s">
        <v>638</v>
      </c>
      <c r="C291" s="1522" t="s">
        <v>4279</v>
      </c>
      <c r="D291" s="1236">
        <v>0.24374999999999999</v>
      </c>
      <c r="E291" s="1171"/>
      <c r="F291" s="1227"/>
      <c r="G291" s="1227"/>
      <c r="H291" s="1227"/>
      <c r="I291" s="1149" t="str">
        <f>VLOOKUP(瞬跳[[#This Row],[饋線
名稱]],線名!$A$4:$C$1571,2, )</f>
        <v>社頭</v>
      </c>
      <c r="J291" s="1149" t="str">
        <f>VLOOKUP(B291,線名!$A$4:$C$951,3, )</f>
        <v>社永線</v>
      </c>
      <c r="K291" s="1227"/>
      <c r="L291" s="1227"/>
      <c r="M291" s="1227"/>
      <c r="N291" s="1227"/>
      <c r="O291" s="1227"/>
      <c r="P291" s="1227"/>
      <c r="Q291" s="1227"/>
      <c r="R291" s="1294" t="s">
        <v>4583</v>
      </c>
      <c r="S291" s="1315" t="s">
        <v>3088</v>
      </c>
      <c r="T291" s="1192"/>
      <c r="U291" s="1227"/>
      <c r="V291" s="1316" t="s">
        <v>3633</v>
      </c>
      <c r="W291" s="1315" t="s">
        <v>3089</v>
      </c>
      <c r="X291" s="1227"/>
      <c r="Y291" s="1227"/>
    </row>
    <row r="292" spans="2:25" s="1028" customFormat="1" hidden="1">
      <c r="B292" s="1237" t="s">
        <v>982</v>
      </c>
      <c r="C292" s="1522" t="s">
        <v>4279</v>
      </c>
      <c r="D292" s="1239">
        <v>0.36388888888888887</v>
      </c>
      <c r="E292" s="1171"/>
      <c r="F292" s="1227"/>
      <c r="G292" s="1227"/>
      <c r="H292" s="1227"/>
      <c r="I292" s="1149" t="str">
        <f>VLOOKUP(瞬跳[[#This Row],[饋線
名稱]],線名!$A$4:$C$1571,2, )</f>
        <v>彰新</v>
      </c>
      <c r="J292" s="1149" t="str">
        <f>VLOOKUP(B292,線名!$A$4:$C$951,3, )</f>
        <v>犁盛線</v>
      </c>
      <c r="K292" s="1227"/>
      <c r="L292" s="1227"/>
      <c r="M292" s="1227"/>
      <c r="N292" s="1227"/>
      <c r="O292" s="1227"/>
      <c r="P292" s="1227"/>
      <c r="Q292" s="1227"/>
      <c r="R292" s="1283" t="s">
        <v>4584</v>
      </c>
      <c r="S292" s="1257" t="s">
        <v>3194</v>
      </c>
      <c r="T292" s="1192"/>
      <c r="U292" s="1227"/>
      <c r="V292" s="1316" t="s">
        <v>3588</v>
      </c>
      <c r="W292" s="1257" t="s">
        <v>3194</v>
      </c>
      <c r="X292" s="1227"/>
      <c r="Y292" s="1227"/>
    </row>
    <row r="293" spans="2:25" s="1028" customFormat="1" hidden="1">
      <c r="B293" s="1234" t="s">
        <v>222</v>
      </c>
      <c r="C293" s="1522" t="s">
        <v>4279</v>
      </c>
      <c r="D293" s="1236">
        <v>0.37638888888888888</v>
      </c>
      <c r="E293" s="1171"/>
      <c r="F293" s="1227"/>
      <c r="G293" s="1227"/>
      <c r="H293" s="1227"/>
      <c r="I293" s="1149" t="str">
        <f>VLOOKUP(瞬跳[[#This Row],[饋線
名稱]],線名!$A$4:$C$1571,2, )</f>
        <v>大城</v>
      </c>
      <c r="J293" s="1149" t="str">
        <f>VLOOKUP(B293,線名!$A$4:$C$951,3, )</f>
        <v>9L29</v>
      </c>
      <c r="K293" s="1227"/>
      <c r="L293" s="1227"/>
      <c r="M293" s="1227"/>
      <c r="N293" s="1227"/>
      <c r="O293" s="1227"/>
      <c r="P293" s="1227"/>
      <c r="Q293" s="1227"/>
      <c r="R293" s="1283" t="s">
        <v>4585</v>
      </c>
      <c r="S293" s="1257" t="s">
        <v>3088</v>
      </c>
      <c r="T293" s="1192"/>
      <c r="U293" s="1227"/>
      <c r="V293" s="1316" t="s">
        <v>3591</v>
      </c>
      <c r="W293" s="1257" t="s">
        <v>3089</v>
      </c>
      <c r="X293" s="1227"/>
      <c r="Y293" s="1227"/>
    </row>
    <row r="294" spans="2:25" s="1028" customFormat="1" hidden="1">
      <c r="B294" s="1183" t="s">
        <v>464</v>
      </c>
      <c r="C294" s="1522" t="s">
        <v>4279</v>
      </c>
      <c r="D294" s="1230">
        <v>0.4680555555555555</v>
      </c>
      <c r="E294" s="1171"/>
      <c r="F294" s="1227"/>
      <c r="G294" s="1227"/>
      <c r="H294" s="1227"/>
      <c r="I294" s="1149" t="str">
        <f>VLOOKUP(瞬跳[[#This Row],[饋線
名稱]],線名!$A$4:$C$1571,2, )</f>
        <v>彰西</v>
      </c>
      <c r="J294" s="1149" t="str">
        <f>VLOOKUP(B294,線名!$A$4:$C$951,3, )</f>
        <v>後港線</v>
      </c>
      <c r="K294" s="1227"/>
      <c r="L294" s="1227"/>
      <c r="M294" s="1227"/>
      <c r="N294" s="1227"/>
      <c r="O294" s="1227"/>
      <c r="P294" s="1227"/>
      <c r="Q294" s="1227"/>
      <c r="R294" s="1283" t="s">
        <v>4586</v>
      </c>
      <c r="S294" s="1257" t="s">
        <v>3088</v>
      </c>
      <c r="T294" s="1192"/>
      <c r="U294" s="1227"/>
      <c r="V294" s="1316" t="s">
        <v>3588</v>
      </c>
      <c r="W294" s="1257" t="s">
        <v>3089</v>
      </c>
      <c r="X294" s="1227"/>
      <c r="Y294" s="1227"/>
    </row>
    <row r="295" spans="2:25" s="1028" customFormat="1" hidden="1">
      <c r="B295" s="1237" t="s">
        <v>338</v>
      </c>
      <c r="C295" s="1522" t="s">
        <v>4279</v>
      </c>
      <c r="D295" s="1239">
        <v>0.60555555555555551</v>
      </c>
      <c r="E295" s="1171"/>
      <c r="F295" s="1227"/>
      <c r="G295" s="1227"/>
      <c r="H295" s="1227"/>
      <c r="I295" s="1149" t="str">
        <f>VLOOKUP(瞬跳[[#This Row],[饋線
名稱]],線名!$A$4:$C$1571,2, )</f>
        <v>福興</v>
      </c>
      <c r="J295" s="1149" t="str">
        <f>VLOOKUP(B295,線名!$A$4:$C$951,3, )</f>
        <v>9I30</v>
      </c>
      <c r="K295" s="1227"/>
      <c r="L295" s="1227"/>
      <c r="M295" s="1227"/>
      <c r="N295" s="1227"/>
      <c r="O295" s="1227"/>
      <c r="P295" s="1227"/>
      <c r="Q295" s="1227"/>
      <c r="R295" s="1281" t="s">
        <v>4587</v>
      </c>
      <c r="S295" s="1257" t="s">
        <v>3088</v>
      </c>
      <c r="T295" s="1192"/>
      <c r="U295" s="1227"/>
      <c r="V295" s="1316" t="s">
        <v>3590</v>
      </c>
      <c r="W295" s="1257" t="s">
        <v>3089</v>
      </c>
      <c r="X295" s="1227"/>
      <c r="Y295" s="1227"/>
    </row>
    <row r="296" spans="2:25" s="1028" customFormat="1" hidden="1">
      <c r="B296" s="1237" t="s">
        <v>1130</v>
      </c>
      <c r="C296" s="1522" t="s">
        <v>4280</v>
      </c>
      <c r="D296" s="1239">
        <v>0.22222222222222221</v>
      </c>
      <c r="E296" s="1171"/>
      <c r="F296" s="1227"/>
      <c r="G296" s="1227"/>
      <c r="H296" s="1227"/>
      <c r="I296" s="1149" t="str">
        <f>VLOOKUP(瞬跳[[#This Row],[饋線
名稱]],線名!$A$4:$C$1571,2, )</f>
        <v>二林</v>
      </c>
      <c r="J296" s="1149" t="str">
        <f>VLOOKUP(B296,線名!$A$4:$C$951,3, )</f>
        <v>埤北線</v>
      </c>
      <c r="K296" s="1227"/>
      <c r="L296" s="1227"/>
      <c r="M296" s="1227"/>
      <c r="N296" s="1227"/>
      <c r="O296" s="1227"/>
      <c r="P296" s="1227"/>
      <c r="Q296" s="1227"/>
      <c r="R296" s="1282" t="s">
        <v>4588</v>
      </c>
      <c r="S296" s="1257" t="s">
        <v>3181</v>
      </c>
      <c r="T296" s="1192"/>
      <c r="U296" s="1227"/>
      <c r="V296" s="1316" t="s">
        <v>3591</v>
      </c>
      <c r="W296" s="1257" t="s">
        <v>3181</v>
      </c>
      <c r="X296" s="1227"/>
      <c r="Y296" s="1227"/>
    </row>
    <row r="297" spans="2:25" s="1028" customFormat="1" hidden="1">
      <c r="B297" s="1237" t="s">
        <v>540</v>
      </c>
      <c r="C297" s="1522" t="s">
        <v>4280</v>
      </c>
      <c r="D297" s="1239">
        <v>0.72291666666666676</v>
      </c>
      <c r="E297" s="1171"/>
      <c r="F297" s="1227"/>
      <c r="G297" s="1227"/>
      <c r="H297" s="1227"/>
      <c r="I297" s="1149" t="str">
        <f>VLOOKUP(瞬跳[[#This Row],[饋線
名稱]],線名!$A$4:$C$1571,2, )</f>
        <v>田中</v>
      </c>
      <c r="J297" s="1149" t="str">
        <f>VLOOKUP(B297,線名!$A$4:$C$951,3, )</f>
        <v>IG49</v>
      </c>
      <c r="K297" s="1227"/>
      <c r="L297" s="1227"/>
      <c r="M297" s="1227"/>
      <c r="N297" s="1227"/>
      <c r="O297" s="1227"/>
      <c r="P297" s="1227"/>
      <c r="Q297" s="1227"/>
      <c r="R297" s="1283" t="s">
        <v>4589</v>
      </c>
      <c r="S297" s="1257" t="s">
        <v>3088</v>
      </c>
      <c r="T297" s="1192"/>
      <c r="U297" s="1227"/>
      <c r="V297" s="1316" t="s">
        <v>3634</v>
      </c>
      <c r="W297" s="1257" t="s">
        <v>3089</v>
      </c>
      <c r="X297" s="1227"/>
      <c r="Y297" s="1227"/>
    </row>
    <row r="298" spans="2:25" s="1028" customFormat="1" hidden="1">
      <c r="B298" s="1234" t="s">
        <v>1133</v>
      </c>
      <c r="C298" s="1522" t="s">
        <v>4280</v>
      </c>
      <c r="D298" s="1236">
        <v>0.7909722222222223</v>
      </c>
      <c r="E298" s="1171"/>
      <c r="F298" s="1227"/>
      <c r="G298" s="1227"/>
      <c r="H298" s="1227"/>
      <c r="I298" s="1149" t="str">
        <f>VLOOKUP(瞬跳[[#This Row],[饋線
名稱]],線名!$A$4:$C$1571,2, )</f>
        <v>二水</v>
      </c>
      <c r="J298" s="1149" t="str">
        <f>VLOOKUP(B298,線名!$A$4:$C$951,3, )</f>
        <v>坑內線</v>
      </c>
      <c r="K298" s="1227"/>
      <c r="L298" s="1227"/>
      <c r="M298" s="1227"/>
      <c r="N298" s="1227"/>
      <c r="O298" s="1227"/>
      <c r="P298" s="1227"/>
      <c r="Q298" s="1227"/>
      <c r="R298" s="1283" t="s">
        <v>4590</v>
      </c>
      <c r="S298" s="1257" t="s">
        <v>3194</v>
      </c>
      <c r="T298" s="1192"/>
      <c r="U298" s="1227"/>
      <c r="V298" s="1316" t="s">
        <v>3634</v>
      </c>
      <c r="W298" s="1257" t="s">
        <v>3194</v>
      </c>
      <c r="X298" s="1227"/>
      <c r="Y298" s="1227"/>
    </row>
    <row r="299" spans="2:25" s="1028" customFormat="1" hidden="1">
      <c r="B299" s="1231" t="s">
        <v>1197</v>
      </c>
      <c r="C299" s="1522" t="s">
        <v>4280</v>
      </c>
      <c r="D299" s="1233">
        <v>0.79652777777777783</v>
      </c>
      <c r="E299" s="1171"/>
      <c r="F299" s="1227"/>
      <c r="G299" s="1227"/>
      <c r="H299" s="1227"/>
      <c r="I299" s="1149" t="str">
        <f>VLOOKUP(瞬跳[[#This Row],[饋線
名稱]],線名!$A$4:$C$1571,2, )</f>
        <v>草港</v>
      </c>
      <c r="J299" s="1149" t="str">
        <f>VLOOKUP(B299,線名!$A$4:$C$951,3, )</f>
        <v>草子線</v>
      </c>
      <c r="K299" s="1227"/>
      <c r="L299" s="1227"/>
      <c r="M299" s="1227"/>
      <c r="N299" s="1227"/>
      <c r="O299" s="1227"/>
      <c r="P299" s="1227"/>
      <c r="Q299" s="1227"/>
      <c r="R299" s="1284" t="s">
        <v>4591</v>
      </c>
      <c r="S299" s="1259" t="s">
        <v>3181</v>
      </c>
      <c r="T299" s="1192"/>
      <c r="U299" s="1227"/>
      <c r="V299" s="1316" t="s">
        <v>3589</v>
      </c>
      <c r="W299" s="1259" t="s">
        <v>3181</v>
      </c>
      <c r="X299" s="1227"/>
      <c r="Y299" s="1227"/>
    </row>
    <row r="300" spans="2:25" s="1028" customFormat="1" hidden="1">
      <c r="B300" s="1237" t="s">
        <v>848</v>
      </c>
      <c r="C300" s="1522" t="s">
        <v>4280</v>
      </c>
      <c r="D300" s="1239">
        <v>0.8041666666666667</v>
      </c>
      <c r="E300" s="1171"/>
      <c r="F300" s="1227"/>
      <c r="G300" s="1227"/>
      <c r="H300" s="1227"/>
      <c r="I300" s="1149" t="str">
        <f>VLOOKUP(瞬跳[[#This Row],[饋線
名稱]],線名!$A$4:$C$1571,2, )</f>
        <v>草湖</v>
      </c>
      <c r="J300" s="1149" t="str">
        <f>VLOOKUP(B300,線名!$A$4:$C$951,3, )</f>
        <v>草苑線</v>
      </c>
      <c r="K300" s="1227"/>
      <c r="L300" s="1227"/>
      <c r="M300" s="1227"/>
      <c r="N300" s="1227"/>
      <c r="O300" s="1227"/>
      <c r="P300" s="1227"/>
      <c r="Q300" s="1227"/>
      <c r="R300" s="1283" t="s">
        <v>4592</v>
      </c>
      <c r="S300" s="1257" t="s">
        <v>3088</v>
      </c>
      <c r="T300" s="1192"/>
      <c r="U300" s="1227"/>
      <c r="V300" s="1316" t="s">
        <v>3591</v>
      </c>
      <c r="W300" s="1257" t="s">
        <v>3089</v>
      </c>
      <c r="X300" s="1227"/>
      <c r="Y300" s="1227"/>
    </row>
    <row r="301" spans="2:25" s="1028" customFormat="1" hidden="1">
      <c r="B301" s="1237" t="s">
        <v>193</v>
      </c>
      <c r="C301" s="1522" t="s">
        <v>4281</v>
      </c>
      <c r="D301" s="1239">
        <v>0.20833333333333334</v>
      </c>
      <c r="E301" s="1171"/>
      <c r="F301" s="1227"/>
      <c r="G301" s="1227"/>
      <c r="H301" s="1227"/>
      <c r="I301" s="1149" t="str">
        <f>VLOOKUP(瞬跳[[#This Row],[饋線
名稱]],線名!$A$4:$C$1571,2, )</f>
        <v>員南</v>
      </c>
      <c r="J301" s="1149" t="str">
        <f>VLOOKUP(B301,線名!$A$4:$C$951,3, )</f>
        <v>太平線</v>
      </c>
      <c r="K301" s="1227"/>
      <c r="L301" s="1227"/>
      <c r="M301" s="1227"/>
      <c r="N301" s="1227"/>
      <c r="O301" s="1227"/>
      <c r="P301" s="1227"/>
      <c r="Q301" s="1227"/>
      <c r="R301" s="1283" t="s">
        <v>4593</v>
      </c>
      <c r="S301" s="1257" t="s">
        <v>3088</v>
      </c>
      <c r="T301" s="1192"/>
      <c r="U301" s="1227"/>
      <c r="V301" s="1316" t="s">
        <v>3590</v>
      </c>
      <c r="W301" s="1257" t="s">
        <v>3089</v>
      </c>
      <c r="X301" s="1227"/>
      <c r="Y301" s="1227"/>
    </row>
    <row r="302" spans="2:25" s="1028" customFormat="1" hidden="1">
      <c r="B302" s="1248" t="s">
        <v>740</v>
      </c>
      <c r="C302" s="1522" t="s">
        <v>4281</v>
      </c>
      <c r="D302" s="1260">
        <v>0.2986111111111111</v>
      </c>
      <c r="E302" s="1171"/>
      <c r="F302" s="1227"/>
      <c r="G302" s="1227"/>
      <c r="H302" s="1227"/>
      <c r="I302" s="1149" t="str">
        <f>VLOOKUP(瞬跳[[#This Row],[饋線
名稱]],線名!$A$4:$C$1571,2, )</f>
        <v>漢寶</v>
      </c>
      <c r="J302" s="1149" t="str">
        <f>VLOOKUP(B302,線名!$A$4:$C$951,3, )</f>
        <v>9G38</v>
      </c>
      <c r="K302" s="1227"/>
      <c r="L302" s="1227"/>
      <c r="M302" s="1227"/>
      <c r="N302" s="1227"/>
      <c r="O302" s="1227"/>
      <c r="P302" s="1227"/>
      <c r="Q302" s="1227"/>
      <c r="R302" s="1285" t="s">
        <v>4594</v>
      </c>
      <c r="S302" s="1257" t="s">
        <v>3088</v>
      </c>
      <c r="T302" s="1192"/>
      <c r="U302" s="1227"/>
      <c r="V302" s="1316" t="s">
        <v>3589</v>
      </c>
      <c r="W302" s="1257" t="s">
        <v>3089</v>
      </c>
      <c r="X302" s="1227"/>
      <c r="Y302" s="1227"/>
    </row>
    <row r="303" spans="2:25" s="1028" customFormat="1" hidden="1">
      <c r="B303" s="1237" t="s">
        <v>784</v>
      </c>
      <c r="C303" s="1522" t="s">
        <v>4281</v>
      </c>
      <c r="D303" s="1260">
        <v>0.33958333333333335</v>
      </c>
      <c r="E303" s="1171"/>
      <c r="F303" s="1227"/>
      <c r="G303" s="1227"/>
      <c r="H303" s="1227"/>
      <c r="I303" s="1149" t="str">
        <f>VLOOKUP(瞬跳[[#This Row],[饋線
名稱]],線名!$A$4:$C$1571,2, )</f>
        <v>鹿港</v>
      </c>
      <c r="J303" s="1149" t="str">
        <f>VLOOKUP(B303,線名!$A$4:$C$951,3, )</f>
        <v>龍山線</v>
      </c>
      <c r="K303" s="1227"/>
      <c r="L303" s="1227"/>
      <c r="M303" s="1227"/>
      <c r="N303" s="1227"/>
      <c r="O303" s="1227"/>
      <c r="P303" s="1227"/>
      <c r="Q303" s="1227"/>
      <c r="R303" s="1283" t="s">
        <v>4595</v>
      </c>
      <c r="S303" s="1257" t="s">
        <v>3088</v>
      </c>
      <c r="T303" s="1192"/>
      <c r="U303" s="1227"/>
      <c r="V303" s="1316" t="s">
        <v>3589</v>
      </c>
      <c r="W303" s="1257" t="s">
        <v>3089</v>
      </c>
      <c r="X303" s="1227"/>
      <c r="Y303" s="1227"/>
    </row>
    <row r="304" spans="2:25" s="1028" customFormat="1" hidden="1">
      <c r="B304" s="1246" t="s">
        <v>221</v>
      </c>
      <c r="C304" s="1522" t="s">
        <v>4281</v>
      </c>
      <c r="D304" s="1243">
        <v>0.74444444444444446</v>
      </c>
      <c r="E304" s="1171"/>
      <c r="F304" s="1227"/>
      <c r="G304" s="1227"/>
      <c r="H304" s="1227"/>
      <c r="I304" s="1149" t="str">
        <f>VLOOKUP(瞬跳[[#This Row],[饋線
名稱]],線名!$A$4:$C$1571,2, )</f>
        <v>大城</v>
      </c>
      <c r="J304" s="1149" t="str">
        <f>VLOOKUP(B304,線名!$A$4:$C$951,3, )</f>
        <v>9L28</v>
      </c>
      <c r="K304" s="1227"/>
      <c r="L304" s="1227"/>
      <c r="M304" s="1227"/>
      <c r="N304" s="1227"/>
      <c r="O304" s="1227"/>
      <c r="P304" s="1227"/>
      <c r="Q304" s="1227"/>
      <c r="R304" s="1283" t="s">
        <v>4596</v>
      </c>
      <c r="S304" s="1257" t="s">
        <v>3088</v>
      </c>
      <c r="T304" s="1192"/>
      <c r="U304" s="1227"/>
      <c r="V304" s="1316" t="s">
        <v>3591</v>
      </c>
      <c r="W304" s="1257" t="s">
        <v>3089</v>
      </c>
      <c r="X304" s="1227"/>
      <c r="Y304" s="1227"/>
    </row>
    <row r="305" spans="2:25" s="1028" customFormat="1" hidden="1">
      <c r="B305" s="1237" t="s">
        <v>296</v>
      </c>
      <c r="C305" s="1522" t="s">
        <v>4281</v>
      </c>
      <c r="D305" s="1239">
        <v>0.83819444444444446</v>
      </c>
      <c r="E305" s="1171"/>
      <c r="F305" s="1227"/>
      <c r="G305" s="1227"/>
      <c r="H305" s="1227"/>
      <c r="I305" s="1149" t="str">
        <f>VLOOKUP(瞬跳[[#This Row],[饋線
名稱]],線名!$A$4:$C$1571,2, )</f>
        <v>溝墘</v>
      </c>
      <c r="J305" s="1149" t="str">
        <f>VLOOKUP(B305,線名!$A$4:$C$951,3, )</f>
        <v>溝鹿線</v>
      </c>
      <c r="K305" s="1227"/>
      <c r="L305" s="1227"/>
      <c r="M305" s="1227"/>
      <c r="N305" s="1227"/>
      <c r="O305" s="1227"/>
      <c r="P305" s="1227"/>
      <c r="Q305" s="1227"/>
      <c r="R305" s="1286" t="s">
        <v>4597</v>
      </c>
      <c r="S305" s="1257" t="s">
        <v>3088</v>
      </c>
      <c r="T305" s="1192"/>
      <c r="U305" s="1227"/>
      <c r="V305" s="1316" t="s">
        <v>3589</v>
      </c>
      <c r="W305" s="1257" t="s">
        <v>3089</v>
      </c>
      <c r="X305" s="1227"/>
      <c r="Y305" s="1227"/>
    </row>
    <row r="306" spans="2:25" s="1028" customFormat="1" hidden="1">
      <c r="B306" s="1183" t="s">
        <v>1472</v>
      </c>
      <c r="C306" s="1522" t="s">
        <v>3200</v>
      </c>
      <c r="D306" s="1230">
        <v>8.3333333333333329E-2</v>
      </c>
      <c r="E306" s="1171"/>
      <c r="F306" s="1227"/>
      <c r="G306" s="1227"/>
      <c r="H306" s="1227"/>
      <c r="I306" s="1149" t="str">
        <f>VLOOKUP(瞬跳[[#This Row],[饋線
名稱]],線名!$A$4:$C$1571,2, )</f>
        <v>溪州</v>
      </c>
      <c r="J306" s="1149" t="str">
        <f>VLOOKUP(B306,線名!$A$4:$C$951,3, )</f>
        <v>溪斗線</v>
      </c>
      <c r="K306" s="1227"/>
      <c r="L306" s="1227"/>
      <c r="M306" s="1227"/>
      <c r="N306" s="1227"/>
      <c r="O306" s="1227"/>
      <c r="P306" s="1227"/>
      <c r="Q306" s="1227"/>
      <c r="R306" s="1283" t="s">
        <v>4598</v>
      </c>
      <c r="S306" s="1257" t="s">
        <v>3088</v>
      </c>
      <c r="T306" s="1192"/>
      <c r="U306" s="1227"/>
      <c r="V306" s="1316" t="s">
        <v>3636</v>
      </c>
      <c r="W306" s="1257" t="s">
        <v>3089</v>
      </c>
      <c r="X306" s="1227"/>
      <c r="Y306" s="1227"/>
    </row>
    <row r="307" spans="2:25" s="1028" customFormat="1" hidden="1">
      <c r="B307" s="1231" t="s">
        <v>464</v>
      </c>
      <c r="C307" s="1522" t="s">
        <v>3200</v>
      </c>
      <c r="D307" s="1233">
        <v>0.5493055555555556</v>
      </c>
      <c r="E307" s="1171"/>
      <c r="F307" s="1227"/>
      <c r="G307" s="1227"/>
      <c r="H307" s="1227"/>
      <c r="I307" s="1149" t="str">
        <f>VLOOKUP(瞬跳[[#This Row],[饋線
名稱]],線名!$A$4:$C$1571,2, )</f>
        <v>彰西</v>
      </c>
      <c r="J307" s="1149" t="str">
        <f>VLOOKUP(B307,線名!$A$4:$C$951,3, )</f>
        <v>後港線</v>
      </c>
      <c r="K307" s="1227"/>
      <c r="L307" s="1227"/>
      <c r="M307" s="1227"/>
      <c r="N307" s="1227"/>
      <c r="O307" s="1227"/>
      <c r="P307" s="1227"/>
      <c r="Q307" s="1227"/>
      <c r="R307" s="1283" t="s">
        <v>4599</v>
      </c>
      <c r="S307" s="1257" t="s">
        <v>4840</v>
      </c>
      <c r="T307" s="1192"/>
      <c r="U307" s="1227"/>
      <c r="V307" s="1316" t="s">
        <v>3588</v>
      </c>
      <c r="W307" s="1257" t="s">
        <v>4840</v>
      </c>
      <c r="X307" s="1227"/>
      <c r="Y307" s="1227"/>
    </row>
    <row r="308" spans="2:25" s="1028" customFormat="1" hidden="1">
      <c r="B308" s="1231" t="s">
        <v>446</v>
      </c>
      <c r="C308" s="1522" t="s">
        <v>3200</v>
      </c>
      <c r="D308" s="1233">
        <v>0.67638888888888893</v>
      </c>
      <c r="E308" s="1171"/>
      <c r="F308" s="1227"/>
      <c r="G308" s="1227"/>
      <c r="H308" s="1227"/>
      <c r="I308" s="1149" t="str">
        <f>VLOOKUP(瞬跳[[#This Row],[饋線
名稱]],線名!$A$4:$C$1571,2, )</f>
        <v>大城</v>
      </c>
      <c r="J308" s="1149" t="str">
        <f>VLOOKUP(B308,線名!$A$4:$C$951,3, )</f>
        <v>9L22</v>
      </c>
      <c r="K308" s="1227"/>
      <c r="L308" s="1227"/>
      <c r="M308" s="1227"/>
      <c r="N308" s="1227"/>
      <c r="O308" s="1227"/>
      <c r="P308" s="1227"/>
      <c r="Q308" s="1227"/>
      <c r="R308" s="1283" t="s">
        <v>4443</v>
      </c>
      <c r="S308" s="1257" t="s">
        <v>3088</v>
      </c>
      <c r="T308" s="1192"/>
      <c r="U308" s="1227"/>
      <c r="V308" s="1316" t="s">
        <v>3591</v>
      </c>
      <c r="W308" s="1257" t="s">
        <v>3089</v>
      </c>
      <c r="X308" s="1227"/>
      <c r="Y308" s="1227"/>
    </row>
    <row r="309" spans="2:25" s="1028" customFormat="1" hidden="1">
      <c r="B309" s="1234" t="s">
        <v>64</v>
      </c>
      <c r="C309" s="1522" t="s">
        <v>4282</v>
      </c>
      <c r="D309" s="1236">
        <v>0.20902777777777778</v>
      </c>
      <c r="E309" s="1171"/>
      <c r="F309" s="1227"/>
      <c r="G309" s="1227"/>
      <c r="H309" s="1227"/>
      <c r="I309" s="1149" t="str">
        <f>VLOOKUP(瞬跳[[#This Row],[饋線
名稱]],線名!$A$4:$C$1571,2, )</f>
        <v>漢寶</v>
      </c>
      <c r="J309" s="1149" t="str">
        <f>VLOOKUP(B309,線名!$A$4:$C$951,3, )</f>
        <v>9G21</v>
      </c>
      <c r="K309" s="1227"/>
      <c r="L309" s="1227"/>
      <c r="M309" s="1227"/>
      <c r="N309" s="1227"/>
      <c r="O309" s="1227"/>
      <c r="P309" s="1227"/>
      <c r="Q309" s="1227"/>
      <c r="R309" s="1283" t="s">
        <v>4600</v>
      </c>
      <c r="S309" s="1257" t="s">
        <v>3090</v>
      </c>
      <c r="T309" s="1192"/>
      <c r="U309" s="1227"/>
      <c r="V309" s="1316" t="s">
        <v>3591</v>
      </c>
      <c r="W309" s="1257" t="s">
        <v>3090</v>
      </c>
      <c r="X309" s="1227"/>
      <c r="Y309" s="1227"/>
    </row>
    <row r="310" spans="2:25" s="1028" customFormat="1" hidden="1">
      <c r="B310" s="1234" t="s">
        <v>1313</v>
      </c>
      <c r="C310" s="1522" t="s">
        <v>4282</v>
      </c>
      <c r="D310" s="1236">
        <v>0.26180555555555557</v>
      </c>
      <c r="E310" s="1171"/>
      <c r="F310" s="1227"/>
      <c r="G310" s="1227"/>
      <c r="H310" s="1227"/>
      <c r="I310" s="1149" t="str">
        <f>VLOOKUP(瞬跳[[#This Row],[饋線
名稱]],線名!$A$4:$C$1571,2, )</f>
        <v>員林</v>
      </c>
      <c r="J310" s="1149" t="str">
        <f>VLOOKUP(B310,線名!$A$4:$C$951,3, )</f>
        <v>9C27</v>
      </c>
      <c r="K310" s="1227"/>
      <c r="L310" s="1227"/>
      <c r="M310" s="1227"/>
      <c r="N310" s="1227"/>
      <c r="O310" s="1227"/>
      <c r="P310" s="1227"/>
      <c r="Q310" s="1227"/>
      <c r="R310" s="1282" t="s">
        <v>4601</v>
      </c>
      <c r="S310" s="1257" t="s">
        <v>3088</v>
      </c>
      <c r="T310" s="1192"/>
      <c r="U310" s="1227"/>
      <c r="V310" s="1316" t="s">
        <v>3590</v>
      </c>
      <c r="W310" s="1257" t="s">
        <v>3089</v>
      </c>
      <c r="X310" s="1227"/>
      <c r="Y310" s="1227"/>
    </row>
    <row r="311" spans="2:25" s="1028" customFormat="1" hidden="1">
      <c r="B311" s="1246" t="s">
        <v>1466</v>
      </c>
      <c r="C311" s="1522" t="s">
        <v>4282</v>
      </c>
      <c r="D311" s="1247">
        <v>0.31666666666666665</v>
      </c>
      <c r="E311" s="1171"/>
      <c r="F311" s="1227"/>
      <c r="G311" s="1227"/>
      <c r="H311" s="1227"/>
      <c r="I311" s="1149" t="str">
        <f>VLOOKUP(瞬跳[[#This Row],[饋線
名稱]],線名!$A$4:$C$1571,2, )</f>
        <v>草港</v>
      </c>
      <c r="J311" s="1149" t="str">
        <f>VLOOKUP(B311,線名!$A$4:$C$951,3, )</f>
        <v>草塭線</v>
      </c>
      <c r="K311" s="1227"/>
      <c r="L311" s="1227"/>
      <c r="M311" s="1227"/>
      <c r="N311" s="1227"/>
      <c r="O311" s="1227"/>
      <c r="P311" s="1227"/>
      <c r="Q311" s="1227"/>
      <c r="R311" s="1282" t="s">
        <v>4602</v>
      </c>
      <c r="S311" s="1257" t="s">
        <v>3088</v>
      </c>
      <c r="T311" s="1192"/>
      <c r="U311" s="1227"/>
      <c r="V311" s="1316" t="s">
        <v>3589</v>
      </c>
      <c r="W311" s="1257" t="s">
        <v>3089</v>
      </c>
      <c r="X311" s="1227"/>
      <c r="Y311" s="1227"/>
    </row>
    <row r="312" spans="2:25" s="1028" customFormat="1" hidden="1">
      <c r="B312" s="1234" t="s">
        <v>848</v>
      </c>
      <c r="C312" s="1522" t="s">
        <v>4282</v>
      </c>
      <c r="D312" s="1236">
        <v>0.39999999999999997</v>
      </c>
      <c r="E312" s="1171"/>
      <c r="F312" s="1227"/>
      <c r="G312" s="1227"/>
      <c r="H312" s="1227"/>
      <c r="I312" s="1149" t="str">
        <f>VLOOKUP(瞬跳[[#This Row],[饋線
名稱]],線名!$A$4:$C$1571,2, )</f>
        <v>草湖</v>
      </c>
      <c r="J312" s="1149" t="str">
        <f>VLOOKUP(B312,線名!$A$4:$C$951,3, )</f>
        <v>草苑線</v>
      </c>
      <c r="K312" s="1227"/>
      <c r="L312" s="1227"/>
      <c r="M312" s="1227"/>
      <c r="N312" s="1227"/>
      <c r="O312" s="1227"/>
      <c r="P312" s="1227"/>
      <c r="Q312" s="1227"/>
      <c r="R312" s="1282" t="s">
        <v>4603</v>
      </c>
      <c r="S312" s="1257" t="s">
        <v>3088</v>
      </c>
      <c r="T312" s="1192"/>
      <c r="U312" s="1227"/>
      <c r="V312" s="1316" t="s">
        <v>3591</v>
      </c>
      <c r="W312" s="1257" t="s">
        <v>3089</v>
      </c>
      <c r="X312" s="1227"/>
      <c r="Y312" s="1227"/>
    </row>
    <row r="313" spans="2:25" s="1028" customFormat="1" hidden="1">
      <c r="B313" s="1183" t="s">
        <v>1197</v>
      </c>
      <c r="C313" s="1522" t="s">
        <v>4282</v>
      </c>
      <c r="D313" s="1230">
        <v>0.73819444444444438</v>
      </c>
      <c r="E313" s="1171"/>
      <c r="F313" s="1227"/>
      <c r="G313" s="1227"/>
      <c r="H313" s="1227"/>
      <c r="I313" s="1149" t="str">
        <f>VLOOKUP(瞬跳[[#This Row],[饋線
名稱]],線名!$A$4:$C$1571,2, )</f>
        <v>草港</v>
      </c>
      <c r="J313" s="1149" t="str">
        <f>VLOOKUP(B313,線名!$A$4:$C$951,3, )</f>
        <v>草子線</v>
      </c>
      <c r="K313" s="1227"/>
      <c r="L313" s="1227"/>
      <c r="M313" s="1227"/>
      <c r="N313" s="1227"/>
      <c r="O313" s="1227"/>
      <c r="P313" s="1227"/>
      <c r="Q313" s="1227"/>
      <c r="R313" s="1283" t="s">
        <v>4604</v>
      </c>
      <c r="S313" s="1257" t="s">
        <v>3088</v>
      </c>
      <c r="T313" s="1192"/>
      <c r="U313" s="1227"/>
      <c r="V313" s="1316" t="s">
        <v>3589</v>
      </c>
      <c r="W313" s="1257" t="s">
        <v>3089</v>
      </c>
      <c r="X313" s="1227"/>
      <c r="Y313" s="1227"/>
    </row>
    <row r="314" spans="2:25" s="1028" customFormat="1" hidden="1">
      <c r="B314" s="1274" t="s">
        <v>501</v>
      </c>
      <c r="C314" s="1522" t="s">
        <v>4283</v>
      </c>
      <c r="D314" s="1236">
        <v>0.20277777777777781</v>
      </c>
      <c r="E314" s="1171"/>
      <c r="F314" s="1227"/>
      <c r="G314" s="1227"/>
      <c r="H314" s="1227"/>
      <c r="I314" s="1149" t="str">
        <f>VLOOKUP(瞬跳[[#This Row],[饋線
名稱]],線名!$A$4:$C$1571,2, )</f>
        <v>員南</v>
      </c>
      <c r="J314" s="1149" t="str">
        <f>VLOOKUP(B314,線名!$A$4:$C$951,3, )</f>
        <v>大華線</v>
      </c>
      <c r="K314" s="1227"/>
      <c r="L314" s="1227"/>
      <c r="M314" s="1227"/>
      <c r="N314" s="1227"/>
      <c r="O314" s="1227"/>
      <c r="P314" s="1227"/>
      <c r="Q314" s="1227"/>
      <c r="R314" s="1287" t="s">
        <v>4605</v>
      </c>
      <c r="S314" s="1257" t="s">
        <v>3088</v>
      </c>
      <c r="T314" s="1192"/>
      <c r="U314" s="1227"/>
      <c r="V314" s="1316" t="s">
        <v>3590</v>
      </c>
      <c r="W314" s="1257" t="s">
        <v>3089</v>
      </c>
      <c r="X314" s="1227"/>
      <c r="Y314" s="1227"/>
    </row>
    <row r="315" spans="2:25" s="1028" customFormat="1" hidden="1">
      <c r="B315" s="1237" t="s">
        <v>1313</v>
      </c>
      <c r="C315" s="1522" t="s">
        <v>4283</v>
      </c>
      <c r="D315" s="1239">
        <v>0.23541666666666669</v>
      </c>
      <c r="E315" s="1171"/>
      <c r="F315" s="1227"/>
      <c r="G315" s="1227"/>
      <c r="H315" s="1227"/>
      <c r="I315" s="1149" t="str">
        <f>VLOOKUP(瞬跳[[#This Row],[饋線
名稱]],線名!$A$4:$C$1571,2, )</f>
        <v>員林</v>
      </c>
      <c r="J315" s="1149" t="str">
        <f>VLOOKUP(B315,線名!$A$4:$C$951,3, )</f>
        <v>9C27</v>
      </c>
      <c r="K315" s="1227"/>
      <c r="L315" s="1227"/>
      <c r="M315" s="1227"/>
      <c r="N315" s="1227"/>
      <c r="O315" s="1227"/>
      <c r="P315" s="1227"/>
      <c r="Q315" s="1227"/>
      <c r="R315" s="1283" t="s">
        <v>4606</v>
      </c>
      <c r="S315" s="1257" t="s">
        <v>3194</v>
      </c>
      <c r="T315" s="1192"/>
      <c r="U315" s="1227"/>
      <c r="V315" s="1316" t="s">
        <v>3590</v>
      </c>
      <c r="W315" s="1257" t="s">
        <v>3194</v>
      </c>
      <c r="X315" s="1227"/>
      <c r="Y315" s="1227"/>
    </row>
    <row r="316" spans="2:25" s="1028" customFormat="1" hidden="1">
      <c r="B316" s="1237" t="s">
        <v>93</v>
      </c>
      <c r="C316" s="1522" t="s">
        <v>4284</v>
      </c>
      <c r="D316" s="1239">
        <v>0.24513888888888888</v>
      </c>
      <c r="E316" s="1171"/>
      <c r="F316" s="1227"/>
      <c r="G316" s="1227"/>
      <c r="H316" s="1227"/>
      <c r="I316" s="1149" t="str">
        <f>VLOOKUP(瞬跳[[#This Row],[饋線
名稱]],線名!$A$4:$C$1571,2, )</f>
        <v>彰化</v>
      </c>
      <c r="J316" s="1149" t="str">
        <f>VLOOKUP(B316,線名!$A$4:$C$951,3, )</f>
        <v>IK40</v>
      </c>
      <c r="K316" s="1227"/>
      <c r="L316" s="1227"/>
      <c r="M316" s="1227"/>
      <c r="N316" s="1227"/>
      <c r="O316" s="1227"/>
      <c r="P316" s="1227"/>
      <c r="Q316" s="1227"/>
      <c r="R316" s="1283" t="s">
        <v>4607</v>
      </c>
      <c r="S316" s="1257" t="s">
        <v>3088</v>
      </c>
      <c r="T316" s="1192"/>
      <c r="U316" s="1227"/>
      <c r="V316" s="1316" t="s">
        <v>3635</v>
      </c>
      <c r="W316" s="1257" t="s">
        <v>3089</v>
      </c>
      <c r="X316" s="1227"/>
      <c r="Y316" s="1227"/>
    </row>
    <row r="317" spans="2:25" s="1028" customFormat="1" hidden="1">
      <c r="B317" s="1237" t="s">
        <v>66</v>
      </c>
      <c r="C317" s="1522" t="s">
        <v>4284</v>
      </c>
      <c r="D317" s="1239">
        <v>0.26458333333333334</v>
      </c>
      <c r="E317" s="1171"/>
      <c r="F317" s="1227"/>
      <c r="G317" s="1227"/>
      <c r="H317" s="1227"/>
      <c r="I317" s="1149" t="str">
        <f>VLOOKUP(瞬跳[[#This Row],[饋線
名稱]],線名!$A$4:$C$1571,2, )</f>
        <v>漢寶</v>
      </c>
      <c r="J317" s="1149" t="str">
        <f>VLOOKUP(B317,線名!$A$4:$C$951,3, )</f>
        <v>9G23</v>
      </c>
      <c r="K317" s="1227"/>
      <c r="L317" s="1227"/>
      <c r="M317" s="1227"/>
      <c r="N317" s="1227"/>
      <c r="O317" s="1227"/>
      <c r="P317" s="1227"/>
      <c r="Q317" s="1227"/>
      <c r="R317" s="1283" t="s">
        <v>4608</v>
      </c>
      <c r="S317" s="1257" t="s">
        <v>3088</v>
      </c>
      <c r="T317" s="1192"/>
      <c r="U317" s="1227"/>
      <c r="V317" s="1316" t="s">
        <v>3591</v>
      </c>
      <c r="W317" s="1257" t="s">
        <v>3089</v>
      </c>
      <c r="X317" s="1227"/>
      <c r="Y317" s="1227"/>
    </row>
    <row r="318" spans="2:25" s="1028" customFormat="1" hidden="1">
      <c r="B318" s="1237" t="s">
        <v>1270</v>
      </c>
      <c r="C318" s="1522" t="s">
        <v>4284</v>
      </c>
      <c r="D318" s="1239">
        <v>0.28680555555555554</v>
      </c>
      <c r="E318" s="1171"/>
      <c r="F318" s="1227"/>
      <c r="G318" s="1227"/>
      <c r="H318" s="1227"/>
      <c r="I318" s="1149" t="str">
        <f>VLOOKUP(瞬跳[[#This Row],[饋線
名稱]],線名!$A$4:$C$1571,2, )</f>
        <v>溪湖</v>
      </c>
      <c r="J318" s="1149" t="str">
        <f>VLOOKUP(B318,線名!$A$4:$C$951,3, )</f>
        <v>西寮線</v>
      </c>
      <c r="K318" s="1227"/>
      <c r="L318" s="1227"/>
      <c r="M318" s="1227"/>
      <c r="N318" s="1227"/>
      <c r="O318" s="1227"/>
      <c r="P318" s="1227"/>
      <c r="Q318" s="1227"/>
      <c r="R318" s="1283" t="s">
        <v>4609</v>
      </c>
      <c r="S318" s="1257" t="s">
        <v>3088</v>
      </c>
      <c r="T318" s="1192"/>
      <c r="U318" s="1227"/>
      <c r="V318" s="1316" t="s">
        <v>3590</v>
      </c>
      <c r="W318" s="1257" t="s">
        <v>3089</v>
      </c>
      <c r="X318" s="1227"/>
      <c r="Y318" s="1227"/>
    </row>
    <row r="319" spans="2:25" s="1028" customFormat="1" hidden="1">
      <c r="B319" s="1237" t="s">
        <v>1106</v>
      </c>
      <c r="C319" s="1522" t="s">
        <v>4284</v>
      </c>
      <c r="D319" s="1239">
        <v>0.29652777777777778</v>
      </c>
      <c r="E319" s="1171"/>
      <c r="F319" s="1227"/>
      <c r="G319" s="1227"/>
      <c r="H319" s="1227"/>
      <c r="I319" s="1149" t="str">
        <f>VLOOKUP(瞬跳[[#This Row],[饋線
名稱]],線名!$A$4:$C$1571,2, )</f>
        <v>彰西</v>
      </c>
      <c r="J319" s="1149" t="str">
        <f>VLOOKUP(B319,線名!$A$4:$C$951,3, )</f>
        <v>西鎮線</v>
      </c>
      <c r="K319" s="1227"/>
      <c r="L319" s="1227"/>
      <c r="M319" s="1227"/>
      <c r="N319" s="1227"/>
      <c r="O319" s="1227"/>
      <c r="P319" s="1227"/>
      <c r="Q319" s="1227"/>
      <c r="R319" s="1283" t="s">
        <v>4610</v>
      </c>
      <c r="S319" s="1257" t="s">
        <v>3181</v>
      </c>
      <c r="T319" s="1192"/>
      <c r="U319" s="1227"/>
      <c r="V319" s="1316" t="s">
        <v>3589</v>
      </c>
      <c r="W319" s="1257" t="s">
        <v>3181</v>
      </c>
      <c r="X319" s="1227"/>
      <c r="Y319" s="1227"/>
    </row>
    <row r="320" spans="2:25" s="1028" customFormat="1" hidden="1">
      <c r="B320" s="1234" t="s">
        <v>1472</v>
      </c>
      <c r="C320" s="1522" t="s">
        <v>4284</v>
      </c>
      <c r="D320" s="1236">
        <v>0.42083333333333334</v>
      </c>
      <c r="E320" s="1171"/>
      <c r="F320" s="1227"/>
      <c r="G320" s="1227"/>
      <c r="H320" s="1227"/>
      <c r="I320" s="1149" t="str">
        <f>VLOOKUP(瞬跳[[#This Row],[饋線
名稱]],線名!$A$4:$C$1571,2, )</f>
        <v>溪州</v>
      </c>
      <c r="J320" s="1149" t="str">
        <f>VLOOKUP(B320,線名!$A$4:$C$951,3, )</f>
        <v>溪斗線</v>
      </c>
      <c r="K320" s="1227"/>
      <c r="L320" s="1227"/>
      <c r="M320" s="1227"/>
      <c r="N320" s="1227"/>
      <c r="O320" s="1227"/>
      <c r="P320" s="1227"/>
      <c r="Q320" s="1227"/>
      <c r="R320" s="1283" t="s">
        <v>4782</v>
      </c>
      <c r="S320" s="1257" t="s">
        <v>3088</v>
      </c>
      <c r="T320" s="1192"/>
      <c r="U320" s="1227"/>
      <c r="V320" s="1316" t="s">
        <v>3636</v>
      </c>
      <c r="W320" s="1257" t="s">
        <v>3089</v>
      </c>
      <c r="X320" s="1227"/>
      <c r="Y320" s="1227"/>
    </row>
    <row r="321" spans="2:25" s="1028" customFormat="1" hidden="1">
      <c r="B321" s="1234" t="s">
        <v>1051</v>
      </c>
      <c r="C321" s="1522" t="s">
        <v>3202</v>
      </c>
      <c r="D321" s="1236">
        <v>0.75486111111111109</v>
      </c>
      <c r="E321" s="1171"/>
      <c r="F321" s="1227"/>
      <c r="G321" s="1227"/>
      <c r="H321" s="1227"/>
      <c r="I321" s="1149" t="str">
        <f>VLOOKUP(瞬跳[[#This Row],[饋線
名稱]],線名!$A$4:$C$1571,2, )</f>
        <v>員東</v>
      </c>
      <c r="J321" s="1149" t="str">
        <f>VLOOKUP(B321,線名!$A$4:$C$951,3, )</f>
        <v>宏進線</v>
      </c>
      <c r="K321" s="1227"/>
      <c r="L321" s="1227"/>
      <c r="M321" s="1227"/>
      <c r="N321" s="1227"/>
      <c r="O321" s="1227"/>
      <c r="P321" s="1227"/>
      <c r="Q321" s="1227"/>
      <c r="R321" s="1285" t="s">
        <v>4611</v>
      </c>
      <c r="S321" s="1257" t="s">
        <v>3088</v>
      </c>
      <c r="T321" s="1192"/>
      <c r="U321" s="1227"/>
      <c r="V321" s="1316" t="s">
        <v>3590</v>
      </c>
      <c r="W321" s="1257" t="s">
        <v>3089</v>
      </c>
      <c r="X321" s="1227"/>
      <c r="Y321" s="1227"/>
    </row>
    <row r="322" spans="2:25" s="1028" customFormat="1" hidden="1">
      <c r="B322" s="1234" t="s">
        <v>218</v>
      </c>
      <c r="C322" s="1522" t="s">
        <v>3202</v>
      </c>
      <c r="D322" s="1236">
        <v>0.7680555555555556</v>
      </c>
      <c r="E322" s="1171"/>
      <c r="F322" s="1227"/>
      <c r="G322" s="1227"/>
      <c r="H322" s="1227"/>
      <c r="I322" s="1149" t="str">
        <f>VLOOKUP(瞬跳[[#This Row],[饋線
名稱]],線名!$A$4:$C$1571,2, )</f>
        <v>大城</v>
      </c>
      <c r="J322" s="1149" t="str">
        <f>VLOOKUP(B322,線名!$A$4:$C$951,3, )</f>
        <v>9L25</v>
      </c>
      <c r="K322" s="1227"/>
      <c r="L322" s="1227"/>
      <c r="M322" s="1227"/>
      <c r="N322" s="1227"/>
      <c r="O322" s="1227"/>
      <c r="P322" s="1227"/>
      <c r="Q322" s="1227"/>
      <c r="R322" s="1285" t="s">
        <v>4612</v>
      </c>
      <c r="S322" s="1257" t="s">
        <v>3088</v>
      </c>
      <c r="T322" s="1192"/>
      <c r="U322" s="1227"/>
      <c r="V322" s="1316" t="s">
        <v>3591</v>
      </c>
      <c r="W322" s="1257" t="s">
        <v>3089</v>
      </c>
      <c r="X322" s="1227"/>
      <c r="Y322" s="1227"/>
    </row>
    <row r="323" spans="2:25" s="1028" customFormat="1" hidden="1">
      <c r="B323" s="1237" t="s">
        <v>513</v>
      </c>
      <c r="C323" s="1522" t="s">
        <v>4285</v>
      </c>
      <c r="D323" s="1239">
        <v>0.34027777777777773</v>
      </c>
      <c r="E323" s="1171"/>
      <c r="F323" s="1227"/>
      <c r="G323" s="1227"/>
      <c r="H323" s="1227"/>
      <c r="I323" s="1149" t="str">
        <f>VLOOKUP(瞬跳[[#This Row],[饋線
名稱]],線名!$A$4:$C$1571,2, )</f>
        <v>大霞</v>
      </c>
      <c r="J323" s="1149" t="str">
        <f>VLOOKUP(B323,線名!$A$4:$C$951,3, )</f>
        <v>9K36</v>
      </c>
      <c r="K323" s="1227"/>
      <c r="L323" s="1227"/>
      <c r="M323" s="1227"/>
      <c r="N323" s="1227"/>
      <c r="O323" s="1227"/>
      <c r="P323" s="1227"/>
      <c r="Q323" s="1227"/>
      <c r="R323" s="1283" t="s">
        <v>4613</v>
      </c>
      <c r="S323" s="1257" t="s">
        <v>3088</v>
      </c>
      <c r="T323" s="1192"/>
      <c r="U323" s="1227"/>
      <c r="V323" s="1316" t="s">
        <v>3588</v>
      </c>
      <c r="W323" s="1257" t="s">
        <v>3089</v>
      </c>
      <c r="X323" s="1227"/>
      <c r="Y323" s="1227"/>
    </row>
    <row r="324" spans="2:25" s="1028" customFormat="1" hidden="1">
      <c r="B324" s="1273" t="s">
        <v>223</v>
      </c>
      <c r="C324" s="1522" t="s">
        <v>4285</v>
      </c>
      <c r="D324" s="1230">
        <v>0.55277777777777781</v>
      </c>
      <c r="E324" s="1171"/>
      <c r="F324" s="1227"/>
      <c r="G324" s="1227"/>
      <c r="H324" s="1227"/>
      <c r="I324" s="1149" t="str">
        <f>VLOOKUP(瞬跳[[#This Row],[饋線
名稱]],線名!$A$4:$C$1571,2, )</f>
        <v>大城</v>
      </c>
      <c r="J324" s="1149" t="str">
        <f>VLOOKUP(B324,線名!$A$4:$C$951,3, )</f>
        <v>9L30</v>
      </c>
      <c r="K324" s="1227"/>
      <c r="L324" s="1227"/>
      <c r="M324" s="1227"/>
      <c r="N324" s="1227"/>
      <c r="O324" s="1227"/>
      <c r="P324" s="1227"/>
      <c r="Q324" s="1227"/>
      <c r="R324" s="1283" t="s">
        <v>4614</v>
      </c>
      <c r="S324" s="1257" t="s">
        <v>3088</v>
      </c>
      <c r="T324" s="1192"/>
      <c r="U324" s="1227"/>
      <c r="V324" s="1316" t="s">
        <v>3591</v>
      </c>
      <c r="W324" s="1257" t="s">
        <v>3089</v>
      </c>
      <c r="X324" s="1227"/>
      <c r="Y324" s="1227"/>
    </row>
    <row r="325" spans="2:25" s="1028" customFormat="1" hidden="1">
      <c r="B325" s="1237" t="s">
        <v>470</v>
      </c>
      <c r="C325" s="1522" t="s">
        <v>4285</v>
      </c>
      <c r="D325" s="1239">
        <v>0.65138888888888891</v>
      </c>
      <c r="E325" s="1171"/>
      <c r="F325" s="1227"/>
      <c r="G325" s="1227"/>
      <c r="H325" s="1227"/>
      <c r="I325" s="1149" t="str">
        <f>VLOOKUP(瞬跳[[#This Row],[饋線
名稱]],線名!$A$4:$C$1571,2, )</f>
        <v>彰化</v>
      </c>
      <c r="J325" s="1149" t="str">
        <f>VLOOKUP(B325,線名!$A$4:$C$951,3, )</f>
        <v>IK42</v>
      </c>
      <c r="K325" s="1227"/>
      <c r="L325" s="1227"/>
      <c r="M325" s="1227"/>
      <c r="N325" s="1227"/>
      <c r="O325" s="1227"/>
      <c r="P325" s="1227"/>
      <c r="Q325" s="1227"/>
      <c r="R325" s="1283" t="s">
        <v>4615</v>
      </c>
      <c r="S325" s="1257" t="s">
        <v>3152</v>
      </c>
      <c r="T325" s="1192"/>
      <c r="U325" s="1227"/>
      <c r="V325" s="1316" t="s">
        <v>3635</v>
      </c>
      <c r="W325" s="1257" t="s">
        <v>3152</v>
      </c>
      <c r="X325" s="1227"/>
      <c r="Y325" s="1227"/>
    </row>
    <row r="326" spans="2:25" s="1028" customFormat="1" hidden="1">
      <c r="B326" s="1234" t="s">
        <v>373</v>
      </c>
      <c r="C326" s="1522" t="s">
        <v>4285</v>
      </c>
      <c r="D326" s="1236">
        <v>0.73263888888888884</v>
      </c>
      <c r="E326" s="1171"/>
      <c r="F326" s="1227"/>
      <c r="G326" s="1227"/>
      <c r="H326" s="1227"/>
      <c r="I326" s="1149" t="str">
        <f>VLOOKUP(瞬跳[[#This Row],[饋線
名稱]],線名!$A$4:$C$1571,2, )</f>
        <v>福興</v>
      </c>
      <c r="J326" s="1149" t="str">
        <f>VLOOKUP(B326,線名!$A$4:$C$951,3, )</f>
        <v>9I35</v>
      </c>
      <c r="K326" s="1227"/>
      <c r="L326" s="1227"/>
      <c r="M326" s="1227"/>
      <c r="N326" s="1227"/>
      <c r="O326" s="1227"/>
      <c r="P326" s="1227"/>
      <c r="Q326" s="1227"/>
      <c r="R326" s="1283" t="s">
        <v>4616</v>
      </c>
      <c r="S326" s="1257" t="s">
        <v>3088</v>
      </c>
      <c r="T326" s="1192"/>
      <c r="U326" s="1227"/>
      <c r="V326" s="1316" t="s">
        <v>3671</v>
      </c>
      <c r="W326" s="1257" t="s">
        <v>3089</v>
      </c>
      <c r="X326" s="1227"/>
      <c r="Y326" s="1227"/>
    </row>
    <row r="327" spans="2:25" s="1028" customFormat="1" hidden="1">
      <c r="B327" s="1231" t="s">
        <v>627</v>
      </c>
      <c r="C327" s="1522" t="s">
        <v>4286</v>
      </c>
      <c r="D327" s="1233">
        <v>0.21111111111111111</v>
      </c>
      <c r="E327" s="1171"/>
      <c r="F327" s="1227"/>
      <c r="G327" s="1227"/>
      <c r="H327" s="1227"/>
      <c r="I327" s="1149" t="str">
        <f>VLOOKUP(瞬跳[[#This Row],[饋線
名稱]],線名!$A$4:$C$1571,2, )</f>
        <v>二水</v>
      </c>
      <c r="J327" s="1149" t="str">
        <f>VLOOKUP(B327,線名!$A$4:$C$951,3, )</f>
        <v>惠民線</v>
      </c>
      <c r="K327" s="1227"/>
      <c r="L327" s="1227"/>
      <c r="M327" s="1227"/>
      <c r="N327" s="1227"/>
      <c r="O327" s="1227"/>
      <c r="P327" s="1227"/>
      <c r="Q327" s="1227"/>
      <c r="R327" s="1283" t="s">
        <v>4617</v>
      </c>
      <c r="S327" s="1257" t="s">
        <v>3094</v>
      </c>
      <c r="T327" s="1192"/>
      <c r="U327" s="1227"/>
      <c r="V327" s="1316" t="s">
        <v>3634</v>
      </c>
      <c r="W327" s="1257" t="s">
        <v>3094</v>
      </c>
      <c r="X327" s="1227"/>
      <c r="Y327" s="1227"/>
    </row>
    <row r="328" spans="2:25" s="1028" customFormat="1" hidden="1">
      <c r="B328" s="1231" t="s">
        <v>1295</v>
      </c>
      <c r="C328" s="1522" t="s">
        <v>4286</v>
      </c>
      <c r="D328" s="1233">
        <v>0.27291666666666664</v>
      </c>
      <c r="E328" s="1171"/>
      <c r="F328" s="1227"/>
      <c r="G328" s="1227"/>
      <c r="H328" s="1227"/>
      <c r="I328" s="1149" t="str">
        <f>VLOOKUP(瞬跳[[#This Row],[饋線
名稱]],線名!$A$4:$C$1571,2, )</f>
        <v>草湖</v>
      </c>
      <c r="J328" s="1149" t="str">
        <f>VLOOKUP(B328,線名!$A$4:$C$951,3, )</f>
        <v>胡厝線</v>
      </c>
      <c r="K328" s="1227"/>
      <c r="L328" s="1227"/>
      <c r="M328" s="1227"/>
      <c r="N328" s="1227"/>
      <c r="O328" s="1227"/>
      <c r="P328" s="1227"/>
      <c r="Q328" s="1227"/>
      <c r="R328" s="1295" t="s">
        <v>4618</v>
      </c>
      <c r="S328" s="1257" t="s">
        <v>3088</v>
      </c>
      <c r="T328" s="1192"/>
      <c r="U328" s="1227"/>
      <c r="V328" s="1316" t="s">
        <v>3591</v>
      </c>
      <c r="W328" s="1257" t="s">
        <v>3089</v>
      </c>
      <c r="X328" s="1227"/>
      <c r="Y328" s="1227"/>
    </row>
    <row r="329" spans="2:25" s="1028" customFormat="1" hidden="1">
      <c r="B329" s="1237" t="s">
        <v>3563</v>
      </c>
      <c r="C329" s="1522" t="s">
        <v>4286</v>
      </c>
      <c r="D329" s="1239">
        <v>0.30972222222222223</v>
      </c>
      <c r="E329" s="1171"/>
      <c r="F329" s="1227"/>
      <c r="G329" s="1227"/>
      <c r="H329" s="1227"/>
      <c r="I329" s="1149" t="str">
        <f>VLOOKUP(瞬跳[[#This Row],[饋線
名稱]],線名!$A$4:$C$1571,2, )</f>
        <v>花壇</v>
      </c>
      <c r="J329" s="1149" t="str">
        <f>VLOOKUP(B329,線名!$A$4:$C$951,3, )</f>
        <v>9P10</v>
      </c>
      <c r="K329" s="1227"/>
      <c r="L329" s="1227"/>
      <c r="M329" s="1227"/>
      <c r="N329" s="1227"/>
      <c r="O329" s="1227"/>
      <c r="P329" s="1227"/>
      <c r="Q329" s="1227"/>
      <c r="R329" s="1295" t="s">
        <v>4619</v>
      </c>
      <c r="S329" s="1257" t="s">
        <v>3095</v>
      </c>
      <c r="T329" s="1192"/>
      <c r="U329" s="1227"/>
      <c r="V329" s="1316" t="s">
        <v>3635</v>
      </c>
      <c r="W329" s="1257" t="s">
        <v>3095</v>
      </c>
      <c r="X329" s="1227"/>
      <c r="Y329" s="1227"/>
    </row>
    <row r="330" spans="2:25" s="1028" customFormat="1" hidden="1">
      <c r="B330" s="1234" t="s">
        <v>1293</v>
      </c>
      <c r="C330" s="1522" t="s">
        <v>4286</v>
      </c>
      <c r="D330" s="1236">
        <v>0.71875</v>
      </c>
      <c r="E330" s="1171"/>
      <c r="F330" s="1227"/>
      <c r="G330" s="1227"/>
      <c r="H330" s="1227"/>
      <c r="I330" s="1149" t="str">
        <f>VLOOKUP(瞬跳[[#This Row],[饋線
名稱]],線名!$A$4:$C$1571,2, )</f>
        <v>草湖</v>
      </c>
      <c r="J330" s="1149" t="str">
        <f>VLOOKUP(B330,線名!$A$4:$C$951,3, )</f>
        <v>興海線</v>
      </c>
      <c r="K330" s="1227"/>
      <c r="L330" s="1227"/>
      <c r="M330" s="1227"/>
      <c r="N330" s="1227"/>
      <c r="O330" s="1227"/>
      <c r="P330" s="1227"/>
      <c r="Q330" s="1227"/>
      <c r="R330" s="1296" t="s">
        <v>4620</v>
      </c>
      <c r="S330" s="1315" t="s">
        <v>3088</v>
      </c>
      <c r="T330" s="1192"/>
      <c r="U330" s="1227"/>
      <c r="V330" s="1316" t="s">
        <v>3591</v>
      </c>
      <c r="W330" s="1315" t="s">
        <v>3089</v>
      </c>
      <c r="X330" s="1227"/>
      <c r="Y330" s="1227"/>
    </row>
    <row r="331" spans="2:25" s="1028" customFormat="1" hidden="1">
      <c r="B331" s="1234" t="s">
        <v>908</v>
      </c>
      <c r="C331" s="1522" t="s">
        <v>4286</v>
      </c>
      <c r="D331" s="1236">
        <v>0.83750000000000002</v>
      </c>
      <c r="E331" s="1171"/>
      <c r="F331" s="1227"/>
      <c r="G331" s="1227"/>
      <c r="H331" s="1227"/>
      <c r="I331" s="1149" t="str">
        <f>VLOOKUP(瞬跳[[#This Row],[饋線
名稱]],線名!$A$4:$C$1571,2, )</f>
        <v>和美</v>
      </c>
      <c r="J331" s="1149" t="str">
        <f>VLOOKUP(B331,線名!$A$4:$C$951,3, )</f>
        <v>和美線</v>
      </c>
      <c r="K331" s="1227"/>
      <c r="L331" s="1227"/>
      <c r="M331" s="1227"/>
      <c r="N331" s="1227"/>
      <c r="O331" s="1227"/>
      <c r="P331" s="1227"/>
      <c r="Q331" s="1227"/>
      <c r="R331" s="1283" t="s">
        <v>4599</v>
      </c>
      <c r="S331" s="1257" t="s">
        <v>4840</v>
      </c>
      <c r="T331" s="1192"/>
      <c r="U331" s="1227"/>
      <c r="V331" s="1316" t="s">
        <v>3589</v>
      </c>
      <c r="W331" s="1257" t="s">
        <v>4840</v>
      </c>
      <c r="X331" s="1227"/>
      <c r="Y331" s="1227"/>
    </row>
    <row r="332" spans="2:25" s="1028" customFormat="1" hidden="1">
      <c r="B332" s="1234" t="s">
        <v>447</v>
      </c>
      <c r="C332" s="1522" t="s">
        <v>3203</v>
      </c>
      <c r="D332" s="1236">
        <v>0.4694444444444445</v>
      </c>
      <c r="E332" s="1171"/>
      <c r="F332" s="1227"/>
      <c r="G332" s="1227"/>
      <c r="H332" s="1227"/>
      <c r="I332" s="1149" t="str">
        <f>VLOOKUP(瞬跳[[#This Row],[饋線
名稱]],線名!$A$4:$C$1571,2, )</f>
        <v>大城</v>
      </c>
      <c r="J332" s="1149" t="str">
        <f>VLOOKUP(B332,線名!$A$4:$C$951,3, )</f>
        <v>9L23</v>
      </c>
      <c r="K332" s="1227"/>
      <c r="L332" s="1227"/>
      <c r="M332" s="1227"/>
      <c r="N332" s="1227"/>
      <c r="O332" s="1227"/>
      <c r="P332" s="1227"/>
      <c r="Q332" s="1227"/>
      <c r="R332" s="1283" t="s">
        <v>4621</v>
      </c>
      <c r="S332" s="1257" t="s">
        <v>3095</v>
      </c>
      <c r="T332" s="1192"/>
      <c r="U332" s="1227"/>
      <c r="V332" s="1316" t="s">
        <v>3591</v>
      </c>
      <c r="W332" s="1257" t="s">
        <v>3095</v>
      </c>
      <c r="X332" s="1227"/>
      <c r="Y332" s="1227"/>
    </row>
    <row r="333" spans="2:25" s="1028" customFormat="1" hidden="1">
      <c r="B333" s="1183" t="s">
        <v>182</v>
      </c>
      <c r="C333" s="1522" t="s">
        <v>3203</v>
      </c>
      <c r="D333" s="1230">
        <v>0.64583333333333337</v>
      </c>
      <c r="E333" s="1171"/>
      <c r="F333" s="1227"/>
      <c r="G333" s="1227"/>
      <c r="H333" s="1227"/>
      <c r="I333" s="1149" t="str">
        <f>VLOOKUP(瞬跳[[#This Row],[饋線
名稱]],線名!$A$4:$C$1571,2, )</f>
        <v>田中</v>
      </c>
      <c r="J333" s="1149" t="str">
        <f>VLOOKUP(B333,線名!$A$4:$C$951,3, )</f>
        <v>IG32</v>
      </c>
      <c r="K333" s="1227"/>
      <c r="L333" s="1227"/>
      <c r="M333" s="1227"/>
      <c r="N333" s="1227"/>
      <c r="O333" s="1227"/>
      <c r="P333" s="1227"/>
      <c r="Q333" s="1227"/>
      <c r="R333" s="1283" t="s">
        <v>4622</v>
      </c>
      <c r="S333" s="1257" t="s">
        <v>3088</v>
      </c>
      <c r="T333" s="1192"/>
      <c r="U333" s="1227"/>
      <c r="V333" s="1316" t="s">
        <v>3632</v>
      </c>
      <c r="W333" s="1257" t="s">
        <v>3089</v>
      </c>
      <c r="X333" s="1227"/>
      <c r="Y333" s="1227"/>
    </row>
    <row r="334" spans="2:25" s="1028" customFormat="1" hidden="1">
      <c r="B334" s="1231" t="s">
        <v>1203</v>
      </c>
      <c r="C334" s="1522" t="s">
        <v>3203</v>
      </c>
      <c r="D334" s="1233">
        <v>0.67638888888888893</v>
      </c>
      <c r="E334" s="1171"/>
      <c r="F334" s="1227"/>
      <c r="G334" s="1227"/>
      <c r="H334" s="1227"/>
      <c r="I334" s="1149" t="str">
        <f>VLOOKUP(瞬跳[[#This Row],[饋線
名稱]],線名!$A$4:$C$1571,2, )</f>
        <v>彰東</v>
      </c>
      <c r="J334" s="1149" t="str">
        <f>VLOOKUP(B334,線名!$A$4:$C$951,3, )</f>
        <v>IQ24</v>
      </c>
      <c r="K334" s="1227"/>
      <c r="L334" s="1227"/>
      <c r="M334" s="1227"/>
      <c r="N334" s="1227"/>
      <c r="O334" s="1227"/>
      <c r="P334" s="1227"/>
      <c r="Q334" s="1227"/>
      <c r="R334" s="1283" t="s">
        <v>3132</v>
      </c>
      <c r="S334" s="1257" t="s">
        <v>3132</v>
      </c>
      <c r="T334" s="1192"/>
      <c r="U334" s="1227"/>
      <c r="V334" s="1316" t="s">
        <v>3588</v>
      </c>
      <c r="W334" s="1257" t="s">
        <v>3132</v>
      </c>
      <c r="X334" s="1227"/>
      <c r="Y334" s="1227"/>
    </row>
    <row r="335" spans="2:25" s="1028" customFormat="1" hidden="1">
      <c r="B335" s="1183" t="s">
        <v>1052</v>
      </c>
      <c r="C335" s="1522" t="s">
        <v>3203</v>
      </c>
      <c r="D335" s="1230">
        <v>0.68541666666666667</v>
      </c>
      <c r="E335" s="1171"/>
      <c r="F335" s="1227"/>
      <c r="G335" s="1227"/>
      <c r="H335" s="1227"/>
      <c r="I335" s="1149" t="str">
        <f>VLOOKUP(瞬跳[[#This Row],[饋線
名稱]],線名!$A$4:$C$1571,2, )</f>
        <v>員東</v>
      </c>
      <c r="J335" s="1149" t="str">
        <f>VLOOKUP(B335,線名!$A$4:$C$951,3, )</f>
        <v>中崙線</v>
      </c>
      <c r="K335" s="1227"/>
      <c r="L335" s="1227"/>
      <c r="M335" s="1227"/>
      <c r="N335" s="1227"/>
      <c r="O335" s="1227"/>
      <c r="P335" s="1227"/>
      <c r="Q335" s="1227"/>
      <c r="R335" s="1285" t="s">
        <v>4623</v>
      </c>
      <c r="S335" s="1257" t="s">
        <v>3320</v>
      </c>
      <c r="T335" s="1192"/>
      <c r="U335" s="1227"/>
      <c r="V335" s="1316" t="s">
        <v>3590</v>
      </c>
      <c r="W335" s="1257" t="s">
        <v>3320</v>
      </c>
      <c r="X335" s="1227"/>
      <c r="Y335" s="1227"/>
    </row>
    <row r="336" spans="2:25" s="1028" customFormat="1" hidden="1">
      <c r="B336" s="1231" t="s">
        <v>1225</v>
      </c>
      <c r="C336" s="1522" t="s">
        <v>3203</v>
      </c>
      <c r="D336" s="1233">
        <v>0.72083333333333333</v>
      </c>
      <c r="E336" s="1171"/>
      <c r="F336" s="1227"/>
      <c r="G336" s="1227"/>
      <c r="H336" s="1227"/>
      <c r="I336" s="1149" t="str">
        <f>VLOOKUP(瞬跳[[#This Row],[饋線
名稱]],線名!$A$4:$C$1571,2, )</f>
        <v>埔鹽</v>
      </c>
      <c r="J336" s="1149" t="str">
        <f>VLOOKUP(B336,線名!$A$4:$C$951,3, )</f>
        <v>9J24</v>
      </c>
      <c r="K336" s="1227"/>
      <c r="L336" s="1227"/>
      <c r="M336" s="1227"/>
      <c r="N336" s="1227"/>
      <c r="O336" s="1227"/>
      <c r="P336" s="1227"/>
      <c r="Q336" s="1227"/>
      <c r="R336" s="1283" t="s">
        <v>4624</v>
      </c>
      <c r="S336" s="1257" t="s">
        <v>3088</v>
      </c>
      <c r="T336" s="1192"/>
      <c r="U336" s="1227"/>
      <c r="V336" s="1316" t="s">
        <v>3590</v>
      </c>
      <c r="W336" s="1257" t="s">
        <v>3089</v>
      </c>
      <c r="X336" s="1227"/>
      <c r="Y336" s="1227"/>
    </row>
    <row r="337" spans="2:25" s="1028" customFormat="1" hidden="1">
      <c r="B337" s="1234" t="s">
        <v>415</v>
      </c>
      <c r="C337" s="1522" t="s">
        <v>4287</v>
      </c>
      <c r="D337" s="1236">
        <v>0.13263888888888889</v>
      </c>
      <c r="E337" s="1171"/>
      <c r="F337" s="1227"/>
      <c r="G337" s="1227"/>
      <c r="H337" s="1227"/>
      <c r="I337" s="1149" t="str">
        <f>VLOOKUP(瞬跳[[#This Row],[饋線
名稱]],線名!$A$4:$C$1571,2, )</f>
        <v>大竹</v>
      </c>
      <c r="J337" s="1149" t="str">
        <f>VLOOKUP(B337,線名!$A$4:$C$951,3, )</f>
        <v>牛埔線</v>
      </c>
      <c r="K337" s="1227"/>
      <c r="L337" s="1227"/>
      <c r="M337" s="1227"/>
      <c r="N337" s="1227"/>
      <c r="O337" s="1227"/>
      <c r="P337" s="1227"/>
      <c r="Q337" s="1227"/>
      <c r="R337" s="1250" t="s">
        <v>4625</v>
      </c>
      <c r="S337" s="1257" t="s">
        <v>3088</v>
      </c>
      <c r="T337" s="1192"/>
      <c r="U337" s="1227"/>
      <c r="V337" s="1316" t="s">
        <v>3588</v>
      </c>
      <c r="W337" s="1257" t="s">
        <v>3089</v>
      </c>
      <c r="X337" s="1227"/>
      <c r="Y337" s="1227"/>
    </row>
    <row r="338" spans="2:25" s="1028" customFormat="1" hidden="1">
      <c r="B338" s="1234" t="s">
        <v>233</v>
      </c>
      <c r="C338" s="1522" t="s">
        <v>4287</v>
      </c>
      <c r="D338" s="1236">
        <v>0.21666666666666667</v>
      </c>
      <c r="E338" s="1171"/>
      <c r="F338" s="1227"/>
      <c r="G338" s="1227"/>
      <c r="H338" s="1227"/>
      <c r="I338" s="1149" t="str">
        <f>VLOOKUP(瞬跳[[#This Row],[饋線
名稱]],線名!$A$4:$C$1571,2, )</f>
        <v>大城</v>
      </c>
      <c r="J338" s="1149" t="str">
        <f>VLOOKUP(B338,線名!$A$4:$C$951,3, )</f>
        <v>9L40</v>
      </c>
      <c r="K338" s="1227"/>
      <c r="L338" s="1227"/>
      <c r="M338" s="1227"/>
      <c r="N338" s="1227"/>
      <c r="O338" s="1227"/>
      <c r="P338" s="1227"/>
      <c r="Q338" s="1227"/>
      <c r="R338" s="1289" t="s">
        <v>4626</v>
      </c>
      <c r="S338" s="1257" t="s">
        <v>3088</v>
      </c>
      <c r="T338" s="1192"/>
      <c r="U338" s="1227"/>
      <c r="V338" s="1316" t="s">
        <v>3591</v>
      </c>
      <c r="W338" s="1257" t="s">
        <v>3089</v>
      </c>
      <c r="X338" s="1227"/>
      <c r="Y338" s="1227"/>
    </row>
    <row r="339" spans="2:25" s="1028" customFormat="1" hidden="1">
      <c r="B339" s="1234" t="s">
        <v>973</v>
      </c>
      <c r="C339" s="1522" t="s">
        <v>4288</v>
      </c>
      <c r="D339" s="1236">
        <v>0.2951388888888889</v>
      </c>
      <c r="E339" s="1171"/>
      <c r="F339" s="1227"/>
      <c r="G339" s="1227"/>
      <c r="H339" s="1227"/>
      <c r="I339" s="1149" t="str">
        <f>VLOOKUP(瞬跳[[#This Row],[饋線
名稱]],線名!$A$4:$C$1571,2, )</f>
        <v>彰新</v>
      </c>
      <c r="J339" s="1149" t="str">
        <f>VLOOKUP(B339,線名!$A$4:$C$951,3, )</f>
        <v>阿夷線</v>
      </c>
      <c r="K339" s="1227"/>
      <c r="L339" s="1227"/>
      <c r="M339" s="1227"/>
      <c r="N339" s="1227"/>
      <c r="O339" s="1227"/>
      <c r="P339" s="1227"/>
      <c r="Q339" s="1227"/>
      <c r="R339" s="1283" t="s">
        <v>4627</v>
      </c>
      <c r="S339" s="1257" t="s">
        <v>3088</v>
      </c>
      <c r="T339" s="1192"/>
      <c r="U339" s="1227"/>
      <c r="V339" s="1316" t="s">
        <v>3588</v>
      </c>
      <c r="W339" s="1257" t="s">
        <v>3089</v>
      </c>
      <c r="X339" s="1227"/>
      <c r="Y339" s="1227"/>
    </row>
    <row r="340" spans="2:25" s="1028" customFormat="1" hidden="1">
      <c r="B340" s="1234" t="s">
        <v>64</v>
      </c>
      <c r="C340" s="1522" t="s">
        <v>4288</v>
      </c>
      <c r="D340" s="1236">
        <v>0.3215277777777778</v>
      </c>
      <c r="E340" s="1171"/>
      <c r="F340" s="1227"/>
      <c r="G340" s="1227"/>
      <c r="H340" s="1227"/>
      <c r="I340" s="1149" t="str">
        <f>VLOOKUP(瞬跳[[#This Row],[饋線
名稱]],線名!$A$4:$C$1571,2, )</f>
        <v>漢寶</v>
      </c>
      <c r="J340" s="1149" t="str">
        <f>VLOOKUP(B340,線名!$A$4:$C$951,3, )</f>
        <v>9G21</v>
      </c>
      <c r="K340" s="1227"/>
      <c r="L340" s="1227"/>
      <c r="M340" s="1227"/>
      <c r="N340" s="1227"/>
      <c r="O340" s="1227"/>
      <c r="P340" s="1227"/>
      <c r="Q340" s="1227"/>
      <c r="R340" s="1290" t="s">
        <v>4628</v>
      </c>
      <c r="S340" s="1257" t="s">
        <v>3088</v>
      </c>
      <c r="T340" s="1192"/>
      <c r="U340" s="1227"/>
      <c r="V340" s="1316" t="s">
        <v>3591</v>
      </c>
      <c r="W340" s="1257" t="s">
        <v>3089</v>
      </c>
      <c r="X340" s="1227"/>
      <c r="Y340" s="1227"/>
    </row>
    <row r="341" spans="2:25" s="1028" customFormat="1" hidden="1">
      <c r="B341" s="1183" t="s">
        <v>536</v>
      </c>
      <c r="C341" s="1522" t="s">
        <v>4288</v>
      </c>
      <c r="D341" s="1230">
        <v>0.36249999999999999</v>
      </c>
      <c r="E341" s="1171"/>
      <c r="F341" s="1227"/>
      <c r="G341" s="1227"/>
      <c r="H341" s="1227"/>
      <c r="I341" s="1149" t="str">
        <f>VLOOKUP(瞬跳[[#This Row],[饋線
名稱]],線名!$A$4:$C$1571,2, )</f>
        <v>北斗</v>
      </c>
      <c r="J341" s="1149" t="str">
        <f>VLOOKUP(B341,線名!$A$4:$C$951,3, )</f>
        <v>斗鳳線</v>
      </c>
      <c r="K341" s="1227"/>
      <c r="L341" s="1227"/>
      <c r="M341" s="1227"/>
      <c r="N341" s="1227"/>
      <c r="O341" s="1227"/>
      <c r="P341" s="1227"/>
      <c r="Q341" s="1227"/>
      <c r="R341" s="1283" t="s">
        <v>4169</v>
      </c>
      <c r="S341" s="1257" t="s">
        <v>3088</v>
      </c>
      <c r="T341" s="1192"/>
      <c r="U341" s="1227"/>
      <c r="V341" s="1316" t="s">
        <v>3633</v>
      </c>
      <c r="W341" s="1257" t="s">
        <v>3089</v>
      </c>
      <c r="X341" s="1227"/>
      <c r="Y341" s="1227"/>
    </row>
    <row r="342" spans="2:25" s="1028" customFormat="1" hidden="1">
      <c r="B342" s="1183" t="s">
        <v>3539</v>
      </c>
      <c r="C342" s="1522" t="s">
        <v>4288</v>
      </c>
      <c r="D342" s="1230">
        <v>0.48749999999999999</v>
      </c>
      <c r="E342" s="1171"/>
      <c r="F342" s="1227"/>
      <c r="G342" s="1227"/>
      <c r="H342" s="1227"/>
      <c r="I342" s="1149" t="str">
        <f>VLOOKUP(瞬跳[[#This Row],[饋線
名稱]],線名!$A$4:$C$1571,2, )</f>
        <v>全興</v>
      </c>
      <c r="J342" s="1149" t="str">
        <f>VLOOKUP(B342,線名!$A$4:$C$951,3, )</f>
        <v>IZ21</v>
      </c>
      <c r="K342" s="1227"/>
      <c r="L342" s="1227"/>
      <c r="M342" s="1227"/>
      <c r="N342" s="1227"/>
      <c r="O342" s="1227"/>
      <c r="P342" s="1227"/>
      <c r="Q342" s="1227"/>
      <c r="R342" s="1283" t="s">
        <v>4629</v>
      </c>
      <c r="S342" s="1257" t="s">
        <v>3088</v>
      </c>
      <c r="T342" s="1192"/>
      <c r="U342" s="1227"/>
      <c r="V342" s="1316" t="s">
        <v>3589</v>
      </c>
      <c r="W342" s="1257" t="s">
        <v>3089</v>
      </c>
      <c r="X342" s="1227"/>
      <c r="Y342" s="1227"/>
    </row>
    <row r="343" spans="2:25" s="1028" customFormat="1" hidden="1">
      <c r="B343" s="1234" t="s">
        <v>336</v>
      </c>
      <c r="C343" s="1522" t="s">
        <v>4288</v>
      </c>
      <c r="D343" s="1236">
        <v>0.64027777777777783</v>
      </c>
      <c r="E343" s="1171"/>
      <c r="F343" s="1227"/>
      <c r="G343" s="1227"/>
      <c r="H343" s="1227"/>
      <c r="I343" s="1149" t="str">
        <f>VLOOKUP(瞬跳[[#This Row],[饋線
名稱]],線名!$A$4:$C$1571,2, )</f>
        <v>福興</v>
      </c>
      <c r="J343" s="1149" t="str">
        <f>VLOOKUP(B343,線名!$A$4:$C$951,3, )</f>
        <v>9I28</v>
      </c>
      <c r="K343" s="1227"/>
      <c r="L343" s="1227"/>
      <c r="M343" s="1227"/>
      <c r="N343" s="1227"/>
      <c r="O343" s="1227"/>
      <c r="P343" s="1227"/>
      <c r="Q343" s="1227"/>
      <c r="R343" s="1291" t="s">
        <v>4630</v>
      </c>
      <c r="S343" s="1257" t="s">
        <v>3088</v>
      </c>
      <c r="T343" s="1192"/>
      <c r="U343" s="1227"/>
      <c r="V343" s="1316" t="s">
        <v>3589</v>
      </c>
      <c r="W343" s="1257" t="s">
        <v>3089</v>
      </c>
      <c r="X343" s="1227"/>
      <c r="Y343" s="1227"/>
    </row>
    <row r="344" spans="2:25" s="1028" customFormat="1" hidden="1">
      <c r="B344" s="1234" t="s">
        <v>470</v>
      </c>
      <c r="C344" s="1522" t="s">
        <v>4289</v>
      </c>
      <c r="D344" s="1236">
        <v>0.23333333333333331</v>
      </c>
      <c r="E344" s="1171"/>
      <c r="F344" s="1227"/>
      <c r="G344" s="1227"/>
      <c r="H344" s="1227"/>
      <c r="I344" s="1149" t="str">
        <f>VLOOKUP(瞬跳[[#This Row],[饋線
名稱]],線名!$A$4:$C$1571,2, )</f>
        <v>彰化</v>
      </c>
      <c r="J344" s="1149" t="str">
        <f>VLOOKUP(B344,線名!$A$4:$C$951,3, )</f>
        <v>IK42</v>
      </c>
      <c r="K344" s="1227"/>
      <c r="L344" s="1227"/>
      <c r="M344" s="1227"/>
      <c r="N344" s="1227"/>
      <c r="O344" s="1227"/>
      <c r="P344" s="1227"/>
      <c r="Q344" s="1227"/>
      <c r="R344" s="1283" t="s">
        <v>4631</v>
      </c>
      <c r="S344" s="1257" t="s">
        <v>3088</v>
      </c>
      <c r="T344" s="1192"/>
      <c r="U344" s="1227"/>
      <c r="V344" s="1316" t="s">
        <v>3590</v>
      </c>
      <c r="W344" s="1257" t="s">
        <v>3089</v>
      </c>
      <c r="X344" s="1227"/>
      <c r="Y344" s="1227"/>
    </row>
    <row r="345" spans="2:25" s="1028" customFormat="1" hidden="1">
      <c r="B345" s="1234" t="s">
        <v>298</v>
      </c>
      <c r="C345" s="1522" t="s">
        <v>4289</v>
      </c>
      <c r="D345" s="1236">
        <v>0.64374999999999993</v>
      </c>
      <c r="E345" s="1171"/>
      <c r="F345" s="1227"/>
      <c r="G345" s="1227"/>
      <c r="H345" s="1227"/>
      <c r="I345" s="1149" t="str">
        <f>VLOOKUP(瞬跳[[#This Row],[饋線
名稱]],線名!$A$4:$C$1571,2, )</f>
        <v>溝墘</v>
      </c>
      <c r="J345" s="1149" t="str">
        <f>VLOOKUP(B345,線名!$A$4:$C$951,3, )</f>
        <v>溝中線</v>
      </c>
      <c r="K345" s="1227"/>
      <c r="L345" s="1227"/>
      <c r="M345" s="1227"/>
      <c r="N345" s="1227"/>
      <c r="O345" s="1227"/>
      <c r="P345" s="1227"/>
      <c r="Q345" s="1227"/>
      <c r="R345" s="1285" t="s">
        <v>4632</v>
      </c>
      <c r="S345" s="1257" t="s">
        <v>3088</v>
      </c>
      <c r="T345" s="1192"/>
      <c r="U345" s="1227"/>
      <c r="V345" s="1316" t="s">
        <v>3589</v>
      </c>
      <c r="W345" s="1257" t="s">
        <v>3089</v>
      </c>
      <c r="X345" s="1227"/>
      <c r="Y345" s="1227"/>
    </row>
    <row r="346" spans="2:25" s="1028" customFormat="1" hidden="1">
      <c r="B346" s="1183" t="s">
        <v>322</v>
      </c>
      <c r="C346" s="1522" t="s">
        <v>3205</v>
      </c>
      <c r="D346" s="1230">
        <v>0.13680555555555554</v>
      </c>
      <c r="E346" s="1171"/>
      <c r="F346" s="1227"/>
      <c r="G346" s="1227"/>
      <c r="H346" s="1227"/>
      <c r="I346" s="1149" t="str">
        <f>VLOOKUP(瞬跳[[#This Row],[饋線
名稱]],線名!$A$4:$C$1571,2, )</f>
        <v>草湖</v>
      </c>
      <c r="J346" s="1149" t="str">
        <f>VLOOKUP(B346,線名!$A$4:$C$951,3, )</f>
        <v>趙甲線</v>
      </c>
      <c r="K346" s="1227"/>
      <c r="L346" s="1227"/>
      <c r="M346" s="1227"/>
      <c r="N346" s="1227"/>
      <c r="O346" s="1227"/>
      <c r="P346" s="1227"/>
      <c r="Q346" s="1227"/>
      <c r="R346" s="1282" t="s">
        <v>4633</v>
      </c>
      <c r="S346" s="1257" t="s">
        <v>3128</v>
      </c>
      <c r="T346" s="1192"/>
      <c r="U346" s="1227"/>
      <c r="V346" s="1316" t="s">
        <v>3591</v>
      </c>
      <c r="W346" s="1257" t="s">
        <v>3128</v>
      </c>
      <c r="X346" s="1227"/>
      <c r="Y346" s="1227"/>
    </row>
    <row r="347" spans="2:25" s="1028" customFormat="1" hidden="1">
      <c r="B347" s="1183" t="s">
        <v>848</v>
      </c>
      <c r="C347" s="1522" t="s">
        <v>3205</v>
      </c>
      <c r="D347" s="1230">
        <v>0.24722222222222223</v>
      </c>
      <c r="E347" s="1171"/>
      <c r="F347" s="1227"/>
      <c r="G347" s="1227"/>
      <c r="H347" s="1227"/>
      <c r="I347" s="1149" t="str">
        <f>VLOOKUP(瞬跳[[#This Row],[饋線
名稱]],線名!$A$4:$C$1571,2, )</f>
        <v>草湖</v>
      </c>
      <c r="J347" s="1149" t="str">
        <f>VLOOKUP(B347,線名!$A$4:$C$951,3, )</f>
        <v>草苑線</v>
      </c>
      <c r="K347" s="1227"/>
      <c r="L347" s="1227"/>
      <c r="M347" s="1227"/>
      <c r="N347" s="1227"/>
      <c r="O347" s="1227"/>
      <c r="P347" s="1227"/>
      <c r="Q347" s="1227"/>
      <c r="R347" s="1291" t="s">
        <v>4634</v>
      </c>
      <c r="S347" s="1257" t="s">
        <v>3088</v>
      </c>
      <c r="T347" s="1192"/>
      <c r="U347" s="1227"/>
      <c r="V347" s="1316" t="s">
        <v>3591</v>
      </c>
      <c r="W347" s="1257" t="s">
        <v>3089</v>
      </c>
      <c r="X347" s="1227"/>
      <c r="Y347" s="1227"/>
    </row>
    <row r="348" spans="2:25" s="1028" customFormat="1" hidden="1">
      <c r="B348" s="1237" t="s">
        <v>23</v>
      </c>
      <c r="C348" s="1522" t="s">
        <v>4290</v>
      </c>
      <c r="D348" s="1239">
        <v>0.76111111111111107</v>
      </c>
      <c r="E348" s="1171"/>
      <c r="F348" s="1227"/>
      <c r="G348" s="1227"/>
      <c r="H348" s="1227"/>
      <c r="I348" s="1149" t="str">
        <f>VLOOKUP(瞬跳[[#This Row],[饋線
名稱]],線名!$A$4:$C$1571,2, )</f>
        <v>二水</v>
      </c>
      <c r="J348" s="1149" t="str">
        <f>VLOOKUP(B348,線名!$A$4:$C$951,3, )</f>
        <v>華成線</v>
      </c>
      <c r="K348" s="1227"/>
      <c r="L348" s="1227"/>
      <c r="M348" s="1227"/>
      <c r="N348" s="1227"/>
      <c r="O348" s="1227"/>
      <c r="P348" s="1227"/>
      <c r="Q348" s="1227"/>
      <c r="R348" s="1283" t="s">
        <v>3132</v>
      </c>
      <c r="S348" s="1257" t="s">
        <v>3132</v>
      </c>
      <c r="T348" s="1192"/>
      <c r="U348" s="1227"/>
      <c r="V348" s="1316" t="s">
        <v>3634</v>
      </c>
      <c r="W348" s="1257" t="s">
        <v>3132</v>
      </c>
      <c r="X348" s="1227"/>
      <c r="Y348" s="1227"/>
    </row>
    <row r="349" spans="2:25" s="1028" customFormat="1" hidden="1">
      <c r="B349" s="1231" t="s">
        <v>1484</v>
      </c>
      <c r="C349" s="1522" t="s">
        <v>4291</v>
      </c>
      <c r="D349" s="1233">
        <v>0.20555555555555557</v>
      </c>
      <c r="E349" s="1171"/>
      <c r="F349" s="1227"/>
      <c r="G349" s="1227"/>
      <c r="H349" s="1227"/>
      <c r="I349" s="1149" t="str">
        <f>VLOOKUP(瞬跳[[#This Row],[饋線
名稱]],線名!$A$4:$C$1571,2, )</f>
        <v>員林</v>
      </c>
      <c r="J349" s="1149" t="str">
        <f>VLOOKUP(B349,線名!$A$4:$C$951,3, )</f>
        <v>9C37</v>
      </c>
      <c r="K349" s="1227"/>
      <c r="L349" s="1227"/>
      <c r="M349" s="1227"/>
      <c r="N349" s="1227"/>
      <c r="O349" s="1227"/>
      <c r="P349" s="1227"/>
      <c r="Q349" s="1227"/>
      <c r="R349" s="1283" t="s">
        <v>4635</v>
      </c>
      <c r="S349" s="1257" t="s">
        <v>3088</v>
      </c>
      <c r="T349" s="1192"/>
      <c r="U349" s="1227"/>
      <c r="V349" s="1316" t="s">
        <v>3590</v>
      </c>
      <c r="W349" s="1257" t="s">
        <v>3089</v>
      </c>
      <c r="X349" s="1227"/>
      <c r="Y349" s="1227"/>
    </row>
    <row r="350" spans="2:25" s="1028" customFormat="1" hidden="1">
      <c r="B350" s="1231" t="s">
        <v>1383</v>
      </c>
      <c r="C350" s="1522" t="s">
        <v>4291</v>
      </c>
      <c r="D350" s="1233">
        <v>0.25416666666666665</v>
      </c>
      <c r="E350" s="1171"/>
      <c r="F350" s="1227"/>
      <c r="G350" s="1227"/>
      <c r="H350" s="1227"/>
      <c r="I350" s="1149" t="str">
        <f>VLOOKUP(瞬跳[[#This Row],[饋線
名稱]],線名!$A$4:$C$1571,2, )</f>
        <v>員林</v>
      </c>
      <c r="J350" s="1149" t="str">
        <f>VLOOKUP(B350,線名!$A$4:$C$951,3, )</f>
        <v>9C48</v>
      </c>
      <c r="K350" s="1227"/>
      <c r="L350" s="1227"/>
      <c r="M350" s="1227"/>
      <c r="N350" s="1227"/>
      <c r="O350" s="1227"/>
      <c r="P350" s="1227"/>
      <c r="Q350" s="1227"/>
      <c r="R350" s="1283" t="s">
        <v>4636</v>
      </c>
      <c r="S350" s="1257" t="s">
        <v>3088</v>
      </c>
      <c r="T350" s="1192"/>
      <c r="U350" s="1227"/>
      <c r="V350" s="1316" t="s">
        <v>3590</v>
      </c>
      <c r="W350" s="1257" t="s">
        <v>3089</v>
      </c>
      <c r="X350" s="1227"/>
      <c r="Y350" s="1227"/>
    </row>
    <row r="351" spans="2:25" s="1028" customFormat="1" hidden="1">
      <c r="B351" s="1231" t="s">
        <v>887</v>
      </c>
      <c r="C351" s="1522" t="s">
        <v>4291</v>
      </c>
      <c r="D351" s="1233">
        <v>0.43124999999999997</v>
      </c>
      <c r="E351" s="1171"/>
      <c r="F351" s="1227"/>
      <c r="G351" s="1227"/>
      <c r="H351" s="1227"/>
      <c r="I351" s="1149" t="str">
        <f>VLOOKUP(瞬跳[[#This Row],[饋線
名稱]],線名!$A$4:$C$1571,2, )</f>
        <v>大村</v>
      </c>
      <c r="J351" s="1149" t="str">
        <f>VLOOKUP(B351,線名!$A$4:$C$951,3, )</f>
        <v>上莊線</v>
      </c>
      <c r="K351" s="1227"/>
      <c r="L351" s="1227"/>
      <c r="M351" s="1227"/>
      <c r="N351" s="1227"/>
      <c r="O351" s="1227"/>
      <c r="P351" s="1227"/>
      <c r="Q351" s="1227"/>
      <c r="R351" s="1283" t="s">
        <v>4637</v>
      </c>
      <c r="S351" s="1257" t="s">
        <v>3320</v>
      </c>
      <c r="T351" s="1192"/>
      <c r="U351" s="1227"/>
      <c r="V351" s="1316" t="s">
        <v>3590</v>
      </c>
      <c r="W351" s="1257" t="s">
        <v>3320</v>
      </c>
      <c r="X351" s="1227"/>
      <c r="Y351" s="1227"/>
    </row>
    <row r="352" spans="2:25" s="1028" customFormat="1" hidden="1">
      <c r="B352" s="1237" t="s">
        <v>222</v>
      </c>
      <c r="C352" s="1522" t="s">
        <v>4291</v>
      </c>
      <c r="D352" s="1239">
        <v>0.55347222222222225</v>
      </c>
      <c r="E352" s="1171"/>
      <c r="F352" s="1227"/>
      <c r="G352" s="1227"/>
      <c r="H352" s="1227"/>
      <c r="I352" s="1149" t="str">
        <f>VLOOKUP(瞬跳[[#This Row],[饋線
名稱]],線名!$A$4:$C$1571,2, )</f>
        <v>大城</v>
      </c>
      <c r="J352" s="1149" t="str">
        <f>VLOOKUP(B352,線名!$A$4:$C$951,3, )</f>
        <v>9L29</v>
      </c>
      <c r="K352" s="1227"/>
      <c r="L352" s="1227"/>
      <c r="M352" s="1227"/>
      <c r="N352" s="1227"/>
      <c r="O352" s="1227"/>
      <c r="P352" s="1227"/>
      <c r="Q352" s="1227"/>
      <c r="R352" s="1283" t="s">
        <v>4638</v>
      </c>
      <c r="S352" s="1257" t="s">
        <v>3088</v>
      </c>
      <c r="T352" s="1192"/>
      <c r="U352" s="1227"/>
      <c r="V352" s="1316" t="s">
        <v>3591</v>
      </c>
      <c r="W352" s="1257" t="s">
        <v>3089</v>
      </c>
      <c r="X352" s="1227"/>
      <c r="Y352" s="1227"/>
    </row>
    <row r="353" spans="2:25" s="1028" customFormat="1" hidden="1">
      <c r="B353" s="1275" t="s">
        <v>1407</v>
      </c>
      <c r="C353" s="1522" t="s">
        <v>3207</v>
      </c>
      <c r="D353" s="1276">
        <v>0.22708333333333333</v>
      </c>
      <c r="E353" s="1171"/>
      <c r="F353" s="1227"/>
      <c r="G353" s="1227"/>
      <c r="H353" s="1227"/>
      <c r="I353" s="1149" t="str">
        <f>VLOOKUP(瞬跳[[#This Row],[饋線
名稱]],線名!$A$4:$C$1571,2, )</f>
        <v>漢寶</v>
      </c>
      <c r="J353" s="1149" t="str">
        <f>VLOOKUP(B353,線名!$A$4:$C$951,3, )</f>
        <v>9G26</v>
      </c>
      <c r="K353" s="1227"/>
      <c r="L353" s="1227"/>
      <c r="M353" s="1227"/>
      <c r="N353" s="1227"/>
      <c r="O353" s="1227"/>
      <c r="P353" s="1227"/>
      <c r="Q353" s="1227"/>
      <c r="R353" s="1283" t="s">
        <v>4639</v>
      </c>
      <c r="S353" s="1257" t="s">
        <v>3088</v>
      </c>
      <c r="T353" s="1192"/>
      <c r="U353" s="1227"/>
      <c r="V353" s="1316" t="s">
        <v>3591</v>
      </c>
      <c r="W353" s="1257" t="s">
        <v>3089</v>
      </c>
      <c r="X353" s="1227"/>
      <c r="Y353" s="1227"/>
    </row>
    <row r="354" spans="2:25" s="1028" customFormat="1" hidden="1">
      <c r="B354" s="1231" t="s">
        <v>1057</v>
      </c>
      <c r="C354" s="1522" t="s">
        <v>3207</v>
      </c>
      <c r="D354" s="1233">
        <v>0.49583333333333335</v>
      </c>
      <c r="E354" s="1171"/>
      <c r="F354" s="1227"/>
      <c r="G354" s="1227"/>
      <c r="H354" s="1227"/>
      <c r="I354" s="1149" t="str">
        <f>VLOOKUP(瞬跳[[#This Row],[饋線
名稱]],線名!$A$4:$C$1571,2, )</f>
        <v>員東</v>
      </c>
      <c r="J354" s="1149" t="str">
        <f>VLOOKUP(B354,線名!$A$4:$C$951,3, )</f>
        <v>東北線</v>
      </c>
      <c r="K354" s="1227"/>
      <c r="L354" s="1227"/>
      <c r="M354" s="1227"/>
      <c r="N354" s="1227"/>
      <c r="O354" s="1227"/>
      <c r="P354" s="1227"/>
      <c r="Q354" s="1227"/>
      <c r="R354" s="1291" t="s">
        <v>4640</v>
      </c>
      <c r="S354" s="1257" t="s">
        <v>3194</v>
      </c>
      <c r="T354" s="1192"/>
      <c r="U354" s="1227"/>
      <c r="V354" s="1316" t="s">
        <v>3590</v>
      </c>
      <c r="W354" s="1257" t="s">
        <v>3194</v>
      </c>
      <c r="X354" s="1227"/>
      <c r="Y354" s="1227"/>
    </row>
    <row r="355" spans="2:25" s="1028" customFormat="1" hidden="1">
      <c r="B355" s="1234" t="s">
        <v>408</v>
      </c>
      <c r="C355" s="1522" t="s">
        <v>3207</v>
      </c>
      <c r="D355" s="1236">
        <v>0.88750000000000007</v>
      </c>
      <c r="E355" s="1171"/>
      <c r="F355" s="1227"/>
      <c r="G355" s="1227"/>
      <c r="H355" s="1227"/>
      <c r="I355" s="1149" t="str">
        <f>VLOOKUP(瞬跳[[#This Row],[饋線
名稱]],線名!$A$4:$C$1571,2, )</f>
        <v>大竹</v>
      </c>
      <c r="J355" s="1149" t="str">
        <f>VLOOKUP(B355,線名!$A$4:$C$951,3, )</f>
        <v>大竹線</v>
      </c>
      <c r="K355" s="1227"/>
      <c r="L355" s="1227"/>
      <c r="M355" s="1227"/>
      <c r="N355" s="1227"/>
      <c r="O355" s="1227"/>
      <c r="P355" s="1227"/>
      <c r="Q355" s="1227"/>
      <c r="R355" s="1285" t="s">
        <v>4641</v>
      </c>
      <c r="S355" s="1257" t="s">
        <v>3095</v>
      </c>
      <c r="T355" s="1192"/>
      <c r="U355" s="1227"/>
      <c r="V355" s="1316" t="s">
        <v>3588</v>
      </c>
      <c r="W355" s="1257" t="s">
        <v>3095</v>
      </c>
      <c r="X355" s="1227"/>
      <c r="Y355" s="1227"/>
    </row>
    <row r="356" spans="2:25" s="1028" customFormat="1" hidden="1">
      <c r="B356" s="1234" t="s">
        <v>536</v>
      </c>
      <c r="C356" s="1522" t="s">
        <v>4292</v>
      </c>
      <c r="D356" s="1236">
        <v>0.20416666666666669</v>
      </c>
      <c r="E356" s="1171"/>
      <c r="F356" s="1227"/>
      <c r="G356" s="1227"/>
      <c r="H356" s="1227"/>
      <c r="I356" s="1149" t="str">
        <f>VLOOKUP(瞬跳[[#This Row],[饋線
名稱]],線名!$A$4:$C$1571,2, )</f>
        <v>北斗</v>
      </c>
      <c r="J356" s="1149" t="str">
        <f>VLOOKUP(B356,線名!$A$4:$C$951,3, )</f>
        <v>斗鳳線</v>
      </c>
      <c r="K356" s="1227"/>
      <c r="L356" s="1227"/>
      <c r="M356" s="1227"/>
      <c r="N356" s="1227"/>
      <c r="O356" s="1227"/>
      <c r="P356" s="1227"/>
      <c r="Q356" s="1227"/>
      <c r="R356" s="1285" t="s">
        <v>4642</v>
      </c>
      <c r="S356" s="1257" t="s">
        <v>3088</v>
      </c>
      <c r="T356" s="1192"/>
      <c r="U356" s="1227"/>
      <c r="V356" s="1316" t="s">
        <v>3633</v>
      </c>
      <c r="W356" s="1257" t="s">
        <v>3089</v>
      </c>
      <c r="X356" s="1227"/>
      <c r="Y356" s="1227"/>
    </row>
    <row r="357" spans="2:25" s="1028" customFormat="1" hidden="1">
      <c r="B357" s="1183" t="s">
        <v>3523</v>
      </c>
      <c r="C357" s="1522" t="s">
        <v>4292</v>
      </c>
      <c r="D357" s="1230">
        <v>0.41805555555555557</v>
      </c>
      <c r="E357" s="1171"/>
      <c r="F357" s="1227"/>
      <c r="G357" s="1227"/>
      <c r="H357" s="1227"/>
      <c r="I357" s="1149" t="str">
        <f>VLOOKUP(瞬跳[[#This Row],[饋線
名稱]],線名!$A$4:$C$1571,2, )</f>
        <v>鹿東</v>
      </c>
      <c r="J357" s="1149" t="str">
        <f>VLOOKUP(B357,線名!$A$4:$C$951,3, )</f>
        <v>IO21</v>
      </c>
      <c r="K357" s="1227"/>
      <c r="L357" s="1227"/>
      <c r="M357" s="1227"/>
      <c r="N357" s="1227"/>
      <c r="O357" s="1227"/>
      <c r="P357" s="1227"/>
      <c r="Q357" s="1227"/>
      <c r="R357" s="1283" t="s">
        <v>4643</v>
      </c>
      <c r="S357" s="1257" t="s">
        <v>3088</v>
      </c>
      <c r="T357" s="1192"/>
      <c r="U357" s="1227"/>
      <c r="V357" s="1316" t="s">
        <v>3589</v>
      </c>
      <c r="W357" s="1257" t="s">
        <v>3089</v>
      </c>
      <c r="X357" s="1227"/>
      <c r="Y357" s="1227"/>
    </row>
    <row r="358" spans="2:25" s="1028" customFormat="1" hidden="1">
      <c r="B358" s="1183" t="s">
        <v>593</v>
      </c>
      <c r="C358" s="1522" t="s">
        <v>4293</v>
      </c>
      <c r="D358" s="1230">
        <v>0.23402777777777781</v>
      </c>
      <c r="E358" s="1171"/>
      <c r="F358" s="1227"/>
      <c r="G358" s="1227"/>
      <c r="H358" s="1227"/>
      <c r="I358" s="1149" t="str">
        <f>VLOOKUP(瞬跳[[#This Row],[饋線
名稱]],線名!$A$4:$C$1571,2, )</f>
        <v>北斗</v>
      </c>
      <c r="J358" s="1149" t="str">
        <f>VLOOKUP(B358,線名!$A$4:$C$951,3, )</f>
        <v>斗工線</v>
      </c>
      <c r="K358" s="1227"/>
      <c r="L358" s="1227"/>
      <c r="M358" s="1227"/>
      <c r="N358" s="1227"/>
      <c r="O358" s="1227"/>
      <c r="P358" s="1227"/>
      <c r="Q358" s="1227"/>
      <c r="R358" s="1283" t="s">
        <v>4644</v>
      </c>
      <c r="S358" s="1257" t="s">
        <v>3181</v>
      </c>
      <c r="T358" s="1192"/>
      <c r="U358" s="1227"/>
      <c r="V358" s="1316" t="s">
        <v>3632</v>
      </c>
      <c r="W358" s="1257" t="s">
        <v>3181</v>
      </c>
      <c r="X358" s="1227"/>
      <c r="Y358" s="1227"/>
    </row>
    <row r="359" spans="2:25" s="1028" customFormat="1" hidden="1">
      <c r="B359" s="1231" t="s">
        <v>11</v>
      </c>
      <c r="C359" s="1522" t="s">
        <v>3210</v>
      </c>
      <c r="D359" s="1233">
        <v>0.22291666666666665</v>
      </c>
      <c r="E359" s="1171"/>
      <c r="F359" s="1227"/>
      <c r="G359" s="1227"/>
      <c r="H359" s="1227"/>
      <c r="I359" s="1149" t="str">
        <f>VLOOKUP(瞬跳[[#This Row],[饋線
名稱]],線名!$A$4:$C$1571,2, )</f>
        <v>彰東</v>
      </c>
      <c r="J359" s="1149" t="str">
        <f>VLOOKUP(B359,線名!$A$4:$C$951,3, )</f>
        <v>IQ35</v>
      </c>
      <c r="K359" s="1227"/>
      <c r="L359" s="1227"/>
      <c r="M359" s="1227"/>
      <c r="N359" s="1227"/>
      <c r="O359" s="1227"/>
      <c r="P359" s="1227"/>
      <c r="Q359" s="1227"/>
      <c r="R359" s="1283" t="s">
        <v>4645</v>
      </c>
      <c r="S359" s="1257" t="s">
        <v>3088</v>
      </c>
      <c r="T359" s="1192"/>
      <c r="U359" s="1227"/>
      <c r="V359" s="1316" t="s">
        <v>3588</v>
      </c>
      <c r="W359" s="1257" t="s">
        <v>3089</v>
      </c>
      <c r="X359" s="1227"/>
      <c r="Y359" s="1227"/>
    </row>
    <row r="360" spans="2:25" s="1028" customFormat="1" hidden="1">
      <c r="B360" s="1183" t="s">
        <v>913</v>
      </c>
      <c r="C360" s="1522" t="s">
        <v>3210</v>
      </c>
      <c r="D360" s="1230">
        <v>0.23263888888888887</v>
      </c>
      <c r="E360" s="1171"/>
      <c r="F360" s="1227"/>
      <c r="G360" s="1227"/>
      <c r="H360" s="1227"/>
      <c r="I360" s="1149" t="str">
        <f>VLOOKUP(瞬跳[[#This Row],[饋線
名稱]],線名!$A$4:$C$1571,2, )</f>
        <v>和美</v>
      </c>
      <c r="J360" s="1149" t="str">
        <f>VLOOKUP(B360,線名!$A$4:$C$951,3, )</f>
        <v>和發線</v>
      </c>
      <c r="K360" s="1227"/>
      <c r="L360" s="1227"/>
      <c r="M360" s="1227"/>
      <c r="N360" s="1227"/>
      <c r="O360" s="1227"/>
      <c r="P360" s="1227"/>
      <c r="Q360" s="1227"/>
      <c r="R360" s="1285" t="s">
        <v>4646</v>
      </c>
      <c r="S360" s="1257" t="s">
        <v>3181</v>
      </c>
      <c r="T360" s="1192"/>
      <c r="U360" s="1227"/>
      <c r="V360" s="1316" t="s">
        <v>3589</v>
      </c>
      <c r="W360" s="1257" t="s">
        <v>3181</v>
      </c>
      <c r="X360" s="1227"/>
      <c r="Y360" s="1227"/>
    </row>
    <row r="361" spans="2:25" s="1028" customFormat="1" hidden="1">
      <c r="B361" s="1234" t="s">
        <v>690</v>
      </c>
      <c r="C361" s="1522" t="s">
        <v>3210</v>
      </c>
      <c r="D361" s="1236">
        <v>0.26111111111111113</v>
      </c>
      <c r="E361" s="1171"/>
      <c r="F361" s="1227"/>
      <c r="G361" s="1227"/>
      <c r="H361" s="1227"/>
      <c r="I361" s="1149" t="str">
        <f>VLOOKUP(瞬跳[[#This Row],[饋線
名稱]],線名!$A$4:$C$1571,2, )</f>
        <v>員東</v>
      </c>
      <c r="J361" s="1149" t="str">
        <f>VLOOKUP(B361,線名!$A$4:$C$951,3, )</f>
        <v>山腳線</v>
      </c>
      <c r="K361" s="1227"/>
      <c r="L361" s="1227"/>
      <c r="M361" s="1227"/>
      <c r="N361" s="1227"/>
      <c r="O361" s="1227"/>
      <c r="P361" s="1227"/>
      <c r="Q361" s="1227"/>
      <c r="R361" s="1291" t="s">
        <v>4647</v>
      </c>
      <c r="S361" s="1257" t="s">
        <v>3088</v>
      </c>
      <c r="T361" s="1192"/>
      <c r="U361" s="1227"/>
      <c r="V361" s="1316" t="s">
        <v>3590</v>
      </c>
      <c r="W361" s="1257" t="s">
        <v>3089</v>
      </c>
      <c r="X361" s="1227"/>
      <c r="Y361" s="1227"/>
    </row>
    <row r="362" spans="2:25" s="1028" customFormat="1" hidden="1">
      <c r="B362" s="1234" t="s">
        <v>1465</v>
      </c>
      <c r="C362" s="1522" t="s">
        <v>3210</v>
      </c>
      <c r="D362" s="1236">
        <v>0.2722222222222222</v>
      </c>
      <c r="E362" s="1171"/>
      <c r="F362" s="1227"/>
      <c r="G362" s="1227"/>
      <c r="H362" s="1227"/>
      <c r="I362" s="1149" t="str">
        <f>VLOOKUP(瞬跳[[#This Row],[饋線
名稱]],線名!$A$4:$C$1571,2, )</f>
        <v>草港</v>
      </c>
      <c r="J362" s="1149" t="str">
        <f>VLOOKUP(B362,線名!$A$4:$C$951,3, )</f>
        <v>下港線</v>
      </c>
      <c r="K362" s="1227"/>
      <c r="L362" s="1227"/>
      <c r="M362" s="1227"/>
      <c r="N362" s="1227"/>
      <c r="O362" s="1227"/>
      <c r="P362" s="1227"/>
      <c r="Q362" s="1227"/>
      <c r="R362" s="1297" t="s">
        <v>4648</v>
      </c>
      <c r="S362" s="1257" t="s">
        <v>3181</v>
      </c>
      <c r="T362" s="1192"/>
      <c r="U362" s="1227"/>
      <c r="V362" s="1316" t="s">
        <v>3589</v>
      </c>
      <c r="W362" s="1257" t="s">
        <v>3181</v>
      </c>
      <c r="X362" s="1227"/>
      <c r="Y362" s="1227"/>
    </row>
    <row r="363" spans="2:25" s="1028" customFormat="1" hidden="1">
      <c r="B363" s="1234" t="s">
        <v>790</v>
      </c>
      <c r="C363" s="1522" t="s">
        <v>3210</v>
      </c>
      <c r="D363" s="1236">
        <v>0.33402777777777781</v>
      </c>
      <c r="E363" s="1171"/>
      <c r="F363" s="1227"/>
      <c r="G363" s="1227"/>
      <c r="H363" s="1227"/>
      <c r="I363" s="1149" t="str">
        <f>VLOOKUP(瞬跳[[#This Row],[饋線
名稱]],線名!$A$4:$C$1571,2, )</f>
        <v>鹿港</v>
      </c>
      <c r="J363" s="1149" t="str">
        <f>VLOOKUP(B363,線名!$A$4:$C$951,3, )</f>
        <v>下庄線</v>
      </c>
      <c r="K363" s="1227"/>
      <c r="L363" s="1227"/>
      <c r="M363" s="1227"/>
      <c r="N363" s="1227"/>
      <c r="O363" s="1227"/>
      <c r="P363" s="1227"/>
      <c r="Q363" s="1227"/>
      <c r="R363" s="1283" t="s">
        <v>4649</v>
      </c>
      <c r="S363" s="1257" t="s">
        <v>3181</v>
      </c>
      <c r="T363" s="1192"/>
      <c r="U363" s="1227"/>
      <c r="V363" s="1316" t="s">
        <v>3589</v>
      </c>
      <c r="W363" s="1257" t="s">
        <v>3181</v>
      </c>
      <c r="X363" s="1227"/>
      <c r="Y363" s="1227"/>
    </row>
    <row r="364" spans="2:25" s="1028" customFormat="1" hidden="1">
      <c r="B364" s="1234" t="s">
        <v>1323</v>
      </c>
      <c r="C364" s="1522" t="s">
        <v>3210</v>
      </c>
      <c r="D364" s="1236">
        <v>0.49444444444444446</v>
      </c>
      <c r="E364" s="1171"/>
      <c r="F364" s="1227"/>
      <c r="G364" s="1227"/>
      <c r="H364" s="1227"/>
      <c r="I364" s="1149" t="str">
        <f>VLOOKUP(瞬跳[[#This Row],[饋線
名稱]],線名!$A$4:$C$1571,2, )</f>
        <v>漢寶</v>
      </c>
      <c r="J364" s="1149" t="str">
        <f>VLOOKUP(B364,線名!$A$4:$C$951,3, )</f>
        <v>9G34</v>
      </c>
      <c r="K364" s="1227"/>
      <c r="L364" s="1227"/>
      <c r="M364" s="1227"/>
      <c r="N364" s="1227"/>
      <c r="O364" s="1227"/>
      <c r="P364" s="1227"/>
      <c r="Q364" s="1227"/>
      <c r="R364" s="1283" t="s">
        <v>4650</v>
      </c>
      <c r="S364" s="1257" t="s">
        <v>3088</v>
      </c>
      <c r="T364" s="1192"/>
      <c r="U364" s="1227"/>
      <c r="V364" s="1316" t="s">
        <v>3590</v>
      </c>
      <c r="W364" s="1257" t="s">
        <v>3089</v>
      </c>
      <c r="X364" s="1227"/>
      <c r="Y364" s="1227"/>
    </row>
    <row r="365" spans="2:25" s="1028" customFormat="1" hidden="1">
      <c r="B365" s="1231" t="s">
        <v>1466</v>
      </c>
      <c r="C365" s="1522" t="s">
        <v>4294</v>
      </c>
      <c r="D365" s="1233">
        <v>0.24166666666666667</v>
      </c>
      <c r="E365" s="1171"/>
      <c r="F365" s="1227"/>
      <c r="G365" s="1227"/>
      <c r="H365" s="1227"/>
      <c r="I365" s="1149" t="str">
        <f>VLOOKUP(瞬跳[[#This Row],[饋線
名稱]],線名!$A$4:$C$1571,2, )</f>
        <v>草港</v>
      </c>
      <c r="J365" s="1149" t="str">
        <f>VLOOKUP(B365,線名!$A$4:$C$951,3, )</f>
        <v>草塭線</v>
      </c>
      <c r="K365" s="1227"/>
      <c r="L365" s="1227"/>
      <c r="M365" s="1227"/>
      <c r="N365" s="1227"/>
      <c r="O365" s="1227"/>
      <c r="P365" s="1227"/>
      <c r="Q365" s="1227"/>
      <c r="R365" s="1283" t="s">
        <v>4651</v>
      </c>
      <c r="S365" s="1257" t="s">
        <v>3088</v>
      </c>
      <c r="T365" s="1192"/>
      <c r="U365" s="1227"/>
      <c r="V365" s="1316" t="s">
        <v>3589</v>
      </c>
      <c r="W365" s="1257" t="s">
        <v>3089</v>
      </c>
      <c r="X365" s="1227"/>
      <c r="Y365" s="1227"/>
    </row>
    <row r="366" spans="2:25" s="1028" customFormat="1" hidden="1">
      <c r="B366" s="1237" t="s">
        <v>1450</v>
      </c>
      <c r="C366" s="1522" t="s">
        <v>4295</v>
      </c>
      <c r="D366" s="1239">
        <v>0.24861111111111112</v>
      </c>
      <c r="E366" s="1171"/>
      <c r="F366" s="1227"/>
      <c r="G366" s="1227"/>
      <c r="H366" s="1227"/>
      <c r="I366" s="1149" t="str">
        <f>VLOOKUP(瞬跳[[#This Row],[饋線
名稱]],線名!$A$4:$C$1571,2, )</f>
        <v>全興</v>
      </c>
      <c r="J366" s="1149" t="str">
        <f>VLOOKUP(B366,線名!$A$4:$C$951,3, )</f>
        <v>IZ26</v>
      </c>
      <c r="K366" s="1227"/>
      <c r="L366" s="1227"/>
      <c r="M366" s="1227"/>
      <c r="N366" s="1227"/>
      <c r="O366" s="1227"/>
      <c r="P366" s="1227"/>
      <c r="Q366" s="1227"/>
      <c r="R366" s="1283" t="s">
        <v>4652</v>
      </c>
      <c r="S366" s="1257" t="s">
        <v>3088</v>
      </c>
      <c r="T366" s="1192"/>
      <c r="U366" s="1227"/>
      <c r="V366" s="1316" t="s">
        <v>3589</v>
      </c>
      <c r="W366" s="1257" t="s">
        <v>3089</v>
      </c>
      <c r="X366" s="1227"/>
      <c r="Y366" s="1227"/>
    </row>
    <row r="367" spans="2:25" s="1028" customFormat="1" hidden="1">
      <c r="B367" s="1234" t="s">
        <v>3543</v>
      </c>
      <c r="C367" s="1522" t="s">
        <v>4295</v>
      </c>
      <c r="D367" s="1236">
        <v>0.30208333333333331</v>
      </c>
      <c r="E367" s="1171"/>
      <c r="F367" s="1227"/>
      <c r="G367" s="1227"/>
      <c r="H367" s="1227"/>
      <c r="I367" s="1149" t="str">
        <f>VLOOKUP(瞬跳[[#This Row],[饋線
名稱]],線名!$A$4:$C$1571,2, )</f>
        <v>埔鹽</v>
      </c>
      <c r="J367" s="1149" t="str">
        <f>VLOOKUP(B367,線名!$A$4:$C$951,3, )</f>
        <v>9J21</v>
      </c>
      <c r="K367" s="1227"/>
      <c r="L367" s="1227"/>
      <c r="M367" s="1227"/>
      <c r="N367" s="1227"/>
      <c r="O367" s="1227"/>
      <c r="P367" s="1227"/>
      <c r="Q367" s="1227"/>
      <c r="R367" s="1283" t="s">
        <v>4653</v>
      </c>
      <c r="S367" s="1257" t="s">
        <v>3090</v>
      </c>
      <c r="T367" s="1192"/>
      <c r="U367" s="1227"/>
      <c r="V367" s="1316" t="s">
        <v>3590</v>
      </c>
      <c r="W367" s="1257" t="s">
        <v>3090</v>
      </c>
      <c r="X367" s="1227"/>
      <c r="Y367" s="1227"/>
    </row>
    <row r="368" spans="2:25" s="1028" customFormat="1" hidden="1">
      <c r="B368" s="1234" t="s">
        <v>3543</v>
      </c>
      <c r="C368" s="1522" t="s">
        <v>4295</v>
      </c>
      <c r="D368" s="1236">
        <v>0.3666666666666667</v>
      </c>
      <c r="E368" s="1171"/>
      <c r="F368" s="1227"/>
      <c r="G368" s="1227"/>
      <c r="H368" s="1227"/>
      <c r="I368" s="1149" t="str">
        <f>VLOOKUP(瞬跳[[#This Row],[饋線
名稱]],線名!$A$4:$C$1571,2, )</f>
        <v>埔鹽</v>
      </c>
      <c r="J368" s="1149" t="str">
        <f>VLOOKUP(B368,線名!$A$4:$C$951,3, )</f>
        <v>9J21</v>
      </c>
      <c r="K368" s="1227"/>
      <c r="L368" s="1227"/>
      <c r="M368" s="1227"/>
      <c r="N368" s="1227"/>
      <c r="O368" s="1227"/>
      <c r="P368" s="1227"/>
      <c r="Q368" s="1227"/>
      <c r="R368" s="1298" t="s">
        <v>4653</v>
      </c>
      <c r="S368" s="1315" t="s">
        <v>3090</v>
      </c>
      <c r="T368" s="1192"/>
      <c r="U368" s="1227"/>
      <c r="V368" s="1316" t="s">
        <v>3590</v>
      </c>
      <c r="W368" s="1315" t="s">
        <v>3090</v>
      </c>
      <c r="X368" s="1227"/>
      <c r="Y368" s="1227"/>
    </row>
    <row r="369" spans="2:25" s="1028" customFormat="1" hidden="1">
      <c r="B369" s="1237" t="s">
        <v>598</v>
      </c>
      <c r="C369" s="1522" t="s">
        <v>4295</v>
      </c>
      <c r="D369" s="1239">
        <v>0.48541666666666666</v>
      </c>
      <c r="E369" s="1171"/>
      <c r="F369" s="1227"/>
      <c r="G369" s="1227"/>
      <c r="H369" s="1227"/>
      <c r="I369" s="1149" t="str">
        <f>VLOOKUP(瞬跳[[#This Row],[饋線
名稱]],線名!$A$4:$C$1571,2, )</f>
        <v>伸港</v>
      </c>
      <c r="J369" s="1149" t="str">
        <f>VLOOKUP(B369,線名!$A$4:$C$951,3, )</f>
        <v>伸海線</v>
      </c>
      <c r="K369" s="1227"/>
      <c r="L369" s="1227"/>
      <c r="M369" s="1227"/>
      <c r="N369" s="1227"/>
      <c r="O369" s="1227"/>
      <c r="P369" s="1227"/>
      <c r="Q369" s="1227"/>
      <c r="R369" s="1283" t="s">
        <v>4654</v>
      </c>
      <c r="S369" s="1257" t="s">
        <v>3088</v>
      </c>
      <c r="T369" s="1192"/>
      <c r="U369" s="1227"/>
      <c r="V369" s="1316" t="s">
        <v>3589</v>
      </c>
      <c r="W369" s="1257" t="s">
        <v>3089</v>
      </c>
      <c r="X369" s="1227"/>
      <c r="Y369" s="1227"/>
    </row>
    <row r="370" spans="2:25" s="1028" customFormat="1" hidden="1">
      <c r="B370" s="1234" t="s">
        <v>1378</v>
      </c>
      <c r="C370" s="1522" t="s">
        <v>4296</v>
      </c>
      <c r="D370" s="1236">
        <v>0.70694444444444438</v>
      </c>
      <c r="E370" s="1171"/>
      <c r="F370" s="1227"/>
      <c r="G370" s="1227"/>
      <c r="H370" s="1227"/>
      <c r="I370" s="1149" t="str">
        <f>VLOOKUP(瞬跳[[#This Row],[饋線
名稱]],線名!$A$4:$C$1571,2, )</f>
        <v>員林</v>
      </c>
      <c r="J370" s="1149" t="str">
        <f>VLOOKUP(B370,線名!$A$4:$C$951,3, )</f>
        <v>9C40</v>
      </c>
      <c r="K370" s="1227"/>
      <c r="L370" s="1227"/>
      <c r="M370" s="1227"/>
      <c r="N370" s="1227"/>
      <c r="O370" s="1227"/>
      <c r="P370" s="1227"/>
      <c r="Q370" s="1227"/>
      <c r="R370" s="1283" t="s">
        <v>4655</v>
      </c>
      <c r="S370" s="1257" t="s">
        <v>3088</v>
      </c>
      <c r="T370" s="1192"/>
      <c r="U370" s="1227"/>
      <c r="V370" s="1316" t="s">
        <v>3590</v>
      </c>
      <c r="W370" s="1257" t="s">
        <v>3089</v>
      </c>
      <c r="X370" s="1227"/>
      <c r="Y370" s="1227"/>
    </row>
    <row r="371" spans="2:25" s="1028" customFormat="1" hidden="1">
      <c r="B371" s="1231" t="s">
        <v>850</v>
      </c>
      <c r="C371" s="1522" t="s">
        <v>4297</v>
      </c>
      <c r="D371" s="1233">
        <v>0.56180555555555556</v>
      </c>
      <c r="E371" s="1171"/>
      <c r="F371" s="1227"/>
      <c r="G371" s="1227"/>
      <c r="H371" s="1227"/>
      <c r="I371" s="1149" t="str">
        <f>VLOOKUP(瞬跳[[#This Row],[饋線
名稱]],線名!$A$4:$C$1571,2, )</f>
        <v>草湖</v>
      </c>
      <c r="J371" s="1149" t="str">
        <f>VLOOKUP(B371,線名!$A$4:$C$951,3, )</f>
        <v>崙腳線</v>
      </c>
      <c r="K371" s="1227"/>
      <c r="L371" s="1227"/>
      <c r="M371" s="1227"/>
      <c r="N371" s="1227"/>
      <c r="O371" s="1227"/>
      <c r="P371" s="1227"/>
      <c r="Q371" s="1227"/>
      <c r="R371" s="1283" t="s">
        <v>4373</v>
      </c>
      <c r="S371" s="1257" t="s">
        <v>3088</v>
      </c>
      <c r="T371" s="1192"/>
      <c r="U371" s="1227"/>
      <c r="V371" s="1316" t="s">
        <v>3591</v>
      </c>
      <c r="W371" s="1257" t="s">
        <v>3089</v>
      </c>
      <c r="X371" s="1227"/>
      <c r="Y371" s="1227"/>
    </row>
    <row r="372" spans="2:25" s="1028" customFormat="1" hidden="1">
      <c r="B372" s="1231" t="s">
        <v>470</v>
      </c>
      <c r="C372" s="1522" t="s">
        <v>4298</v>
      </c>
      <c r="D372" s="1233">
        <v>0.6958333333333333</v>
      </c>
      <c r="E372" s="1171"/>
      <c r="F372" s="1227"/>
      <c r="G372" s="1227"/>
      <c r="H372" s="1227"/>
      <c r="I372" s="1149" t="str">
        <f>VLOOKUP(瞬跳[[#This Row],[饋線
名稱]],線名!$A$4:$C$1571,2, )</f>
        <v>彰化</v>
      </c>
      <c r="J372" s="1149" t="str">
        <f>VLOOKUP(B372,線名!$A$4:$C$951,3, )</f>
        <v>IK42</v>
      </c>
      <c r="K372" s="1227"/>
      <c r="L372" s="1227"/>
      <c r="M372" s="1227"/>
      <c r="N372" s="1227"/>
      <c r="O372" s="1227"/>
      <c r="P372" s="1227"/>
      <c r="Q372" s="1227"/>
      <c r="R372" s="1283" t="s">
        <v>4656</v>
      </c>
      <c r="S372" s="1257" t="s">
        <v>3132</v>
      </c>
      <c r="T372" s="1192"/>
      <c r="U372" s="1227"/>
      <c r="V372" s="1316" t="s">
        <v>3635</v>
      </c>
      <c r="W372" s="1257" t="s">
        <v>3132</v>
      </c>
      <c r="X372" s="1227"/>
      <c r="Y372" s="1227"/>
    </row>
    <row r="373" spans="2:25" s="1028" customFormat="1" hidden="1">
      <c r="B373" s="1237" t="s">
        <v>1336</v>
      </c>
      <c r="C373" s="1522" t="s">
        <v>4299</v>
      </c>
      <c r="D373" s="1239">
        <v>0.27083333333333331</v>
      </c>
      <c r="E373" s="1171"/>
      <c r="F373" s="1227"/>
      <c r="G373" s="1227"/>
      <c r="H373" s="1227"/>
      <c r="I373" s="1149" t="str">
        <f>VLOOKUP(瞬跳[[#This Row],[饋線
名稱]],線名!$A$4:$C$1571,2, )</f>
        <v>草湖</v>
      </c>
      <c r="J373" s="1149" t="str">
        <f>VLOOKUP(B373,線名!$A$4:$C$951,3, )</f>
        <v>建平線</v>
      </c>
      <c r="K373" s="1227"/>
      <c r="L373" s="1227"/>
      <c r="M373" s="1227"/>
      <c r="N373" s="1227"/>
      <c r="O373" s="1227"/>
      <c r="P373" s="1227"/>
      <c r="Q373" s="1227"/>
      <c r="R373" s="1283" t="s">
        <v>4657</v>
      </c>
      <c r="S373" s="1257" t="s">
        <v>3088</v>
      </c>
      <c r="T373" s="1192"/>
      <c r="U373" s="1227"/>
      <c r="V373" s="1316" t="s">
        <v>3591</v>
      </c>
      <c r="W373" s="1257" t="s">
        <v>3089</v>
      </c>
      <c r="X373" s="1227"/>
      <c r="Y373" s="1227"/>
    </row>
    <row r="374" spans="2:25" s="1028" customFormat="1" hidden="1">
      <c r="B374" s="1237" t="s">
        <v>402</v>
      </c>
      <c r="C374" s="1522" t="s">
        <v>4299</v>
      </c>
      <c r="D374" s="1239">
        <v>0.65347222222222223</v>
      </c>
      <c r="E374" s="1171"/>
      <c r="F374" s="1227"/>
      <c r="G374" s="1227"/>
      <c r="H374" s="1227"/>
      <c r="I374" s="1149" t="str">
        <f>VLOOKUP(瞬跳[[#This Row],[饋線
名稱]],線名!$A$4:$C$1571,2, )</f>
        <v>全興</v>
      </c>
      <c r="J374" s="1149" t="str">
        <f>VLOOKUP(B374,線名!$A$4:$C$951,3, )</f>
        <v>IZ24</v>
      </c>
      <c r="K374" s="1227"/>
      <c r="L374" s="1227"/>
      <c r="M374" s="1227"/>
      <c r="N374" s="1227"/>
      <c r="O374" s="1227"/>
      <c r="P374" s="1227"/>
      <c r="Q374" s="1227"/>
      <c r="R374" s="1291" t="s">
        <v>4658</v>
      </c>
      <c r="S374" s="1257" t="s">
        <v>3088</v>
      </c>
      <c r="T374" s="1192"/>
      <c r="U374" s="1227"/>
      <c r="V374" s="1316" t="s">
        <v>3589</v>
      </c>
      <c r="W374" s="1257" t="s">
        <v>3089</v>
      </c>
      <c r="X374" s="1227"/>
      <c r="Y374" s="1227"/>
    </row>
    <row r="375" spans="2:25" s="1028" customFormat="1" hidden="1">
      <c r="B375" s="1237" t="s">
        <v>11</v>
      </c>
      <c r="C375" s="1522" t="s">
        <v>3213</v>
      </c>
      <c r="D375" s="1239">
        <v>0.28125</v>
      </c>
      <c r="E375" s="1171"/>
      <c r="F375" s="1227"/>
      <c r="G375" s="1227"/>
      <c r="H375" s="1227"/>
      <c r="I375" s="1149" t="str">
        <f>VLOOKUP(瞬跳[[#This Row],[饋線
名稱]],線名!$A$4:$C$1571,2, )</f>
        <v>彰東</v>
      </c>
      <c r="J375" s="1149" t="str">
        <f>VLOOKUP(B375,線名!$A$4:$C$951,3, )</f>
        <v>IQ35</v>
      </c>
      <c r="K375" s="1227"/>
      <c r="L375" s="1227"/>
      <c r="M375" s="1227"/>
      <c r="N375" s="1227"/>
      <c r="O375" s="1227"/>
      <c r="P375" s="1227"/>
      <c r="Q375" s="1227"/>
      <c r="R375" s="1291" t="s">
        <v>4659</v>
      </c>
      <c r="S375" s="1257" t="s">
        <v>3194</v>
      </c>
      <c r="T375" s="1192"/>
      <c r="U375" s="1227"/>
      <c r="V375" s="1316" t="s">
        <v>3588</v>
      </c>
      <c r="W375" s="1257" t="s">
        <v>3194</v>
      </c>
      <c r="X375" s="1227"/>
      <c r="Y375" s="1227"/>
    </row>
    <row r="376" spans="2:25" s="1028" customFormat="1" hidden="1">
      <c r="B376" s="1183" t="s">
        <v>539</v>
      </c>
      <c r="C376" s="1522" t="s">
        <v>4300</v>
      </c>
      <c r="D376" s="1230">
        <v>0.23541666666666669</v>
      </c>
      <c r="E376" s="1171"/>
      <c r="F376" s="1227"/>
      <c r="G376" s="1227"/>
      <c r="H376" s="1227"/>
      <c r="I376" s="1149" t="str">
        <f>VLOOKUP(瞬跳[[#This Row],[饋線
名稱]],線名!$A$4:$C$1571,2, )</f>
        <v>田中</v>
      </c>
      <c r="J376" s="1149" t="str">
        <f>VLOOKUP(B376,線名!$A$4:$C$951,3, )</f>
        <v>IG48</v>
      </c>
      <c r="K376" s="1227"/>
      <c r="L376" s="1227"/>
      <c r="M376" s="1227"/>
      <c r="N376" s="1227"/>
      <c r="O376" s="1227"/>
      <c r="P376" s="1227"/>
      <c r="Q376" s="1227"/>
      <c r="R376" s="1283" t="s">
        <v>4660</v>
      </c>
      <c r="S376" s="1257" t="s">
        <v>3088</v>
      </c>
      <c r="T376" s="1192"/>
      <c r="U376" s="1227"/>
      <c r="V376" s="1316" t="s">
        <v>3632</v>
      </c>
      <c r="W376" s="1257" t="s">
        <v>3089</v>
      </c>
      <c r="X376" s="1227"/>
      <c r="Y376" s="1227"/>
    </row>
    <row r="377" spans="2:25" s="1028" customFormat="1" hidden="1">
      <c r="B377" s="1231" t="s">
        <v>191</v>
      </c>
      <c r="C377" s="1522" t="s">
        <v>4300</v>
      </c>
      <c r="D377" s="1233">
        <v>0.24097222222222223</v>
      </c>
      <c r="E377" s="1171"/>
      <c r="F377" s="1227"/>
      <c r="G377" s="1227"/>
      <c r="H377" s="1227"/>
      <c r="I377" s="1149" t="str">
        <f>VLOOKUP(瞬跳[[#This Row],[饋線
名稱]],線名!$A$4:$C$1571,2, )</f>
        <v>員南</v>
      </c>
      <c r="J377" s="1149" t="str">
        <f>VLOOKUP(B377,線名!$A$4:$C$951,3, )</f>
        <v>南靖線</v>
      </c>
      <c r="K377" s="1227"/>
      <c r="L377" s="1227"/>
      <c r="M377" s="1227"/>
      <c r="N377" s="1227"/>
      <c r="O377" s="1227"/>
      <c r="P377" s="1227"/>
      <c r="Q377" s="1227"/>
      <c r="R377" s="1283" t="s">
        <v>4661</v>
      </c>
      <c r="S377" s="1257" t="s">
        <v>3088</v>
      </c>
      <c r="T377" s="1192"/>
      <c r="U377" s="1227"/>
      <c r="V377" s="1316" t="s">
        <v>3590</v>
      </c>
      <c r="W377" s="1257" t="s">
        <v>3089</v>
      </c>
      <c r="X377" s="1227"/>
      <c r="Y377" s="1227"/>
    </row>
    <row r="378" spans="2:25" s="1028" customFormat="1" hidden="1">
      <c r="B378" s="1231" t="s">
        <v>1133</v>
      </c>
      <c r="C378" s="1522" t="s">
        <v>4300</v>
      </c>
      <c r="D378" s="1233">
        <v>0.24722222222222223</v>
      </c>
      <c r="E378" s="1171"/>
      <c r="F378" s="1227"/>
      <c r="G378" s="1227"/>
      <c r="H378" s="1227"/>
      <c r="I378" s="1149" t="str">
        <f>VLOOKUP(瞬跳[[#This Row],[饋線
名稱]],線名!$A$4:$C$1571,2, )</f>
        <v>二水</v>
      </c>
      <c r="J378" s="1149" t="str">
        <f>VLOOKUP(B378,線名!$A$4:$C$951,3, )</f>
        <v>坑內線</v>
      </c>
      <c r="K378" s="1227"/>
      <c r="L378" s="1227"/>
      <c r="M378" s="1227"/>
      <c r="N378" s="1227"/>
      <c r="O378" s="1227"/>
      <c r="P378" s="1227"/>
      <c r="Q378" s="1227"/>
      <c r="R378" s="1291" t="s">
        <v>4662</v>
      </c>
      <c r="S378" s="1257" t="s">
        <v>3088</v>
      </c>
      <c r="T378" s="1192"/>
      <c r="U378" s="1227"/>
      <c r="V378" s="1316" t="s">
        <v>3634</v>
      </c>
      <c r="W378" s="1257" t="s">
        <v>3089</v>
      </c>
      <c r="X378" s="1227"/>
      <c r="Y378" s="1227"/>
    </row>
    <row r="379" spans="2:25" s="1028" customFormat="1" hidden="1">
      <c r="B379" s="1231" t="s">
        <v>322</v>
      </c>
      <c r="C379" s="1522" t="s">
        <v>4300</v>
      </c>
      <c r="D379" s="1233">
        <v>0.29652777777777778</v>
      </c>
      <c r="E379" s="1171"/>
      <c r="F379" s="1227"/>
      <c r="G379" s="1227"/>
      <c r="H379" s="1227"/>
      <c r="I379" s="1149" t="str">
        <f>VLOOKUP(瞬跳[[#This Row],[饋線
名稱]],線名!$A$4:$C$1571,2, )</f>
        <v>草湖</v>
      </c>
      <c r="J379" s="1149" t="str">
        <f>VLOOKUP(B379,線名!$A$4:$C$951,3, )</f>
        <v>趙甲線</v>
      </c>
      <c r="K379" s="1227"/>
      <c r="L379" s="1227"/>
      <c r="M379" s="1227"/>
      <c r="N379" s="1227"/>
      <c r="O379" s="1227"/>
      <c r="P379" s="1227"/>
      <c r="Q379" s="1227"/>
      <c r="R379" s="1283" t="s">
        <v>4663</v>
      </c>
      <c r="S379" s="1257" t="s">
        <v>3088</v>
      </c>
      <c r="T379" s="1192"/>
      <c r="U379" s="1227"/>
      <c r="V379" s="1316" t="s">
        <v>3591</v>
      </c>
      <c r="W379" s="1257" t="s">
        <v>3089</v>
      </c>
      <c r="X379" s="1227"/>
      <c r="Y379" s="1227"/>
    </row>
    <row r="380" spans="2:25" s="1028" customFormat="1" hidden="1">
      <c r="B380" s="1237" t="s">
        <v>1159</v>
      </c>
      <c r="C380" s="1522" t="s">
        <v>4301</v>
      </c>
      <c r="D380" s="1239">
        <v>0.25347222222222221</v>
      </c>
      <c r="E380" s="1171"/>
      <c r="F380" s="1227"/>
      <c r="G380" s="1227"/>
      <c r="H380" s="1227"/>
      <c r="I380" s="1149" t="str">
        <f>VLOOKUP(瞬跳[[#This Row],[饋線
名稱]],線名!$A$4:$C$1571,2, )</f>
        <v>北斗</v>
      </c>
      <c r="J380" s="1149" t="str">
        <f>VLOOKUP(B380,線名!$A$4:$C$951,3, )</f>
        <v>斗海線</v>
      </c>
      <c r="K380" s="1227"/>
      <c r="L380" s="1227"/>
      <c r="M380" s="1227"/>
      <c r="N380" s="1227"/>
      <c r="O380" s="1227"/>
      <c r="P380" s="1227"/>
      <c r="Q380" s="1227"/>
      <c r="R380" s="1283" t="s">
        <v>4664</v>
      </c>
      <c r="S380" s="1257" t="s">
        <v>3088</v>
      </c>
      <c r="T380" s="1192"/>
      <c r="U380" s="1227"/>
      <c r="V380" s="1316" t="s">
        <v>3632</v>
      </c>
      <c r="W380" s="1257" t="s">
        <v>3089</v>
      </c>
      <c r="X380" s="1227"/>
      <c r="Y380" s="1227"/>
    </row>
    <row r="381" spans="2:25" s="1028" customFormat="1" hidden="1">
      <c r="B381" s="1183" t="s">
        <v>1378</v>
      </c>
      <c r="C381" s="1522" t="s">
        <v>4301</v>
      </c>
      <c r="D381" s="1230">
        <v>0.36805555555555558</v>
      </c>
      <c r="E381" s="1171"/>
      <c r="F381" s="1227"/>
      <c r="G381" s="1227"/>
      <c r="H381" s="1227"/>
      <c r="I381" s="1149" t="str">
        <f>VLOOKUP(瞬跳[[#This Row],[饋線
名稱]],線名!$A$4:$C$1571,2, )</f>
        <v>員林</v>
      </c>
      <c r="J381" s="1149" t="str">
        <f>VLOOKUP(B381,線名!$A$4:$C$951,3, )</f>
        <v>9C40</v>
      </c>
      <c r="K381" s="1227"/>
      <c r="L381" s="1227"/>
      <c r="M381" s="1227"/>
      <c r="N381" s="1227"/>
      <c r="O381" s="1227"/>
      <c r="P381" s="1227"/>
      <c r="Q381" s="1227"/>
      <c r="R381" s="1283" t="s">
        <v>4665</v>
      </c>
      <c r="S381" s="1257" t="s">
        <v>3128</v>
      </c>
      <c r="T381" s="1192"/>
      <c r="U381" s="1227"/>
      <c r="V381" s="1316" t="s">
        <v>3590</v>
      </c>
      <c r="W381" s="1257" t="s">
        <v>3128</v>
      </c>
      <c r="X381" s="1227"/>
      <c r="Y381" s="1227"/>
    </row>
    <row r="382" spans="2:25" s="1028" customFormat="1" hidden="1">
      <c r="B382" s="1234" t="s">
        <v>161</v>
      </c>
      <c r="C382" s="1522" t="s">
        <v>4302</v>
      </c>
      <c r="D382" s="1236">
        <v>0.37777777777777777</v>
      </c>
      <c r="E382" s="1171"/>
      <c r="F382" s="1227"/>
      <c r="G382" s="1227"/>
      <c r="H382" s="1227"/>
      <c r="I382" s="1149" t="str">
        <f>VLOOKUP(瞬跳[[#This Row],[饋線
名稱]],線名!$A$4:$C$1571,2, )</f>
        <v>芳苑</v>
      </c>
      <c r="J382" s="1149" t="str">
        <f>VLOOKUP(B382,線名!$A$4:$C$951,3, )</f>
        <v>芳森線</v>
      </c>
      <c r="K382" s="1227"/>
      <c r="L382" s="1227"/>
      <c r="M382" s="1227"/>
      <c r="N382" s="1227"/>
      <c r="O382" s="1227"/>
      <c r="P382" s="1227"/>
      <c r="Q382" s="1227"/>
      <c r="R382" s="1283" t="s">
        <v>4666</v>
      </c>
      <c r="S382" s="1257" t="s">
        <v>3181</v>
      </c>
      <c r="T382" s="1192"/>
      <c r="U382" s="1227"/>
      <c r="V382" s="1316" t="s">
        <v>3591</v>
      </c>
      <c r="W382" s="1257" t="s">
        <v>3181</v>
      </c>
      <c r="X382" s="1227"/>
      <c r="Y382" s="1227"/>
    </row>
    <row r="383" spans="2:25" s="1028" customFormat="1" hidden="1">
      <c r="B383" s="1237" t="s">
        <v>1057</v>
      </c>
      <c r="C383" s="1522" t="s">
        <v>4303</v>
      </c>
      <c r="D383" s="1239">
        <v>0.24374999999999999</v>
      </c>
      <c r="E383" s="1171"/>
      <c r="F383" s="1227"/>
      <c r="G383" s="1227"/>
      <c r="H383" s="1227"/>
      <c r="I383" s="1149" t="str">
        <f>VLOOKUP(瞬跳[[#This Row],[饋線
名稱]],線名!$A$4:$C$1571,2, )</f>
        <v>員東</v>
      </c>
      <c r="J383" s="1149" t="str">
        <f>VLOOKUP(B383,線名!$A$4:$C$951,3, )</f>
        <v>東北線</v>
      </c>
      <c r="K383" s="1227"/>
      <c r="L383" s="1227"/>
      <c r="M383" s="1227"/>
      <c r="N383" s="1227"/>
      <c r="O383" s="1227"/>
      <c r="P383" s="1227"/>
      <c r="Q383" s="1227"/>
      <c r="R383" s="1281" t="s">
        <v>3132</v>
      </c>
      <c r="S383" s="1257" t="s">
        <v>3132</v>
      </c>
      <c r="T383" s="1192"/>
      <c r="U383" s="1227"/>
      <c r="V383" s="1316" t="s">
        <v>3590</v>
      </c>
      <c r="W383" s="1257" t="s">
        <v>3132</v>
      </c>
      <c r="X383" s="1227"/>
      <c r="Y383" s="1227"/>
    </row>
    <row r="384" spans="2:25" s="1028" customFormat="1" hidden="1">
      <c r="B384" s="1234" t="s">
        <v>501</v>
      </c>
      <c r="C384" s="1522" t="s">
        <v>4303</v>
      </c>
      <c r="D384" s="1236">
        <v>0.75763888888888886</v>
      </c>
      <c r="E384" s="1171"/>
      <c r="F384" s="1227"/>
      <c r="G384" s="1227"/>
      <c r="H384" s="1227"/>
      <c r="I384" s="1149" t="str">
        <f>VLOOKUP(瞬跳[[#This Row],[饋線
名稱]],線名!$A$4:$C$1571,2, )</f>
        <v>員南</v>
      </c>
      <c r="J384" s="1149" t="str">
        <f>VLOOKUP(B384,線名!$A$4:$C$951,3, )</f>
        <v>大華線</v>
      </c>
      <c r="K384" s="1227"/>
      <c r="L384" s="1227"/>
      <c r="M384" s="1227"/>
      <c r="N384" s="1227"/>
      <c r="O384" s="1227"/>
      <c r="P384" s="1227"/>
      <c r="Q384" s="1227"/>
      <c r="R384" s="1282" t="s">
        <v>3132</v>
      </c>
      <c r="S384" s="1257" t="s">
        <v>3132</v>
      </c>
      <c r="T384" s="1192"/>
      <c r="U384" s="1227"/>
      <c r="V384" s="1316" t="s">
        <v>3590</v>
      </c>
      <c r="W384" s="1257" t="s">
        <v>3132</v>
      </c>
      <c r="X384" s="1227"/>
      <c r="Y384" s="1227"/>
    </row>
    <row r="385" spans="2:25" s="1028" customFormat="1" hidden="1">
      <c r="B385" s="1231" t="s">
        <v>27</v>
      </c>
      <c r="C385" s="1522" t="s">
        <v>4304</v>
      </c>
      <c r="D385" s="1233">
        <v>0.1125</v>
      </c>
      <c r="E385" s="1171"/>
      <c r="F385" s="1227"/>
      <c r="G385" s="1227"/>
      <c r="H385" s="1227"/>
      <c r="I385" s="1149" t="str">
        <f>VLOOKUP(瞬跳[[#This Row],[饋線
名稱]],線名!$A$4:$C$1571,2, )</f>
        <v>員林</v>
      </c>
      <c r="J385" s="1149" t="str">
        <f>VLOOKUP(B385,線名!$A$4:$C$951,3, )</f>
        <v>9C29</v>
      </c>
      <c r="K385" s="1227"/>
      <c r="L385" s="1227"/>
      <c r="M385" s="1227"/>
      <c r="N385" s="1227"/>
      <c r="O385" s="1227"/>
      <c r="P385" s="1227"/>
      <c r="Q385" s="1227"/>
      <c r="R385" s="1283" t="s">
        <v>4667</v>
      </c>
      <c r="S385" s="1257" t="s">
        <v>3194</v>
      </c>
      <c r="T385" s="1192"/>
      <c r="U385" s="1227"/>
      <c r="V385" s="1316" t="s">
        <v>3590</v>
      </c>
      <c r="W385" s="1257" t="s">
        <v>3194</v>
      </c>
      <c r="X385" s="1227"/>
      <c r="Y385" s="1227"/>
    </row>
    <row r="386" spans="2:25" s="1028" customFormat="1" hidden="1">
      <c r="B386" s="1231" t="s">
        <v>1526</v>
      </c>
      <c r="C386" s="1522" t="s">
        <v>4304</v>
      </c>
      <c r="D386" s="1233">
        <v>0.39861111111111108</v>
      </c>
      <c r="E386" s="1171"/>
      <c r="F386" s="1227"/>
      <c r="G386" s="1227"/>
      <c r="H386" s="1227"/>
      <c r="I386" s="1149" t="str">
        <f>VLOOKUP(瞬跳[[#This Row],[饋線
名稱]],線名!$A$4:$C$1571,2, )</f>
        <v>溝墘</v>
      </c>
      <c r="J386" s="1149" t="str">
        <f>VLOOKUP(B386,線名!$A$4:$C$951,3, )</f>
        <v>溝南線</v>
      </c>
      <c r="K386" s="1227"/>
      <c r="L386" s="1227"/>
      <c r="M386" s="1227"/>
      <c r="N386" s="1227"/>
      <c r="O386" s="1227"/>
      <c r="P386" s="1227"/>
      <c r="Q386" s="1227"/>
      <c r="R386" s="1283" t="s">
        <v>4668</v>
      </c>
      <c r="S386" s="1257" t="s">
        <v>3096</v>
      </c>
      <c r="T386" s="1192"/>
      <c r="U386" s="1227"/>
      <c r="V386" s="1316" t="s">
        <v>3589</v>
      </c>
      <c r="W386" s="1257" t="s">
        <v>3096</v>
      </c>
      <c r="X386" s="1227"/>
      <c r="Y386" s="1227"/>
    </row>
    <row r="387" spans="2:25" s="1028" customFormat="1" hidden="1">
      <c r="B387" s="1231" t="s">
        <v>1526</v>
      </c>
      <c r="C387" s="1522" t="s">
        <v>3217</v>
      </c>
      <c r="D387" s="1233">
        <v>0.91875000000000007</v>
      </c>
      <c r="E387" s="1171"/>
      <c r="F387" s="1227"/>
      <c r="G387" s="1227"/>
      <c r="H387" s="1227"/>
      <c r="I387" s="1149" t="str">
        <f>VLOOKUP(瞬跳[[#This Row],[饋線
名稱]],線名!$A$4:$C$1571,2, )</f>
        <v>溝墘</v>
      </c>
      <c r="J387" s="1149" t="str">
        <f>VLOOKUP(B387,線名!$A$4:$C$951,3, )</f>
        <v>溝南線</v>
      </c>
      <c r="K387" s="1227"/>
      <c r="L387" s="1227"/>
      <c r="M387" s="1227"/>
      <c r="N387" s="1227"/>
      <c r="O387" s="1227"/>
      <c r="P387" s="1227"/>
      <c r="Q387" s="1227"/>
      <c r="R387" s="1284" t="s">
        <v>4669</v>
      </c>
      <c r="S387" s="1259" t="s">
        <v>3088</v>
      </c>
      <c r="T387" s="1192"/>
      <c r="U387" s="1227"/>
      <c r="V387" s="1316" t="s">
        <v>3589</v>
      </c>
      <c r="W387" s="1259" t="s">
        <v>3089</v>
      </c>
      <c r="X387" s="1227"/>
      <c r="Y387" s="1227"/>
    </row>
    <row r="388" spans="2:25" s="1028" customFormat="1" hidden="1">
      <c r="B388" s="1234" t="s">
        <v>1290</v>
      </c>
      <c r="C388" s="1522" t="s">
        <v>3222</v>
      </c>
      <c r="D388" s="1236">
        <v>3.888888888888889E-2</v>
      </c>
      <c r="E388" s="1171"/>
      <c r="F388" s="1227"/>
      <c r="G388" s="1227"/>
      <c r="H388" s="1227"/>
      <c r="I388" s="1149" t="str">
        <f>VLOOKUP(瞬跳[[#This Row],[饋線
名稱]],線名!$A$4:$C$1571,2, )</f>
        <v>埔鹽</v>
      </c>
      <c r="J388" s="1149" t="str">
        <f>VLOOKUP(B388,線名!$A$4:$C$951,3, )</f>
        <v>9J32</v>
      </c>
      <c r="K388" s="1227"/>
      <c r="L388" s="1227"/>
      <c r="M388" s="1227"/>
      <c r="N388" s="1227"/>
      <c r="O388" s="1227"/>
      <c r="P388" s="1227"/>
      <c r="Q388" s="1227"/>
      <c r="R388" s="1283" t="s">
        <v>4670</v>
      </c>
      <c r="S388" s="1257" t="s">
        <v>4841</v>
      </c>
      <c r="T388" s="1192"/>
      <c r="U388" s="1227"/>
      <c r="V388" s="1316" t="s">
        <v>3590</v>
      </c>
      <c r="W388" s="1257" t="s">
        <v>4841</v>
      </c>
      <c r="X388" s="1227"/>
      <c r="Y388" s="1227"/>
    </row>
    <row r="389" spans="2:25" s="1028" customFormat="1" hidden="1">
      <c r="B389" s="1231" t="s">
        <v>536</v>
      </c>
      <c r="C389" s="1522" t="s">
        <v>3222</v>
      </c>
      <c r="D389" s="1233">
        <v>0.22291666666666665</v>
      </c>
      <c r="E389" s="1171"/>
      <c r="F389" s="1227"/>
      <c r="G389" s="1227"/>
      <c r="H389" s="1227"/>
      <c r="I389" s="1149" t="str">
        <f>VLOOKUP(瞬跳[[#This Row],[饋線
名稱]],線名!$A$4:$C$1571,2, )</f>
        <v>北斗</v>
      </c>
      <c r="J389" s="1149" t="str">
        <f>VLOOKUP(B389,線名!$A$4:$C$951,3, )</f>
        <v>斗鳳線</v>
      </c>
      <c r="K389" s="1227"/>
      <c r="L389" s="1227"/>
      <c r="M389" s="1227"/>
      <c r="N389" s="1227"/>
      <c r="O389" s="1227"/>
      <c r="P389" s="1227"/>
      <c r="Q389" s="1227"/>
      <c r="R389" s="1283" t="s">
        <v>4671</v>
      </c>
      <c r="S389" s="1257" t="s">
        <v>3088</v>
      </c>
      <c r="T389" s="1192"/>
      <c r="U389" s="1227"/>
      <c r="V389" s="1316" t="s">
        <v>3633</v>
      </c>
      <c r="W389" s="1257" t="s">
        <v>3089</v>
      </c>
      <c r="X389" s="1227"/>
      <c r="Y389" s="1227"/>
    </row>
    <row r="390" spans="2:25" s="1028" customFormat="1" hidden="1">
      <c r="B390" s="1231" t="s">
        <v>3392</v>
      </c>
      <c r="C390" s="1522" t="s">
        <v>3222</v>
      </c>
      <c r="D390" s="1233">
        <v>0.56874999999999998</v>
      </c>
      <c r="E390" s="1171"/>
      <c r="F390" s="1227"/>
      <c r="G390" s="1227"/>
      <c r="H390" s="1227"/>
      <c r="I390" s="1149" t="str">
        <f>VLOOKUP(瞬跳[[#This Row],[饋線
名稱]],線名!$A$4:$C$1571,2, )</f>
        <v>大城</v>
      </c>
      <c r="J390" s="1149" t="str">
        <f>VLOOKUP(B390,線名!$A$4:$C$951,3, )</f>
        <v>9L21</v>
      </c>
      <c r="K390" s="1227"/>
      <c r="L390" s="1227"/>
      <c r="M390" s="1227"/>
      <c r="N390" s="1227"/>
      <c r="O390" s="1227"/>
      <c r="P390" s="1227"/>
      <c r="Q390" s="1227"/>
      <c r="R390" s="1285" t="s">
        <v>4672</v>
      </c>
      <c r="S390" s="1257" t="s">
        <v>3088</v>
      </c>
      <c r="T390" s="1192"/>
      <c r="U390" s="1227"/>
      <c r="V390" s="1316" t="s">
        <v>3591</v>
      </c>
      <c r="W390" s="1257" t="s">
        <v>3089</v>
      </c>
      <c r="X390" s="1227"/>
      <c r="Y390" s="1227"/>
    </row>
    <row r="391" spans="2:25" s="1028" customFormat="1" hidden="1">
      <c r="B391" s="1234" t="s">
        <v>229</v>
      </c>
      <c r="C391" s="1522" t="s">
        <v>3222</v>
      </c>
      <c r="D391" s="1236">
        <v>0.56874999999999998</v>
      </c>
      <c r="E391" s="1171"/>
      <c r="F391" s="1227"/>
      <c r="G391" s="1227"/>
      <c r="H391" s="1227"/>
      <c r="I391" s="1149" t="str">
        <f>VLOOKUP(瞬跳[[#This Row],[饋線
名稱]],線名!$A$4:$C$1571,2, )</f>
        <v>大城</v>
      </c>
      <c r="J391" s="1149" t="str">
        <f>VLOOKUP(B391,線名!$A$4:$C$951,3, )</f>
        <v>9L36</v>
      </c>
      <c r="K391" s="1227"/>
      <c r="L391" s="1227"/>
      <c r="M391" s="1227"/>
      <c r="N391" s="1227"/>
      <c r="O391" s="1227"/>
      <c r="P391" s="1227"/>
      <c r="Q391" s="1227"/>
      <c r="R391" s="1283" t="s">
        <v>4672</v>
      </c>
      <c r="S391" s="1257" t="s">
        <v>3088</v>
      </c>
      <c r="T391" s="1192"/>
      <c r="U391" s="1227"/>
      <c r="V391" s="1316" t="s">
        <v>3591</v>
      </c>
      <c r="W391" s="1257" t="s">
        <v>3089</v>
      </c>
      <c r="X391" s="1227"/>
      <c r="Y391" s="1227"/>
    </row>
    <row r="392" spans="2:25" s="1028" customFormat="1" hidden="1">
      <c r="B392" s="1234" t="s">
        <v>3349</v>
      </c>
      <c r="C392" s="1522" t="s">
        <v>4305</v>
      </c>
      <c r="D392" s="1236">
        <v>0.21736111111111112</v>
      </c>
      <c r="E392" s="1171"/>
      <c r="F392" s="1227"/>
      <c r="G392" s="1227"/>
      <c r="H392" s="1227"/>
      <c r="I392" s="1149" t="str">
        <f>VLOOKUP(瞬跳[[#This Row],[饋線
名稱]],線名!$A$4:$C$1571,2, )</f>
        <v>彰林</v>
      </c>
      <c r="J392" s="1149" t="str">
        <f>VLOOKUP(B392,線名!$A$4:$C$951,3, )</f>
        <v>9M20</v>
      </c>
      <c r="K392" s="1227"/>
      <c r="L392" s="1227"/>
      <c r="M392" s="1227"/>
      <c r="N392" s="1227"/>
      <c r="O392" s="1227"/>
      <c r="P392" s="1227"/>
      <c r="Q392" s="1227"/>
      <c r="R392" s="1283" t="s">
        <v>4673</v>
      </c>
      <c r="S392" s="1257" t="s">
        <v>3088</v>
      </c>
      <c r="T392" s="1192"/>
      <c r="U392" s="1227"/>
      <c r="V392" s="1316" t="s">
        <v>3590</v>
      </c>
      <c r="W392" s="1257" t="s">
        <v>3089</v>
      </c>
      <c r="X392" s="1227"/>
      <c r="Y392" s="1227"/>
    </row>
    <row r="393" spans="2:25" s="1028" customFormat="1" hidden="1">
      <c r="B393" s="1234" t="s">
        <v>1334</v>
      </c>
      <c r="C393" s="1522" t="s">
        <v>4305</v>
      </c>
      <c r="D393" s="1236">
        <v>0.22222222222222221</v>
      </c>
      <c r="E393" s="1171"/>
      <c r="F393" s="1227"/>
      <c r="G393" s="1227"/>
      <c r="H393" s="1227"/>
      <c r="I393" s="1149" t="str">
        <f>VLOOKUP(瞬跳[[#This Row],[饋線
名稱]],線名!$A$4:$C$1571,2, )</f>
        <v>草湖</v>
      </c>
      <c r="J393" s="1149" t="str">
        <f>VLOOKUP(B393,線名!$A$4:$C$951,3, )</f>
        <v>八甲線</v>
      </c>
      <c r="K393" s="1227"/>
      <c r="L393" s="1227"/>
      <c r="M393" s="1227"/>
      <c r="N393" s="1227"/>
      <c r="O393" s="1227"/>
      <c r="P393" s="1227"/>
      <c r="Q393" s="1227"/>
      <c r="R393" s="1286" t="s">
        <v>4674</v>
      </c>
      <c r="S393" s="1257" t="s">
        <v>3088</v>
      </c>
      <c r="T393" s="1192"/>
      <c r="U393" s="1227"/>
      <c r="V393" s="1316" t="s">
        <v>3591</v>
      </c>
      <c r="W393" s="1257" t="s">
        <v>3089</v>
      </c>
      <c r="X393" s="1227"/>
      <c r="Y393" s="1227"/>
    </row>
    <row r="394" spans="2:25" s="1028" customFormat="1" hidden="1">
      <c r="B394" s="1237" t="s">
        <v>230</v>
      </c>
      <c r="C394" s="1522" t="s">
        <v>4305</v>
      </c>
      <c r="D394" s="1239">
        <v>0.70208333333333339</v>
      </c>
      <c r="E394" s="1171"/>
      <c r="F394" s="1227"/>
      <c r="G394" s="1227"/>
      <c r="H394" s="1227"/>
      <c r="I394" s="1149" t="str">
        <f>VLOOKUP(瞬跳[[#This Row],[饋線
名稱]],線名!$A$4:$C$1571,2, )</f>
        <v>大城</v>
      </c>
      <c r="J394" s="1149" t="str">
        <f>VLOOKUP(B394,線名!$A$4:$C$951,3, )</f>
        <v>9L37</v>
      </c>
      <c r="K394" s="1227"/>
      <c r="L394" s="1227"/>
      <c r="M394" s="1227"/>
      <c r="N394" s="1227"/>
      <c r="O394" s="1227"/>
      <c r="P394" s="1227"/>
      <c r="Q394" s="1227"/>
      <c r="R394" s="1283" t="s">
        <v>4675</v>
      </c>
      <c r="S394" s="1257" t="s">
        <v>3088</v>
      </c>
      <c r="T394" s="1192"/>
      <c r="U394" s="1227"/>
      <c r="V394" s="1316" t="s">
        <v>3591</v>
      </c>
      <c r="W394" s="1257" t="s">
        <v>3089</v>
      </c>
      <c r="X394" s="1227"/>
      <c r="Y394" s="1227"/>
    </row>
    <row r="395" spans="2:25" s="1028" customFormat="1" hidden="1">
      <c r="B395" s="1237" t="s">
        <v>962</v>
      </c>
      <c r="C395" s="1522" t="s">
        <v>4306</v>
      </c>
      <c r="D395" s="1239">
        <v>0.25763888888888892</v>
      </c>
      <c r="E395" s="1171"/>
      <c r="F395" s="1227"/>
      <c r="G395" s="1227"/>
      <c r="H395" s="1227"/>
      <c r="I395" s="1149" t="str">
        <f>VLOOKUP(瞬跳[[#This Row],[饋線
名稱]],線名!$A$4:$C$1571,2, )</f>
        <v>大村</v>
      </c>
      <c r="J395" s="1149" t="str">
        <f>VLOOKUP(B395,線名!$A$4:$C$951,3, )</f>
        <v>長春線</v>
      </c>
      <c r="K395" s="1227"/>
      <c r="L395" s="1227"/>
      <c r="M395" s="1227"/>
      <c r="N395" s="1227"/>
      <c r="O395" s="1227"/>
      <c r="P395" s="1227"/>
      <c r="Q395" s="1227"/>
      <c r="R395" s="1283" t="s">
        <v>4676</v>
      </c>
      <c r="S395" s="1257" t="s">
        <v>3088</v>
      </c>
      <c r="T395" s="1192"/>
      <c r="U395" s="1227"/>
      <c r="V395" s="1316" t="s">
        <v>3635</v>
      </c>
      <c r="W395" s="1257" t="s">
        <v>3089</v>
      </c>
      <c r="X395" s="1227"/>
      <c r="Y395" s="1227"/>
    </row>
    <row r="396" spans="2:25" s="1028" customFormat="1" hidden="1">
      <c r="B396" s="1231" t="s">
        <v>446</v>
      </c>
      <c r="C396" s="1522" t="s">
        <v>4306</v>
      </c>
      <c r="D396" s="1233">
        <v>0.27361111111111108</v>
      </c>
      <c r="E396" s="1171"/>
      <c r="F396" s="1227"/>
      <c r="G396" s="1227"/>
      <c r="H396" s="1227"/>
      <c r="I396" s="1149" t="str">
        <f>VLOOKUP(瞬跳[[#This Row],[饋線
名稱]],線名!$A$4:$C$1571,2, )</f>
        <v>大城</v>
      </c>
      <c r="J396" s="1149" t="str">
        <f>VLOOKUP(B396,線名!$A$4:$C$951,3, )</f>
        <v>9L22</v>
      </c>
      <c r="K396" s="1227"/>
      <c r="L396" s="1227"/>
      <c r="M396" s="1227"/>
      <c r="N396" s="1227"/>
      <c r="O396" s="1227"/>
      <c r="P396" s="1227"/>
      <c r="Q396" s="1227"/>
      <c r="R396" s="1283" t="s">
        <v>4677</v>
      </c>
      <c r="S396" s="1257" t="s">
        <v>3088</v>
      </c>
      <c r="T396" s="1192"/>
      <c r="U396" s="1227"/>
      <c r="V396" s="1316" t="s">
        <v>3591</v>
      </c>
      <c r="W396" s="1257" t="s">
        <v>3089</v>
      </c>
      <c r="X396" s="1227"/>
      <c r="Y396" s="1227"/>
    </row>
    <row r="397" spans="2:25" s="1028" customFormat="1" hidden="1">
      <c r="B397" s="1237" t="s">
        <v>967</v>
      </c>
      <c r="C397" s="1522" t="s">
        <v>4307</v>
      </c>
      <c r="D397" s="1239">
        <v>0.38819444444444445</v>
      </c>
      <c r="E397" s="1171"/>
      <c r="F397" s="1227"/>
      <c r="G397" s="1227"/>
      <c r="H397" s="1227"/>
      <c r="I397" s="1149" t="str">
        <f>VLOOKUP(瞬跳[[#This Row],[饋線
名稱]],線名!$A$4:$C$1571,2, )</f>
        <v>福工</v>
      </c>
      <c r="J397" s="1149" t="str">
        <f>VLOOKUP(B397,線名!$A$4:$C$951,3, )</f>
        <v>金興線</v>
      </c>
      <c r="K397" s="1227"/>
      <c r="L397" s="1227"/>
      <c r="M397" s="1227"/>
      <c r="N397" s="1227"/>
      <c r="O397" s="1227"/>
      <c r="P397" s="1227"/>
      <c r="Q397" s="1227"/>
      <c r="R397" s="1283" t="s">
        <v>4678</v>
      </c>
      <c r="S397" s="1257" t="s">
        <v>3088</v>
      </c>
      <c r="T397" s="1192"/>
      <c r="U397" s="1227"/>
      <c r="V397" s="1316" t="s">
        <v>3671</v>
      </c>
      <c r="W397" s="1257" t="s">
        <v>3089</v>
      </c>
      <c r="X397" s="1227"/>
      <c r="Y397" s="1227"/>
    </row>
    <row r="398" spans="2:25" s="1028" customFormat="1" hidden="1">
      <c r="B398" s="1231" t="s">
        <v>198</v>
      </c>
      <c r="C398" s="1522" t="s">
        <v>4307</v>
      </c>
      <c r="D398" s="1233">
        <v>0.55347222222222225</v>
      </c>
      <c r="E398" s="1171"/>
      <c r="F398" s="1227"/>
      <c r="G398" s="1227"/>
      <c r="H398" s="1227"/>
      <c r="I398" s="1149" t="str">
        <f>VLOOKUP(瞬跳[[#This Row],[饋線
名稱]],線名!$A$4:$C$1571,2, )</f>
        <v>溪州</v>
      </c>
      <c r="J398" s="1149" t="str">
        <f>VLOOKUP(B398,線名!$A$4:$C$951,3, )</f>
        <v>埤工線</v>
      </c>
      <c r="K398" s="1227"/>
      <c r="L398" s="1227"/>
      <c r="M398" s="1227"/>
      <c r="N398" s="1227"/>
      <c r="O398" s="1227"/>
      <c r="P398" s="1227"/>
      <c r="Q398" s="1227"/>
      <c r="R398" s="1282" t="s">
        <v>4679</v>
      </c>
      <c r="S398" s="1257" t="s">
        <v>3095</v>
      </c>
      <c r="T398" s="1192"/>
      <c r="U398" s="1227"/>
      <c r="V398" s="1316" t="s">
        <v>3591</v>
      </c>
      <c r="W398" s="1257" t="s">
        <v>3095</v>
      </c>
      <c r="X398" s="1227"/>
      <c r="Y398" s="1227"/>
    </row>
    <row r="399" spans="2:25" s="1028" customFormat="1" hidden="1">
      <c r="B399" s="1231" t="s">
        <v>917</v>
      </c>
      <c r="C399" s="1522" t="s">
        <v>4308</v>
      </c>
      <c r="D399" s="1233">
        <v>0.35902777777777778</v>
      </c>
      <c r="E399" s="1171"/>
      <c r="F399" s="1227"/>
      <c r="G399" s="1227"/>
      <c r="H399" s="1227"/>
      <c r="I399" s="1149" t="str">
        <f>VLOOKUP(瞬跳[[#This Row],[饋線
名稱]],線名!$A$4:$C$1571,2, )</f>
        <v>田中</v>
      </c>
      <c r="J399" s="1149" t="str">
        <f>VLOOKUP(B399,線名!$A$4:$C$951,3, )</f>
        <v>IG41</v>
      </c>
      <c r="K399" s="1227"/>
      <c r="L399" s="1227"/>
      <c r="M399" s="1227"/>
      <c r="N399" s="1227"/>
      <c r="O399" s="1227"/>
      <c r="P399" s="1227"/>
      <c r="Q399" s="1227"/>
      <c r="R399" s="1282" t="s">
        <v>4680</v>
      </c>
      <c r="S399" s="1257" t="s">
        <v>3320</v>
      </c>
      <c r="T399" s="1192"/>
      <c r="U399" s="1227"/>
      <c r="V399" s="1316" t="s">
        <v>3632</v>
      </c>
      <c r="W399" s="1257" t="s">
        <v>3320</v>
      </c>
      <c r="X399" s="1227"/>
      <c r="Y399" s="1227"/>
    </row>
    <row r="400" spans="2:25" s="1028" customFormat="1" hidden="1">
      <c r="B400" s="1237" t="s">
        <v>1466</v>
      </c>
      <c r="C400" s="1522" t="s">
        <v>4308</v>
      </c>
      <c r="D400" s="1239">
        <v>0.35972222222222222</v>
      </c>
      <c r="E400" s="1171"/>
      <c r="F400" s="1227"/>
      <c r="G400" s="1227"/>
      <c r="H400" s="1227"/>
      <c r="I400" s="1149" t="str">
        <f>VLOOKUP(瞬跳[[#This Row],[饋線
名稱]],線名!$A$4:$C$1571,2, )</f>
        <v>草港</v>
      </c>
      <c r="J400" s="1149" t="str">
        <f>VLOOKUP(B400,線名!$A$4:$C$951,3, )</f>
        <v>草塭線</v>
      </c>
      <c r="K400" s="1227"/>
      <c r="L400" s="1227"/>
      <c r="M400" s="1227"/>
      <c r="N400" s="1227"/>
      <c r="O400" s="1227"/>
      <c r="P400" s="1227"/>
      <c r="Q400" s="1227"/>
      <c r="R400" s="1282" t="s">
        <v>4681</v>
      </c>
      <c r="S400" s="1257" t="s">
        <v>3088</v>
      </c>
      <c r="T400" s="1192"/>
      <c r="U400" s="1227"/>
      <c r="V400" s="1316" t="s">
        <v>3589</v>
      </c>
      <c r="W400" s="1257" t="s">
        <v>3089</v>
      </c>
      <c r="X400" s="1227"/>
      <c r="Y400" s="1227"/>
    </row>
    <row r="401" spans="2:25" s="1028" customFormat="1" hidden="1">
      <c r="B401" s="1237" t="s">
        <v>848</v>
      </c>
      <c r="C401" s="1522" t="s">
        <v>3225</v>
      </c>
      <c r="D401" s="1239">
        <v>0.32013888888888892</v>
      </c>
      <c r="E401" s="1171"/>
      <c r="F401" s="1227"/>
      <c r="G401" s="1227"/>
      <c r="H401" s="1227"/>
      <c r="I401" s="1149" t="str">
        <f>VLOOKUP(瞬跳[[#This Row],[饋線
名稱]],線名!$A$4:$C$1571,2, )</f>
        <v>草湖</v>
      </c>
      <c r="J401" s="1149" t="str">
        <f>VLOOKUP(B401,線名!$A$4:$C$951,3, )</f>
        <v>草苑線</v>
      </c>
      <c r="K401" s="1227"/>
      <c r="L401" s="1227"/>
      <c r="M401" s="1227"/>
      <c r="N401" s="1227"/>
      <c r="O401" s="1227"/>
      <c r="P401" s="1227"/>
      <c r="Q401" s="1227"/>
      <c r="R401" s="1283" t="s">
        <v>4682</v>
      </c>
      <c r="S401" s="1257" t="s">
        <v>3088</v>
      </c>
      <c r="T401" s="1192"/>
      <c r="U401" s="1227"/>
      <c r="V401" s="1316" t="s">
        <v>3591</v>
      </c>
      <c r="W401" s="1257" t="s">
        <v>3089</v>
      </c>
      <c r="X401" s="1227"/>
      <c r="Y401" s="1227"/>
    </row>
    <row r="402" spans="2:25" s="1028" customFormat="1" hidden="1">
      <c r="B402" s="1237" t="s">
        <v>1336</v>
      </c>
      <c r="C402" s="1522" t="s">
        <v>3225</v>
      </c>
      <c r="D402" s="1239">
        <v>0.4055555555555555</v>
      </c>
      <c r="E402" s="1171"/>
      <c r="F402" s="1227"/>
      <c r="G402" s="1227"/>
      <c r="H402" s="1227"/>
      <c r="I402" s="1149" t="str">
        <f>VLOOKUP(瞬跳[[#This Row],[饋線
名稱]],線名!$A$4:$C$1571,2, )</f>
        <v>草湖</v>
      </c>
      <c r="J402" s="1149" t="str">
        <f>VLOOKUP(B402,線名!$A$4:$C$951,3, )</f>
        <v>建平線</v>
      </c>
      <c r="K402" s="1227"/>
      <c r="L402" s="1227"/>
      <c r="M402" s="1227"/>
      <c r="N402" s="1227"/>
      <c r="O402" s="1227"/>
      <c r="P402" s="1227"/>
      <c r="Q402" s="1227"/>
      <c r="R402" s="1287" t="s">
        <v>4683</v>
      </c>
      <c r="S402" s="1257" t="s">
        <v>3088</v>
      </c>
      <c r="T402" s="1192"/>
      <c r="U402" s="1227"/>
      <c r="V402" s="1316" t="s">
        <v>3591</v>
      </c>
      <c r="W402" s="1257" t="s">
        <v>3089</v>
      </c>
      <c r="X402" s="1227"/>
      <c r="Y402" s="1227"/>
    </row>
    <row r="403" spans="2:25" s="1028" customFormat="1" hidden="1">
      <c r="B403" s="1183" t="s">
        <v>1007</v>
      </c>
      <c r="C403" s="1522" t="s">
        <v>3225</v>
      </c>
      <c r="D403" s="1230">
        <v>0.4909722222222222</v>
      </c>
      <c r="E403" s="1171"/>
      <c r="F403" s="1227"/>
      <c r="G403" s="1227"/>
      <c r="H403" s="1227"/>
      <c r="I403" s="1149" t="str">
        <f>VLOOKUP(瞬跳[[#This Row],[饋線
名稱]],線名!$A$4:$C$1571,2, )</f>
        <v>大村</v>
      </c>
      <c r="J403" s="1149" t="str">
        <f>VLOOKUP(B403,線名!$A$4:$C$951,3, )</f>
        <v>村上線</v>
      </c>
      <c r="K403" s="1227"/>
      <c r="L403" s="1227"/>
      <c r="M403" s="1227"/>
      <c r="N403" s="1227"/>
      <c r="O403" s="1227"/>
      <c r="P403" s="1227"/>
      <c r="Q403" s="1227"/>
      <c r="R403" s="1283" t="s">
        <v>4684</v>
      </c>
      <c r="S403" s="1257" t="s">
        <v>3090</v>
      </c>
      <c r="T403" s="1192"/>
      <c r="U403" s="1227"/>
      <c r="V403" s="1316" t="s">
        <v>3590</v>
      </c>
      <c r="W403" s="1257" t="s">
        <v>3090</v>
      </c>
      <c r="X403" s="1227"/>
      <c r="Y403" s="1227"/>
    </row>
    <row r="404" spans="2:25" s="1028" customFormat="1" hidden="1">
      <c r="B404" s="1183" t="s">
        <v>1007</v>
      </c>
      <c r="C404" s="1522" t="s">
        <v>3225</v>
      </c>
      <c r="D404" s="1230">
        <v>0.49444444444444446</v>
      </c>
      <c r="E404" s="1171"/>
      <c r="F404" s="1227"/>
      <c r="G404" s="1227"/>
      <c r="H404" s="1227"/>
      <c r="I404" s="1149" t="str">
        <f>VLOOKUP(瞬跳[[#This Row],[饋線
名稱]],線名!$A$4:$C$1571,2, )</f>
        <v>大村</v>
      </c>
      <c r="J404" s="1149" t="str">
        <f>VLOOKUP(B404,線名!$A$4:$C$951,3, )</f>
        <v>村上線</v>
      </c>
      <c r="K404" s="1227"/>
      <c r="L404" s="1227"/>
      <c r="M404" s="1227"/>
      <c r="N404" s="1227"/>
      <c r="O404" s="1227"/>
      <c r="P404" s="1227"/>
      <c r="Q404" s="1227"/>
      <c r="R404" s="1283" t="s">
        <v>4684</v>
      </c>
      <c r="S404" s="1257" t="s">
        <v>3090</v>
      </c>
      <c r="T404" s="1192"/>
      <c r="U404" s="1227"/>
      <c r="V404" s="1316" t="s">
        <v>3590</v>
      </c>
      <c r="W404" s="1257" t="s">
        <v>3090</v>
      </c>
      <c r="X404" s="1227"/>
      <c r="Y404" s="1227"/>
    </row>
    <row r="405" spans="2:25" s="1028" customFormat="1" hidden="1">
      <c r="B405" s="1231" t="s">
        <v>1007</v>
      </c>
      <c r="C405" s="1522" t="s">
        <v>3225</v>
      </c>
      <c r="D405" s="1233">
        <v>0.49652777777777773</v>
      </c>
      <c r="E405" s="1171"/>
      <c r="F405" s="1227"/>
      <c r="G405" s="1227"/>
      <c r="H405" s="1227"/>
      <c r="I405" s="1149" t="str">
        <f>VLOOKUP(瞬跳[[#This Row],[饋線
名稱]],線名!$A$4:$C$1571,2, )</f>
        <v>大村</v>
      </c>
      <c r="J405" s="1149" t="str">
        <f>VLOOKUP(B405,線名!$A$4:$C$951,3, )</f>
        <v>村上線</v>
      </c>
      <c r="K405" s="1227"/>
      <c r="L405" s="1227"/>
      <c r="M405" s="1227"/>
      <c r="N405" s="1227"/>
      <c r="O405" s="1227"/>
      <c r="P405" s="1227"/>
      <c r="Q405" s="1227"/>
      <c r="R405" s="1283" t="s">
        <v>4684</v>
      </c>
      <c r="S405" s="1257" t="s">
        <v>3090</v>
      </c>
      <c r="T405" s="1192"/>
      <c r="U405" s="1227"/>
      <c r="V405" s="1316" t="s">
        <v>3590</v>
      </c>
      <c r="W405" s="1257" t="s">
        <v>3090</v>
      </c>
      <c r="X405" s="1227"/>
      <c r="Y405" s="1227"/>
    </row>
    <row r="406" spans="2:25" s="1028" customFormat="1" hidden="1">
      <c r="B406" s="1231" t="s">
        <v>222</v>
      </c>
      <c r="C406" s="1522" t="s">
        <v>3225</v>
      </c>
      <c r="D406" s="1233" t="s">
        <v>4309</v>
      </c>
      <c r="E406" s="1171"/>
      <c r="F406" s="1227"/>
      <c r="G406" s="1227"/>
      <c r="H406" s="1227"/>
      <c r="I406" s="1149" t="str">
        <f>VLOOKUP(瞬跳[[#This Row],[饋線
名稱]],線名!$A$4:$C$1571,2, )</f>
        <v>大城</v>
      </c>
      <c r="J406" s="1149" t="str">
        <f>VLOOKUP(B406,線名!$A$4:$C$951,3, )</f>
        <v>9L29</v>
      </c>
      <c r="K406" s="1227"/>
      <c r="L406" s="1227"/>
      <c r="M406" s="1227"/>
      <c r="N406" s="1227"/>
      <c r="O406" s="1227"/>
      <c r="P406" s="1227"/>
      <c r="Q406" s="1227"/>
      <c r="R406" s="1283" t="s">
        <v>4685</v>
      </c>
      <c r="S406" s="1257" t="s">
        <v>3096</v>
      </c>
      <c r="T406" s="1192"/>
      <c r="U406" s="1227"/>
      <c r="V406" s="1316" t="s">
        <v>3591</v>
      </c>
      <c r="W406" s="1257" t="s">
        <v>3096</v>
      </c>
      <c r="X406" s="1227"/>
      <c r="Y406" s="1227"/>
    </row>
    <row r="407" spans="2:25" s="1028" customFormat="1" hidden="1">
      <c r="B407" s="1231" t="s">
        <v>627</v>
      </c>
      <c r="C407" s="1522" t="s">
        <v>3231</v>
      </c>
      <c r="D407" s="1233">
        <v>0.22222222222222221</v>
      </c>
      <c r="E407" s="1171"/>
      <c r="F407" s="1227"/>
      <c r="G407" s="1227"/>
      <c r="H407" s="1227"/>
      <c r="I407" s="1149" t="str">
        <f>VLOOKUP(瞬跳[[#This Row],[饋線
名稱]],線名!$A$4:$C$1571,2, )</f>
        <v>二水</v>
      </c>
      <c r="J407" s="1149" t="str">
        <f>VLOOKUP(B407,線名!$A$4:$C$951,3, )</f>
        <v>惠民線</v>
      </c>
      <c r="K407" s="1227"/>
      <c r="L407" s="1227"/>
      <c r="M407" s="1227"/>
      <c r="N407" s="1227"/>
      <c r="O407" s="1227"/>
      <c r="P407" s="1227"/>
      <c r="Q407" s="1227"/>
      <c r="R407" s="1283" t="s">
        <v>4686</v>
      </c>
      <c r="S407" s="1257" t="s">
        <v>4842</v>
      </c>
      <c r="T407" s="1192"/>
      <c r="U407" s="1227"/>
      <c r="V407" s="1316" t="s">
        <v>3634</v>
      </c>
      <c r="W407" s="1257" t="s">
        <v>4842</v>
      </c>
      <c r="X407" s="1227"/>
      <c r="Y407" s="1227"/>
    </row>
    <row r="408" spans="2:25" s="1028" customFormat="1" hidden="1">
      <c r="B408" s="1237" t="s">
        <v>885</v>
      </c>
      <c r="C408" s="1522" t="s">
        <v>3231</v>
      </c>
      <c r="D408" s="1239">
        <v>0.43124999999999997</v>
      </c>
      <c r="E408" s="1171"/>
      <c r="F408" s="1227"/>
      <c r="G408" s="1227"/>
      <c r="H408" s="1227"/>
      <c r="I408" s="1149" t="str">
        <f>VLOOKUP(瞬跳[[#This Row],[饋線
名稱]],線名!$A$4:$C$1571,2, )</f>
        <v>溪州</v>
      </c>
      <c r="J408" s="1149" t="str">
        <f>VLOOKUP(B408,線名!$A$4:$C$951,3, )</f>
        <v>溪工線</v>
      </c>
      <c r="K408" s="1227"/>
      <c r="L408" s="1227"/>
      <c r="M408" s="1227"/>
      <c r="N408" s="1227"/>
      <c r="O408" s="1227"/>
      <c r="P408" s="1227"/>
      <c r="Q408" s="1227"/>
      <c r="R408" s="1283" t="s">
        <v>4687</v>
      </c>
      <c r="S408" s="1257" t="s">
        <v>3181</v>
      </c>
      <c r="T408" s="1192"/>
      <c r="U408" s="1227"/>
      <c r="V408" s="1316" t="s">
        <v>3636</v>
      </c>
      <c r="W408" s="1257" t="s">
        <v>3181</v>
      </c>
      <c r="X408" s="1227"/>
      <c r="Y408" s="1227"/>
    </row>
    <row r="409" spans="2:25" s="1028" customFormat="1" hidden="1">
      <c r="B409" s="1237" t="s">
        <v>1467</v>
      </c>
      <c r="C409" s="1522" t="s">
        <v>3234</v>
      </c>
      <c r="D409" s="1239">
        <v>0.66527777777777775</v>
      </c>
      <c r="E409" s="1171"/>
      <c r="F409" s="1227"/>
      <c r="G409" s="1227"/>
      <c r="H409" s="1227"/>
      <c r="I409" s="1149" t="str">
        <f>VLOOKUP(瞬跳[[#This Row],[饋線
名稱]],線名!$A$4:$C$1571,2, )</f>
        <v>草港</v>
      </c>
      <c r="J409" s="1149" t="str">
        <f>VLOOKUP(B409,線名!$A$4:$C$951,3, )</f>
        <v>崙尾線</v>
      </c>
      <c r="K409" s="1227"/>
      <c r="L409" s="1227"/>
      <c r="M409" s="1227"/>
      <c r="N409" s="1227"/>
      <c r="O409" s="1227"/>
      <c r="P409" s="1227"/>
      <c r="Q409" s="1227"/>
      <c r="R409" s="1285" t="s">
        <v>4688</v>
      </c>
      <c r="S409" s="1257" t="s">
        <v>3088</v>
      </c>
      <c r="T409" s="1192"/>
      <c r="U409" s="1227"/>
      <c r="V409" s="1316" t="s">
        <v>3590</v>
      </c>
      <c r="W409" s="1257" t="s">
        <v>3089</v>
      </c>
      <c r="X409" s="1227"/>
      <c r="Y409" s="1227"/>
    </row>
    <row r="410" spans="2:25" s="1028" customFormat="1" hidden="1">
      <c r="B410" s="1183" t="s">
        <v>134</v>
      </c>
      <c r="C410" s="1522" t="s">
        <v>3234</v>
      </c>
      <c r="D410" s="1230">
        <v>0.67291666666666661</v>
      </c>
      <c r="E410" s="1171"/>
      <c r="F410" s="1227"/>
      <c r="G410" s="1227"/>
      <c r="H410" s="1227"/>
      <c r="I410" s="1149" t="str">
        <f>VLOOKUP(瞬跳[[#This Row],[饋線
名稱]],線名!$A$4:$C$1571,2, )</f>
        <v>彰林</v>
      </c>
      <c r="J410" s="1149" t="str">
        <f>VLOOKUP(B410,線名!$A$4:$C$951,3, )</f>
        <v>9M37</v>
      </c>
      <c r="K410" s="1227"/>
      <c r="L410" s="1227"/>
      <c r="M410" s="1227"/>
      <c r="N410" s="1227"/>
      <c r="O410" s="1227"/>
      <c r="P410" s="1227"/>
      <c r="Q410" s="1227"/>
      <c r="R410" s="1285" t="s">
        <v>4689</v>
      </c>
      <c r="S410" s="1257" t="s">
        <v>3152</v>
      </c>
      <c r="T410" s="1192"/>
      <c r="U410" s="1227"/>
      <c r="V410" s="1316" t="s">
        <v>3589</v>
      </c>
      <c r="W410" s="1257" t="s">
        <v>3152</v>
      </c>
      <c r="X410" s="1227"/>
      <c r="Y410" s="1227"/>
    </row>
    <row r="411" spans="2:25" s="1028" customFormat="1" hidden="1">
      <c r="B411" s="1183" t="s">
        <v>741</v>
      </c>
      <c r="C411" s="1522" t="s">
        <v>3234</v>
      </c>
      <c r="D411" s="1230">
        <v>0.73055555555555562</v>
      </c>
      <c r="E411" s="1171"/>
      <c r="F411" s="1227"/>
      <c r="G411" s="1227"/>
      <c r="H411" s="1227"/>
      <c r="I411" s="1149" t="str">
        <f>VLOOKUP(瞬跳[[#This Row],[饋線
名稱]],線名!$A$4:$C$1571,2, )</f>
        <v>漢寶</v>
      </c>
      <c r="J411" s="1149" t="str">
        <f>VLOOKUP(B411,線名!$A$4:$C$951,3, )</f>
        <v>9G39</v>
      </c>
      <c r="K411" s="1227"/>
      <c r="L411" s="1227"/>
      <c r="M411" s="1227"/>
      <c r="N411" s="1227"/>
      <c r="O411" s="1227"/>
      <c r="P411" s="1227"/>
      <c r="Q411" s="1227"/>
      <c r="R411" s="1283" t="s">
        <v>4690</v>
      </c>
      <c r="S411" s="1257" t="s">
        <v>3152</v>
      </c>
      <c r="T411" s="1192"/>
      <c r="U411" s="1227"/>
      <c r="V411" s="1316" t="s">
        <v>3590</v>
      </c>
      <c r="W411" s="1257" t="s">
        <v>3152</v>
      </c>
      <c r="X411" s="1227"/>
      <c r="Y411" s="1227"/>
    </row>
    <row r="412" spans="2:25" s="1028" customFormat="1" hidden="1">
      <c r="B412" s="1183" t="s">
        <v>1466</v>
      </c>
      <c r="C412" s="1522" t="s">
        <v>4310</v>
      </c>
      <c r="D412" s="1230">
        <v>0.40763888888888888</v>
      </c>
      <c r="E412" s="1171"/>
      <c r="F412" s="1227"/>
      <c r="G412" s="1227"/>
      <c r="H412" s="1227"/>
      <c r="I412" s="1149" t="str">
        <f>VLOOKUP(瞬跳[[#This Row],[饋線
名稱]],線名!$A$4:$C$1571,2, )</f>
        <v>草港</v>
      </c>
      <c r="J412" s="1149" t="str">
        <f>VLOOKUP(B412,線名!$A$4:$C$951,3, )</f>
        <v>草塭線</v>
      </c>
      <c r="K412" s="1227"/>
      <c r="L412" s="1227"/>
      <c r="M412" s="1227"/>
      <c r="N412" s="1227"/>
      <c r="O412" s="1227"/>
      <c r="P412" s="1227"/>
      <c r="Q412" s="1227"/>
      <c r="R412" s="1283" t="s">
        <v>4691</v>
      </c>
      <c r="S412" s="1257" t="s">
        <v>3088</v>
      </c>
      <c r="T412" s="1192"/>
      <c r="U412" s="1227"/>
      <c r="V412" s="1316" t="s">
        <v>3589</v>
      </c>
      <c r="W412" s="1257" t="s">
        <v>3089</v>
      </c>
      <c r="X412" s="1227"/>
      <c r="Y412" s="1227"/>
    </row>
    <row r="413" spans="2:25" s="1028" customFormat="1" hidden="1">
      <c r="B413" s="1183" t="s">
        <v>1412</v>
      </c>
      <c r="C413" s="1522" t="s">
        <v>4310</v>
      </c>
      <c r="D413" s="1230">
        <v>0.54305555555555551</v>
      </c>
      <c r="E413" s="1171"/>
      <c r="F413" s="1227"/>
      <c r="G413" s="1227"/>
      <c r="H413" s="1227"/>
      <c r="I413" s="1149" t="str">
        <f>VLOOKUP(瞬跳[[#This Row],[饋線
名稱]],線名!$A$4:$C$1571,2, )</f>
        <v>北斗</v>
      </c>
      <c r="J413" s="1149" t="str">
        <f>VLOOKUP(B413,線名!$A$4:$C$951,3, )</f>
        <v>斗溪線</v>
      </c>
      <c r="K413" s="1227"/>
      <c r="L413" s="1227"/>
      <c r="M413" s="1227"/>
      <c r="N413" s="1227"/>
      <c r="O413" s="1227"/>
      <c r="P413" s="1227"/>
      <c r="Q413" s="1227"/>
      <c r="R413" s="1283" t="s">
        <v>4692</v>
      </c>
      <c r="S413" s="1257" t="s">
        <v>3088</v>
      </c>
      <c r="T413" s="1192"/>
      <c r="U413" s="1227"/>
      <c r="V413" s="1316" t="s">
        <v>3632</v>
      </c>
      <c r="W413" s="1257" t="s">
        <v>3089</v>
      </c>
      <c r="X413" s="1227"/>
      <c r="Y413" s="1227"/>
    </row>
    <row r="414" spans="2:25" s="1028" customFormat="1" hidden="1">
      <c r="B414" s="1231" t="s">
        <v>300</v>
      </c>
      <c r="C414" s="1522" t="s">
        <v>4310</v>
      </c>
      <c r="D414" s="1233">
        <v>0.66666666666666663</v>
      </c>
      <c r="E414" s="1171"/>
      <c r="F414" s="1227"/>
      <c r="G414" s="1227"/>
      <c r="H414" s="1227"/>
      <c r="I414" s="1149" t="str">
        <f>VLOOKUP(瞬跳[[#This Row],[饋線
名稱]],線名!$A$4:$C$1571,2, )</f>
        <v>溝墘</v>
      </c>
      <c r="J414" s="1149" t="str">
        <f>VLOOKUP(B414,線名!$A$4:$C$951,3, )</f>
        <v>溝東線</v>
      </c>
      <c r="K414" s="1227"/>
      <c r="L414" s="1227"/>
      <c r="M414" s="1227"/>
      <c r="N414" s="1227"/>
      <c r="O414" s="1227"/>
      <c r="P414" s="1227"/>
      <c r="Q414" s="1227"/>
      <c r="R414" s="1283" t="s">
        <v>4693</v>
      </c>
      <c r="S414" s="1257" t="s">
        <v>3181</v>
      </c>
      <c r="T414" s="1192"/>
      <c r="U414" s="1227"/>
      <c r="V414" s="1316" t="s">
        <v>3589</v>
      </c>
      <c r="W414" s="1257" t="s">
        <v>3181</v>
      </c>
      <c r="X414" s="1227"/>
      <c r="Y414" s="1227"/>
    </row>
    <row r="415" spans="2:25" s="1028" customFormat="1" hidden="1">
      <c r="B415" s="1234" t="s">
        <v>627</v>
      </c>
      <c r="C415" s="1522" t="s">
        <v>4311</v>
      </c>
      <c r="D415" s="1236">
        <v>0.76250000000000007</v>
      </c>
      <c r="E415" s="1171"/>
      <c r="F415" s="1227"/>
      <c r="G415" s="1227"/>
      <c r="H415" s="1227"/>
      <c r="I415" s="1149" t="str">
        <f>VLOOKUP(瞬跳[[#This Row],[饋線
名稱]],線名!$A$4:$C$1571,2, )</f>
        <v>二水</v>
      </c>
      <c r="J415" s="1149" t="str">
        <f>VLOOKUP(B415,線名!$A$4:$C$951,3, )</f>
        <v>惠民線</v>
      </c>
      <c r="K415" s="1227"/>
      <c r="L415" s="1227"/>
      <c r="M415" s="1227"/>
      <c r="N415" s="1227"/>
      <c r="O415" s="1227"/>
      <c r="P415" s="1227"/>
      <c r="Q415" s="1227"/>
      <c r="R415" s="1283" t="s">
        <v>4694</v>
      </c>
      <c r="S415" s="1257" t="s">
        <v>3088</v>
      </c>
      <c r="T415" s="1192"/>
      <c r="U415" s="1227"/>
      <c r="V415" s="1316" t="s">
        <v>3634</v>
      </c>
      <c r="W415" s="1257" t="s">
        <v>3089</v>
      </c>
      <c r="X415" s="1227"/>
      <c r="Y415" s="1227"/>
    </row>
    <row r="416" spans="2:25" s="1028" customFormat="1" hidden="1">
      <c r="B416" s="1234" t="s">
        <v>1270</v>
      </c>
      <c r="C416" s="1522" t="s">
        <v>4312</v>
      </c>
      <c r="D416" s="1236">
        <v>0.43888888888888888</v>
      </c>
      <c r="E416" s="1171"/>
      <c r="F416" s="1227"/>
      <c r="G416" s="1227"/>
      <c r="H416" s="1227"/>
      <c r="I416" s="1149" t="str">
        <f>VLOOKUP(瞬跳[[#This Row],[饋線
名稱]],線名!$A$4:$C$1571,2, )</f>
        <v>溪湖</v>
      </c>
      <c r="J416" s="1149" t="str">
        <f>VLOOKUP(B416,線名!$A$4:$C$951,3, )</f>
        <v>西寮線</v>
      </c>
      <c r="K416" s="1227"/>
      <c r="L416" s="1227"/>
      <c r="M416" s="1227"/>
      <c r="N416" s="1227"/>
      <c r="O416" s="1227"/>
      <c r="P416" s="1227"/>
      <c r="Q416" s="1227"/>
      <c r="R416" s="1295" t="s">
        <v>4695</v>
      </c>
      <c r="S416" s="1257" t="s">
        <v>3088</v>
      </c>
      <c r="T416" s="1192"/>
      <c r="U416" s="1227"/>
      <c r="V416" s="1316" t="s">
        <v>3590</v>
      </c>
      <c r="W416" s="1257" t="s">
        <v>3089</v>
      </c>
      <c r="X416" s="1227"/>
      <c r="Y416" s="1227"/>
    </row>
    <row r="417" spans="2:25" s="1028" customFormat="1" hidden="1">
      <c r="B417" s="1234" t="s">
        <v>848</v>
      </c>
      <c r="C417" s="1522" t="s">
        <v>4313</v>
      </c>
      <c r="D417" s="1236">
        <v>3.8194444444444441E-2</v>
      </c>
      <c r="E417" s="1171"/>
      <c r="F417" s="1227"/>
      <c r="G417" s="1227"/>
      <c r="H417" s="1227"/>
      <c r="I417" s="1149" t="str">
        <f>VLOOKUP(瞬跳[[#This Row],[饋線
名稱]],線名!$A$4:$C$1571,2, )</f>
        <v>草湖</v>
      </c>
      <c r="J417" s="1149" t="str">
        <f>VLOOKUP(B417,線名!$A$4:$C$951,3, )</f>
        <v>草苑線</v>
      </c>
      <c r="K417" s="1227"/>
      <c r="L417" s="1227"/>
      <c r="M417" s="1227"/>
      <c r="N417" s="1227"/>
      <c r="O417" s="1227"/>
      <c r="P417" s="1227"/>
      <c r="Q417" s="1227"/>
      <c r="R417" s="1295" t="s">
        <v>4696</v>
      </c>
      <c r="S417" s="1257" t="s">
        <v>3090</v>
      </c>
      <c r="T417" s="1192"/>
      <c r="U417" s="1227"/>
      <c r="V417" s="1316" t="s">
        <v>3591</v>
      </c>
      <c r="W417" s="1257" t="s">
        <v>3090</v>
      </c>
      <c r="X417" s="1227"/>
      <c r="Y417" s="1227"/>
    </row>
    <row r="418" spans="2:25" s="1028" customFormat="1" hidden="1">
      <c r="B418" s="1234" t="s">
        <v>1484</v>
      </c>
      <c r="C418" s="1522" t="s">
        <v>4313</v>
      </c>
      <c r="D418" s="1236">
        <v>0.22013888888888888</v>
      </c>
      <c r="E418" s="1171"/>
      <c r="F418" s="1227"/>
      <c r="G418" s="1227"/>
      <c r="H418" s="1227"/>
      <c r="I418" s="1149" t="str">
        <f>VLOOKUP(瞬跳[[#This Row],[饋線
名稱]],線名!$A$4:$C$1571,2, )</f>
        <v>員林</v>
      </c>
      <c r="J418" s="1149" t="str">
        <f>VLOOKUP(B418,線名!$A$4:$C$951,3, )</f>
        <v>9C37</v>
      </c>
      <c r="K418" s="1227"/>
      <c r="L418" s="1227"/>
      <c r="M418" s="1227"/>
      <c r="N418" s="1227"/>
      <c r="O418" s="1227"/>
      <c r="P418" s="1227"/>
      <c r="Q418" s="1227"/>
      <c r="R418" s="1296" t="s">
        <v>4697</v>
      </c>
      <c r="S418" s="1315" t="s">
        <v>3088</v>
      </c>
      <c r="T418" s="1192"/>
      <c r="U418" s="1227"/>
      <c r="V418" s="1316" t="s">
        <v>3590</v>
      </c>
      <c r="W418" s="1315" t="s">
        <v>3089</v>
      </c>
      <c r="X418" s="1227"/>
      <c r="Y418" s="1227"/>
    </row>
    <row r="419" spans="2:25" s="1028" customFormat="1" hidden="1">
      <c r="B419" s="1183" t="s">
        <v>1052</v>
      </c>
      <c r="C419" s="1522" t="s">
        <v>4313</v>
      </c>
      <c r="D419" s="1230">
        <v>0.26319444444444445</v>
      </c>
      <c r="E419" s="1171"/>
      <c r="F419" s="1227"/>
      <c r="G419" s="1227"/>
      <c r="H419" s="1227"/>
      <c r="I419" s="1149" t="str">
        <f>VLOOKUP(瞬跳[[#This Row],[饋線
名稱]],線名!$A$4:$C$1571,2, )</f>
        <v>員東</v>
      </c>
      <c r="J419" s="1149" t="str">
        <f>VLOOKUP(B419,線名!$A$4:$C$951,3, )</f>
        <v>中崙線</v>
      </c>
      <c r="K419" s="1227"/>
      <c r="L419" s="1227"/>
      <c r="M419" s="1227"/>
      <c r="N419" s="1227"/>
      <c r="O419" s="1227"/>
      <c r="P419" s="1227"/>
      <c r="Q419" s="1227"/>
      <c r="R419" s="1283" t="s">
        <v>4698</v>
      </c>
      <c r="S419" s="1257" t="s">
        <v>3088</v>
      </c>
      <c r="T419" s="1192"/>
      <c r="U419" s="1227"/>
      <c r="V419" s="1316" t="s">
        <v>3590</v>
      </c>
      <c r="W419" s="1257" t="s">
        <v>3089</v>
      </c>
      <c r="X419" s="1227"/>
      <c r="Y419" s="1227"/>
    </row>
    <row r="420" spans="2:25" s="1028" customFormat="1" hidden="1">
      <c r="B420" s="1234" t="s">
        <v>69</v>
      </c>
      <c r="C420" s="1522" t="s">
        <v>4313</v>
      </c>
      <c r="D420" s="1236">
        <v>0.35347222222222219</v>
      </c>
      <c r="E420" s="1171"/>
      <c r="F420" s="1227"/>
      <c r="G420" s="1227"/>
      <c r="H420" s="1227"/>
      <c r="I420" s="1149" t="str">
        <f>VLOOKUP(瞬跳[[#This Row],[饋線
名稱]],線名!$A$4:$C$1571,2, )</f>
        <v>草港</v>
      </c>
      <c r="J420" s="1149" t="str">
        <f>VLOOKUP(B420,線名!$A$4:$C$951,3, )</f>
        <v>草東線</v>
      </c>
      <c r="K420" s="1227"/>
      <c r="L420" s="1227"/>
      <c r="M420" s="1227"/>
      <c r="N420" s="1227"/>
      <c r="O420" s="1227"/>
      <c r="P420" s="1227"/>
      <c r="Q420" s="1227"/>
      <c r="R420" s="1283" t="s">
        <v>4699</v>
      </c>
      <c r="S420" s="1257" t="s">
        <v>3088</v>
      </c>
      <c r="T420" s="1192"/>
      <c r="U420" s="1227"/>
      <c r="V420" s="1316" t="s">
        <v>3589</v>
      </c>
      <c r="W420" s="1257" t="s">
        <v>3089</v>
      </c>
      <c r="X420" s="1227"/>
      <c r="Y420" s="1227"/>
    </row>
    <row r="421" spans="2:25" s="1028" customFormat="1" hidden="1">
      <c r="B421" s="1183" t="s">
        <v>1412</v>
      </c>
      <c r="C421" s="1522" t="s">
        <v>3237</v>
      </c>
      <c r="D421" s="1236">
        <v>0.22569444444444445</v>
      </c>
      <c r="E421" s="1171"/>
      <c r="F421" s="1227"/>
      <c r="G421" s="1227"/>
      <c r="H421" s="1227"/>
      <c r="I421" s="1149" t="str">
        <f>VLOOKUP(瞬跳[[#This Row],[饋線
名稱]],線名!$A$4:$C$1571,2, )</f>
        <v>北斗</v>
      </c>
      <c r="J421" s="1149" t="str">
        <f>VLOOKUP(B421,線名!$A$4:$C$951,3, )</f>
        <v>斗溪線</v>
      </c>
      <c r="K421" s="1227"/>
      <c r="L421" s="1227"/>
      <c r="M421" s="1227"/>
      <c r="N421" s="1227"/>
      <c r="O421" s="1227"/>
      <c r="P421" s="1227"/>
      <c r="Q421" s="1227"/>
      <c r="R421" s="1281" t="s">
        <v>4700</v>
      </c>
      <c r="S421" s="1257" t="s">
        <v>3088</v>
      </c>
      <c r="T421" s="1192"/>
      <c r="U421" s="1227"/>
      <c r="V421" s="1316" t="s">
        <v>3632</v>
      </c>
      <c r="W421" s="1257" t="s">
        <v>3089</v>
      </c>
      <c r="X421" s="1227"/>
      <c r="Y421" s="1227"/>
    </row>
    <row r="422" spans="2:25" s="1028" customFormat="1" hidden="1">
      <c r="B422" s="1237" t="s">
        <v>690</v>
      </c>
      <c r="C422" s="1522" t="s">
        <v>3237</v>
      </c>
      <c r="D422" s="1239">
        <v>0.25763888888888892</v>
      </c>
      <c r="E422" s="1171"/>
      <c r="F422" s="1227"/>
      <c r="G422" s="1227"/>
      <c r="H422" s="1227"/>
      <c r="I422" s="1149" t="str">
        <f>VLOOKUP(瞬跳[[#This Row],[饋線
名稱]],線名!$A$4:$C$1571,2, )</f>
        <v>員東</v>
      </c>
      <c r="J422" s="1149" t="str">
        <f>VLOOKUP(B422,線名!$A$4:$C$951,3, )</f>
        <v>山腳線</v>
      </c>
      <c r="K422" s="1227"/>
      <c r="L422" s="1227"/>
      <c r="M422" s="1227"/>
      <c r="N422" s="1227"/>
      <c r="O422" s="1227"/>
      <c r="P422" s="1227"/>
      <c r="Q422" s="1227"/>
      <c r="R422" s="1282" t="s">
        <v>4162</v>
      </c>
      <c r="S422" s="1257" t="s">
        <v>3088</v>
      </c>
      <c r="T422" s="1192"/>
      <c r="U422" s="1227"/>
      <c r="V422" s="1316" t="s">
        <v>3590</v>
      </c>
      <c r="W422" s="1257" t="s">
        <v>3089</v>
      </c>
      <c r="X422" s="1227"/>
      <c r="Y422" s="1227"/>
    </row>
    <row r="423" spans="2:25" s="1028" customFormat="1" hidden="1">
      <c r="B423" s="1183" t="s">
        <v>882</v>
      </c>
      <c r="C423" s="1522" t="s">
        <v>3237</v>
      </c>
      <c r="D423" s="1230">
        <v>0.3347222222222222</v>
      </c>
      <c r="E423" s="1171"/>
      <c r="F423" s="1227"/>
      <c r="G423" s="1227"/>
      <c r="H423" s="1227"/>
      <c r="I423" s="1149" t="str">
        <f>VLOOKUP(瞬跳[[#This Row],[饋線
名稱]],線名!$A$4:$C$1571,2, )</f>
        <v>溪州</v>
      </c>
      <c r="J423" s="1149" t="str">
        <f>VLOOKUP(B423,線名!$A$4:$C$951,3, )</f>
        <v>田頭線</v>
      </c>
      <c r="K423" s="1227"/>
      <c r="L423" s="1227"/>
      <c r="M423" s="1227"/>
      <c r="N423" s="1227"/>
      <c r="O423" s="1227"/>
      <c r="P423" s="1227"/>
      <c r="Q423" s="1227"/>
      <c r="R423" s="1283" t="s">
        <v>4701</v>
      </c>
      <c r="S423" s="1257" t="s">
        <v>3095</v>
      </c>
      <c r="T423" s="1192"/>
      <c r="U423" s="1227"/>
      <c r="V423" s="1316" t="s">
        <v>3636</v>
      </c>
      <c r="W423" s="1257" t="s">
        <v>3095</v>
      </c>
      <c r="X423" s="1227"/>
      <c r="Y423" s="1227"/>
    </row>
    <row r="424" spans="2:25" s="1028" customFormat="1" hidden="1">
      <c r="B424" s="1183" t="s">
        <v>1199</v>
      </c>
      <c r="C424" s="1522" t="s">
        <v>3237</v>
      </c>
      <c r="D424" s="1230">
        <v>0.37083333333333335</v>
      </c>
      <c r="E424" s="1171"/>
      <c r="F424" s="1227"/>
      <c r="G424" s="1227"/>
      <c r="H424" s="1227"/>
      <c r="I424" s="1149" t="str">
        <f>VLOOKUP(瞬跳[[#This Row],[饋線
名稱]],線名!$A$4:$C$1571,2, )</f>
        <v>草港</v>
      </c>
      <c r="J424" s="1149" t="str">
        <f>VLOOKUP(B424,線名!$A$4:$C$951,3, )</f>
        <v>草嶺線</v>
      </c>
      <c r="K424" s="1227"/>
      <c r="L424" s="1227"/>
      <c r="M424" s="1227"/>
      <c r="N424" s="1227"/>
      <c r="O424" s="1227"/>
      <c r="P424" s="1227"/>
      <c r="Q424" s="1227"/>
      <c r="R424" s="1283" t="s">
        <v>4702</v>
      </c>
      <c r="S424" s="1257" t="s">
        <v>3194</v>
      </c>
      <c r="T424" s="1192"/>
      <c r="U424" s="1227"/>
      <c r="V424" s="1316" t="s">
        <v>3589</v>
      </c>
      <c r="W424" s="1257" t="s">
        <v>3194</v>
      </c>
      <c r="X424" s="1227"/>
      <c r="Y424" s="1227"/>
    </row>
    <row r="425" spans="2:25" s="1028" customFormat="1" hidden="1">
      <c r="B425" s="1231" t="s">
        <v>64</v>
      </c>
      <c r="C425" s="1522" t="s">
        <v>3237</v>
      </c>
      <c r="D425" s="1233">
        <v>0.52638888888888891</v>
      </c>
      <c r="E425" s="1171"/>
      <c r="F425" s="1227"/>
      <c r="G425" s="1227"/>
      <c r="H425" s="1227"/>
      <c r="I425" s="1149" t="str">
        <f>VLOOKUP(瞬跳[[#This Row],[饋線
名稱]],線名!$A$4:$C$1571,2, )</f>
        <v>漢寶</v>
      </c>
      <c r="J425" s="1149" t="str">
        <f>VLOOKUP(B425,線名!$A$4:$C$951,3, )</f>
        <v>9G21</v>
      </c>
      <c r="K425" s="1227"/>
      <c r="L425" s="1227"/>
      <c r="M425" s="1227"/>
      <c r="N425" s="1227"/>
      <c r="O425" s="1227"/>
      <c r="P425" s="1227"/>
      <c r="Q425" s="1227"/>
      <c r="R425" s="1284" t="s">
        <v>4703</v>
      </c>
      <c r="S425" s="1259" t="s">
        <v>3088</v>
      </c>
      <c r="T425" s="1192"/>
      <c r="U425" s="1227"/>
      <c r="V425" s="1316" t="s">
        <v>3591</v>
      </c>
      <c r="W425" s="1259" t="s">
        <v>3089</v>
      </c>
      <c r="X425" s="1227"/>
      <c r="Y425" s="1227"/>
    </row>
    <row r="426" spans="2:25" s="1028" customFormat="1" hidden="1">
      <c r="B426" s="1231" t="s">
        <v>3524</v>
      </c>
      <c r="C426" s="1522" t="s">
        <v>3237</v>
      </c>
      <c r="D426" s="1233">
        <v>0.77638888888888891</v>
      </c>
      <c r="E426" s="1171"/>
      <c r="F426" s="1227"/>
      <c r="G426" s="1227"/>
      <c r="H426" s="1227"/>
      <c r="I426" s="1149" t="str">
        <f>VLOOKUP(瞬跳[[#This Row],[饋線
名稱]],線名!$A$4:$C$1571,2, )</f>
        <v>社頭</v>
      </c>
      <c r="J426" s="1149" t="str">
        <f>VLOOKUP(B426,線名!$A$4:$C$951,3, )</f>
        <v>新雅線</v>
      </c>
      <c r="K426" s="1227"/>
      <c r="L426" s="1227"/>
      <c r="M426" s="1227"/>
      <c r="N426" s="1227"/>
      <c r="O426" s="1227"/>
      <c r="P426" s="1227"/>
      <c r="Q426" s="1227"/>
      <c r="R426" s="1283" t="s">
        <v>4704</v>
      </c>
      <c r="S426" s="1257" t="s">
        <v>3194</v>
      </c>
      <c r="T426" s="1192"/>
      <c r="U426" s="1227"/>
      <c r="V426" s="1316" t="s">
        <v>3633</v>
      </c>
      <c r="W426" s="1257" t="s">
        <v>3194</v>
      </c>
      <c r="X426" s="1227"/>
      <c r="Y426" s="1227"/>
    </row>
    <row r="427" spans="2:25" s="1028" customFormat="1" hidden="1">
      <c r="B427" s="1183" t="s">
        <v>1564</v>
      </c>
      <c r="C427" s="1522" t="s">
        <v>4314</v>
      </c>
      <c r="D427" s="1230">
        <v>0.33263888888888887</v>
      </c>
      <c r="E427" s="1171"/>
      <c r="F427" s="1227"/>
      <c r="G427" s="1227"/>
      <c r="H427" s="1227"/>
      <c r="I427" s="1149" t="str">
        <f>VLOOKUP(瞬跳[[#This Row],[饋線
名稱]],線名!$A$4:$C$1571,2, )</f>
        <v>員南</v>
      </c>
      <c r="J427" s="1149" t="str">
        <f>VLOOKUP(B427,線名!$A$4:$C$951,3, )</f>
        <v>瓦瑤線</v>
      </c>
      <c r="K427" s="1227"/>
      <c r="L427" s="1227"/>
      <c r="M427" s="1227"/>
      <c r="N427" s="1227"/>
      <c r="O427" s="1227"/>
      <c r="P427" s="1227"/>
      <c r="Q427" s="1227"/>
      <c r="R427" s="1283" t="s">
        <v>4705</v>
      </c>
      <c r="S427" s="1257" t="s">
        <v>3088</v>
      </c>
      <c r="T427" s="1192"/>
      <c r="U427" s="1227"/>
      <c r="V427" s="1316" t="s">
        <v>3590</v>
      </c>
      <c r="W427" s="1257" t="s">
        <v>3089</v>
      </c>
      <c r="X427" s="1227"/>
      <c r="Y427" s="1227"/>
    </row>
    <row r="428" spans="2:25" s="1028" customFormat="1" hidden="1">
      <c r="B428" s="1246" t="s">
        <v>1071</v>
      </c>
      <c r="C428" s="1522" t="s">
        <v>4315</v>
      </c>
      <c r="D428" s="1243">
        <v>0.22152777777777777</v>
      </c>
      <c r="E428" s="1171"/>
      <c r="F428" s="1227"/>
      <c r="G428" s="1227"/>
      <c r="H428" s="1227"/>
      <c r="I428" s="1149" t="str">
        <f>VLOOKUP(瞬跳[[#This Row],[饋線
名稱]],線名!$A$4:$C$1571,2, )</f>
        <v>溪湖</v>
      </c>
      <c r="J428" s="1149" t="str">
        <f>VLOOKUP(B428,線名!$A$4:$C$951,3, )</f>
        <v>二重線</v>
      </c>
      <c r="K428" s="1227"/>
      <c r="L428" s="1227"/>
      <c r="M428" s="1227"/>
      <c r="N428" s="1227"/>
      <c r="O428" s="1227"/>
      <c r="P428" s="1227"/>
      <c r="Q428" s="1227"/>
      <c r="R428" s="1285" t="s">
        <v>4706</v>
      </c>
      <c r="S428" s="1257" t="s">
        <v>3088</v>
      </c>
      <c r="T428" s="1192"/>
      <c r="U428" s="1227"/>
      <c r="V428" s="1316" t="s">
        <v>3590</v>
      </c>
      <c r="W428" s="1257" t="s">
        <v>3089</v>
      </c>
      <c r="X428" s="1227"/>
      <c r="Y428" s="1227"/>
    </row>
    <row r="429" spans="2:25" s="1028" customFormat="1" hidden="1">
      <c r="B429" s="1234" t="s">
        <v>1130</v>
      </c>
      <c r="C429" s="1522" t="s">
        <v>4315</v>
      </c>
      <c r="D429" s="1243">
        <v>0.33819444444444446</v>
      </c>
      <c r="E429" s="1171"/>
      <c r="F429" s="1227"/>
      <c r="G429" s="1227"/>
      <c r="H429" s="1227"/>
      <c r="I429" s="1149" t="str">
        <f>VLOOKUP(瞬跳[[#This Row],[饋線
名稱]],線名!$A$4:$C$1571,2, )</f>
        <v>二林</v>
      </c>
      <c r="J429" s="1149" t="str">
        <f>VLOOKUP(B429,線名!$A$4:$C$951,3, )</f>
        <v>埤北線</v>
      </c>
      <c r="K429" s="1227"/>
      <c r="L429" s="1227"/>
      <c r="M429" s="1227"/>
      <c r="N429" s="1227"/>
      <c r="O429" s="1227"/>
      <c r="P429" s="1227"/>
      <c r="Q429" s="1227"/>
      <c r="R429" s="1283" t="s">
        <v>4707</v>
      </c>
      <c r="S429" s="1257" t="s">
        <v>3088</v>
      </c>
      <c r="T429" s="1192"/>
      <c r="U429" s="1227"/>
      <c r="V429" s="1316" t="s">
        <v>3591</v>
      </c>
      <c r="W429" s="1257" t="s">
        <v>3089</v>
      </c>
      <c r="X429" s="1227"/>
      <c r="Y429" s="1227"/>
    </row>
    <row r="430" spans="2:25" s="1028" customFormat="1" hidden="1">
      <c r="B430" s="1246" t="s">
        <v>638</v>
      </c>
      <c r="C430" s="1522" t="s">
        <v>4316</v>
      </c>
      <c r="D430" s="1243">
        <v>0.21388888888888891</v>
      </c>
      <c r="E430" s="1171"/>
      <c r="F430" s="1227"/>
      <c r="G430" s="1227"/>
      <c r="H430" s="1227"/>
      <c r="I430" s="1149" t="str">
        <f>VLOOKUP(瞬跳[[#This Row],[饋線
名稱]],線名!$A$4:$C$1571,2, )</f>
        <v>社頭</v>
      </c>
      <c r="J430" s="1149" t="str">
        <f>VLOOKUP(B430,線名!$A$4:$C$951,3, )</f>
        <v>社永線</v>
      </c>
      <c r="K430" s="1227"/>
      <c r="L430" s="1227"/>
      <c r="M430" s="1227"/>
      <c r="N430" s="1227"/>
      <c r="O430" s="1227"/>
      <c r="P430" s="1227"/>
      <c r="Q430" s="1227"/>
      <c r="R430" s="1283" t="s">
        <v>4708</v>
      </c>
      <c r="S430" s="1257" t="s">
        <v>3088</v>
      </c>
      <c r="T430" s="1192"/>
      <c r="U430" s="1227"/>
      <c r="V430" s="1316" t="s">
        <v>3633</v>
      </c>
      <c r="W430" s="1257" t="s">
        <v>3089</v>
      </c>
      <c r="X430" s="1227"/>
      <c r="Y430" s="1227"/>
    </row>
    <row r="431" spans="2:25" s="1028" customFormat="1" hidden="1">
      <c r="B431" s="1234" t="s">
        <v>593</v>
      </c>
      <c r="C431" s="1522" t="s">
        <v>4316</v>
      </c>
      <c r="D431" s="1236">
        <v>0.22361111111111109</v>
      </c>
      <c r="E431" s="1171"/>
      <c r="F431" s="1227"/>
      <c r="G431" s="1227"/>
      <c r="H431" s="1227"/>
      <c r="I431" s="1149" t="str">
        <f>VLOOKUP(瞬跳[[#This Row],[饋線
名稱]],線名!$A$4:$C$1571,2, )</f>
        <v>北斗</v>
      </c>
      <c r="J431" s="1149" t="str">
        <f>VLOOKUP(B431,線名!$A$4:$C$951,3, )</f>
        <v>斗工線</v>
      </c>
      <c r="K431" s="1227"/>
      <c r="L431" s="1227"/>
      <c r="M431" s="1227"/>
      <c r="N431" s="1227"/>
      <c r="O431" s="1227"/>
      <c r="P431" s="1227"/>
      <c r="Q431" s="1227"/>
      <c r="R431" s="1286" t="s">
        <v>4709</v>
      </c>
      <c r="S431" s="1257" t="s">
        <v>3088</v>
      </c>
      <c r="T431" s="1192"/>
      <c r="U431" s="1227"/>
      <c r="V431" s="1316" t="s">
        <v>3633</v>
      </c>
      <c r="W431" s="1257" t="s">
        <v>3089</v>
      </c>
      <c r="X431" s="1227"/>
      <c r="Y431" s="1227"/>
    </row>
    <row r="432" spans="2:25" s="1028" customFormat="1" hidden="1">
      <c r="B432" s="1231" t="s">
        <v>229</v>
      </c>
      <c r="C432" s="1522" t="s">
        <v>4317</v>
      </c>
      <c r="D432" s="1233">
        <v>0.32777777777777778</v>
      </c>
      <c r="E432" s="1171"/>
      <c r="F432" s="1227"/>
      <c r="G432" s="1227"/>
      <c r="H432" s="1227"/>
      <c r="I432" s="1149" t="str">
        <f>VLOOKUP(瞬跳[[#This Row],[饋線
名稱]],線名!$A$4:$C$1571,2, )</f>
        <v>大城</v>
      </c>
      <c r="J432" s="1149" t="str">
        <f>VLOOKUP(B432,線名!$A$4:$C$951,3, )</f>
        <v>9L36</v>
      </c>
      <c r="K432" s="1227"/>
      <c r="L432" s="1227"/>
      <c r="M432" s="1227"/>
      <c r="N432" s="1227"/>
      <c r="O432" s="1227"/>
      <c r="P432" s="1227"/>
      <c r="Q432" s="1227"/>
      <c r="R432" s="1283" t="s">
        <v>4710</v>
      </c>
      <c r="S432" s="1257" t="s">
        <v>3088</v>
      </c>
      <c r="T432" s="1192"/>
      <c r="U432" s="1227"/>
      <c r="V432" s="1316" t="s">
        <v>3591</v>
      </c>
      <c r="W432" s="1257" t="s">
        <v>3089</v>
      </c>
      <c r="X432" s="1227"/>
      <c r="Y432" s="1227"/>
    </row>
    <row r="433" spans="2:25" s="1028" customFormat="1" hidden="1">
      <c r="B433" s="1246" t="s">
        <v>1502</v>
      </c>
      <c r="C433" s="1522" t="s">
        <v>4318</v>
      </c>
      <c r="D433" s="1268">
        <v>0.26527777777777778</v>
      </c>
      <c r="E433" s="1171"/>
      <c r="F433" s="1227"/>
      <c r="G433" s="1227"/>
      <c r="H433" s="1227"/>
      <c r="I433" s="1149" t="str">
        <f>VLOOKUP(瞬跳[[#This Row],[饋線
名稱]],線名!$A$4:$C$1571,2, )</f>
        <v>花壇</v>
      </c>
      <c r="J433" s="1149" t="str">
        <f>VLOOKUP(B433,線名!$A$4:$C$951,3, )</f>
        <v>9P25</v>
      </c>
      <c r="K433" s="1227"/>
      <c r="L433" s="1227"/>
      <c r="M433" s="1227"/>
      <c r="N433" s="1227"/>
      <c r="O433" s="1227"/>
      <c r="P433" s="1227"/>
      <c r="Q433" s="1227"/>
      <c r="R433" s="1283" t="s">
        <v>4711</v>
      </c>
      <c r="S433" s="1257" t="s">
        <v>3088</v>
      </c>
      <c r="T433" s="1192"/>
      <c r="U433" s="1227"/>
      <c r="V433" s="1316" t="s">
        <v>3588</v>
      </c>
      <c r="W433" s="1257" t="s">
        <v>3089</v>
      </c>
      <c r="X433" s="1227"/>
      <c r="Y433" s="1227"/>
    </row>
    <row r="434" spans="2:25" s="1028" customFormat="1" hidden="1">
      <c r="B434" s="1183" t="s">
        <v>1247</v>
      </c>
      <c r="C434" s="1522" t="s">
        <v>3240</v>
      </c>
      <c r="D434" s="1230">
        <v>0.34583333333333338</v>
      </c>
      <c r="E434" s="1171"/>
      <c r="F434" s="1227"/>
      <c r="G434" s="1227"/>
      <c r="H434" s="1227"/>
      <c r="I434" s="1149" t="str">
        <f>VLOOKUP(瞬跳[[#This Row],[饋線
名稱]],線名!$A$4:$C$1571,2, )</f>
        <v>二水</v>
      </c>
      <c r="J434" s="1149" t="str">
        <f>VLOOKUP(B434,線名!$A$4:$C$951,3, )</f>
        <v>源泉線</v>
      </c>
      <c r="K434" s="1227"/>
      <c r="L434" s="1227"/>
      <c r="M434" s="1227"/>
      <c r="N434" s="1227"/>
      <c r="O434" s="1227"/>
      <c r="P434" s="1227"/>
      <c r="Q434" s="1227"/>
      <c r="R434" s="1283" t="s">
        <v>4712</v>
      </c>
      <c r="S434" s="1257" t="s">
        <v>3088</v>
      </c>
      <c r="T434" s="1192"/>
      <c r="U434" s="1227"/>
      <c r="V434" s="1316" t="s">
        <v>3634</v>
      </c>
      <c r="W434" s="1257" t="s">
        <v>3089</v>
      </c>
      <c r="X434" s="1227"/>
      <c r="Y434" s="1227"/>
    </row>
    <row r="435" spans="2:25" s="1028" customFormat="1" hidden="1">
      <c r="B435" s="1183" t="s">
        <v>1493</v>
      </c>
      <c r="C435" s="1522" t="s">
        <v>3240</v>
      </c>
      <c r="D435" s="1230">
        <v>0.76736111111111116</v>
      </c>
      <c r="E435" s="1171"/>
      <c r="F435" s="1227"/>
      <c r="G435" s="1227"/>
      <c r="H435" s="1227"/>
      <c r="I435" s="1149" t="str">
        <f>VLOOKUP(瞬跳[[#This Row],[饋線
名稱]],線名!$A$4:$C$1571,2, )</f>
        <v>花壇</v>
      </c>
      <c r="J435" s="1149" t="str">
        <f>VLOOKUP(B435,線名!$A$4:$C$951,3, )</f>
        <v>9P16</v>
      </c>
      <c r="K435" s="1227"/>
      <c r="L435" s="1227"/>
      <c r="M435" s="1227"/>
      <c r="N435" s="1227"/>
      <c r="O435" s="1227"/>
      <c r="P435" s="1227"/>
      <c r="Q435" s="1227"/>
      <c r="R435" s="1283" t="s">
        <v>4711</v>
      </c>
      <c r="S435" s="1257" t="s">
        <v>3088</v>
      </c>
      <c r="T435" s="1192"/>
      <c r="U435" s="1227"/>
      <c r="V435" s="1316" t="s">
        <v>3635</v>
      </c>
      <c r="W435" s="1257" t="s">
        <v>3089</v>
      </c>
      <c r="X435" s="1227"/>
      <c r="Y435" s="1227"/>
    </row>
    <row r="436" spans="2:25" s="1028" customFormat="1" hidden="1">
      <c r="B436" s="1237" t="s">
        <v>638</v>
      </c>
      <c r="C436" s="1522" t="s">
        <v>4319</v>
      </c>
      <c r="D436" s="1239">
        <v>0.22222222222222221</v>
      </c>
      <c r="E436" s="1171"/>
      <c r="F436" s="1227"/>
      <c r="G436" s="1227"/>
      <c r="H436" s="1227"/>
      <c r="I436" s="1149" t="str">
        <f>VLOOKUP(瞬跳[[#This Row],[饋線
名稱]],線名!$A$4:$C$1571,2, )</f>
        <v>社頭</v>
      </c>
      <c r="J436" s="1149" t="str">
        <f>VLOOKUP(B436,線名!$A$4:$C$951,3, )</f>
        <v>社永線</v>
      </c>
      <c r="K436" s="1227"/>
      <c r="L436" s="1227"/>
      <c r="M436" s="1227"/>
      <c r="N436" s="1227"/>
      <c r="O436" s="1227"/>
      <c r="P436" s="1227"/>
      <c r="Q436" s="1227"/>
      <c r="R436" s="1282" t="s">
        <v>4713</v>
      </c>
      <c r="S436" s="1257" t="s">
        <v>3088</v>
      </c>
      <c r="T436" s="1192"/>
      <c r="U436" s="1227"/>
      <c r="V436" s="1316" t="s">
        <v>3633</v>
      </c>
      <c r="W436" s="1257" t="s">
        <v>3089</v>
      </c>
      <c r="X436" s="1227"/>
      <c r="Y436" s="1227"/>
    </row>
    <row r="437" spans="2:25" s="1028" customFormat="1" hidden="1">
      <c r="B437" s="1244" t="s">
        <v>191</v>
      </c>
      <c r="C437" s="1522" t="s">
        <v>4320</v>
      </c>
      <c r="D437" s="1269">
        <v>0.22222222222222221</v>
      </c>
      <c r="E437" s="1171"/>
      <c r="F437" s="1227"/>
      <c r="G437" s="1227"/>
      <c r="H437" s="1227"/>
      <c r="I437" s="1149" t="str">
        <f>VLOOKUP(瞬跳[[#This Row],[饋線
名稱]],線名!$A$4:$C$1571,2, )</f>
        <v>員南</v>
      </c>
      <c r="J437" s="1149" t="str">
        <f>VLOOKUP(B437,線名!$A$4:$C$951,3, )</f>
        <v>南靖線</v>
      </c>
      <c r="K437" s="1227"/>
      <c r="L437" s="1227"/>
      <c r="M437" s="1227"/>
      <c r="N437" s="1227"/>
      <c r="O437" s="1227"/>
      <c r="P437" s="1227"/>
      <c r="Q437" s="1227"/>
      <c r="R437" s="1282" t="s">
        <v>4714</v>
      </c>
      <c r="S437" s="1257" t="s">
        <v>3088</v>
      </c>
      <c r="T437" s="1192"/>
      <c r="U437" s="1227"/>
      <c r="V437" s="1316" t="s">
        <v>3590</v>
      </c>
      <c r="W437" s="1257" t="s">
        <v>3089</v>
      </c>
      <c r="X437" s="1227"/>
      <c r="Y437" s="1227"/>
    </row>
    <row r="438" spans="2:25" s="1028" customFormat="1" hidden="1">
      <c r="B438" s="1241" t="s">
        <v>1466</v>
      </c>
      <c r="C438" s="1522" t="s">
        <v>3243</v>
      </c>
      <c r="D438" s="1270">
        <v>0.98055555555555562</v>
      </c>
      <c r="E438" s="1171"/>
      <c r="F438" s="1227"/>
      <c r="G438" s="1227"/>
      <c r="H438" s="1227"/>
      <c r="I438" s="1149" t="str">
        <f>VLOOKUP(瞬跳[[#This Row],[饋線
名稱]],線名!$A$4:$C$1571,2, )</f>
        <v>草港</v>
      </c>
      <c r="J438" s="1149" t="str">
        <f>VLOOKUP(B438,線名!$A$4:$C$951,3, )</f>
        <v>草塭線</v>
      </c>
      <c r="K438" s="1227"/>
      <c r="L438" s="1227"/>
      <c r="M438" s="1227"/>
      <c r="N438" s="1227"/>
      <c r="O438" s="1227"/>
      <c r="P438" s="1227"/>
      <c r="Q438" s="1227"/>
      <c r="R438" s="1282" t="s">
        <v>4715</v>
      </c>
      <c r="S438" s="1257" t="s">
        <v>3088</v>
      </c>
      <c r="T438" s="1192"/>
      <c r="U438" s="1227"/>
      <c r="V438" s="1316" t="s">
        <v>3589</v>
      </c>
      <c r="W438" s="1257" t="s">
        <v>3089</v>
      </c>
      <c r="X438" s="1227"/>
      <c r="Y438" s="1227"/>
    </row>
    <row r="439" spans="2:25" s="1028" customFormat="1" hidden="1">
      <c r="B439" s="1234" t="s">
        <v>1488</v>
      </c>
      <c r="C439" s="1522" t="s">
        <v>4321</v>
      </c>
      <c r="D439" s="1236">
        <v>9.0277777777777787E-3</v>
      </c>
      <c r="E439" s="1171"/>
      <c r="F439" s="1227"/>
      <c r="G439" s="1227"/>
      <c r="H439" s="1227"/>
      <c r="I439" s="1149" t="str">
        <f>VLOOKUP(瞬跳[[#This Row],[饋線
名稱]],線名!$A$4:$C$1571,2, )</f>
        <v>花壇</v>
      </c>
      <c r="J439" s="1149" t="str">
        <f>VLOOKUP(B439,線名!$A$4:$C$951,3, )</f>
        <v>9P11</v>
      </c>
      <c r="K439" s="1227"/>
      <c r="L439" s="1227"/>
      <c r="M439" s="1227"/>
      <c r="N439" s="1227"/>
      <c r="O439" s="1227"/>
      <c r="P439" s="1227"/>
      <c r="Q439" s="1227"/>
      <c r="R439" s="1283" t="s">
        <v>4716</v>
      </c>
      <c r="S439" s="1257" t="s">
        <v>3088</v>
      </c>
      <c r="T439" s="1192"/>
      <c r="U439" s="1227"/>
      <c r="V439" s="1316" t="s">
        <v>3635</v>
      </c>
      <c r="W439" s="1257" t="s">
        <v>3089</v>
      </c>
      <c r="X439" s="1227"/>
      <c r="Y439" s="1227"/>
    </row>
    <row r="440" spans="2:25" s="1028" customFormat="1" hidden="1">
      <c r="B440" s="1246" t="s">
        <v>1159</v>
      </c>
      <c r="C440" s="1522" t="s">
        <v>4321</v>
      </c>
      <c r="D440" s="1236">
        <v>0.22638888888888889</v>
      </c>
      <c r="E440" s="1171"/>
      <c r="F440" s="1227"/>
      <c r="G440" s="1227"/>
      <c r="H440" s="1227"/>
      <c r="I440" s="1149" t="str">
        <f>VLOOKUP(瞬跳[[#This Row],[饋線
名稱]],線名!$A$4:$C$1571,2, )</f>
        <v>北斗</v>
      </c>
      <c r="J440" s="1149" t="str">
        <f>VLOOKUP(B440,線名!$A$4:$C$951,3, )</f>
        <v>斗海線</v>
      </c>
      <c r="K440" s="1227"/>
      <c r="L440" s="1227"/>
      <c r="M440" s="1227"/>
      <c r="N440" s="1227"/>
      <c r="O440" s="1227"/>
      <c r="P440" s="1227"/>
      <c r="Q440" s="1227"/>
      <c r="R440" s="1287" t="s">
        <v>4717</v>
      </c>
      <c r="S440" s="1257" t="s">
        <v>3088</v>
      </c>
      <c r="T440" s="1192"/>
      <c r="U440" s="1227"/>
      <c r="V440" s="1316" t="s">
        <v>3632</v>
      </c>
      <c r="W440" s="1257" t="s">
        <v>3089</v>
      </c>
      <c r="X440" s="1227"/>
      <c r="Y440" s="1227"/>
    </row>
    <row r="441" spans="2:25" s="1028" customFormat="1" hidden="1">
      <c r="B441" s="1183" t="s">
        <v>787</v>
      </c>
      <c r="C441" s="1522" t="s">
        <v>4321</v>
      </c>
      <c r="D441" s="1230">
        <v>0.61805555555555558</v>
      </c>
      <c r="E441" s="1171"/>
      <c r="F441" s="1227"/>
      <c r="G441" s="1227"/>
      <c r="H441" s="1227"/>
      <c r="I441" s="1149" t="str">
        <f>VLOOKUP(瞬跳[[#This Row],[饋線
名稱]],線名!$A$4:$C$1571,2, )</f>
        <v>鹿港</v>
      </c>
      <c r="J441" s="1149" t="str">
        <f>VLOOKUP(B441,線名!$A$4:$C$951,3, )</f>
        <v>鹿管線</v>
      </c>
      <c r="K441" s="1227"/>
      <c r="L441" s="1227"/>
      <c r="M441" s="1227"/>
      <c r="N441" s="1227"/>
      <c r="O441" s="1227"/>
      <c r="P441" s="1227"/>
      <c r="Q441" s="1227"/>
      <c r="R441" s="1288" t="s">
        <v>4718</v>
      </c>
      <c r="S441" s="1314" t="s">
        <v>3167</v>
      </c>
      <c r="T441" s="1192"/>
      <c r="U441" s="1227"/>
      <c r="V441" s="1316" t="s">
        <v>3589</v>
      </c>
      <c r="W441" s="1314" t="s">
        <v>3167</v>
      </c>
      <c r="X441" s="1227"/>
      <c r="Y441" s="1227"/>
    </row>
    <row r="442" spans="2:25" s="1028" customFormat="1" hidden="1">
      <c r="B442" s="1231" t="s">
        <v>956</v>
      </c>
      <c r="C442" s="1522" t="s">
        <v>4321</v>
      </c>
      <c r="D442" s="1233">
        <v>0.73888888888888893</v>
      </c>
      <c r="E442" s="1171"/>
      <c r="F442" s="1227"/>
      <c r="G442" s="1227"/>
      <c r="H442" s="1227"/>
      <c r="I442" s="1149" t="str">
        <f>VLOOKUP(瞬跳[[#This Row],[饋線
名稱]],線名!$A$4:$C$1571,2, )</f>
        <v>福興</v>
      </c>
      <c r="J442" s="1149" t="str">
        <f>VLOOKUP(B442,線名!$A$4:$C$951,3, )</f>
        <v>9I23</v>
      </c>
      <c r="K442" s="1227"/>
      <c r="L442" s="1227"/>
      <c r="M442" s="1227"/>
      <c r="N442" s="1227"/>
      <c r="O442" s="1227"/>
      <c r="P442" s="1227"/>
      <c r="Q442" s="1227"/>
      <c r="R442" s="1288" t="s">
        <v>4719</v>
      </c>
      <c r="S442" s="1314" t="s">
        <v>3088</v>
      </c>
      <c r="T442" s="1192"/>
      <c r="U442" s="1227"/>
      <c r="V442" s="1316" t="s">
        <v>3589</v>
      </c>
      <c r="W442" s="1314" t="s">
        <v>3089</v>
      </c>
      <c r="X442" s="1227"/>
      <c r="Y442" s="1227"/>
    </row>
    <row r="443" spans="2:25" s="1028" customFormat="1" hidden="1">
      <c r="B443" s="1237" t="s">
        <v>272</v>
      </c>
      <c r="C443" s="1522" t="s">
        <v>3250</v>
      </c>
      <c r="D443" s="1239">
        <v>0.34652777777777777</v>
      </c>
      <c r="E443" s="1171"/>
      <c r="F443" s="1227"/>
      <c r="G443" s="1227"/>
      <c r="H443" s="1227"/>
      <c r="I443" s="1149" t="str">
        <f>VLOOKUP(瞬跳[[#This Row],[饋線
名稱]],線名!$A$4:$C$1571,2, )</f>
        <v>福工</v>
      </c>
      <c r="J443" s="1149" t="str">
        <f>VLOOKUP(B443,線名!$A$4:$C$951,3, )</f>
        <v>外埔線</v>
      </c>
      <c r="K443" s="1227"/>
      <c r="L443" s="1227"/>
      <c r="M443" s="1227"/>
      <c r="N443" s="1227"/>
      <c r="O443" s="1227"/>
      <c r="P443" s="1227"/>
      <c r="Q443" s="1227"/>
      <c r="R443" s="1288" t="s">
        <v>4720</v>
      </c>
      <c r="S443" s="1314" t="s">
        <v>3110</v>
      </c>
      <c r="T443" s="1192"/>
      <c r="U443" s="1227"/>
      <c r="V443" s="1316" t="s">
        <v>3671</v>
      </c>
      <c r="W443" s="1314" t="s">
        <v>3110</v>
      </c>
      <c r="X443" s="1227"/>
      <c r="Y443" s="1227"/>
    </row>
    <row r="444" spans="2:25" s="1028" customFormat="1" hidden="1">
      <c r="B444" s="1237" t="s">
        <v>3018</v>
      </c>
      <c r="C444" s="1522" t="s">
        <v>4322</v>
      </c>
      <c r="D444" s="1239">
        <v>0.27152777777777776</v>
      </c>
      <c r="E444" s="1171"/>
      <c r="F444" s="1227"/>
      <c r="G444" s="1227"/>
      <c r="H444" s="1227"/>
      <c r="I444" s="1149" t="str">
        <f>VLOOKUP(瞬跳[[#This Row],[饋線
名稱]],線名!$A$4:$C$1571,2, )</f>
        <v>彰竹</v>
      </c>
      <c r="J444" s="1149" t="str">
        <f>VLOOKUP(B444,線名!$A$4:$C$951,3, )</f>
        <v>9N26</v>
      </c>
      <c r="K444" s="1227"/>
      <c r="L444" s="1227"/>
      <c r="M444" s="1227"/>
      <c r="N444" s="1227"/>
      <c r="O444" s="1227"/>
      <c r="P444" s="1227"/>
      <c r="Q444" s="1227"/>
      <c r="R444" s="1288" t="s">
        <v>4721</v>
      </c>
      <c r="S444" s="1314" t="s">
        <v>3088</v>
      </c>
      <c r="T444" s="1192"/>
      <c r="U444" s="1227"/>
      <c r="V444" s="1316" t="s">
        <v>3588</v>
      </c>
      <c r="W444" s="1314" t="s">
        <v>3089</v>
      </c>
      <c r="X444" s="1227"/>
      <c r="Y444" s="1227"/>
    </row>
    <row r="445" spans="2:25" s="1028" customFormat="1" hidden="1">
      <c r="B445" s="1234" t="s">
        <v>895</v>
      </c>
      <c r="C445" s="1522" t="s">
        <v>4322</v>
      </c>
      <c r="D445" s="1236">
        <v>0.53611111111111109</v>
      </c>
      <c r="E445" s="1171"/>
      <c r="F445" s="1227"/>
      <c r="G445" s="1227"/>
      <c r="H445" s="1227"/>
      <c r="I445" s="1149" t="str">
        <f>VLOOKUP(瞬跳[[#This Row],[饋線
名稱]],線名!$A$4:$C$1571,2, )</f>
        <v>埔鹽</v>
      </c>
      <c r="J445" s="1149" t="str">
        <f>VLOOKUP(B445,線名!$A$4:$C$951,3, )</f>
        <v>9J14</v>
      </c>
      <c r="K445" s="1227"/>
      <c r="L445" s="1227"/>
      <c r="M445" s="1227"/>
      <c r="N445" s="1227"/>
      <c r="O445" s="1227"/>
      <c r="P445" s="1227"/>
      <c r="Q445" s="1227"/>
      <c r="R445" s="1288" t="s">
        <v>4722</v>
      </c>
      <c r="S445" s="1314" t="s">
        <v>3088</v>
      </c>
      <c r="T445" s="1192"/>
      <c r="U445" s="1227"/>
      <c r="V445" s="1316" t="s">
        <v>3590</v>
      </c>
      <c r="W445" s="1314" t="s">
        <v>3089</v>
      </c>
      <c r="X445" s="1227"/>
      <c r="Y445" s="1227"/>
    </row>
    <row r="446" spans="2:25" s="1028" customFormat="1" hidden="1">
      <c r="B446" s="1231" t="s">
        <v>1472</v>
      </c>
      <c r="C446" s="1522" t="s">
        <v>4322</v>
      </c>
      <c r="D446" s="1270">
        <v>0.60416666666666663</v>
      </c>
      <c r="E446" s="1171"/>
      <c r="F446" s="1227"/>
      <c r="G446" s="1227"/>
      <c r="H446" s="1227"/>
      <c r="I446" s="1149" t="str">
        <f>VLOOKUP(瞬跳[[#This Row],[饋線
名稱]],線名!$A$4:$C$1571,2, )</f>
        <v>溪州</v>
      </c>
      <c r="J446" s="1149" t="str">
        <f>VLOOKUP(B446,線名!$A$4:$C$951,3, )</f>
        <v>溪斗線</v>
      </c>
      <c r="K446" s="1227"/>
      <c r="L446" s="1227"/>
      <c r="M446" s="1227"/>
      <c r="N446" s="1227"/>
      <c r="O446" s="1227"/>
      <c r="P446" s="1227"/>
      <c r="Q446" s="1227"/>
      <c r="R446" s="1288" t="s">
        <v>4783</v>
      </c>
      <c r="S446" s="1314" t="s">
        <v>3095</v>
      </c>
      <c r="T446" s="1192"/>
      <c r="U446" s="1227"/>
      <c r="V446" s="1316" t="s">
        <v>3636</v>
      </c>
      <c r="W446" s="1314" t="s">
        <v>3095</v>
      </c>
      <c r="X446" s="1227"/>
      <c r="Y446" s="1227"/>
    </row>
    <row r="447" spans="2:25" s="1028" customFormat="1" hidden="1">
      <c r="B447" s="1231" t="s">
        <v>493</v>
      </c>
      <c r="C447" s="1522" t="s">
        <v>4323</v>
      </c>
      <c r="D447" s="1270">
        <v>0.34097222222222223</v>
      </c>
      <c r="E447" s="1171"/>
      <c r="F447" s="1227"/>
      <c r="G447" s="1227"/>
      <c r="H447" s="1227"/>
      <c r="I447" s="1149" t="str">
        <f>VLOOKUP(瞬跳[[#This Row],[饋線
名稱]],線名!$A$4:$C$1571,2, )</f>
        <v>福興</v>
      </c>
      <c r="J447" s="1149" t="str">
        <f>VLOOKUP(B447,線名!$A$4:$C$951,3, )</f>
        <v>9I27</v>
      </c>
      <c r="K447" s="1227"/>
      <c r="L447" s="1227"/>
      <c r="M447" s="1227"/>
      <c r="N447" s="1227"/>
      <c r="O447" s="1227"/>
      <c r="P447" s="1227"/>
      <c r="Q447" s="1227"/>
      <c r="R447" s="1288" t="s">
        <v>4723</v>
      </c>
      <c r="S447" s="1314" t="s">
        <v>3110</v>
      </c>
      <c r="T447" s="1192"/>
      <c r="U447" s="1227"/>
      <c r="V447" s="1316" t="s">
        <v>3589</v>
      </c>
      <c r="W447" s="1314" t="s">
        <v>3110</v>
      </c>
      <c r="X447" s="1227"/>
      <c r="Y447" s="1227"/>
    </row>
    <row r="448" spans="2:25" s="1028" customFormat="1" hidden="1">
      <c r="B448" s="1237" t="s">
        <v>3544</v>
      </c>
      <c r="C448" s="1522" t="s">
        <v>4323</v>
      </c>
      <c r="D448" s="1239">
        <v>0.48888888888888887</v>
      </c>
      <c r="E448" s="1171"/>
      <c r="F448" s="1227"/>
      <c r="G448" s="1227"/>
      <c r="H448" s="1227"/>
      <c r="I448" s="1149" t="str">
        <f>VLOOKUP(瞬跳[[#This Row],[饋線
名稱]],線名!$A$4:$C$1571,2, )</f>
        <v>伸港</v>
      </c>
      <c r="J448" s="1149" t="str">
        <f>VLOOKUP(B448,線名!$A$4:$C$951,3, )</f>
        <v>伸湖線</v>
      </c>
      <c r="K448" s="1227"/>
      <c r="L448" s="1227"/>
      <c r="M448" s="1227"/>
      <c r="N448" s="1227"/>
      <c r="O448" s="1227"/>
      <c r="P448" s="1227"/>
      <c r="Q448" s="1227"/>
      <c r="R448" s="1288" t="s">
        <v>4724</v>
      </c>
      <c r="S448" s="1314" t="s">
        <v>3088</v>
      </c>
      <c r="T448" s="1192"/>
      <c r="U448" s="1227"/>
      <c r="V448" s="1316" t="s">
        <v>3589</v>
      </c>
      <c r="W448" s="1314" t="s">
        <v>3089</v>
      </c>
      <c r="X448" s="1227"/>
      <c r="Y448" s="1227"/>
    </row>
    <row r="449" spans="2:25" s="1028" customFormat="1" hidden="1">
      <c r="B449" s="1237" t="s">
        <v>1432</v>
      </c>
      <c r="C449" s="1522" t="s">
        <v>4324</v>
      </c>
      <c r="D449" s="1239">
        <v>0.22847222222222222</v>
      </c>
      <c r="E449" s="1171"/>
      <c r="F449" s="1227"/>
      <c r="G449" s="1227"/>
      <c r="H449" s="1227"/>
      <c r="I449" s="1149" t="str">
        <f>VLOOKUP(瞬跳[[#This Row],[饋線
名稱]],線名!$A$4:$C$1571,2, )</f>
        <v>溪湖</v>
      </c>
      <c r="J449" s="1149" t="str">
        <f>VLOOKUP(B449,線名!$A$4:$C$951,3, )</f>
        <v>湖北線</v>
      </c>
      <c r="K449" s="1227"/>
      <c r="L449" s="1227"/>
      <c r="M449" s="1227"/>
      <c r="N449" s="1227"/>
      <c r="O449" s="1227"/>
      <c r="P449" s="1227"/>
      <c r="Q449" s="1227"/>
      <c r="R449" s="1288" t="s">
        <v>4725</v>
      </c>
      <c r="S449" s="1314" t="s">
        <v>3088</v>
      </c>
      <c r="T449" s="1192"/>
      <c r="U449" s="1227"/>
      <c r="V449" s="1316" t="s">
        <v>3590</v>
      </c>
      <c r="W449" s="1314" t="s">
        <v>3089</v>
      </c>
      <c r="X449" s="1227"/>
      <c r="Y449" s="1227"/>
    </row>
    <row r="450" spans="2:25" s="1028" customFormat="1" hidden="1">
      <c r="B450" s="1237" t="s">
        <v>1013</v>
      </c>
      <c r="C450" s="1522" t="s">
        <v>3252</v>
      </c>
      <c r="D450" s="1239">
        <v>0.23750000000000002</v>
      </c>
      <c r="E450" s="1171"/>
      <c r="F450" s="1227"/>
      <c r="G450" s="1227"/>
      <c r="H450" s="1227"/>
      <c r="I450" s="1149" t="str">
        <f>VLOOKUP(瞬跳[[#This Row],[饋線
名稱]],線名!$A$4:$C$1571,2, )</f>
        <v>伸港</v>
      </c>
      <c r="J450" s="1149" t="str">
        <f>VLOOKUP(B450,線名!$A$4:$C$951,3, )</f>
        <v>伸隆線</v>
      </c>
      <c r="K450" s="1227"/>
      <c r="L450" s="1227"/>
      <c r="M450" s="1227"/>
      <c r="N450" s="1227"/>
      <c r="O450" s="1227"/>
      <c r="P450" s="1227"/>
      <c r="Q450" s="1227"/>
      <c r="R450" s="1288" t="s">
        <v>4726</v>
      </c>
      <c r="S450" s="1314" t="s">
        <v>3088</v>
      </c>
      <c r="T450" s="1192"/>
      <c r="U450" s="1227"/>
      <c r="V450" s="1316" t="s">
        <v>3589</v>
      </c>
      <c r="W450" s="1314" t="s">
        <v>3089</v>
      </c>
      <c r="X450" s="1227"/>
      <c r="Y450" s="1227"/>
    </row>
    <row r="451" spans="2:25" s="1028" customFormat="1" hidden="1">
      <c r="B451" s="1234" t="s">
        <v>27</v>
      </c>
      <c r="C451" s="1522" t="s">
        <v>4325</v>
      </c>
      <c r="D451" s="1236">
        <v>9.0277777777777776E-2</v>
      </c>
      <c r="E451" s="1171"/>
      <c r="F451" s="1227"/>
      <c r="G451" s="1227"/>
      <c r="H451" s="1227"/>
      <c r="I451" s="1149" t="str">
        <f>VLOOKUP(瞬跳[[#This Row],[饋線
名稱]],線名!$A$4:$C$1571,2, )</f>
        <v>員林</v>
      </c>
      <c r="J451" s="1149" t="str">
        <f>VLOOKUP(B451,線名!$A$4:$C$951,3, )</f>
        <v>9C29</v>
      </c>
      <c r="K451" s="1227"/>
      <c r="L451" s="1227"/>
      <c r="M451" s="1227"/>
      <c r="N451" s="1227"/>
      <c r="O451" s="1227"/>
      <c r="P451" s="1227"/>
      <c r="Q451" s="1227"/>
      <c r="R451" s="1288" t="s">
        <v>4727</v>
      </c>
      <c r="S451" s="1314" t="s">
        <v>3088</v>
      </c>
      <c r="T451" s="1192"/>
      <c r="U451" s="1227"/>
      <c r="V451" s="1316" t="s">
        <v>3590</v>
      </c>
      <c r="W451" s="1314" t="s">
        <v>3089</v>
      </c>
      <c r="X451" s="1227"/>
      <c r="Y451" s="1227"/>
    </row>
    <row r="452" spans="2:25" s="1028" customFormat="1" hidden="1">
      <c r="B452" s="1234" t="s">
        <v>413</v>
      </c>
      <c r="C452" s="1522" t="s">
        <v>4325</v>
      </c>
      <c r="D452" s="1236">
        <v>0.20972222222222223</v>
      </c>
      <c r="E452" s="1171"/>
      <c r="F452" s="1227"/>
      <c r="G452" s="1227"/>
      <c r="H452" s="1227"/>
      <c r="I452" s="1149" t="str">
        <f>VLOOKUP(瞬跳[[#This Row],[饋線
名稱]],線名!$A$4:$C$1571,2, )</f>
        <v>大竹</v>
      </c>
      <c r="J452" s="1149" t="str">
        <f>VLOOKUP(B452,線名!$A$4:$C$951,3, )</f>
        <v>福山線</v>
      </c>
      <c r="K452" s="1227"/>
      <c r="L452" s="1227"/>
      <c r="M452" s="1227"/>
      <c r="N452" s="1227"/>
      <c r="O452" s="1227"/>
      <c r="P452" s="1227"/>
      <c r="Q452" s="1227"/>
      <c r="R452" s="1288" t="s">
        <v>4728</v>
      </c>
      <c r="S452" s="1314" t="s">
        <v>3088</v>
      </c>
      <c r="T452" s="1192"/>
      <c r="U452" s="1227"/>
      <c r="V452" s="1316" t="s">
        <v>3588</v>
      </c>
      <c r="W452" s="1314" t="s">
        <v>3089</v>
      </c>
      <c r="X452" s="1227"/>
      <c r="Y452" s="1227"/>
    </row>
    <row r="453" spans="2:25" s="1028" customFormat="1" hidden="1">
      <c r="B453" s="1234" t="s">
        <v>1336</v>
      </c>
      <c r="C453" s="1522" t="s">
        <v>4325</v>
      </c>
      <c r="D453" s="1236">
        <v>0.4381944444444445</v>
      </c>
      <c r="E453" s="1171"/>
      <c r="F453" s="1227"/>
      <c r="G453" s="1227"/>
      <c r="H453" s="1227"/>
      <c r="I453" s="1149" t="str">
        <f>VLOOKUP(瞬跳[[#This Row],[饋線
名稱]],線名!$A$4:$C$1571,2, )</f>
        <v>草湖</v>
      </c>
      <c r="J453" s="1149" t="str">
        <f>VLOOKUP(B453,線名!$A$4:$C$951,3, )</f>
        <v>建平線</v>
      </c>
      <c r="K453" s="1227"/>
      <c r="L453" s="1227"/>
      <c r="M453" s="1227"/>
      <c r="N453" s="1227"/>
      <c r="O453" s="1227"/>
      <c r="P453" s="1227"/>
      <c r="Q453" s="1227"/>
      <c r="R453" s="1288" t="s">
        <v>4729</v>
      </c>
      <c r="S453" s="1314" t="s">
        <v>3088</v>
      </c>
      <c r="T453" s="1192"/>
      <c r="U453" s="1227"/>
      <c r="V453" s="1316" t="s">
        <v>3591</v>
      </c>
      <c r="W453" s="1314" t="s">
        <v>3089</v>
      </c>
      <c r="X453" s="1227"/>
      <c r="Y453" s="1227"/>
    </row>
    <row r="454" spans="2:25" s="1028" customFormat="1" hidden="1">
      <c r="B454" s="1231" t="s">
        <v>134</v>
      </c>
      <c r="C454" s="1522" t="s">
        <v>4325</v>
      </c>
      <c r="D454" s="1270">
        <v>0.45694444444444443</v>
      </c>
      <c r="E454" s="1171"/>
      <c r="F454" s="1227"/>
      <c r="G454" s="1227"/>
      <c r="H454" s="1227"/>
      <c r="I454" s="1149" t="str">
        <f>VLOOKUP(瞬跳[[#This Row],[饋線
名稱]],線名!$A$4:$C$1571,2, )</f>
        <v>彰林</v>
      </c>
      <c r="J454" s="1149" t="str">
        <f>VLOOKUP(B454,線名!$A$4:$C$951,3, )</f>
        <v>9M37</v>
      </c>
      <c r="K454" s="1227"/>
      <c r="L454" s="1227"/>
      <c r="M454" s="1227"/>
      <c r="N454" s="1227"/>
      <c r="O454" s="1227"/>
      <c r="P454" s="1227"/>
      <c r="Q454" s="1227"/>
      <c r="R454" s="1288" t="s">
        <v>4730</v>
      </c>
      <c r="S454" s="1314" t="s">
        <v>3088</v>
      </c>
      <c r="T454" s="1192"/>
      <c r="U454" s="1227"/>
      <c r="V454" s="1316" t="s">
        <v>3590</v>
      </c>
      <c r="W454" s="1314" t="s">
        <v>3089</v>
      </c>
      <c r="X454" s="1227"/>
      <c r="Y454" s="1227"/>
    </row>
    <row r="455" spans="2:25" s="1028" customFormat="1" hidden="1">
      <c r="B455" s="1237" t="s">
        <v>1535</v>
      </c>
      <c r="C455" s="1522" t="s">
        <v>4326</v>
      </c>
      <c r="D455" s="1239">
        <v>0.32430555555555557</v>
      </c>
      <c r="E455" s="1171"/>
      <c r="F455" s="1227"/>
      <c r="G455" s="1227"/>
      <c r="H455" s="1227"/>
      <c r="I455" s="1149" t="str">
        <f>VLOOKUP(瞬跳[[#This Row],[饋線
名稱]],線名!$A$4:$C$1571,2, )</f>
        <v>溪州</v>
      </c>
      <c r="J455" s="1149" t="str">
        <f>VLOOKUP(B455,線名!$A$4:$C$951,3, )</f>
        <v>南州線</v>
      </c>
      <c r="K455" s="1227"/>
      <c r="L455" s="1227"/>
      <c r="M455" s="1227"/>
      <c r="N455" s="1227"/>
      <c r="O455" s="1227"/>
      <c r="P455" s="1227"/>
      <c r="Q455" s="1227"/>
      <c r="R455" s="1288" t="s">
        <v>4731</v>
      </c>
      <c r="S455" s="1314" t="s">
        <v>3088</v>
      </c>
      <c r="T455" s="1192"/>
      <c r="U455" s="1227"/>
      <c r="V455" s="1316" t="s">
        <v>3636</v>
      </c>
      <c r="W455" s="1314" t="s">
        <v>3089</v>
      </c>
      <c r="X455" s="1227"/>
      <c r="Y455" s="1227"/>
    </row>
    <row r="456" spans="2:25" s="1028" customFormat="1" hidden="1">
      <c r="B456" s="1183" t="s">
        <v>322</v>
      </c>
      <c r="C456" s="1522" t="s">
        <v>4327</v>
      </c>
      <c r="D456" s="1230">
        <v>0.27291666666666664</v>
      </c>
      <c r="E456" s="1171"/>
      <c r="F456" s="1227"/>
      <c r="G456" s="1227"/>
      <c r="H456" s="1227"/>
      <c r="I456" s="1149" t="str">
        <f>VLOOKUP(瞬跳[[#This Row],[饋線
名稱]],線名!$A$4:$C$1571,2, )</f>
        <v>草湖</v>
      </c>
      <c r="J456" s="1149" t="str">
        <f>VLOOKUP(B456,線名!$A$4:$C$951,3, )</f>
        <v>趙甲線</v>
      </c>
      <c r="K456" s="1227"/>
      <c r="L456" s="1227"/>
      <c r="M456" s="1227"/>
      <c r="N456" s="1227"/>
      <c r="O456" s="1227"/>
      <c r="P456" s="1227"/>
      <c r="Q456" s="1227"/>
      <c r="R456" s="1288" t="s">
        <v>4732</v>
      </c>
      <c r="S456" s="1314" t="s">
        <v>3090</v>
      </c>
      <c r="T456" s="1192"/>
      <c r="U456" s="1227"/>
      <c r="V456" s="1316" t="s">
        <v>3591</v>
      </c>
      <c r="W456" s="1314" t="s">
        <v>3090</v>
      </c>
      <c r="X456" s="1227"/>
      <c r="Y456" s="1227"/>
    </row>
    <row r="457" spans="2:25" s="1028" customFormat="1" hidden="1">
      <c r="B457" s="1183" t="s">
        <v>1213</v>
      </c>
      <c r="C457" s="1522" t="s">
        <v>4328</v>
      </c>
      <c r="D457" s="1230">
        <v>0.6166666666666667</v>
      </c>
      <c r="E457" s="1171"/>
      <c r="F457" s="1227"/>
      <c r="G457" s="1227"/>
      <c r="H457" s="1227"/>
      <c r="I457" s="1149" t="str">
        <f>VLOOKUP(瞬跳[[#This Row],[饋線
名稱]],線名!$A$4:$C$1571,2, )</f>
        <v>二水</v>
      </c>
      <c r="J457" s="1149" t="str">
        <f>VLOOKUP(B457,線名!$A$4:$C$951,3, )</f>
        <v>柑園線</v>
      </c>
      <c r="K457" s="1227"/>
      <c r="L457" s="1227"/>
      <c r="M457" s="1227"/>
      <c r="N457" s="1227"/>
      <c r="O457" s="1227"/>
      <c r="P457" s="1227"/>
      <c r="Q457" s="1227"/>
      <c r="R457" s="1288" t="s">
        <v>4733</v>
      </c>
      <c r="S457" s="1314" t="s">
        <v>3090</v>
      </c>
      <c r="T457" s="1192"/>
      <c r="U457" s="1227"/>
      <c r="V457" s="1316" t="s">
        <v>3634</v>
      </c>
      <c r="W457" s="1314" t="s">
        <v>3090</v>
      </c>
      <c r="X457" s="1227"/>
      <c r="Y457" s="1227"/>
    </row>
    <row r="458" spans="2:25" s="1028" customFormat="1" hidden="1">
      <c r="B458" s="1183" t="s">
        <v>638</v>
      </c>
      <c r="C458" s="1522" t="s">
        <v>4329</v>
      </c>
      <c r="D458" s="1230">
        <v>0.19375000000000001</v>
      </c>
      <c r="E458" s="1171"/>
      <c r="F458" s="1227"/>
      <c r="G458" s="1227"/>
      <c r="H458" s="1227"/>
      <c r="I458" s="1149" t="str">
        <f>VLOOKUP(瞬跳[[#This Row],[饋線
名稱]],線名!$A$4:$C$1571,2, )</f>
        <v>社頭</v>
      </c>
      <c r="J458" s="1149" t="str">
        <f>VLOOKUP(B458,線名!$A$4:$C$951,3, )</f>
        <v>社永線</v>
      </c>
      <c r="K458" s="1227"/>
      <c r="L458" s="1227"/>
      <c r="M458" s="1227"/>
      <c r="N458" s="1227"/>
      <c r="O458" s="1227"/>
      <c r="P458" s="1227"/>
      <c r="Q458" s="1227"/>
      <c r="R458" s="1288" t="s">
        <v>4734</v>
      </c>
      <c r="S458" s="1314" t="s">
        <v>3088</v>
      </c>
      <c r="T458" s="1192"/>
      <c r="U458" s="1227"/>
      <c r="V458" s="1316" t="s">
        <v>3633</v>
      </c>
      <c r="W458" s="1314" t="s">
        <v>3089</v>
      </c>
      <c r="X458" s="1227"/>
      <c r="Y458" s="1227"/>
    </row>
    <row r="459" spans="2:25" s="1028" customFormat="1" hidden="1">
      <c r="B459" s="1183" t="s">
        <v>228</v>
      </c>
      <c r="C459" s="1522" t="s">
        <v>4329</v>
      </c>
      <c r="D459" s="1230">
        <v>0.25694444444444448</v>
      </c>
      <c r="E459" s="1171"/>
      <c r="F459" s="1227"/>
      <c r="G459" s="1227"/>
      <c r="H459" s="1227"/>
      <c r="I459" s="1149" t="str">
        <f>VLOOKUP(瞬跳[[#This Row],[饋線
名稱]],線名!$A$4:$C$1571,2, )</f>
        <v>大城</v>
      </c>
      <c r="J459" s="1149" t="str">
        <f>VLOOKUP(B459,線名!$A$4:$C$951,3, )</f>
        <v>9L35</v>
      </c>
      <c r="K459" s="1227"/>
      <c r="L459" s="1227"/>
      <c r="M459" s="1227"/>
      <c r="N459" s="1227"/>
      <c r="O459" s="1227"/>
      <c r="P459" s="1227"/>
      <c r="Q459" s="1227"/>
      <c r="R459" s="1288" t="s">
        <v>4735</v>
      </c>
      <c r="S459" s="1314" t="s">
        <v>3088</v>
      </c>
      <c r="T459" s="1192"/>
      <c r="U459" s="1227"/>
      <c r="V459" s="1316" t="s">
        <v>3591</v>
      </c>
      <c r="W459" s="1314" t="s">
        <v>3089</v>
      </c>
      <c r="X459" s="1227"/>
      <c r="Y459" s="1227"/>
    </row>
    <row r="460" spans="2:25" s="1028" customFormat="1" hidden="1">
      <c r="B460" s="1231" t="s">
        <v>863</v>
      </c>
      <c r="C460" s="1522" t="s">
        <v>3254</v>
      </c>
      <c r="D460" s="1233">
        <v>0.22777777777777777</v>
      </c>
      <c r="E460" s="1171"/>
      <c r="F460" s="1227"/>
      <c r="G460" s="1227"/>
      <c r="H460" s="1227"/>
      <c r="I460" s="1149" t="str">
        <f>VLOOKUP(瞬跳[[#This Row],[饋線
名稱]],線名!$A$4:$C$1571,2, )</f>
        <v>員林</v>
      </c>
      <c r="J460" s="1149" t="str">
        <f>VLOOKUP(B460,線名!$A$4:$C$951,3, )</f>
        <v>9C26</v>
      </c>
      <c r="K460" s="1227"/>
      <c r="L460" s="1227"/>
      <c r="M460" s="1227"/>
      <c r="N460" s="1227"/>
      <c r="O460" s="1227"/>
      <c r="P460" s="1227"/>
      <c r="Q460" s="1227"/>
      <c r="R460" s="1288" t="s">
        <v>4736</v>
      </c>
      <c r="S460" s="1314" t="s">
        <v>3088</v>
      </c>
      <c r="T460" s="1192"/>
      <c r="U460" s="1227"/>
      <c r="V460" s="1316" t="s">
        <v>3633</v>
      </c>
      <c r="W460" s="1314" t="s">
        <v>3089</v>
      </c>
      <c r="X460" s="1227"/>
      <c r="Y460" s="1227"/>
    </row>
    <row r="461" spans="2:25" s="1028" customFormat="1" hidden="1">
      <c r="B461" s="1183" t="s">
        <v>3315</v>
      </c>
      <c r="C461" s="1522" t="s">
        <v>3254</v>
      </c>
      <c r="D461" s="1230">
        <v>0.3659722222222222</v>
      </c>
      <c r="E461" s="1171"/>
      <c r="F461" s="1227"/>
      <c r="G461" s="1227"/>
      <c r="H461" s="1227"/>
      <c r="I461" s="1149" t="str">
        <f>VLOOKUP(瞬跳[[#This Row],[饋線
名稱]],線名!$A$4:$C$1571,2, )</f>
        <v>伸港</v>
      </c>
      <c r="J461" s="1149" t="str">
        <f>VLOOKUP(B461,線名!$A$4:$C$951,3, )</f>
        <v>伸工線</v>
      </c>
      <c r="K461" s="1227"/>
      <c r="L461" s="1227"/>
      <c r="M461" s="1227"/>
      <c r="N461" s="1227"/>
      <c r="O461" s="1227"/>
      <c r="P461" s="1227"/>
      <c r="Q461" s="1227"/>
      <c r="R461" s="1288" t="s">
        <v>4737</v>
      </c>
      <c r="S461" s="1314" t="s">
        <v>3088</v>
      </c>
      <c r="T461" s="1192"/>
      <c r="U461" s="1227"/>
      <c r="V461" s="1316" t="s">
        <v>3589</v>
      </c>
      <c r="W461" s="1314" t="s">
        <v>3089</v>
      </c>
      <c r="X461" s="1227"/>
      <c r="Y461" s="1227"/>
    </row>
    <row r="462" spans="2:25" s="1028" customFormat="1" hidden="1">
      <c r="B462" s="1231" t="s">
        <v>64</v>
      </c>
      <c r="C462" s="1522" t="s">
        <v>3254</v>
      </c>
      <c r="D462" s="1233">
        <v>0.57708333333333328</v>
      </c>
      <c r="E462" s="1171"/>
      <c r="F462" s="1227"/>
      <c r="G462" s="1227"/>
      <c r="H462" s="1227"/>
      <c r="I462" s="1149" t="str">
        <f>VLOOKUP(瞬跳[[#This Row],[饋線
名稱]],線名!$A$4:$C$1571,2, )</f>
        <v>漢寶</v>
      </c>
      <c r="J462" s="1149" t="str">
        <f>VLOOKUP(B462,線名!$A$4:$C$951,3, )</f>
        <v>9G21</v>
      </c>
      <c r="K462" s="1227"/>
      <c r="L462" s="1227"/>
      <c r="M462" s="1227"/>
      <c r="N462" s="1227"/>
      <c r="O462" s="1227"/>
      <c r="P462" s="1227"/>
      <c r="Q462" s="1227"/>
      <c r="R462" s="1288" t="s">
        <v>4738</v>
      </c>
      <c r="S462" s="1314" t="s">
        <v>3181</v>
      </c>
      <c r="T462" s="1192"/>
      <c r="U462" s="1227"/>
      <c r="V462" s="1316" t="s">
        <v>3589</v>
      </c>
      <c r="W462" s="1314" t="s">
        <v>3181</v>
      </c>
      <c r="X462" s="1227"/>
      <c r="Y462" s="1227"/>
    </row>
    <row r="463" spans="2:25" s="1028" customFormat="1" hidden="1">
      <c r="B463" s="1237" t="s">
        <v>1470</v>
      </c>
      <c r="C463" s="1522" t="s">
        <v>3254</v>
      </c>
      <c r="D463" s="1239">
        <v>0.7715277777777777</v>
      </c>
      <c r="E463" s="1171"/>
      <c r="F463" s="1227"/>
      <c r="G463" s="1227"/>
      <c r="H463" s="1227"/>
      <c r="I463" s="1149" t="str">
        <f>VLOOKUP(瞬跳[[#This Row],[饋線
名稱]],線名!$A$4:$C$1571,2, )</f>
        <v>草港</v>
      </c>
      <c r="J463" s="1149" t="str">
        <f>VLOOKUP(B463,線名!$A$4:$C$951,3, )</f>
        <v>草洋線</v>
      </c>
      <c r="K463" s="1227"/>
      <c r="L463" s="1227"/>
      <c r="M463" s="1227"/>
      <c r="N463" s="1227"/>
      <c r="O463" s="1227"/>
      <c r="P463" s="1227"/>
      <c r="Q463" s="1227"/>
      <c r="R463" s="1250" t="s">
        <v>4739</v>
      </c>
      <c r="S463" s="1257" t="s">
        <v>3094</v>
      </c>
      <c r="T463" s="1192"/>
      <c r="U463" s="1227"/>
      <c r="V463" s="1316" t="s">
        <v>3589</v>
      </c>
      <c r="W463" s="1257" t="s">
        <v>3094</v>
      </c>
      <c r="X463" s="1227"/>
      <c r="Y463" s="1227"/>
    </row>
    <row r="464" spans="2:25" s="1028" customFormat="1" hidden="1">
      <c r="B464" s="1234" t="s">
        <v>48</v>
      </c>
      <c r="C464" s="1522" t="s">
        <v>4330</v>
      </c>
      <c r="D464" s="1236">
        <v>0.33263888888888887</v>
      </c>
      <c r="E464" s="1171"/>
      <c r="F464" s="1227"/>
      <c r="G464" s="1227"/>
      <c r="H464" s="1227"/>
      <c r="I464" s="1149" t="str">
        <f>VLOOKUP(瞬跳[[#This Row],[饋線
名稱]],線名!$A$4:$C$1571,2, )</f>
        <v>漢寶</v>
      </c>
      <c r="J464" s="1149" t="str">
        <f>VLOOKUP(B464,線名!$A$4:$C$951,3, )</f>
        <v>9G29</v>
      </c>
      <c r="K464" s="1227"/>
      <c r="L464" s="1227"/>
      <c r="M464" s="1227"/>
      <c r="N464" s="1227"/>
      <c r="O464" s="1227"/>
      <c r="P464" s="1227"/>
      <c r="Q464" s="1227"/>
      <c r="R464" s="1289" t="s">
        <v>4740</v>
      </c>
      <c r="S464" s="1257" t="s">
        <v>3088</v>
      </c>
      <c r="T464" s="1192"/>
      <c r="U464" s="1227"/>
      <c r="V464" s="1316" t="s">
        <v>3591</v>
      </c>
      <c r="W464" s="1257" t="s">
        <v>3089</v>
      </c>
      <c r="X464" s="1227"/>
      <c r="Y464" s="1227"/>
    </row>
    <row r="465" spans="2:25" s="1028" customFormat="1" hidden="1">
      <c r="B465" s="1231" t="s">
        <v>1203</v>
      </c>
      <c r="C465" s="1522" t="s">
        <v>4330</v>
      </c>
      <c r="D465" s="1233">
        <v>0.3888888888888889</v>
      </c>
      <c r="E465" s="1171"/>
      <c r="F465" s="1227"/>
      <c r="G465" s="1227"/>
      <c r="H465" s="1227"/>
      <c r="I465" s="1149" t="str">
        <f>VLOOKUP(瞬跳[[#This Row],[饋線
名稱]],線名!$A$4:$C$1571,2, )</f>
        <v>彰東</v>
      </c>
      <c r="J465" s="1149" t="str">
        <f>VLOOKUP(B465,線名!$A$4:$C$951,3, )</f>
        <v>IQ24</v>
      </c>
      <c r="K465" s="1227"/>
      <c r="L465" s="1227"/>
      <c r="M465" s="1227"/>
      <c r="N465" s="1227"/>
      <c r="O465" s="1227"/>
      <c r="P465" s="1227"/>
      <c r="Q465" s="1227"/>
      <c r="R465" s="1283" t="s">
        <v>4741</v>
      </c>
      <c r="S465" s="1257" t="s">
        <v>3088</v>
      </c>
      <c r="T465" s="1192"/>
      <c r="U465" s="1227"/>
      <c r="V465" s="1316" t="s">
        <v>3588</v>
      </c>
      <c r="W465" s="1257" t="s">
        <v>3089</v>
      </c>
      <c r="X465" s="1227"/>
      <c r="Y465" s="1227"/>
    </row>
    <row r="466" spans="2:25" s="1028" customFormat="1" hidden="1">
      <c r="B466" s="1231" t="s">
        <v>1132</v>
      </c>
      <c r="C466" s="1522" t="s">
        <v>4331</v>
      </c>
      <c r="D466" s="1233">
        <v>0.95277777777777783</v>
      </c>
      <c r="E466" s="1171"/>
      <c r="F466" s="1227"/>
      <c r="G466" s="1227"/>
      <c r="H466" s="1227"/>
      <c r="I466" s="1149" t="str">
        <f>VLOOKUP(瞬跳[[#This Row],[饋線
名稱]],線名!$A$4:$C$1571,2, )</f>
        <v>二水</v>
      </c>
      <c r="J466" s="1149" t="str">
        <f>VLOOKUP(B466,線名!$A$4:$C$951,3, )</f>
        <v>大安線</v>
      </c>
      <c r="K466" s="1227"/>
      <c r="L466" s="1227"/>
      <c r="M466" s="1227"/>
      <c r="N466" s="1227"/>
      <c r="O466" s="1227"/>
      <c r="P466" s="1227"/>
      <c r="Q466" s="1227"/>
      <c r="R466" s="1290" t="s">
        <v>4742</v>
      </c>
      <c r="S466" s="1257" t="s">
        <v>3181</v>
      </c>
      <c r="T466" s="1192"/>
      <c r="U466" s="1227"/>
      <c r="V466" s="1316" t="s">
        <v>3634</v>
      </c>
      <c r="W466" s="1257" t="s">
        <v>3181</v>
      </c>
      <c r="X466" s="1227"/>
      <c r="Y466" s="1227"/>
    </row>
    <row r="467" spans="2:25" s="1028" customFormat="1" hidden="1">
      <c r="B467" s="1237" t="s">
        <v>1377</v>
      </c>
      <c r="C467" s="1522" t="s">
        <v>3256</v>
      </c>
      <c r="D467" s="1239">
        <v>0.21597222222222223</v>
      </c>
      <c r="E467" s="1171"/>
      <c r="F467" s="1227"/>
      <c r="G467" s="1227"/>
      <c r="H467" s="1227"/>
      <c r="I467" s="1149" t="str">
        <f>VLOOKUP(瞬跳[[#This Row],[饋線
名稱]],線名!$A$4:$C$1571,2, )</f>
        <v>員林</v>
      </c>
      <c r="J467" s="1149" t="str">
        <f>VLOOKUP(B467,線名!$A$4:$C$951,3, )</f>
        <v>9C39</v>
      </c>
      <c r="K467" s="1227"/>
      <c r="L467" s="1227"/>
      <c r="M467" s="1227"/>
      <c r="N467" s="1227"/>
      <c r="O467" s="1227"/>
      <c r="P467" s="1227"/>
      <c r="Q467" s="1227"/>
      <c r="R467" s="1283" t="s">
        <v>4743</v>
      </c>
      <c r="S467" s="1257" t="s">
        <v>3088</v>
      </c>
      <c r="T467" s="1192"/>
      <c r="U467" s="1227"/>
      <c r="V467" s="1316" t="s">
        <v>3633</v>
      </c>
      <c r="W467" s="1257" t="s">
        <v>3089</v>
      </c>
      <c r="X467" s="1227"/>
      <c r="Y467" s="1227"/>
    </row>
    <row r="468" spans="2:25" s="1028" customFormat="1" hidden="1">
      <c r="B468" s="1237" t="s">
        <v>784</v>
      </c>
      <c r="C468" s="1522" t="s">
        <v>3256</v>
      </c>
      <c r="D468" s="1239">
        <v>0.66597222222222219</v>
      </c>
      <c r="E468" s="1171"/>
      <c r="F468" s="1227"/>
      <c r="G468" s="1227"/>
      <c r="H468" s="1227"/>
      <c r="I468" s="1149" t="str">
        <f>VLOOKUP(瞬跳[[#This Row],[饋線
名稱]],線名!$A$4:$C$1571,2, )</f>
        <v>鹿港</v>
      </c>
      <c r="J468" s="1149" t="str">
        <f>VLOOKUP(B468,線名!$A$4:$C$951,3, )</f>
        <v>龍山線</v>
      </c>
      <c r="K468" s="1227"/>
      <c r="L468" s="1227"/>
      <c r="M468" s="1227"/>
      <c r="N468" s="1227"/>
      <c r="O468" s="1227"/>
      <c r="P468" s="1227"/>
      <c r="Q468" s="1227"/>
      <c r="R468" s="1283" t="s">
        <v>4744</v>
      </c>
      <c r="S468" s="1257" t="s">
        <v>3088</v>
      </c>
      <c r="T468" s="1192"/>
      <c r="U468" s="1227"/>
      <c r="V468" s="1316" t="s">
        <v>3589</v>
      </c>
      <c r="W468" s="1257" t="s">
        <v>3089</v>
      </c>
      <c r="X468" s="1227"/>
      <c r="Y468" s="1227"/>
    </row>
    <row r="469" spans="2:25" s="1028" customFormat="1" hidden="1">
      <c r="B469" s="1231" t="s">
        <v>510</v>
      </c>
      <c r="C469" s="1522" t="s">
        <v>3259</v>
      </c>
      <c r="D469" s="1233">
        <v>0.40277777777777773</v>
      </c>
      <c r="E469" s="1171"/>
      <c r="F469" s="1227"/>
      <c r="G469" s="1227"/>
      <c r="H469" s="1227"/>
      <c r="I469" s="1149" t="str">
        <f>VLOOKUP(瞬跳[[#This Row],[饋線
名稱]],線名!$A$4:$C$1571,2, )</f>
        <v>大霞</v>
      </c>
      <c r="J469" s="1149" t="str">
        <f>VLOOKUP(B469,線名!$A$4:$C$951,3, )</f>
        <v>9K33</v>
      </c>
      <c r="K469" s="1227"/>
      <c r="L469" s="1227"/>
      <c r="M469" s="1227"/>
      <c r="N469" s="1227"/>
      <c r="O469" s="1227"/>
      <c r="P469" s="1227"/>
      <c r="Q469" s="1227"/>
      <c r="R469" s="1299" t="s">
        <v>4745</v>
      </c>
      <c r="S469" s="1259" t="s">
        <v>3088</v>
      </c>
      <c r="T469" s="1192"/>
      <c r="U469" s="1227"/>
      <c r="V469" s="1316" t="s">
        <v>3589</v>
      </c>
      <c r="W469" s="1259" t="s">
        <v>3089</v>
      </c>
      <c r="X469" s="1227"/>
      <c r="Y469" s="1227"/>
    </row>
    <row r="470" spans="2:25" s="1028" customFormat="1" hidden="1">
      <c r="B470" s="1237" t="s">
        <v>1323</v>
      </c>
      <c r="C470" s="1522" t="s">
        <v>3259</v>
      </c>
      <c r="D470" s="1239">
        <v>0.47569444444444442</v>
      </c>
      <c r="E470" s="1171"/>
      <c r="F470" s="1227"/>
      <c r="G470" s="1227"/>
      <c r="H470" s="1227"/>
      <c r="I470" s="1149" t="str">
        <f>VLOOKUP(瞬跳[[#This Row],[饋線
名稱]],線名!$A$4:$C$1571,2, )</f>
        <v>漢寶</v>
      </c>
      <c r="J470" s="1149" t="str">
        <f>VLOOKUP(B470,線名!$A$4:$C$951,3, )</f>
        <v>9G34</v>
      </c>
      <c r="K470" s="1227"/>
      <c r="L470" s="1227"/>
      <c r="M470" s="1227"/>
      <c r="N470" s="1227"/>
      <c r="O470" s="1227"/>
      <c r="P470" s="1227"/>
      <c r="Q470" s="1227"/>
      <c r="R470" s="1299" t="s">
        <v>4746</v>
      </c>
      <c r="S470" s="1259" t="s">
        <v>3088</v>
      </c>
      <c r="T470" s="1192"/>
      <c r="U470" s="1227"/>
      <c r="V470" s="1316" t="s">
        <v>3590</v>
      </c>
      <c r="W470" s="1259" t="s">
        <v>3089</v>
      </c>
      <c r="X470" s="1227"/>
      <c r="Y470" s="1227"/>
    </row>
    <row r="471" spans="2:25" s="1028" customFormat="1" hidden="1">
      <c r="B471" s="1234" t="s">
        <v>1132</v>
      </c>
      <c r="C471" s="1522" t="s">
        <v>4332</v>
      </c>
      <c r="D471" s="1236">
        <v>0.21944444444444444</v>
      </c>
      <c r="E471" s="1171"/>
      <c r="F471" s="1227"/>
      <c r="G471" s="1227"/>
      <c r="H471" s="1227"/>
      <c r="I471" s="1149" t="str">
        <f>VLOOKUP(瞬跳[[#This Row],[饋線
名稱]],線名!$A$4:$C$1571,2, )</f>
        <v>二水</v>
      </c>
      <c r="J471" s="1149" t="str">
        <f>VLOOKUP(B471,線名!$A$4:$C$951,3, )</f>
        <v>大安線</v>
      </c>
      <c r="K471" s="1227"/>
      <c r="L471" s="1227"/>
      <c r="M471" s="1227"/>
      <c r="N471" s="1227"/>
      <c r="O471" s="1227"/>
      <c r="P471" s="1227"/>
      <c r="Q471" s="1227"/>
      <c r="R471" s="1300" t="s">
        <v>4747</v>
      </c>
      <c r="S471" s="1259" t="s">
        <v>3088</v>
      </c>
      <c r="T471" s="1192"/>
      <c r="U471" s="1227"/>
      <c r="V471" s="1316" t="s">
        <v>3634</v>
      </c>
      <c r="W471" s="1259" t="s">
        <v>3089</v>
      </c>
      <c r="X471" s="1227"/>
      <c r="Y471" s="1227"/>
    </row>
    <row r="472" spans="2:25" s="1028" customFormat="1" hidden="1">
      <c r="B472" s="1231" t="s">
        <v>1013</v>
      </c>
      <c r="C472" s="1522" t="s">
        <v>4333</v>
      </c>
      <c r="D472" s="1233">
        <v>0.46527777777777773</v>
      </c>
      <c r="E472" s="1171"/>
      <c r="F472" s="1227"/>
      <c r="G472" s="1227"/>
      <c r="H472" s="1227"/>
      <c r="I472" s="1149" t="str">
        <f>VLOOKUP(瞬跳[[#This Row],[饋線
名稱]],線名!$A$4:$C$1571,2, )</f>
        <v>伸港</v>
      </c>
      <c r="J472" s="1149" t="str">
        <f>VLOOKUP(B472,線名!$A$4:$C$951,3, )</f>
        <v>伸隆線</v>
      </c>
      <c r="K472" s="1227"/>
      <c r="L472" s="1227"/>
      <c r="M472" s="1227"/>
      <c r="N472" s="1227"/>
      <c r="O472" s="1227"/>
      <c r="P472" s="1227"/>
      <c r="Q472" s="1227"/>
      <c r="R472" s="1299" t="s">
        <v>4748</v>
      </c>
      <c r="S472" s="1259" t="s">
        <v>3088</v>
      </c>
      <c r="T472" s="1192"/>
      <c r="U472" s="1227"/>
      <c r="V472" s="1316" t="s">
        <v>3589</v>
      </c>
      <c r="W472" s="1259" t="s">
        <v>3089</v>
      </c>
      <c r="X472" s="1227"/>
      <c r="Y472" s="1227"/>
    </row>
    <row r="473" spans="2:25" s="1028" customFormat="1" hidden="1">
      <c r="B473" s="1237" t="s">
        <v>1130</v>
      </c>
      <c r="C473" s="1522" t="s">
        <v>4334</v>
      </c>
      <c r="D473" s="1239">
        <v>0.17708333333333334</v>
      </c>
      <c r="E473" s="1171"/>
      <c r="F473" s="1227"/>
      <c r="G473" s="1227"/>
      <c r="H473" s="1227"/>
      <c r="I473" s="1149" t="str">
        <f>VLOOKUP(瞬跳[[#This Row],[饋線
名稱]],線名!$A$4:$C$1571,2, )</f>
        <v>二林</v>
      </c>
      <c r="J473" s="1149" t="str">
        <f>VLOOKUP(B473,線名!$A$4:$C$951,3, )</f>
        <v>埤北線</v>
      </c>
      <c r="K473" s="1227"/>
      <c r="L473" s="1227"/>
      <c r="M473" s="1227"/>
      <c r="N473" s="1227"/>
      <c r="O473" s="1227"/>
      <c r="P473" s="1227"/>
      <c r="Q473" s="1227"/>
      <c r="R473" s="1253" t="s">
        <v>4749</v>
      </c>
      <c r="S473" s="1259" t="s">
        <v>3110</v>
      </c>
      <c r="T473" s="1192"/>
      <c r="U473" s="1227"/>
      <c r="V473" s="1316" t="s">
        <v>3591</v>
      </c>
      <c r="W473" s="1259" t="s">
        <v>3110</v>
      </c>
      <c r="X473" s="1227"/>
      <c r="Y473" s="1227"/>
    </row>
    <row r="474" spans="2:25" s="1028" customFormat="1" hidden="1">
      <c r="B474" s="1234" t="s">
        <v>1518</v>
      </c>
      <c r="C474" s="1522" t="s">
        <v>4334</v>
      </c>
      <c r="D474" s="1236">
        <v>0.61111111111111105</v>
      </c>
      <c r="E474" s="1171"/>
      <c r="F474" s="1227"/>
      <c r="G474" s="1227"/>
      <c r="H474" s="1227"/>
      <c r="I474" s="1149" t="str">
        <f>VLOOKUP(瞬跳[[#This Row],[饋線
名稱]],線名!$A$4:$C$1571,2, )</f>
        <v>彰新</v>
      </c>
      <c r="J474" s="1149" t="str">
        <f>VLOOKUP(B474,線名!$A$4:$C$951,3, )</f>
        <v>茄苳線</v>
      </c>
      <c r="K474" s="1227"/>
      <c r="L474" s="1227"/>
      <c r="M474" s="1227"/>
      <c r="N474" s="1227"/>
      <c r="O474" s="1227"/>
      <c r="P474" s="1227"/>
      <c r="Q474" s="1227"/>
      <c r="R474" s="1253" t="s">
        <v>4750</v>
      </c>
      <c r="S474" s="1259" t="s">
        <v>3167</v>
      </c>
      <c r="T474" s="1192"/>
      <c r="U474" s="1227"/>
      <c r="V474" s="1316" t="s">
        <v>3588</v>
      </c>
      <c r="W474" s="1259" t="s">
        <v>3167</v>
      </c>
      <c r="X474" s="1227"/>
      <c r="Y474" s="1227"/>
    </row>
    <row r="475" spans="2:25" s="1028" customFormat="1" hidden="1">
      <c r="B475" s="1183" t="s">
        <v>740</v>
      </c>
      <c r="C475" s="1522" t="s">
        <v>4335</v>
      </c>
      <c r="D475" s="1230">
        <v>0.43263888888888885</v>
      </c>
      <c r="E475" s="1171"/>
      <c r="F475" s="1227"/>
      <c r="G475" s="1227"/>
      <c r="H475" s="1227"/>
      <c r="I475" s="1149" t="str">
        <f>VLOOKUP(瞬跳[[#This Row],[饋線
名稱]],線名!$A$4:$C$1571,2, )</f>
        <v>漢寶</v>
      </c>
      <c r="J475" s="1149" t="str">
        <f>VLOOKUP(B475,線名!$A$4:$C$951,3, )</f>
        <v>9G38</v>
      </c>
      <c r="K475" s="1227"/>
      <c r="L475" s="1227"/>
      <c r="M475" s="1227"/>
      <c r="N475" s="1227"/>
      <c r="O475" s="1227"/>
      <c r="P475" s="1227"/>
      <c r="Q475" s="1227"/>
      <c r="R475" s="1301" t="s">
        <v>4751</v>
      </c>
      <c r="S475" s="1259" t="s">
        <v>3088</v>
      </c>
      <c r="T475" s="1192"/>
      <c r="U475" s="1227"/>
      <c r="V475" s="1316" t="s">
        <v>3589</v>
      </c>
      <c r="W475" s="1259" t="s">
        <v>3089</v>
      </c>
      <c r="X475" s="1227"/>
      <c r="Y475" s="1227"/>
    </row>
    <row r="476" spans="2:25" s="1028" customFormat="1" hidden="1">
      <c r="B476" s="1183" t="s">
        <v>223</v>
      </c>
      <c r="C476" s="1522" t="s">
        <v>3265</v>
      </c>
      <c r="D476" s="1230">
        <v>0.27638888888888885</v>
      </c>
      <c r="E476" s="1171"/>
      <c r="F476" s="1227"/>
      <c r="G476" s="1227"/>
      <c r="H476" s="1227"/>
      <c r="I476" s="1149" t="str">
        <f>VLOOKUP(瞬跳[[#This Row],[饋線
名稱]],線名!$A$4:$C$1571,2, )</f>
        <v>大城</v>
      </c>
      <c r="J476" s="1149" t="str">
        <f>VLOOKUP(B476,線名!$A$4:$C$951,3, )</f>
        <v>9L30</v>
      </c>
      <c r="K476" s="1227"/>
      <c r="L476" s="1227"/>
      <c r="M476" s="1227"/>
      <c r="N476" s="1227"/>
      <c r="O476" s="1227"/>
      <c r="P476" s="1227"/>
      <c r="Q476" s="1227"/>
      <c r="R476" s="1253" t="s">
        <v>4752</v>
      </c>
      <c r="S476" s="1259" t="s">
        <v>3088</v>
      </c>
      <c r="T476" s="1192"/>
      <c r="U476" s="1227"/>
      <c r="V476" s="1316" t="s">
        <v>3591</v>
      </c>
      <c r="W476" s="1259" t="s">
        <v>3089</v>
      </c>
      <c r="X476" s="1227"/>
      <c r="Y476" s="1227"/>
    </row>
    <row r="477" spans="2:25" s="1028" customFormat="1" hidden="1">
      <c r="B477" s="1183" t="s">
        <v>322</v>
      </c>
      <c r="C477" s="1522" t="s">
        <v>3265</v>
      </c>
      <c r="D477" s="1230">
        <v>0.69027777777777777</v>
      </c>
      <c r="E477" s="1171"/>
      <c r="F477" s="1227"/>
      <c r="G477" s="1227"/>
      <c r="H477" s="1227"/>
      <c r="I477" s="1149" t="str">
        <f>VLOOKUP(瞬跳[[#This Row],[饋線
名稱]],線名!$A$4:$C$1571,2, )</f>
        <v>草湖</v>
      </c>
      <c r="J477" s="1149" t="str">
        <f>VLOOKUP(B477,線名!$A$4:$C$951,3, )</f>
        <v>趙甲線</v>
      </c>
      <c r="K477" s="1227"/>
      <c r="L477" s="1227"/>
      <c r="M477" s="1227"/>
      <c r="N477" s="1227"/>
      <c r="O477" s="1227"/>
      <c r="P477" s="1227"/>
      <c r="Q477" s="1227"/>
      <c r="R477" s="1253" t="s">
        <v>4753</v>
      </c>
      <c r="S477" s="1259" t="s">
        <v>3088</v>
      </c>
      <c r="T477" s="1192"/>
      <c r="U477" s="1227"/>
      <c r="V477" s="1316" t="s">
        <v>3591</v>
      </c>
      <c r="W477" s="1259" t="s">
        <v>3089</v>
      </c>
      <c r="X477" s="1227"/>
      <c r="Y477" s="1227"/>
    </row>
    <row r="478" spans="2:25" s="1028" customFormat="1" hidden="1">
      <c r="B478" s="1183" t="s">
        <v>1379</v>
      </c>
      <c r="C478" s="1522" t="s">
        <v>4336</v>
      </c>
      <c r="D478" s="1230">
        <v>0.25486111111111109</v>
      </c>
      <c r="E478" s="1171"/>
      <c r="F478" s="1227"/>
      <c r="G478" s="1227"/>
      <c r="H478" s="1227"/>
      <c r="I478" s="1149" t="str">
        <f>VLOOKUP(瞬跳[[#This Row],[饋線
名稱]],線名!$A$4:$C$1571,2, )</f>
        <v>員林</v>
      </c>
      <c r="J478" s="1149" t="str">
        <f>VLOOKUP(B478,線名!$A$4:$C$951,3, )</f>
        <v>9C44</v>
      </c>
      <c r="K478" s="1227"/>
      <c r="L478" s="1227"/>
      <c r="M478" s="1227"/>
      <c r="N478" s="1227"/>
      <c r="O478" s="1227"/>
      <c r="P478" s="1227"/>
      <c r="Q478" s="1227"/>
      <c r="R478" s="1253" t="s">
        <v>4754</v>
      </c>
      <c r="S478" s="1259" t="s">
        <v>3088</v>
      </c>
      <c r="T478" s="1192"/>
      <c r="U478" s="1227"/>
      <c r="V478" s="1316" t="s">
        <v>3590</v>
      </c>
      <c r="W478" s="1259" t="s">
        <v>3089</v>
      </c>
      <c r="X478" s="1227"/>
      <c r="Y478" s="1227"/>
    </row>
    <row r="479" spans="2:25" s="1028" customFormat="1" hidden="1">
      <c r="B479" s="1231" t="s">
        <v>1412</v>
      </c>
      <c r="C479" s="1522" t="s">
        <v>4336</v>
      </c>
      <c r="D479" s="1233">
        <v>0.40138888888888885</v>
      </c>
      <c r="E479" s="1171"/>
      <c r="F479" s="1227"/>
      <c r="G479" s="1227"/>
      <c r="H479" s="1227"/>
      <c r="I479" s="1149" t="str">
        <f>VLOOKUP(瞬跳[[#This Row],[饋線
名稱]],線名!$A$4:$C$1571,2, )</f>
        <v>北斗</v>
      </c>
      <c r="J479" s="1149" t="str">
        <f>VLOOKUP(B479,線名!$A$4:$C$951,3, )</f>
        <v>斗溪線</v>
      </c>
      <c r="K479" s="1227"/>
      <c r="L479" s="1227"/>
      <c r="M479" s="1227"/>
      <c r="N479" s="1227"/>
      <c r="O479" s="1227"/>
      <c r="P479" s="1227"/>
      <c r="Q479" s="1227"/>
      <c r="R479" s="1302" t="s">
        <v>4755</v>
      </c>
      <c r="S479" s="1259" t="s">
        <v>3152</v>
      </c>
      <c r="T479" s="1192"/>
      <c r="U479" s="1227"/>
      <c r="V479" s="1316" t="s">
        <v>3632</v>
      </c>
      <c r="W479" s="1259" t="s">
        <v>3152</v>
      </c>
      <c r="X479" s="1227"/>
      <c r="Y479" s="1227"/>
    </row>
    <row r="480" spans="2:25" s="1028" customFormat="1" hidden="1">
      <c r="B480" s="1183" t="s">
        <v>693</v>
      </c>
      <c r="C480" s="1522" t="s">
        <v>4337</v>
      </c>
      <c r="D480" s="1230">
        <v>6.6666666666666666E-2</v>
      </c>
      <c r="E480" s="1171"/>
      <c r="F480" s="1227"/>
      <c r="G480" s="1227"/>
      <c r="H480" s="1227"/>
      <c r="I480" s="1149" t="str">
        <f>VLOOKUP(瞬跳[[#This Row],[饋線
名稱]],線名!$A$4:$C$1571,2, )</f>
        <v>田中</v>
      </c>
      <c r="J480" s="1149" t="str">
        <f>VLOOKUP(B480,線名!$A$4:$C$951,3, )</f>
        <v>IG40</v>
      </c>
      <c r="K480" s="1227"/>
      <c r="L480" s="1227"/>
      <c r="M480" s="1227"/>
      <c r="N480" s="1227"/>
      <c r="O480" s="1227"/>
      <c r="P480" s="1227"/>
      <c r="Q480" s="1227"/>
      <c r="R480" s="1253" t="s">
        <v>4756</v>
      </c>
      <c r="S480" s="1259" t="s">
        <v>3152</v>
      </c>
      <c r="T480" s="1192"/>
      <c r="U480" s="1227"/>
      <c r="V480" s="1316" t="s">
        <v>3634</v>
      </c>
      <c r="W480" s="1259" t="s">
        <v>3152</v>
      </c>
      <c r="X480" s="1227"/>
      <c r="Y480" s="1227"/>
    </row>
    <row r="481" spans="2:25" s="1028" customFormat="1" hidden="1">
      <c r="B481" s="1237" t="s">
        <v>366</v>
      </c>
      <c r="C481" s="1522" t="s">
        <v>4337</v>
      </c>
      <c r="D481" s="1239">
        <v>0.25416666666666665</v>
      </c>
      <c r="E481" s="1171"/>
      <c r="F481" s="1227"/>
      <c r="G481" s="1227"/>
      <c r="H481" s="1227"/>
      <c r="I481" s="1149" t="str">
        <f>VLOOKUP(瞬跳[[#This Row],[饋線
名稱]],線名!$A$4:$C$1571,2, )</f>
        <v>員東</v>
      </c>
      <c r="J481" s="1149" t="str">
        <f>VLOOKUP(B481,線名!$A$4:$C$951,3, )</f>
        <v>東新線</v>
      </c>
      <c r="K481" s="1227"/>
      <c r="L481" s="1227"/>
      <c r="M481" s="1227"/>
      <c r="N481" s="1227"/>
      <c r="O481" s="1227"/>
      <c r="P481" s="1227"/>
      <c r="Q481" s="1227"/>
      <c r="R481" s="1250" t="s">
        <v>4757</v>
      </c>
      <c r="S481" s="1257" t="s">
        <v>3088</v>
      </c>
      <c r="T481" s="1192"/>
      <c r="U481" s="1227"/>
      <c r="V481" s="1316" t="s">
        <v>3590</v>
      </c>
      <c r="W481" s="1257" t="s">
        <v>3089</v>
      </c>
      <c r="X481" s="1227"/>
      <c r="Y481" s="1227"/>
    </row>
    <row r="482" spans="2:25" s="1028" customFormat="1" hidden="1">
      <c r="B482" s="1248" t="s">
        <v>221</v>
      </c>
      <c r="C482" s="1522" t="s">
        <v>4337</v>
      </c>
      <c r="D482" s="1260">
        <v>0.54166666666666663</v>
      </c>
      <c r="E482" s="1171"/>
      <c r="F482" s="1227"/>
      <c r="G482" s="1227"/>
      <c r="H482" s="1227"/>
      <c r="I482" s="1149" t="str">
        <f>VLOOKUP(瞬跳[[#This Row],[饋線
名稱]],線名!$A$4:$C$1571,2, )</f>
        <v>大城</v>
      </c>
      <c r="J482" s="1149" t="str">
        <f>VLOOKUP(B482,線名!$A$4:$C$951,3, )</f>
        <v>9L28</v>
      </c>
      <c r="K482" s="1227"/>
      <c r="L482" s="1227"/>
      <c r="M482" s="1227"/>
      <c r="N482" s="1227"/>
      <c r="O482" s="1227"/>
      <c r="P482" s="1227"/>
      <c r="Q482" s="1227"/>
      <c r="R482" s="1250" t="s">
        <v>4758</v>
      </c>
      <c r="S482" s="1257" t="s">
        <v>3181</v>
      </c>
      <c r="T482" s="1192"/>
      <c r="U482" s="1227"/>
      <c r="V482" s="1316" t="s">
        <v>3591</v>
      </c>
      <c r="W482" s="1257" t="s">
        <v>3181</v>
      </c>
      <c r="X482" s="1227"/>
      <c r="Y482" s="1227"/>
    </row>
    <row r="483" spans="2:25" s="1028" customFormat="1" hidden="1">
      <c r="B483" s="1231" t="s">
        <v>221</v>
      </c>
      <c r="C483" s="1522" t="s">
        <v>4337</v>
      </c>
      <c r="D483" s="1242">
        <v>0.54375000000000007</v>
      </c>
      <c r="E483" s="1171"/>
      <c r="F483" s="1227"/>
      <c r="G483" s="1227"/>
      <c r="H483" s="1227"/>
      <c r="I483" s="1149" t="str">
        <f>VLOOKUP(瞬跳[[#This Row],[饋線
名稱]],線名!$A$4:$C$1571,2, )</f>
        <v>大城</v>
      </c>
      <c r="J483" s="1149" t="str">
        <f>VLOOKUP(B483,線名!$A$4:$C$951,3, )</f>
        <v>9L28</v>
      </c>
      <c r="K483" s="1227"/>
      <c r="L483" s="1227"/>
      <c r="M483" s="1227"/>
      <c r="N483" s="1227"/>
      <c r="O483" s="1227"/>
      <c r="P483" s="1227"/>
      <c r="Q483" s="1227"/>
      <c r="R483" s="1253" t="s">
        <v>4758</v>
      </c>
      <c r="S483" s="1259" t="s">
        <v>3181</v>
      </c>
      <c r="T483" s="1192"/>
      <c r="U483" s="1227"/>
      <c r="V483" s="1316" t="s">
        <v>3591</v>
      </c>
      <c r="W483" s="1259" t="s">
        <v>3181</v>
      </c>
      <c r="X483" s="1227"/>
      <c r="Y483" s="1227"/>
    </row>
    <row r="484" spans="2:25" s="1028" customFormat="1" hidden="1">
      <c r="B484" s="1241" t="s">
        <v>277</v>
      </c>
      <c r="C484" s="1522" t="s">
        <v>3269</v>
      </c>
      <c r="D484" s="1242">
        <v>0.3756944444444445</v>
      </c>
      <c r="E484" s="1171"/>
      <c r="F484" s="1227"/>
      <c r="G484" s="1227"/>
      <c r="H484" s="1227"/>
      <c r="I484" s="1149" t="str">
        <f>VLOOKUP(瞬跳[[#This Row],[饋線
名稱]],線名!$A$4:$C$1571,2, )</f>
        <v>溪湖</v>
      </c>
      <c r="J484" s="1149" t="str">
        <f>VLOOKUP(B484,線名!$A$4:$C$951,3, )</f>
        <v>湳底線</v>
      </c>
      <c r="K484" s="1227"/>
      <c r="L484" s="1227"/>
      <c r="M484" s="1227"/>
      <c r="N484" s="1227"/>
      <c r="O484" s="1227"/>
      <c r="P484" s="1227"/>
      <c r="Q484" s="1227"/>
      <c r="R484" s="1253" t="s">
        <v>4759</v>
      </c>
      <c r="S484" s="1259" t="s">
        <v>3088</v>
      </c>
      <c r="T484" s="1192"/>
      <c r="U484" s="1227"/>
      <c r="V484" s="1316" t="s">
        <v>3590</v>
      </c>
      <c r="W484" s="1259" t="s">
        <v>3089</v>
      </c>
      <c r="X484" s="1227"/>
      <c r="Y484" s="1227"/>
    </row>
    <row r="485" spans="2:25" s="1028" customFormat="1" hidden="1">
      <c r="B485" s="1231" t="s">
        <v>1470</v>
      </c>
      <c r="C485" s="1522" t="s">
        <v>3269</v>
      </c>
      <c r="D485" s="1233">
        <v>0.53402777777777777</v>
      </c>
      <c r="E485" s="1171"/>
      <c r="F485" s="1227"/>
      <c r="G485" s="1227"/>
      <c r="H485" s="1227"/>
      <c r="I485" s="1149" t="str">
        <f>VLOOKUP(瞬跳[[#This Row],[饋線
名稱]],線名!$A$4:$C$1571,2, )</f>
        <v>草港</v>
      </c>
      <c r="J485" s="1149" t="str">
        <f>VLOOKUP(B485,線名!$A$4:$C$951,3, )</f>
        <v>草洋線</v>
      </c>
      <c r="K485" s="1227"/>
      <c r="L485" s="1227"/>
      <c r="M485" s="1227"/>
      <c r="N485" s="1227"/>
      <c r="O485" s="1227"/>
      <c r="P485" s="1227"/>
      <c r="Q485" s="1227"/>
      <c r="R485" s="1303" t="s">
        <v>4760</v>
      </c>
      <c r="S485" s="1259" t="s">
        <v>3096</v>
      </c>
      <c r="T485" s="1192"/>
      <c r="U485" s="1227"/>
      <c r="V485" s="1316" t="s">
        <v>3589</v>
      </c>
      <c r="W485" s="1259" t="s">
        <v>3096</v>
      </c>
      <c r="X485" s="1227"/>
      <c r="Y485" s="1227"/>
    </row>
    <row r="486" spans="2:25" s="1028" customFormat="1" hidden="1">
      <c r="B486" s="1237" t="s">
        <v>1013</v>
      </c>
      <c r="C486" s="1522" t="s">
        <v>3269</v>
      </c>
      <c r="D486" s="1239">
        <v>0.55555555555555558</v>
      </c>
      <c r="E486" s="1171"/>
      <c r="F486" s="1227"/>
      <c r="G486" s="1227"/>
      <c r="H486" s="1227"/>
      <c r="I486" s="1149" t="str">
        <f>VLOOKUP(瞬跳[[#This Row],[饋線
名稱]],線名!$A$4:$C$1571,2, )</f>
        <v>伸港</v>
      </c>
      <c r="J486" s="1149" t="str">
        <f>VLOOKUP(B486,線名!$A$4:$C$951,3, )</f>
        <v>伸隆線</v>
      </c>
      <c r="K486" s="1227"/>
      <c r="L486" s="1227"/>
      <c r="M486" s="1227"/>
      <c r="N486" s="1227"/>
      <c r="O486" s="1227"/>
      <c r="P486" s="1227"/>
      <c r="Q486" s="1227"/>
      <c r="R486" s="1253" t="s">
        <v>4761</v>
      </c>
      <c r="S486" s="1259" t="s">
        <v>3096</v>
      </c>
      <c r="T486" s="1192"/>
      <c r="U486" s="1227"/>
      <c r="V486" s="1316" t="s">
        <v>3589</v>
      </c>
      <c r="W486" s="1259" t="s">
        <v>3096</v>
      </c>
      <c r="X486" s="1227"/>
      <c r="Y486" s="1227"/>
    </row>
    <row r="487" spans="2:25" s="1028" customFormat="1" hidden="1">
      <c r="B487" s="1231" t="s">
        <v>896</v>
      </c>
      <c r="C487" s="1522" t="s">
        <v>3269</v>
      </c>
      <c r="D487" s="1233">
        <v>0.58680555555555558</v>
      </c>
      <c r="E487" s="1171"/>
      <c r="F487" s="1227"/>
      <c r="G487" s="1227"/>
      <c r="H487" s="1227"/>
      <c r="I487" s="1149" t="str">
        <f>VLOOKUP(瞬跳[[#This Row],[饋線
名稱]],線名!$A$4:$C$1571,2, )</f>
        <v>二水</v>
      </c>
      <c r="J487" s="1149" t="str">
        <f>VLOOKUP(B487,線名!$A$4:$C$951,3, )</f>
        <v>吉安線</v>
      </c>
      <c r="K487" s="1227"/>
      <c r="L487" s="1227"/>
      <c r="M487" s="1227"/>
      <c r="N487" s="1227"/>
      <c r="O487" s="1227"/>
      <c r="P487" s="1227"/>
      <c r="Q487" s="1227"/>
      <c r="R487" s="1253" t="s">
        <v>4762</v>
      </c>
      <c r="S487" s="1259" t="s">
        <v>3088</v>
      </c>
      <c r="T487" s="1192"/>
      <c r="U487" s="1227"/>
      <c r="V487" s="1316" t="s">
        <v>3634</v>
      </c>
      <c r="W487" s="1259" t="s">
        <v>3089</v>
      </c>
      <c r="X487" s="1227"/>
      <c r="Y487" s="1227"/>
    </row>
    <row r="488" spans="2:25" s="1028" customFormat="1" hidden="1">
      <c r="B488" s="1231" t="s">
        <v>715</v>
      </c>
      <c r="C488" s="1522" t="s">
        <v>3272</v>
      </c>
      <c r="D488" s="1233">
        <v>0.23263888888888887</v>
      </c>
      <c r="E488" s="1171"/>
      <c r="F488" s="1227"/>
      <c r="G488" s="1227"/>
      <c r="H488" s="1227"/>
      <c r="I488" s="1149" t="str">
        <f>VLOOKUP(瞬跳[[#This Row],[饋線
名稱]],線名!$A$4:$C$1571,2, )</f>
        <v>員東</v>
      </c>
      <c r="J488" s="1149" t="str">
        <f>VLOOKUP(B488,線名!$A$4:$C$951,3, )</f>
        <v>金安線</v>
      </c>
      <c r="K488" s="1227"/>
      <c r="L488" s="1227"/>
      <c r="M488" s="1227"/>
      <c r="N488" s="1227"/>
      <c r="O488" s="1227"/>
      <c r="P488" s="1227"/>
      <c r="Q488" s="1227"/>
      <c r="R488" s="1253" t="s">
        <v>4763</v>
      </c>
      <c r="S488" s="1259" t="s">
        <v>3194</v>
      </c>
      <c r="T488" s="1192"/>
      <c r="U488" s="1227"/>
      <c r="V488" s="1316" t="s">
        <v>3590</v>
      </c>
      <c r="W488" s="1259" t="s">
        <v>3194</v>
      </c>
      <c r="X488" s="1227"/>
      <c r="Y488" s="1227"/>
    </row>
    <row r="489" spans="2:25" s="1028" customFormat="1" hidden="1">
      <c r="B489" s="1183" t="s">
        <v>1472</v>
      </c>
      <c r="C489" s="1522" t="s">
        <v>4338</v>
      </c>
      <c r="D489" s="1230">
        <v>6.9444444444444434E-2</v>
      </c>
      <c r="E489" s="1171"/>
      <c r="F489" s="1227"/>
      <c r="G489" s="1227"/>
      <c r="H489" s="1227"/>
      <c r="I489" s="1149" t="str">
        <f>VLOOKUP(瞬跳[[#This Row],[饋線
名稱]],線名!$A$4:$C$1571,2, )</f>
        <v>溪州</v>
      </c>
      <c r="J489" s="1149" t="str">
        <f>VLOOKUP(B489,線名!$A$4:$C$951,3, )</f>
        <v>溪斗線</v>
      </c>
      <c r="K489" s="1227"/>
      <c r="L489" s="1227"/>
      <c r="M489" s="1227"/>
      <c r="N489" s="1227"/>
      <c r="O489" s="1227"/>
      <c r="P489" s="1227"/>
      <c r="Q489" s="1227"/>
      <c r="R489" s="1250" t="s">
        <v>4764</v>
      </c>
      <c r="S489" s="1258" t="s">
        <v>3181</v>
      </c>
      <c r="T489" s="1192"/>
      <c r="U489" s="1227"/>
      <c r="V489" s="1316" t="s">
        <v>3636</v>
      </c>
      <c r="W489" s="1258" t="s">
        <v>3181</v>
      </c>
      <c r="X489" s="1227"/>
      <c r="Y489" s="1227"/>
    </row>
    <row r="490" spans="2:25" s="1028" customFormat="1" hidden="1">
      <c r="B490" s="1231" t="s">
        <v>402</v>
      </c>
      <c r="C490" s="1522" t="s">
        <v>4338</v>
      </c>
      <c r="D490" s="1233">
        <v>0.52152777777777781</v>
      </c>
      <c r="E490" s="1171"/>
      <c r="F490" s="1227"/>
      <c r="G490" s="1227"/>
      <c r="H490" s="1227"/>
      <c r="I490" s="1149" t="str">
        <f>VLOOKUP(瞬跳[[#This Row],[饋線
名稱]],線名!$A$4:$C$1571,2, )</f>
        <v>全興</v>
      </c>
      <c r="J490" s="1149" t="str">
        <f>VLOOKUP(B490,線名!$A$4:$C$951,3, )</f>
        <v>IZ24</v>
      </c>
      <c r="K490" s="1227"/>
      <c r="L490" s="1227"/>
      <c r="M490" s="1227"/>
      <c r="N490" s="1227"/>
      <c r="O490" s="1227"/>
      <c r="P490" s="1227"/>
      <c r="Q490" s="1227"/>
      <c r="R490" s="1250" t="s">
        <v>4765</v>
      </c>
      <c r="S490" s="1259" t="s">
        <v>4840</v>
      </c>
      <c r="T490" s="1192"/>
      <c r="U490" s="1227"/>
      <c r="V490" s="1316" t="s">
        <v>3589</v>
      </c>
      <c r="W490" s="1259" t="s">
        <v>4840</v>
      </c>
      <c r="X490" s="1227"/>
      <c r="Y490" s="1227"/>
    </row>
    <row r="491" spans="2:25" s="1028" customFormat="1" hidden="1">
      <c r="B491" s="1241" t="s">
        <v>402</v>
      </c>
      <c r="C491" s="1522" t="s">
        <v>4338</v>
      </c>
      <c r="D491" s="1270">
        <v>0.74513888888888891</v>
      </c>
      <c r="E491" s="1171"/>
      <c r="F491" s="1227"/>
      <c r="G491" s="1227"/>
      <c r="H491" s="1227"/>
      <c r="I491" s="1149" t="str">
        <f>VLOOKUP(瞬跳[[#This Row],[饋線
名稱]],線名!$A$4:$C$1571,2, )</f>
        <v>全興</v>
      </c>
      <c r="J491" s="1149" t="str">
        <f>VLOOKUP(B491,線名!$A$4:$C$951,3, )</f>
        <v>IZ24</v>
      </c>
      <c r="K491" s="1227"/>
      <c r="L491" s="1227"/>
      <c r="M491" s="1227"/>
      <c r="N491" s="1227"/>
      <c r="O491" s="1227"/>
      <c r="P491" s="1227"/>
      <c r="Q491" s="1227"/>
      <c r="R491" s="1250" t="s">
        <v>4765</v>
      </c>
      <c r="S491" s="1259" t="s">
        <v>4840</v>
      </c>
      <c r="T491" s="1192"/>
      <c r="U491" s="1227"/>
      <c r="V491" s="1316" t="s">
        <v>3589</v>
      </c>
      <c r="W491" s="1259" t="s">
        <v>4840</v>
      </c>
      <c r="X491" s="1227"/>
      <c r="Y491" s="1227"/>
    </row>
    <row r="492" spans="2:25" s="1028" customFormat="1" hidden="1">
      <c r="B492" s="1183" t="s">
        <v>402</v>
      </c>
      <c r="C492" s="1523" t="s">
        <v>4338</v>
      </c>
      <c r="D492" s="1230">
        <v>0.75486111111111109</v>
      </c>
      <c r="E492" s="1171"/>
      <c r="F492" s="1227"/>
      <c r="G492" s="1227"/>
      <c r="H492" s="1227"/>
      <c r="I492" s="1149" t="str">
        <f>VLOOKUP(瞬跳[[#This Row],[饋線
名稱]],線名!$A$4:$C$1571,2, )</f>
        <v>全興</v>
      </c>
      <c r="J492" s="1149" t="str">
        <f>VLOOKUP(B492,線名!$A$4:$C$951,3, )</f>
        <v>IZ24</v>
      </c>
      <c r="K492" s="1227"/>
      <c r="L492" s="1227"/>
      <c r="M492" s="1227"/>
      <c r="N492" s="1227"/>
      <c r="O492" s="1227"/>
      <c r="P492" s="1227"/>
      <c r="Q492" s="1227"/>
      <c r="R492" s="1253" t="s">
        <v>4765</v>
      </c>
      <c r="S492" s="1259" t="s">
        <v>4840</v>
      </c>
      <c r="T492" s="1192"/>
      <c r="U492" s="1227"/>
      <c r="V492" s="1316" t="s">
        <v>3589</v>
      </c>
      <c r="W492" s="1259" t="s">
        <v>4840</v>
      </c>
      <c r="X492" s="1227"/>
      <c r="Y492" s="1227"/>
    </row>
    <row r="493" spans="2:25" s="1028" customFormat="1" hidden="1">
      <c r="B493" s="1234" t="s">
        <v>402</v>
      </c>
      <c r="C493" s="1523" t="s">
        <v>4338</v>
      </c>
      <c r="D493" s="1246">
        <v>0.76250000000000007</v>
      </c>
      <c r="E493" s="1171"/>
      <c r="F493" s="1227"/>
      <c r="G493" s="1227"/>
      <c r="H493" s="1227"/>
      <c r="I493" s="1149" t="str">
        <f>VLOOKUP(瞬跳[[#This Row],[饋線
名稱]],線名!$A$4:$C$1571,2, )</f>
        <v>全興</v>
      </c>
      <c r="J493" s="1149" t="str">
        <f>VLOOKUP(B493,線名!$A$4:$C$951,3, )</f>
        <v>IZ24</v>
      </c>
      <c r="K493" s="1227"/>
      <c r="L493" s="1227"/>
      <c r="M493" s="1227"/>
      <c r="N493" s="1227"/>
      <c r="O493" s="1227"/>
      <c r="P493" s="1227"/>
      <c r="Q493" s="1227"/>
      <c r="R493" s="1253" t="s">
        <v>4765</v>
      </c>
      <c r="S493" s="1259" t="s">
        <v>4840</v>
      </c>
      <c r="T493" s="1192"/>
      <c r="U493" s="1227"/>
      <c r="V493" s="1316" t="s">
        <v>3589</v>
      </c>
      <c r="W493" s="1259" t="s">
        <v>4840</v>
      </c>
      <c r="X493" s="1227"/>
      <c r="Y493" s="1227"/>
    </row>
    <row r="494" spans="2:25" s="1028" customFormat="1" hidden="1">
      <c r="B494" s="1234" t="s">
        <v>421</v>
      </c>
      <c r="C494" s="1522" t="s">
        <v>3274</v>
      </c>
      <c r="D494" s="1236">
        <v>0.4145833333333333</v>
      </c>
      <c r="E494" s="1171"/>
      <c r="F494" s="1227"/>
      <c r="G494" s="1227"/>
      <c r="H494" s="1227"/>
      <c r="I494" s="1149" t="str">
        <f>VLOOKUP(瞬跳[[#This Row],[饋線
名稱]],線名!$A$4:$C$1571,2, )</f>
        <v>大竹</v>
      </c>
      <c r="J494" s="1149" t="str">
        <f>VLOOKUP(B494,線名!$A$4:$C$951,3, )</f>
        <v>竹彰線</v>
      </c>
      <c r="K494" s="1227"/>
      <c r="L494" s="1227"/>
      <c r="M494" s="1227"/>
      <c r="N494" s="1227"/>
      <c r="O494" s="1227"/>
      <c r="P494" s="1227"/>
      <c r="Q494" s="1227"/>
      <c r="R494" s="1253" t="s">
        <v>4766</v>
      </c>
      <c r="S494" s="1259" t="s">
        <v>3194</v>
      </c>
      <c r="T494" s="1192"/>
      <c r="U494" s="1227"/>
      <c r="V494" s="1316" t="s">
        <v>3588</v>
      </c>
      <c r="W494" s="1259" t="s">
        <v>3194</v>
      </c>
      <c r="X494" s="1227"/>
      <c r="Y494" s="1227"/>
    </row>
    <row r="495" spans="2:25" s="1028" customFormat="1" hidden="1">
      <c r="B495" s="1231" t="s">
        <v>57</v>
      </c>
      <c r="C495" s="1522" t="s">
        <v>3274</v>
      </c>
      <c r="D495" s="1233">
        <v>0.9277777777777777</v>
      </c>
      <c r="E495" s="1171"/>
      <c r="F495" s="1227"/>
      <c r="G495" s="1227"/>
      <c r="H495" s="1227"/>
      <c r="I495" s="1149" t="str">
        <f>VLOOKUP(瞬跳[[#This Row],[饋線
名稱]],線名!$A$4:$C$1571,2, )</f>
        <v>二林</v>
      </c>
      <c r="J495" s="1149" t="str">
        <f>VLOOKUP(B495,線名!$A$4:$C$951,3, )</f>
        <v>東興線</v>
      </c>
      <c r="K495" s="1227"/>
      <c r="L495" s="1227"/>
      <c r="M495" s="1227"/>
      <c r="N495" s="1227"/>
      <c r="O495" s="1227"/>
      <c r="P495" s="1227"/>
      <c r="Q495" s="1227"/>
      <c r="R495" s="1253" t="s">
        <v>4767</v>
      </c>
      <c r="S495" s="1259" t="s">
        <v>3088</v>
      </c>
      <c r="T495" s="1192"/>
      <c r="U495" s="1227"/>
      <c r="V495" s="1316" t="s">
        <v>3591</v>
      </c>
      <c r="W495" s="1259" t="s">
        <v>3089</v>
      </c>
      <c r="X495" s="1227"/>
      <c r="Y495" s="1227"/>
    </row>
    <row r="496" spans="2:25" s="1028" customFormat="1" hidden="1">
      <c r="B496" s="1237" t="s">
        <v>48</v>
      </c>
      <c r="C496" s="1522" t="s">
        <v>3276</v>
      </c>
      <c r="D496" s="1239">
        <v>0.50902777777777775</v>
      </c>
      <c r="E496" s="1171"/>
      <c r="F496" s="1227"/>
      <c r="G496" s="1227"/>
      <c r="H496" s="1227"/>
      <c r="I496" s="1149" t="str">
        <f>VLOOKUP(瞬跳[[#This Row],[饋線
名稱]],線名!$A$4:$C$1571,2, )</f>
        <v>漢寶</v>
      </c>
      <c r="J496" s="1149" t="str">
        <f>VLOOKUP(B496,線名!$A$4:$C$951,3, )</f>
        <v>9G29</v>
      </c>
      <c r="K496" s="1227"/>
      <c r="L496" s="1227"/>
      <c r="M496" s="1227"/>
      <c r="N496" s="1227"/>
      <c r="O496" s="1227"/>
      <c r="P496" s="1227"/>
      <c r="Q496" s="1227"/>
      <c r="R496" s="1250" t="s">
        <v>4768</v>
      </c>
      <c r="S496" s="1257" t="s">
        <v>3181</v>
      </c>
      <c r="T496" s="1192"/>
      <c r="U496" s="1227"/>
      <c r="V496" s="1316" t="s">
        <v>3591</v>
      </c>
      <c r="W496" s="1257" t="s">
        <v>3181</v>
      </c>
      <c r="X496" s="1227"/>
      <c r="Y496" s="1227"/>
    </row>
    <row r="497" spans="2:25" s="1028" customFormat="1" hidden="1">
      <c r="B497" s="1183" t="s">
        <v>740</v>
      </c>
      <c r="C497" s="1522" t="s">
        <v>3276</v>
      </c>
      <c r="D497" s="1230">
        <v>0.51666666666666672</v>
      </c>
      <c r="E497" s="1171"/>
      <c r="F497" s="1227"/>
      <c r="G497" s="1227"/>
      <c r="H497" s="1227"/>
      <c r="I497" s="1149" t="str">
        <f>VLOOKUP(瞬跳[[#This Row],[饋線
名稱]],線名!$A$4:$C$1571,2, )</f>
        <v>漢寶</v>
      </c>
      <c r="J497" s="1149" t="str">
        <f>VLOOKUP(B497,線名!$A$4:$C$951,3, )</f>
        <v>9G38</v>
      </c>
      <c r="K497" s="1227"/>
      <c r="L497" s="1227"/>
      <c r="M497" s="1227"/>
      <c r="N497" s="1227"/>
      <c r="O497" s="1227"/>
      <c r="P497" s="1227"/>
      <c r="Q497" s="1227"/>
      <c r="R497" s="1253" t="s">
        <v>4769</v>
      </c>
      <c r="S497" s="1259" t="s">
        <v>3181</v>
      </c>
      <c r="T497" s="1192"/>
      <c r="U497" s="1227"/>
      <c r="V497" s="1316" t="s">
        <v>3589</v>
      </c>
      <c r="W497" s="1259" t="s">
        <v>3181</v>
      </c>
      <c r="X497" s="1227"/>
      <c r="Y497" s="1227"/>
    </row>
    <row r="498" spans="2:25" s="1028" customFormat="1" hidden="1">
      <c r="B498" s="1183" t="s">
        <v>436</v>
      </c>
      <c r="C498" s="1522" t="s">
        <v>3276</v>
      </c>
      <c r="D498" s="1230">
        <v>0.71597222222222223</v>
      </c>
      <c r="E498" s="1171"/>
      <c r="F498" s="1227"/>
      <c r="G498" s="1227"/>
      <c r="H498" s="1227"/>
      <c r="I498" s="1149" t="str">
        <f>VLOOKUP(瞬跳[[#This Row],[饋線
名稱]],線名!$A$4:$C$1571,2, )</f>
        <v>大村</v>
      </c>
      <c r="J498" s="1149" t="str">
        <f>VLOOKUP(B498,線名!$A$4:$C$951,3, )</f>
        <v>金墩線</v>
      </c>
      <c r="K498" s="1227"/>
      <c r="L498" s="1227"/>
      <c r="M498" s="1227"/>
      <c r="N498" s="1227"/>
      <c r="O498" s="1227"/>
      <c r="P498" s="1227"/>
      <c r="Q498" s="1227"/>
      <c r="R498" s="1253" t="s">
        <v>4770</v>
      </c>
      <c r="S498" s="1259" t="s">
        <v>3128</v>
      </c>
      <c r="T498" s="1192"/>
      <c r="U498" s="1227"/>
      <c r="V498" s="1316" t="s">
        <v>3635</v>
      </c>
      <c r="W498" s="1259" t="s">
        <v>3128</v>
      </c>
      <c r="X498" s="1227"/>
      <c r="Y498" s="1227"/>
    </row>
    <row r="499" spans="2:25" s="1028" customFormat="1" hidden="1">
      <c r="B499" s="1183" t="s">
        <v>446</v>
      </c>
      <c r="C499" s="1522" t="s">
        <v>4339</v>
      </c>
      <c r="D499" s="1230">
        <v>0.23680555555555557</v>
      </c>
      <c r="E499" s="1171"/>
      <c r="F499" s="1227"/>
      <c r="G499" s="1227"/>
      <c r="H499" s="1227"/>
      <c r="I499" s="1149" t="str">
        <f>VLOOKUP(瞬跳[[#This Row],[饋線
名稱]],線名!$A$4:$C$1571,2, )</f>
        <v>大城</v>
      </c>
      <c r="J499" s="1149" t="str">
        <f>VLOOKUP(B499,線名!$A$4:$C$951,3, )</f>
        <v>9L22</v>
      </c>
      <c r="K499" s="1227"/>
      <c r="L499" s="1227"/>
      <c r="M499" s="1227"/>
      <c r="N499" s="1227"/>
      <c r="O499" s="1227"/>
      <c r="P499" s="1227"/>
      <c r="Q499" s="1227"/>
      <c r="R499" s="1253" t="s">
        <v>4771</v>
      </c>
      <c r="S499" s="1259" t="s">
        <v>3088</v>
      </c>
      <c r="T499" s="1192"/>
      <c r="U499" s="1227"/>
      <c r="V499" s="1316" t="s">
        <v>3591</v>
      </c>
      <c r="W499" s="1259" t="s">
        <v>3089</v>
      </c>
      <c r="X499" s="1227"/>
      <c r="Y499" s="1227"/>
    </row>
    <row r="500" spans="2:25" s="1028" customFormat="1" hidden="1">
      <c r="B500" s="1234" t="s">
        <v>1412</v>
      </c>
      <c r="C500" s="1522" t="s">
        <v>4340</v>
      </c>
      <c r="D500" s="1236">
        <v>0.2298611111111111</v>
      </c>
      <c r="E500" s="1171"/>
      <c r="F500" s="1227"/>
      <c r="G500" s="1227"/>
      <c r="H500" s="1227"/>
      <c r="I500" s="1149" t="str">
        <f>VLOOKUP(瞬跳[[#This Row],[饋線
名稱]],線名!$A$4:$C$1571,2, )</f>
        <v>北斗</v>
      </c>
      <c r="J500" s="1149" t="str">
        <f>VLOOKUP(B500,線名!$A$4:$C$951,3, )</f>
        <v>斗溪線</v>
      </c>
      <c r="K500" s="1227"/>
      <c r="L500" s="1227"/>
      <c r="M500" s="1227"/>
      <c r="N500" s="1227"/>
      <c r="O500" s="1227"/>
      <c r="P500" s="1227"/>
      <c r="Q500" s="1227"/>
      <c r="R500" s="1253" t="s">
        <v>4772</v>
      </c>
      <c r="S500" s="1259" t="s">
        <v>3088</v>
      </c>
      <c r="T500" s="1192"/>
      <c r="U500" s="1227"/>
      <c r="V500" s="1316" t="s">
        <v>3632</v>
      </c>
      <c r="W500" s="1259" t="s">
        <v>3089</v>
      </c>
      <c r="X500" s="1227"/>
      <c r="Y500" s="1227"/>
    </row>
    <row r="501" spans="2:25" s="1028" customFormat="1" hidden="1">
      <c r="B501" s="1183" t="s">
        <v>1334</v>
      </c>
      <c r="C501" s="1522" t="s">
        <v>4340</v>
      </c>
      <c r="D501" s="1230">
        <v>0.24374999999999999</v>
      </c>
      <c r="E501" s="1171"/>
      <c r="F501" s="1227"/>
      <c r="G501" s="1227"/>
      <c r="H501" s="1227"/>
      <c r="I501" s="1149" t="str">
        <f>VLOOKUP(瞬跳[[#This Row],[饋線
名稱]],線名!$A$4:$C$1571,2, )</f>
        <v>草湖</v>
      </c>
      <c r="J501" s="1149" t="str">
        <f>VLOOKUP(B501,線名!$A$4:$C$951,3, )</f>
        <v>八甲線</v>
      </c>
      <c r="K501" s="1227"/>
      <c r="L501" s="1227"/>
      <c r="M501" s="1227"/>
      <c r="N501" s="1227"/>
      <c r="O501" s="1227"/>
      <c r="P501" s="1227"/>
      <c r="Q501" s="1227"/>
      <c r="R501" s="1253" t="s">
        <v>4773</v>
      </c>
      <c r="S501" s="1259" t="s">
        <v>3088</v>
      </c>
      <c r="T501" s="1192"/>
      <c r="U501" s="1227"/>
      <c r="V501" s="1316" t="s">
        <v>3591</v>
      </c>
      <c r="W501" s="1259" t="s">
        <v>3089</v>
      </c>
      <c r="X501" s="1227"/>
      <c r="Y501" s="1227"/>
    </row>
    <row r="502" spans="2:25" s="1028" customFormat="1" hidden="1">
      <c r="B502" s="1183" t="s">
        <v>84</v>
      </c>
      <c r="C502" s="1522" t="s">
        <v>4340</v>
      </c>
      <c r="D502" s="1230">
        <v>0.63124999999999998</v>
      </c>
      <c r="E502" s="1171"/>
      <c r="F502" s="1227"/>
      <c r="G502" s="1227"/>
      <c r="H502" s="1227"/>
      <c r="I502" s="1149" t="str">
        <f>VLOOKUP(瞬跳[[#This Row],[饋線
名稱]],線名!$A$4:$C$1571,2, )</f>
        <v>北斗</v>
      </c>
      <c r="J502" s="1149" t="str">
        <f>VLOOKUP(B502,線名!$A$4:$C$951,3, )</f>
        <v>斗中線</v>
      </c>
      <c r="K502" s="1227"/>
      <c r="L502" s="1227"/>
      <c r="M502" s="1227"/>
      <c r="N502" s="1227"/>
      <c r="O502" s="1227"/>
      <c r="P502" s="1227"/>
      <c r="Q502" s="1227"/>
      <c r="R502" s="1253" t="s">
        <v>4774</v>
      </c>
      <c r="S502" s="1259" t="s">
        <v>3094</v>
      </c>
      <c r="T502" s="1192"/>
      <c r="U502" s="1227"/>
      <c r="V502" s="1316" t="s">
        <v>3632</v>
      </c>
      <c r="W502" s="1259" t="s">
        <v>3094</v>
      </c>
      <c r="X502" s="1227"/>
      <c r="Y502" s="1227"/>
    </row>
    <row r="503" spans="2:25" s="1028" customFormat="1" hidden="1">
      <c r="B503" s="1183" t="s">
        <v>848</v>
      </c>
      <c r="C503" s="1522" t="s">
        <v>3281</v>
      </c>
      <c r="D503" s="1230">
        <v>0.38263888888888892</v>
      </c>
      <c r="E503" s="1171"/>
      <c r="F503" s="1227"/>
      <c r="G503" s="1227"/>
      <c r="H503" s="1227"/>
      <c r="I503" s="1149" t="str">
        <f>VLOOKUP(瞬跳[[#This Row],[饋線
名稱]],線名!$A$4:$C$1571,2, )</f>
        <v>草湖</v>
      </c>
      <c r="J503" s="1149" t="str">
        <f>VLOOKUP(B503,線名!$A$4:$C$951,3, )</f>
        <v>草苑線</v>
      </c>
      <c r="K503" s="1227"/>
      <c r="L503" s="1227"/>
      <c r="M503" s="1227"/>
      <c r="N503" s="1227"/>
      <c r="O503" s="1227"/>
      <c r="P503" s="1227"/>
      <c r="Q503" s="1227"/>
      <c r="R503" s="1253" t="s">
        <v>4775</v>
      </c>
      <c r="S503" s="1259" t="s">
        <v>3088</v>
      </c>
      <c r="T503" s="1192"/>
      <c r="U503" s="1227"/>
      <c r="V503" s="1316" t="s">
        <v>3591</v>
      </c>
      <c r="W503" s="1259" t="s">
        <v>3089</v>
      </c>
      <c r="X503" s="1227"/>
      <c r="Y503" s="1227"/>
    </row>
    <row r="504" spans="2:25" s="1028" customFormat="1" hidden="1">
      <c r="B504" s="1237" t="s">
        <v>1295</v>
      </c>
      <c r="C504" s="1522" t="s">
        <v>3283</v>
      </c>
      <c r="D504" s="1239">
        <v>0.40138888888888885</v>
      </c>
      <c r="E504" s="1171"/>
      <c r="F504" s="1227"/>
      <c r="G504" s="1227"/>
      <c r="H504" s="1227"/>
      <c r="I504" s="1149" t="str">
        <f>VLOOKUP(瞬跳[[#This Row],[饋線
名稱]],線名!$A$4:$C$1571,2, )</f>
        <v>草湖</v>
      </c>
      <c r="J504" s="1149" t="str">
        <f>VLOOKUP(B504,線名!$A$4:$C$951,3, )</f>
        <v>胡厝線</v>
      </c>
      <c r="K504" s="1227"/>
      <c r="L504" s="1227"/>
      <c r="M504" s="1227"/>
      <c r="N504" s="1227"/>
      <c r="O504" s="1227"/>
      <c r="P504" s="1227"/>
      <c r="Q504" s="1227"/>
      <c r="R504" s="1253" t="s">
        <v>4776</v>
      </c>
      <c r="S504" s="1259" t="s">
        <v>3095</v>
      </c>
      <c r="T504" s="1192"/>
      <c r="U504" s="1227"/>
      <c r="V504" s="1316" t="s">
        <v>3591</v>
      </c>
      <c r="W504" s="1259" t="s">
        <v>3095</v>
      </c>
      <c r="X504" s="1227"/>
      <c r="Y504" s="1227"/>
    </row>
    <row r="505" spans="2:25" s="1028" customFormat="1" hidden="1">
      <c r="B505" s="1234" t="s">
        <v>1484</v>
      </c>
      <c r="C505" s="1522" t="s">
        <v>3283</v>
      </c>
      <c r="D505" s="1236">
        <v>0.55208333333333337</v>
      </c>
      <c r="E505" s="1171"/>
      <c r="F505" s="1227"/>
      <c r="G505" s="1227"/>
      <c r="H505" s="1227"/>
      <c r="I505" s="1149" t="str">
        <f>VLOOKUP(瞬跳[[#This Row],[饋線
名稱]],線名!$A$4:$C$1571,2, )</f>
        <v>員林</v>
      </c>
      <c r="J505" s="1149" t="str">
        <f>VLOOKUP(B505,線名!$A$4:$C$951,3, )</f>
        <v>9C37</v>
      </c>
      <c r="K505" s="1227"/>
      <c r="L505" s="1227"/>
      <c r="M505" s="1227"/>
      <c r="N505" s="1227"/>
      <c r="O505" s="1227"/>
      <c r="P505" s="1227"/>
      <c r="Q505" s="1227"/>
      <c r="R505" s="1253" t="s">
        <v>3285</v>
      </c>
      <c r="S505" s="1259" t="s">
        <v>3181</v>
      </c>
      <c r="T505" s="1192"/>
      <c r="U505" s="1227"/>
      <c r="V505" s="1316" t="s">
        <v>3590</v>
      </c>
      <c r="W505" s="1259" t="s">
        <v>3181</v>
      </c>
      <c r="X505" s="1227"/>
      <c r="Y505" s="1227"/>
    </row>
    <row r="506" spans="2:25" s="1028" customFormat="1" hidden="1">
      <c r="B506" s="1237" t="s">
        <v>1484</v>
      </c>
      <c r="C506" s="1522" t="s">
        <v>3283</v>
      </c>
      <c r="D506" s="1239">
        <v>0.55347222222222225</v>
      </c>
      <c r="E506" s="1171"/>
      <c r="F506" s="1227"/>
      <c r="G506" s="1227"/>
      <c r="H506" s="1227"/>
      <c r="I506" s="1149" t="str">
        <f>VLOOKUP(瞬跳[[#This Row],[饋線
名稱]],線名!$A$4:$C$1571,2, )</f>
        <v>員林</v>
      </c>
      <c r="J506" s="1149" t="str">
        <f>VLOOKUP(B506,線名!$A$4:$C$951,3, )</f>
        <v>9C37</v>
      </c>
      <c r="K506" s="1227"/>
      <c r="L506" s="1227"/>
      <c r="M506" s="1227"/>
      <c r="N506" s="1227"/>
      <c r="O506" s="1227"/>
      <c r="P506" s="1227"/>
      <c r="Q506" s="1227"/>
      <c r="R506" s="1304" t="s">
        <v>3285</v>
      </c>
      <c r="S506" s="1259" t="s">
        <v>3181</v>
      </c>
      <c r="T506" s="1192"/>
      <c r="U506" s="1227"/>
      <c r="V506" s="1316" t="s">
        <v>3590</v>
      </c>
      <c r="W506" s="1259" t="s">
        <v>3181</v>
      </c>
      <c r="X506" s="1227"/>
      <c r="Y506" s="1227"/>
    </row>
    <row r="507" spans="2:25" s="1028" customFormat="1" hidden="1">
      <c r="B507" s="1237" t="s">
        <v>1013</v>
      </c>
      <c r="C507" s="1522" t="s">
        <v>3283</v>
      </c>
      <c r="D507" s="1239">
        <v>0.56319444444444444</v>
      </c>
      <c r="E507" s="1171"/>
      <c r="F507" s="1227"/>
      <c r="G507" s="1227"/>
      <c r="H507" s="1227"/>
      <c r="I507" s="1149" t="str">
        <f>VLOOKUP(瞬跳[[#This Row],[饋線
名稱]],線名!$A$4:$C$1571,2, )</f>
        <v>伸港</v>
      </c>
      <c r="J507" s="1149" t="str">
        <f>VLOOKUP(B507,線名!$A$4:$C$951,3, )</f>
        <v>伸隆線</v>
      </c>
      <c r="K507" s="1227"/>
      <c r="L507" s="1227"/>
      <c r="M507" s="1227"/>
      <c r="N507" s="1227"/>
      <c r="O507" s="1227"/>
      <c r="P507" s="1227"/>
      <c r="Q507" s="1227"/>
      <c r="R507" s="1253" t="s">
        <v>4777</v>
      </c>
      <c r="S507" s="1259" t="s">
        <v>3088</v>
      </c>
      <c r="T507" s="1192"/>
      <c r="U507" s="1227"/>
      <c r="V507" s="1316" t="s">
        <v>3589</v>
      </c>
      <c r="W507" s="1259" t="s">
        <v>3089</v>
      </c>
      <c r="X507" s="1227"/>
      <c r="Y507" s="1227"/>
    </row>
    <row r="508" spans="2:25" s="1028" customFormat="1" hidden="1">
      <c r="B508" s="1183" t="s">
        <v>1484</v>
      </c>
      <c r="C508" s="1522" t="s">
        <v>3283</v>
      </c>
      <c r="D508" s="1230">
        <v>0.56597222222222221</v>
      </c>
      <c r="E508" s="1171"/>
      <c r="F508" s="1227"/>
      <c r="G508" s="1227"/>
      <c r="H508" s="1227"/>
      <c r="I508" s="1149" t="str">
        <f>VLOOKUP(瞬跳[[#This Row],[饋線
名稱]],線名!$A$4:$C$1571,2, )</f>
        <v>員林</v>
      </c>
      <c r="J508" s="1149" t="str">
        <f>VLOOKUP(B508,線名!$A$4:$C$951,3, )</f>
        <v>9C37</v>
      </c>
      <c r="K508" s="1227"/>
      <c r="L508" s="1227"/>
      <c r="M508" s="1227"/>
      <c r="N508" s="1227"/>
      <c r="O508" s="1227"/>
      <c r="P508" s="1227"/>
      <c r="Q508" s="1227"/>
      <c r="R508" s="1253" t="s">
        <v>3285</v>
      </c>
      <c r="S508" s="1259" t="s">
        <v>3181</v>
      </c>
      <c r="T508" s="1192"/>
      <c r="U508" s="1227"/>
      <c r="V508" s="1316" t="s">
        <v>3590</v>
      </c>
      <c r="W508" s="1259" t="s">
        <v>3181</v>
      </c>
      <c r="X508" s="1227"/>
      <c r="Y508" s="1227"/>
    </row>
    <row r="509" spans="2:25" s="1028" customFormat="1" hidden="1">
      <c r="B509" s="1231" t="s">
        <v>1549</v>
      </c>
      <c r="C509" s="1522" t="s">
        <v>4341</v>
      </c>
      <c r="D509" s="1233">
        <v>0.23124999999999998</v>
      </c>
      <c r="E509" s="1171"/>
      <c r="F509" s="1227"/>
      <c r="G509" s="1227"/>
      <c r="H509" s="1227"/>
      <c r="I509" s="1149" t="str">
        <f>VLOOKUP(瞬跳[[#This Row],[饋線
名稱]],線名!$A$4:$C$1571,2, )</f>
        <v>員東</v>
      </c>
      <c r="J509" s="1149" t="str">
        <f>VLOOKUP(B509,線名!$A$4:$C$951,3, )</f>
        <v>IU39</v>
      </c>
      <c r="K509" s="1227"/>
      <c r="L509" s="1227"/>
      <c r="M509" s="1227"/>
      <c r="N509" s="1227"/>
      <c r="O509" s="1227"/>
      <c r="P509" s="1227"/>
      <c r="Q509" s="1227"/>
      <c r="R509" s="1253" t="s">
        <v>4778</v>
      </c>
      <c r="S509" s="1259" t="s">
        <v>3088</v>
      </c>
      <c r="T509" s="1192"/>
      <c r="U509" s="1227"/>
      <c r="V509" s="1316" t="s">
        <v>3590</v>
      </c>
      <c r="W509" s="1259" t="s">
        <v>3089</v>
      </c>
      <c r="X509" s="1227"/>
      <c r="Y509" s="1227"/>
    </row>
    <row r="510" spans="2:25" s="1028" customFormat="1" hidden="1">
      <c r="B510" s="1231" t="s">
        <v>222</v>
      </c>
      <c r="C510" s="1522" t="s">
        <v>4342</v>
      </c>
      <c r="D510" s="1233">
        <v>0.34722222222222227</v>
      </c>
      <c r="E510" s="1171"/>
      <c r="F510" s="1227"/>
      <c r="G510" s="1227"/>
      <c r="H510" s="1227"/>
      <c r="I510" s="1149" t="str">
        <f>VLOOKUP(瞬跳[[#This Row],[饋線
名稱]],線名!$A$4:$C$1571,2, )</f>
        <v>大城</v>
      </c>
      <c r="J510" s="1149" t="str">
        <f>VLOOKUP(B510,線名!$A$4:$C$951,3, )</f>
        <v>9L29</v>
      </c>
      <c r="K510" s="1227"/>
      <c r="L510" s="1227"/>
      <c r="M510" s="1227"/>
      <c r="N510" s="1227"/>
      <c r="O510" s="1227"/>
      <c r="P510" s="1227"/>
      <c r="Q510" s="1227"/>
      <c r="R510" s="1255" t="s">
        <v>4779</v>
      </c>
      <c r="S510" s="1257" t="s">
        <v>3088</v>
      </c>
      <c r="T510" s="1192"/>
      <c r="U510" s="1227"/>
      <c r="V510" s="1316" t="s">
        <v>3591</v>
      </c>
      <c r="W510" s="1257" t="s">
        <v>3089</v>
      </c>
      <c r="X510" s="1227"/>
      <c r="Y510" s="1227"/>
    </row>
    <row r="511" spans="2:25" s="1028" customFormat="1" hidden="1">
      <c r="B511" s="1231" t="s">
        <v>1212</v>
      </c>
      <c r="C511" s="1522" t="s">
        <v>4148</v>
      </c>
      <c r="D511" s="1233">
        <v>0.92083333333333339</v>
      </c>
      <c r="E511" s="1039" t="s">
        <v>998</v>
      </c>
      <c r="F511" s="1227"/>
      <c r="G511" s="1227"/>
      <c r="H511" s="1227"/>
      <c r="I511" s="1149" t="str">
        <f>VLOOKUP(瞬跳[[#This Row],[饋線
名稱]],線名!$A$4:$C$1571,2, )</f>
        <v>二水</v>
      </c>
      <c r="J511" s="1149" t="str">
        <f>VLOOKUP(B511,線名!$A$4:$C$951,3, )</f>
        <v>羽台線</v>
      </c>
      <c r="K511" s="1227"/>
      <c r="L511" s="1227"/>
      <c r="M511" s="1227"/>
      <c r="N511" s="1227"/>
      <c r="O511" s="1227"/>
      <c r="P511" s="1227"/>
      <c r="Q511" s="1227"/>
      <c r="R511" s="1249" t="s">
        <v>4160</v>
      </c>
      <c r="S511" s="1257" t="s">
        <v>3088</v>
      </c>
      <c r="T511" s="1192" t="s">
        <v>258</v>
      </c>
      <c r="U511" s="1227"/>
      <c r="V511" s="1317" t="s">
        <v>3634</v>
      </c>
      <c r="W511" s="1257" t="s">
        <v>3089</v>
      </c>
      <c r="X511" s="1227"/>
      <c r="Y511" s="1227"/>
    </row>
    <row r="512" spans="2:25" s="1028" customFormat="1" hidden="1">
      <c r="B512" s="1183" t="s">
        <v>233</v>
      </c>
      <c r="C512" s="1522" t="s">
        <v>4149</v>
      </c>
      <c r="D512" s="1230">
        <v>0.30624999999999997</v>
      </c>
      <c r="E512" s="1039" t="s">
        <v>998</v>
      </c>
      <c r="F512" s="1227"/>
      <c r="G512" s="1227"/>
      <c r="H512" s="1227"/>
      <c r="I512" s="1149" t="str">
        <f>VLOOKUP(瞬跳[[#This Row],[饋線
名稱]],線名!$A$4:$C$1571,2, )</f>
        <v>大城</v>
      </c>
      <c r="J512" s="1149" t="str">
        <f>VLOOKUP(B512,線名!$A$4:$C$951,3, )</f>
        <v>9L40</v>
      </c>
      <c r="K512" s="1227"/>
      <c r="L512" s="1227"/>
      <c r="M512" s="1227"/>
      <c r="N512" s="1227"/>
      <c r="O512" s="1227"/>
      <c r="P512" s="1227"/>
      <c r="Q512" s="1227"/>
      <c r="R512" s="1250" t="s">
        <v>4161</v>
      </c>
      <c r="S512" s="1257" t="s">
        <v>3152</v>
      </c>
      <c r="T512" s="1192"/>
      <c r="U512" s="1227"/>
      <c r="V512" s="1317" t="s">
        <v>3591</v>
      </c>
      <c r="W512" s="1257" t="s">
        <v>3152</v>
      </c>
      <c r="X512" s="1227"/>
      <c r="Y512" s="1227"/>
    </row>
    <row r="513" spans="2:25" s="1028" customFormat="1" hidden="1">
      <c r="B513" s="1234" t="s">
        <v>690</v>
      </c>
      <c r="C513" s="1522" t="s">
        <v>4150</v>
      </c>
      <c r="D513" s="1236">
        <v>0.61875000000000002</v>
      </c>
      <c r="E513" s="1039" t="s">
        <v>998</v>
      </c>
      <c r="F513" s="1227"/>
      <c r="G513" s="1227"/>
      <c r="H513" s="1227"/>
      <c r="I513" s="1149" t="str">
        <f>VLOOKUP(瞬跳[[#This Row],[饋線
名稱]],線名!$A$4:$C$1571,2, )</f>
        <v>員東</v>
      </c>
      <c r="J513" s="1149" t="str">
        <f>VLOOKUP(B513,線名!$A$4:$C$951,3, )</f>
        <v>山腳線</v>
      </c>
      <c r="K513" s="1227"/>
      <c r="L513" s="1227"/>
      <c r="M513" s="1227"/>
      <c r="N513" s="1227"/>
      <c r="O513" s="1227"/>
      <c r="P513" s="1227"/>
      <c r="Q513" s="1227"/>
      <c r="R513" s="1249" t="s">
        <v>4162</v>
      </c>
      <c r="S513" s="1257" t="s">
        <v>3088</v>
      </c>
      <c r="T513" s="1192" t="s">
        <v>258</v>
      </c>
      <c r="U513" s="1227"/>
      <c r="V513" s="1317" t="s">
        <v>3590</v>
      </c>
      <c r="W513" s="1257" t="s">
        <v>3089</v>
      </c>
      <c r="X513" s="1227"/>
      <c r="Y513" s="1227"/>
    </row>
    <row r="514" spans="2:25" s="1028" customFormat="1" hidden="1">
      <c r="B514" s="1183" t="s">
        <v>1212</v>
      </c>
      <c r="C514" s="1522" t="s">
        <v>3293</v>
      </c>
      <c r="D514" s="1230">
        <v>4.7916666666666663E-2</v>
      </c>
      <c r="E514" s="1039" t="s">
        <v>998</v>
      </c>
      <c r="F514" s="1227"/>
      <c r="G514" s="1227"/>
      <c r="H514" s="1227"/>
      <c r="I514" s="1149" t="str">
        <f>VLOOKUP(瞬跳[[#This Row],[饋線
名稱]],線名!$A$4:$C$1571,2, )</f>
        <v>二水</v>
      </c>
      <c r="J514" s="1149" t="str">
        <f>VLOOKUP(B514,線名!$A$4:$C$951,3, )</f>
        <v>羽台線</v>
      </c>
      <c r="K514" s="1227"/>
      <c r="L514" s="1227"/>
      <c r="M514" s="1227"/>
      <c r="N514" s="1227"/>
      <c r="O514" s="1227"/>
      <c r="P514" s="1227"/>
      <c r="Q514" s="1227"/>
      <c r="R514" s="1250" t="s">
        <v>4163</v>
      </c>
      <c r="S514" s="1257" t="s">
        <v>3094</v>
      </c>
      <c r="T514" s="1192"/>
      <c r="U514" s="1227"/>
      <c r="V514" s="1317" t="s">
        <v>3634</v>
      </c>
      <c r="W514" s="1257" t="s">
        <v>3094</v>
      </c>
      <c r="X514" s="1227"/>
      <c r="Y514" s="1227"/>
    </row>
    <row r="515" spans="2:25" s="1028" customFormat="1" hidden="1">
      <c r="B515" s="1237" t="s">
        <v>513</v>
      </c>
      <c r="C515" s="1522" t="s">
        <v>3296</v>
      </c>
      <c r="D515" s="1239">
        <v>0.61875000000000002</v>
      </c>
      <c r="E515" s="1039" t="s">
        <v>998</v>
      </c>
      <c r="F515" s="1227"/>
      <c r="G515" s="1227"/>
      <c r="H515" s="1227"/>
      <c r="I515" s="1149" t="str">
        <f>VLOOKUP(瞬跳[[#This Row],[饋線
名稱]],線名!$A$4:$C$1571,2, )</f>
        <v>大霞</v>
      </c>
      <c r="J515" s="1149" t="str">
        <f>VLOOKUP(B515,線名!$A$4:$C$951,3, )</f>
        <v>9K36</v>
      </c>
      <c r="K515" s="1227"/>
      <c r="L515" s="1227"/>
      <c r="M515" s="1227"/>
      <c r="N515" s="1227"/>
      <c r="O515" s="1227"/>
      <c r="P515" s="1227"/>
      <c r="Q515" s="1227"/>
      <c r="R515" s="1250" t="s">
        <v>4164</v>
      </c>
      <c r="S515" s="1257" t="s">
        <v>3105</v>
      </c>
      <c r="T515" s="1192"/>
      <c r="U515" s="1227"/>
      <c r="V515" s="1317" t="s">
        <v>3589</v>
      </c>
      <c r="W515" s="1257" t="s">
        <v>3105</v>
      </c>
      <c r="X515" s="1227"/>
      <c r="Y515" s="1227"/>
    </row>
    <row r="516" spans="2:25" s="1028" customFormat="1" hidden="1">
      <c r="B516" s="1241" t="s">
        <v>887</v>
      </c>
      <c r="C516" s="1522" t="s">
        <v>3296</v>
      </c>
      <c r="D516" s="1242">
        <v>0.93263888888888891</v>
      </c>
      <c r="E516" s="1039" t="s">
        <v>998</v>
      </c>
      <c r="F516" s="1227"/>
      <c r="G516" s="1227"/>
      <c r="H516" s="1227"/>
      <c r="I516" s="1149" t="str">
        <f>VLOOKUP(瞬跳[[#This Row],[饋線
名稱]],線名!$A$4:$C$1571,2, )</f>
        <v>大村</v>
      </c>
      <c r="J516" s="1149" t="str">
        <f>VLOOKUP(B516,線名!$A$4:$C$951,3, )</f>
        <v>上莊線</v>
      </c>
      <c r="K516" s="1227"/>
      <c r="L516" s="1227"/>
      <c r="M516" s="1227"/>
      <c r="N516" s="1227"/>
      <c r="O516" s="1227"/>
      <c r="P516" s="1227"/>
      <c r="Q516" s="1227"/>
      <c r="R516" s="1250" t="s">
        <v>4165</v>
      </c>
      <c r="S516" s="1257" t="s">
        <v>3095</v>
      </c>
      <c r="T516" s="1192"/>
      <c r="U516" s="1227"/>
      <c r="V516" s="1317" t="s">
        <v>3590</v>
      </c>
      <c r="W516" s="1257" t="s">
        <v>3095</v>
      </c>
      <c r="X516" s="1227"/>
      <c r="Y516" s="1227"/>
    </row>
    <row r="517" spans="2:25" s="1028" customFormat="1" hidden="1">
      <c r="B517" s="1241" t="s">
        <v>1071</v>
      </c>
      <c r="C517" s="1522" t="s">
        <v>4151</v>
      </c>
      <c r="D517" s="1242">
        <v>0.24097222222222223</v>
      </c>
      <c r="E517" s="1039" t="s">
        <v>998</v>
      </c>
      <c r="F517" s="1227"/>
      <c r="G517" s="1227"/>
      <c r="H517" s="1227"/>
      <c r="I517" s="1149" t="str">
        <f>VLOOKUP(瞬跳[[#This Row],[饋線
名稱]],線名!$A$4:$C$1571,2, )</f>
        <v>溪湖</v>
      </c>
      <c r="J517" s="1149" t="str">
        <f>VLOOKUP(B517,線名!$A$4:$C$951,3, )</f>
        <v>二重線</v>
      </c>
      <c r="K517" s="1227"/>
      <c r="L517" s="1227"/>
      <c r="M517" s="1227"/>
      <c r="N517" s="1227"/>
      <c r="O517" s="1227"/>
      <c r="P517" s="1227"/>
      <c r="Q517" s="1227"/>
      <c r="R517" s="1250" t="s">
        <v>4166</v>
      </c>
      <c r="S517" s="1257" t="s">
        <v>3088</v>
      </c>
      <c r="T517" s="1192" t="s">
        <v>258</v>
      </c>
      <c r="U517" s="1227"/>
      <c r="V517" s="1317" t="s">
        <v>3590</v>
      </c>
      <c r="W517" s="1257" t="s">
        <v>3089</v>
      </c>
      <c r="X517" s="1227"/>
      <c r="Y517" s="1227"/>
    </row>
    <row r="518" spans="2:25" s="1028" customFormat="1" hidden="1">
      <c r="B518" s="1244" t="s">
        <v>446</v>
      </c>
      <c r="C518" s="1522" t="s">
        <v>4151</v>
      </c>
      <c r="D518" s="1245">
        <v>0.44722222222222219</v>
      </c>
      <c r="E518" s="1039" t="s">
        <v>998</v>
      </c>
      <c r="F518" s="1227"/>
      <c r="G518" s="1227"/>
      <c r="H518" s="1227"/>
      <c r="I518" s="1149" t="str">
        <f>VLOOKUP(瞬跳[[#This Row],[饋線
名稱]],線名!$A$4:$C$1571,2, )</f>
        <v>大城</v>
      </c>
      <c r="J518" s="1149" t="str">
        <f>VLOOKUP(B518,線名!$A$4:$C$951,3, )</f>
        <v>9L22</v>
      </c>
      <c r="K518" s="1227"/>
      <c r="L518" s="1227"/>
      <c r="M518" s="1227"/>
      <c r="N518" s="1227"/>
      <c r="O518" s="1227"/>
      <c r="P518" s="1227"/>
      <c r="Q518" s="1227"/>
      <c r="R518" s="1250" t="s">
        <v>4167</v>
      </c>
      <c r="S518" s="1257" t="s">
        <v>3320</v>
      </c>
      <c r="T518" s="1192"/>
      <c r="U518" s="1227"/>
      <c r="V518" s="1317" t="s">
        <v>3591</v>
      </c>
      <c r="W518" s="1257" t="s">
        <v>3320</v>
      </c>
      <c r="X518" s="1227"/>
      <c r="Y518" s="1227"/>
    </row>
    <row r="519" spans="2:25" s="1028" customFormat="1" hidden="1">
      <c r="B519" s="1183" t="s">
        <v>241</v>
      </c>
      <c r="C519" s="1522" t="s">
        <v>4152</v>
      </c>
      <c r="D519" s="1230">
        <v>9.7916666666666666E-2</v>
      </c>
      <c r="E519" s="1039" t="s">
        <v>998</v>
      </c>
      <c r="F519" s="1227"/>
      <c r="G519" s="1227"/>
      <c r="H519" s="1227"/>
      <c r="I519" s="1149" t="str">
        <f>VLOOKUP(瞬跳[[#This Row],[饋線
名稱]],線名!$A$4:$C$1571,2, )</f>
        <v>彰林</v>
      </c>
      <c r="J519" s="1149" t="str">
        <f>VLOOKUP(B519,線名!$A$4:$C$951,3, )</f>
        <v>9M27</v>
      </c>
      <c r="K519" s="1227"/>
      <c r="L519" s="1227"/>
      <c r="M519" s="1227"/>
      <c r="N519" s="1227"/>
      <c r="O519" s="1227"/>
      <c r="P519" s="1227"/>
      <c r="Q519" s="1227"/>
      <c r="R519" s="1251" t="s">
        <v>4168</v>
      </c>
      <c r="S519" s="1257" t="s">
        <v>3194</v>
      </c>
      <c r="T519" s="1192" t="s">
        <v>1673</v>
      </c>
      <c r="U519" s="1227"/>
      <c r="V519" s="1317" t="s">
        <v>3591</v>
      </c>
      <c r="W519" s="1257" t="s">
        <v>3194</v>
      </c>
      <c r="X519" s="1227"/>
      <c r="Y519" s="1227"/>
    </row>
    <row r="520" spans="2:25" s="1028" customFormat="1" hidden="1">
      <c r="B520" s="1237" t="s">
        <v>1377</v>
      </c>
      <c r="C520" s="1522" t="s">
        <v>4153</v>
      </c>
      <c r="D520" s="1239">
        <v>0.2388888888888889</v>
      </c>
      <c r="E520" s="1039" t="s">
        <v>998</v>
      </c>
      <c r="F520" s="1227"/>
      <c r="G520" s="1227"/>
      <c r="H520" s="1227"/>
      <c r="I520" s="1149" t="str">
        <f>VLOOKUP(瞬跳[[#This Row],[饋線
名稱]],線名!$A$4:$C$1571,2, )</f>
        <v>員林</v>
      </c>
      <c r="J520" s="1149" t="str">
        <f>VLOOKUP(B520,線名!$A$4:$C$951,3, )</f>
        <v>9C39</v>
      </c>
      <c r="K520" s="1227"/>
      <c r="L520" s="1227"/>
      <c r="M520" s="1227"/>
      <c r="N520" s="1227"/>
      <c r="O520" s="1227"/>
      <c r="P520" s="1227"/>
      <c r="Q520" s="1227"/>
      <c r="R520" s="1250" t="s">
        <v>4169</v>
      </c>
      <c r="S520" s="1257" t="s">
        <v>3088</v>
      </c>
      <c r="T520" s="1192" t="s">
        <v>258</v>
      </c>
      <c r="U520" s="1227"/>
      <c r="V520" s="1317" t="s">
        <v>3633</v>
      </c>
      <c r="W520" s="1257" t="s">
        <v>3089</v>
      </c>
      <c r="X520" s="1227"/>
      <c r="Y520" s="1227"/>
    </row>
    <row r="521" spans="2:25" s="1028" customFormat="1" hidden="1">
      <c r="B521" s="1237" t="s">
        <v>1124</v>
      </c>
      <c r="C521" s="1522" t="s">
        <v>4154</v>
      </c>
      <c r="D521" s="1239">
        <v>0.69027777777777777</v>
      </c>
      <c r="E521" s="1039" t="s">
        <v>998</v>
      </c>
      <c r="F521" s="1227"/>
      <c r="G521" s="1227"/>
      <c r="H521" s="1227"/>
      <c r="I521" s="1149" t="str">
        <f>VLOOKUP(瞬跳[[#This Row],[饋線
名稱]],線名!$A$4:$C$1571,2, )</f>
        <v>社頭</v>
      </c>
      <c r="J521" s="1149" t="str">
        <f>VLOOKUP(B521,線名!$A$4:$C$951,3, )</f>
        <v>IR37</v>
      </c>
      <c r="K521" s="1227"/>
      <c r="L521" s="1227"/>
      <c r="M521" s="1227"/>
      <c r="N521" s="1227"/>
      <c r="O521" s="1227"/>
      <c r="P521" s="1227"/>
      <c r="Q521" s="1227"/>
      <c r="R521" s="1250" t="s">
        <v>4170</v>
      </c>
      <c r="S521" s="1257" t="s">
        <v>3096</v>
      </c>
      <c r="T521" s="1192"/>
      <c r="U521" s="1227"/>
      <c r="V521" s="1317" t="s">
        <v>3633</v>
      </c>
      <c r="W521" s="1257" t="s">
        <v>3096</v>
      </c>
      <c r="X521" s="1227"/>
      <c r="Y521" s="1227"/>
    </row>
    <row r="522" spans="2:25" s="1028" customFormat="1" hidden="1">
      <c r="B522" s="1237" t="s">
        <v>1450</v>
      </c>
      <c r="C522" s="1522" t="s">
        <v>4154</v>
      </c>
      <c r="D522" s="1239">
        <v>0.90486111111111101</v>
      </c>
      <c r="E522" s="1039" t="s">
        <v>998</v>
      </c>
      <c r="F522" s="1227"/>
      <c r="G522" s="1227"/>
      <c r="H522" s="1227"/>
      <c r="I522" s="1149" t="str">
        <f>VLOOKUP(瞬跳[[#This Row],[饋線
名稱]],線名!$A$4:$C$1571,2, )</f>
        <v>全興</v>
      </c>
      <c r="J522" s="1149" t="str">
        <f>VLOOKUP(B522,線名!$A$4:$C$951,3, )</f>
        <v>IZ26</v>
      </c>
      <c r="K522" s="1227"/>
      <c r="L522" s="1227"/>
      <c r="M522" s="1227"/>
      <c r="N522" s="1227"/>
      <c r="O522" s="1227"/>
      <c r="P522" s="1227"/>
      <c r="Q522" s="1227"/>
      <c r="R522" s="1250" t="s">
        <v>4171</v>
      </c>
      <c r="S522" s="1257" t="s">
        <v>3090</v>
      </c>
      <c r="T522" s="1192"/>
      <c r="U522" s="1227"/>
      <c r="V522" s="1317" t="s">
        <v>3589</v>
      </c>
      <c r="W522" s="1257" t="s">
        <v>3090</v>
      </c>
      <c r="X522" s="1227"/>
      <c r="Y522" s="1227"/>
    </row>
    <row r="523" spans="2:25" s="1028" customFormat="1" hidden="1">
      <c r="B523" s="1237" t="s">
        <v>1450</v>
      </c>
      <c r="C523" s="1522" t="s">
        <v>3300</v>
      </c>
      <c r="D523" s="1239">
        <v>0.42083333333333334</v>
      </c>
      <c r="E523" s="1039" t="s">
        <v>998</v>
      </c>
      <c r="F523" s="1227"/>
      <c r="G523" s="1227"/>
      <c r="H523" s="1227"/>
      <c r="I523" s="1149" t="str">
        <f>VLOOKUP(瞬跳[[#This Row],[饋線
名稱]],線名!$A$4:$C$1571,2, )</f>
        <v>全興</v>
      </c>
      <c r="J523" s="1149" t="str">
        <f>VLOOKUP(B523,線名!$A$4:$C$951,3, )</f>
        <v>IZ26</v>
      </c>
      <c r="K523" s="1227"/>
      <c r="L523" s="1227"/>
      <c r="M523" s="1227"/>
      <c r="N523" s="1227"/>
      <c r="O523" s="1227"/>
      <c r="P523" s="1227"/>
      <c r="Q523" s="1227"/>
      <c r="R523" s="1250" t="s">
        <v>4172</v>
      </c>
      <c r="S523" s="1257" t="s">
        <v>3216</v>
      </c>
      <c r="T523" s="1192"/>
      <c r="U523" s="1227"/>
      <c r="V523" s="1317" t="s">
        <v>3589</v>
      </c>
      <c r="W523" s="1257" t="s">
        <v>3216</v>
      </c>
      <c r="X523" s="1227"/>
      <c r="Y523" s="1227"/>
    </row>
    <row r="524" spans="2:25" s="1028" customFormat="1" hidden="1">
      <c r="B524" s="1237" t="s">
        <v>908</v>
      </c>
      <c r="C524" s="1522" t="s">
        <v>3300</v>
      </c>
      <c r="D524" s="1239">
        <v>0.68541666666666667</v>
      </c>
      <c r="E524" s="1039" t="s">
        <v>998</v>
      </c>
      <c r="F524" s="1227"/>
      <c r="G524" s="1227"/>
      <c r="H524" s="1227"/>
      <c r="I524" s="1149" t="str">
        <f>VLOOKUP(瞬跳[[#This Row],[饋線
名稱]],線名!$A$4:$C$1571,2, )</f>
        <v>和美</v>
      </c>
      <c r="J524" s="1149" t="str">
        <f>VLOOKUP(B524,線名!$A$4:$C$951,3, )</f>
        <v>和美線</v>
      </c>
      <c r="K524" s="1227"/>
      <c r="L524" s="1227"/>
      <c r="M524" s="1227"/>
      <c r="N524" s="1227"/>
      <c r="O524" s="1227"/>
      <c r="P524" s="1227"/>
      <c r="Q524" s="1227"/>
      <c r="R524" s="1250" t="s">
        <v>4173</v>
      </c>
      <c r="S524" s="1257" t="s">
        <v>3090</v>
      </c>
      <c r="T524" s="1192"/>
      <c r="U524" s="1227"/>
      <c r="V524" s="1317" t="s">
        <v>3589</v>
      </c>
      <c r="W524" s="1257" t="s">
        <v>3090</v>
      </c>
      <c r="X524" s="1227"/>
      <c r="Y524" s="1227"/>
    </row>
    <row r="525" spans="2:25" s="1028" customFormat="1" hidden="1">
      <c r="B525" s="1246" t="s">
        <v>908</v>
      </c>
      <c r="C525" s="1522" t="s">
        <v>3300</v>
      </c>
      <c r="D525" s="1247">
        <v>0.70138888888888884</v>
      </c>
      <c r="E525" s="1039" t="s">
        <v>998</v>
      </c>
      <c r="F525" s="1227"/>
      <c r="G525" s="1227"/>
      <c r="H525" s="1227"/>
      <c r="I525" s="1149" t="str">
        <f>VLOOKUP(瞬跳[[#This Row],[饋線
名稱]],線名!$A$4:$C$1571,2, )</f>
        <v>和美</v>
      </c>
      <c r="J525" s="1149" t="str">
        <f>VLOOKUP(B525,線名!$A$4:$C$951,3, )</f>
        <v>和美線</v>
      </c>
      <c r="K525" s="1227"/>
      <c r="L525" s="1227"/>
      <c r="M525" s="1227"/>
      <c r="N525" s="1227"/>
      <c r="O525" s="1227"/>
      <c r="P525" s="1227"/>
      <c r="Q525" s="1227"/>
      <c r="R525" s="1250" t="s">
        <v>4173</v>
      </c>
      <c r="S525" s="1257" t="s">
        <v>3090</v>
      </c>
      <c r="T525" s="1192"/>
      <c r="U525" s="1227"/>
      <c r="V525" s="1317" t="s">
        <v>3589</v>
      </c>
      <c r="W525" s="1257" t="s">
        <v>3090</v>
      </c>
      <c r="X525" s="1227"/>
      <c r="Y525" s="1227"/>
    </row>
    <row r="526" spans="2:25" s="1028" customFormat="1" hidden="1">
      <c r="B526" s="1183" t="s">
        <v>406</v>
      </c>
      <c r="C526" s="1522" t="s">
        <v>4155</v>
      </c>
      <c r="D526" s="1230">
        <v>0.22013888888888888</v>
      </c>
      <c r="E526" s="1039" t="s">
        <v>998</v>
      </c>
      <c r="F526" s="1227"/>
      <c r="G526" s="1227"/>
      <c r="H526" s="1227"/>
      <c r="I526" s="1149" t="str">
        <f>VLOOKUP(瞬跳[[#This Row],[饋線
名稱]],線名!$A$4:$C$1571,2, )</f>
        <v>社頭</v>
      </c>
      <c r="J526" s="1149" t="str">
        <f>VLOOKUP(B526,線名!$A$4:$C$951,3, )</f>
        <v>社東線</v>
      </c>
      <c r="K526" s="1227"/>
      <c r="L526" s="1227"/>
      <c r="M526" s="1227"/>
      <c r="N526" s="1227"/>
      <c r="O526" s="1227"/>
      <c r="P526" s="1227"/>
      <c r="Q526" s="1227"/>
      <c r="R526" s="1250" t="s">
        <v>4174</v>
      </c>
      <c r="S526" s="1257" t="s">
        <v>3152</v>
      </c>
      <c r="T526" s="1192"/>
      <c r="U526" s="1227"/>
      <c r="V526" s="1317" t="s">
        <v>3670</v>
      </c>
      <c r="W526" s="1257" t="s">
        <v>3152</v>
      </c>
      <c r="X526" s="1227"/>
      <c r="Y526" s="1227"/>
    </row>
    <row r="527" spans="2:25" s="1028" customFormat="1" hidden="1">
      <c r="B527" s="1234" t="s">
        <v>234</v>
      </c>
      <c r="C527" s="1522" t="s">
        <v>4156</v>
      </c>
      <c r="D527" s="1236">
        <v>0.35972222222222222</v>
      </c>
      <c r="E527" s="1039" t="s">
        <v>998</v>
      </c>
      <c r="F527" s="1227"/>
      <c r="G527" s="1227"/>
      <c r="H527" s="1227"/>
      <c r="I527" s="1149" t="str">
        <f>VLOOKUP(瞬跳[[#This Row],[饋線
名稱]],線名!$A$4:$C$1571,2, )</f>
        <v>彰林</v>
      </c>
      <c r="J527" s="1149" t="str">
        <f>VLOOKUP(B527,線名!$A$4:$C$951,3, )</f>
        <v>9M21</v>
      </c>
      <c r="K527" s="1227"/>
      <c r="L527" s="1227"/>
      <c r="M527" s="1227"/>
      <c r="N527" s="1227"/>
      <c r="O527" s="1227"/>
      <c r="P527" s="1227"/>
      <c r="Q527" s="1227"/>
      <c r="R527" s="1250" t="s">
        <v>4175</v>
      </c>
      <c r="S527" s="1257" t="s">
        <v>3088</v>
      </c>
      <c r="T527" s="1192" t="s">
        <v>258</v>
      </c>
      <c r="U527" s="1227"/>
      <c r="V527" s="1317" t="s">
        <v>3591</v>
      </c>
      <c r="W527" s="1257" t="s">
        <v>3089</v>
      </c>
      <c r="X527" s="1227"/>
      <c r="Y527" s="1227"/>
    </row>
    <row r="528" spans="2:25" s="1028" customFormat="1" hidden="1">
      <c r="B528" s="1248" t="s">
        <v>135</v>
      </c>
      <c r="C528" s="1522" t="s">
        <v>4156</v>
      </c>
      <c r="D528" s="1239">
        <v>0.35972222222222222</v>
      </c>
      <c r="E528" s="1039" t="s">
        <v>998</v>
      </c>
      <c r="F528" s="1227"/>
      <c r="G528" s="1227"/>
      <c r="H528" s="1227"/>
      <c r="I528" s="1149" t="str">
        <f>VLOOKUP(瞬跳[[#This Row],[饋線
名稱]],線名!$A$4:$C$1571,2, )</f>
        <v>彰林</v>
      </c>
      <c r="J528" s="1149" t="str">
        <f>VLOOKUP(B528,線名!$A$4:$C$951,3, )</f>
        <v>9M38</v>
      </c>
      <c r="K528" s="1227"/>
      <c r="L528" s="1227"/>
      <c r="M528" s="1227"/>
      <c r="N528" s="1227"/>
      <c r="O528" s="1227"/>
      <c r="P528" s="1227"/>
      <c r="Q528" s="1227"/>
      <c r="R528" s="1250" t="s">
        <v>4175</v>
      </c>
      <c r="S528" s="1257" t="s">
        <v>3088</v>
      </c>
      <c r="T528" s="1192" t="s">
        <v>258</v>
      </c>
      <c r="U528" s="1227"/>
      <c r="V528" s="1317" t="s">
        <v>3591</v>
      </c>
      <c r="W528" s="1257" t="s">
        <v>3089</v>
      </c>
      <c r="X528" s="1227"/>
      <c r="Y528" s="1227"/>
    </row>
    <row r="529" spans="2:25" s="1028" customFormat="1" hidden="1">
      <c r="B529" s="1234" t="s">
        <v>536</v>
      </c>
      <c r="C529" s="1522" t="s">
        <v>4157</v>
      </c>
      <c r="D529" s="1236">
        <v>0.24583333333333335</v>
      </c>
      <c r="E529" s="1039" t="s">
        <v>998</v>
      </c>
      <c r="F529" s="1227"/>
      <c r="G529" s="1227"/>
      <c r="H529" s="1227"/>
      <c r="I529" s="1149" t="str">
        <f>VLOOKUP(瞬跳[[#This Row],[饋線
名稱]],線名!$A$4:$C$1571,2, )</f>
        <v>北斗</v>
      </c>
      <c r="J529" s="1149" t="str">
        <f>VLOOKUP(B529,線名!$A$4:$C$951,3, )</f>
        <v>斗鳳線</v>
      </c>
      <c r="K529" s="1227"/>
      <c r="L529" s="1227"/>
      <c r="M529" s="1227"/>
      <c r="N529" s="1227"/>
      <c r="O529" s="1227"/>
      <c r="P529" s="1227"/>
      <c r="Q529" s="1227"/>
      <c r="R529" s="1250" t="s">
        <v>4176</v>
      </c>
      <c r="S529" s="1257" t="s">
        <v>3088</v>
      </c>
      <c r="T529" s="1192" t="s">
        <v>258</v>
      </c>
      <c r="U529" s="1227"/>
      <c r="V529" s="1317" t="s">
        <v>3633</v>
      </c>
      <c r="W529" s="1257" t="s">
        <v>3089</v>
      </c>
      <c r="X529" s="1227"/>
      <c r="Y529" s="1227"/>
    </row>
    <row r="530" spans="2:25" s="1028" customFormat="1" hidden="1">
      <c r="B530" s="1234" t="s">
        <v>1196</v>
      </c>
      <c r="C530" s="1522" t="s">
        <v>3302</v>
      </c>
      <c r="D530" s="1236">
        <v>0.28680555555555554</v>
      </c>
      <c r="E530" s="1039" t="s">
        <v>998</v>
      </c>
      <c r="F530" s="1227"/>
      <c r="G530" s="1227"/>
      <c r="H530" s="1227"/>
      <c r="I530" s="1149" t="str">
        <f>VLOOKUP(瞬跳[[#This Row],[饋線
名稱]],線名!$A$4:$C$1571,2, )</f>
        <v>草港</v>
      </c>
      <c r="J530" s="1149" t="str">
        <f>VLOOKUP(B530,線名!$A$4:$C$951,3, )</f>
        <v>草中線</v>
      </c>
      <c r="K530" s="1227"/>
      <c r="L530" s="1227"/>
      <c r="M530" s="1227"/>
      <c r="N530" s="1227"/>
      <c r="O530" s="1227"/>
      <c r="P530" s="1227"/>
      <c r="Q530" s="1227"/>
      <c r="R530" s="1250" t="s">
        <v>4177</v>
      </c>
      <c r="S530" s="1257" t="s">
        <v>3097</v>
      </c>
      <c r="T530" s="1192"/>
      <c r="U530" s="1227"/>
      <c r="V530" s="1317" t="s">
        <v>3589</v>
      </c>
      <c r="W530" s="1257" t="s">
        <v>3097</v>
      </c>
      <c r="X530" s="1227"/>
      <c r="Y530" s="1227"/>
    </row>
    <row r="531" spans="2:25" s="1028" customFormat="1" hidden="1">
      <c r="B531" s="1234" t="s">
        <v>3245</v>
      </c>
      <c r="C531" s="1522" t="s">
        <v>4158</v>
      </c>
      <c r="D531" s="1236">
        <v>0.19583333333333333</v>
      </c>
      <c r="E531" s="1039" t="s">
        <v>998</v>
      </c>
      <c r="F531" s="1227"/>
      <c r="G531" s="1227"/>
      <c r="H531" s="1227"/>
      <c r="I531" s="1149" t="str">
        <f>VLOOKUP(瞬跳[[#This Row],[饋線
名稱]],線名!$A$4:$C$1571,2, )</f>
        <v>漢寶</v>
      </c>
      <c r="J531" s="1149" t="str">
        <f>VLOOKUP(B531,線名!$A$4:$C$951,3, )</f>
        <v>9G20</v>
      </c>
      <c r="K531" s="1227"/>
      <c r="L531" s="1227"/>
      <c r="M531" s="1227"/>
      <c r="N531" s="1227"/>
      <c r="O531" s="1227"/>
      <c r="P531" s="1227"/>
      <c r="Q531" s="1227"/>
      <c r="R531" s="1250" t="s">
        <v>4178</v>
      </c>
      <c r="S531" s="1257" t="s">
        <v>3167</v>
      </c>
      <c r="T531" s="1192"/>
      <c r="U531" s="1227"/>
      <c r="V531" s="1317" t="s">
        <v>3589</v>
      </c>
      <c r="W531" s="1257" t="s">
        <v>3167</v>
      </c>
      <c r="X531" s="1227"/>
      <c r="Y531" s="1227"/>
    </row>
    <row r="532" spans="2:25" s="1028" customFormat="1" hidden="1">
      <c r="B532" s="1183" t="s">
        <v>1411</v>
      </c>
      <c r="C532" s="1522" t="s">
        <v>4159</v>
      </c>
      <c r="D532" s="1230">
        <v>1.2499999999999999E-2</v>
      </c>
      <c r="E532" s="1039" t="s">
        <v>998</v>
      </c>
      <c r="F532" s="1227"/>
      <c r="G532" s="1227"/>
      <c r="H532" s="1227"/>
      <c r="I532" s="1149" t="str">
        <f>VLOOKUP(瞬跳[[#This Row],[饋線
名稱]],線名!$A$4:$C$1571,2, )</f>
        <v>社頭</v>
      </c>
      <c r="J532" s="1149" t="str">
        <f>VLOOKUP(B532,線名!$A$4:$C$951,3, )</f>
        <v>八堡線</v>
      </c>
      <c r="K532" s="1227"/>
      <c r="L532" s="1227"/>
      <c r="M532" s="1227"/>
      <c r="N532" s="1227"/>
      <c r="O532" s="1227"/>
      <c r="P532" s="1227"/>
      <c r="Q532" s="1227"/>
      <c r="R532" s="1252" t="s">
        <v>4179</v>
      </c>
      <c r="S532" s="1258" t="s">
        <v>3088</v>
      </c>
      <c r="T532" s="1192" t="s">
        <v>258</v>
      </c>
      <c r="U532" s="1227"/>
      <c r="V532" s="1317" t="s">
        <v>3670</v>
      </c>
      <c r="W532" s="1258" t="s">
        <v>3089</v>
      </c>
      <c r="X532" s="1227"/>
      <c r="Y532" s="1227"/>
    </row>
    <row r="533" spans="2:25" s="1028" customFormat="1" hidden="1">
      <c r="B533" s="1234" t="s">
        <v>1130</v>
      </c>
      <c r="C533" s="1522" t="s">
        <v>4159</v>
      </c>
      <c r="D533" s="1236">
        <v>6.458333333333334E-2</v>
      </c>
      <c r="E533" s="1039" t="s">
        <v>998</v>
      </c>
      <c r="F533" s="1227"/>
      <c r="G533" s="1227"/>
      <c r="H533" s="1227"/>
      <c r="I533" s="1149" t="str">
        <f>VLOOKUP(瞬跳[[#This Row],[饋線
名稱]],線名!$A$4:$C$1571,2, )</f>
        <v>二林</v>
      </c>
      <c r="J533" s="1149" t="str">
        <f>VLOOKUP(B533,線名!$A$4:$C$951,3, )</f>
        <v>埤北線</v>
      </c>
      <c r="K533" s="1227"/>
      <c r="L533" s="1227"/>
      <c r="M533" s="1227"/>
      <c r="N533" s="1227"/>
      <c r="O533" s="1227"/>
      <c r="P533" s="1227"/>
      <c r="Q533" s="1227"/>
      <c r="R533" s="1253" t="s">
        <v>4180</v>
      </c>
      <c r="S533" s="1259" t="s">
        <v>3090</v>
      </c>
      <c r="T533" s="1192"/>
      <c r="U533" s="1227"/>
      <c r="V533" s="1317" t="s">
        <v>3591</v>
      </c>
      <c r="W533" s="1259" t="s">
        <v>3090</v>
      </c>
      <c r="X533" s="1227"/>
      <c r="Y533" s="1227"/>
    </row>
    <row r="534" spans="2:25" s="1028" customFormat="1" hidden="1">
      <c r="B534" s="1234" t="s">
        <v>1379</v>
      </c>
      <c r="C534" s="1522" t="s">
        <v>4159</v>
      </c>
      <c r="D534" s="1236">
        <v>0.52430555555555558</v>
      </c>
      <c r="E534" s="1039" t="s">
        <v>998</v>
      </c>
      <c r="F534" s="1227"/>
      <c r="G534" s="1227"/>
      <c r="H534" s="1227"/>
      <c r="I534" s="1149" t="str">
        <f>VLOOKUP(瞬跳[[#This Row],[饋線
名稱]],線名!$A$4:$C$1571,2, )</f>
        <v>員林</v>
      </c>
      <c r="J534" s="1149" t="str">
        <f>VLOOKUP(B534,線名!$A$4:$C$951,3, )</f>
        <v>9C44</v>
      </c>
      <c r="K534" s="1227"/>
      <c r="L534" s="1227"/>
      <c r="M534" s="1227"/>
      <c r="N534" s="1227"/>
      <c r="O534" s="1227"/>
      <c r="P534" s="1227"/>
      <c r="Q534" s="1227"/>
      <c r="R534" s="1253" t="s">
        <v>4181</v>
      </c>
      <c r="S534" s="1259" t="s">
        <v>3088</v>
      </c>
      <c r="T534" s="1192" t="s">
        <v>258</v>
      </c>
      <c r="U534" s="1227"/>
      <c r="V534" s="1317" t="s">
        <v>3590</v>
      </c>
      <c r="W534" s="1259" t="s">
        <v>3089</v>
      </c>
      <c r="X534" s="1227"/>
      <c r="Y534" s="1227"/>
    </row>
    <row r="535" spans="2:25" s="1028" customFormat="1" hidden="1">
      <c r="B535" s="1183" t="s">
        <v>222</v>
      </c>
      <c r="C535" s="1522" t="s">
        <v>3309</v>
      </c>
      <c r="D535" s="1230">
        <v>0.42430555555555555</v>
      </c>
      <c r="E535" s="1039" t="s">
        <v>998</v>
      </c>
      <c r="F535" s="1227"/>
      <c r="G535" s="1227"/>
      <c r="H535" s="1227"/>
      <c r="I535" s="1149" t="str">
        <f>VLOOKUP(瞬跳[[#This Row],[饋線
名稱]],線名!$A$4:$C$1571,2, )</f>
        <v>大城</v>
      </c>
      <c r="J535" s="1149" t="str">
        <f>VLOOKUP(B535,線名!$A$4:$C$951,3, )</f>
        <v>9L29</v>
      </c>
      <c r="K535" s="1227"/>
      <c r="L535" s="1227"/>
      <c r="M535" s="1227"/>
      <c r="N535" s="1227"/>
      <c r="O535" s="1227"/>
      <c r="P535" s="1227"/>
      <c r="Q535" s="1227"/>
      <c r="R535" s="1253" t="s">
        <v>4182</v>
      </c>
      <c r="S535" s="1259" t="s">
        <v>3194</v>
      </c>
      <c r="T535" s="1192" t="s">
        <v>1673</v>
      </c>
      <c r="U535" s="1227"/>
      <c r="V535" s="1317" t="s">
        <v>3591</v>
      </c>
      <c r="W535" s="1259" t="s">
        <v>3194</v>
      </c>
      <c r="X535" s="1227"/>
      <c r="Y535" s="1227"/>
    </row>
    <row r="536" spans="2:25" s="1028" customFormat="1" hidden="1">
      <c r="B536" s="1231" t="s">
        <v>503</v>
      </c>
      <c r="C536" s="1522" t="s">
        <v>3311</v>
      </c>
      <c r="D536" s="1233">
        <v>0.8847222222222223</v>
      </c>
      <c r="E536" s="1039" t="s">
        <v>998</v>
      </c>
      <c r="F536" s="1227"/>
      <c r="G536" s="1227"/>
      <c r="H536" s="1227"/>
      <c r="I536" s="1149" t="str">
        <f>VLOOKUP(瞬跳[[#This Row],[饋線
名稱]],線名!$A$4:$C$1571,2, )</f>
        <v>大竹</v>
      </c>
      <c r="J536" s="1149" t="str">
        <f>VLOOKUP(B536,線名!$A$4:$C$951,3, )</f>
        <v>渡船線</v>
      </c>
      <c r="K536" s="1227"/>
      <c r="L536" s="1227"/>
      <c r="M536" s="1227"/>
      <c r="N536" s="1227"/>
      <c r="O536" s="1227"/>
      <c r="P536" s="1227"/>
      <c r="Q536" s="1227"/>
      <c r="R536" s="1253" t="s">
        <v>4183</v>
      </c>
      <c r="S536" s="1259" t="s">
        <v>3096</v>
      </c>
      <c r="T536" s="1192"/>
      <c r="U536" s="1227"/>
      <c r="V536" s="1317" t="s">
        <v>3057</v>
      </c>
      <c r="W536" s="1259" t="s">
        <v>3096</v>
      </c>
      <c r="X536" s="1227"/>
      <c r="Y536" s="1227"/>
    </row>
    <row r="537" spans="2:25" s="1028" customFormat="1" hidden="1">
      <c r="B537" s="1231" t="s">
        <v>231</v>
      </c>
      <c r="C537" s="1522" t="s">
        <v>4141</v>
      </c>
      <c r="D537" s="1233">
        <v>0.73333333333333339</v>
      </c>
      <c r="E537" s="1039" t="s">
        <v>998</v>
      </c>
      <c r="F537" s="1227"/>
      <c r="G537" s="1227"/>
      <c r="H537" s="1227"/>
      <c r="I537" s="1149" t="str">
        <f>VLOOKUP(瞬跳[[#This Row],[饋線
名稱]],線名!$A$4:$C$1571,2, )</f>
        <v>大城</v>
      </c>
      <c r="J537" s="1149" t="str">
        <f>VLOOKUP(B537,線名!$A$4:$C$951,3, )</f>
        <v>9L38</v>
      </c>
      <c r="K537" s="1227"/>
      <c r="L537" s="1227"/>
      <c r="M537" s="1227"/>
      <c r="N537" s="1227"/>
      <c r="O537" s="1227"/>
      <c r="P537" s="1227"/>
      <c r="Q537" s="1227"/>
      <c r="R537" s="1250" t="s">
        <v>4184</v>
      </c>
      <c r="S537" s="1257" t="s">
        <v>3090</v>
      </c>
      <c r="T537" s="1192"/>
      <c r="U537" s="1227"/>
      <c r="V537" s="1317" t="s">
        <v>3591</v>
      </c>
      <c r="W537" s="1257" t="s">
        <v>3090</v>
      </c>
      <c r="X537" s="1227"/>
      <c r="Y537" s="1227"/>
    </row>
    <row r="538" spans="2:25" s="1028" customFormat="1" hidden="1">
      <c r="B538" s="1234" t="s">
        <v>134</v>
      </c>
      <c r="C538" s="1522" t="s">
        <v>4142</v>
      </c>
      <c r="D538" s="1236">
        <v>0.40277777777777773</v>
      </c>
      <c r="E538" s="1039" t="s">
        <v>998</v>
      </c>
      <c r="F538" s="1227"/>
      <c r="G538" s="1227"/>
      <c r="H538" s="1227"/>
      <c r="I538" s="1149" t="str">
        <f>VLOOKUP(瞬跳[[#This Row],[饋線
名稱]],線名!$A$4:$C$1571,2, )</f>
        <v>彰林</v>
      </c>
      <c r="J538" s="1149" t="str">
        <f>VLOOKUP(B538,線名!$A$4:$C$951,3, )</f>
        <v>9M37</v>
      </c>
      <c r="K538" s="1227"/>
      <c r="L538" s="1227"/>
      <c r="M538" s="1227"/>
      <c r="N538" s="1227"/>
      <c r="O538" s="1227"/>
      <c r="P538" s="1227"/>
      <c r="Q538" s="1227"/>
      <c r="R538" s="1250" t="s">
        <v>4185</v>
      </c>
      <c r="S538" s="1257" t="s">
        <v>3088</v>
      </c>
      <c r="T538" s="1192" t="s">
        <v>258</v>
      </c>
      <c r="U538" s="1227"/>
      <c r="V538" s="1317" t="s">
        <v>3590</v>
      </c>
      <c r="W538" s="1257" t="s">
        <v>3089</v>
      </c>
      <c r="X538" s="1227"/>
      <c r="Y538" s="1227"/>
    </row>
    <row r="539" spans="2:25" s="1028" customFormat="1" hidden="1">
      <c r="B539" s="1237" t="s">
        <v>217</v>
      </c>
      <c r="C539" s="1522" t="s">
        <v>4142</v>
      </c>
      <c r="D539" s="1239">
        <v>0.59791666666666665</v>
      </c>
      <c r="E539" s="1039" t="s">
        <v>998</v>
      </c>
      <c r="F539" s="1227"/>
      <c r="G539" s="1227"/>
      <c r="H539" s="1227"/>
      <c r="I539" s="1149" t="str">
        <f>VLOOKUP(瞬跳[[#This Row],[饋線
名稱]],線名!$A$4:$C$1571,2, )</f>
        <v>大城</v>
      </c>
      <c r="J539" s="1149" t="str">
        <f>VLOOKUP(B539,線名!$A$4:$C$951,3, )</f>
        <v>9L24</v>
      </c>
      <c r="K539" s="1227"/>
      <c r="L539" s="1227"/>
      <c r="M539" s="1227"/>
      <c r="N539" s="1227"/>
      <c r="O539" s="1227"/>
      <c r="P539" s="1227"/>
      <c r="Q539" s="1227"/>
      <c r="R539" s="1250" t="s">
        <v>4186</v>
      </c>
      <c r="S539" s="1257" t="s">
        <v>3105</v>
      </c>
      <c r="T539" s="1192"/>
      <c r="U539" s="1227"/>
      <c r="V539" s="1317" t="s">
        <v>3591</v>
      </c>
      <c r="W539" s="1257" t="s">
        <v>3105</v>
      </c>
      <c r="X539" s="1227"/>
      <c r="Y539" s="1227"/>
    </row>
    <row r="540" spans="2:25" s="1028" customFormat="1" hidden="1">
      <c r="B540" s="1231" t="s">
        <v>896</v>
      </c>
      <c r="C540" s="1522" t="s">
        <v>4143</v>
      </c>
      <c r="D540" s="1233">
        <v>0.61041666666666672</v>
      </c>
      <c r="E540" s="1039" t="s">
        <v>998</v>
      </c>
      <c r="F540" s="1227"/>
      <c r="G540" s="1227"/>
      <c r="H540" s="1227"/>
      <c r="I540" s="1149" t="str">
        <f>VLOOKUP(瞬跳[[#This Row],[饋線
名稱]],線名!$A$4:$C$1571,2, )</f>
        <v>二水</v>
      </c>
      <c r="J540" s="1149" t="str">
        <f>VLOOKUP(B540,線名!$A$4:$C$951,3, )</f>
        <v>吉安線</v>
      </c>
      <c r="K540" s="1227"/>
      <c r="L540" s="1227"/>
      <c r="M540" s="1227"/>
      <c r="N540" s="1227"/>
      <c r="O540" s="1227"/>
      <c r="P540" s="1227"/>
      <c r="Q540" s="1227"/>
      <c r="R540" s="1253" t="s">
        <v>4187</v>
      </c>
      <c r="S540" s="1259" t="s">
        <v>3088</v>
      </c>
      <c r="T540" s="1192" t="s">
        <v>258</v>
      </c>
      <c r="U540" s="1227"/>
      <c r="V540" s="1317" t="s">
        <v>3634</v>
      </c>
      <c r="W540" s="1259" t="s">
        <v>3089</v>
      </c>
      <c r="X540" s="1227"/>
      <c r="Y540" s="1227"/>
    </row>
    <row r="541" spans="2:25" s="1028" customFormat="1" hidden="1">
      <c r="B541" s="1231" t="s">
        <v>919</v>
      </c>
      <c r="C541" s="1522" t="s">
        <v>4144</v>
      </c>
      <c r="D541" s="1233">
        <v>0.71458333333333324</v>
      </c>
      <c r="E541" s="1039" t="s">
        <v>998</v>
      </c>
      <c r="F541" s="1227"/>
      <c r="G541" s="1227"/>
      <c r="H541" s="1227"/>
      <c r="I541" s="1149" t="str">
        <f>VLOOKUP(瞬跳[[#This Row],[饋線
名稱]],線名!$A$4:$C$1571,2, )</f>
        <v>田中</v>
      </c>
      <c r="J541" s="1149" t="str">
        <f>VLOOKUP(B541,線名!$A$4:$C$951,3, )</f>
        <v>IG43</v>
      </c>
      <c r="K541" s="1227"/>
      <c r="L541" s="1227"/>
      <c r="M541" s="1227"/>
      <c r="N541" s="1227"/>
      <c r="O541" s="1227"/>
      <c r="P541" s="1227"/>
      <c r="Q541" s="1227"/>
      <c r="R541" s="1253" t="s">
        <v>4188</v>
      </c>
      <c r="S541" s="1259" t="s">
        <v>3181</v>
      </c>
      <c r="T541" s="1192" t="s">
        <v>438</v>
      </c>
      <c r="U541" s="1227"/>
      <c r="V541" s="1317" t="s">
        <v>3634</v>
      </c>
      <c r="W541" s="1259" t="s">
        <v>3181</v>
      </c>
      <c r="X541" s="1227"/>
      <c r="Y541" s="1227"/>
    </row>
    <row r="542" spans="2:25" s="1028" customFormat="1" hidden="1">
      <c r="B542" s="1234" t="s">
        <v>318</v>
      </c>
      <c r="C542" s="1522" t="s">
        <v>4144</v>
      </c>
      <c r="D542" s="1236">
        <v>0.72083333333333333</v>
      </c>
      <c r="E542" s="1039" t="s">
        <v>998</v>
      </c>
      <c r="F542" s="1227"/>
      <c r="G542" s="1227"/>
      <c r="H542" s="1227"/>
      <c r="I542" s="1149" t="str">
        <f>VLOOKUP(瞬跳[[#This Row],[饋線
名稱]],線名!$A$4:$C$1571,2, )</f>
        <v>草湖</v>
      </c>
      <c r="J542" s="1149" t="str">
        <f>VLOOKUP(B542,線名!$A$4:$C$951,3, )</f>
        <v>草北線</v>
      </c>
      <c r="K542" s="1227"/>
      <c r="L542" s="1227"/>
      <c r="M542" s="1227"/>
      <c r="N542" s="1227"/>
      <c r="O542" s="1227"/>
      <c r="P542" s="1227"/>
      <c r="Q542" s="1227"/>
      <c r="R542" s="1254" t="s">
        <v>4189</v>
      </c>
      <c r="S542" s="1259" t="s">
        <v>3181</v>
      </c>
      <c r="T542" s="1192" t="s">
        <v>438</v>
      </c>
      <c r="U542" s="1227"/>
      <c r="V542" s="1317" t="s">
        <v>3591</v>
      </c>
      <c r="W542" s="1259" t="s">
        <v>3181</v>
      </c>
      <c r="X542" s="1227"/>
      <c r="Y542" s="1227"/>
    </row>
    <row r="543" spans="2:25" s="1028" customFormat="1" hidden="1">
      <c r="B543" s="1183" t="s">
        <v>221</v>
      </c>
      <c r="C543" s="1522" t="s">
        <v>4144</v>
      </c>
      <c r="D543" s="1230">
        <v>0.82986111111111116</v>
      </c>
      <c r="E543" s="1039" t="s">
        <v>998</v>
      </c>
      <c r="F543" s="1227"/>
      <c r="G543" s="1227"/>
      <c r="H543" s="1227"/>
      <c r="I543" s="1149" t="str">
        <f>VLOOKUP(瞬跳[[#This Row],[饋線
名稱]],線名!$A$4:$C$1571,2, )</f>
        <v>大城</v>
      </c>
      <c r="J543" s="1149" t="str">
        <f>VLOOKUP(B543,線名!$A$4:$C$951,3, )</f>
        <v>9L28</v>
      </c>
      <c r="K543" s="1227"/>
      <c r="L543" s="1227"/>
      <c r="M543" s="1227"/>
      <c r="N543" s="1227"/>
      <c r="O543" s="1227"/>
      <c r="P543" s="1227"/>
      <c r="Q543" s="1227"/>
      <c r="R543" s="1253" t="s">
        <v>4190</v>
      </c>
      <c r="S543" s="1259" t="s">
        <v>3128</v>
      </c>
      <c r="T543" s="1192"/>
      <c r="U543" s="1227"/>
      <c r="V543" s="1317" t="s">
        <v>3591</v>
      </c>
      <c r="W543" s="1259" t="s">
        <v>3128</v>
      </c>
      <c r="X543" s="1227"/>
      <c r="Y543" s="1227"/>
    </row>
    <row r="544" spans="2:25" s="1028" customFormat="1" hidden="1">
      <c r="B544" s="1234" t="s">
        <v>224</v>
      </c>
      <c r="C544" s="1522" t="s">
        <v>4144</v>
      </c>
      <c r="D544" s="1236">
        <v>0.88888888888888884</v>
      </c>
      <c r="E544" s="1039" t="s">
        <v>998</v>
      </c>
      <c r="F544" s="1227"/>
      <c r="G544" s="1227"/>
      <c r="H544" s="1227"/>
      <c r="I544" s="1149" t="str">
        <f>VLOOKUP(瞬跳[[#This Row],[饋線
名稱]],線名!$A$4:$C$1571,2, )</f>
        <v>大城</v>
      </c>
      <c r="J544" s="1149" t="str">
        <f>VLOOKUP(B544,線名!$A$4:$C$951,3, )</f>
        <v>9L31</v>
      </c>
      <c r="K544" s="1227"/>
      <c r="L544" s="1227"/>
      <c r="M544" s="1227"/>
      <c r="N544" s="1227"/>
      <c r="O544" s="1227"/>
      <c r="P544" s="1227"/>
      <c r="Q544" s="1227"/>
      <c r="R544" s="1253" t="s">
        <v>4191</v>
      </c>
      <c r="S544" s="1259" t="s">
        <v>3088</v>
      </c>
      <c r="T544" s="1192" t="s">
        <v>258</v>
      </c>
      <c r="U544" s="1227"/>
      <c r="V544" s="1317" t="s">
        <v>3591</v>
      </c>
      <c r="W544" s="1259" t="s">
        <v>3089</v>
      </c>
      <c r="X544" s="1227"/>
      <c r="Y544" s="1227"/>
    </row>
    <row r="545" spans="2:25" s="1028" customFormat="1" hidden="1">
      <c r="B545" s="1234" t="s">
        <v>373</v>
      </c>
      <c r="C545" s="1522" t="s">
        <v>3325</v>
      </c>
      <c r="D545" s="1236">
        <v>0.23124999999999998</v>
      </c>
      <c r="E545" s="1039" t="s">
        <v>998</v>
      </c>
      <c r="F545" s="1227"/>
      <c r="G545" s="1227"/>
      <c r="H545" s="1227"/>
      <c r="I545" s="1149" t="str">
        <f>VLOOKUP(瞬跳[[#This Row],[饋線
名稱]],線名!$A$4:$C$1571,2, )</f>
        <v>福興</v>
      </c>
      <c r="J545" s="1149" t="str">
        <f>VLOOKUP(B545,線名!$A$4:$C$951,3, )</f>
        <v>9I35</v>
      </c>
      <c r="K545" s="1227"/>
      <c r="L545" s="1227"/>
      <c r="M545" s="1227"/>
      <c r="N545" s="1227"/>
      <c r="O545" s="1227"/>
      <c r="P545" s="1227"/>
      <c r="Q545" s="1227"/>
      <c r="R545" s="1253" t="s">
        <v>4192</v>
      </c>
      <c r="S545" s="1259" t="s">
        <v>3181</v>
      </c>
      <c r="T545" s="1192" t="s">
        <v>438</v>
      </c>
      <c r="U545" s="1227"/>
      <c r="V545" s="1317" t="s">
        <v>3591</v>
      </c>
      <c r="W545" s="1259" t="s">
        <v>3181</v>
      </c>
      <c r="X545" s="1227"/>
      <c r="Y545" s="1227"/>
    </row>
    <row r="546" spans="2:25" s="1028" customFormat="1" hidden="1">
      <c r="B546" s="1234" t="s">
        <v>7</v>
      </c>
      <c r="C546" s="1522" t="s">
        <v>3325</v>
      </c>
      <c r="D546" s="1236">
        <v>0.32500000000000001</v>
      </c>
      <c r="E546" s="1039" t="s">
        <v>998</v>
      </c>
      <c r="F546" s="1227"/>
      <c r="G546" s="1227"/>
      <c r="H546" s="1227"/>
      <c r="I546" s="1149" t="str">
        <f>VLOOKUP(瞬跳[[#This Row],[饋線
名稱]],線名!$A$4:$C$1571,2, )</f>
        <v>溝墘</v>
      </c>
      <c r="J546" s="1149" t="str">
        <f>VLOOKUP(B546,線名!$A$4:$C$951,3, )</f>
        <v>頭崙線</v>
      </c>
      <c r="K546" s="1227"/>
      <c r="L546" s="1227"/>
      <c r="M546" s="1227"/>
      <c r="N546" s="1227"/>
      <c r="O546" s="1227"/>
      <c r="P546" s="1227"/>
      <c r="Q546" s="1227"/>
      <c r="R546" s="1253" t="s">
        <v>4193</v>
      </c>
      <c r="S546" s="1259" t="s">
        <v>3095</v>
      </c>
      <c r="T546" s="1192"/>
      <c r="U546" s="1227"/>
      <c r="V546" s="1317" t="s">
        <v>3589</v>
      </c>
      <c r="W546" s="1259" t="s">
        <v>3095</v>
      </c>
      <c r="X546" s="1227"/>
      <c r="Y546" s="1227"/>
    </row>
    <row r="547" spans="2:25" s="1028" customFormat="1" hidden="1">
      <c r="B547" s="1237" t="s">
        <v>1053</v>
      </c>
      <c r="C547" s="1522" t="s">
        <v>3325</v>
      </c>
      <c r="D547" s="1239">
        <v>0.33055555555555555</v>
      </c>
      <c r="E547" s="1039" t="s">
        <v>998</v>
      </c>
      <c r="F547" s="1227"/>
      <c r="G547" s="1227"/>
      <c r="H547" s="1227"/>
      <c r="I547" s="1149" t="str">
        <f>VLOOKUP(瞬跳[[#This Row],[饋線
名稱]],線名!$A$4:$C$1571,2, )</f>
        <v>員東</v>
      </c>
      <c r="J547" s="1149" t="str">
        <f>VLOOKUP(B547,線名!$A$4:$C$951,3, )</f>
        <v>東山線</v>
      </c>
      <c r="K547" s="1227"/>
      <c r="L547" s="1227"/>
      <c r="M547" s="1227"/>
      <c r="N547" s="1227"/>
      <c r="O547" s="1227"/>
      <c r="P547" s="1227"/>
      <c r="Q547" s="1227"/>
      <c r="R547" s="1253" t="s">
        <v>4193</v>
      </c>
      <c r="S547" s="1259" t="s">
        <v>3088</v>
      </c>
      <c r="T547" s="1192" t="s">
        <v>258</v>
      </c>
      <c r="U547" s="1227"/>
      <c r="V547" s="1317" t="s">
        <v>3589</v>
      </c>
      <c r="W547" s="1259" t="s">
        <v>3089</v>
      </c>
      <c r="X547" s="1227"/>
      <c r="Y547" s="1227"/>
    </row>
    <row r="548" spans="2:25" s="1028" customFormat="1" hidden="1">
      <c r="B548" s="1237" t="s">
        <v>27</v>
      </c>
      <c r="C548" s="1522" t="s">
        <v>3325</v>
      </c>
      <c r="D548" s="1239">
        <v>0.47500000000000003</v>
      </c>
      <c r="E548" s="1039" t="s">
        <v>998</v>
      </c>
      <c r="F548" s="1227"/>
      <c r="G548" s="1227"/>
      <c r="H548" s="1227"/>
      <c r="I548" s="1149" t="str">
        <f>VLOOKUP(瞬跳[[#This Row],[饋線
名稱]],線名!$A$4:$C$1571,2, )</f>
        <v>員林</v>
      </c>
      <c r="J548" s="1149" t="str">
        <f>VLOOKUP(B548,線名!$A$4:$C$951,3, )</f>
        <v>9C29</v>
      </c>
      <c r="K548" s="1227"/>
      <c r="L548" s="1227"/>
      <c r="M548" s="1227"/>
      <c r="N548" s="1227"/>
      <c r="O548" s="1227"/>
      <c r="P548" s="1227"/>
      <c r="Q548" s="1227"/>
      <c r="R548" s="1253" t="s">
        <v>4194</v>
      </c>
      <c r="S548" s="1259" t="s">
        <v>3128</v>
      </c>
      <c r="T548" s="1192"/>
      <c r="U548" s="1227"/>
      <c r="V548" s="1317" t="s">
        <v>3590</v>
      </c>
      <c r="W548" s="1259" t="s">
        <v>3128</v>
      </c>
      <c r="X548" s="1227"/>
      <c r="Y548" s="1227"/>
    </row>
    <row r="549" spans="2:25" s="1028" customFormat="1" hidden="1">
      <c r="B549" s="1237" t="s">
        <v>920</v>
      </c>
      <c r="C549" s="1522" t="s">
        <v>3325</v>
      </c>
      <c r="D549" s="1239">
        <v>0.7284722222222223</v>
      </c>
      <c r="E549" s="1039" t="s">
        <v>998</v>
      </c>
      <c r="F549" s="1227"/>
      <c r="G549" s="1227"/>
      <c r="H549" s="1227"/>
      <c r="I549" s="1149" t="str">
        <f>VLOOKUP(瞬跳[[#This Row],[饋線
名稱]],線名!$A$4:$C$1571,2, )</f>
        <v>田中</v>
      </c>
      <c r="J549" s="1149" t="str">
        <f>VLOOKUP(B549,線名!$A$4:$C$951,3, )</f>
        <v>IG44</v>
      </c>
      <c r="K549" s="1227"/>
      <c r="L549" s="1227"/>
      <c r="M549" s="1227"/>
      <c r="N549" s="1227"/>
      <c r="O549" s="1227"/>
      <c r="P549" s="1227"/>
      <c r="Q549" s="1227"/>
      <c r="R549" s="1255" t="s">
        <v>4195</v>
      </c>
      <c r="S549" s="1257" t="s">
        <v>3181</v>
      </c>
      <c r="T549" s="1192" t="s">
        <v>438</v>
      </c>
      <c r="U549" s="1227"/>
      <c r="V549" s="1317" t="s">
        <v>3634</v>
      </c>
      <c r="W549" s="1257" t="s">
        <v>3181</v>
      </c>
      <c r="X549" s="1227"/>
      <c r="Y549" s="1227"/>
    </row>
    <row r="550" spans="2:25" s="1028" customFormat="1" hidden="1">
      <c r="B550" s="1183" t="s">
        <v>1197</v>
      </c>
      <c r="C550" s="1522" t="s">
        <v>3325</v>
      </c>
      <c r="D550" s="1230">
        <v>0.72916666666666663</v>
      </c>
      <c r="E550" s="1039" t="s">
        <v>998</v>
      </c>
      <c r="F550" s="1227"/>
      <c r="G550" s="1227"/>
      <c r="H550" s="1227"/>
      <c r="I550" s="1149" t="str">
        <f>VLOOKUP(瞬跳[[#This Row],[饋線
名稱]],線名!$A$4:$C$1571,2, )</f>
        <v>草港</v>
      </c>
      <c r="J550" s="1149" t="str">
        <f>VLOOKUP(B550,線名!$A$4:$C$951,3, )</f>
        <v>草子線</v>
      </c>
      <c r="K550" s="1227"/>
      <c r="L550" s="1227"/>
      <c r="M550" s="1227"/>
      <c r="N550" s="1227"/>
      <c r="O550" s="1227"/>
      <c r="P550" s="1227"/>
      <c r="Q550" s="1227"/>
      <c r="R550" s="1256" t="s">
        <v>4196</v>
      </c>
      <c r="S550" s="1257" t="s">
        <v>3181</v>
      </c>
      <c r="T550" s="1192" t="s">
        <v>438</v>
      </c>
      <c r="U550" s="1227"/>
      <c r="V550" s="1317" t="s">
        <v>3589</v>
      </c>
      <c r="W550" s="1257" t="s">
        <v>3181</v>
      </c>
      <c r="X550" s="1227"/>
      <c r="Y550" s="1227"/>
    </row>
    <row r="551" spans="2:25" s="1028" customFormat="1" hidden="1">
      <c r="B551" s="1183" t="s">
        <v>1383</v>
      </c>
      <c r="C551" s="1522" t="s">
        <v>3325</v>
      </c>
      <c r="D551" s="1230">
        <v>0.80694444444444446</v>
      </c>
      <c r="E551" s="1039" t="s">
        <v>998</v>
      </c>
      <c r="F551" s="1227"/>
      <c r="G551" s="1227"/>
      <c r="H551" s="1227"/>
      <c r="I551" s="1149" t="str">
        <f>VLOOKUP(瞬跳[[#This Row],[饋線
名稱]],線名!$A$4:$C$1571,2, )</f>
        <v>員林</v>
      </c>
      <c r="J551" s="1149" t="str">
        <f>VLOOKUP(B551,線名!$A$4:$C$951,3, )</f>
        <v>9C48</v>
      </c>
      <c r="K551" s="1227"/>
      <c r="L551" s="1227"/>
      <c r="M551" s="1227"/>
      <c r="N551" s="1227"/>
      <c r="O551" s="1227"/>
      <c r="P551" s="1227"/>
      <c r="Q551" s="1227"/>
      <c r="R551" s="1256" t="s">
        <v>4197</v>
      </c>
      <c r="S551" s="1257" t="s">
        <v>3088</v>
      </c>
      <c r="T551" s="1192" t="s">
        <v>258</v>
      </c>
      <c r="U551" s="1227"/>
      <c r="V551" s="1317" t="s">
        <v>3590</v>
      </c>
      <c r="W551" s="1257" t="s">
        <v>3089</v>
      </c>
      <c r="X551" s="1227"/>
      <c r="Y551" s="1227"/>
    </row>
    <row r="552" spans="2:25" s="1028" customFormat="1" hidden="1">
      <c r="B552" s="1234" t="s">
        <v>1161</v>
      </c>
      <c r="C552" s="1522" t="s">
        <v>4145</v>
      </c>
      <c r="D552" s="1236">
        <v>0.20347222222222219</v>
      </c>
      <c r="E552" s="1039" t="s">
        <v>998</v>
      </c>
      <c r="F552" s="1227"/>
      <c r="G552" s="1227"/>
      <c r="H552" s="1227"/>
      <c r="I552" s="1149" t="str">
        <f>VLOOKUP(瞬跳[[#This Row],[饋線
名稱]],線名!$A$4:$C$1571,2, )</f>
        <v>北斗</v>
      </c>
      <c r="J552" s="1149" t="str">
        <f>VLOOKUP(B552,線名!$A$4:$C$951,3, )</f>
        <v>斗永線</v>
      </c>
      <c r="K552" s="1227"/>
      <c r="L552" s="1227"/>
      <c r="M552" s="1227"/>
      <c r="N552" s="1227"/>
      <c r="O552" s="1227"/>
      <c r="P552" s="1227"/>
      <c r="Q552" s="1227"/>
      <c r="R552" s="1250" t="s">
        <v>4198</v>
      </c>
      <c r="S552" s="1257" t="s">
        <v>3088</v>
      </c>
      <c r="T552" s="1192" t="s">
        <v>258</v>
      </c>
      <c r="U552" s="1227"/>
      <c r="V552" s="1317" t="s">
        <v>3633</v>
      </c>
      <c r="W552" s="1257" t="s">
        <v>3089</v>
      </c>
      <c r="X552" s="1227"/>
      <c r="Y552" s="1227"/>
    </row>
    <row r="553" spans="2:25" s="1028" customFormat="1" hidden="1">
      <c r="B553" s="1240" t="s">
        <v>1197</v>
      </c>
      <c r="C553" s="1522" t="s">
        <v>4145</v>
      </c>
      <c r="D553" s="1239">
        <v>0.78472222222222221</v>
      </c>
      <c r="E553" s="1039" t="s">
        <v>998</v>
      </c>
      <c r="F553" s="1227"/>
      <c r="G553" s="1227"/>
      <c r="H553" s="1227"/>
      <c r="I553" s="1149" t="str">
        <f>VLOOKUP(瞬跳[[#This Row],[饋線
名稱]],線名!$A$4:$C$1571,2, )</f>
        <v>草港</v>
      </c>
      <c r="J553" s="1149" t="str">
        <f>VLOOKUP(B553,線名!$A$4:$C$951,3, )</f>
        <v>草子線</v>
      </c>
      <c r="K553" s="1227"/>
      <c r="L553" s="1227"/>
      <c r="M553" s="1227"/>
      <c r="N553" s="1227"/>
      <c r="O553" s="1227"/>
      <c r="P553" s="1227"/>
      <c r="Q553" s="1227"/>
      <c r="R553" s="1250"/>
      <c r="S553" s="1257" t="s">
        <v>3216</v>
      </c>
      <c r="T553" s="1192"/>
      <c r="U553" s="1227"/>
      <c r="V553" s="1317" t="s">
        <v>3589</v>
      </c>
      <c r="W553" s="1257" t="s">
        <v>3216</v>
      </c>
      <c r="X553" s="1227"/>
      <c r="Y553" s="1227"/>
    </row>
    <row r="554" spans="2:25" s="1028" customFormat="1" hidden="1">
      <c r="B554" s="1183" t="s">
        <v>1472</v>
      </c>
      <c r="C554" s="1522" t="s">
        <v>4146</v>
      </c>
      <c r="D554" s="1230">
        <v>0.82777777777777783</v>
      </c>
      <c r="E554" s="1039" t="s">
        <v>998</v>
      </c>
      <c r="F554" s="1227"/>
      <c r="G554" s="1227"/>
      <c r="H554" s="1227"/>
      <c r="I554" s="1149" t="str">
        <f>VLOOKUP(瞬跳[[#This Row],[饋線
名稱]],線名!$A$4:$C$1571,2, )</f>
        <v>溪州</v>
      </c>
      <c r="J554" s="1149" t="str">
        <f>VLOOKUP(B554,線名!$A$4:$C$951,3, )</f>
        <v>溪斗線</v>
      </c>
      <c r="K554" s="1227"/>
      <c r="L554" s="1227"/>
      <c r="M554" s="1227"/>
      <c r="N554" s="1227"/>
      <c r="O554" s="1227"/>
      <c r="P554" s="1227"/>
      <c r="Q554" s="1227"/>
      <c r="R554" s="1253" t="s">
        <v>4199</v>
      </c>
      <c r="S554" s="1039" t="str">
        <f>VLOOKUP(T554,線名!$V$4:$W$123,2, )</f>
        <v>外物碰觸(鳥獸害)</v>
      </c>
      <c r="T554" s="1192" t="s">
        <v>258</v>
      </c>
      <c r="U554" s="1227"/>
      <c r="V554" s="1317" t="s">
        <v>4784</v>
      </c>
      <c r="W554" s="1259" t="s">
        <v>3089</v>
      </c>
      <c r="X554" s="1227"/>
      <c r="Y554" s="1227"/>
    </row>
    <row r="555" spans="2:25" s="1028" customFormat="1" hidden="1">
      <c r="B555" s="1231" t="s">
        <v>1460</v>
      </c>
      <c r="C555" s="1522" t="s">
        <v>4147</v>
      </c>
      <c r="D555" s="1233">
        <v>0.2902777777777778</v>
      </c>
      <c r="E555" s="1039" t="s">
        <v>998</v>
      </c>
      <c r="F555" s="1227"/>
      <c r="G555" s="1227"/>
      <c r="H555" s="1227"/>
      <c r="I555" s="1149" t="str">
        <f>VLOOKUP(瞬跳[[#This Row],[饋線
名稱]],線名!$A$4:$C$1571,2, )</f>
        <v>芳苑</v>
      </c>
      <c r="J555" s="1149" t="str">
        <f>VLOOKUP(B555,線名!$A$4:$C$951,3, )</f>
        <v>永興線</v>
      </c>
      <c r="K555" s="1227"/>
      <c r="L555" s="1227"/>
      <c r="M555" s="1227"/>
      <c r="N555" s="1227"/>
      <c r="O555" s="1227"/>
      <c r="P555" s="1227"/>
      <c r="Q555" s="1227"/>
      <c r="R555" s="1250" t="s">
        <v>4200</v>
      </c>
      <c r="S555" s="1039" t="str">
        <f>VLOOKUP(T555,線名!$V$4:$W$123,2, )</f>
        <v>外物碰觸(鳥獸害)</v>
      </c>
      <c r="T555" s="1192" t="s">
        <v>258</v>
      </c>
      <c r="U555" s="1227"/>
      <c r="V555" s="1317" t="s">
        <v>3591</v>
      </c>
      <c r="W555" s="1257" t="s">
        <v>3089</v>
      </c>
      <c r="X555" s="1227"/>
      <c r="Y555" s="1227"/>
    </row>
    <row r="556" spans="2:25" s="1028" customFormat="1" hidden="1">
      <c r="B556" s="1241" t="s">
        <v>896</v>
      </c>
      <c r="C556" s="1522" t="s">
        <v>4147</v>
      </c>
      <c r="D556" s="1242">
        <v>0.67291666666666661</v>
      </c>
      <c r="E556" s="1039" t="s">
        <v>998</v>
      </c>
      <c r="F556" s="1227"/>
      <c r="G556" s="1227"/>
      <c r="H556" s="1227"/>
      <c r="I556" s="1149" t="str">
        <f>VLOOKUP(瞬跳[[#This Row],[饋線
名稱]],線名!$A$4:$C$1571,2, )</f>
        <v>二水</v>
      </c>
      <c r="J556" s="1149" t="str">
        <f>VLOOKUP(B556,線名!$A$4:$C$951,3, )</f>
        <v>吉安線</v>
      </c>
      <c r="K556" s="1227"/>
      <c r="L556" s="1227"/>
      <c r="M556" s="1227"/>
      <c r="N556" s="1227"/>
      <c r="O556" s="1227"/>
      <c r="P556" s="1227"/>
      <c r="Q556" s="1227"/>
      <c r="R556" s="1253" t="s">
        <v>4201</v>
      </c>
      <c r="S556" s="1039" t="str">
        <f>VLOOKUP(T556,線名!$V$4:$W$123,2, )</f>
        <v>外物碰觸(鳥獸害)</v>
      </c>
      <c r="T556" s="1192" t="s">
        <v>258</v>
      </c>
      <c r="U556" s="1227"/>
      <c r="V556" s="1317" t="s">
        <v>3634</v>
      </c>
      <c r="W556" s="1259" t="s">
        <v>3089</v>
      </c>
      <c r="X556" s="1227"/>
      <c r="Y556" s="1227"/>
    </row>
    <row r="557" spans="2:25" s="1028" customFormat="1" hidden="1">
      <c r="B557" s="1234" t="s">
        <v>739</v>
      </c>
      <c r="C557" s="1522" t="s">
        <v>3330</v>
      </c>
      <c r="D557" s="1243">
        <v>9.7222222222222224E-3</v>
      </c>
      <c r="E557" s="1039" t="s">
        <v>998</v>
      </c>
      <c r="F557" s="1227"/>
      <c r="G557" s="1227"/>
      <c r="H557" s="1227"/>
      <c r="I557" s="1149" t="str">
        <f>VLOOKUP(瞬跳[[#This Row],[饋線
名稱]],線名!$A$4:$C$1571,2, )</f>
        <v>漢寶</v>
      </c>
      <c r="J557" s="1149" t="str">
        <f>VLOOKUP(B557,線名!$A$4:$C$951,3, )</f>
        <v>9G37</v>
      </c>
      <c r="K557" s="1227"/>
      <c r="L557" s="1227"/>
      <c r="M557" s="1227"/>
      <c r="N557" s="1227"/>
      <c r="O557" s="1227"/>
      <c r="P557" s="1227"/>
      <c r="Q557" s="1227"/>
      <c r="R557" s="1250" t="s">
        <v>4202</v>
      </c>
      <c r="S557" s="1039" t="str">
        <f>VLOOKUP(T557,線名!$V$4:$W$123,2, )</f>
        <v>外物碰觸(鳥獸害)</v>
      </c>
      <c r="T557" s="1192" t="s">
        <v>258</v>
      </c>
      <c r="U557" s="1227"/>
      <c r="V557" s="1317" t="s">
        <v>3589</v>
      </c>
      <c r="W557" s="1257" t="s">
        <v>3089</v>
      </c>
      <c r="X557" s="1227"/>
      <c r="Y557" s="1227"/>
    </row>
    <row r="558" spans="2:25" s="1028" customFormat="1" hidden="1">
      <c r="B558" s="1171" t="s">
        <v>135</v>
      </c>
      <c r="C558" s="1524" t="s">
        <v>4139</v>
      </c>
      <c r="D558" s="1151">
        <v>0.28472222222222221</v>
      </c>
      <c r="E558" s="1039" t="s">
        <v>998</v>
      </c>
      <c r="F558" s="1227"/>
      <c r="G558" s="1227"/>
      <c r="H558" s="1227"/>
      <c r="I558" s="1149" t="str">
        <f>VLOOKUP(瞬跳[[#This Row],[饋線
名稱]],線名!$A$4:$C$1571,2, )</f>
        <v>彰林</v>
      </c>
      <c r="J558" s="1149" t="str">
        <f>VLOOKUP(B558,線名!$A$4:$C$951,3, )</f>
        <v>9M38</v>
      </c>
      <c r="K558" s="1227"/>
      <c r="L558" s="1227"/>
      <c r="M558" s="1227"/>
      <c r="N558" s="1227"/>
      <c r="O558" s="1227"/>
      <c r="P558" s="1227"/>
      <c r="Q558" s="1227"/>
      <c r="R558" s="1228" t="s">
        <v>4140</v>
      </c>
      <c r="S558" s="1039" t="str">
        <f>VLOOKUP(T558,線名!$V$4:$W$123,2, )</f>
        <v>外物碰觸(鳥獸害)</v>
      </c>
      <c r="T558" s="1192" t="s">
        <v>258</v>
      </c>
      <c r="U558" s="1227"/>
      <c r="V558" s="1317" t="s">
        <v>3591</v>
      </c>
      <c r="W558" s="1039" t="s">
        <v>3089</v>
      </c>
      <c r="X558" s="1227"/>
      <c r="Y558" s="1227"/>
    </row>
    <row r="559" spans="2:25" ht="33" hidden="1">
      <c r="B559" s="1039" t="s">
        <v>1126</v>
      </c>
      <c r="C559" s="1524" t="s">
        <v>3455</v>
      </c>
      <c r="D559" s="1151">
        <v>0.25208333333333333</v>
      </c>
      <c r="E559" s="1039" t="s">
        <v>998</v>
      </c>
      <c r="F559" s="1039"/>
      <c r="G559" s="1039"/>
      <c r="H559" s="1039"/>
      <c r="I559" s="1149" t="str">
        <f>VLOOKUP(瞬跳[[#This Row],[饋線
名稱]],線名!$A$4:$C$1571,2, )</f>
        <v>社頭</v>
      </c>
      <c r="J559" s="1149" t="str">
        <f>VLOOKUP(B559,線名!$A$4:$C$951,3, )</f>
        <v>IR39</v>
      </c>
      <c r="K559" s="1039" t="s">
        <v>3091</v>
      </c>
      <c r="L559" s="1139"/>
      <c r="M559" s="1139"/>
      <c r="N559" s="1139"/>
      <c r="O559" s="1139"/>
      <c r="P559" s="1139"/>
      <c r="Q559" s="1139">
        <v>1</v>
      </c>
      <c r="R559" s="1145" t="s">
        <v>3463</v>
      </c>
      <c r="S559" s="1039" t="str">
        <f>VLOOKUP(T559,線名!$V$4:$W$123,2, )</f>
        <v>外物碰觸(鳥獸害)</v>
      </c>
      <c r="T559" s="1039" t="s">
        <v>3087</v>
      </c>
      <c r="U559" s="1139"/>
      <c r="V559" s="1317" t="s">
        <v>4780</v>
      </c>
      <c r="W559" s="1039" t="s">
        <v>3089</v>
      </c>
      <c r="X559" s="1140"/>
      <c r="Y559" s="1039"/>
    </row>
    <row r="560" spans="2:25" ht="33" hidden="1">
      <c r="B560" s="1149" t="s">
        <v>231</v>
      </c>
      <c r="C560" s="1153" t="s">
        <v>3455</v>
      </c>
      <c r="D560" s="1152">
        <v>0.67291666666666661</v>
      </c>
      <c r="E560" s="1149" t="s">
        <v>998</v>
      </c>
      <c r="F560" s="1149"/>
      <c r="G560" s="1149"/>
      <c r="H560" s="1149"/>
      <c r="I560" s="1149" t="str">
        <f>VLOOKUP(瞬跳[[#This Row],[饋線
名稱]],線名!$A$4:$C$1571,2, )</f>
        <v>大城</v>
      </c>
      <c r="J560" s="1149" t="str">
        <f>VLOOKUP(B560,線名!$A$4:$C$951,3, )</f>
        <v>9L38</v>
      </c>
      <c r="K560" s="1149" t="s">
        <v>1231</v>
      </c>
      <c r="L560" s="1135"/>
      <c r="M560" s="1135"/>
      <c r="N560" s="1135"/>
      <c r="O560" s="1135"/>
      <c r="P560" s="1135"/>
      <c r="Q560" s="1135">
        <v>1</v>
      </c>
      <c r="R560" s="1146" t="s">
        <v>3811</v>
      </c>
      <c r="S560" s="1149" t="str">
        <f>VLOOKUP(T560,線名!$V$4:$W$123,2, )</f>
        <v>避雷器不良</v>
      </c>
      <c r="T560" s="1149" t="s">
        <v>1135</v>
      </c>
      <c r="U560" s="1135"/>
      <c r="V560" s="1317" t="s">
        <v>3591</v>
      </c>
      <c r="W560" s="1149" t="s">
        <v>3150</v>
      </c>
      <c r="X560" s="1136"/>
      <c r="Y560" s="1149" t="s">
        <v>3777</v>
      </c>
    </row>
    <row r="561" spans="2:25" hidden="1">
      <c r="B561" s="1149" t="s">
        <v>3638</v>
      </c>
      <c r="C561" s="1153" t="s">
        <v>3335</v>
      </c>
      <c r="D561" s="1152">
        <v>0.10208333333333335</v>
      </c>
      <c r="E561" s="1149" t="s">
        <v>998</v>
      </c>
      <c r="F561" s="1149"/>
      <c r="G561" s="1149"/>
      <c r="H561" s="1149"/>
      <c r="I561" s="1149" t="str">
        <f>VLOOKUP(瞬跳[[#This Row],[饋線
名稱]],線名!$A$4:$C$1571,2, )</f>
        <v>漢寶</v>
      </c>
      <c r="J561" s="1149" t="str">
        <f>VLOOKUP(B561,線名!$A$4:$C$951,3, )</f>
        <v>9G24</v>
      </c>
      <c r="K561" s="1149" t="s">
        <v>3091</v>
      </c>
      <c r="L561" s="1135"/>
      <c r="M561" s="1135"/>
      <c r="N561" s="1135"/>
      <c r="O561" s="1135"/>
      <c r="P561" s="1135"/>
      <c r="Q561" s="1135">
        <v>1</v>
      </c>
      <c r="R561" s="1146" t="s">
        <v>3812</v>
      </c>
      <c r="S561" s="1149" t="str">
        <f>VLOOKUP(T561,線名!$V$4:$W$123,2, )</f>
        <v>高壓線斷線</v>
      </c>
      <c r="T561" s="1149" t="s">
        <v>3092</v>
      </c>
      <c r="U561" s="1135"/>
      <c r="V561" s="1317" t="s">
        <v>3589</v>
      </c>
      <c r="W561" s="1149" t="s">
        <v>3150</v>
      </c>
      <c r="X561" s="1136"/>
      <c r="Y561" s="1149"/>
    </row>
    <row r="562" spans="2:25" hidden="1">
      <c r="B562" s="1149" t="s">
        <v>1198</v>
      </c>
      <c r="C562" s="1153" t="s">
        <v>3456</v>
      </c>
      <c r="D562" s="1152">
        <v>0.45763888888888887</v>
      </c>
      <c r="E562" s="1149" t="s">
        <v>998</v>
      </c>
      <c r="F562" s="1149"/>
      <c r="G562" s="1149"/>
      <c r="H562" s="1149"/>
      <c r="I562" s="1149" t="str">
        <f>VLOOKUP(瞬跳[[#This Row],[饋線
名稱]],線名!$A$4:$C$1571,2, )</f>
        <v>草港</v>
      </c>
      <c r="J562" s="1149" t="str">
        <f>VLOOKUP(B562,線名!$A$4:$C$951,3, )</f>
        <v>東正線</v>
      </c>
      <c r="K562" s="1149" t="s">
        <v>3091</v>
      </c>
      <c r="L562" s="1135"/>
      <c r="M562" s="1135"/>
      <c r="N562" s="1135"/>
      <c r="O562" s="1135"/>
      <c r="P562" s="1135"/>
      <c r="Q562" s="1135">
        <v>1</v>
      </c>
      <c r="R562" s="1146" t="s">
        <v>3813</v>
      </c>
      <c r="S562" s="1149" t="str">
        <f>VLOOKUP(T562,線名!$V$4:$W$123,2, )</f>
        <v>外物碰觸</v>
      </c>
      <c r="T562" s="1149" t="s">
        <v>3182</v>
      </c>
      <c r="U562" s="1135"/>
      <c r="V562" s="1317" t="s">
        <v>3589</v>
      </c>
      <c r="W562" s="1149" t="s">
        <v>3181</v>
      </c>
      <c r="X562" s="1136"/>
      <c r="Y562" s="1149"/>
    </row>
    <row r="563" spans="2:25" hidden="1">
      <c r="B563" s="1149" t="s">
        <v>593</v>
      </c>
      <c r="C563" s="1153" t="s">
        <v>3457</v>
      </c>
      <c r="D563" s="1152">
        <v>0.25208333333333333</v>
      </c>
      <c r="E563" s="1149" t="s">
        <v>998</v>
      </c>
      <c r="F563" s="1149"/>
      <c r="G563" s="1149"/>
      <c r="H563" s="1149"/>
      <c r="I563" s="1149" t="str">
        <f>VLOOKUP(瞬跳[[#This Row],[饋線
名稱]],線名!$A$4:$C$1571,2, )</f>
        <v>北斗</v>
      </c>
      <c r="J563" s="1149" t="str">
        <f>VLOOKUP(B563,線名!$A$4:$C$951,3, )</f>
        <v>斗工線</v>
      </c>
      <c r="K563" s="1149">
        <v>51</v>
      </c>
      <c r="L563" s="1135"/>
      <c r="M563" s="1135"/>
      <c r="N563" s="1135"/>
      <c r="O563" s="1135"/>
      <c r="P563" s="1135"/>
      <c r="Q563" s="1135">
        <v>1</v>
      </c>
      <c r="R563" s="1146" t="s">
        <v>3814</v>
      </c>
      <c r="S563" s="1149" t="str">
        <f>VLOOKUP(T563,線名!$V$4:$W$123,2, )</f>
        <v>外物碰觸(鳥獸害)</v>
      </c>
      <c r="T563" s="1149" t="s">
        <v>3087</v>
      </c>
      <c r="U563" s="1135"/>
      <c r="V563" s="1317" t="s">
        <v>3633</v>
      </c>
      <c r="W563" s="1149" t="s">
        <v>3089</v>
      </c>
      <c r="X563" s="1136"/>
      <c r="Y563" s="1149"/>
    </row>
    <row r="564" spans="2:25" hidden="1">
      <c r="B564" s="1149" t="s">
        <v>322</v>
      </c>
      <c r="C564" s="1153" t="s">
        <v>3457</v>
      </c>
      <c r="D564" s="1152">
        <v>0.26319444444444445</v>
      </c>
      <c r="E564" s="1149" t="s">
        <v>998</v>
      </c>
      <c r="F564" s="1149"/>
      <c r="G564" s="1149"/>
      <c r="H564" s="1149"/>
      <c r="I564" s="1149" t="str">
        <f>VLOOKUP(瞬跳[[#This Row],[饋線
名稱]],線名!$A$4:$C$1571,2, )</f>
        <v>草湖</v>
      </c>
      <c r="J564" s="1149" t="str">
        <f>VLOOKUP(B564,線名!$A$4:$C$951,3, )</f>
        <v>趙甲線</v>
      </c>
      <c r="K564" s="1149">
        <v>51</v>
      </c>
      <c r="L564" s="1135"/>
      <c r="M564" s="1135"/>
      <c r="N564" s="1135"/>
      <c r="O564" s="1135"/>
      <c r="P564" s="1135"/>
      <c r="Q564" s="1135">
        <v>1</v>
      </c>
      <c r="R564" s="1146" t="s">
        <v>3815</v>
      </c>
      <c r="S564" s="1149" t="str">
        <f>VLOOKUP(T564,線名!$V$4:$W$123,2, )</f>
        <v>變壓器不良</v>
      </c>
      <c r="T564" s="1149" t="s">
        <v>1137</v>
      </c>
      <c r="U564" s="1135"/>
      <c r="V564" s="1317" t="s">
        <v>3591</v>
      </c>
      <c r="W564" s="1149" t="s">
        <v>3320</v>
      </c>
      <c r="X564" s="1136"/>
      <c r="Y564" s="1149"/>
    </row>
    <row r="565" spans="2:25" ht="33" hidden="1">
      <c r="B565" s="1149" t="s">
        <v>29</v>
      </c>
      <c r="C565" s="1153" t="s">
        <v>3458</v>
      </c>
      <c r="D565" s="1152">
        <v>0.75069444444444444</v>
      </c>
      <c r="E565" s="1149" t="s">
        <v>998</v>
      </c>
      <c r="F565" s="1149"/>
      <c r="G565" s="1149"/>
      <c r="H565" s="1149"/>
      <c r="I565" s="1149" t="str">
        <f>VLOOKUP(瞬跳[[#This Row],[饋線
名稱]],線名!$A$4:$C$1571,2, )</f>
        <v>溪州</v>
      </c>
      <c r="J565" s="1149" t="str">
        <f>VLOOKUP(B565,線名!$A$4:$C$951,3, )</f>
        <v>IF35</v>
      </c>
      <c r="K565" s="1149">
        <v>51</v>
      </c>
      <c r="L565" s="1135"/>
      <c r="M565" s="1135"/>
      <c r="N565" s="1135"/>
      <c r="O565" s="1135"/>
      <c r="P565" s="1135"/>
      <c r="Q565" s="1135">
        <v>1</v>
      </c>
      <c r="R565" s="1146" t="s">
        <v>3816</v>
      </c>
      <c r="S565" s="1149" t="str">
        <f>VLOOKUP(T565,線名!$V$4:$W$123,2, )</f>
        <v>架空地線不良</v>
      </c>
      <c r="T565" s="1149" t="s">
        <v>727</v>
      </c>
      <c r="U565" s="1135"/>
      <c r="V565" s="1317" t="s">
        <v>4780</v>
      </c>
      <c r="W565" s="1149" t="s">
        <v>3097</v>
      </c>
      <c r="X565" s="1136"/>
      <c r="Y565" s="1149"/>
    </row>
    <row r="566" spans="2:25" ht="33" hidden="1">
      <c r="B566" s="1149" t="s">
        <v>198</v>
      </c>
      <c r="C566" s="1153" t="s">
        <v>3459</v>
      </c>
      <c r="D566" s="1152">
        <v>0.51874999999999993</v>
      </c>
      <c r="E566" s="1149" t="s">
        <v>998</v>
      </c>
      <c r="F566" s="1149"/>
      <c r="G566" s="1149"/>
      <c r="H566" s="1149"/>
      <c r="I566" s="1149" t="str">
        <f>VLOOKUP(瞬跳[[#This Row],[饋線
名稱]],線名!$A$4:$C$1571,2, )</f>
        <v>溪州</v>
      </c>
      <c r="J566" s="1149" t="str">
        <f>VLOOKUP(B566,線名!$A$4:$C$951,3, )</f>
        <v>埤工線</v>
      </c>
      <c r="K566" s="1149" t="s">
        <v>1231</v>
      </c>
      <c r="L566" s="1135"/>
      <c r="M566" s="1135"/>
      <c r="N566" s="1135"/>
      <c r="O566" s="1135"/>
      <c r="P566" s="1135"/>
      <c r="Q566" s="1135">
        <v>1</v>
      </c>
      <c r="R566" s="1146" t="s">
        <v>3817</v>
      </c>
      <c r="S566" s="1149" t="str">
        <f>VLOOKUP(T566,線名!$V$4:$W$123,2, )</f>
        <v>外物碰觸(鳥獸害)</v>
      </c>
      <c r="T566" s="1149" t="s">
        <v>3087</v>
      </c>
      <c r="U566" s="1135"/>
      <c r="V566" s="1317" t="s">
        <v>3591</v>
      </c>
      <c r="W566" s="1149" t="s">
        <v>3089</v>
      </c>
      <c r="X566" s="1136"/>
      <c r="Y566" s="1149"/>
    </row>
    <row r="567" spans="2:25" ht="33" hidden="1">
      <c r="B567" s="1149" t="s">
        <v>532</v>
      </c>
      <c r="C567" s="1153" t="s">
        <v>3460</v>
      </c>
      <c r="D567" s="1152">
        <v>0.54583333333333328</v>
      </c>
      <c r="E567" s="1149" t="s">
        <v>998</v>
      </c>
      <c r="F567" s="1149"/>
      <c r="G567" s="1149"/>
      <c r="H567" s="1149"/>
      <c r="I567" s="1149" t="str">
        <f>VLOOKUP(瞬跳[[#This Row],[饋線
名稱]],線名!$A$4:$C$1571,2, )</f>
        <v>北斗</v>
      </c>
      <c r="J567" s="1149" t="str">
        <f>VLOOKUP(B567,線名!$A$4:$C$951,3, )</f>
        <v>斗圳線</v>
      </c>
      <c r="K567" s="1149">
        <v>51</v>
      </c>
      <c r="L567" s="1135"/>
      <c r="M567" s="1135"/>
      <c r="N567" s="1135"/>
      <c r="O567" s="1135"/>
      <c r="P567" s="1135"/>
      <c r="Q567" s="1135">
        <v>1</v>
      </c>
      <c r="R567" s="1146" t="s">
        <v>3818</v>
      </c>
      <c r="S567" s="1149" t="str">
        <f>VLOOKUP(T567,線名!$V$4:$W$123,2, )</f>
        <v>外物碰觸(鳥獸害)</v>
      </c>
      <c r="T567" s="1149" t="s">
        <v>3087</v>
      </c>
      <c r="U567" s="1135"/>
      <c r="V567" s="1317" t="s">
        <v>4780</v>
      </c>
      <c r="W567" s="1149" t="s">
        <v>3089</v>
      </c>
      <c r="X567" s="1136"/>
      <c r="Y567" s="1149"/>
    </row>
    <row r="568" spans="2:25" hidden="1">
      <c r="B568" s="1149" t="s">
        <v>1002</v>
      </c>
      <c r="C568" s="1153" t="s">
        <v>3461</v>
      </c>
      <c r="D568" s="1152">
        <v>0.4368055555555555</v>
      </c>
      <c r="E568" s="1149" t="s">
        <v>998</v>
      </c>
      <c r="F568" s="1149" t="s">
        <v>997</v>
      </c>
      <c r="G568" s="1149">
        <v>0</v>
      </c>
      <c r="H568" s="1149">
        <v>0</v>
      </c>
      <c r="I568" s="1149" t="str">
        <f>VLOOKUP(瞬跳[[#This Row],[饋線
名稱]],線名!$A$4:$C$1571,2, )</f>
        <v>溝墘</v>
      </c>
      <c r="J568" s="1149" t="str">
        <f>VLOOKUP(B568,線名!$A$4:$C$951,3, )</f>
        <v>棋盤線</v>
      </c>
      <c r="K568" s="1149">
        <v>51</v>
      </c>
      <c r="L568" s="1135"/>
      <c r="M568" s="1135">
        <v>1</v>
      </c>
      <c r="N568" s="1135">
        <v>1</v>
      </c>
      <c r="O568" s="1135"/>
      <c r="P568" s="1135"/>
      <c r="Q568" s="1135">
        <v>1</v>
      </c>
      <c r="R568" s="1146" t="s">
        <v>3464</v>
      </c>
      <c r="S568" s="1149" t="str">
        <f>VLOOKUP(T568,線名!$V$4:$W$123,2, )</f>
        <v>外物碰觸(鳥獸害)</v>
      </c>
      <c r="T568" s="1149" t="s">
        <v>3087</v>
      </c>
      <c r="U568" s="1135"/>
      <c r="V568" s="1317" t="s">
        <v>3589</v>
      </c>
      <c r="W568" s="1149" t="s">
        <v>3128</v>
      </c>
      <c r="X568" s="1136"/>
      <c r="Y568" s="1149"/>
    </row>
    <row r="569" spans="2:25" hidden="1">
      <c r="B569" s="1149" t="s">
        <v>1470</v>
      </c>
      <c r="C569" s="1153" t="s">
        <v>3462</v>
      </c>
      <c r="D569" s="1152">
        <v>0.76180555555555562</v>
      </c>
      <c r="E569" s="1149" t="s">
        <v>998</v>
      </c>
      <c r="F569" s="1149" t="s">
        <v>997</v>
      </c>
      <c r="G569" s="1149">
        <v>0</v>
      </c>
      <c r="H569" s="1149">
        <v>0</v>
      </c>
      <c r="I569" s="1149" t="str">
        <f>VLOOKUP(瞬跳[[#This Row],[饋線
名稱]],線名!$A$4:$C$1571,2, )</f>
        <v>草港</v>
      </c>
      <c r="J569" s="1149" t="str">
        <f>VLOOKUP(B569,線名!$A$4:$C$951,3, )</f>
        <v>草洋線</v>
      </c>
      <c r="K569" s="1149" t="s">
        <v>1231</v>
      </c>
      <c r="L569" s="1135">
        <v>1</v>
      </c>
      <c r="M569" s="1135"/>
      <c r="N569" s="1135">
        <v>1</v>
      </c>
      <c r="O569" s="1135"/>
      <c r="P569" s="1135"/>
      <c r="Q569" s="1135">
        <v>1</v>
      </c>
      <c r="R569" s="1146" t="s">
        <v>3465</v>
      </c>
      <c r="S569" s="1149" t="str">
        <f>VLOOKUP(T569,線名!$V$4:$W$123,2, )</f>
        <v>避雷器不良</v>
      </c>
      <c r="T569" s="1149" t="s">
        <v>1135</v>
      </c>
      <c r="U569" s="1135"/>
      <c r="V569" s="1317" t="s">
        <v>3589</v>
      </c>
      <c r="W569" s="1149" t="s">
        <v>3181</v>
      </c>
      <c r="X569" s="1136"/>
      <c r="Y569" s="1149"/>
    </row>
    <row r="570" spans="2:25" hidden="1">
      <c r="B570" s="1149" t="s">
        <v>508</v>
      </c>
      <c r="C570" s="1153" t="s">
        <v>3462</v>
      </c>
      <c r="D570" s="1152">
        <v>0.76180555555555562</v>
      </c>
      <c r="E570" s="1149" t="s">
        <v>998</v>
      </c>
      <c r="F570" s="1149" t="s">
        <v>997</v>
      </c>
      <c r="G570" s="1149">
        <v>0</v>
      </c>
      <c r="H570" s="1149">
        <v>0</v>
      </c>
      <c r="I570" s="1149" t="str">
        <f>VLOOKUP(瞬跳[[#This Row],[饋線
名稱]],線名!$A$4:$C$1571,2, )</f>
        <v>大霞</v>
      </c>
      <c r="J570" s="1149" t="str">
        <f>VLOOKUP(B570,線名!$A$4:$C$951,3, )</f>
        <v>9K31</v>
      </c>
      <c r="K570" s="1149">
        <v>51</v>
      </c>
      <c r="L570" s="1135">
        <v>1</v>
      </c>
      <c r="M570" s="1135"/>
      <c r="N570" s="1135">
        <v>1</v>
      </c>
      <c r="O570" s="1135"/>
      <c r="P570" s="1135"/>
      <c r="Q570" s="1135">
        <v>1</v>
      </c>
      <c r="R570" s="1146" t="s">
        <v>3819</v>
      </c>
      <c r="S570" s="1149" t="str">
        <f>VLOOKUP(T570,線名!$V$4:$W$123,2, )</f>
        <v>外物碰觸</v>
      </c>
      <c r="T570" s="1149" t="s">
        <v>3182</v>
      </c>
      <c r="U570" s="1135"/>
      <c r="V570" s="1317" t="s">
        <v>3589</v>
      </c>
      <c r="W570" s="1149" t="s">
        <v>3128</v>
      </c>
      <c r="X570" s="1136"/>
      <c r="Y570" s="1149"/>
    </row>
    <row r="571" spans="2:25" ht="33" hidden="1">
      <c r="B571" s="1149" t="s">
        <v>1470</v>
      </c>
      <c r="C571" s="1153" t="s">
        <v>3462</v>
      </c>
      <c r="D571" s="1152">
        <v>0.97222222222222221</v>
      </c>
      <c r="E571" s="1149" t="s">
        <v>998</v>
      </c>
      <c r="F571" s="1149" t="s">
        <v>997</v>
      </c>
      <c r="G571" s="1149">
        <v>0</v>
      </c>
      <c r="H571" s="1149">
        <v>0</v>
      </c>
      <c r="I571" s="1149" t="str">
        <f>VLOOKUP(瞬跳[[#This Row],[饋線
名稱]],線名!$A$4:$C$1571,2, )</f>
        <v>草港</v>
      </c>
      <c r="J571" s="1149" t="str">
        <f>VLOOKUP(B571,線名!$A$4:$C$951,3, )</f>
        <v>草洋線</v>
      </c>
      <c r="K571" s="1149" t="s">
        <v>1231</v>
      </c>
      <c r="L571" s="1135">
        <v>1</v>
      </c>
      <c r="M571" s="1135"/>
      <c r="N571" s="1135">
        <v>1</v>
      </c>
      <c r="O571" s="1135"/>
      <c r="P571" s="1135"/>
      <c r="Q571" s="1135">
        <v>1</v>
      </c>
      <c r="R571" s="1146" t="s">
        <v>3440</v>
      </c>
      <c r="S571" s="1149" t="str">
        <f>VLOOKUP(T571,線名!$V$4:$W$123,2, )</f>
        <v>外物碰觸(鳥獸害)</v>
      </c>
      <c r="T571" s="1149" t="s">
        <v>3087</v>
      </c>
      <c r="U571" s="1135"/>
      <c r="V571" s="1317" t="s">
        <v>3589</v>
      </c>
      <c r="W571" s="1149" t="s">
        <v>3128</v>
      </c>
      <c r="X571" s="1136"/>
      <c r="Y571" s="1149"/>
    </row>
    <row r="572" spans="2:25" hidden="1">
      <c r="B572" s="1149" t="s">
        <v>372</v>
      </c>
      <c r="C572" s="1153" t="s">
        <v>3352</v>
      </c>
      <c r="D572" s="1152">
        <v>0.75347222222222221</v>
      </c>
      <c r="E572" s="1149" t="s">
        <v>998</v>
      </c>
      <c r="F572" s="1149" t="s">
        <v>997</v>
      </c>
      <c r="G572" s="1149">
        <v>0</v>
      </c>
      <c r="H572" s="1149">
        <v>0</v>
      </c>
      <c r="I572" s="1149" t="str">
        <f>VLOOKUP(瞬跳[[#This Row],[饋線
名稱]],線名!$A$4:$C$1571,2, )</f>
        <v>福興</v>
      </c>
      <c r="J572" s="1149" t="str">
        <f>VLOOKUP(B572,線名!$A$4:$C$951,3, )</f>
        <v>9I34</v>
      </c>
      <c r="K572" s="1149" t="s">
        <v>1231</v>
      </c>
      <c r="L572" s="1135"/>
      <c r="M572" s="1135">
        <v>1</v>
      </c>
      <c r="N572" s="1135">
        <v>1</v>
      </c>
      <c r="O572" s="1135"/>
      <c r="P572" s="1135"/>
      <c r="Q572" s="1135">
        <v>1</v>
      </c>
      <c r="R572" s="1146" t="s">
        <v>3820</v>
      </c>
      <c r="S572" s="1149" t="str">
        <f>VLOOKUP(T572,線名!$V$4:$W$123,2, )</f>
        <v>外物碰觸(鳥獸害)</v>
      </c>
      <c r="T572" s="1149" t="s">
        <v>3087</v>
      </c>
      <c r="U572" s="1135"/>
      <c r="V572" s="1317" t="s">
        <v>3589</v>
      </c>
      <c r="W572" s="1149" t="s">
        <v>3264</v>
      </c>
      <c r="X572" s="1136"/>
      <c r="Y572" s="1149"/>
    </row>
    <row r="573" spans="2:25" hidden="1">
      <c r="B573" s="1149" t="s">
        <v>101</v>
      </c>
      <c r="C573" s="1153" t="s">
        <v>3352</v>
      </c>
      <c r="D573" s="1152">
        <v>0.7729166666666667</v>
      </c>
      <c r="E573" s="1149" t="s">
        <v>998</v>
      </c>
      <c r="F573" s="1149" t="s">
        <v>997</v>
      </c>
      <c r="G573" s="1149">
        <v>0</v>
      </c>
      <c r="H573" s="1149">
        <v>0</v>
      </c>
      <c r="I573" s="1149" t="str">
        <f>VLOOKUP(瞬跳[[#This Row],[饋線
名稱]],線名!$A$4:$C$1571,2, )</f>
        <v>漢寶</v>
      </c>
      <c r="J573" s="1149" t="str">
        <f>VLOOKUP(B573,線名!$A$4:$C$951,3, )</f>
        <v>9G24</v>
      </c>
      <c r="K573" s="1149">
        <v>51</v>
      </c>
      <c r="L573" s="1135">
        <v>1</v>
      </c>
      <c r="M573" s="1135"/>
      <c r="N573" s="1135">
        <v>1</v>
      </c>
      <c r="O573" s="1135"/>
      <c r="P573" s="1135"/>
      <c r="Q573" s="1135">
        <v>1</v>
      </c>
      <c r="R573" s="1146" t="s">
        <v>3441</v>
      </c>
      <c r="S573" s="1149" t="str">
        <f>VLOOKUP(T573,線名!$V$4:$W$123,2, )</f>
        <v>避雷器不良</v>
      </c>
      <c r="T573" s="1149" t="s">
        <v>1135</v>
      </c>
      <c r="U573" s="1135"/>
      <c r="V573" s="1317" t="s">
        <v>3589</v>
      </c>
      <c r="W573" s="1149" t="s">
        <v>3242</v>
      </c>
      <c r="X573" s="1136"/>
      <c r="Y573" s="1149"/>
    </row>
    <row r="574" spans="2:25" hidden="1">
      <c r="B574" s="1149" t="s">
        <v>1054</v>
      </c>
      <c r="C574" s="1153" t="s">
        <v>3442</v>
      </c>
      <c r="D574" s="1152">
        <v>0.75208333333333333</v>
      </c>
      <c r="E574" s="1149" t="s">
        <v>998</v>
      </c>
      <c r="F574" s="1149" t="s">
        <v>997</v>
      </c>
      <c r="G574" s="1149">
        <v>0</v>
      </c>
      <c r="H574" s="1149">
        <v>0</v>
      </c>
      <c r="I574" s="1149" t="str">
        <f>VLOOKUP(瞬跳[[#This Row],[饋線
名稱]],線名!$A$4:$C$1571,2, )</f>
        <v>員東</v>
      </c>
      <c r="J574" s="1149" t="str">
        <f>VLOOKUP(B574,線名!$A$4:$C$951,3, )</f>
        <v>湖水線</v>
      </c>
      <c r="K574" s="1149">
        <v>51</v>
      </c>
      <c r="L574" s="1135">
        <v>1</v>
      </c>
      <c r="M574" s="1135"/>
      <c r="N574" s="1135">
        <v>1</v>
      </c>
      <c r="O574" s="1135"/>
      <c r="P574" s="1135"/>
      <c r="Q574" s="1135">
        <v>1</v>
      </c>
      <c r="R574" s="1146" t="s">
        <v>3821</v>
      </c>
      <c r="S574" s="1149" t="str">
        <f>VLOOKUP(T574,線名!$V$4:$W$123,2, )</f>
        <v>外物碰觸(鳥獸害)</v>
      </c>
      <c r="T574" s="1149" t="s">
        <v>3087</v>
      </c>
      <c r="U574" s="1135"/>
      <c r="V574" s="1317" t="s">
        <v>3590</v>
      </c>
      <c r="W574" s="1149" t="s">
        <v>3089</v>
      </c>
      <c r="X574" s="1136"/>
      <c r="Y574" s="1149"/>
    </row>
    <row r="575" spans="2:25" hidden="1">
      <c r="B575" s="1149" t="s">
        <v>1411</v>
      </c>
      <c r="C575" s="1153" t="s">
        <v>3443</v>
      </c>
      <c r="D575" s="1152">
        <v>0.2590277777777778</v>
      </c>
      <c r="E575" s="1149" t="s">
        <v>998</v>
      </c>
      <c r="F575" s="1149" t="s">
        <v>997</v>
      </c>
      <c r="G575" s="1149">
        <v>0</v>
      </c>
      <c r="H575" s="1149">
        <v>0</v>
      </c>
      <c r="I575" s="1149" t="str">
        <f>VLOOKUP(瞬跳[[#This Row],[饋線
名稱]],線名!$A$4:$C$1571,2, )</f>
        <v>社頭</v>
      </c>
      <c r="J575" s="1149" t="str">
        <f>VLOOKUP(B575,線名!$A$4:$C$951,3, )</f>
        <v>八堡線</v>
      </c>
      <c r="K575" s="1149">
        <v>51</v>
      </c>
      <c r="L575" s="1135">
        <v>1</v>
      </c>
      <c r="M575" s="1135"/>
      <c r="N575" s="1135">
        <v>1</v>
      </c>
      <c r="O575" s="1135"/>
      <c r="P575" s="1135"/>
      <c r="Q575" s="1135">
        <v>1</v>
      </c>
      <c r="R575" s="1146" t="s">
        <v>3822</v>
      </c>
      <c r="S575" s="1149" t="str">
        <f>VLOOKUP(T575,線名!$V$4:$W$123,2, )</f>
        <v>外物碰觸(鳥獸害)</v>
      </c>
      <c r="T575" s="1149" t="s">
        <v>3087</v>
      </c>
      <c r="U575" s="1135"/>
      <c r="V575" s="1317" t="s">
        <v>3670</v>
      </c>
      <c r="W575" s="1149" t="s">
        <v>3194</v>
      </c>
      <c r="X575" s="1136"/>
      <c r="Y575" s="1149"/>
    </row>
    <row r="576" spans="2:25" hidden="1">
      <c r="B576" s="1149" t="s">
        <v>699</v>
      </c>
      <c r="C576" s="1153" t="s">
        <v>3444</v>
      </c>
      <c r="D576" s="1152">
        <v>0.3840277777777778</v>
      </c>
      <c r="E576" s="1149" t="s">
        <v>998</v>
      </c>
      <c r="F576" s="1149" t="s">
        <v>997</v>
      </c>
      <c r="G576" s="1149">
        <v>0</v>
      </c>
      <c r="H576" s="1149">
        <v>0</v>
      </c>
      <c r="I576" s="1149" t="str">
        <f>VLOOKUP(瞬跳[[#This Row],[饋線
名稱]],線名!$A$4:$C$1571,2, )</f>
        <v>福興</v>
      </c>
      <c r="J576" s="1149" t="str">
        <f>VLOOKUP(B576,線名!$A$4:$C$951,3, )</f>
        <v>9I39</v>
      </c>
      <c r="K576" s="1149" t="s">
        <v>1231</v>
      </c>
      <c r="L576" s="1135"/>
      <c r="M576" s="1135">
        <v>1</v>
      </c>
      <c r="N576" s="1135">
        <v>1</v>
      </c>
      <c r="O576" s="1135"/>
      <c r="P576" s="1135"/>
      <c r="Q576" s="1135">
        <v>1</v>
      </c>
      <c r="R576" s="1146" t="s">
        <v>3445</v>
      </c>
      <c r="S576" s="1149" t="str">
        <f>VLOOKUP(T576,線名!$V$4:$W$123,2, )</f>
        <v>用戶設備不良</v>
      </c>
      <c r="T576" s="1149" t="s">
        <v>641</v>
      </c>
      <c r="U576" s="1135"/>
      <c r="V576" s="1317" t="s">
        <v>4781</v>
      </c>
      <c r="W576" s="1149" t="s">
        <v>3089</v>
      </c>
      <c r="X576" s="1136"/>
      <c r="Y576" s="1149"/>
    </row>
    <row r="577" spans="2:25" hidden="1">
      <c r="B577" s="1149" t="s">
        <v>470</v>
      </c>
      <c r="C577" s="1153" t="s">
        <v>3359</v>
      </c>
      <c r="D577" s="1152">
        <v>0.78819444444444453</v>
      </c>
      <c r="E577" s="1149" t="s">
        <v>998</v>
      </c>
      <c r="F577" s="1149" t="s">
        <v>997</v>
      </c>
      <c r="G577" s="1149">
        <v>0</v>
      </c>
      <c r="H577" s="1149">
        <v>0</v>
      </c>
      <c r="I577" s="1149" t="str">
        <f>VLOOKUP(瞬跳[[#This Row],[饋線
名稱]],線名!$A$4:$C$1571,2, )</f>
        <v>彰化</v>
      </c>
      <c r="J577" s="1149" t="str">
        <f>VLOOKUP(B577,線名!$A$4:$C$951,3, )</f>
        <v>IK42</v>
      </c>
      <c r="K577" s="1149" t="s">
        <v>1231</v>
      </c>
      <c r="L577" s="1135"/>
      <c r="M577" s="1135">
        <v>1</v>
      </c>
      <c r="N577" s="1135">
        <v>1</v>
      </c>
      <c r="O577" s="1135"/>
      <c r="P577" s="1135"/>
      <c r="Q577" s="1135">
        <v>1</v>
      </c>
      <c r="R577" s="1146" t="s">
        <v>3446</v>
      </c>
      <c r="S577" s="1149" t="str">
        <f>VLOOKUP(T577,線名!$V$4:$W$123,2, )</f>
        <v>避雷器不良</v>
      </c>
      <c r="T577" s="1149" t="s">
        <v>1135</v>
      </c>
      <c r="U577" s="1135"/>
      <c r="V577" s="1317" t="s">
        <v>4787</v>
      </c>
      <c r="W577" s="1149" t="s">
        <v>3095</v>
      </c>
      <c r="X577" s="1136"/>
      <c r="Y577" s="1149"/>
    </row>
    <row r="578" spans="2:25" hidden="1">
      <c r="B578" s="1149" t="s">
        <v>131</v>
      </c>
      <c r="C578" s="1153" t="s">
        <v>3447</v>
      </c>
      <c r="D578" s="1152">
        <v>0.42430555555555555</v>
      </c>
      <c r="E578" s="1149" t="s">
        <v>998</v>
      </c>
      <c r="F578" s="1149" t="s">
        <v>997</v>
      </c>
      <c r="G578" s="1149">
        <v>0</v>
      </c>
      <c r="H578" s="1149">
        <v>0</v>
      </c>
      <c r="I578" s="1149" t="str">
        <f>VLOOKUP(瞬跳[[#This Row],[饋線
名稱]],線名!$A$4:$C$1571,2, )</f>
        <v>彰林</v>
      </c>
      <c r="J578" s="1149" t="str">
        <f>VLOOKUP(B578,線名!$A$4:$C$951,3, )</f>
        <v>9M34</v>
      </c>
      <c r="K578" s="1149">
        <v>51</v>
      </c>
      <c r="L578" s="1135">
        <v>1</v>
      </c>
      <c r="M578" s="1135"/>
      <c r="N578" s="1135">
        <v>1</v>
      </c>
      <c r="O578" s="1135"/>
      <c r="P578" s="1135"/>
      <c r="Q578" s="1135">
        <v>1</v>
      </c>
      <c r="R578" s="1146" t="s">
        <v>3448</v>
      </c>
      <c r="S578" s="1149" t="str">
        <f>VLOOKUP(T578,線名!$V$4:$W$123,2, )</f>
        <v>高壓線斷線</v>
      </c>
      <c r="T578" s="1149" t="s">
        <v>3092</v>
      </c>
      <c r="U578" s="1135"/>
      <c r="V578" s="1317" t="s">
        <v>3591</v>
      </c>
      <c r="W578" s="1149" t="s">
        <v>3093</v>
      </c>
      <c r="X578" s="1136"/>
      <c r="Y578" s="1149"/>
    </row>
    <row r="579" spans="2:25" hidden="1">
      <c r="B579" s="1149" t="s">
        <v>277</v>
      </c>
      <c r="C579" s="1153" t="s">
        <v>3449</v>
      </c>
      <c r="D579" s="1152">
        <v>0.98958333333333337</v>
      </c>
      <c r="E579" s="1149" t="s">
        <v>998</v>
      </c>
      <c r="F579" s="1149" t="s">
        <v>997</v>
      </c>
      <c r="G579" s="1149">
        <v>0</v>
      </c>
      <c r="H579" s="1149">
        <v>0</v>
      </c>
      <c r="I579" s="1149" t="str">
        <f>VLOOKUP(瞬跳[[#This Row],[饋線
名稱]],線名!$A$4:$C$1571,2, )</f>
        <v>溪湖</v>
      </c>
      <c r="J579" s="1149" t="str">
        <f>VLOOKUP(B579,線名!$A$4:$C$951,3, )</f>
        <v>湳底線</v>
      </c>
      <c r="K579" s="1149">
        <v>51</v>
      </c>
      <c r="L579" s="1135">
        <v>1</v>
      </c>
      <c r="M579" s="1135"/>
      <c r="N579" s="1135">
        <v>1</v>
      </c>
      <c r="O579" s="1135"/>
      <c r="P579" s="1135"/>
      <c r="Q579" s="1135">
        <v>1</v>
      </c>
      <c r="R579" s="1146" t="s">
        <v>3450</v>
      </c>
      <c r="S579" s="1149" t="str">
        <f>VLOOKUP(T579,線名!$V$4:$W$123,2, )</f>
        <v>用戶設備不良</v>
      </c>
      <c r="T579" s="1149" t="s">
        <v>641</v>
      </c>
      <c r="U579" s="1135"/>
      <c r="V579" s="1317" t="s">
        <v>3590</v>
      </c>
      <c r="W579" s="1149" t="s">
        <v>3128</v>
      </c>
      <c r="X579" s="1136"/>
      <c r="Y579" s="1149"/>
    </row>
    <row r="580" spans="2:25" hidden="1">
      <c r="B580" s="1149" t="s">
        <v>638</v>
      </c>
      <c r="C580" s="1153" t="s">
        <v>3451</v>
      </c>
      <c r="D580" s="1152">
        <v>0.25416666666666665</v>
      </c>
      <c r="E580" s="1149" t="s">
        <v>998</v>
      </c>
      <c r="F580" s="1149" t="s">
        <v>997</v>
      </c>
      <c r="G580" s="1149">
        <v>0</v>
      </c>
      <c r="H580" s="1149">
        <v>0</v>
      </c>
      <c r="I580" s="1149" t="str">
        <f>VLOOKUP(瞬跳[[#This Row],[饋線
名稱]],線名!$A$4:$C$1571,2, )</f>
        <v>社頭</v>
      </c>
      <c r="J580" s="1149" t="str">
        <f>VLOOKUP(B580,線名!$A$4:$C$951,3, )</f>
        <v>社永線</v>
      </c>
      <c r="K580" s="1149" t="s">
        <v>1231</v>
      </c>
      <c r="L580" s="1135">
        <v>2</v>
      </c>
      <c r="M580" s="1135"/>
      <c r="N580" s="1135">
        <v>2</v>
      </c>
      <c r="O580" s="1135"/>
      <c r="P580" s="1135"/>
      <c r="Q580" s="1135">
        <v>2</v>
      </c>
      <c r="R580" s="1146" t="s">
        <v>3452</v>
      </c>
      <c r="S580" s="1149" t="str">
        <f>VLOOKUP(T580,線名!$V$4:$W$123,2, )</f>
        <v>避雷器不良</v>
      </c>
      <c r="T580" s="1149" t="s">
        <v>1135</v>
      </c>
      <c r="U580" s="1135"/>
      <c r="V580" s="1317" t="s">
        <v>3633</v>
      </c>
      <c r="W580" s="1149" t="s">
        <v>3095</v>
      </c>
      <c r="X580" s="1136"/>
      <c r="Y580" s="1149"/>
    </row>
    <row r="581" spans="2:25" hidden="1">
      <c r="B581" s="1149" t="s">
        <v>1130</v>
      </c>
      <c r="C581" s="1153" t="s">
        <v>3451</v>
      </c>
      <c r="D581" s="1152">
        <v>0.29652777777777778</v>
      </c>
      <c r="E581" s="1149" t="s">
        <v>998</v>
      </c>
      <c r="F581" s="1149" t="s">
        <v>997</v>
      </c>
      <c r="G581" s="1149">
        <v>0</v>
      </c>
      <c r="H581" s="1149">
        <v>0</v>
      </c>
      <c r="I581" s="1149" t="str">
        <f>VLOOKUP(瞬跳[[#This Row],[饋線
名稱]],線名!$A$4:$C$1571,2, )</f>
        <v>二林</v>
      </c>
      <c r="J581" s="1149" t="str">
        <f>VLOOKUP(B581,線名!$A$4:$C$951,3, )</f>
        <v>埤北線</v>
      </c>
      <c r="K581" s="1149">
        <v>51</v>
      </c>
      <c r="L581" s="1135"/>
      <c r="M581" s="1135">
        <v>1</v>
      </c>
      <c r="N581" s="1135">
        <v>1</v>
      </c>
      <c r="O581" s="1135"/>
      <c r="P581" s="1135"/>
      <c r="Q581" s="1135">
        <v>1</v>
      </c>
      <c r="R581" s="1146" t="s">
        <v>3453</v>
      </c>
      <c r="S581" s="1149" t="str">
        <f>VLOOKUP(T581,線名!$V$4:$W$123,2, )</f>
        <v>外物碰觸</v>
      </c>
      <c r="T581" s="1149" t="s">
        <v>3182</v>
      </c>
      <c r="U581" s="1135"/>
      <c r="V581" s="1317" t="s">
        <v>3591</v>
      </c>
      <c r="W581" s="1149" t="s">
        <v>3181</v>
      </c>
      <c r="X581" s="1136"/>
      <c r="Y581" s="1149"/>
    </row>
    <row r="582" spans="2:25" hidden="1">
      <c r="B582" s="1149" t="s">
        <v>1000</v>
      </c>
      <c r="C582" s="1153" t="s">
        <v>3451</v>
      </c>
      <c r="D582" s="1152">
        <v>0.82361111111111107</v>
      </c>
      <c r="E582" s="1149" t="s">
        <v>998</v>
      </c>
      <c r="F582" s="1149" t="s">
        <v>997</v>
      </c>
      <c r="G582" s="1149">
        <v>0</v>
      </c>
      <c r="H582" s="1149">
        <v>0</v>
      </c>
      <c r="I582" s="1149" t="str">
        <f>VLOOKUP(瞬跳[[#This Row],[饋線
名稱]],線名!$A$4:$C$1571,2, )</f>
        <v>溝墘</v>
      </c>
      <c r="J582" s="1149" t="str">
        <f>VLOOKUP(B582,線名!$A$4:$C$951,3, )</f>
        <v>馬興線</v>
      </c>
      <c r="K582" s="1149">
        <v>51</v>
      </c>
      <c r="L582" s="1135">
        <v>1</v>
      </c>
      <c r="M582" s="1135"/>
      <c r="N582" s="1135">
        <v>1</v>
      </c>
      <c r="O582" s="1135"/>
      <c r="P582" s="1135"/>
      <c r="Q582" s="1135">
        <v>1</v>
      </c>
      <c r="R582" s="1146" t="s">
        <v>3454</v>
      </c>
      <c r="S582" s="1149" t="str">
        <f>VLOOKUP(T582,線名!$V$4:$W$123,2, )</f>
        <v>避雷器不良</v>
      </c>
      <c r="T582" s="1149" t="s">
        <v>1135</v>
      </c>
      <c r="U582" s="1135"/>
      <c r="V582" s="1317" t="s">
        <v>3589</v>
      </c>
      <c r="W582" s="1149" t="s">
        <v>3095</v>
      </c>
      <c r="X582" s="1136"/>
      <c r="Y582" s="1149"/>
    </row>
    <row r="583" spans="2:25" hidden="1">
      <c r="B583" s="1149" t="s">
        <v>638</v>
      </c>
      <c r="C583" s="1153" t="s">
        <v>3823</v>
      </c>
      <c r="D583" s="1152">
        <v>0.24374999999999999</v>
      </c>
      <c r="E583" s="1149" t="s">
        <v>998</v>
      </c>
      <c r="F583" s="1149" t="s">
        <v>997</v>
      </c>
      <c r="G583" s="1149">
        <v>0</v>
      </c>
      <c r="H583" s="1149">
        <v>0</v>
      </c>
      <c r="I583" s="1149" t="str">
        <f>VLOOKUP(瞬跳[[#This Row],[饋線
名稱]],線名!$A$4:$C$1571,2, )</f>
        <v>社頭</v>
      </c>
      <c r="J583" s="1149" t="str">
        <f>VLOOKUP(B583,線名!$A$4:$C$951,3, )</f>
        <v>社永線</v>
      </c>
      <c r="K583" s="1149" t="s">
        <v>1231</v>
      </c>
      <c r="L583" s="1135"/>
      <c r="M583" s="1135">
        <v>1</v>
      </c>
      <c r="N583" s="1135">
        <v>1</v>
      </c>
      <c r="O583" s="1135"/>
      <c r="P583" s="1135"/>
      <c r="Q583" s="1135">
        <v>1</v>
      </c>
      <c r="R583" s="1146" t="s">
        <v>3452</v>
      </c>
      <c r="S583" s="1149" t="str">
        <f>VLOOKUP(T583,線名!$V$4:$W$123,2, )</f>
        <v>避雷器不良</v>
      </c>
      <c r="T583" s="1149" t="s">
        <v>1135</v>
      </c>
      <c r="U583" s="1135" t="s">
        <v>997</v>
      </c>
      <c r="V583" s="1317" t="s">
        <v>3633</v>
      </c>
      <c r="W583" s="1149" t="s">
        <v>3095</v>
      </c>
      <c r="X583" s="1136"/>
      <c r="Y583" s="1149"/>
    </row>
    <row r="584" spans="2:25" hidden="1">
      <c r="B584" s="1149" t="s">
        <v>540</v>
      </c>
      <c r="C584" s="1153" t="s">
        <v>3032</v>
      </c>
      <c r="D584" s="1152">
        <v>0.4694444444444445</v>
      </c>
      <c r="E584" s="1149" t="s">
        <v>998</v>
      </c>
      <c r="F584" s="1149" t="s">
        <v>997</v>
      </c>
      <c r="G584" s="1149">
        <v>0</v>
      </c>
      <c r="H584" s="1149">
        <v>0</v>
      </c>
      <c r="I584" s="1149" t="str">
        <f>VLOOKUP(瞬跳[[#This Row],[饋線
名稱]],線名!$A$4:$C$1571,2, )</f>
        <v>田中</v>
      </c>
      <c r="J584" s="1149" t="str">
        <f>VLOOKUP(B584,線名!$A$4:$C$951,3, )</f>
        <v>IG49</v>
      </c>
      <c r="K584" s="1149">
        <v>51</v>
      </c>
      <c r="L584" s="1135">
        <v>1</v>
      </c>
      <c r="M584" s="1135"/>
      <c r="N584" s="1135">
        <v>1</v>
      </c>
      <c r="O584" s="1135"/>
      <c r="P584" s="1135"/>
      <c r="Q584" s="1135">
        <v>1</v>
      </c>
      <c r="R584" s="1146" t="s">
        <v>3824</v>
      </c>
      <c r="S584" s="1149" t="str">
        <f>VLOOKUP(T584,線名!$V$4:$W$123,2, )</f>
        <v>避雷器不良</v>
      </c>
      <c r="T584" s="1149" t="s">
        <v>1135</v>
      </c>
      <c r="U584" s="1135" t="s">
        <v>997</v>
      </c>
      <c r="V584" s="1317" t="s">
        <v>3634</v>
      </c>
      <c r="W584" s="1149" t="s">
        <v>3095</v>
      </c>
      <c r="X584" s="1136"/>
      <c r="Y584" s="1149"/>
    </row>
    <row r="585" spans="2:25" hidden="1">
      <c r="B585" s="1149" t="s">
        <v>539</v>
      </c>
      <c r="C585" s="1153" t="s">
        <v>3032</v>
      </c>
      <c r="D585" s="1152">
        <v>0.55694444444444446</v>
      </c>
      <c r="E585" s="1149" t="s">
        <v>998</v>
      </c>
      <c r="F585" s="1149" t="s">
        <v>997</v>
      </c>
      <c r="G585" s="1149">
        <v>0</v>
      </c>
      <c r="H585" s="1149">
        <v>0</v>
      </c>
      <c r="I585" s="1149" t="str">
        <f>VLOOKUP(瞬跳[[#This Row],[饋線
名稱]],線名!$A$4:$C$1571,2, )</f>
        <v>田中</v>
      </c>
      <c r="J585" s="1149" t="str">
        <f>VLOOKUP(B585,線名!$A$4:$C$951,3, )</f>
        <v>IG48</v>
      </c>
      <c r="K585" s="1149" t="s">
        <v>1231</v>
      </c>
      <c r="L585" s="1135"/>
      <c r="M585" s="1135">
        <v>1</v>
      </c>
      <c r="N585" s="1135">
        <v>1</v>
      </c>
      <c r="O585" s="1135"/>
      <c r="P585" s="1135"/>
      <c r="Q585" s="1135">
        <v>1</v>
      </c>
      <c r="R585" s="1146" t="s">
        <v>3825</v>
      </c>
      <c r="S585" s="1149" t="str">
        <f>VLOOKUP(T585,線名!$V$4:$W$123,2, )</f>
        <v>開關不良</v>
      </c>
      <c r="T585" s="1149" t="s">
        <v>260</v>
      </c>
      <c r="U585" s="1135" t="s">
        <v>997</v>
      </c>
      <c r="V585" s="1317" t="s">
        <v>4780</v>
      </c>
      <c r="W585" s="1149" t="s">
        <v>3167</v>
      </c>
      <c r="X585" s="1136"/>
      <c r="Y585" s="1149"/>
    </row>
    <row r="586" spans="2:25" hidden="1">
      <c r="B586" s="1149" t="s">
        <v>1506</v>
      </c>
      <c r="C586" s="1153" t="s">
        <v>3826</v>
      </c>
      <c r="D586" s="1152">
        <v>0.5083333333333333</v>
      </c>
      <c r="E586" s="1149" t="s">
        <v>998</v>
      </c>
      <c r="F586" s="1149" t="s">
        <v>997</v>
      </c>
      <c r="G586" s="1149">
        <v>0</v>
      </c>
      <c r="H586" s="1149">
        <v>0</v>
      </c>
      <c r="I586" s="1149" t="str">
        <f>VLOOKUP(瞬跳[[#This Row],[饋線
名稱]],線名!$A$4:$C$1571,2, )</f>
        <v>花壇</v>
      </c>
      <c r="J586" s="1149" t="str">
        <f>VLOOKUP(B586,線名!$A$4:$C$951,3, )</f>
        <v>9P29</v>
      </c>
      <c r="K586" s="1149" t="s">
        <v>1231</v>
      </c>
      <c r="L586" s="1135"/>
      <c r="M586" s="1135">
        <v>1</v>
      </c>
      <c r="N586" s="1135">
        <v>1</v>
      </c>
      <c r="O586" s="1135"/>
      <c r="P586" s="1135"/>
      <c r="Q586" s="1135">
        <v>1</v>
      </c>
      <c r="R586" s="1146" t="s">
        <v>3827</v>
      </c>
      <c r="S586" s="1149" t="str">
        <f>VLOOKUP(T586,線名!$V$4:$W$123,2, )</f>
        <v>外物碰觸</v>
      </c>
      <c r="T586" s="1149" t="s">
        <v>3182</v>
      </c>
      <c r="U586" s="1135" t="s">
        <v>997</v>
      </c>
      <c r="V586" s="1317" t="s">
        <v>4787</v>
      </c>
      <c r="W586" s="1149" t="s">
        <v>3181</v>
      </c>
      <c r="X586" s="1136"/>
      <c r="Y586" s="1149"/>
    </row>
    <row r="587" spans="2:25" hidden="1">
      <c r="B587" s="1149" t="s">
        <v>447</v>
      </c>
      <c r="C587" s="1153" t="s">
        <v>3036</v>
      </c>
      <c r="D587" s="1152">
        <v>0.57708333333333328</v>
      </c>
      <c r="E587" s="1149" t="s">
        <v>998</v>
      </c>
      <c r="F587" s="1149" t="s">
        <v>997</v>
      </c>
      <c r="G587" s="1149">
        <v>0</v>
      </c>
      <c r="H587" s="1149">
        <v>0</v>
      </c>
      <c r="I587" s="1149" t="str">
        <f>VLOOKUP(瞬跳[[#This Row],[饋線
名稱]],線名!$A$4:$C$1571,2, )</f>
        <v>大城</v>
      </c>
      <c r="J587" s="1149" t="str">
        <f>VLOOKUP(B587,線名!$A$4:$C$951,3, )</f>
        <v>9L23</v>
      </c>
      <c r="K587" s="1149">
        <v>51</v>
      </c>
      <c r="L587" s="1135">
        <v>1</v>
      </c>
      <c r="M587" s="1135"/>
      <c r="N587" s="1135">
        <v>1</v>
      </c>
      <c r="O587" s="1135"/>
      <c r="P587" s="1135"/>
      <c r="Q587" s="1135">
        <v>1</v>
      </c>
      <c r="R587" s="1146" t="s">
        <v>3828</v>
      </c>
      <c r="S587" s="1149" t="str">
        <f>VLOOKUP(T587,線名!$V$4:$W$123,2, )</f>
        <v>外物碰觸(鳥獸害)</v>
      </c>
      <c r="T587" s="1149" t="s">
        <v>3087</v>
      </c>
      <c r="U587" s="1135" t="s">
        <v>997</v>
      </c>
      <c r="V587" s="1317" t="s">
        <v>3591</v>
      </c>
      <c r="W587" s="1149" t="s">
        <v>3089</v>
      </c>
      <c r="X587" s="1136"/>
      <c r="Y587" s="1149"/>
    </row>
    <row r="588" spans="2:25" hidden="1">
      <c r="B588" s="1149" t="s">
        <v>638</v>
      </c>
      <c r="C588" s="1153" t="s">
        <v>3829</v>
      </c>
      <c r="D588" s="1152">
        <v>0.23750000000000002</v>
      </c>
      <c r="E588" s="1149" t="s">
        <v>998</v>
      </c>
      <c r="F588" s="1149" t="s">
        <v>997</v>
      </c>
      <c r="G588" s="1149">
        <v>0</v>
      </c>
      <c r="H588" s="1149">
        <v>0</v>
      </c>
      <c r="I588" s="1149" t="str">
        <f>VLOOKUP(瞬跳[[#This Row],[饋線
名稱]],線名!$A$4:$C$1571,2, )</f>
        <v>社頭</v>
      </c>
      <c r="J588" s="1149" t="str">
        <f>VLOOKUP(B588,線名!$A$4:$C$951,3, )</f>
        <v>社永線</v>
      </c>
      <c r="K588" s="1149" t="s">
        <v>1231</v>
      </c>
      <c r="L588" s="1135"/>
      <c r="M588" s="1135">
        <v>1</v>
      </c>
      <c r="N588" s="1135">
        <v>1</v>
      </c>
      <c r="O588" s="1135"/>
      <c r="P588" s="1135"/>
      <c r="Q588" s="1135">
        <v>1</v>
      </c>
      <c r="R588" s="1146" t="s">
        <v>3041</v>
      </c>
      <c r="S588" s="1149" t="str">
        <f>VLOOKUP(T588,線名!$V$4:$W$123,2, )</f>
        <v>樹竹碰觸</v>
      </c>
      <c r="T588" s="1149" t="s">
        <v>3195</v>
      </c>
      <c r="U588" s="1135" t="s">
        <v>997</v>
      </c>
      <c r="V588" s="1317" t="s">
        <v>3633</v>
      </c>
      <c r="W588" s="1149" t="s">
        <v>3194</v>
      </c>
      <c r="X588" s="1136"/>
      <c r="Y588" s="1149"/>
    </row>
    <row r="589" spans="2:25" ht="66" hidden="1">
      <c r="B589" s="1149" t="s">
        <v>471</v>
      </c>
      <c r="C589" s="1153" t="s">
        <v>3830</v>
      </c>
      <c r="D589" s="1152">
        <v>8.1944444444444445E-2</v>
      </c>
      <c r="E589" s="1149" t="s">
        <v>998</v>
      </c>
      <c r="F589" s="1149" t="s">
        <v>997</v>
      </c>
      <c r="G589" s="1149">
        <v>0</v>
      </c>
      <c r="H589" s="1149">
        <v>0</v>
      </c>
      <c r="I589" s="1149" t="str">
        <f>VLOOKUP(瞬跳[[#This Row],[饋線
名稱]],線名!$A$4:$C$1571,2, )</f>
        <v>彰化</v>
      </c>
      <c r="J589" s="1149" t="str">
        <f>VLOOKUP(B589,線名!$A$4:$C$951,3, )</f>
        <v>IK43</v>
      </c>
      <c r="K589" s="1149">
        <v>51</v>
      </c>
      <c r="L589" s="1135">
        <v>1</v>
      </c>
      <c r="M589" s="1135"/>
      <c r="N589" s="1135"/>
      <c r="O589" s="1135"/>
      <c r="P589" s="1135">
        <v>1</v>
      </c>
      <c r="Q589" s="1135">
        <v>1</v>
      </c>
      <c r="R589" s="1146" t="s">
        <v>3831</v>
      </c>
      <c r="S589" s="1149" t="str">
        <f>VLOOKUP(T589,線名!$V$4:$W$123,2, )</f>
        <v>外物碰觸</v>
      </c>
      <c r="T589" s="1149" t="s">
        <v>3182</v>
      </c>
      <c r="U589" s="1135" t="s">
        <v>997</v>
      </c>
      <c r="V589" s="1317" t="s">
        <v>3588</v>
      </c>
      <c r="W589" s="1149" t="s">
        <v>3181</v>
      </c>
      <c r="X589" s="1136"/>
      <c r="Y589" s="1149"/>
    </row>
    <row r="590" spans="2:25" hidden="1">
      <c r="B590" s="1149" t="s">
        <v>1132</v>
      </c>
      <c r="C590" s="1153" t="s">
        <v>3832</v>
      </c>
      <c r="D590" s="1152">
        <v>0.25972222222222224</v>
      </c>
      <c r="E590" s="1149" t="s">
        <v>998</v>
      </c>
      <c r="F590" s="1149" t="s">
        <v>997</v>
      </c>
      <c r="G590" s="1149">
        <v>0</v>
      </c>
      <c r="H590" s="1149">
        <v>0</v>
      </c>
      <c r="I590" s="1149" t="str">
        <f>VLOOKUP(瞬跳[[#This Row],[饋線
名稱]],線名!$A$4:$C$1571,2, )</f>
        <v>二水</v>
      </c>
      <c r="J590" s="1149" t="str">
        <f>VLOOKUP(B590,線名!$A$4:$C$951,3, )</f>
        <v>大安線</v>
      </c>
      <c r="K590" s="1149" t="s">
        <v>1231</v>
      </c>
      <c r="L590" s="1135"/>
      <c r="M590" s="1135">
        <v>1</v>
      </c>
      <c r="N590" s="1135">
        <v>1</v>
      </c>
      <c r="O590" s="1135"/>
      <c r="P590" s="1135"/>
      <c r="Q590" s="1135">
        <v>1</v>
      </c>
      <c r="R590" s="1146" t="s">
        <v>3833</v>
      </c>
      <c r="S590" s="1149" t="str">
        <f>VLOOKUP(T590,線名!$V$4:$W$123,2, )</f>
        <v>熔絲鏈開關不良</v>
      </c>
      <c r="T590" s="1149" t="s">
        <v>643</v>
      </c>
      <c r="U590" s="1135" t="s">
        <v>997</v>
      </c>
      <c r="V590" s="1317" t="s">
        <v>3634</v>
      </c>
      <c r="W590" s="1149" t="s">
        <v>3167</v>
      </c>
      <c r="X590" s="1136"/>
      <c r="Y590" s="1149"/>
    </row>
    <row r="591" spans="2:25" ht="33" hidden="1">
      <c r="B591" s="1149" t="s">
        <v>446</v>
      </c>
      <c r="C591" s="1153" t="s">
        <v>3834</v>
      </c>
      <c r="D591" s="1152">
        <v>0.10694444444444444</v>
      </c>
      <c r="E591" s="1149" t="s">
        <v>998</v>
      </c>
      <c r="F591" s="1149" t="s">
        <v>997</v>
      </c>
      <c r="G591" s="1149">
        <v>0</v>
      </c>
      <c r="H591" s="1149">
        <v>0</v>
      </c>
      <c r="I591" s="1149" t="str">
        <f>VLOOKUP(瞬跳[[#This Row],[饋線
名稱]],線名!$A$4:$C$1571,2, )</f>
        <v>大城</v>
      </c>
      <c r="J591" s="1149" t="str">
        <f>VLOOKUP(B591,線名!$A$4:$C$951,3, )</f>
        <v>9L22</v>
      </c>
      <c r="K591" s="1149">
        <v>51</v>
      </c>
      <c r="L591" s="1135">
        <v>1</v>
      </c>
      <c r="M591" s="1135"/>
      <c r="N591" s="1135">
        <v>1</v>
      </c>
      <c r="O591" s="1135"/>
      <c r="P591" s="1135"/>
      <c r="Q591" s="1135">
        <v>1</v>
      </c>
      <c r="R591" s="1146" t="s">
        <v>3835</v>
      </c>
      <c r="S591" s="1149" t="str">
        <f>VLOOKUP(T591,線名!$V$4:$W$123,2, )</f>
        <v>用戶設備不良</v>
      </c>
      <c r="T591" s="1149" t="s">
        <v>641</v>
      </c>
      <c r="U591" s="1135" t="s">
        <v>997</v>
      </c>
      <c r="V591" s="1317" t="s">
        <v>3591</v>
      </c>
      <c r="W591" s="1149" t="s">
        <v>3128</v>
      </c>
      <c r="X591" s="1136"/>
      <c r="Y591" s="1149"/>
    </row>
    <row r="592" spans="2:25" hidden="1">
      <c r="B592" s="1149" t="s">
        <v>1295</v>
      </c>
      <c r="C592" s="1153" t="s">
        <v>3834</v>
      </c>
      <c r="D592" s="1152">
        <v>0.6694444444444444</v>
      </c>
      <c r="E592" s="1149" t="s">
        <v>998</v>
      </c>
      <c r="F592" s="1149" t="s">
        <v>997</v>
      </c>
      <c r="G592" s="1149">
        <v>0</v>
      </c>
      <c r="H592" s="1149">
        <v>0</v>
      </c>
      <c r="I592" s="1149" t="str">
        <f>VLOOKUP(瞬跳[[#This Row],[饋線
名稱]],線名!$A$4:$C$1571,2, )</f>
        <v>草湖</v>
      </c>
      <c r="J592" s="1149" t="str">
        <f>VLOOKUP(B592,線名!$A$4:$C$951,3, )</f>
        <v>胡厝線</v>
      </c>
      <c r="K592" s="1149">
        <v>51</v>
      </c>
      <c r="L592" s="1135">
        <v>1</v>
      </c>
      <c r="M592" s="1135"/>
      <c r="N592" s="1135">
        <v>1</v>
      </c>
      <c r="O592" s="1135"/>
      <c r="P592" s="1135"/>
      <c r="Q592" s="1135">
        <v>1</v>
      </c>
      <c r="R592" s="1146" t="s">
        <v>3836</v>
      </c>
      <c r="S592" s="1149" t="str">
        <f>VLOOKUP(T592,線名!$V$4:$W$123,2, )</f>
        <v>外物碰觸</v>
      </c>
      <c r="T592" s="1149" t="s">
        <v>3182</v>
      </c>
      <c r="U592" s="1135" t="s">
        <v>997</v>
      </c>
      <c r="V592" s="1317" t="s">
        <v>3591</v>
      </c>
      <c r="W592" s="1149" t="s">
        <v>3181</v>
      </c>
      <c r="X592" s="1136"/>
      <c r="Y592" s="1149"/>
    </row>
    <row r="593" spans="2:25" hidden="1">
      <c r="B593" s="1149" t="s">
        <v>290</v>
      </c>
      <c r="C593" s="1153" t="s">
        <v>3043</v>
      </c>
      <c r="D593" s="1152">
        <v>0.94305555555555554</v>
      </c>
      <c r="E593" s="1149" t="s">
        <v>998</v>
      </c>
      <c r="F593" s="1149" t="s">
        <v>997</v>
      </c>
      <c r="G593" s="1149">
        <v>0</v>
      </c>
      <c r="H593" s="1149">
        <v>0</v>
      </c>
      <c r="I593" s="1149" t="str">
        <f>VLOOKUP(瞬跳[[#This Row],[饋線
名稱]],線名!$A$4:$C$1571,2, )</f>
        <v>田中</v>
      </c>
      <c r="J593" s="1149" t="str">
        <f>VLOOKUP(B593,線名!$A$4:$C$951,3, )</f>
        <v>IG36</v>
      </c>
      <c r="K593" s="1149">
        <v>51</v>
      </c>
      <c r="L593" s="1135">
        <v>1</v>
      </c>
      <c r="M593" s="1135"/>
      <c r="N593" s="1135">
        <v>1</v>
      </c>
      <c r="O593" s="1135"/>
      <c r="P593" s="1135"/>
      <c r="Q593" s="1135">
        <v>1</v>
      </c>
      <c r="R593" s="1146" t="s">
        <v>3837</v>
      </c>
      <c r="S593" s="1149" t="str">
        <f>VLOOKUP(T593,線名!$V$4:$W$123,2, )</f>
        <v>外物碰觸</v>
      </c>
      <c r="T593" s="1149" t="s">
        <v>3182</v>
      </c>
      <c r="U593" s="1135" t="s">
        <v>997</v>
      </c>
      <c r="V593" s="1317" t="s">
        <v>3634</v>
      </c>
      <c r="W593" s="1149" t="s">
        <v>3181</v>
      </c>
      <c r="X593" s="1136"/>
      <c r="Y593" s="1149"/>
    </row>
    <row r="594" spans="2:25" ht="66" hidden="1">
      <c r="B594" s="1149" t="s">
        <v>189</v>
      </c>
      <c r="C594" s="1153" t="s">
        <v>3838</v>
      </c>
      <c r="D594" s="1152">
        <v>0.32291666666666669</v>
      </c>
      <c r="E594" s="1149" t="s">
        <v>998</v>
      </c>
      <c r="F594" s="1149" t="s">
        <v>997</v>
      </c>
      <c r="G594" s="1149">
        <v>0</v>
      </c>
      <c r="H594" s="1149">
        <v>0</v>
      </c>
      <c r="I594" s="1149" t="str">
        <f>VLOOKUP(瞬跳[[#This Row],[饋線
名稱]],線名!$A$4:$C$1571,2, )</f>
        <v>員南</v>
      </c>
      <c r="J594" s="1149" t="str">
        <f>VLOOKUP(B594,線名!$A$4:$C$951,3, )</f>
        <v>經口線</v>
      </c>
      <c r="K594" s="1149">
        <v>51</v>
      </c>
      <c r="L594" s="1135">
        <v>1</v>
      </c>
      <c r="M594" s="1135"/>
      <c r="N594" s="1135">
        <v>1</v>
      </c>
      <c r="O594" s="1135"/>
      <c r="P594" s="1135"/>
      <c r="Q594" s="1135">
        <v>1</v>
      </c>
      <c r="R594" s="1146" t="s">
        <v>3839</v>
      </c>
      <c r="S594" s="1149" t="str">
        <f>VLOOKUP(T594,線名!$V$4:$W$123,2, )</f>
        <v>用戶設備不良</v>
      </c>
      <c r="T594" s="1149" t="s">
        <v>641</v>
      </c>
      <c r="U594" s="1135" t="s">
        <v>997</v>
      </c>
      <c r="V594" s="1317" t="s">
        <v>3590</v>
      </c>
      <c r="W594" s="1149" t="s">
        <v>3128</v>
      </c>
      <c r="X594" s="1136"/>
      <c r="Y594" s="1149"/>
    </row>
    <row r="595" spans="2:25" hidden="1">
      <c r="B595" s="1149" t="s">
        <v>227</v>
      </c>
      <c r="C595" s="1153" t="s">
        <v>3838</v>
      </c>
      <c r="D595" s="1152">
        <v>0.37013888888888885</v>
      </c>
      <c r="E595" s="1149" t="s">
        <v>998</v>
      </c>
      <c r="F595" s="1149" t="s">
        <v>997</v>
      </c>
      <c r="G595" s="1149">
        <v>0</v>
      </c>
      <c r="H595" s="1149">
        <v>0</v>
      </c>
      <c r="I595" s="1149" t="str">
        <f>VLOOKUP(瞬跳[[#This Row],[饋線
名稱]],線名!$A$4:$C$1571,2, )</f>
        <v>大城</v>
      </c>
      <c r="J595" s="1149" t="str">
        <f>VLOOKUP(B595,線名!$A$4:$C$951,3, )</f>
        <v>9L34</v>
      </c>
      <c r="K595" s="1149">
        <v>51</v>
      </c>
      <c r="L595" s="1135">
        <v>1</v>
      </c>
      <c r="M595" s="1135"/>
      <c r="N595" s="1135">
        <v>1</v>
      </c>
      <c r="O595" s="1135"/>
      <c r="P595" s="1135"/>
      <c r="Q595" s="1135">
        <v>1</v>
      </c>
      <c r="R595" s="1146" t="s">
        <v>3387</v>
      </c>
      <c r="S595" s="1149" t="str">
        <f>VLOOKUP(T595,線名!$V$4:$W$123,2, )</f>
        <v>外物碰觸(鳥獸害)</v>
      </c>
      <c r="T595" s="1149" t="s">
        <v>3087</v>
      </c>
      <c r="U595" s="1135" t="s">
        <v>997</v>
      </c>
      <c r="V595" s="1317" t="s">
        <v>3591</v>
      </c>
      <c r="W595" s="1149" t="s">
        <v>3089</v>
      </c>
      <c r="X595" s="1136"/>
      <c r="Y595" s="1149"/>
    </row>
    <row r="596" spans="2:25" ht="33" hidden="1">
      <c r="B596" s="1149" t="s">
        <v>322</v>
      </c>
      <c r="C596" s="1153" t="s">
        <v>3838</v>
      </c>
      <c r="D596" s="1152">
        <v>0.39652777777777781</v>
      </c>
      <c r="E596" s="1149" t="s">
        <v>998</v>
      </c>
      <c r="F596" s="1149" t="s">
        <v>997</v>
      </c>
      <c r="G596" s="1149">
        <v>0</v>
      </c>
      <c r="H596" s="1149">
        <v>0</v>
      </c>
      <c r="I596" s="1149" t="str">
        <f>VLOOKUP(瞬跳[[#This Row],[饋線
名稱]],線名!$A$4:$C$1571,2, )</f>
        <v>草湖</v>
      </c>
      <c r="J596" s="1149" t="str">
        <f>VLOOKUP(B596,線名!$A$4:$C$951,3, )</f>
        <v>趙甲線</v>
      </c>
      <c r="K596" s="1149">
        <v>51</v>
      </c>
      <c r="L596" s="1135">
        <v>1</v>
      </c>
      <c r="M596" s="1135"/>
      <c r="N596" s="1135">
        <v>1</v>
      </c>
      <c r="O596" s="1135"/>
      <c r="P596" s="1135"/>
      <c r="Q596" s="1135">
        <v>1</v>
      </c>
      <c r="R596" s="1146" t="s">
        <v>3840</v>
      </c>
      <c r="S596" s="1149" t="str">
        <f>VLOOKUP(T596,線名!$V$4:$W$123,2, )</f>
        <v>外物碰觸</v>
      </c>
      <c r="T596" s="1149" t="s">
        <v>3182</v>
      </c>
      <c r="U596" s="1135" t="s">
        <v>997</v>
      </c>
      <c r="V596" s="1317" t="s">
        <v>3591</v>
      </c>
      <c r="W596" s="1149" t="s">
        <v>3181</v>
      </c>
      <c r="X596" s="1136"/>
      <c r="Y596" s="1149"/>
    </row>
    <row r="597" spans="2:25" hidden="1">
      <c r="B597" s="1149" t="s">
        <v>3563</v>
      </c>
      <c r="C597" s="1153" t="s">
        <v>3045</v>
      </c>
      <c r="D597" s="1152">
        <v>0.12222222222222223</v>
      </c>
      <c r="E597" s="1149" t="s">
        <v>998</v>
      </c>
      <c r="F597" s="1149" t="s">
        <v>997</v>
      </c>
      <c r="G597" s="1149">
        <v>0</v>
      </c>
      <c r="H597" s="1149">
        <v>0</v>
      </c>
      <c r="I597" s="1149" t="str">
        <f>VLOOKUP(瞬跳[[#This Row],[饋線
名稱]],線名!$A$4:$C$1571,2, )</f>
        <v>花壇</v>
      </c>
      <c r="J597" s="1149" t="str">
        <f>VLOOKUP(B597,線名!$A$4:$C$951,3, )</f>
        <v>9P10</v>
      </c>
      <c r="K597" s="1149">
        <v>51</v>
      </c>
      <c r="L597" s="1135">
        <v>1</v>
      </c>
      <c r="M597" s="1135"/>
      <c r="N597" s="1135">
        <v>1</v>
      </c>
      <c r="O597" s="1135"/>
      <c r="P597" s="1135"/>
      <c r="Q597" s="1135">
        <v>1</v>
      </c>
      <c r="R597" s="1146" t="s">
        <v>3841</v>
      </c>
      <c r="S597" s="1149" t="str">
        <f>VLOOKUP(T597,線名!$V$4:$W$123,2, )</f>
        <v>原因不明</v>
      </c>
      <c r="T597" s="1149" t="s">
        <v>3358</v>
      </c>
      <c r="U597" s="1135" t="s">
        <v>997</v>
      </c>
      <c r="V597" s="1317" t="s">
        <v>4787</v>
      </c>
      <c r="W597" s="1149" t="s">
        <v>732</v>
      </c>
      <c r="X597" s="1136"/>
      <c r="Y597" s="1149"/>
    </row>
    <row r="598" spans="2:25" hidden="1">
      <c r="B598" s="1149" t="s">
        <v>181</v>
      </c>
      <c r="C598" s="1153" t="s">
        <v>3045</v>
      </c>
      <c r="D598" s="1152">
        <v>0.24027777777777778</v>
      </c>
      <c r="E598" s="1149" t="s">
        <v>998</v>
      </c>
      <c r="F598" s="1149" t="s">
        <v>997</v>
      </c>
      <c r="G598" s="1149">
        <v>0</v>
      </c>
      <c r="H598" s="1149">
        <v>0</v>
      </c>
      <c r="I598" s="1149" t="str">
        <f>VLOOKUP(瞬跳[[#This Row],[饋線
名稱]],線名!$A$4:$C$1571,2, )</f>
        <v>田中</v>
      </c>
      <c r="J598" s="1149" t="str">
        <f>VLOOKUP(B598,線名!$A$4:$C$951,3, )</f>
        <v>IG31</v>
      </c>
      <c r="K598" s="1149">
        <v>51</v>
      </c>
      <c r="L598" s="1135">
        <v>1</v>
      </c>
      <c r="M598" s="1135"/>
      <c r="N598" s="1135">
        <v>1</v>
      </c>
      <c r="O598" s="1135"/>
      <c r="P598" s="1135"/>
      <c r="Q598" s="1135">
        <v>1</v>
      </c>
      <c r="R598" s="1146" t="s">
        <v>3842</v>
      </c>
      <c r="S598" s="1149" t="str">
        <f>VLOOKUP(T598,線名!$V$4:$W$123,2, )</f>
        <v>外物碰觸(鳥獸害)</v>
      </c>
      <c r="T598" s="1149" t="s">
        <v>3087</v>
      </c>
      <c r="U598" s="1135" t="s">
        <v>997</v>
      </c>
      <c r="V598" s="1317" t="s">
        <v>4780</v>
      </c>
      <c r="W598" s="1149" t="s">
        <v>3089</v>
      </c>
      <c r="X598" s="1136"/>
      <c r="Y598" s="1149"/>
    </row>
    <row r="599" spans="2:25" hidden="1">
      <c r="B599" s="1149" t="s">
        <v>919</v>
      </c>
      <c r="C599" s="1153" t="s">
        <v>3045</v>
      </c>
      <c r="D599" s="1152">
        <v>0.24930555555555556</v>
      </c>
      <c r="E599" s="1149" t="s">
        <v>998</v>
      </c>
      <c r="F599" s="1149" t="s">
        <v>997</v>
      </c>
      <c r="G599" s="1149">
        <v>0</v>
      </c>
      <c r="H599" s="1149">
        <v>0</v>
      </c>
      <c r="I599" s="1149" t="str">
        <f>VLOOKUP(瞬跳[[#This Row],[饋線
名稱]],線名!$A$4:$C$1571,2, )</f>
        <v>田中</v>
      </c>
      <c r="J599" s="1149" t="str">
        <f>VLOOKUP(B599,線名!$A$4:$C$951,3, )</f>
        <v>IG43</v>
      </c>
      <c r="K599" s="1149" t="s">
        <v>1231</v>
      </c>
      <c r="L599" s="1135"/>
      <c r="M599" s="1135">
        <v>1</v>
      </c>
      <c r="N599" s="1135">
        <v>1</v>
      </c>
      <c r="O599" s="1135"/>
      <c r="P599" s="1135"/>
      <c r="Q599" s="1135">
        <v>1</v>
      </c>
      <c r="R599" s="1146" t="s">
        <v>3843</v>
      </c>
      <c r="S599" s="1149" t="str">
        <f>VLOOKUP(T599,線名!$V$4:$W$123,2, )</f>
        <v>外物碰觸(鳥獸害)</v>
      </c>
      <c r="T599" s="1149" t="s">
        <v>3087</v>
      </c>
      <c r="U599" s="1135" t="s">
        <v>997</v>
      </c>
      <c r="V599" s="1317" t="s">
        <v>3634</v>
      </c>
      <c r="W599" s="1149" t="s">
        <v>3089</v>
      </c>
      <c r="X599" s="1136"/>
      <c r="Y599" s="1149"/>
    </row>
    <row r="600" spans="2:25" ht="33" hidden="1">
      <c r="B600" s="1149" t="s">
        <v>3551</v>
      </c>
      <c r="C600" s="1153" t="s">
        <v>3045</v>
      </c>
      <c r="D600" s="1152">
        <v>0.26597222222222222</v>
      </c>
      <c r="E600" s="1149" t="s">
        <v>998</v>
      </c>
      <c r="F600" s="1149" t="s">
        <v>997</v>
      </c>
      <c r="G600" s="1149">
        <v>0</v>
      </c>
      <c r="H600" s="1149">
        <v>0</v>
      </c>
      <c r="I600" s="1149" t="str">
        <f>VLOOKUP(瞬跳[[#This Row],[饋線
名稱]],線名!$A$4:$C$1571,2, )</f>
        <v>芳苑</v>
      </c>
      <c r="J600" s="1149" t="str">
        <f>VLOOKUP(B600,線名!$A$4:$C$951,3, )</f>
        <v>芳林線</v>
      </c>
      <c r="K600" s="1149" t="s">
        <v>3091</v>
      </c>
      <c r="L600" s="1135"/>
      <c r="M600" s="1135">
        <v>1</v>
      </c>
      <c r="N600" s="1135">
        <v>1</v>
      </c>
      <c r="O600" s="1135"/>
      <c r="P600" s="1135"/>
      <c r="Q600" s="1135">
        <v>1</v>
      </c>
      <c r="R600" s="1146" t="s">
        <v>3844</v>
      </c>
      <c r="S600" s="1149" t="str">
        <f>VLOOKUP(T600,線名!$V$4:$W$123,2, )</f>
        <v>外物碰觸(鳥獸害)</v>
      </c>
      <c r="T600" s="1149" t="s">
        <v>3087</v>
      </c>
      <c r="U600" s="1135" t="s">
        <v>997</v>
      </c>
      <c r="V600" s="1317" t="s">
        <v>3591</v>
      </c>
      <c r="W600" s="1149" t="s">
        <v>3089</v>
      </c>
      <c r="X600" s="1136"/>
      <c r="Y600" s="1149"/>
    </row>
    <row r="601" spans="2:25" hidden="1">
      <c r="B601" s="1149" t="s">
        <v>421</v>
      </c>
      <c r="C601" s="1153" t="s">
        <v>3045</v>
      </c>
      <c r="D601" s="1152">
        <v>0.58819444444444446</v>
      </c>
      <c r="E601" s="1149" t="s">
        <v>998</v>
      </c>
      <c r="F601" s="1149" t="s">
        <v>997</v>
      </c>
      <c r="G601" s="1149">
        <v>0</v>
      </c>
      <c r="H601" s="1149">
        <v>0</v>
      </c>
      <c r="I601" s="1149" t="str">
        <f>VLOOKUP(瞬跳[[#This Row],[饋線
名稱]],線名!$A$4:$C$1571,2, )</f>
        <v>大竹</v>
      </c>
      <c r="J601" s="1149" t="str">
        <f>VLOOKUP(B601,線名!$A$4:$C$951,3, )</f>
        <v>竹彰線</v>
      </c>
      <c r="K601" s="1149" t="s">
        <v>1231</v>
      </c>
      <c r="L601" s="1135"/>
      <c r="M601" s="1135">
        <v>1</v>
      </c>
      <c r="N601" s="1135">
        <v>1</v>
      </c>
      <c r="O601" s="1135"/>
      <c r="P601" s="1135"/>
      <c r="Q601" s="1135">
        <v>1</v>
      </c>
      <c r="R601" s="1146" t="s">
        <v>3845</v>
      </c>
      <c r="S601" s="1149" t="str">
        <f>VLOOKUP(T601,線名!$V$4:$W$123,2, )</f>
        <v>避雷器不良</v>
      </c>
      <c r="T601" s="1149" t="s">
        <v>1135</v>
      </c>
      <c r="U601" s="1135" t="s">
        <v>997</v>
      </c>
      <c r="V601" s="1317" t="s">
        <v>3588</v>
      </c>
      <c r="W601" s="1149" t="s">
        <v>3095</v>
      </c>
      <c r="X601" s="1136"/>
      <c r="Y601" s="1149"/>
    </row>
    <row r="602" spans="2:25" hidden="1">
      <c r="B602" s="1149" t="s">
        <v>182</v>
      </c>
      <c r="C602" s="1153" t="s">
        <v>3045</v>
      </c>
      <c r="D602" s="1152">
        <v>0.68333333333333324</v>
      </c>
      <c r="E602" s="1149" t="s">
        <v>998</v>
      </c>
      <c r="F602" s="1149" t="s">
        <v>997</v>
      </c>
      <c r="G602" s="1149">
        <v>0</v>
      </c>
      <c r="H602" s="1149">
        <v>0</v>
      </c>
      <c r="I602" s="1149" t="str">
        <f>VLOOKUP(瞬跳[[#This Row],[饋線
名稱]],線名!$A$4:$C$1571,2, )</f>
        <v>田中</v>
      </c>
      <c r="J602" s="1149" t="str">
        <f>VLOOKUP(B602,線名!$A$4:$C$951,3, )</f>
        <v>IG32</v>
      </c>
      <c r="K602" s="1149" t="s">
        <v>1231</v>
      </c>
      <c r="L602" s="1135"/>
      <c r="M602" s="1135">
        <v>1</v>
      </c>
      <c r="N602" s="1135">
        <v>1</v>
      </c>
      <c r="O602" s="1135"/>
      <c r="P602" s="1135"/>
      <c r="Q602" s="1135">
        <v>1</v>
      </c>
      <c r="R602" s="1146" t="s">
        <v>3846</v>
      </c>
      <c r="S602" s="1149" t="str">
        <f>VLOOKUP(T602,線名!$V$4:$W$123,2, )</f>
        <v>外物碰觸(鳥獸害)</v>
      </c>
      <c r="T602" s="1149" t="s">
        <v>3087</v>
      </c>
      <c r="U602" s="1135" t="s">
        <v>997</v>
      </c>
      <c r="V602" s="1317" t="s">
        <v>4780</v>
      </c>
      <c r="W602" s="1149" t="s">
        <v>3089</v>
      </c>
      <c r="X602" s="1136"/>
      <c r="Y602" s="1149"/>
    </row>
    <row r="603" spans="2:25" hidden="1">
      <c r="B603" s="1149" t="s">
        <v>366</v>
      </c>
      <c r="C603" s="1153" t="s">
        <v>3388</v>
      </c>
      <c r="D603" s="1152">
        <v>0.28958333333333336</v>
      </c>
      <c r="E603" s="1149" t="s">
        <v>998</v>
      </c>
      <c r="F603" s="1149" t="s">
        <v>997</v>
      </c>
      <c r="G603" s="1149">
        <v>0</v>
      </c>
      <c r="H603" s="1149">
        <v>0</v>
      </c>
      <c r="I603" s="1149" t="str">
        <f>VLOOKUP(瞬跳[[#This Row],[饋線
名稱]],線名!$A$4:$C$1571,2, )</f>
        <v>員東</v>
      </c>
      <c r="J603" s="1149" t="str">
        <f>VLOOKUP(B603,線名!$A$4:$C$951,3, )</f>
        <v>東新線</v>
      </c>
      <c r="K603" s="1149">
        <v>51</v>
      </c>
      <c r="L603" s="1135">
        <v>1</v>
      </c>
      <c r="M603" s="1135"/>
      <c r="N603" s="1135">
        <v>1</v>
      </c>
      <c r="O603" s="1135"/>
      <c r="P603" s="1135"/>
      <c r="Q603" s="1135">
        <v>1</v>
      </c>
      <c r="R603" s="1146" t="s">
        <v>3847</v>
      </c>
      <c r="S603" s="1149" t="str">
        <f>VLOOKUP(T603,線名!$V$4:$W$123,2, )</f>
        <v>外物碰觸</v>
      </c>
      <c r="T603" s="1149" t="s">
        <v>3182</v>
      </c>
      <c r="U603" s="1135"/>
      <c r="V603" s="1317" t="s">
        <v>3590</v>
      </c>
      <c r="W603" s="1149" t="s">
        <v>3181</v>
      </c>
      <c r="X603" s="1136"/>
      <c r="Y603" s="1149"/>
    </row>
    <row r="604" spans="2:25" ht="66" hidden="1">
      <c r="B604" s="1149" t="s">
        <v>233</v>
      </c>
      <c r="C604" s="1153" t="s">
        <v>3388</v>
      </c>
      <c r="D604" s="1152">
        <v>0.3576388888888889</v>
      </c>
      <c r="E604" s="1149" t="s">
        <v>998</v>
      </c>
      <c r="F604" s="1149" t="s">
        <v>997</v>
      </c>
      <c r="G604" s="1149">
        <v>0</v>
      </c>
      <c r="H604" s="1149">
        <v>0</v>
      </c>
      <c r="I604" s="1149" t="str">
        <f>VLOOKUP(瞬跳[[#This Row],[饋線
名稱]],線名!$A$4:$C$1571,2, )</f>
        <v>大城</v>
      </c>
      <c r="J604" s="1149" t="str">
        <f>VLOOKUP(B604,線名!$A$4:$C$951,3, )</f>
        <v>9L40</v>
      </c>
      <c r="K604" s="1149" t="s">
        <v>1231</v>
      </c>
      <c r="L604" s="1135"/>
      <c r="M604" s="1135">
        <v>1</v>
      </c>
      <c r="N604" s="1135">
        <v>1</v>
      </c>
      <c r="O604" s="1135"/>
      <c r="P604" s="1135"/>
      <c r="Q604" s="1135">
        <v>1</v>
      </c>
      <c r="R604" s="1146" t="s">
        <v>4785</v>
      </c>
      <c r="S604" s="1149" t="str">
        <f>VLOOKUP(T604,線名!$V$4:$W$123,2, )</f>
        <v>電力潮流</v>
      </c>
      <c r="T604" s="1149" t="s">
        <v>3848</v>
      </c>
      <c r="U604" s="1135"/>
      <c r="V604" s="1317" t="s">
        <v>3591</v>
      </c>
      <c r="W604" s="1149" t="s">
        <v>3264</v>
      </c>
      <c r="X604" s="1136"/>
      <c r="Y604" s="1149"/>
    </row>
    <row r="605" spans="2:25" ht="33" hidden="1">
      <c r="B605" s="1149" t="s">
        <v>84</v>
      </c>
      <c r="C605" s="1153" t="s">
        <v>3389</v>
      </c>
      <c r="D605" s="1152">
        <v>8.5416666666666655E-2</v>
      </c>
      <c r="E605" s="1149" t="s">
        <v>998</v>
      </c>
      <c r="F605" s="1149" t="s">
        <v>997</v>
      </c>
      <c r="G605" s="1149">
        <v>0</v>
      </c>
      <c r="H605" s="1149">
        <v>0</v>
      </c>
      <c r="I605" s="1149" t="str">
        <f>VLOOKUP(瞬跳[[#This Row],[饋線
名稱]],線名!$A$4:$C$1571,2, )</f>
        <v>北斗</v>
      </c>
      <c r="J605" s="1149" t="str">
        <f>VLOOKUP(B605,線名!$A$4:$C$951,3, )</f>
        <v>斗中線</v>
      </c>
      <c r="K605" s="1149">
        <v>51</v>
      </c>
      <c r="L605" s="1135">
        <v>1</v>
      </c>
      <c r="M605" s="1135"/>
      <c r="N605" s="1135">
        <v>1</v>
      </c>
      <c r="O605" s="1135"/>
      <c r="P605" s="1135"/>
      <c r="Q605" s="1135">
        <v>1</v>
      </c>
      <c r="R605" s="1146" t="s">
        <v>3849</v>
      </c>
      <c r="S605" s="1149" t="str">
        <f>VLOOKUP(T605,線名!$V$4:$W$123,2, )</f>
        <v>電纜不良或劣化</v>
      </c>
      <c r="T605" s="1149" t="s">
        <v>588</v>
      </c>
      <c r="U605" s="1135"/>
      <c r="V605" s="1317" t="s">
        <v>4780</v>
      </c>
      <c r="W605" s="1149" t="s">
        <v>3096</v>
      </c>
      <c r="X605" s="1136"/>
      <c r="Y605" s="1149"/>
    </row>
    <row r="606" spans="2:25" ht="33" hidden="1">
      <c r="B606" s="1149" t="s">
        <v>84</v>
      </c>
      <c r="C606" s="1153" t="s">
        <v>3389</v>
      </c>
      <c r="D606" s="1152">
        <v>0.36944444444444446</v>
      </c>
      <c r="E606" s="1149" t="s">
        <v>998</v>
      </c>
      <c r="F606" s="1149" t="s">
        <v>997</v>
      </c>
      <c r="G606" s="1149">
        <v>0</v>
      </c>
      <c r="H606" s="1149">
        <v>0</v>
      </c>
      <c r="I606" s="1149" t="str">
        <f>VLOOKUP(瞬跳[[#This Row],[饋線
名稱]],線名!$A$4:$C$1571,2, )</f>
        <v>北斗</v>
      </c>
      <c r="J606" s="1149" t="str">
        <f>VLOOKUP(B606,線名!$A$4:$C$951,3, )</f>
        <v>斗中線</v>
      </c>
      <c r="K606" s="1149">
        <v>51</v>
      </c>
      <c r="L606" s="1135">
        <v>1</v>
      </c>
      <c r="M606" s="1135"/>
      <c r="N606" s="1135">
        <v>1</v>
      </c>
      <c r="O606" s="1135"/>
      <c r="P606" s="1135"/>
      <c r="Q606" s="1135">
        <v>1</v>
      </c>
      <c r="R606" s="1146" t="s">
        <v>3849</v>
      </c>
      <c r="S606" s="1149" t="str">
        <f>VLOOKUP(T606,線名!$V$4:$W$123,2, )</f>
        <v>電纜不良或劣化</v>
      </c>
      <c r="T606" s="1149" t="s">
        <v>588</v>
      </c>
      <c r="U606" s="1135"/>
      <c r="V606" s="1317" t="s">
        <v>4780</v>
      </c>
      <c r="W606" s="1149" t="s">
        <v>3096</v>
      </c>
      <c r="X606" s="1136"/>
      <c r="Y606" s="1149"/>
    </row>
    <row r="607" spans="2:25" hidden="1">
      <c r="B607" s="1149" t="s">
        <v>1295</v>
      </c>
      <c r="C607" s="1153" t="s">
        <v>3365</v>
      </c>
      <c r="D607" s="1152">
        <v>0.17361111111111113</v>
      </c>
      <c r="E607" s="1149" t="s">
        <v>998</v>
      </c>
      <c r="F607" s="1149" t="s">
        <v>997</v>
      </c>
      <c r="G607" s="1149">
        <v>0</v>
      </c>
      <c r="H607" s="1149">
        <v>0</v>
      </c>
      <c r="I607" s="1149" t="str">
        <f>VLOOKUP(瞬跳[[#This Row],[饋線
名稱]],線名!$A$4:$C$1571,2, )</f>
        <v>草湖</v>
      </c>
      <c r="J607" s="1149" t="str">
        <f>VLOOKUP(B607,線名!$A$4:$C$951,3, )</f>
        <v>胡厝線</v>
      </c>
      <c r="K607" s="1149">
        <v>51</v>
      </c>
      <c r="L607" s="1135">
        <v>1</v>
      </c>
      <c r="M607" s="1135"/>
      <c r="N607" s="1135">
        <v>1</v>
      </c>
      <c r="O607" s="1135"/>
      <c r="P607" s="1135"/>
      <c r="Q607" s="1135">
        <v>1</v>
      </c>
      <c r="R607" s="1146" t="s">
        <v>3390</v>
      </c>
      <c r="S607" s="1149" t="str">
        <f>VLOOKUP(T607,線名!$V$4:$W$123,2, )</f>
        <v>電纜不良或劣化</v>
      </c>
      <c r="T607" s="1149" t="s">
        <v>588</v>
      </c>
      <c r="U607" s="1135"/>
      <c r="V607" s="1317" t="s">
        <v>3591</v>
      </c>
      <c r="W607" s="1149" t="s">
        <v>3096</v>
      </c>
      <c r="X607" s="1136"/>
      <c r="Y607" s="1149"/>
    </row>
    <row r="608" spans="2:25" hidden="1">
      <c r="B608" s="1149" t="s">
        <v>1295</v>
      </c>
      <c r="C608" s="1153" t="s">
        <v>3365</v>
      </c>
      <c r="D608" s="1152">
        <v>0.1763888888888889</v>
      </c>
      <c r="E608" s="1149" t="s">
        <v>998</v>
      </c>
      <c r="F608" s="1149" t="s">
        <v>997</v>
      </c>
      <c r="G608" s="1149">
        <v>0</v>
      </c>
      <c r="H608" s="1149">
        <v>0</v>
      </c>
      <c r="I608" s="1149" t="str">
        <f>VLOOKUP(瞬跳[[#This Row],[饋線
名稱]],線名!$A$4:$C$1571,2, )</f>
        <v>草湖</v>
      </c>
      <c r="J608" s="1149" t="str">
        <f>VLOOKUP(B608,線名!$A$4:$C$951,3, )</f>
        <v>胡厝線</v>
      </c>
      <c r="K608" s="1149">
        <v>51</v>
      </c>
      <c r="L608" s="1135">
        <v>1</v>
      </c>
      <c r="M608" s="1135"/>
      <c r="N608" s="1135">
        <v>1</v>
      </c>
      <c r="O608" s="1135"/>
      <c r="P608" s="1135"/>
      <c r="Q608" s="1135">
        <v>1</v>
      </c>
      <c r="R608" s="1146" t="s">
        <v>3390</v>
      </c>
      <c r="S608" s="1149" t="str">
        <f>VLOOKUP(T608,線名!$V$4:$W$123,2, )</f>
        <v>電纜不良或劣化</v>
      </c>
      <c r="T608" s="1149" t="s">
        <v>588</v>
      </c>
      <c r="U608" s="1135"/>
      <c r="V608" s="1317" t="s">
        <v>3591</v>
      </c>
      <c r="W608" s="1149" t="s">
        <v>3096</v>
      </c>
      <c r="X608" s="1136"/>
      <c r="Y608" s="1149"/>
    </row>
    <row r="609" spans="2:25" hidden="1">
      <c r="B609" s="1149" t="s">
        <v>217</v>
      </c>
      <c r="C609" s="1153" t="s">
        <v>3391</v>
      </c>
      <c r="D609" s="1152">
        <v>0.41875000000000001</v>
      </c>
      <c r="E609" s="1149" t="s">
        <v>998</v>
      </c>
      <c r="F609" s="1149" t="s">
        <v>997</v>
      </c>
      <c r="G609" s="1149">
        <v>0</v>
      </c>
      <c r="H609" s="1149">
        <v>0</v>
      </c>
      <c r="I609" s="1149" t="str">
        <f>VLOOKUP(瞬跳[[#This Row],[饋線
名稱]],線名!$A$4:$C$1571,2, )</f>
        <v>大城</v>
      </c>
      <c r="J609" s="1149" t="str">
        <f>VLOOKUP(B609,線名!$A$4:$C$951,3, )</f>
        <v>9L24</v>
      </c>
      <c r="K609" s="1149">
        <v>51</v>
      </c>
      <c r="L609" s="1135">
        <v>1</v>
      </c>
      <c r="M609" s="1135"/>
      <c r="N609" s="1135">
        <v>1</v>
      </c>
      <c r="O609" s="1135"/>
      <c r="P609" s="1135"/>
      <c r="Q609" s="1135">
        <v>1</v>
      </c>
      <c r="R609" s="1146" t="s">
        <v>3387</v>
      </c>
      <c r="S609" s="1149" t="str">
        <f>VLOOKUP(T609,線名!$V$4:$W$123,2, )</f>
        <v>外物碰觸(鳥獸害)</v>
      </c>
      <c r="T609" s="1149" t="s">
        <v>3087</v>
      </c>
      <c r="U609" s="1135"/>
      <c r="V609" s="1317" t="s">
        <v>3591</v>
      </c>
      <c r="W609" s="1149" t="s">
        <v>3089</v>
      </c>
      <c r="X609" s="1136"/>
      <c r="Y609" s="1149"/>
    </row>
    <row r="610" spans="2:25" ht="33" hidden="1">
      <c r="B610" s="1149" t="s">
        <v>1493</v>
      </c>
      <c r="C610" s="1153" t="s">
        <v>3391</v>
      </c>
      <c r="D610" s="1152">
        <v>0.6777777777777777</v>
      </c>
      <c r="E610" s="1149" t="s">
        <v>998</v>
      </c>
      <c r="F610" s="1149" t="s">
        <v>997</v>
      </c>
      <c r="G610" s="1149">
        <v>0</v>
      </c>
      <c r="H610" s="1149">
        <v>0</v>
      </c>
      <c r="I610" s="1149" t="str">
        <f>VLOOKUP(瞬跳[[#This Row],[饋線
名稱]],線名!$A$4:$C$1571,2, )</f>
        <v>花壇</v>
      </c>
      <c r="J610" s="1149" t="str">
        <f>VLOOKUP(B610,線名!$A$4:$C$951,3, )</f>
        <v>9P16</v>
      </c>
      <c r="K610" s="1149">
        <v>51</v>
      </c>
      <c r="L610" s="1135">
        <v>1</v>
      </c>
      <c r="M610" s="1135"/>
      <c r="N610" s="1135">
        <v>1</v>
      </c>
      <c r="O610" s="1135"/>
      <c r="P610" s="1135"/>
      <c r="Q610" s="1135">
        <v>1</v>
      </c>
      <c r="R610" s="1146" t="s">
        <v>3850</v>
      </c>
      <c r="S610" s="1149" t="str">
        <f>VLOOKUP(T610,線名!$V$4:$W$123,2, )</f>
        <v>用戶設備不良</v>
      </c>
      <c r="T610" s="1149" t="s">
        <v>641</v>
      </c>
      <c r="U610" s="1135"/>
      <c r="V610" s="1317" t="s">
        <v>4787</v>
      </c>
      <c r="W610" s="1149" t="s">
        <v>3128</v>
      </c>
      <c r="X610" s="1136"/>
      <c r="Y610" s="1149"/>
    </row>
    <row r="611" spans="2:25" hidden="1">
      <c r="B611" s="1149" t="s">
        <v>134</v>
      </c>
      <c r="C611" s="1153" t="s">
        <v>3366</v>
      </c>
      <c r="D611" s="1152">
        <v>0.31041666666666667</v>
      </c>
      <c r="E611" s="1149" t="s">
        <v>998</v>
      </c>
      <c r="F611" s="1149" t="s">
        <v>997</v>
      </c>
      <c r="G611" s="1149">
        <v>0</v>
      </c>
      <c r="H611" s="1149">
        <v>0</v>
      </c>
      <c r="I611" s="1149" t="str">
        <f>VLOOKUP(瞬跳[[#This Row],[饋線
名稱]],線名!$A$4:$C$1571,2, )</f>
        <v>彰林</v>
      </c>
      <c r="J611" s="1149" t="str">
        <f>VLOOKUP(B611,線名!$A$4:$C$951,3, )</f>
        <v>9M37</v>
      </c>
      <c r="K611" s="1149" t="s">
        <v>1231</v>
      </c>
      <c r="L611" s="1135">
        <v>1</v>
      </c>
      <c r="M611" s="1135"/>
      <c r="N611" s="1135">
        <v>1</v>
      </c>
      <c r="O611" s="1135"/>
      <c r="P611" s="1135"/>
      <c r="Q611" s="1135">
        <v>1</v>
      </c>
      <c r="R611" s="1146" t="s">
        <v>3851</v>
      </c>
      <c r="S611" s="1149" t="str">
        <f>VLOOKUP(T611,線名!$V$4:$W$123,2, )</f>
        <v>樹竹碰觸</v>
      </c>
      <c r="T611" s="1149" t="s">
        <v>3195</v>
      </c>
      <c r="U611" s="1135"/>
      <c r="V611" s="1317" t="s">
        <v>3590</v>
      </c>
      <c r="W611" s="1149" t="s">
        <v>3194</v>
      </c>
      <c r="X611" s="1136"/>
      <c r="Y611" s="1149"/>
    </row>
    <row r="612" spans="2:25" hidden="1">
      <c r="B612" s="1149" t="s">
        <v>3392</v>
      </c>
      <c r="C612" s="1153" t="s">
        <v>3367</v>
      </c>
      <c r="D612" s="1152">
        <v>2.8472222222222222E-2</v>
      </c>
      <c r="E612" s="1149" t="s">
        <v>998</v>
      </c>
      <c r="F612" s="1149" t="s">
        <v>997</v>
      </c>
      <c r="G612" s="1149">
        <v>0</v>
      </c>
      <c r="H612" s="1149">
        <v>0</v>
      </c>
      <c r="I612" s="1149" t="str">
        <f>VLOOKUP(瞬跳[[#This Row],[饋線
名稱]],線名!$A$4:$C$1571,2, )</f>
        <v>大城</v>
      </c>
      <c r="J612" s="1149" t="str">
        <f>VLOOKUP(B612,線名!$A$4:$C$951,3, )</f>
        <v>9L21</v>
      </c>
      <c r="K612" s="1149">
        <v>51</v>
      </c>
      <c r="L612" s="1135">
        <v>1</v>
      </c>
      <c r="M612" s="1135"/>
      <c r="N612" s="1135">
        <v>1</v>
      </c>
      <c r="O612" s="1135"/>
      <c r="P612" s="1135"/>
      <c r="Q612" s="1135">
        <v>1</v>
      </c>
      <c r="R612" s="1146" t="s">
        <v>3852</v>
      </c>
      <c r="S612" s="1149" t="str">
        <f>VLOOKUP(T612,線名!$V$4:$W$123,2, )</f>
        <v>避雷器不良</v>
      </c>
      <c r="T612" s="1149" t="s">
        <v>1135</v>
      </c>
      <c r="U612" s="1135"/>
      <c r="V612" s="1317" t="s">
        <v>3591</v>
      </c>
      <c r="W612" s="1149" t="s">
        <v>3095</v>
      </c>
      <c r="X612" s="1136"/>
      <c r="Y612" s="1149"/>
    </row>
    <row r="613" spans="2:25" ht="33" hidden="1">
      <c r="B613" s="1149" t="s">
        <v>318</v>
      </c>
      <c r="C613" s="1153" t="s">
        <v>3367</v>
      </c>
      <c r="D613" s="1152">
        <v>0.29791666666666666</v>
      </c>
      <c r="E613" s="1149" t="s">
        <v>998</v>
      </c>
      <c r="F613" s="1149" t="s">
        <v>997</v>
      </c>
      <c r="G613" s="1149">
        <v>0</v>
      </c>
      <c r="H613" s="1149">
        <v>0</v>
      </c>
      <c r="I613" s="1149" t="str">
        <f>VLOOKUP(瞬跳[[#This Row],[饋線
名稱]],線名!$A$4:$C$1571,2, )</f>
        <v>草湖</v>
      </c>
      <c r="J613" s="1149" t="str">
        <f>VLOOKUP(B613,線名!$A$4:$C$951,3, )</f>
        <v>草北線</v>
      </c>
      <c r="K613" s="1149">
        <v>51</v>
      </c>
      <c r="L613" s="1135">
        <v>1</v>
      </c>
      <c r="M613" s="1135"/>
      <c r="N613" s="1135">
        <v>1</v>
      </c>
      <c r="O613" s="1135"/>
      <c r="P613" s="1135"/>
      <c r="Q613" s="1135">
        <v>1</v>
      </c>
      <c r="R613" s="1146" t="s">
        <v>3853</v>
      </c>
      <c r="S613" s="1149" t="str">
        <f>VLOOKUP(T613,線名!$V$4:$W$123,2, )</f>
        <v>外物碰觸(鳥獸害)</v>
      </c>
      <c r="T613" s="1149" t="s">
        <v>3087</v>
      </c>
      <c r="U613" s="1135"/>
      <c r="V613" s="1317" t="s">
        <v>3591</v>
      </c>
      <c r="W613" s="1149" t="s">
        <v>3089</v>
      </c>
      <c r="X613" s="1136"/>
      <c r="Y613" s="1149"/>
    </row>
    <row r="614" spans="2:25" ht="33" hidden="1">
      <c r="B614" s="1149" t="s">
        <v>1196</v>
      </c>
      <c r="C614" s="1153" t="s">
        <v>3368</v>
      </c>
      <c r="D614" s="1152">
        <v>0.12569444444444444</v>
      </c>
      <c r="E614" s="1149" t="s">
        <v>998</v>
      </c>
      <c r="F614" s="1149" t="s">
        <v>997</v>
      </c>
      <c r="G614" s="1149">
        <v>0</v>
      </c>
      <c r="H614" s="1149">
        <v>0</v>
      </c>
      <c r="I614" s="1149" t="str">
        <f>VLOOKUP(瞬跳[[#This Row],[饋線
名稱]],線名!$A$4:$C$1571,2, )</f>
        <v>草港</v>
      </c>
      <c r="J614" s="1149" t="str">
        <f>VLOOKUP(B614,線名!$A$4:$C$951,3, )</f>
        <v>草中線</v>
      </c>
      <c r="K614" s="1149" t="s">
        <v>1231</v>
      </c>
      <c r="L614" s="1135"/>
      <c r="M614" s="1135">
        <v>1</v>
      </c>
      <c r="N614" s="1135">
        <v>1</v>
      </c>
      <c r="O614" s="1135"/>
      <c r="P614" s="1135"/>
      <c r="Q614" s="1135">
        <v>1</v>
      </c>
      <c r="R614" s="1146" t="s">
        <v>3854</v>
      </c>
      <c r="S614" s="1149" t="str">
        <f>VLOOKUP(T614,線名!$V$4:$W$123,2, )</f>
        <v>外物碰觸</v>
      </c>
      <c r="T614" s="1149" t="s">
        <v>3182</v>
      </c>
      <c r="U614" s="1135"/>
      <c r="V614" s="1317" t="s">
        <v>3589</v>
      </c>
      <c r="W614" s="1149" t="s">
        <v>3778</v>
      </c>
      <c r="X614" s="1136"/>
      <c r="Y614" s="1149"/>
    </row>
    <row r="615" spans="2:25" ht="33" hidden="1">
      <c r="B615" s="1149" t="s">
        <v>1196</v>
      </c>
      <c r="C615" s="1153" t="s">
        <v>3368</v>
      </c>
      <c r="D615" s="1152">
        <v>0.12916666666666668</v>
      </c>
      <c r="E615" s="1149" t="s">
        <v>998</v>
      </c>
      <c r="F615" s="1149" t="s">
        <v>997</v>
      </c>
      <c r="G615" s="1149">
        <v>0</v>
      </c>
      <c r="H615" s="1149">
        <v>0</v>
      </c>
      <c r="I615" s="1149" t="str">
        <f>VLOOKUP(瞬跳[[#This Row],[饋線
名稱]],線名!$A$4:$C$1571,2, )</f>
        <v>草港</v>
      </c>
      <c r="J615" s="1149" t="str">
        <f>VLOOKUP(B615,線名!$A$4:$C$951,3, )</f>
        <v>草中線</v>
      </c>
      <c r="K615" s="1149" t="s">
        <v>1231</v>
      </c>
      <c r="L615" s="1135"/>
      <c r="M615" s="1135">
        <v>1</v>
      </c>
      <c r="N615" s="1135">
        <v>1</v>
      </c>
      <c r="O615" s="1135"/>
      <c r="P615" s="1135"/>
      <c r="Q615" s="1135">
        <v>1</v>
      </c>
      <c r="R615" s="1146" t="s">
        <v>3854</v>
      </c>
      <c r="S615" s="1149" t="str">
        <f>VLOOKUP(T615,線名!$V$4:$W$123,2, )</f>
        <v>外物碰觸</v>
      </c>
      <c r="T615" s="1149" t="s">
        <v>3182</v>
      </c>
      <c r="U615" s="1135" t="s">
        <v>997</v>
      </c>
      <c r="V615" s="1317" t="s">
        <v>3589</v>
      </c>
      <c r="W615" s="1149" t="s">
        <v>3778</v>
      </c>
      <c r="X615" s="1136"/>
      <c r="Y615" s="1149"/>
    </row>
    <row r="616" spans="2:25" ht="33" hidden="1">
      <c r="B616" s="1149" t="s">
        <v>1196</v>
      </c>
      <c r="C616" s="1153" t="s">
        <v>3368</v>
      </c>
      <c r="D616" s="1152">
        <v>0.16180555555555556</v>
      </c>
      <c r="E616" s="1149" t="s">
        <v>998</v>
      </c>
      <c r="F616" s="1149" t="s">
        <v>997</v>
      </c>
      <c r="G616" s="1149">
        <v>0</v>
      </c>
      <c r="H616" s="1149">
        <v>0</v>
      </c>
      <c r="I616" s="1149" t="str">
        <f>VLOOKUP(瞬跳[[#This Row],[饋線
名稱]],線名!$A$4:$C$1571,2, )</f>
        <v>草港</v>
      </c>
      <c r="J616" s="1149" t="str">
        <f>VLOOKUP(B616,線名!$A$4:$C$951,3, )</f>
        <v>草中線</v>
      </c>
      <c r="K616" s="1149" t="s">
        <v>1231</v>
      </c>
      <c r="L616" s="1135"/>
      <c r="M616" s="1135">
        <v>1</v>
      </c>
      <c r="N616" s="1135">
        <v>1</v>
      </c>
      <c r="O616" s="1135"/>
      <c r="P616" s="1135"/>
      <c r="Q616" s="1135">
        <v>1</v>
      </c>
      <c r="R616" s="1146" t="s">
        <v>3854</v>
      </c>
      <c r="S616" s="1149" t="str">
        <f>VLOOKUP(T616,線名!$V$4:$W$123,2, )</f>
        <v>外物碰觸</v>
      </c>
      <c r="T616" s="1149" t="s">
        <v>3182</v>
      </c>
      <c r="U616" s="1135"/>
      <c r="V616" s="1317" t="s">
        <v>3589</v>
      </c>
      <c r="W616" s="1149" t="s">
        <v>3778</v>
      </c>
      <c r="X616" s="1136"/>
      <c r="Y616" s="1149"/>
    </row>
    <row r="617" spans="2:25" ht="33" hidden="1">
      <c r="B617" s="1149" t="s">
        <v>1196</v>
      </c>
      <c r="C617" s="1153" t="s">
        <v>3368</v>
      </c>
      <c r="D617" s="1152">
        <v>0.22638888888888889</v>
      </c>
      <c r="E617" s="1149" t="s">
        <v>998</v>
      </c>
      <c r="F617" s="1149" t="s">
        <v>997</v>
      </c>
      <c r="G617" s="1149">
        <v>0</v>
      </c>
      <c r="H617" s="1149">
        <v>0</v>
      </c>
      <c r="I617" s="1149" t="str">
        <f>VLOOKUP(瞬跳[[#This Row],[饋線
名稱]],線名!$A$4:$C$1571,2, )</f>
        <v>草港</v>
      </c>
      <c r="J617" s="1149" t="str">
        <f>VLOOKUP(B617,線名!$A$4:$C$951,3, )</f>
        <v>草中線</v>
      </c>
      <c r="K617" s="1149" t="s">
        <v>1231</v>
      </c>
      <c r="L617" s="1135"/>
      <c r="M617" s="1135">
        <v>1</v>
      </c>
      <c r="N617" s="1135">
        <v>1</v>
      </c>
      <c r="O617" s="1135"/>
      <c r="P617" s="1135"/>
      <c r="Q617" s="1135">
        <v>1</v>
      </c>
      <c r="R617" s="1146" t="s">
        <v>3854</v>
      </c>
      <c r="S617" s="1149" t="str">
        <f>VLOOKUP(T617,線名!$V$4:$W$123,2, )</f>
        <v>外物碰觸</v>
      </c>
      <c r="T617" s="1149" t="s">
        <v>3182</v>
      </c>
      <c r="U617" s="1135"/>
      <c r="V617" s="1317" t="s">
        <v>3589</v>
      </c>
      <c r="W617" s="1149" t="s">
        <v>3778</v>
      </c>
      <c r="X617" s="1136"/>
      <c r="Y617" s="1149"/>
    </row>
    <row r="618" spans="2:25" hidden="1">
      <c r="B618" s="1149" t="s">
        <v>1213</v>
      </c>
      <c r="C618" s="1153" t="s">
        <v>3368</v>
      </c>
      <c r="D618" s="1152">
        <v>0.26458333333333334</v>
      </c>
      <c r="E618" s="1149" t="s">
        <v>998</v>
      </c>
      <c r="F618" s="1149" t="s">
        <v>997</v>
      </c>
      <c r="G618" s="1149">
        <v>0</v>
      </c>
      <c r="H618" s="1149">
        <v>0</v>
      </c>
      <c r="I618" s="1149" t="str">
        <f>VLOOKUP(瞬跳[[#This Row],[饋線
名稱]],線名!$A$4:$C$1571,2, )</f>
        <v>二水</v>
      </c>
      <c r="J618" s="1149" t="str">
        <f>VLOOKUP(B618,線名!$A$4:$C$951,3, )</f>
        <v>柑園線</v>
      </c>
      <c r="K618" s="1149" t="s">
        <v>1231</v>
      </c>
      <c r="L618" s="1135"/>
      <c r="M618" s="1135">
        <v>1</v>
      </c>
      <c r="N618" s="1135">
        <v>1</v>
      </c>
      <c r="O618" s="1135"/>
      <c r="P618" s="1135"/>
      <c r="Q618" s="1135">
        <v>1</v>
      </c>
      <c r="R618" s="1146" t="s">
        <v>3855</v>
      </c>
      <c r="S618" s="1149" t="str">
        <f>VLOOKUP(T618,線名!$V$4:$W$123,2, )</f>
        <v>避雷器不良</v>
      </c>
      <c r="T618" s="1149" t="s">
        <v>1135</v>
      </c>
      <c r="U618" s="1135"/>
      <c r="V618" s="1317" t="s">
        <v>4784</v>
      </c>
      <c r="W618" s="1149" t="s">
        <v>3095</v>
      </c>
      <c r="X618" s="1136"/>
      <c r="Y618" s="1149"/>
    </row>
    <row r="619" spans="2:25" hidden="1">
      <c r="B619" s="1149" t="s">
        <v>403</v>
      </c>
      <c r="C619" s="1153" t="s">
        <v>3394</v>
      </c>
      <c r="D619" s="1152">
        <v>0.5444444444444444</v>
      </c>
      <c r="E619" s="1149" t="s">
        <v>998</v>
      </c>
      <c r="F619" s="1149" t="s">
        <v>997</v>
      </c>
      <c r="G619" s="1149">
        <v>0</v>
      </c>
      <c r="H619" s="1149">
        <v>0</v>
      </c>
      <c r="I619" s="1149" t="str">
        <f>VLOOKUP(瞬跳[[#This Row],[饋線
名稱]],線名!$A$4:$C$1571,2, )</f>
        <v>福工</v>
      </c>
      <c r="J619" s="1149" t="str">
        <f>VLOOKUP(B619,線名!$A$4:$C$951,3, )</f>
        <v>金崙線</v>
      </c>
      <c r="K619" s="1149" t="s">
        <v>1231</v>
      </c>
      <c r="L619" s="1135"/>
      <c r="M619" s="1135">
        <v>1</v>
      </c>
      <c r="N619" s="1135">
        <v>1</v>
      </c>
      <c r="O619" s="1135"/>
      <c r="P619" s="1135"/>
      <c r="Q619" s="1135">
        <v>1</v>
      </c>
      <c r="R619" s="1146" t="s">
        <v>3398</v>
      </c>
      <c r="S619" s="1149" t="str">
        <f>VLOOKUP(T619,線名!$V$4:$W$123,2, )</f>
        <v>礙子不良</v>
      </c>
      <c r="T619" s="1149" t="s">
        <v>642</v>
      </c>
      <c r="U619" s="1135"/>
      <c r="V619" s="1317" t="s">
        <v>3590</v>
      </c>
      <c r="W619" s="1149" t="s">
        <v>3090</v>
      </c>
      <c r="X619" s="1136"/>
      <c r="Y619" s="1149"/>
    </row>
    <row r="620" spans="2:25" hidden="1">
      <c r="B620" s="1149" t="s">
        <v>3016</v>
      </c>
      <c r="C620" s="1153" t="s">
        <v>3399</v>
      </c>
      <c r="D620" s="1152">
        <v>0.4548611111111111</v>
      </c>
      <c r="E620" s="1149" t="s">
        <v>998</v>
      </c>
      <c r="F620" s="1149" t="s">
        <v>997</v>
      </c>
      <c r="G620" s="1149">
        <v>0</v>
      </c>
      <c r="H620" s="1149">
        <v>0</v>
      </c>
      <c r="I620" s="1149" t="str">
        <f>VLOOKUP(瞬跳[[#This Row],[饋線
名稱]],線名!$A$4:$C$1571,2, )</f>
        <v>彰竹</v>
      </c>
      <c r="J620" s="1149" t="str">
        <f>VLOOKUP(B620,線名!$A$4:$C$951,3, )</f>
        <v>9N24</v>
      </c>
      <c r="K620" s="1149" t="s">
        <v>1231</v>
      </c>
      <c r="L620" s="1135"/>
      <c r="M620" s="1135">
        <v>1</v>
      </c>
      <c r="N620" s="1135">
        <v>1</v>
      </c>
      <c r="O620" s="1135"/>
      <c r="P620" s="1135"/>
      <c r="Q620" s="1135">
        <v>1</v>
      </c>
      <c r="R620" s="1146" t="s">
        <v>3400</v>
      </c>
      <c r="S620" s="1149" t="str">
        <f>VLOOKUP(T620,線名!$V$4:$W$123,2, )</f>
        <v>礙子不良</v>
      </c>
      <c r="T620" s="1149" t="s">
        <v>642</v>
      </c>
      <c r="U620" s="1135"/>
      <c r="V620" s="1317" t="s">
        <v>3588</v>
      </c>
      <c r="W620" s="1149" t="s">
        <v>3090</v>
      </c>
      <c r="X620" s="1136"/>
      <c r="Y620" s="1149"/>
    </row>
    <row r="621" spans="2:25" hidden="1">
      <c r="B621" s="1149" t="s">
        <v>503</v>
      </c>
      <c r="C621" s="1153" t="s">
        <v>3399</v>
      </c>
      <c r="D621" s="1152">
        <v>0.45694444444444443</v>
      </c>
      <c r="E621" s="1149" t="s">
        <v>998</v>
      </c>
      <c r="F621" s="1149" t="s">
        <v>997</v>
      </c>
      <c r="G621" s="1149">
        <v>0</v>
      </c>
      <c r="H621" s="1149">
        <v>0</v>
      </c>
      <c r="I621" s="1149" t="str">
        <f>VLOOKUP(瞬跳[[#This Row],[饋線
名稱]],線名!$A$4:$C$1571,2, )</f>
        <v>大竹</v>
      </c>
      <c r="J621" s="1149" t="str">
        <f>VLOOKUP(B621,線名!$A$4:$C$951,3, )</f>
        <v>渡船線</v>
      </c>
      <c r="K621" s="1149">
        <v>51</v>
      </c>
      <c r="L621" s="1135">
        <v>1</v>
      </c>
      <c r="M621" s="1135"/>
      <c r="N621" s="1135">
        <v>1</v>
      </c>
      <c r="O621" s="1135"/>
      <c r="P621" s="1135"/>
      <c r="Q621" s="1135">
        <v>1</v>
      </c>
      <c r="R621" s="1146" t="s">
        <v>3401</v>
      </c>
      <c r="S621" s="1149" t="str">
        <f>VLOOKUP(T621,線名!$V$4:$W$123,2, )</f>
        <v>避雷器不良</v>
      </c>
      <c r="T621" s="1149" t="s">
        <v>1135</v>
      </c>
      <c r="U621" s="1135"/>
      <c r="V621" s="1317" t="s">
        <v>3588</v>
      </c>
      <c r="W621" s="1149" t="s">
        <v>3095</v>
      </c>
      <c r="X621" s="1136"/>
      <c r="Y621" s="1149"/>
    </row>
    <row r="622" spans="2:25" hidden="1">
      <c r="B622" s="1149" t="s">
        <v>230</v>
      </c>
      <c r="C622" s="1153" t="s">
        <v>3399</v>
      </c>
      <c r="D622" s="1152">
        <v>0.64861111111111114</v>
      </c>
      <c r="E622" s="1149" t="s">
        <v>998</v>
      </c>
      <c r="F622" s="1149" t="s">
        <v>997</v>
      </c>
      <c r="G622" s="1149">
        <v>0</v>
      </c>
      <c r="H622" s="1149">
        <v>0</v>
      </c>
      <c r="I622" s="1149" t="str">
        <f>VLOOKUP(瞬跳[[#This Row],[饋線
名稱]],線名!$A$4:$C$1571,2, )</f>
        <v>大城</v>
      </c>
      <c r="J622" s="1149" t="str">
        <f>VLOOKUP(B622,線名!$A$4:$C$951,3, )</f>
        <v>9L37</v>
      </c>
      <c r="K622" s="1149">
        <v>51</v>
      </c>
      <c r="L622" s="1135">
        <v>1</v>
      </c>
      <c r="M622" s="1135"/>
      <c r="N622" s="1135">
        <v>1</v>
      </c>
      <c r="O622" s="1135"/>
      <c r="P622" s="1135"/>
      <c r="Q622" s="1135">
        <v>1</v>
      </c>
      <c r="R622" s="1146" t="s">
        <v>3402</v>
      </c>
      <c r="S622" s="1149" t="str">
        <f>VLOOKUP(T622,線名!$V$4:$W$123,2, )</f>
        <v>外物碰觸</v>
      </c>
      <c r="T622" s="1149" t="s">
        <v>3182</v>
      </c>
      <c r="U622" s="1135"/>
      <c r="V622" s="1317" t="s">
        <v>3591</v>
      </c>
      <c r="W622" s="1149" t="s">
        <v>3181</v>
      </c>
      <c r="X622" s="1136"/>
      <c r="Y622" s="1149"/>
    </row>
    <row r="623" spans="2:25" hidden="1">
      <c r="B623" s="1149" t="s">
        <v>888</v>
      </c>
      <c r="C623" s="1153" t="s">
        <v>3404</v>
      </c>
      <c r="D623" s="1152">
        <v>0.48819444444444443</v>
      </c>
      <c r="E623" s="1149" t="s">
        <v>998</v>
      </c>
      <c r="F623" s="1149" t="s">
        <v>997</v>
      </c>
      <c r="G623" s="1149">
        <v>0</v>
      </c>
      <c r="H623" s="1149">
        <v>0</v>
      </c>
      <c r="I623" s="1149" t="str">
        <f>VLOOKUP(瞬跳[[#This Row],[饋線
名稱]],線名!$A$4:$C$1571,2, )</f>
        <v>大村</v>
      </c>
      <c r="J623" s="1149" t="str">
        <f>VLOOKUP(B623,線名!$A$4:$C$951,3, )</f>
        <v>南寮線</v>
      </c>
      <c r="K623" s="1149" t="s">
        <v>1231</v>
      </c>
      <c r="L623" s="1135"/>
      <c r="M623" s="1135">
        <v>1</v>
      </c>
      <c r="N623" s="1135">
        <v>1</v>
      </c>
      <c r="O623" s="1135"/>
      <c r="P623" s="1135"/>
      <c r="Q623" s="1135">
        <v>1</v>
      </c>
      <c r="R623" s="1146" t="s">
        <v>3856</v>
      </c>
      <c r="S623" s="1149" t="str">
        <f>VLOOKUP(T623,線名!$V$4:$W$123,2, )</f>
        <v>礙子不良</v>
      </c>
      <c r="T623" s="1149" t="s">
        <v>642</v>
      </c>
      <c r="U623" s="1135"/>
      <c r="V623" s="1317" t="s">
        <v>4787</v>
      </c>
      <c r="W623" s="1149" t="s">
        <v>3090</v>
      </c>
      <c r="X623" s="1136"/>
      <c r="Y623" s="1149"/>
    </row>
    <row r="624" spans="2:25" ht="33" hidden="1">
      <c r="B624" s="1149" t="s">
        <v>3392</v>
      </c>
      <c r="C624" s="1153" t="s">
        <v>3405</v>
      </c>
      <c r="D624" s="1152">
        <v>0.45833333333333331</v>
      </c>
      <c r="E624" s="1149" t="s">
        <v>998</v>
      </c>
      <c r="F624" s="1149" t="s">
        <v>997</v>
      </c>
      <c r="G624" s="1149">
        <v>0</v>
      </c>
      <c r="H624" s="1149">
        <v>0</v>
      </c>
      <c r="I624" s="1149" t="str">
        <f>VLOOKUP(瞬跳[[#This Row],[饋線
名稱]],線名!$A$4:$C$1571,2, )</f>
        <v>大城</v>
      </c>
      <c r="J624" s="1149" t="str">
        <f>VLOOKUP(B624,線名!$A$4:$C$951,3, )</f>
        <v>9L21</v>
      </c>
      <c r="K624" s="1149">
        <v>51</v>
      </c>
      <c r="L624" s="1135">
        <v>2</v>
      </c>
      <c r="M624" s="1135"/>
      <c r="N624" s="1135">
        <v>2</v>
      </c>
      <c r="O624" s="1135"/>
      <c r="P624" s="1135"/>
      <c r="Q624" s="1135">
        <v>1</v>
      </c>
      <c r="R624" s="1146" t="s">
        <v>3407</v>
      </c>
      <c r="S624" s="1149" t="str">
        <f>VLOOKUP(T624,線名!$V$4:$W$123,2, )</f>
        <v>跳線或接頭不良</v>
      </c>
      <c r="T624" s="1149" t="s">
        <v>589</v>
      </c>
      <c r="U624" s="1135"/>
      <c r="V624" s="1317" t="s">
        <v>3591</v>
      </c>
      <c r="W624" s="1149" t="s">
        <v>3152</v>
      </c>
      <c r="X624" s="1136"/>
      <c r="Y624" s="1149"/>
    </row>
    <row r="625" spans="2:25" ht="33" hidden="1">
      <c r="B625" s="1149" t="s">
        <v>3392</v>
      </c>
      <c r="C625" s="1153" t="s">
        <v>3405</v>
      </c>
      <c r="D625" s="1152">
        <v>0.47222222222222227</v>
      </c>
      <c r="E625" s="1149" t="s">
        <v>998</v>
      </c>
      <c r="F625" s="1149" t="s">
        <v>997</v>
      </c>
      <c r="G625" s="1149">
        <v>0</v>
      </c>
      <c r="H625" s="1149">
        <v>0</v>
      </c>
      <c r="I625" s="1149" t="str">
        <f>VLOOKUP(瞬跳[[#This Row],[饋線
名稱]],線名!$A$4:$C$1571,2, )</f>
        <v>大城</v>
      </c>
      <c r="J625" s="1149" t="str">
        <f>VLOOKUP(B625,線名!$A$4:$C$951,3, )</f>
        <v>9L21</v>
      </c>
      <c r="K625" s="1149">
        <v>51</v>
      </c>
      <c r="L625" s="1135">
        <v>1</v>
      </c>
      <c r="M625" s="1135"/>
      <c r="N625" s="1135">
        <v>1</v>
      </c>
      <c r="O625" s="1135"/>
      <c r="P625" s="1135"/>
      <c r="Q625" s="1135">
        <v>1</v>
      </c>
      <c r="R625" s="1146" t="s">
        <v>3407</v>
      </c>
      <c r="S625" s="1149" t="str">
        <f>VLOOKUP(T625,線名!$V$4:$W$123,2, )</f>
        <v>跳線或接頭不良</v>
      </c>
      <c r="T625" s="1149" t="s">
        <v>589</v>
      </c>
      <c r="U625" s="1135"/>
      <c r="V625" s="1317" t="s">
        <v>3591</v>
      </c>
      <c r="W625" s="1149" t="s">
        <v>3152</v>
      </c>
      <c r="X625" s="1136"/>
      <c r="Y625" s="1149"/>
    </row>
    <row r="626" spans="2:25" ht="33" hidden="1">
      <c r="B626" s="1149" t="s">
        <v>3392</v>
      </c>
      <c r="C626" s="1153" t="s">
        <v>3405</v>
      </c>
      <c r="D626" s="1152">
        <v>0.47291666666666665</v>
      </c>
      <c r="E626" s="1149" t="s">
        <v>998</v>
      </c>
      <c r="F626" s="1149" t="s">
        <v>997</v>
      </c>
      <c r="G626" s="1149">
        <v>0</v>
      </c>
      <c r="H626" s="1149">
        <v>0</v>
      </c>
      <c r="I626" s="1149" t="str">
        <f>VLOOKUP(瞬跳[[#This Row],[饋線
名稱]],線名!$A$4:$C$1571,2, )</f>
        <v>大城</v>
      </c>
      <c r="J626" s="1149" t="str">
        <f>VLOOKUP(B626,線名!$A$4:$C$951,3, )</f>
        <v>9L21</v>
      </c>
      <c r="K626" s="1149">
        <v>51</v>
      </c>
      <c r="L626" s="1135">
        <v>1</v>
      </c>
      <c r="M626" s="1135"/>
      <c r="N626" s="1135">
        <v>1</v>
      </c>
      <c r="O626" s="1135"/>
      <c r="P626" s="1135"/>
      <c r="Q626" s="1135">
        <v>1</v>
      </c>
      <c r="R626" s="1146" t="s">
        <v>3407</v>
      </c>
      <c r="S626" s="1149" t="str">
        <f>VLOOKUP(T626,線名!$V$4:$W$123,2, )</f>
        <v>跳線或接頭不良</v>
      </c>
      <c r="T626" s="1149" t="s">
        <v>589</v>
      </c>
      <c r="U626" s="1135"/>
      <c r="V626" s="1317" t="s">
        <v>3591</v>
      </c>
      <c r="W626" s="1149" t="s">
        <v>3152</v>
      </c>
      <c r="X626" s="1136"/>
      <c r="Y626" s="1149"/>
    </row>
    <row r="627" spans="2:25" ht="33" hidden="1">
      <c r="B627" s="1149" t="s">
        <v>318</v>
      </c>
      <c r="C627" s="1153" t="s">
        <v>3406</v>
      </c>
      <c r="D627" s="1152">
        <v>0.24930555555555556</v>
      </c>
      <c r="E627" s="1149" t="s">
        <v>998</v>
      </c>
      <c r="F627" s="1149" t="s">
        <v>997</v>
      </c>
      <c r="G627" s="1149">
        <v>0</v>
      </c>
      <c r="H627" s="1149">
        <v>0</v>
      </c>
      <c r="I627" s="1149" t="str">
        <f>VLOOKUP(瞬跳[[#This Row],[饋線
名稱]],線名!$A$4:$C$1571,2, )</f>
        <v>草湖</v>
      </c>
      <c r="J627" s="1149" t="str">
        <f>VLOOKUP(B627,線名!$A$4:$C$951,3, )</f>
        <v>草北線</v>
      </c>
      <c r="K627" s="1149" t="s">
        <v>1231</v>
      </c>
      <c r="L627" s="1135"/>
      <c r="M627" s="1135">
        <v>1</v>
      </c>
      <c r="N627" s="1135">
        <v>1</v>
      </c>
      <c r="O627" s="1135"/>
      <c r="P627" s="1135"/>
      <c r="Q627" s="1135">
        <v>1</v>
      </c>
      <c r="R627" s="1146" t="s">
        <v>3857</v>
      </c>
      <c r="S627" s="1149" t="str">
        <f>VLOOKUP(T627,線名!$V$4:$W$123,2, )</f>
        <v>礙子不良</v>
      </c>
      <c r="T627" s="1149" t="s">
        <v>642</v>
      </c>
      <c r="U627" s="1135"/>
      <c r="V627" s="1317" t="s">
        <v>3591</v>
      </c>
      <c r="W627" s="1149" t="s">
        <v>3090</v>
      </c>
      <c r="X627" s="1136"/>
      <c r="Y627" s="1149"/>
    </row>
    <row r="628" spans="2:25" hidden="1">
      <c r="B628" s="1149" t="s">
        <v>318</v>
      </c>
      <c r="C628" s="1153" t="s">
        <v>3685</v>
      </c>
      <c r="D628" s="1152">
        <v>0.24930555555555556</v>
      </c>
      <c r="E628" s="1149" t="s">
        <v>998</v>
      </c>
      <c r="F628" s="1149"/>
      <c r="G628" s="1149"/>
      <c r="H628" s="1149"/>
      <c r="I628" s="1149" t="str">
        <f>VLOOKUP(瞬跳[[#This Row],[饋線
名稱]],線名!$A$4:$C$1571,2, )</f>
        <v>草湖</v>
      </c>
      <c r="J628" s="1149" t="str">
        <f>VLOOKUP(B628,線名!$A$4:$C$951,3, )</f>
        <v>草北線</v>
      </c>
      <c r="K628" s="1149" t="s">
        <v>1231</v>
      </c>
      <c r="L628" s="1135"/>
      <c r="M628" s="1135">
        <v>1</v>
      </c>
      <c r="N628" s="1135">
        <v>1</v>
      </c>
      <c r="O628" s="1135"/>
      <c r="P628" s="1135"/>
      <c r="Q628" s="1135">
        <v>1</v>
      </c>
      <c r="R628" s="1146" t="s">
        <v>3686</v>
      </c>
      <c r="S628" s="1149" t="str">
        <f>VLOOKUP(T628,線名!$V$4:$W$123,2, )</f>
        <v>架空地線不良</v>
      </c>
      <c r="T628" s="1149" t="s">
        <v>727</v>
      </c>
      <c r="U628" s="1135"/>
      <c r="V628" s="1317" t="s">
        <v>3591</v>
      </c>
      <c r="W628" s="1149" t="s">
        <v>3097</v>
      </c>
      <c r="X628" s="1136"/>
      <c r="Y628" s="1149"/>
    </row>
    <row r="629" spans="2:25" ht="33" hidden="1">
      <c r="B629" s="1149" t="s">
        <v>1182</v>
      </c>
      <c r="C629" s="1153" t="s">
        <v>3858</v>
      </c>
      <c r="D629" s="1152">
        <v>0.30138888888888887</v>
      </c>
      <c r="E629" s="1149" t="s">
        <v>998</v>
      </c>
      <c r="F629" s="1149" t="s">
        <v>997</v>
      </c>
      <c r="G629" s="1149">
        <v>0</v>
      </c>
      <c r="H629" s="1149">
        <v>0</v>
      </c>
      <c r="I629" s="1149" t="str">
        <f>VLOOKUP(瞬跳[[#This Row],[饋線
名稱]],線名!$A$4:$C$1571,2, )</f>
        <v>芳苑</v>
      </c>
      <c r="J629" s="1149" t="str">
        <f>VLOOKUP(B629,線名!$A$4:$C$951,3, )</f>
        <v>芳隆線</v>
      </c>
      <c r="K629" s="1149">
        <v>51</v>
      </c>
      <c r="L629" s="1135">
        <v>1</v>
      </c>
      <c r="M629" s="1135"/>
      <c r="N629" s="1135">
        <v>1</v>
      </c>
      <c r="O629" s="1135"/>
      <c r="P629" s="1135"/>
      <c r="Q629" s="1135">
        <v>1</v>
      </c>
      <c r="R629" s="1146" t="s">
        <v>3859</v>
      </c>
      <c r="S629" s="1149" t="str">
        <f>VLOOKUP(T629,線名!$V$4:$W$123,2, )</f>
        <v>外物碰觸(鳥獸害)</v>
      </c>
      <c r="T629" s="1149" t="s">
        <v>3087</v>
      </c>
      <c r="U629" s="1135"/>
      <c r="V629" s="1317" t="s">
        <v>3591</v>
      </c>
      <c r="W629" s="1149" t="s">
        <v>3089</v>
      </c>
      <c r="X629" s="1136"/>
      <c r="Y629" s="1149"/>
    </row>
    <row r="630" spans="2:25" ht="49.5" hidden="1">
      <c r="B630" s="1149" t="s">
        <v>57</v>
      </c>
      <c r="C630" s="1153" t="s">
        <v>3860</v>
      </c>
      <c r="D630" s="1152">
        <v>0.33263888888888887</v>
      </c>
      <c r="E630" s="1149" t="s">
        <v>998</v>
      </c>
      <c r="F630" s="1149"/>
      <c r="G630" s="1149"/>
      <c r="H630" s="1149"/>
      <c r="I630" s="1149" t="str">
        <f>VLOOKUP(瞬跳[[#This Row],[饋線
名稱]],線名!$A$4:$C$1571,2, )</f>
        <v>二林</v>
      </c>
      <c r="J630" s="1149" t="str">
        <f>VLOOKUP(B630,線名!$A$4:$C$951,3, )</f>
        <v>東興線</v>
      </c>
      <c r="K630" s="1149">
        <v>51</v>
      </c>
      <c r="L630" s="1135">
        <v>1</v>
      </c>
      <c r="M630" s="1135"/>
      <c r="N630" s="1135">
        <v>1</v>
      </c>
      <c r="O630" s="1135"/>
      <c r="P630" s="1135"/>
      <c r="Q630" s="1135">
        <v>1</v>
      </c>
      <c r="R630" s="1146" t="s">
        <v>3861</v>
      </c>
      <c r="S630" s="1149" t="str">
        <f>VLOOKUP(T630,線名!$V$4:$W$123,2, )</f>
        <v>外物碰觸</v>
      </c>
      <c r="T630" s="1149" t="s">
        <v>3182</v>
      </c>
      <c r="U630" s="1135"/>
      <c r="V630" s="1317" t="s">
        <v>3591</v>
      </c>
      <c r="W630" s="1149" t="s">
        <v>3181</v>
      </c>
      <c r="X630" s="1136"/>
      <c r="Y630" s="1149"/>
    </row>
    <row r="631" spans="2:25" hidden="1">
      <c r="B631" s="1149" t="s">
        <v>534</v>
      </c>
      <c r="C631" s="1153" t="s">
        <v>3860</v>
      </c>
      <c r="D631" s="1152">
        <v>0.94861111111111107</v>
      </c>
      <c r="E631" s="1149" t="s">
        <v>998</v>
      </c>
      <c r="F631" s="1149"/>
      <c r="G631" s="1149"/>
      <c r="H631" s="1149"/>
      <c r="I631" s="1149" t="str">
        <f>VLOOKUP(瞬跳[[#This Row],[饋線
名稱]],線名!$A$4:$C$1571,2, )</f>
        <v>北斗</v>
      </c>
      <c r="J631" s="1149" t="str">
        <f>VLOOKUP(B631,線名!$A$4:$C$951,3, )</f>
        <v>斗興線</v>
      </c>
      <c r="K631" s="1149" t="s">
        <v>1231</v>
      </c>
      <c r="L631" s="1135"/>
      <c r="M631" s="1135">
        <v>1</v>
      </c>
      <c r="N631" s="1135">
        <v>1</v>
      </c>
      <c r="O631" s="1135"/>
      <c r="P631" s="1135"/>
      <c r="Q631" s="1135">
        <v>1</v>
      </c>
      <c r="R631" s="1146" t="s">
        <v>3841</v>
      </c>
      <c r="S631" s="1149" t="str">
        <f>VLOOKUP(T631,線名!$V$4:$W$123,2, )</f>
        <v>原因不明</v>
      </c>
      <c r="T631" s="1149" t="s">
        <v>3358</v>
      </c>
      <c r="U631" s="1135"/>
      <c r="V631" s="1317" t="s">
        <v>3591</v>
      </c>
      <c r="W631" s="1149" t="s">
        <v>732</v>
      </c>
      <c r="X631" s="1136"/>
      <c r="Y631" s="1149"/>
    </row>
    <row r="632" spans="2:25" hidden="1">
      <c r="B632" s="1149" t="s">
        <v>1251</v>
      </c>
      <c r="C632" s="1153" t="s">
        <v>3862</v>
      </c>
      <c r="D632" s="1152">
        <v>0.47847222222222219</v>
      </c>
      <c r="E632" s="1149" t="s">
        <v>998</v>
      </c>
      <c r="F632" s="1149"/>
      <c r="G632" s="1149"/>
      <c r="H632" s="1149"/>
      <c r="I632" s="1149" t="str">
        <f>VLOOKUP(瞬跳[[#This Row],[饋線
名稱]],線名!$A$4:$C$1571,2, )</f>
        <v>二水</v>
      </c>
      <c r="J632" s="1149" t="str">
        <f>VLOOKUP(B632,線名!$A$4:$C$951,3, )</f>
        <v>大莊線</v>
      </c>
      <c r="K632" s="1149" t="s">
        <v>1231</v>
      </c>
      <c r="L632" s="1135"/>
      <c r="M632" s="1135">
        <v>1</v>
      </c>
      <c r="N632" s="1135">
        <v>1</v>
      </c>
      <c r="O632" s="1135"/>
      <c r="P632" s="1135"/>
      <c r="Q632" s="1135">
        <v>1</v>
      </c>
      <c r="R632" s="1146" t="s">
        <v>3863</v>
      </c>
      <c r="S632" s="1149" t="str">
        <f>VLOOKUP(T632,線名!$V$4:$W$123,2, )</f>
        <v>避雷器不良</v>
      </c>
      <c r="T632" s="1149" t="s">
        <v>1135</v>
      </c>
      <c r="U632" s="1135"/>
      <c r="V632" s="1317" t="s">
        <v>3634</v>
      </c>
      <c r="W632" s="1149" t="s">
        <v>3095</v>
      </c>
      <c r="X632" s="1136"/>
      <c r="Y632" s="1149"/>
    </row>
    <row r="633" spans="2:25" hidden="1">
      <c r="B633" s="1149" t="s">
        <v>1251</v>
      </c>
      <c r="C633" s="1153" t="s">
        <v>3596</v>
      </c>
      <c r="D633" s="1152">
        <v>0.41666666666666669</v>
      </c>
      <c r="E633" s="1149" t="s">
        <v>998</v>
      </c>
      <c r="F633" s="1149"/>
      <c r="G633" s="1149"/>
      <c r="H633" s="1149"/>
      <c r="I633" s="1149" t="str">
        <f>VLOOKUP(瞬跳[[#This Row],[饋線
名稱]],線名!$A$4:$C$1571,2, )</f>
        <v>二水</v>
      </c>
      <c r="J633" s="1149" t="str">
        <f>VLOOKUP(B633,線名!$A$4:$C$951,3, )</f>
        <v>大莊線</v>
      </c>
      <c r="K633" s="1149" t="s">
        <v>1231</v>
      </c>
      <c r="L633" s="1135"/>
      <c r="M633" s="1135">
        <v>1</v>
      </c>
      <c r="N633" s="1135">
        <v>1</v>
      </c>
      <c r="O633" s="1135"/>
      <c r="P633" s="1135"/>
      <c r="Q633" s="1135">
        <v>1</v>
      </c>
      <c r="R633" s="1146" t="s">
        <v>3864</v>
      </c>
      <c r="S633" s="1149" t="str">
        <f>VLOOKUP(T633,線名!$V$4:$W$123,2, )</f>
        <v>避雷器不良</v>
      </c>
      <c r="T633" s="1149" t="s">
        <v>1135</v>
      </c>
      <c r="U633" s="1135"/>
      <c r="V633" s="1317" t="s">
        <v>3634</v>
      </c>
      <c r="W633" s="1149" t="s">
        <v>3095</v>
      </c>
      <c r="X633" s="1136"/>
      <c r="Y633" s="1149"/>
    </row>
    <row r="634" spans="2:25" hidden="1">
      <c r="B634" s="1149" t="s">
        <v>595</v>
      </c>
      <c r="C634" s="1153" t="s">
        <v>3597</v>
      </c>
      <c r="D634" s="1152">
        <v>0.52013888888888882</v>
      </c>
      <c r="E634" s="1149" t="s">
        <v>998</v>
      </c>
      <c r="F634" s="1149"/>
      <c r="G634" s="1149"/>
      <c r="H634" s="1149"/>
      <c r="I634" s="1149" t="str">
        <f>VLOOKUP(瞬跳[[#This Row],[饋線
名稱]],線名!$A$4:$C$1571,2, )</f>
        <v>北斗</v>
      </c>
      <c r="J634" s="1149" t="str">
        <f>VLOOKUP(B634,線名!$A$4:$C$951,3, )</f>
        <v>斗湖線</v>
      </c>
      <c r="K634" s="1149">
        <v>51</v>
      </c>
      <c r="L634" s="1135">
        <v>1</v>
      </c>
      <c r="M634" s="1135"/>
      <c r="N634" s="1135">
        <v>1</v>
      </c>
      <c r="O634" s="1135"/>
      <c r="P634" s="1135"/>
      <c r="Q634" s="1135">
        <v>1</v>
      </c>
      <c r="R634" s="1146" t="s">
        <v>3865</v>
      </c>
      <c r="S634" s="1149" t="str">
        <f>VLOOKUP(T634,線名!$V$4:$W$123,2, )</f>
        <v>外物碰觸(鳥獸害)</v>
      </c>
      <c r="T634" s="1149" t="s">
        <v>3087</v>
      </c>
      <c r="U634" s="1135"/>
      <c r="V634" s="1317" t="s">
        <v>4780</v>
      </c>
      <c r="W634" s="1149" t="s">
        <v>3089</v>
      </c>
      <c r="X634" s="1136"/>
      <c r="Y634" s="1149"/>
    </row>
    <row r="635" spans="2:25" hidden="1">
      <c r="B635" s="1149" t="s">
        <v>1127</v>
      </c>
      <c r="C635" s="1153" t="s">
        <v>3598</v>
      </c>
      <c r="D635" s="1152">
        <v>0.23611111111111113</v>
      </c>
      <c r="E635" s="1149" t="s">
        <v>998</v>
      </c>
      <c r="F635" s="1149"/>
      <c r="G635" s="1149"/>
      <c r="H635" s="1149"/>
      <c r="I635" s="1149" t="str">
        <f>VLOOKUP(瞬跳[[#This Row],[饋線
名稱]],線名!$A$4:$C$1571,2, )</f>
        <v>社頭</v>
      </c>
      <c r="J635" s="1149" t="str">
        <f>VLOOKUP(B635,線名!$A$4:$C$951,3, )</f>
        <v>IR40</v>
      </c>
      <c r="K635" s="1149">
        <v>51</v>
      </c>
      <c r="L635" s="1135">
        <v>1</v>
      </c>
      <c r="M635" s="1135"/>
      <c r="N635" s="1135">
        <v>1</v>
      </c>
      <c r="O635" s="1135"/>
      <c r="P635" s="1135"/>
      <c r="Q635" s="1135">
        <v>1</v>
      </c>
      <c r="R635" s="1146" t="s">
        <v>3841</v>
      </c>
      <c r="S635" s="1149" t="str">
        <f>VLOOKUP(T635,線名!$V$4:$W$123,2, )</f>
        <v>原因不明</v>
      </c>
      <c r="T635" s="1149" t="s">
        <v>3358</v>
      </c>
      <c r="U635" s="1135"/>
      <c r="V635" s="1317" t="s">
        <v>3670</v>
      </c>
      <c r="W635" s="1149" t="s">
        <v>732</v>
      </c>
      <c r="X635" s="1136"/>
      <c r="Y635" s="1149"/>
    </row>
    <row r="636" spans="2:25" hidden="1">
      <c r="B636" s="1149" t="s">
        <v>1199</v>
      </c>
      <c r="C636" s="1153" t="s">
        <v>3866</v>
      </c>
      <c r="D636" s="1152">
        <v>0.66180555555555554</v>
      </c>
      <c r="E636" s="1149" t="s">
        <v>998</v>
      </c>
      <c r="F636" s="1149"/>
      <c r="G636" s="1149"/>
      <c r="H636" s="1149"/>
      <c r="I636" s="1149" t="str">
        <f>VLOOKUP(瞬跳[[#This Row],[饋線
名稱]],線名!$A$4:$C$1571,2, )</f>
        <v>草港</v>
      </c>
      <c r="J636" s="1149" t="str">
        <f>VLOOKUP(B636,線名!$A$4:$C$951,3, )</f>
        <v>草嶺線</v>
      </c>
      <c r="K636" s="1149">
        <v>51</v>
      </c>
      <c r="L636" s="1135">
        <v>1</v>
      </c>
      <c r="M636" s="1135"/>
      <c r="N636" s="1135">
        <v>1</v>
      </c>
      <c r="O636" s="1135"/>
      <c r="P636" s="1135"/>
      <c r="Q636" s="1135">
        <v>1</v>
      </c>
      <c r="R636" s="1146" t="s">
        <v>3867</v>
      </c>
      <c r="S636" s="1149" t="str">
        <f>VLOOKUP(T636,線名!$V$4:$W$123,2, )</f>
        <v>外物碰觸(鳥獸害)</v>
      </c>
      <c r="T636" s="1149" t="s">
        <v>3087</v>
      </c>
      <c r="U636" s="1135"/>
      <c r="V636" s="1317" t="s">
        <v>3589</v>
      </c>
      <c r="W636" s="1149" t="s">
        <v>3089</v>
      </c>
      <c r="X636" s="1136"/>
      <c r="Y636" s="1149"/>
    </row>
    <row r="637" spans="2:25" hidden="1">
      <c r="B637" s="1149" t="s">
        <v>66</v>
      </c>
      <c r="C637" s="1153" t="s">
        <v>3641</v>
      </c>
      <c r="D637" s="1152">
        <v>0.37222222222222223</v>
      </c>
      <c r="E637" s="1149" t="s">
        <v>998</v>
      </c>
      <c r="F637" s="1149"/>
      <c r="G637" s="1149"/>
      <c r="H637" s="1149"/>
      <c r="I637" s="1149" t="str">
        <f>VLOOKUP(瞬跳[[#This Row],[饋線
名稱]],線名!$A$4:$C$1571,2, )</f>
        <v>漢寶</v>
      </c>
      <c r="J637" s="1149" t="str">
        <f>VLOOKUP(B637,線名!$A$4:$C$951,3, )</f>
        <v>9G23</v>
      </c>
      <c r="K637" s="1149">
        <v>51</v>
      </c>
      <c r="L637" s="1135">
        <v>1</v>
      </c>
      <c r="M637" s="1135"/>
      <c r="N637" s="1135">
        <v>1</v>
      </c>
      <c r="O637" s="1135"/>
      <c r="P637" s="1135"/>
      <c r="Q637" s="1135">
        <v>1</v>
      </c>
      <c r="R637" s="1146" t="s">
        <v>3675</v>
      </c>
      <c r="S637" s="1149" t="str">
        <f>VLOOKUP(T637,線名!$V$4:$W$123,2, )</f>
        <v>外物碰觸</v>
      </c>
      <c r="T637" s="1149" t="s">
        <v>3182</v>
      </c>
      <c r="U637" s="1135"/>
      <c r="V637" s="1317" t="s">
        <v>3591</v>
      </c>
      <c r="W637" s="1149" t="s">
        <v>3181</v>
      </c>
      <c r="X637" s="1136"/>
      <c r="Y637" s="1149"/>
    </row>
    <row r="638" spans="2:25" ht="33" hidden="1">
      <c r="B638" s="1149" t="s">
        <v>446</v>
      </c>
      <c r="C638" s="1153" t="s">
        <v>3641</v>
      </c>
      <c r="D638" s="1152">
        <v>0.58680555555555558</v>
      </c>
      <c r="E638" s="1149" t="s">
        <v>998</v>
      </c>
      <c r="F638" s="1149"/>
      <c r="G638" s="1149"/>
      <c r="H638" s="1149"/>
      <c r="I638" s="1149" t="str">
        <f>VLOOKUP(瞬跳[[#This Row],[饋線
名稱]],線名!$A$4:$C$1571,2, )</f>
        <v>大城</v>
      </c>
      <c r="J638" s="1149" t="str">
        <f>VLOOKUP(B638,線名!$A$4:$C$951,3, )</f>
        <v>9L22</v>
      </c>
      <c r="K638" s="1149">
        <v>51</v>
      </c>
      <c r="L638" s="1135">
        <v>1</v>
      </c>
      <c r="M638" s="1135"/>
      <c r="N638" s="1135">
        <v>1</v>
      </c>
      <c r="O638" s="1135"/>
      <c r="P638" s="1135"/>
      <c r="Q638" s="1135">
        <v>1</v>
      </c>
      <c r="R638" s="1146" t="s">
        <v>3868</v>
      </c>
      <c r="S638" s="1149" t="str">
        <f>VLOOKUP(T638,線名!$V$4:$W$123,2, )</f>
        <v>開關不良</v>
      </c>
      <c r="T638" s="1149" t="s">
        <v>260</v>
      </c>
      <c r="U638" s="1135"/>
      <c r="V638" s="1317" t="s">
        <v>3591</v>
      </c>
      <c r="W638" s="1149" t="s">
        <v>3167</v>
      </c>
      <c r="X638" s="1136"/>
      <c r="Y638" s="1149"/>
    </row>
    <row r="639" spans="2:25" ht="66" hidden="1">
      <c r="B639" s="1149" t="s">
        <v>129</v>
      </c>
      <c r="C639" s="1153" t="s">
        <v>3641</v>
      </c>
      <c r="D639" s="1152">
        <v>0.59097222222222223</v>
      </c>
      <c r="E639" s="1149" t="s">
        <v>998</v>
      </c>
      <c r="F639" s="1149"/>
      <c r="G639" s="1149"/>
      <c r="H639" s="1149"/>
      <c r="I639" s="1149" t="str">
        <f>VLOOKUP(瞬跳[[#This Row],[饋線
名稱]],線名!$A$4:$C$1571,2, )</f>
        <v>彰林</v>
      </c>
      <c r="J639" s="1149" t="str">
        <f>VLOOKUP(B639,線名!$A$4:$C$951,3, )</f>
        <v>9M32</v>
      </c>
      <c r="K639" s="1149">
        <v>51</v>
      </c>
      <c r="L639" s="1135">
        <v>1</v>
      </c>
      <c r="M639" s="1135"/>
      <c r="N639" s="1135">
        <v>1</v>
      </c>
      <c r="O639" s="1135"/>
      <c r="P639" s="1135"/>
      <c r="Q639" s="1135">
        <v>1</v>
      </c>
      <c r="R639" s="1146" t="s">
        <v>3869</v>
      </c>
      <c r="S639" s="1149" t="str">
        <f>VLOOKUP(T639,線名!$V$4:$W$123,2, )</f>
        <v>外物碰觸(鳥獸害)</v>
      </c>
      <c r="T639" s="1149" t="s">
        <v>3087</v>
      </c>
      <c r="U639" s="1135"/>
      <c r="V639" s="1317" t="s">
        <v>3591</v>
      </c>
      <c r="W639" s="1149" t="s">
        <v>3089</v>
      </c>
      <c r="X639" s="1136"/>
      <c r="Y639" s="1149"/>
    </row>
    <row r="640" spans="2:25" hidden="1">
      <c r="B640" s="1149" t="s">
        <v>279</v>
      </c>
      <c r="C640" s="1153" t="s">
        <v>3642</v>
      </c>
      <c r="D640" s="1152">
        <v>0.26250000000000001</v>
      </c>
      <c r="E640" s="1149" t="s">
        <v>998</v>
      </c>
      <c r="F640" s="1149"/>
      <c r="G640" s="1149"/>
      <c r="H640" s="1149"/>
      <c r="I640" s="1149" t="str">
        <f>VLOOKUP(瞬跳[[#This Row],[饋線
名稱]],線名!$A$4:$C$1571,2, )</f>
        <v>溪湖</v>
      </c>
      <c r="J640" s="1149" t="str">
        <f>VLOOKUP(B640,線名!$A$4:$C$951,3, )</f>
        <v>巫厝線</v>
      </c>
      <c r="K640" s="1149" t="s">
        <v>1231</v>
      </c>
      <c r="L640" s="1135"/>
      <c r="M640" s="1135">
        <v>1</v>
      </c>
      <c r="N640" s="1135">
        <v>1</v>
      </c>
      <c r="O640" s="1135"/>
      <c r="P640" s="1135"/>
      <c r="Q640" s="1135">
        <v>1</v>
      </c>
      <c r="R640" s="1146" t="s">
        <v>3658</v>
      </c>
      <c r="S640" s="1149" t="str">
        <f>VLOOKUP(T640,線名!$V$4:$W$123,2, )</f>
        <v>外物碰觸(鳥獸害)</v>
      </c>
      <c r="T640" s="1149" t="s">
        <v>3087</v>
      </c>
      <c r="U640" s="1135"/>
      <c r="V640" s="1317" t="s">
        <v>3590</v>
      </c>
      <c r="W640" s="1149" t="s">
        <v>3089</v>
      </c>
      <c r="X640" s="1136"/>
      <c r="Y640" s="1149"/>
    </row>
    <row r="641" spans="2:25" hidden="1">
      <c r="B641" s="1149" t="s">
        <v>579</v>
      </c>
      <c r="C641" s="1153" t="s">
        <v>3642</v>
      </c>
      <c r="D641" s="1152">
        <v>0.42291666666666666</v>
      </c>
      <c r="E641" s="1149" t="s">
        <v>998</v>
      </c>
      <c r="F641" s="1149"/>
      <c r="G641" s="1149"/>
      <c r="H641" s="1149"/>
      <c r="I641" s="1149" t="str">
        <f>VLOOKUP(瞬跳[[#This Row],[饋線
名稱]],線名!$A$4:$C$1571,2, )</f>
        <v>員林</v>
      </c>
      <c r="J641" s="1149" t="str">
        <f>VLOOKUP(B641,線名!$A$4:$C$951,3, )</f>
        <v>9C41</v>
      </c>
      <c r="K641" s="1149">
        <v>51</v>
      </c>
      <c r="L641" s="1135">
        <v>1</v>
      </c>
      <c r="M641" s="1135"/>
      <c r="N641" s="1135">
        <v>1</v>
      </c>
      <c r="O641" s="1135"/>
      <c r="P641" s="1135"/>
      <c r="Q641" s="1135">
        <v>1</v>
      </c>
      <c r="R641" s="1146" t="s">
        <v>3659</v>
      </c>
      <c r="S641" s="1149" t="str">
        <f>VLOOKUP(T641,線名!$V$4:$W$123,2, )</f>
        <v>避雷器不良</v>
      </c>
      <c r="T641" s="1149" t="s">
        <v>1135</v>
      </c>
      <c r="U641" s="1135"/>
      <c r="V641" s="1317" t="s">
        <v>3590</v>
      </c>
      <c r="W641" s="1149" t="s">
        <v>3095</v>
      </c>
      <c r="X641" s="1136"/>
      <c r="Y641" s="1149"/>
    </row>
    <row r="642" spans="2:25" hidden="1">
      <c r="B642" s="1149" t="s">
        <v>883</v>
      </c>
      <c r="C642" s="1153" t="s">
        <v>3870</v>
      </c>
      <c r="D642" s="1152">
        <v>0.18958333333333333</v>
      </c>
      <c r="E642" s="1149" t="s">
        <v>998</v>
      </c>
      <c r="F642" s="1149"/>
      <c r="G642" s="1149"/>
      <c r="H642" s="1149"/>
      <c r="I642" s="1149" t="str">
        <f>VLOOKUP(瞬跳[[#This Row],[饋線
名稱]],線名!$A$4:$C$1571,2, )</f>
        <v>溪州</v>
      </c>
      <c r="J642" s="1149" t="str">
        <f>VLOOKUP(B642,線名!$A$4:$C$951,3, )</f>
        <v>溪竹線</v>
      </c>
      <c r="K642" s="1149">
        <v>51</v>
      </c>
      <c r="L642" s="1135">
        <v>1</v>
      </c>
      <c r="M642" s="1135"/>
      <c r="N642" s="1135"/>
      <c r="O642" s="1135"/>
      <c r="P642" s="1135"/>
      <c r="Q642" s="1135">
        <v>1</v>
      </c>
      <c r="R642" s="1146" t="s">
        <v>3660</v>
      </c>
      <c r="S642" s="1149" t="str">
        <f>VLOOKUP(T642,線名!$V$4:$W$123,2, )</f>
        <v>外物碰觸(鳥獸害)</v>
      </c>
      <c r="T642" s="1149" t="s">
        <v>3087</v>
      </c>
      <c r="U642" s="1135"/>
      <c r="V642" s="1317" t="s">
        <v>3591</v>
      </c>
      <c r="W642" s="1149" t="s">
        <v>3089</v>
      </c>
      <c r="X642" s="1136"/>
      <c r="Y642" s="1149"/>
    </row>
    <row r="643" spans="2:25" ht="33" hidden="1">
      <c r="B643" s="1149" t="s">
        <v>1161</v>
      </c>
      <c r="C643" s="1153" t="s">
        <v>3870</v>
      </c>
      <c r="D643" s="1152">
        <v>0.21319444444444444</v>
      </c>
      <c r="E643" s="1149" t="s">
        <v>998</v>
      </c>
      <c r="F643" s="1149"/>
      <c r="G643" s="1149"/>
      <c r="H643" s="1149"/>
      <c r="I643" s="1149" t="str">
        <f>VLOOKUP(瞬跳[[#This Row],[饋線
名稱]],線名!$A$4:$C$1571,2, )</f>
        <v>北斗</v>
      </c>
      <c r="J643" s="1149" t="str">
        <f>VLOOKUP(B643,線名!$A$4:$C$951,3, )</f>
        <v>斗永線</v>
      </c>
      <c r="K643" s="1149"/>
      <c r="L643" s="1135"/>
      <c r="M643" s="1135"/>
      <c r="N643" s="1135"/>
      <c r="O643" s="1135"/>
      <c r="P643" s="1135"/>
      <c r="Q643" s="1135">
        <v>0</v>
      </c>
      <c r="R643" s="1146" t="s">
        <v>3661</v>
      </c>
      <c r="S643" s="1149" t="str">
        <f>VLOOKUP(T643,線名!$V$4:$W$123,2, )</f>
        <v>外物碰觸(鳥獸害)</v>
      </c>
      <c r="T643" s="1149" t="s">
        <v>3087</v>
      </c>
      <c r="U643" s="1135"/>
      <c r="V643" s="1317" t="s">
        <v>3633</v>
      </c>
      <c r="W643" s="1149" t="s">
        <v>3089</v>
      </c>
      <c r="X643" s="1136"/>
      <c r="Y643" s="1149"/>
    </row>
    <row r="644" spans="2:25" hidden="1">
      <c r="B644" s="1149" t="s">
        <v>913</v>
      </c>
      <c r="C644" s="1153" t="s">
        <v>3871</v>
      </c>
      <c r="D644" s="1152">
        <v>7.8472222222222221E-2</v>
      </c>
      <c r="E644" s="1149" t="s">
        <v>998</v>
      </c>
      <c r="F644" s="1149"/>
      <c r="G644" s="1149"/>
      <c r="H644" s="1149"/>
      <c r="I644" s="1149" t="str">
        <f>VLOOKUP(瞬跳[[#This Row],[饋線
名稱]],線名!$A$4:$C$1571,2, )</f>
        <v>和美</v>
      </c>
      <c r="J644" s="1149" t="str">
        <f>VLOOKUP(B644,線名!$A$4:$C$951,3, )</f>
        <v>和發線</v>
      </c>
      <c r="K644" s="1149">
        <v>51</v>
      </c>
      <c r="L644" s="1135">
        <v>1</v>
      </c>
      <c r="M644" s="1135"/>
      <c r="N644" s="1135">
        <v>1</v>
      </c>
      <c r="O644" s="1135"/>
      <c r="P644" s="1135"/>
      <c r="Q644" s="1135">
        <v>1</v>
      </c>
      <c r="R644" s="1146" t="s">
        <v>3662</v>
      </c>
      <c r="S644" s="1149" t="str">
        <f>VLOOKUP(T644,線名!$V$4:$W$123,2, )</f>
        <v>雷害</v>
      </c>
      <c r="T644" s="1149" t="s">
        <v>3872</v>
      </c>
      <c r="U644" s="1135"/>
      <c r="V644" s="1317" t="s">
        <v>3589</v>
      </c>
      <c r="W644" s="1149" t="s">
        <v>3132</v>
      </c>
      <c r="X644" s="1136"/>
      <c r="Y644" s="1149"/>
    </row>
    <row r="645" spans="2:25" ht="33" hidden="1">
      <c r="B645" s="1149" t="s">
        <v>1194</v>
      </c>
      <c r="C645" s="1153" t="s">
        <v>3871</v>
      </c>
      <c r="D645" s="1152">
        <v>0.14861111111111111</v>
      </c>
      <c r="E645" s="1149" t="s">
        <v>998</v>
      </c>
      <c r="F645" s="1149"/>
      <c r="G645" s="1149"/>
      <c r="H645" s="1149"/>
      <c r="I645" s="1149" t="str">
        <f>VLOOKUP(瞬跳[[#This Row],[饋線
名稱]],線名!$A$4:$C$1571,2, )</f>
        <v>草港</v>
      </c>
      <c r="J645" s="1149" t="str">
        <f>VLOOKUP(B645,線名!$A$4:$C$951,3, )</f>
        <v>草鹿線</v>
      </c>
      <c r="K645" s="1149">
        <v>51</v>
      </c>
      <c r="L645" s="1135">
        <v>1</v>
      </c>
      <c r="M645" s="1135"/>
      <c r="N645" s="1135">
        <v>1</v>
      </c>
      <c r="O645" s="1135"/>
      <c r="P645" s="1135"/>
      <c r="Q645" s="1135">
        <v>1</v>
      </c>
      <c r="R645" s="1146" t="s">
        <v>3663</v>
      </c>
      <c r="S645" s="1149" t="str">
        <f>VLOOKUP(T645,線名!$V$4:$W$123,2, )</f>
        <v>雷害</v>
      </c>
      <c r="T645" s="1149" t="s">
        <v>3872</v>
      </c>
      <c r="U645" s="1135"/>
      <c r="V645" s="1317" t="s">
        <v>3589</v>
      </c>
      <c r="W645" s="1149" t="s">
        <v>3132</v>
      </c>
      <c r="X645" s="1136"/>
      <c r="Y645" s="1149"/>
    </row>
    <row r="646" spans="2:25" hidden="1">
      <c r="B646" s="1149" t="s">
        <v>1235</v>
      </c>
      <c r="C646" s="1153" t="s">
        <v>3871</v>
      </c>
      <c r="D646" s="1152">
        <v>0.15416666666666667</v>
      </c>
      <c r="E646" s="1149" t="s">
        <v>998</v>
      </c>
      <c r="F646" s="1149"/>
      <c r="G646" s="1149"/>
      <c r="H646" s="1149"/>
      <c r="I646" s="1149" t="str">
        <f>VLOOKUP(瞬跳[[#This Row],[饋線
名稱]],線名!$A$4:$C$1571,2, )</f>
        <v>和美</v>
      </c>
      <c r="J646" s="1149" t="str">
        <f>VLOOKUP(B646,線名!$A$4:$C$951,3, )</f>
        <v>汴頭線</v>
      </c>
      <c r="K646" s="1149" t="s">
        <v>1231</v>
      </c>
      <c r="L646" s="1135"/>
      <c r="M646" s="1135">
        <v>2</v>
      </c>
      <c r="N646" s="1135">
        <v>2</v>
      </c>
      <c r="O646" s="1135"/>
      <c r="P646" s="1135"/>
      <c r="Q646" s="1135">
        <v>2</v>
      </c>
      <c r="R646" s="1146" t="s">
        <v>3664</v>
      </c>
      <c r="S646" s="1149" t="str">
        <f>VLOOKUP(T646,線名!$V$4:$W$123,2, )</f>
        <v>雷害</v>
      </c>
      <c r="T646" s="1149" t="s">
        <v>3872</v>
      </c>
      <c r="U646" s="1135"/>
      <c r="V646" s="1317" t="s">
        <v>3589</v>
      </c>
      <c r="W646" s="1149" t="s">
        <v>3132</v>
      </c>
      <c r="X646" s="1136"/>
      <c r="Y646" s="1149"/>
    </row>
    <row r="647" spans="2:25" ht="49.5" hidden="1">
      <c r="B647" s="1149" t="s">
        <v>848</v>
      </c>
      <c r="C647" s="1153" t="s">
        <v>3871</v>
      </c>
      <c r="D647" s="1152">
        <v>0.20902777777777778</v>
      </c>
      <c r="E647" s="1149" t="s">
        <v>998</v>
      </c>
      <c r="F647" s="1149"/>
      <c r="G647" s="1149"/>
      <c r="H647" s="1149"/>
      <c r="I647" s="1149" t="str">
        <f>VLOOKUP(瞬跳[[#This Row],[饋線
名稱]],線名!$A$4:$C$1571,2, )</f>
        <v>草湖</v>
      </c>
      <c r="J647" s="1149" t="str">
        <f>VLOOKUP(B647,線名!$A$4:$C$951,3, )</f>
        <v>草苑線</v>
      </c>
      <c r="K647" s="1149">
        <v>51</v>
      </c>
      <c r="L647" s="1135">
        <v>1</v>
      </c>
      <c r="M647" s="1135"/>
      <c r="N647" s="1135">
        <v>1</v>
      </c>
      <c r="O647" s="1135"/>
      <c r="P647" s="1135"/>
      <c r="Q647" s="1135">
        <v>1</v>
      </c>
      <c r="R647" s="1146" t="s">
        <v>3665</v>
      </c>
      <c r="S647" s="1149" t="str">
        <f>VLOOKUP(T647,線名!$V$4:$W$123,2, )</f>
        <v>雷害</v>
      </c>
      <c r="T647" s="1149" t="s">
        <v>3872</v>
      </c>
      <c r="U647" s="1135"/>
      <c r="V647" s="1317" t="s">
        <v>3591</v>
      </c>
      <c r="W647" s="1149" t="s">
        <v>3132</v>
      </c>
      <c r="X647" s="1136"/>
      <c r="Y647" s="1149"/>
    </row>
    <row r="648" spans="2:25" ht="66" hidden="1">
      <c r="B648" s="1149" t="s">
        <v>19</v>
      </c>
      <c r="C648" s="1153" t="s">
        <v>3871</v>
      </c>
      <c r="D648" s="1152">
        <v>0.21944444444444444</v>
      </c>
      <c r="E648" s="1149" t="s">
        <v>998</v>
      </c>
      <c r="F648" s="1149"/>
      <c r="G648" s="1149"/>
      <c r="H648" s="1149"/>
      <c r="I648" s="1149" t="str">
        <f>VLOOKUP(瞬跳[[#This Row],[饋線
名稱]],線名!$A$4:$C$1571,2, )</f>
        <v>二水</v>
      </c>
      <c r="J648" s="1149" t="str">
        <f>VLOOKUP(B648,線名!$A$4:$C$951,3, )</f>
        <v>榮民線</v>
      </c>
      <c r="K648" s="1149" t="s">
        <v>3091</v>
      </c>
      <c r="L648" s="1135"/>
      <c r="M648" s="1135">
        <v>1</v>
      </c>
      <c r="N648" s="1135">
        <v>1</v>
      </c>
      <c r="O648" s="1135"/>
      <c r="P648" s="1135"/>
      <c r="Q648" s="1135">
        <v>1</v>
      </c>
      <c r="R648" s="1146" t="s">
        <v>3666</v>
      </c>
      <c r="S648" s="1149" t="str">
        <f>VLOOKUP(T648,線名!$V$4:$W$123,2, )</f>
        <v>樹竹碰觸</v>
      </c>
      <c r="T648" s="1149" t="s">
        <v>3195</v>
      </c>
      <c r="U648" s="1135"/>
      <c r="V648" s="1317" t="s">
        <v>3634</v>
      </c>
      <c r="W648" s="1149" t="s">
        <v>3194</v>
      </c>
      <c r="X648" s="1136"/>
      <c r="Y648" s="1149"/>
    </row>
    <row r="649" spans="2:25" hidden="1">
      <c r="B649" s="1149" t="s">
        <v>3018</v>
      </c>
      <c r="C649" s="1153" t="s">
        <v>3871</v>
      </c>
      <c r="D649" s="1152">
        <v>0.22638888888888889</v>
      </c>
      <c r="E649" s="1149" t="s">
        <v>998</v>
      </c>
      <c r="F649" s="1149"/>
      <c r="G649" s="1149"/>
      <c r="H649" s="1149"/>
      <c r="I649" s="1149" t="str">
        <f>VLOOKUP(瞬跳[[#This Row],[饋線
名稱]],線名!$A$4:$C$1571,2, )</f>
        <v>彰竹</v>
      </c>
      <c r="J649" s="1149" t="str">
        <f>VLOOKUP(B649,線名!$A$4:$C$951,3, )</f>
        <v>9N26</v>
      </c>
      <c r="K649" s="1149" t="s">
        <v>1231</v>
      </c>
      <c r="L649" s="1135"/>
      <c r="M649" s="1135">
        <v>1</v>
      </c>
      <c r="N649" s="1135">
        <v>1</v>
      </c>
      <c r="O649" s="1135"/>
      <c r="P649" s="1135"/>
      <c r="Q649" s="1135">
        <v>1</v>
      </c>
      <c r="R649" s="1146" t="s">
        <v>3667</v>
      </c>
      <c r="S649" s="1149" t="str">
        <f>VLOOKUP(T649,線名!$V$4:$W$123,2, )</f>
        <v>熔絲鏈開關不良</v>
      </c>
      <c r="T649" s="1149" t="s">
        <v>643</v>
      </c>
      <c r="U649" s="1135"/>
      <c r="V649" s="1317" t="s">
        <v>3588</v>
      </c>
      <c r="W649" s="1149" t="s">
        <v>3098</v>
      </c>
      <c r="X649" s="1136"/>
      <c r="Y649" s="1149"/>
    </row>
    <row r="650" spans="2:25" ht="66" hidden="1">
      <c r="B650" s="1149" t="s">
        <v>19</v>
      </c>
      <c r="C650" s="1153" t="s">
        <v>3871</v>
      </c>
      <c r="D650" s="1152">
        <v>0.22916666666666666</v>
      </c>
      <c r="E650" s="1149" t="s">
        <v>998</v>
      </c>
      <c r="F650" s="1149"/>
      <c r="G650" s="1149"/>
      <c r="H650" s="1149"/>
      <c r="I650" s="1149" t="str">
        <f>VLOOKUP(瞬跳[[#This Row],[饋線
名稱]],線名!$A$4:$C$1571,2, )</f>
        <v>二水</v>
      </c>
      <c r="J650" s="1149" t="str">
        <f>VLOOKUP(B650,線名!$A$4:$C$951,3, )</f>
        <v>榮民線</v>
      </c>
      <c r="K650" s="1149" t="s">
        <v>1231</v>
      </c>
      <c r="L650" s="1135"/>
      <c r="M650" s="1135">
        <v>1</v>
      </c>
      <c r="N650" s="1135">
        <v>1</v>
      </c>
      <c r="O650" s="1135"/>
      <c r="P650" s="1135"/>
      <c r="Q650" s="1135">
        <v>1</v>
      </c>
      <c r="R650" s="1146" t="s">
        <v>3666</v>
      </c>
      <c r="S650" s="1149" t="str">
        <f>VLOOKUP(T650,線名!$V$4:$W$123,2, )</f>
        <v>樹竹碰觸</v>
      </c>
      <c r="T650" s="1149" t="s">
        <v>3195</v>
      </c>
      <c r="U650" s="1135"/>
      <c r="V650" s="1317" t="s">
        <v>3634</v>
      </c>
      <c r="W650" s="1149" t="s">
        <v>3194</v>
      </c>
      <c r="X650" s="1136"/>
      <c r="Y650" s="1149"/>
    </row>
    <row r="651" spans="2:25" hidden="1">
      <c r="B651" s="1149" t="s">
        <v>1056</v>
      </c>
      <c r="C651" s="1153" t="s">
        <v>3871</v>
      </c>
      <c r="D651" s="1152">
        <v>0.25833333333333336</v>
      </c>
      <c r="E651" s="1149" t="s">
        <v>998</v>
      </c>
      <c r="F651" s="1149"/>
      <c r="G651" s="1149"/>
      <c r="H651" s="1149"/>
      <c r="I651" s="1149" t="str">
        <f>VLOOKUP(瞬跳[[#This Row],[饋線
名稱]],線名!$A$4:$C$1571,2, )</f>
        <v>員東</v>
      </c>
      <c r="J651" s="1149" t="str">
        <f>VLOOKUP(B651,線名!$A$4:$C$951,3, )</f>
        <v>東羽線</v>
      </c>
      <c r="K651" s="1149">
        <v>51</v>
      </c>
      <c r="L651" s="1135">
        <v>1</v>
      </c>
      <c r="M651" s="1135"/>
      <c r="N651" s="1135">
        <v>1</v>
      </c>
      <c r="O651" s="1135"/>
      <c r="P651" s="1135"/>
      <c r="Q651" s="1135">
        <v>1</v>
      </c>
      <c r="R651" s="1146" t="s">
        <v>3668</v>
      </c>
      <c r="S651" s="1149" t="str">
        <f>VLOOKUP(T651,線名!$V$4:$W$123,2, )</f>
        <v>外物碰觸(鳥獸害)</v>
      </c>
      <c r="T651" s="1149" t="s">
        <v>3087</v>
      </c>
      <c r="U651" s="1135"/>
      <c r="V651" s="1317" t="s">
        <v>3590</v>
      </c>
      <c r="W651" s="1149" t="s">
        <v>3089</v>
      </c>
      <c r="X651" s="1136"/>
      <c r="Y651" s="1149"/>
    </row>
    <row r="652" spans="2:25" ht="49.5" hidden="1">
      <c r="B652" s="1149" t="s">
        <v>19</v>
      </c>
      <c r="C652" s="1153" t="s">
        <v>3873</v>
      </c>
      <c r="D652" s="1152">
        <v>0.22777777777777777</v>
      </c>
      <c r="E652" s="1149" t="s">
        <v>998</v>
      </c>
      <c r="F652" s="1149"/>
      <c r="G652" s="1149"/>
      <c r="H652" s="1149"/>
      <c r="I652" s="1149" t="str">
        <f>VLOOKUP(瞬跳[[#This Row],[饋線
名稱]],線名!$A$4:$C$1571,2, )</f>
        <v>二水</v>
      </c>
      <c r="J652" s="1149" t="str">
        <f>VLOOKUP(B652,線名!$A$4:$C$951,3, )</f>
        <v>榮民線</v>
      </c>
      <c r="K652" s="1149" t="s">
        <v>1231</v>
      </c>
      <c r="L652" s="1135"/>
      <c r="M652" s="1135">
        <v>1</v>
      </c>
      <c r="N652" s="1135">
        <v>1</v>
      </c>
      <c r="O652" s="1135"/>
      <c r="P652" s="1135"/>
      <c r="Q652" s="1135">
        <v>1</v>
      </c>
      <c r="R652" s="1146" t="s">
        <v>3669</v>
      </c>
      <c r="S652" s="1149" t="str">
        <f>VLOOKUP(T652,線名!$V$4:$W$123,2, )</f>
        <v>樹竹碰觸</v>
      </c>
      <c r="T652" s="1149" t="s">
        <v>3195</v>
      </c>
      <c r="U652" s="1135"/>
      <c r="V652" s="1317" t="s">
        <v>4784</v>
      </c>
      <c r="W652" s="1149" t="s">
        <v>3194</v>
      </c>
      <c r="X652" s="1136"/>
      <c r="Y652" s="1149"/>
    </row>
    <row r="653" spans="2:25" ht="33" hidden="1">
      <c r="B653" s="1149" t="s">
        <v>1126</v>
      </c>
      <c r="C653" s="1153" t="s">
        <v>3674</v>
      </c>
      <c r="D653" s="1152">
        <v>0.51944444444444449</v>
      </c>
      <c r="E653" s="1149" t="s">
        <v>998</v>
      </c>
      <c r="F653" s="1149"/>
      <c r="G653" s="1149"/>
      <c r="H653" s="1149"/>
      <c r="I653" s="1149" t="str">
        <f>VLOOKUP(瞬跳[[#This Row],[饋線
名稱]],線名!$A$4:$C$1571,2, )</f>
        <v>社頭</v>
      </c>
      <c r="J653" s="1149" t="str">
        <f>VLOOKUP(B653,線名!$A$4:$C$951,3, )</f>
        <v>IR39</v>
      </c>
      <c r="K653" s="1149" t="s">
        <v>1231</v>
      </c>
      <c r="L653" s="1135"/>
      <c r="M653" s="1135">
        <v>1</v>
      </c>
      <c r="N653" s="1135">
        <v>1</v>
      </c>
      <c r="O653" s="1135"/>
      <c r="P653" s="1135"/>
      <c r="Q653" s="1135">
        <v>1</v>
      </c>
      <c r="R653" s="1146" t="s">
        <v>3874</v>
      </c>
      <c r="S653" s="1149" t="str">
        <f>VLOOKUP(T653,線名!$V$4:$W$123,2, )</f>
        <v>熔絲鏈開關不良</v>
      </c>
      <c r="T653" s="1149" t="s">
        <v>643</v>
      </c>
      <c r="U653" s="1135"/>
      <c r="V653" s="1317" t="s">
        <v>3633</v>
      </c>
      <c r="W653" s="1149" t="s">
        <v>3167</v>
      </c>
      <c r="X653" s="1136"/>
      <c r="Y653" s="1149"/>
    </row>
    <row r="654" spans="2:25" hidden="1">
      <c r="B654" s="1149" t="s">
        <v>1539</v>
      </c>
      <c r="C654" s="1153" t="s">
        <v>3677</v>
      </c>
      <c r="D654" s="1152">
        <v>0.72986111111111107</v>
      </c>
      <c r="E654" s="1149" t="s">
        <v>998</v>
      </c>
      <c r="F654" s="1149"/>
      <c r="G654" s="1149"/>
      <c r="H654" s="1149"/>
      <c r="I654" s="1149" t="str">
        <f>VLOOKUP(瞬跳[[#This Row],[饋線
名稱]],線名!$A$4:$C$1571,2, )</f>
        <v>田中</v>
      </c>
      <c r="J654" s="1149" t="str">
        <f>VLOOKUP(B654,線名!$A$4:$C$951,3, )</f>
        <v>IG38</v>
      </c>
      <c r="K654" s="1149" t="s">
        <v>1231</v>
      </c>
      <c r="L654" s="1135"/>
      <c r="M654" s="1135">
        <v>1</v>
      </c>
      <c r="N654" s="1135">
        <v>1</v>
      </c>
      <c r="O654" s="1135"/>
      <c r="P654" s="1135"/>
      <c r="Q654" s="1135">
        <v>1</v>
      </c>
      <c r="R654" s="1146" t="s">
        <v>3875</v>
      </c>
      <c r="S654" s="1149" t="str">
        <f>VLOOKUP(T654,線名!$V$4:$W$123,2, )</f>
        <v>外物碰觸(鳥獸害)</v>
      </c>
      <c r="T654" s="1149" t="s">
        <v>3087</v>
      </c>
      <c r="U654" s="1135"/>
      <c r="V654" s="1317" t="s">
        <v>3670</v>
      </c>
      <c r="W654" s="1149" t="s">
        <v>3089</v>
      </c>
      <c r="X654" s="1136"/>
      <c r="Y654" s="1149"/>
    </row>
    <row r="655" spans="2:25" hidden="1">
      <c r="B655" s="1149" t="s">
        <v>578</v>
      </c>
      <c r="C655" s="1153" t="s">
        <v>3678</v>
      </c>
      <c r="D655" s="1152">
        <v>0.20208333333333331</v>
      </c>
      <c r="E655" s="1149" t="s">
        <v>998</v>
      </c>
      <c r="F655" s="1149"/>
      <c r="G655" s="1149"/>
      <c r="H655" s="1149"/>
      <c r="I655" s="1149" t="str">
        <f>VLOOKUP(瞬跳[[#This Row],[饋線
名稱]],線名!$A$4:$C$1571,2, )</f>
        <v>溪湖</v>
      </c>
      <c r="J655" s="1149" t="str">
        <f>VLOOKUP(B655,線名!$A$4:$C$951,3, )</f>
        <v>溪東線</v>
      </c>
      <c r="K655" s="1149" t="s">
        <v>1231</v>
      </c>
      <c r="L655" s="1135"/>
      <c r="M655" s="1135">
        <v>1</v>
      </c>
      <c r="N655" s="1135">
        <v>1</v>
      </c>
      <c r="O655" s="1135"/>
      <c r="P655" s="1135"/>
      <c r="Q655" s="1135">
        <v>1</v>
      </c>
      <c r="R655" s="1146" t="s">
        <v>3876</v>
      </c>
      <c r="S655" s="1149" t="str">
        <f>VLOOKUP(T655,線名!$V$4:$W$123,2, )</f>
        <v>外物碰觸(鳥獸害)</v>
      </c>
      <c r="T655" s="1149" t="s">
        <v>3087</v>
      </c>
      <c r="U655" s="1135"/>
      <c r="V655" s="1317" t="s">
        <v>3590</v>
      </c>
      <c r="W655" s="1149" t="s">
        <v>3089</v>
      </c>
      <c r="X655" s="1136"/>
      <c r="Y655" s="1149"/>
    </row>
    <row r="656" spans="2:25" hidden="1">
      <c r="B656" s="1149" t="s">
        <v>193</v>
      </c>
      <c r="C656" s="1153" t="s">
        <v>3678</v>
      </c>
      <c r="D656" s="1152">
        <v>0.76597222222222217</v>
      </c>
      <c r="E656" s="1149" t="s">
        <v>998</v>
      </c>
      <c r="F656" s="1149"/>
      <c r="G656" s="1149"/>
      <c r="H656" s="1149"/>
      <c r="I656" s="1149" t="str">
        <f>VLOOKUP(瞬跳[[#This Row],[饋線
名稱]],線名!$A$4:$C$1571,2, )</f>
        <v>員南</v>
      </c>
      <c r="J656" s="1149" t="str">
        <f>VLOOKUP(B656,線名!$A$4:$C$951,3, )</f>
        <v>太平線</v>
      </c>
      <c r="K656" s="1149">
        <v>51</v>
      </c>
      <c r="L656" s="1135">
        <v>1</v>
      </c>
      <c r="M656" s="1135"/>
      <c r="N656" s="1135">
        <v>1</v>
      </c>
      <c r="O656" s="1135"/>
      <c r="P656" s="1135"/>
      <c r="Q656" s="1135">
        <v>1</v>
      </c>
      <c r="R656" s="1146" t="s">
        <v>3877</v>
      </c>
      <c r="S656" s="1149" t="str">
        <f>VLOOKUP(T656,線名!$V$4:$W$123,2, )</f>
        <v>外物碰觸</v>
      </c>
      <c r="T656" s="1149" t="s">
        <v>3182</v>
      </c>
      <c r="U656" s="1135"/>
      <c r="V656" s="1317" t="s">
        <v>3590</v>
      </c>
      <c r="W656" s="1149" t="s">
        <v>3181</v>
      </c>
      <c r="X656" s="1136"/>
      <c r="Y656" s="1149"/>
    </row>
    <row r="657" spans="2:25" hidden="1">
      <c r="B657" s="1149" t="s">
        <v>127</v>
      </c>
      <c r="C657" s="1153" t="s">
        <v>3678</v>
      </c>
      <c r="D657" s="1152">
        <v>0.77708333333333324</v>
      </c>
      <c r="E657" s="1149" t="s">
        <v>998</v>
      </c>
      <c r="F657" s="1149"/>
      <c r="G657" s="1149"/>
      <c r="H657" s="1149"/>
      <c r="I657" s="1149" t="str">
        <f>VLOOKUP(瞬跳[[#This Row],[饋線
名稱]],線名!$A$4:$C$1571,2, )</f>
        <v>彰林</v>
      </c>
      <c r="J657" s="1149" t="str">
        <f>VLOOKUP(B657,線名!$A$4:$C$951,3, )</f>
        <v>9M30</v>
      </c>
      <c r="K657" s="1149" t="s">
        <v>1231</v>
      </c>
      <c r="L657" s="1135"/>
      <c r="M657" s="1135">
        <v>1</v>
      </c>
      <c r="N657" s="1135">
        <v>1</v>
      </c>
      <c r="O657" s="1135"/>
      <c r="P657" s="1135"/>
      <c r="Q657" s="1135">
        <v>1</v>
      </c>
      <c r="R657" s="1146" t="s">
        <v>3687</v>
      </c>
      <c r="S657" s="1149" t="str">
        <f>VLOOKUP(T657,線名!$V$4:$W$123,2, )</f>
        <v>外物碰觸</v>
      </c>
      <c r="T657" s="1149" t="s">
        <v>3182</v>
      </c>
      <c r="U657" s="1135"/>
      <c r="V657" s="1317" t="s">
        <v>3590</v>
      </c>
      <c r="W657" s="1149" t="s">
        <v>3181</v>
      </c>
      <c r="X657" s="1136"/>
      <c r="Y657" s="1149"/>
    </row>
    <row r="658" spans="2:25" hidden="1">
      <c r="B658" s="1149" t="s">
        <v>1494</v>
      </c>
      <c r="C658" s="1153" t="s">
        <v>3688</v>
      </c>
      <c r="D658" s="1152">
        <v>0.53263888888888888</v>
      </c>
      <c r="E658" s="1149" t="s">
        <v>998</v>
      </c>
      <c r="F658" s="1149"/>
      <c r="G658" s="1149"/>
      <c r="H658" s="1149"/>
      <c r="I658" s="1149" t="str">
        <f>VLOOKUP(瞬跳[[#This Row],[饋線
名稱]],線名!$A$4:$C$1571,2, )</f>
        <v>花壇</v>
      </c>
      <c r="J658" s="1149" t="str">
        <f>VLOOKUP(B658,線名!$A$4:$C$951,3, )</f>
        <v>9P17</v>
      </c>
      <c r="K658" s="1149">
        <v>51</v>
      </c>
      <c r="L658" s="1135">
        <v>1</v>
      </c>
      <c r="M658" s="1135"/>
      <c r="N658" s="1135">
        <v>1</v>
      </c>
      <c r="O658" s="1135"/>
      <c r="P658" s="1135"/>
      <c r="Q658" s="1135">
        <v>1</v>
      </c>
      <c r="R658" s="1146" t="s">
        <v>3878</v>
      </c>
      <c r="S658" s="1149" t="str">
        <f>VLOOKUP(T658,線名!$V$4:$W$123,2, )</f>
        <v>外物碰觸(鳥獸害)</v>
      </c>
      <c r="T658" s="1149" t="s">
        <v>3087</v>
      </c>
      <c r="U658" s="1135"/>
      <c r="V658" s="1317" t="s">
        <v>4787</v>
      </c>
      <c r="W658" s="1149" t="s">
        <v>3089</v>
      </c>
      <c r="X658" s="1136" t="s">
        <v>3879</v>
      </c>
      <c r="Y658" s="1149" t="s">
        <v>3788</v>
      </c>
    </row>
    <row r="659" spans="2:25" ht="33" hidden="1">
      <c r="B659" s="1149" t="s">
        <v>1213</v>
      </c>
      <c r="C659" s="1153" t="s">
        <v>3689</v>
      </c>
      <c r="D659" s="1152">
        <v>0.4465277777777778</v>
      </c>
      <c r="E659" s="1149" t="s">
        <v>998</v>
      </c>
      <c r="F659" s="1149"/>
      <c r="G659" s="1149"/>
      <c r="H659" s="1149"/>
      <c r="I659" s="1149" t="str">
        <f>VLOOKUP(瞬跳[[#This Row],[饋線
名稱]],線名!$A$4:$C$1571,2, )</f>
        <v>二水</v>
      </c>
      <c r="J659" s="1149" t="str">
        <f>VLOOKUP(B659,線名!$A$4:$C$951,3, )</f>
        <v>柑園線</v>
      </c>
      <c r="K659" s="1149" t="s">
        <v>1231</v>
      </c>
      <c r="L659" s="1135"/>
      <c r="M659" s="1135">
        <v>1</v>
      </c>
      <c r="N659" s="1135">
        <v>1</v>
      </c>
      <c r="O659" s="1135"/>
      <c r="P659" s="1135"/>
      <c r="Q659" s="1135">
        <v>1</v>
      </c>
      <c r="R659" s="1146" t="s">
        <v>3880</v>
      </c>
      <c r="S659" s="1149" t="str">
        <f>VLOOKUP(T659,線名!$V$4:$W$123,2, )</f>
        <v>開關不良</v>
      </c>
      <c r="T659" s="1149" t="s">
        <v>260</v>
      </c>
      <c r="U659" s="1135"/>
      <c r="V659" s="1317" t="s">
        <v>4784</v>
      </c>
      <c r="W659" s="1149" t="s">
        <v>3242</v>
      </c>
      <c r="X659" s="1136" t="s">
        <v>3881</v>
      </c>
      <c r="Y659" s="1149" t="s">
        <v>3882</v>
      </c>
    </row>
    <row r="660" spans="2:25" ht="42" hidden="1">
      <c r="B660" s="1149" t="s">
        <v>850</v>
      </c>
      <c r="C660" s="1153" t="s">
        <v>3689</v>
      </c>
      <c r="D660" s="1152">
        <v>0.6875</v>
      </c>
      <c r="E660" s="1149" t="s">
        <v>998</v>
      </c>
      <c r="F660" s="1149"/>
      <c r="G660" s="1149"/>
      <c r="H660" s="1149"/>
      <c r="I660" s="1149" t="str">
        <f>VLOOKUP(瞬跳[[#This Row],[饋線
名稱]],線名!$A$4:$C$1571,2, )</f>
        <v>草湖</v>
      </c>
      <c r="J660" s="1149" t="str">
        <f>VLOOKUP(B660,線名!$A$4:$C$951,3, )</f>
        <v>崙腳線</v>
      </c>
      <c r="K660" s="1149">
        <v>51</v>
      </c>
      <c r="L660" s="1135">
        <v>1</v>
      </c>
      <c r="M660" s="1135"/>
      <c r="N660" s="1135">
        <v>1</v>
      </c>
      <c r="O660" s="1135"/>
      <c r="P660" s="1135"/>
      <c r="Q660" s="1135">
        <v>1</v>
      </c>
      <c r="R660" s="1146" t="s">
        <v>3883</v>
      </c>
      <c r="S660" s="1149" t="str">
        <f>VLOOKUP(T660,線名!$V$4:$W$123,2, )</f>
        <v>外物碰觸(鳥獸害)</v>
      </c>
      <c r="T660" s="1149" t="s">
        <v>3087</v>
      </c>
      <c r="U660" s="1135"/>
      <c r="V660" s="1317" t="s">
        <v>3591</v>
      </c>
      <c r="W660" s="1149" t="s">
        <v>3089</v>
      </c>
      <c r="X660" s="1222" t="s">
        <v>3884</v>
      </c>
      <c r="Y660" s="1149" t="s">
        <v>3787</v>
      </c>
    </row>
    <row r="661" spans="2:25" hidden="1">
      <c r="B661" s="1149" t="s">
        <v>973</v>
      </c>
      <c r="C661" s="1153" t="s">
        <v>3748</v>
      </c>
      <c r="D661" s="1152">
        <v>4.1694444444444443</v>
      </c>
      <c r="E661" s="1149" t="s">
        <v>998</v>
      </c>
      <c r="F661" s="1149"/>
      <c r="G661" s="1149"/>
      <c r="H661" s="1149"/>
      <c r="I661" s="1149" t="str">
        <f>VLOOKUP(瞬跳[[#This Row],[饋線
名稱]],線名!$A$4:$C$1571,2, )</f>
        <v>彰新</v>
      </c>
      <c r="J661" s="1149" t="str">
        <f>VLOOKUP(B661,線名!$A$4:$C$951,3, )</f>
        <v>阿夷線</v>
      </c>
      <c r="K661" s="1149" t="s">
        <v>3749</v>
      </c>
      <c r="L661" s="1135"/>
      <c r="M661" s="1135"/>
      <c r="N661" s="1135">
        <v>1</v>
      </c>
      <c r="O661" s="1135"/>
      <c r="P661" s="1135"/>
      <c r="Q661" s="1135">
        <v>0</v>
      </c>
      <c r="R661" s="1146" t="s">
        <v>3885</v>
      </c>
      <c r="S661" s="1149" t="str">
        <f>VLOOKUP(T661,線名!$V$4:$W$123,2, )</f>
        <v>外物碰觸(鳥獸害)</v>
      </c>
      <c r="T661" s="1149" t="s">
        <v>3087</v>
      </c>
      <c r="U661" s="1135"/>
      <c r="V661" s="1317" t="s">
        <v>3588</v>
      </c>
      <c r="W661" s="1149" t="s">
        <v>3089</v>
      </c>
      <c r="X661" s="1136" t="s">
        <v>3886</v>
      </c>
      <c r="Y661" s="1149" t="s">
        <v>3887</v>
      </c>
    </row>
    <row r="662" spans="2:25" hidden="1">
      <c r="B662" s="1149" t="s">
        <v>1483</v>
      </c>
      <c r="C662" s="1153" t="s">
        <v>3748</v>
      </c>
      <c r="D662" s="1152">
        <v>0.55277777777777781</v>
      </c>
      <c r="E662" s="1149" t="s">
        <v>998</v>
      </c>
      <c r="F662" s="1149"/>
      <c r="G662" s="1149"/>
      <c r="H662" s="1149"/>
      <c r="I662" s="1149" t="str">
        <f>VLOOKUP(瞬跳[[#This Row],[饋線
名稱]],線名!$A$4:$C$1571,2, )</f>
        <v>員林</v>
      </c>
      <c r="J662" s="1149" t="str">
        <f>VLOOKUP(B662,線名!$A$4:$C$951,3, )</f>
        <v>9C36</v>
      </c>
      <c r="K662" s="1149">
        <v>51</v>
      </c>
      <c r="L662" s="1135">
        <v>1</v>
      </c>
      <c r="M662" s="1135"/>
      <c r="N662" s="1135">
        <v>1</v>
      </c>
      <c r="O662" s="1135"/>
      <c r="P662" s="1135"/>
      <c r="Q662" s="1135">
        <v>1</v>
      </c>
      <c r="R662" s="1146" t="s">
        <v>3888</v>
      </c>
      <c r="S662" s="1149" t="str">
        <f>VLOOKUP(T662,線名!$V$4:$W$123,2, )</f>
        <v>外物碰觸(鳥獸害)</v>
      </c>
      <c r="T662" s="1149" t="s">
        <v>3087</v>
      </c>
      <c r="U662" s="1135"/>
      <c r="V662" s="1317" t="s">
        <v>3590</v>
      </c>
      <c r="W662" s="1149" t="s">
        <v>3089</v>
      </c>
      <c r="X662" s="1136" t="s">
        <v>3889</v>
      </c>
      <c r="Y662" s="1149" t="s">
        <v>3890</v>
      </c>
    </row>
    <row r="663" spans="2:25" ht="33" hidden="1">
      <c r="B663" s="1149" t="s">
        <v>690</v>
      </c>
      <c r="C663" s="1153" t="s">
        <v>3779</v>
      </c>
      <c r="D663" s="1152">
        <v>9.5138888888888884E-2</v>
      </c>
      <c r="E663" s="1149" t="s">
        <v>998</v>
      </c>
      <c r="F663" s="1149"/>
      <c r="G663" s="1149"/>
      <c r="H663" s="1149"/>
      <c r="I663" s="1149" t="str">
        <f>VLOOKUP(瞬跳[[#This Row],[饋線
名稱]],線名!$A$4:$C$1571,2, )</f>
        <v>員東</v>
      </c>
      <c r="J663" s="1149" t="str">
        <f>VLOOKUP(B663,線名!$A$4:$C$951,3, )</f>
        <v>山腳線</v>
      </c>
      <c r="K663" s="1149">
        <v>51</v>
      </c>
      <c r="L663" s="1135">
        <v>1</v>
      </c>
      <c r="M663" s="1135"/>
      <c r="N663" s="1135">
        <v>1</v>
      </c>
      <c r="O663" s="1135"/>
      <c r="P663" s="1135"/>
      <c r="Q663" s="1135">
        <v>1</v>
      </c>
      <c r="R663" s="1146" t="s">
        <v>3891</v>
      </c>
      <c r="S663" s="1149" t="str">
        <f>VLOOKUP(T663,線名!$V$4:$W$123,2, )</f>
        <v>樹竹碰觸</v>
      </c>
      <c r="T663" s="1149" t="s">
        <v>3195</v>
      </c>
      <c r="U663" s="1135"/>
      <c r="V663" s="1317" t="s">
        <v>3590</v>
      </c>
      <c r="W663" s="1149" t="s">
        <v>3230</v>
      </c>
      <c r="X663" s="1136" t="s">
        <v>3892</v>
      </c>
      <c r="Y663" s="1149" t="s">
        <v>3786</v>
      </c>
    </row>
    <row r="664" spans="2:25" ht="33" hidden="1">
      <c r="B664" s="1149" t="s">
        <v>195</v>
      </c>
      <c r="C664" s="1153" t="s">
        <v>3782</v>
      </c>
      <c r="D664" s="1152">
        <v>0.35347222222222219</v>
      </c>
      <c r="E664" s="1149" t="s">
        <v>998</v>
      </c>
      <c r="F664" s="1149"/>
      <c r="G664" s="1149"/>
      <c r="H664" s="1149"/>
      <c r="I664" s="1149" t="str">
        <f>VLOOKUP(瞬跳[[#This Row],[饋線
名稱]],線名!$A$4:$C$1571,2, )</f>
        <v>員南</v>
      </c>
      <c r="J664" s="1149" t="str">
        <f>VLOOKUP(B664,線名!$A$4:$C$951,3, )</f>
        <v>中央線</v>
      </c>
      <c r="K664" s="1149">
        <v>51</v>
      </c>
      <c r="L664" s="1135">
        <v>1</v>
      </c>
      <c r="M664" s="1135"/>
      <c r="N664" s="1135">
        <v>1</v>
      </c>
      <c r="O664" s="1135"/>
      <c r="P664" s="1135"/>
      <c r="Q664" s="1135">
        <v>1</v>
      </c>
      <c r="R664" s="1146" t="s">
        <v>3893</v>
      </c>
      <c r="S664" s="1149" t="str">
        <f>VLOOKUP(T664,線名!$V$4:$W$123,2, )</f>
        <v>外物碰觸(鳥獸害)</v>
      </c>
      <c r="T664" s="1149" t="s">
        <v>3087</v>
      </c>
      <c r="U664" s="1135"/>
      <c r="V664" s="1317" t="s">
        <v>3590</v>
      </c>
      <c r="W664" s="1149" t="s">
        <v>3089</v>
      </c>
      <c r="X664" s="1136" t="s">
        <v>3894</v>
      </c>
      <c r="Y664" s="1149" t="s">
        <v>3895</v>
      </c>
    </row>
    <row r="665" spans="2:25" ht="49.5" hidden="1">
      <c r="B665" s="1149" t="s">
        <v>57</v>
      </c>
      <c r="C665" s="1153" t="s">
        <v>3784</v>
      </c>
      <c r="D665" s="1152">
        <v>0.6645833333333333</v>
      </c>
      <c r="E665" s="1149" t="s">
        <v>998</v>
      </c>
      <c r="F665" s="1149"/>
      <c r="G665" s="1149"/>
      <c r="H665" s="1149"/>
      <c r="I665" s="1149" t="str">
        <f>VLOOKUP(瞬跳[[#This Row],[饋線
名稱]],線名!$A$4:$C$1571,2, )</f>
        <v>二林</v>
      </c>
      <c r="J665" s="1149" t="str">
        <f>VLOOKUP(B665,線名!$A$4:$C$951,3, )</f>
        <v>東興線</v>
      </c>
      <c r="K665" s="1149" t="s">
        <v>1231</v>
      </c>
      <c r="L665" s="1135"/>
      <c r="M665" s="1135">
        <v>1</v>
      </c>
      <c r="N665" s="1135">
        <v>1</v>
      </c>
      <c r="O665" s="1135"/>
      <c r="P665" s="1135"/>
      <c r="Q665" s="1135">
        <v>1</v>
      </c>
      <c r="R665" s="1146" t="s">
        <v>3896</v>
      </c>
      <c r="S665" s="1149" t="str">
        <f>VLOOKUP(T665,線名!$V$4:$W$123,2, )</f>
        <v>外物碰觸(鳥獸害)</v>
      </c>
      <c r="T665" s="1149" t="s">
        <v>3087</v>
      </c>
      <c r="U665" s="1135"/>
      <c r="V665" s="1317" t="s">
        <v>3591</v>
      </c>
      <c r="W665" s="1149" t="s">
        <v>3089</v>
      </c>
      <c r="X665" s="1136" t="s">
        <v>3897</v>
      </c>
      <c r="Y665" s="1149" t="s">
        <v>3785</v>
      </c>
    </row>
    <row r="666" spans="2:25" hidden="1">
      <c r="B666" s="1149" t="s">
        <v>3524</v>
      </c>
      <c r="C666" s="1153" t="s">
        <v>3793</v>
      </c>
      <c r="D666" s="1152">
        <v>0.78819444444444453</v>
      </c>
      <c r="E666" s="1149" t="s">
        <v>998</v>
      </c>
      <c r="F666" s="1149"/>
      <c r="G666" s="1149"/>
      <c r="H666" s="1149"/>
      <c r="I666" s="1149" t="str">
        <f>VLOOKUP(瞬跳[[#This Row],[饋線
名稱]],線名!$A$4:$C$1571,2, )</f>
        <v>社頭</v>
      </c>
      <c r="J666" s="1149" t="str">
        <f>VLOOKUP(B666,線名!$A$4:$C$951,3, )</f>
        <v>新雅線</v>
      </c>
      <c r="K666" s="1149" t="s">
        <v>1231</v>
      </c>
      <c r="L666" s="1135"/>
      <c r="M666" s="1135">
        <v>1</v>
      </c>
      <c r="N666" s="1135">
        <v>1</v>
      </c>
      <c r="O666" s="1135"/>
      <c r="P666" s="1135"/>
      <c r="Q666" s="1135">
        <v>1</v>
      </c>
      <c r="R666" s="1146" t="s">
        <v>3898</v>
      </c>
      <c r="S666" s="1149" t="str">
        <f>VLOOKUP(T666,線名!$V$4:$W$123,2, )</f>
        <v>外物碰觸(鳥獸害)</v>
      </c>
      <c r="T666" s="1149" t="s">
        <v>3087</v>
      </c>
      <c r="U666" s="1135"/>
      <c r="V666" s="1317" t="s">
        <v>3590</v>
      </c>
      <c r="W666" s="1149" t="s">
        <v>3089</v>
      </c>
      <c r="X666" s="1136" t="s">
        <v>3899</v>
      </c>
      <c r="Y666" s="1149" t="s">
        <v>3900</v>
      </c>
    </row>
    <row r="667" spans="2:25" ht="33" hidden="1">
      <c r="B667" s="1149" t="s">
        <v>1471</v>
      </c>
      <c r="C667" s="1153" t="s">
        <v>3794</v>
      </c>
      <c r="D667" s="1152">
        <v>0.51874999999999993</v>
      </c>
      <c r="E667" s="1149" t="s">
        <v>998</v>
      </c>
      <c r="F667" s="1149"/>
      <c r="G667" s="1149"/>
      <c r="H667" s="1149"/>
      <c r="I667" s="1149" t="str">
        <f>VLOOKUP(瞬跳[[#This Row],[饋線
名稱]],線名!$A$4:$C$1571,2, )</f>
        <v>草港</v>
      </c>
      <c r="J667" s="1149" t="str">
        <f>VLOOKUP(B667,線名!$A$4:$C$951,3, )</f>
        <v>草港線</v>
      </c>
      <c r="K667" s="1149">
        <v>51</v>
      </c>
      <c r="L667" s="1135">
        <v>1</v>
      </c>
      <c r="M667" s="1135"/>
      <c r="N667" s="1135">
        <v>1</v>
      </c>
      <c r="O667" s="1135"/>
      <c r="P667" s="1135"/>
      <c r="Q667" s="1135">
        <v>1</v>
      </c>
      <c r="R667" s="1146" t="s">
        <v>3901</v>
      </c>
      <c r="S667" s="1149" t="str">
        <f>VLOOKUP(T667,線名!$V$4:$W$123,2, )</f>
        <v>吊車或怪手碰觸</v>
      </c>
      <c r="T667" s="1149" t="s">
        <v>3654</v>
      </c>
      <c r="U667" s="1135"/>
      <c r="V667" s="1317" t="s">
        <v>3589</v>
      </c>
      <c r="W667" s="1149" t="s">
        <v>3105</v>
      </c>
      <c r="X667" s="1136" t="s">
        <v>3902</v>
      </c>
      <c r="Y667" s="1149" t="s">
        <v>3903</v>
      </c>
    </row>
    <row r="668" spans="2:25" ht="49.5" hidden="1">
      <c r="B668" s="1149" t="s">
        <v>400</v>
      </c>
      <c r="C668" s="1153" t="s">
        <v>3794</v>
      </c>
      <c r="D668" s="1152">
        <v>0.65486111111111112</v>
      </c>
      <c r="E668" s="1149" t="s">
        <v>998</v>
      </c>
      <c r="F668" s="1149"/>
      <c r="G668" s="1149"/>
      <c r="H668" s="1149"/>
      <c r="I668" s="1149" t="str">
        <f>VLOOKUP(瞬跳[[#This Row],[饋線
名稱]],線名!$A$4:$C$1571,2, )</f>
        <v>全興</v>
      </c>
      <c r="J668" s="1149" t="str">
        <f>VLOOKUP(B668,線名!$A$4:$C$951,3, )</f>
        <v>IZ22</v>
      </c>
      <c r="K668" s="1149" t="s">
        <v>1231</v>
      </c>
      <c r="L668" s="1135"/>
      <c r="M668" s="1135">
        <v>1</v>
      </c>
      <c r="N668" s="1135">
        <v>1</v>
      </c>
      <c r="O668" s="1135"/>
      <c r="P668" s="1135"/>
      <c r="Q668" s="1135">
        <v>1</v>
      </c>
      <c r="R668" s="1146" t="s">
        <v>3904</v>
      </c>
      <c r="S668" s="1149" t="str">
        <f>VLOOKUP(T668,線名!$V$4:$W$123,2, )</f>
        <v>開關不良</v>
      </c>
      <c r="T668" s="1149" t="s">
        <v>260</v>
      </c>
      <c r="U668" s="1135"/>
      <c r="V668" s="1317" t="s">
        <v>3589</v>
      </c>
      <c r="W668" s="1150" t="s">
        <v>3150</v>
      </c>
      <c r="X668" s="1136" t="s">
        <v>3905</v>
      </c>
      <c r="Y668" s="1149" t="s">
        <v>3906</v>
      </c>
    </row>
    <row r="669" spans="2:25" ht="33" hidden="1">
      <c r="B669" s="1149" t="s">
        <v>320</v>
      </c>
      <c r="C669" s="1153" t="s">
        <v>3795</v>
      </c>
      <c r="D669" s="1152">
        <v>0.37013888888888885</v>
      </c>
      <c r="E669" s="1149" t="s">
        <v>998</v>
      </c>
      <c r="F669" s="1149"/>
      <c r="G669" s="1149"/>
      <c r="H669" s="1149"/>
      <c r="I669" s="1149" t="str">
        <f>VLOOKUP(瞬跳[[#This Row],[饋線
名稱]],線名!$A$4:$C$1571,2, )</f>
        <v>草湖</v>
      </c>
      <c r="J669" s="1149" t="str">
        <f>VLOOKUP(B669,線名!$A$4:$C$951,3, )</f>
        <v>竹寮線</v>
      </c>
      <c r="K669" s="1149">
        <v>51</v>
      </c>
      <c r="L669" s="1135">
        <v>1</v>
      </c>
      <c r="M669" s="1135"/>
      <c r="N669" s="1135">
        <v>1</v>
      </c>
      <c r="O669" s="1135"/>
      <c r="P669" s="1135"/>
      <c r="Q669" s="1135">
        <v>1</v>
      </c>
      <c r="R669" s="1146" t="s">
        <v>3907</v>
      </c>
      <c r="S669" s="1149" t="str">
        <f>VLOOKUP(T669,線名!$V$4:$W$123,2, )</f>
        <v>外物碰觸(鳥獸害)</v>
      </c>
      <c r="T669" s="1149" t="s">
        <v>3087</v>
      </c>
      <c r="U669" s="1135"/>
      <c r="V669" s="1317" t="s">
        <v>3591</v>
      </c>
      <c r="W669" s="1149" t="s">
        <v>3089</v>
      </c>
      <c r="X669" s="1136" t="s">
        <v>3908</v>
      </c>
      <c r="Y669" s="1149" t="s">
        <v>3909</v>
      </c>
    </row>
    <row r="670" spans="2:25" hidden="1">
      <c r="B670" s="1149" t="s">
        <v>1494</v>
      </c>
      <c r="C670" s="1153" t="s">
        <v>3796</v>
      </c>
      <c r="D670" s="1152">
        <v>0.20694444444444446</v>
      </c>
      <c r="E670" s="1149" t="s">
        <v>998</v>
      </c>
      <c r="F670" s="1149"/>
      <c r="G670" s="1149"/>
      <c r="H670" s="1149"/>
      <c r="I670" s="1149" t="str">
        <f>VLOOKUP(瞬跳[[#This Row],[饋線
名稱]],線名!$A$4:$C$1571,2, )</f>
        <v>花壇</v>
      </c>
      <c r="J670" s="1149" t="str">
        <f>VLOOKUP(B670,線名!$A$4:$C$951,3, )</f>
        <v>9P17</v>
      </c>
      <c r="K670" s="1149">
        <v>51</v>
      </c>
      <c r="L670" s="1135">
        <v>1</v>
      </c>
      <c r="M670" s="1135"/>
      <c r="N670" s="1135">
        <v>1</v>
      </c>
      <c r="O670" s="1135"/>
      <c r="P670" s="1135"/>
      <c r="Q670" s="1135">
        <v>1</v>
      </c>
      <c r="R670" s="1147" t="s">
        <v>3393</v>
      </c>
      <c r="S670" s="1149" t="str">
        <f>VLOOKUP(T670,線名!$V$4:$W$123,2, )</f>
        <v>原因不明</v>
      </c>
      <c r="T670" s="1149" t="s">
        <v>1840</v>
      </c>
      <c r="U670" s="1135"/>
      <c r="V670" s="1317" t="s">
        <v>4787</v>
      </c>
      <c r="W670" s="1149" t="s">
        <v>732</v>
      </c>
      <c r="X670" s="1136" t="s">
        <v>3930</v>
      </c>
      <c r="Y670" s="1149"/>
    </row>
    <row r="671" spans="2:25" hidden="1">
      <c r="B671" s="1149" t="s">
        <v>1324</v>
      </c>
      <c r="C671" s="1153" t="s">
        <v>3796</v>
      </c>
      <c r="D671" s="1152">
        <v>0.21527777777777779</v>
      </c>
      <c r="E671" s="1149" t="s">
        <v>998</v>
      </c>
      <c r="F671" s="1149"/>
      <c r="G671" s="1149"/>
      <c r="H671" s="1149"/>
      <c r="I671" s="1149" t="str">
        <f>VLOOKUP(瞬跳[[#This Row],[饋線
名稱]],線名!$A$4:$C$1571,2, )</f>
        <v>漢寶</v>
      </c>
      <c r="J671" s="1149" t="str">
        <f>VLOOKUP(B671,線名!$A$4:$C$951,3, )</f>
        <v>9G35</v>
      </c>
      <c r="K671" s="1149" t="s">
        <v>1231</v>
      </c>
      <c r="L671" s="1135"/>
      <c r="M671" s="1135">
        <v>1</v>
      </c>
      <c r="N671" s="1135">
        <v>1</v>
      </c>
      <c r="O671" s="1135"/>
      <c r="P671" s="1135"/>
      <c r="Q671" s="1135">
        <v>1</v>
      </c>
      <c r="R671" s="1147" t="s">
        <v>3928</v>
      </c>
      <c r="S671" s="1149" t="str">
        <f>VLOOKUP(T671,線名!$V$4:$W$123,2, )</f>
        <v>跳線或接頭不良</v>
      </c>
      <c r="T671" s="1149" t="s">
        <v>3673</v>
      </c>
      <c r="U671" s="1135"/>
      <c r="V671" s="1317" t="s">
        <v>3589</v>
      </c>
      <c r="W671" s="1149" t="s">
        <v>3150</v>
      </c>
      <c r="X671" s="1136" t="s">
        <v>3910</v>
      </c>
      <c r="Y671" s="1149" t="s">
        <v>3929</v>
      </c>
    </row>
    <row r="672" spans="2:25" hidden="1">
      <c r="B672" s="1149" t="s">
        <v>1494</v>
      </c>
      <c r="C672" s="1153" t="s">
        <v>3796</v>
      </c>
      <c r="D672" s="1152">
        <v>0.22222222222222221</v>
      </c>
      <c r="E672" s="1149" t="s">
        <v>998</v>
      </c>
      <c r="F672" s="1149"/>
      <c r="G672" s="1149"/>
      <c r="H672" s="1149"/>
      <c r="I672" s="1149" t="str">
        <f>VLOOKUP(瞬跳[[#This Row],[饋線
名稱]],線名!$A$4:$C$1571,2, )</f>
        <v>花壇</v>
      </c>
      <c r="J672" s="1149" t="str">
        <f>VLOOKUP(B672,線名!$A$4:$C$951,3, )</f>
        <v>9P17</v>
      </c>
      <c r="K672" s="1149">
        <v>51</v>
      </c>
      <c r="L672" s="1135">
        <v>1</v>
      </c>
      <c r="M672" s="1135"/>
      <c r="N672" s="1135">
        <v>1</v>
      </c>
      <c r="O672" s="1135"/>
      <c r="P672" s="1135"/>
      <c r="Q672" s="1135">
        <v>1</v>
      </c>
      <c r="R672" s="1147" t="s">
        <v>3393</v>
      </c>
      <c r="S672" s="1149" t="str">
        <f>VLOOKUP(T672,線名!$V$4:$W$123,2, )</f>
        <v>原因不明</v>
      </c>
      <c r="T672" s="1149" t="s">
        <v>1840</v>
      </c>
      <c r="U672" s="1135"/>
      <c r="V672" s="1317" t="s">
        <v>4787</v>
      </c>
      <c r="W672" s="1149" t="s">
        <v>732</v>
      </c>
      <c r="X672" s="1136"/>
      <c r="Y672" s="1149"/>
    </row>
    <row r="673" spans="2:25" hidden="1">
      <c r="B673" s="1149" t="s">
        <v>371</v>
      </c>
      <c r="C673" s="1153" t="s">
        <v>3796</v>
      </c>
      <c r="D673" s="1152">
        <v>0.25833333333333336</v>
      </c>
      <c r="E673" s="1149" t="s">
        <v>998</v>
      </c>
      <c r="F673" s="1149"/>
      <c r="G673" s="1149"/>
      <c r="H673" s="1149"/>
      <c r="I673" s="1149" t="str">
        <f>VLOOKUP(瞬跳[[#This Row],[饋線
名稱]],線名!$A$4:$C$1571,2, )</f>
        <v>福興</v>
      </c>
      <c r="J673" s="1149" t="str">
        <f>VLOOKUP(B673,線名!$A$4:$C$951,3, )</f>
        <v>9I33</v>
      </c>
      <c r="K673" s="1149">
        <v>51</v>
      </c>
      <c r="L673" s="1135">
        <v>1</v>
      </c>
      <c r="M673" s="1135"/>
      <c r="N673" s="1135">
        <v>1</v>
      </c>
      <c r="O673" s="1135"/>
      <c r="P673" s="1135"/>
      <c r="Q673" s="1135">
        <v>1</v>
      </c>
      <c r="R673" s="1147" t="s">
        <v>3915</v>
      </c>
      <c r="S673" s="1149" t="str">
        <f>VLOOKUP(T673,線名!$V$4:$W$123,2, )</f>
        <v>避雷器不良</v>
      </c>
      <c r="T673" s="1149" t="s">
        <v>453</v>
      </c>
      <c r="U673" s="1135"/>
      <c r="V673" s="1317" t="s">
        <v>4781</v>
      </c>
      <c r="W673" s="1149" t="s">
        <v>3098</v>
      </c>
      <c r="X673" s="1136" t="s">
        <v>3911</v>
      </c>
      <c r="Y673" s="1149" t="s">
        <v>3931</v>
      </c>
    </row>
    <row r="674" spans="2:25" ht="33" hidden="1">
      <c r="B674" s="1149" t="s">
        <v>1553</v>
      </c>
      <c r="C674" s="1153" t="s">
        <v>3927</v>
      </c>
      <c r="D674" s="1152">
        <v>0.48680555555555555</v>
      </c>
      <c r="E674" s="1149" t="s">
        <v>998</v>
      </c>
      <c r="F674" s="1149"/>
      <c r="G674" s="1149"/>
      <c r="H674" s="1149"/>
      <c r="I674" s="1149" t="str">
        <f>VLOOKUP(瞬跳[[#This Row],[饋線
名稱]],線名!$A$4:$C$1571,2, )</f>
        <v>埔鹽</v>
      </c>
      <c r="J674" s="1149" t="str">
        <f>VLOOKUP(B674,線名!$A$4:$C$951,3, )</f>
        <v>9J15</v>
      </c>
      <c r="K674" s="1149">
        <v>51</v>
      </c>
      <c r="L674" s="1135">
        <v>1</v>
      </c>
      <c r="M674" s="1135"/>
      <c r="N674" s="1135">
        <v>1</v>
      </c>
      <c r="O674" s="1135"/>
      <c r="P674" s="1135"/>
      <c r="Q674" s="1135">
        <v>1</v>
      </c>
      <c r="R674" s="1147" t="s">
        <v>3913</v>
      </c>
      <c r="S674" s="1149" t="str">
        <f>VLOOKUP(T674,線名!$V$4:$W$123,2, )</f>
        <v>外物碰觸(鳥獸害)</v>
      </c>
      <c r="T674" s="1149" t="s">
        <v>258</v>
      </c>
      <c r="U674" s="1135"/>
      <c r="V674" s="1317" t="s">
        <v>3590</v>
      </c>
      <c r="W674" s="1149" t="s">
        <v>3089</v>
      </c>
      <c r="X674" s="1136" t="s">
        <v>3914</v>
      </c>
      <c r="Y674" s="1324" t="s">
        <v>4889</v>
      </c>
    </row>
    <row r="675" spans="2:25" s="1028" customFormat="1" hidden="1">
      <c r="B675" s="1149" t="s">
        <v>962</v>
      </c>
      <c r="C675" s="1153" t="s">
        <v>3912</v>
      </c>
      <c r="D675" s="1152">
        <v>0.50624999999999998</v>
      </c>
      <c r="E675" s="1149" t="s">
        <v>998</v>
      </c>
      <c r="F675" s="1149"/>
      <c r="G675" s="1149"/>
      <c r="H675" s="1149"/>
      <c r="I675" s="1149" t="str">
        <f>VLOOKUP(瞬跳[[#This Row],[饋線
名稱]],線名!$A$4:$C$1571,2, )</f>
        <v>大村</v>
      </c>
      <c r="J675" s="1149" t="str">
        <f>VLOOKUP(B675,線名!$A$4:$C$951,3, )</f>
        <v>長春線</v>
      </c>
      <c r="K675" s="1149">
        <v>51</v>
      </c>
      <c r="L675" s="1137">
        <v>1</v>
      </c>
      <c r="M675" s="1137"/>
      <c r="N675" s="1137">
        <v>1</v>
      </c>
      <c r="O675" s="1137"/>
      <c r="P675" s="1137"/>
      <c r="Q675" s="1137"/>
      <c r="R675" s="1147" t="s">
        <v>3922</v>
      </c>
      <c r="S675" s="1149" t="str">
        <f>VLOOKUP(T675,線名!$V$4:$W$123,2, )</f>
        <v>熔絲鏈開關不良</v>
      </c>
      <c r="T675" s="1149" t="s">
        <v>3059</v>
      </c>
      <c r="U675" s="1137"/>
      <c r="V675" s="1317" t="str">
        <f>_xlfn.XLOOKUP(瞬跳[[#This Row],[饋線
名稱]],線名!$A$4:$A$689,線名!$S$4:$S$689,"找不到",0)</f>
        <v>花壇服務所</v>
      </c>
      <c r="W675" s="1149" t="s">
        <v>3098</v>
      </c>
      <c r="X675" s="1138"/>
      <c r="Y675" s="1149" t="s">
        <v>3932</v>
      </c>
    </row>
    <row r="676" spans="2:25" s="1028" customFormat="1" ht="49.5" hidden="1">
      <c r="B676" s="1149" t="s">
        <v>3604</v>
      </c>
      <c r="C676" s="1153" t="s">
        <v>3916</v>
      </c>
      <c r="D676" s="1152">
        <v>7.013888888888889E-2</v>
      </c>
      <c r="E676" s="1149" t="s">
        <v>998</v>
      </c>
      <c r="F676" s="1149"/>
      <c r="G676" s="1149"/>
      <c r="H676" s="1149"/>
      <c r="I676" s="1149" t="str">
        <f>VLOOKUP(瞬跳[[#This Row],[饋線
名稱]],線名!$A$4:$C$1571,2, )</f>
        <v>彰化</v>
      </c>
      <c r="J676" s="1149" t="str">
        <f>VLOOKUP(B676,線名!$A$4:$C$951,3, )</f>
        <v>IK44</v>
      </c>
      <c r="K676" s="1149">
        <v>51</v>
      </c>
      <c r="L676" s="1137">
        <v>1</v>
      </c>
      <c r="M676" s="1137"/>
      <c r="N676" s="1137">
        <v>1</v>
      </c>
      <c r="O676" s="1137"/>
      <c r="P676" s="1137"/>
      <c r="Q676" s="1137"/>
      <c r="R676" s="1147" t="s">
        <v>3935</v>
      </c>
      <c r="S676" s="1149" t="str">
        <f>VLOOKUP(T676,線名!$V$4:$W$123,2, )</f>
        <v>用戶設備不良</v>
      </c>
      <c r="T676" s="1149" t="s">
        <v>3060</v>
      </c>
      <c r="U676" s="1137"/>
      <c r="V676" s="1317" t="str">
        <f>_xlfn.XLOOKUP(瞬跳[[#This Row],[饋線
名稱]],線名!$A$4:$A$689,線名!$S$4:$S$689,"找不到",0)</f>
        <v>秀水服務所</v>
      </c>
      <c r="W676" s="1149" t="s">
        <v>3128</v>
      </c>
      <c r="X676" s="1138" t="s">
        <v>3936</v>
      </c>
      <c r="Y676" s="1149"/>
    </row>
    <row r="677" spans="2:25" s="1028" customFormat="1" hidden="1">
      <c r="B677" s="1149" t="s">
        <v>406</v>
      </c>
      <c r="C677" s="1153" t="s">
        <v>3916</v>
      </c>
      <c r="D677" s="1152">
        <v>0.65208333333333335</v>
      </c>
      <c r="E677" s="1149" t="s">
        <v>998</v>
      </c>
      <c r="F677" s="1149"/>
      <c r="G677" s="1149"/>
      <c r="H677" s="1149"/>
      <c r="I677" s="1149" t="str">
        <f>VLOOKUP(瞬跳[[#This Row],[饋線
名稱]],線名!$A$4:$C$1571,2, )</f>
        <v>社頭</v>
      </c>
      <c r="J677" s="1149" t="str">
        <f>VLOOKUP(B677,線名!$A$4:$C$951,3, )</f>
        <v>社東線</v>
      </c>
      <c r="K677" s="1149">
        <v>51</v>
      </c>
      <c r="L677" s="1137">
        <v>1</v>
      </c>
      <c r="M677" s="1137"/>
      <c r="N677" s="1137">
        <v>1</v>
      </c>
      <c r="O677" s="1137"/>
      <c r="P677" s="1137"/>
      <c r="Q677" s="1137"/>
      <c r="R677" s="1147" t="s">
        <v>4885</v>
      </c>
      <c r="S677" s="1149" t="str">
        <f>VLOOKUP(T677,線名!$V$4:$W$123,2, )</f>
        <v>樹竹碰觸</v>
      </c>
      <c r="T677" s="1149" t="s">
        <v>3195</v>
      </c>
      <c r="U677" s="1137"/>
      <c r="V677" s="1317" t="str">
        <f>_xlfn.XLOOKUP(瞬跳[[#This Row],[饋線
名稱]],線名!$A$4:$A$689,線名!$S$4:$S$689,"找不到",0)</f>
        <v>社頭服務所</v>
      </c>
      <c r="W677" s="1149" t="s">
        <v>3194</v>
      </c>
      <c r="X677" s="1147" t="s">
        <v>3917</v>
      </c>
      <c r="Y677" s="1149" t="s">
        <v>4886</v>
      </c>
    </row>
    <row r="678" spans="2:25" s="1028" customFormat="1" hidden="1">
      <c r="B678" s="1149" t="s">
        <v>896</v>
      </c>
      <c r="C678" s="1153" t="s">
        <v>3916</v>
      </c>
      <c r="D678" s="1152">
        <v>0.6118055555555556</v>
      </c>
      <c r="E678" s="1149" t="s">
        <v>998</v>
      </c>
      <c r="F678" s="1149"/>
      <c r="G678" s="1149"/>
      <c r="H678" s="1149"/>
      <c r="I678" s="1149" t="str">
        <f>VLOOKUP(瞬跳[[#This Row],[饋線
名稱]],線名!$A$4:$C$1571,2, )</f>
        <v>二水</v>
      </c>
      <c r="J678" s="1149" t="str">
        <f>VLOOKUP(B678,線名!$A$4:$C$951,3, )</f>
        <v>吉安線</v>
      </c>
      <c r="K678" s="1149" t="s">
        <v>1231</v>
      </c>
      <c r="L678" s="1137"/>
      <c r="M678" s="1137">
        <v>1</v>
      </c>
      <c r="N678" s="1137">
        <v>1</v>
      </c>
      <c r="O678" s="1137"/>
      <c r="P678" s="1137"/>
      <c r="Q678" s="1137"/>
      <c r="R678" s="1147" t="s">
        <v>4887</v>
      </c>
      <c r="S678" s="1149" t="str">
        <f>VLOOKUP(T678,線名!$V$4:$W$123,2, )</f>
        <v>樹竹碰觸</v>
      </c>
      <c r="T678" s="1149" t="s">
        <v>3195</v>
      </c>
      <c r="U678" s="1137"/>
      <c r="V678" s="1317" t="str">
        <f>_xlfn.XLOOKUP(瞬跳[[#This Row],[饋線
名稱]],線名!$A$4:$A$689,線名!$S$4:$S$689,"找不到",0)</f>
        <v>田中服務所</v>
      </c>
      <c r="W678" s="1149" t="s">
        <v>3194</v>
      </c>
      <c r="X678" s="1147" t="s">
        <v>3918</v>
      </c>
      <c r="Y678" s="1324" t="s">
        <v>4888</v>
      </c>
    </row>
    <row r="679" spans="2:25" s="1028" customFormat="1" hidden="1">
      <c r="B679" s="1149" t="s">
        <v>896</v>
      </c>
      <c r="C679" s="1153" t="s">
        <v>3916</v>
      </c>
      <c r="D679" s="1152">
        <v>0.61249999999999993</v>
      </c>
      <c r="E679" s="1149" t="s">
        <v>998</v>
      </c>
      <c r="F679" s="1149"/>
      <c r="G679" s="1149"/>
      <c r="H679" s="1149"/>
      <c r="I679" s="1149" t="str">
        <f>VLOOKUP(瞬跳[[#This Row],[饋線
名稱]],線名!$A$4:$C$1571,2, )</f>
        <v>二水</v>
      </c>
      <c r="J679" s="1149" t="str">
        <f>VLOOKUP(B679,線名!$A$4:$C$951,3, )</f>
        <v>吉安線</v>
      </c>
      <c r="K679" s="1149" t="s">
        <v>1231</v>
      </c>
      <c r="L679" s="1137"/>
      <c r="M679" s="1137">
        <v>1</v>
      </c>
      <c r="N679" s="1137">
        <v>1</v>
      </c>
      <c r="O679" s="1137"/>
      <c r="P679" s="1137"/>
      <c r="Q679" s="1137"/>
      <c r="R679" s="1147" t="s">
        <v>4887</v>
      </c>
      <c r="S679" s="1149" t="str">
        <f>VLOOKUP(T679,線名!$V$4:$W$123,2, )</f>
        <v>樹竹碰觸</v>
      </c>
      <c r="T679" s="1149" t="s">
        <v>3195</v>
      </c>
      <c r="U679" s="1137"/>
      <c r="V679" s="1317" t="str">
        <f>_xlfn.XLOOKUP(瞬跳[[#This Row],[饋線
名稱]],線名!$A$4:$A$689,線名!$S$4:$S$689,"找不到",0)</f>
        <v>田中服務所</v>
      </c>
      <c r="W679" s="1149" t="s">
        <v>3194</v>
      </c>
      <c r="X679" s="1147" t="s">
        <v>3918</v>
      </c>
      <c r="Y679" s="1324" t="s">
        <v>4888</v>
      </c>
    </row>
    <row r="680" spans="2:25" s="1028" customFormat="1" ht="49.5" hidden="1">
      <c r="B680" s="1149" t="s">
        <v>382</v>
      </c>
      <c r="C680" s="1153" t="s">
        <v>3919</v>
      </c>
      <c r="D680" s="1152">
        <v>0.13194444444444445</v>
      </c>
      <c r="E680" s="1149" t="s">
        <v>998</v>
      </c>
      <c r="F680" s="1149"/>
      <c r="G680" s="1149"/>
      <c r="H680" s="1149"/>
      <c r="I680" s="1149" t="str">
        <f>VLOOKUP(瞬跳[[#This Row],[饋線
名稱]],線名!$A$4:$C$1571,2, )</f>
        <v>彰化</v>
      </c>
      <c r="J680" s="1149" t="str">
        <f>VLOOKUP(B680,線名!$A$4:$C$951,3, )</f>
        <v>IK44</v>
      </c>
      <c r="K680" s="1149">
        <v>51</v>
      </c>
      <c r="L680" s="1137">
        <v>1</v>
      </c>
      <c r="M680" s="1137"/>
      <c r="N680" s="1137">
        <v>1</v>
      </c>
      <c r="O680" s="1137"/>
      <c r="P680" s="1137"/>
      <c r="Q680" s="1137"/>
      <c r="R680" s="1147" t="s">
        <v>3935</v>
      </c>
      <c r="S680" s="1149" t="str">
        <f>VLOOKUP(T680,線名!$V$4:$W$123,2, )</f>
        <v>用戶設備不良</v>
      </c>
      <c r="T680" s="1149" t="s">
        <v>3060</v>
      </c>
      <c r="U680" s="1137"/>
      <c r="V680" s="1317" t="str">
        <f>_xlfn.XLOOKUP(瞬跳[[#This Row],[饋線
名稱]],線名!$A$4:$A$689,線名!$S$4:$S$689,"找不到",0)</f>
        <v>秀水服務所</v>
      </c>
      <c r="W680" s="1149" t="s">
        <v>3128</v>
      </c>
      <c r="X680" s="1138" t="s">
        <v>3936</v>
      </c>
      <c r="Y680" s="1515"/>
    </row>
    <row r="681" spans="2:25" s="1028" customFormat="1" hidden="1">
      <c r="B681" s="1149" t="s">
        <v>322</v>
      </c>
      <c r="C681" s="1153" t="s">
        <v>3919</v>
      </c>
      <c r="D681" s="1152">
        <v>0.22500000000000001</v>
      </c>
      <c r="E681" s="1149" t="s">
        <v>998</v>
      </c>
      <c r="F681" s="1149"/>
      <c r="G681" s="1149"/>
      <c r="H681" s="1149"/>
      <c r="I681" s="1149" t="str">
        <f>VLOOKUP(瞬跳[[#This Row],[饋線
名稱]],線名!$A$4:$C$1571,2, )</f>
        <v>草湖</v>
      </c>
      <c r="J681" s="1149" t="str">
        <f>VLOOKUP(B681,線名!$A$4:$C$951,3, )</f>
        <v>趙甲線</v>
      </c>
      <c r="K681" s="1149" t="s">
        <v>3091</v>
      </c>
      <c r="L681" s="1137"/>
      <c r="M681" s="1137">
        <v>1</v>
      </c>
      <c r="N681" s="1137">
        <v>1</v>
      </c>
      <c r="O681" s="1137"/>
      <c r="P681" s="1137"/>
      <c r="Q681" s="1137"/>
      <c r="R681" s="1147" t="s">
        <v>3944</v>
      </c>
      <c r="S681" s="1149" t="str">
        <f>VLOOKUP(T681,線名!$V$4:$W$123,2, )</f>
        <v>車輛碰撞</v>
      </c>
      <c r="T681" s="1149" t="s">
        <v>1676</v>
      </c>
      <c r="U681" s="1137"/>
      <c r="V681" s="1317" t="str">
        <f>_xlfn.XLOOKUP(瞬跳[[#This Row],[饋線
名稱]],線名!$A$4:$A$689,線名!$S$4:$S$689,"找不到",0)</f>
        <v>二林巡修課</v>
      </c>
      <c r="W681" s="1149" t="s">
        <v>3116</v>
      </c>
      <c r="X681" s="1149" t="s">
        <v>3945</v>
      </c>
      <c r="Y681" s="1324" t="s">
        <v>4884</v>
      </c>
    </row>
    <row r="682" spans="2:25" s="1028" customFormat="1" ht="33" hidden="1">
      <c r="B682" s="1149" t="s">
        <v>193</v>
      </c>
      <c r="C682" s="1153" t="s">
        <v>3919</v>
      </c>
      <c r="D682" s="1152">
        <v>0.37152777777777773</v>
      </c>
      <c r="E682" s="1149" t="s">
        <v>998</v>
      </c>
      <c r="F682" s="1149"/>
      <c r="G682" s="1149"/>
      <c r="H682" s="1149"/>
      <c r="I682" s="1149" t="str">
        <f>VLOOKUP(瞬跳[[#This Row],[饋線
名稱]],線名!$A$4:$C$1571,2, )</f>
        <v>員南</v>
      </c>
      <c r="J682" s="1149" t="str">
        <f>VLOOKUP(B682,線名!$A$4:$C$951,3, )</f>
        <v>太平線</v>
      </c>
      <c r="K682" s="1149">
        <v>51</v>
      </c>
      <c r="L682" s="1137">
        <v>1</v>
      </c>
      <c r="M682" s="1137"/>
      <c r="N682" s="1137">
        <v>1</v>
      </c>
      <c r="O682" s="1137"/>
      <c r="P682" s="1137"/>
      <c r="Q682" s="1137"/>
      <c r="R682" s="1147" t="s">
        <v>3938</v>
      </c>
      <c r="S682" s="1149" t="str">
        <f>VLOOKUP(T682,線名!$V$4:$W$123,2, )</f>
        <v>礙子不良</v>
      </c>
      <c r="T682" s="1149" t="s">
        <v>642</v>
      </c>
      <c r="U682" s="1137"/>
      <c r="V682" s="1317" t="str">
        <f>_xlfn.XLOOKUP(瞬跳[[#This Row],[饋線
名稱]],線名!$A$4:$A$689,線名!$S$4:$S$689,"找不到",0)</f>
        <v>員林巡修課</v>
      </c>
      <c r="W682" s="1149" t="s">
        <v>3242</v>
      </c>
      <c r="X682" s="1138" t="s">
        <v>3940</v>
      </c>
      <c r="Y682" s="1516" t="s">
        <v>3939</v>
      </c>
    </row>
    <row r="683" spans="2:25" s="1028" customFormat="1" ht="33" hidden="1">
      <c r="B683" s="1149" t="s">
        <v>1007</v>
      </c>
      <c r="C683" s="1153" t="s">
        <v>3923</v>
      </c>
      <c r="D683" s="1152">
        <v>0.88402777777777775</v>
      </c>
      <c r="E683" s="1149" t="s">
        <v>998</v>
      </c>
      <c r="F683" s="1149"/>
      <c r="G683" s="1149"/>
      <c r="H683" s="1149"/>
      <c r="I683" s="1149" t="str">
        <f>VLOOKUP(瞬跳[[#This Row],[饋線
名稱]],線名!$A$4:$C$1571,2, )</f>
        <v>大村</v>
      </c>
      <c r="J683" s="1149" t="str">
        <f>VLOOKUP(B683,線名!$A$4:$C$951,3, )</f>
        <v>村上線</v>
      </c>
      <c r="K683" s="1149">
        <v>51</v>
      </c>
      <c r="L683" s="1137">
        <v>1</v>
      </c>
      <c r="M683" s="1137"/>
      <c r="N683" s="1137">
        <v>1</v>
      </c>
      <c r="O683" s="1137"/>
      <c r="P683" s="1137"/>
      <c r="Q683" s="1137"/>
      <c r="R683" s="1146" t="s">
        <v>3925</v>
      </c>
      <c r="S683" s="1149" t="str">
        <f>VLOOKUP(T683,線名!$V$4:$W$123,2, )</f>
        <v>外物碰觸(鳥獸害)</v>
      </c>
      <c r="T683" s="1149" t="s">
        <v>258</v>
      </c>
      <c r="U683" s="1137"/>
      <c r="V683" s="1317" t="str">
        <f>_xlfn.XLOOKUP(瞬跳[[#This Row],[饋線
名稱]],線名!$A$4:$A$689,線名!$S$4:$S$689,"找不到",0)</f>
        <v>員林巡修課</v>
      </c>
      <c r="W683" s="1149" t="s">
        <v>3089</v>
      </c>
      <c r="X683" s="1138" t="s">
        <v>3924</v>
      </c>
      <c r="Y683" s="1516" t="s">
        <v>3926</v>
      </c>
    </row>
    <row r="684" spans="2:25" s="1028" customFormat="1" hidden="1">
      <c r="B684" s="1149" t="s">
        <v>3934</v>
      </c>
      <c r="C684" s="1153" t="s">
        <v>3933</v>
      </c>
      <c r="D684" s="1152">
        <v>0.31041666666666667</v>
      </c>
      <c r="E684" s="1149" t="s">
        <v>998</v>
      </c>
      <c r="F684" s="1149"/>
      <c r="G684" s="1149"/>
      <c r="H684" s="1149"/>
      <c r="I684" s="1149" t="str">
        <f>VLOOKUP(瞬跳[[#This Row],[饋線
名稱]],線名!$A$4:$C$1571,2, )</f>
        <v>田中</v>
      </c>
      <c r="J684" s="1149" t="str">
        <f>VLOOKUP(B684,線名!$A$4:$C$951,3, )</f>
        <v>IG44</v>
      </c>
      <c r="K684" s="1149" t="s">
        <v>1231</v>
      </c>
      <c r="L684" s="1137"/>
      <c r="M684" s="1137">
        <v>1</v>
      </c>
      <c r="N684" s="1137">
        <v>1</v>
      </c>
      <c r="O684" s="1137"/>
      <c r="P684" s="1137"/>
      <c r="Q684" s="1137"/>
      <c r="R684" s="1226" t="s">
        <v>4881</v>
      </c>
      <c r="S684" s="1149" t="str">
        <f>VLOOKUP(T684,線名!$V$4:$W$123,2, )</f>
        <v>外物碰觸(鳥獸害)</v>
      </c>
      <c r="T684" s="1149" t="s">
        <v>258</v>
      </c>
      <c r="U684" s="1137"/>
      <c r="V684" s="1317" t="str">
        <f>_xlfn.XLOOKUP(瞬跳[[#This Row],[饋線
名稱]],線名!$A$4:$A$689,線名!$S$4:$S$689,"找不到",0)</f>
        <v>社頭服務所</v>
      </c>
      <c r="W684" s="1149" t="s">
        <v>3089</v>
      </c>
      <c r="X684" s="1138" t="s">
        <v>3937</v>
      </c>
      <c r="Y684" s="1517" t="s">
        <v>4882</v>
      </c>
    </row>
    <row r="685" spans="2:25" s="1028" customFormat="1" ht="33" hidden="1">
      <c r="B685" s="1149" t="s">
        <v>920</v>
      </c>
      <c r="C685" s="1153" t="s">
        <v>3933</v>
      </c>
      <c r="D685" s="1152">
        <v>0.65347222222222223</v>
      </c>
      <c r="E685" s="1149" t="s">
        <v>998</v>
      </c>
      <c r="F685" s="1149"/>
      <c r="G685" s="1149"/>
      <c r="H685" s="1149"/>
      <c r="I685" s="1149" t="str">
        <f>VLOOKUP(瞬跳[[#This Row],[饋線
名稱]],線名!$A$4:$C$1571,2, )</f>
        <v>田中</v>
      </c>
      <c r="J685" s="1149" t="str">
        <f>VLOOKUP(B685,線名!$A$4:$C$951,3, )</f>
        <v>IG44</v>
      </c>
      <c r="K685" s="1149" t="s">
        <v>1231</v>
      </c>
      <c r="L685" s="1137"/>
      <c r="M685" s="1137">
        <v>1</v>
      </c>
      <c r="N685" s="1137">
        <v>1</v>
      </c>
      <c r="O685" s="1137"/>
      <c r="P685" s="1137"/>
      <c r="Q685" s="1137"/>
      <c r="R685" s="1226" t="s">
        <v>4881</v>
      </c>
      <c r="S685" s="1149" t="str">
        <f>VLOOKUP(T685,線名!$V$4:$W$123,2, )</f>
        <v>避雷器不良</v>
      </c>
      <c r="T685" s="1149" t="s">
        <v>453</v>
      </c>
      <c r="U685" s="1137"/>
      <c r="V685" s="1317" t="str">
        <f>_xlfn.XLOOKUP(瞬跳[[#This Row],[饋線
名稱]],線名!$A$4:$A$689,線名!$S$4:$S$689,"找不到",0)</f>
        <v>社頭服務所</v>
      </c>
      <c r="W685" s="1149" t="s">
        <v>3242</v>
      </c>
      <c r="X685" s="1138" t="s">
        <v>3953</v>
      </c>
      <c r="Y685" s="1517" t="s">
        <v>4882</v>
      </c>
    </row>
    <row r="686" spans="2:25" s="1028" customFormat="1" hidden="1">
      <c r="B686" s="1154" t="s">
        <v>1454</v>
      </c>
      <c r="C686" s="1159" t="s">
        <v>3941</v>
      </c>
      <c r="D686" s="1155">
        <v>0.48055555555555557</v>
      </c>
      <c r="E686" s="1154" t="s">
        <v>998</v>
      </c>
      <c r="F686" s="1154"/>
      <c r="G686" s="1154"/>
      <c r="H686" s="1154"/>
      <c r="I686" s="1149" t="str">
        <f>VLOOKUP(瞬跳[[#This Row],[饋線
名稱]],線名!$A$4:$C$1571,2, )</f>
        <v>芳苑</v>
      </c>
      <c r="J686" s="1149" t="str">
        <f>VLOOKUP(B686,線名!$A$4:$C$951,3, )</f>
        <v>新街線</v>
      </c>
      <c r="K686" s="1154" t="s">
        <v>1231</v>
      </c>
      <c r="L686" s="1156"/>
      <c r="M686" s="1156">
        <v>1</v>
      </c>
      <c r="N686" s="1156">
        <v>1</v>
      </c>
      <c r="O686" s="1156"/>
      <c r="P686" s="1156"/>
      <c r="Q686" s="1156"/>
      <c r="R686" s="1157" t="s">
        <v>3943</v>
      </c>
      <c r="S686" s="1149" t="str">
        <f>VLOOKUP(T686,線名!$V$4:$W$123,2, )</f>
        <v>礙子不良</v>
      </c>
      <c r="T686" s="1154" t="s">
        <v>642</v>
      </c>
      <c r="U686" s="1156"/>
      <c r="V686" s="1317" t="str">
        <f>_xlfn.XLOOKUP(瞬跳[[#This Row],[饋線
名稱]],線名!$A$4:$A$689,線名!$S$4:$S$689,"找不到",0)</f>
        <v>二林巡修課</v>
      </c>
      <c r="W686" s="1154" t="s">
        <v>3242</v>
      </c>
      <c r="X686" s="1158"/>
      <c r="Y686" s="1517" t="s">
        <v>4883</v>
      </c>
    </row>
    <row r="687" spans="2:25" s="1028" customFormat="1" hidden="1">
      <c r="B687" s="1154" t="s">
        <v>421</v>
      </c>
      <c r="C687" s="1159" t="s">
        <v>3950</v>
      </c>
      <c r="D687" s="1155">
        <v>4.3055555555555562E-2</v>
      </c>
      <c r="E687" s="1154" t="s">
        <v>998</v>
      </c>
      <c r="F687" s="1154"/>
      <c r="G687" s="1154"/>
      <c r="H687" s="1154"/>
      <c r="I687" s="1149" t="str">
        <f>VLOOKUP(瞬跳[[#This Row],[饋線
名稱]],線名!$A$4:$C$1571,2, )</f>
        <v>大竹</v>
      </c>
      <c r="J687" s="1149" t="str">
        <f>VLOOKUP(B687,線名!$A$4:$C$951,3, )</f>
        <v>竹彰線</v>
      </c>
      <c r="K687" s="1154" t="s">
        <v>1231</v>
      </c>
      <c r="L687" s="1156"/>
      <c r="M687" s="1156">
        <v>1</v>
      </c>
      <c r="N687" s="1156">
        <v>1</v>
      </c>
      <c r="O687" s="1156"/>
      <c r="P687" s="1156"/>
      <c r="Q687" s="1156"/>
      <c r="R687" s="1157" t="s">
        <v>4097</v>
      </c>
      <c r="S687" s="1149" t="str">
        <f>VLOOKUP(T687,線名!$V$4:$W$123,2, )</f>
        <v>外物碰觸(鳥獸害)</v>
      </c>
      <c r="T687" s="1154" t="s">
        <v>3087</v>
      </c>
      <c r="U687" s="1156"/>
      <c r="V687" s="1317" t="str">
        <f>_xlfn.XLOOKUP(瞬跳[[#This Row],[饋線
名稱]],線名!$A$4:$A$689,線名!$S$4:$S$689,"找不到",0)</f>
        <v>市區巡修課</v>
      </c>
      <c r="W687" s="1149" t="s">
        <v>3089</v>
      </c>
      <c r="X687" s="1158" t="s">
        <v>4096</v>
      </c>
      <c r="Y687" s="1518" t="s">
        <v>4098</v>
      </c>
    </row>
    <row r="688" spans="2:25" s="1028" customFormat="1" ht="33" hidden="1">
      <c r="B688" s="1154" t="s">
        <v>860</v>
      </c>
      <c r="C688" s="1159" t="s">
        <v>3950</v>
      </c>
      <c r="D688" s="1155">
        <v>0.26805555555555555</v>
      </c>
      <c r="E688" s="1154" t="s">
        <v>998</v>
      </c>
      <c r="F688" s="1154"/>
      <c r="G688" s="1154"/>
      <c r="H688" s="1154"/>
      <c r="I688" s="1149" t="str">
        <f>VLOOKUP(瞬跳[[#This Row],[饋線
名稱]],線名!$A$4:$C$1571,2, )</f>
        <v>員林</v>
      </c>
      <c r="J688" s="1149" t="str">
        <f>VLOOKUP(B688,線名!$A$4:$C$951,3, )</f>
        <v>9C23</v>
      </c>
      <c r="K688" s="1154">
        <v>51</v>
      </c>
      <c r="L688" s="1156">
        <v>1</v>
      </c>
      <c r="M688" s="1156"/>
      <c r="N688" s="1156">
        <v>1</v>
      </c>
      <c r="O688" s="1156"/>
      <c r="P688" s="1156"/>
      <c r="Q688" s="1156"/>
      <c r="R688" s="1157" t="s">
        <v>4877</v>
      </c>
      <c r="S688" s="1149" t="str">
        <f>VLOOKUP(T688,線名!$V$4:$W$123,2, )</f>
        <v>外物碰觸(鳥獸害)</v>
      </c>
      <c r="T688" s="1154" t="s">
        <v>3087</v>
      </c>
      <c r="U688" s="1156"/>
      <c r="V688" s="1317" t="str">
        <f>_xlfn.XLOOKUP(瞬跳[[#This Row],[饋線
名稱]],線名!$A$4:$A$689,線名!$S$4:$S$689,"找不到",0)</f>
        <v>員林巡修課</v>
      </c>
      <c r="W688" s="1149" t="s">
        <v>3089</v>
      </c>
      <c r="X688" s="1158" t="s">
        <v>4876</v>
      </c>
      <c r="Y688" s="1320" t="s">
        <v>4878</v>
      </c>
    </row>
    <row r="689" spans="2:25" s="1028" customFormat="1" ht="35.25" hidden="1">
      <c r="B689" s="1154" t="s">
        <v>3551</v>
      </c>
      <c r="C689" s="1159" t="s">
        <v>3951</v>
      </c>
      <c r="D689" s="1155">
        <v>0.4284722222222222</v>
      </c>
      <c r="E689" s="1154" t="s">
        <v>998</v>
      </c>
      <c r="F689" s="1154"/>
      <c r="G689" s="1154"/>
      <c r="H689" s="1154"/>
      <c r="I689" s="1149" t="str">
        <f>VLOOKUP(瞬跳[[#This Row],[饋線
名稱]],線名!$A$4:$C$1571,2, )</f>
        <v>芳苑</v>
      </c>
      <c r="J689" s="1149" t="str">
        <f>VLOOKUP(B689,線名!$A$4:$C$951,3, )</f>
        <v>芳林線</v>
      </c>
      <c r="K689" s="1154" t="s">
        <v>1231</v>
      </c>
      <c r="L689" s="1156"/>
      <c r="M689" s="1156">
        <v>1</v>
      </c>
      <c r="N689" s="1156"/>
      <c r="O689" s="1156"/>
      <c r="P689" s="1156"/>
      <c r="Q689" s="1156"/>
      <c r="R689" s="1160" t="s">
        <v>4879</v>
      </c>
      <c r="S689" s="1149" t="str">
        <f>VLOOKUP(T689,線名!$V$4:$W$123,2, )</f>
        <v>熔絲鏈開關不良</v>
      </c>
      <c r="T689" s="1154" t="s">
        <v>3059</v>
      </c>
      <c r="U689" s="1156"/>
      <c r="V689" s="1317" t="str">
        <f>_xlfn.XLOOKUP(瞬跳[[#This Row],[饋線
名稱]],線名!$A$4:$A$689,線名!$S$4:$S$689,"找不到",0)</f>
        <v>二林巡修課</v>
      </c>
      <c r="W689" s="1154" t="s">
        <v>3150</v>
      </c>
      <c r="X689" s="1513" t="s">
        <v>4875</v>
      </c>
      <c r="Y689" s="1514" t="s">
        <v>4880</v>
      </c>
    </row>
    <row r="690" spans="2:25" s="1028" customFormat="1" ht="33" hidden="1">
      <c r="B690" s="1154" t="s">
        <v>2960</v>
      </c>
      <c r="C690" s="1159" t="s">
        <v>3952</v>
      </c>
      <c r="D690" s="1170">
        <v>0.22430555555555556</v>
      </c>
      <c r="E690" s="1154" t="s">
        <v>998</v>
      </c>
      <c r="F690" s="1154"/>
      <c r="G690" s="1154"/>
      <c r="H690" s="1154"/>
      <c r="I690" s="1149" t="str">
        <f>VLOOKUP(瞬跳[[#This Row],[饋線
名稱]],線名!$A$4:$C$1571,2, )</f>
        <v>埔鹽</v>
      </c>
      <c r="J690" s="1149" t="str">
        <f>VLOOKUP(B690,線名!$A$4:$C$951,3, )</f>
        <v>9J21</v>
      </c>
      <c r="K690" s="1154" t="s">
        <v>1231</v>
      </c>
      <c r="L690" s="1156"/>
      <c r="M690" s="1156">
        <v>1</v>
      </c>
      <c r="N690" s="1156">
        <v>1</v>
      </c>
      <c r="O690" s="1156"/>
      <c r="P690" s="1156"/>
      <c r="Q690" s="1156"/>
      <c r="R690" s="1160" t="s">
        <v>3976</v>
      </c>
      <c r="S690" s="1149" t="str">
        <f>_xlfn.IFNA(VLOOKUP(T690,線名!$V$4:$W$123,2, ),"")</f>
        <v>外物碰觸(鳥獸害)</v>
      </c>
      <c r="T690" s="1154" t="s">
        <v>258</v>
      </c>
      <c r="U690" s="1156"/>
      <c r="V690" s="1317" t="str">
        <f>_xlfn.XLOOKUP(瞬跳[[#This Row],[饋線
名稱]],線名!$A$4:$A$689,線名!$S$4:$S$689,"找不到",0)</f>
        <v>員林巡修課</v>
      </c>
      <c r="W690" s="1149" t="s">
        <v>3089</v>
      </c>
      <c r="X690" s="1158" t="s">
        <v>3975</v>
      </c>
      <c r="Y690" s="1171" t="s">
        <v>4099</v>
      </c>
    </row>
    <row r="691" spans="2:25" s="1028" customFormat="1" ht="33" hidden="1">
      <c r="B691" s="1154" t="s">
        <v>1293</v>
      </c>
      <c r="C691" s="1159" t="s">
        <v>3952</v>
      </c>
      <c r="D691" s="1170">
        <v>0.27569444444444446</v>
      </c>
      <c r="E691" s="1154" t="s">
        <v>998</v>
      </c>
      <c r="F691" s="1154"/>
      <c r="G691" s="1154"/>
      <c r="H691" s="1154"/>
      <c r="I691" s="1149" t="str">
        <f>VLOOKUP(瞬跳[[#This Row],[饋線
名稱]],線名!$A$4:$C$1571,2, )</f>
        <v>草湖</v>
      </c>
      <c r="J691" s="1149" t="str">
        <f>VLOOKUP(B691,線名!$A$4:$C$951,3, )</f>
        <v>興海線</v>
      </c>
      <c r="K691" s="1154">
        <v>51</v>
      </c>
      <c r="L691" s="1156">
        <v>1</v>
      </c>
      <c r="M691" s="1156"/>
      <c r="N691" s="1156">
        <v>1</v>
      </c>
      <c r="O691" s="1156"/>
      <c r="P691" s="1156"/>
      <c r="Q691" s="1156"/>
      <c r="R691" s="1160" t="s">
        <v>4100</v>
      </c>
      <c r="S691" s="1149" t="str">
        <f>_xlfn.IFNA(VLOOKUP(T691,線名!$V$4:$W$123,2, ),"")</f>
        <v>外物碰觸(鳥獸害)</v>
      </c>
      <c r="T691" s="1154" t="s">
        <v>258</v>
      </c>
      <c r="U691" s="1156"/>
      <c r="V691" s="1317" t="str">
        <f>_xlfn.XLOOKUP(瞬跳[[#This Row],[饋線
名稱]],線名!$A$4:$A$689,線名!$S$4:$S$689,"找不到",0)</f>
        <v>二林巡修課</v>
      </c>
      <c r="W691" s="1149" t="s">
        <v>3089</v>
      </c>
      <c r="X691" s="1158" t="s">
        <v>3974</v>
      </c>
      <c r="Y691" s="1171" t="s">
        <v>4101</v>
      </c>
    </row>
    <row r="692" spans="2:25" s="1028" customFormat="1" ht="49.5" hidden="1">
      <c r="B692" s="1154" t="s">
        <v>540</v>
      </c>
      <c r="C692" s="1159" t="s">
        <v>3952</v>
      </c>
      <c r="D692" s="1170">
        <v>0.31388888888888888</v>
      </c>
      <c r="E692" s="1154" t="s">
        <v>998</v>
      </c>
      <c r="F692" s="1154"/>
      <c r="G692" s="1154"/>
      <c r="H692" s="1154"/>
      <c r="I692" s="1149" t="str">
        <f>VLOOKUP(瞬跳[[#This Row],[饋線
名稱]],線名!$A$4:$C$1571,2, )</f>
        <v>田中</v>
      </c>
      <c r="J692" s="1149" t="str">
        <f>VLOOKUP(B692,線名!$A$4:$C$951,3, )</f>
        <v>IG49</v>
      </c>
      <c r="K692" s="1154">
        <v>51</v>
      </c>
      <c r="L692" s="1156">
        <v>1</v>
      </c>
      <c r="M692" s="1156"/>
      <c r="N692" s="1156">
        <v>1</v>
      </c>
      <c r="O692" s="1156"/>
      <c r="P692" s="1156"/>
      <c r="Q692" s="1156"/>
      <c r="R692" s="1160" t="s">
        <v>3978</v>
      </c>
      <c r="S692" s="1149" t="str">
        <f>_xlfn.IFNA(VLOOKUP(T692,線名!$V$4:$W$123,2, ),"")</f>
        <v>避雷器不良</v>
      </c>
      <c r="T692" s="1154" t="s">
        <v>453</v>
      </c>
      <c r="U692" s="1156"/>
      <c r="V692" s="1317" t="str">
        <f>_xlfn.XLOOKUP(瞬跳[[#This Row],[饋線
名稱]],線名!$A$4:$A$689,線名!$S$4:$S$689,"",0)</f>
        <v>田中服務所</v>
      </c>
      <c r="W692" s="1154" t="s">
        <v>3242</v>
      </c>
      <c r="X692" s="1158" t="s">
        <v>3969</v>
      </c>
      <c r="Y692" s="1154" t="s">
        <v>3977</v>
      </c>
    </row>
    <row r="693" spans="2:25" s="1028" customFormat="1" ht="71.25" hidden="1">
      <c r="B693" s="1154" t="s">
        <v>974</v>
      </c>
      <c r="C693" s="1159" t="s">
        <v>3952</v>
      </c>
      <c r="D693" s="1170">
        <v>0.32222222222222224</v>
      </c>
      <c r="E693" s="1154" t="s">
        <v>998</v>
      </c>
      <c r="F693" s="1154"/>
      <c r="G693" s="1154"/>
      <c r="H693" s="1154"/>
      <c r="I693" s="1149" t="str">
        <f>VLOOKUP(瞬跳[[#This Row],[饋線
名稱]],線名!$A$4:$C$1571,2, )</f>
        <v>彰新</v>
      </c>
      <c r="J693" s="1149" t="str">
        <f>VLOOKUP(B693,線名!$A$4:$C$951,3, )</f>
        <v>北美線</v>
      </c>
      <c r="K693" s="1154">
        <v>51</v>
      </c>
      <c r="L693" s="1156">
        <v>1</v>
      </c>
      <c r="M693" s="1156"/>
      <c r="N693" s="1156">
        <v>1</v>
      </c>
      <c r="O693" s="1156"/>
      <c r="P693" s="1156"/>
      <c r="Q693" s="1156"/>
      <c r="R693" s="1160" t="s">
        <v>3988</v>
      </c>
      <c r="S693" s="1149" t="str">
        <f>_xlfn.IFNA(VLOOKUP(T693,線名!$V$4:$W$123,2, ),"")</f>
        <v>外物碰觸(鳥獸害)</v>
      </c>
      <c r="T693" s="1154" t="s">
        <v>258</v>
      </c>
      <c r="U693" s="1156"/>
      <c r="V693" s="1317" t="str">
        <f>_xlfn.XLOOKUP(瞬跳[[#This Row],[饋線
名稱]],線名!$A$4:$A$689,線名!$S$4:$S$689,"",0)</f>
        <v>市區巡修課</v>
      </c>
      <c r="W693" s="1154" t="s">
        <v>3089</v>
      </c>
      <c r="X693" s="1175" t="s">
        <v>3987</v>
      </c>
      <c r="Y693" s="1324" t="s">
        <v>4891</v>
      </c>
    </row>
    <row r="694" spans="2:25" s="1028" customFormat="1" hidden="1">
      <c r="B694" s="1154" t="s">
        <v>1539</v>
      </c>
      <c r="C694" s="1159" t="s">
        <v>3968</v>
      </c>
      <c r="D694" s="1155">
        <v>0.22430555555555556</v>
      </c>
      <c r="E694" s="1154" t="s">
        <v>998</v>
      </c>
      <c r="F694" s="1154"/>
      <c r="G694" s="1154"/>
      <c r="H694" s="1154"/>
      <c r="I694" s="1149" t="str">
        <f>VLOOKUP(瞬跳[[#This Row],[饋線
名稱]],線名!$A$4:$C$1571,2, )</f>
        <v>田中</v>
      </c>
      <c r="J694" s="1149" t="str">
        <f>VLOOKUP(B694,線名!$A$4:$C$951,3, )</f>
        <v>IG38</v>
      </c>
      <c r="K694" s="1154" t="s">
        <v>1231</v>
      </c>
      <c r="L694" s="1156"/>
      <c r="M694" s="1156"/>
      <c r="N694" s="1156">
        <v>1</v>
      </c>
      <c r="O694" s="1156"/>
      <c r="P694" s="1156"/>
      <c r="Q694" s="1156"/>
      <c r="R694" s="1160" t="s">
        <v>4103</v>
      </c>
      <c r="S694" s="1149" t="str">
        <f>_xlfn.IFNA(VLOOKUP(T694,線名!$V$4:$W$123,2, ),"")</f>
        <v>外物碰觸(鳥獸害)</v>
      </c>
      <c r="T694" s="1154" t="s">
        <v>258</v>
      </c>
      <c r="U694" s="1156"/>
      <c r="V694" s="1317" t="str">
        <f>_xlfn.XLOOKUP(瞬跳[[#This Row],[饋線
名稱]],線名!$A$4:$A$689,線名!$S$4:$S$689,"",0)</f>
        <v>社頭服務所</v>
      </c>
      <c r="W694" s="1154" t="s">
        <v>3089</v>
      </c>
      <c r="X694" s="1175" t="s">
        <v>4102</v>
      </c>
      <c r="Y694" s="1154" t="s">
        <v>4104</v>
      </c>
    </row>
    <row r="695" spans="2:25" s="1028" customFormat="1" ht="85.5" hidden="1">
      <c r="B695" s="1154" t="s">
        <v>1466</v>
      </c>
      <c r="C695" s="1159" t="s">
        <v>3968</v>
      </c>
      <c r="D695" s="1170">
        <v>0.25416666666666665</v>
      </c>
      <c r="E695" s="1154" t="s">
        <v>998</v>
      </c>
      <c r="F695" s="1154"/>
      <c r="G695" s="1154"/>
      <c r="H695" s="1154"/>
      <c r="I695" s="1149" t="str">
        <f>VLOOKUP(瞬跳[[#This Row],[饋線
名稱]],線名!$A$4:$C$1571,2, )</f>
        <v>草港</v>
      </c>
      <c r="J695" s="1149" t="str">
        <f>VLOOKUP(B695,線名!$A$4:$C$951,3, )</f>
        <v>草塭線</v>
      </c>
      <c r="K695" s="1154" t="s">
        <v>1231</v>
      </c>
      <c r="L695" s="1156"/>
      <c r="M695" s="1156"/>
      <c r="N695" s="1156">
        <v>1</v>
      </c>
      <c r="O695" s="1156"/>
      <c r="P695" s="1156"/>
      <c r="Q695" s="1156"/>
      <c r="R695" s="1160" t="s">
        <v>4892</v>
      </c>
      <c r="S695" s="1149" t="str">
        <f>_xlfn.IFNA(VLOOKUP(T695,線名!$V$4:$W$123,2, ),"")</f>
        <v>外物碰觸(鳥獸害)</v>
      </c>
      <c r="T695" s="1154" t="s">
        <v>258</v>
      </c>
      <c r="U695" s="1156"/>
      <c r="V695" s="1317" t="str">
        <f>_xlfn.XLOOKUP(瞬跳[[#This Row],[饋線
名稱]],線名!$A$4:$A$689,線名!$S$4:$S$689,"",0)</f>
        <v>鹿和巡修課</v>
      </c>
      <c r="W695" s="1154" t="s">
        <v>3089</v>
      </c>
      <c r="X695" s="1175" t="s">
        <v>3979</v>
      </c>
      <c r="Y695" s="1324" t="s">
        <v>4893</v>
      </c>
    </row>
    <row r="696" spans="2:25" s="1028" customFormat="1" ht="33" hidden="1">
      <c r="B696" s="1154" t="s">
        <v>224</v>
      </c>
      <c r="C696" s="1159" t="s">
        <v>3968</v>
      </c>
      <c r="D696" s="1170">
        <v>0.67083333333333339</v>
      </c>
      <c r="E696" s="1154" t="s">
        <v>998</v>
      </c>
      <c r="F696" s="1154"/>
      <c r="G696" s="1154"/>
      <c r="H696" s="1154"/>
      <c r="I696" s="1149" t="str">
        <f>VLOOKUP(瞬跳[[#This Row],[饋線
名稱]],線名!$A$4:$C$1571,2, )</f>
        <v>大城</v>
      </c>
      <c r="J696" s="1149" t="str">
        <f>VLOOKUP(B696,線名!$A$4:$C$951,3, )</f>
        <v>9L31</v>
      </c>
      <c r="K696" s="1154">
        <v>51</v>
      </c>
      <c r="L696" s="1156">
        <v>1</v>
      </c>
      <c r="M696" s="1156"/>
      <c r="N696" s="1156">
        <v>1</v>
      </c>
      <c r="O696" s="1156"/>
      <c r="P696" s="1156"/>
      <c r="Q696" s="1156"/>
      <c r="R696" s="1160" t="s">
        <v>3970</v>
      </c>
      <c r="S696" s="1149" t="str">
        <f>_xlfn.IFNA(VLOOKUP(T696,線名!$V$4:$W$123,2, ),"")</f>
        <v>外物碰觸(鳥獸害)</v>
      </c>
      <c r="T696" s="1154" t="s">
        <v>258</v>
      </c>
      <c r="U696" s="1156"/>
      <c r="V696" s="1317" t="str">
        <f>_xlfn.XLOOKUP(瞬跳[[#This Row],[饋線
名稱]],線名!$A$4:$A$689,線名!$S$4:$S$689,"",0)</f>
        <v>二林巡修課</v>
      </c>
      <c r="W696" s="1154" t="s">
        <v>3089</v>
      </c>
      <c r="X696" s="1180" t="s">
        <v>3971</v>
      </c>
      <c r="Y696" s="1324" t="s">
        <v>4894</v>
      </c>
    </row>
    <row r="697" spans="2:25" s="1028" customFormat="1" ht="28.5" hidden="1">
      <c r="B697" s="1149" t="s">
        <v>1159</v>
      </c>
      <c r="C697" s="1153" t="s">
        <v>3986</v>
      </c>
      <c r="D697" s="1190">
        <v>0.22222222222222221</v>
      </c>
      <c r="E697" s="1149" t="s">
        <v>998</v>
      </c>
      <c r="F697" s="1149"/>
      <c r="G697" s="1149"/>
      <c r="H697" s="1149"/>
      <c r="I697" s="1149" t="str">
        <f>_xlfn.IFNA(VLOOKUP(瞬跳[[#This Row],[饋線
名稱]],線名!$A$4:$C$1571,2, ),"")</f>
        <v>北斗</v>
      </c>
      <c r="J697" s="1149" t="str">
        <f>_xlfn.IFNA(VLOOKUP(B697,線名!$A$4:$C$951,3, ),"")</f>
        <v>斗海線</v>
      </c>
      <c r="K697" s="1149">
        <v>51</v>
      </c>
      <c r="L697" s="1137">
        <v>1</v>
      </c>
      <c r="M697" s="1137"/>
      <c r="N697" s="1137">
        <v>1</v>
      </c>
      <c r="O697" s="1137"/>
      <c r="P697" s="1137"/>
      <c r="Q697" s="1137"/>
      <c r="R697" s="1146" t="s">
        <v>4137</v>
      </c>
      <c r="S697" s="1149" t="str">
        <f>_xlfn.IFNA(VLOOKUP(T697,線名!$V$4:$W$123,2, ),"")</f>
        <v>外物碰觸(鳥獸害)</v>
      </c>
      <c r="T697" s="1149" t="s">
        <v>258</v>
      </c>
      <c r="U697" s="1137"/>
      <c r="V697" s="1317" t="str">
        <f>_xlfn.XLOOKUP(瞬跳[[#This Row],[饋線
名稱]],線名!$A$4:$A$689,線名!$S$4:$S$689,"",0)</f>
        <v>北斗服務所</v>
      </c>
      <c r="W697" s="1149" t="s">
        <v>3089</v>
      </c>
      <c r="X697" s="1176" t="s">
        <v>3995</v>
      </c>
      <c r="Y697" s="1149" t="s">
        <v>4138</v>
      </c>
    </row>
    <row r="698" spans="2:25" s="1028" customFormat="1" ht="28.5" hidden="1">
      <c r="B698" s="1171" t="s">
        <v>689</v>
      </c>
      <c r="C698" s="1189" t="s">
        <v>3986</v>
      </c>
      <c r="D698" s="1191">
        <v>0.3833333333333333</v>
      </c>
      <c r="E698" s="1171" t="s">
        <v>998</v>
      </c>
      <c r="F698" s="1171"/>
      <c r="G698" s="1171"/>
      <c r="H698" s="1171"/>
      <c r="I698" s="1149" t="str">
        <f>_xlfn.IFNA(VLOOKUP(瞬跳[[#This Row],[饋線
名稱]],線名!$A$4:$C$1571,2, ),"")</f>
        <v>員東</v>
      </c>
      <c r="J698" s="1149" t="str">
        <f>_xlfn.IFNA(VLOOKUP(B698,線名!$A$4:$C$951,3, ),"")</f>
        <v>IU34</v>
      </c>
      <c r="K698" s="1171"/>
      <c r="L698" s="1173"/>
      <c r="M698" s="1173"/>
      <c r="N698" s="1173"/>
      <c r="O698" s="1173"/>
      <c r="P698" s="1173"/>
      <c r="Q698" s="1173"/>
      <c r="R698" s="1174" t="s">
        <v>4106</v>
      </c>
      <c r="S698" s="1149" t="str">
        <f>_xlfn.IFNA(VLOOKUP(T698,線名!$V$4:$W$123,2, ),"")</f>
        <v>外物碰觸</v>
      </c>
      <c r="T698" s="1171" t="s">
        <v>438</v>
      </c>
      <c r="U698" s="1173"/>
      <c r="V698" s="1317" t="str">
        <f>_xlfn.XLOOKUP(瞬跳[[#This Row],[饋線
名稱]],線名!$A$4:$A$689,線名!$S$4:$S$689,"",0)</f>
        <v>員林巡修課</v>
      </c>
      <c r="W698" s="1171" t="s">
        <v>3181</v>
      </c>
      <c r="X698" s="1177" t="s">
        <v>4105</v>
      </c>
      <c r="Y698" s="1171" t="s">
        <v>4107</v>
      </c>
    </row>
    <row r="699" spans="2:25" s="1028" customFormat="1" ht="28.5" hidden="1">
      <c r="B699" s="1171" t="s">
        <v>3997</v>
      </c>
      <c r="C699" s="1189" t="s">
        <v>3986</v>
      </c>
      <c r="D699" s="1191">
        <v>0.77430555555555547</v>
      </c>
      <c r="E699" s="1171" t="s">
        <v>998</v>
      </c>
      <c r="F699" s="1171"/>
      <c r="G699" s="1171"/>
      <c r="H699" s="1171"/>
      <c r="I699" s="1149" t="str">
        <f>_xlfn.IFNA(VLOOKUP(瞬跳[[#This Row],[饋線
名稱]],線名!$A$4:$C$1571,2, ),"")</f>
        <v>溪州</v>
      </c>
      <c r="J699" s="1149" t="str">
        <f>_xlfn.IFNA(VLOOKUP(B699,線名!$A$4:$C$951,3, ),"")</f>
        <v>元埔線</v>
      </c>
      <c r="K699" s="1171">
        <v>51</v>
      </c>
      <c r="L699" s="1173">
        <v>1</v>
      </c>
      <c r="M699" s="1173"/>
      <c r="N699" s="1173">
        <v>1</v>
      </c>
      <c r="O699" s="1173"/>
      <c r="P699" s="1173"/>
      <c r="Q699" s="1173"/>
      <c r="R699" s="1174" t="s">
        <v>4000</v>
      </c>
      <c r="S699" s="1149" t="str">
        <f>_xlfn.IFNA(VLOOKUP(T699,線名!$V$4:$W$123,2, ),"")</f>
        <v>外物碰觸(鳥獸害)</v>
      </c>
      <c r="T699" s="1171" t="s">
        <v>258</v>
      </c>
      <c r="U699" s="1173"/>
      <c r="V699" s="1317" t="str">
        <f>_xlfn.XLOOKUP(瞬跳[[#This Row],[饋線
名稱]],線名!$A$4:$A$689,線名!$S$4:$S$689,"",0)</f>
        <v>溪州服務所</v>
      </c>
      <c r="W699" s="1149" t="s">
        <v>3089</v>
      </c>
      <c r="X699" s="1177" t="s">
        <v>3998</v>
      </c>
      <c r="Y699" s="1171" t="s">
        <v>3999</v>
      </c>
    </row>
    <row r="700" spans="2:25" s="1028" customFormat="1" ht="28.5" hidden="1">
      <c r="B700" s="1171" t="s">
        <v>3392</v>
      </c>
      <c r="C700" s="1189" t="s">
        <v>4001</v>
      </c>
      <c r="D700" s="1191">
        <v>0.76597222222222217</v>
      </c>
      <c r="E700" s="1171" t="s">
        <v>998</v>
      </c>
      <c r="F700" s="1171"/>
      <c r="G700" s="1171"/>
      <c r="H700" s="1171"/>
      <c r="I700" s="1149" t="str">
        <f>_xlfn.IFNA(VLOOKUP(瞬跳[[#This Row],[饋線
名稱]],線名!$A$4:$C$1571,2, ),"")</f>
        <v>大城</v>
      </c>
      <c r="J700" s="1149" t="str">
        <f>_xlfn.IFNA(VLOOKUP(B700,線名!$A$4:$C$951,3, ),"")</f>
        <v>9L21</v>
      </c>
      <c r="K700" s="1171" t="s">
        <v>4002</v>
      </c>
      <c r="L700" s="1173"/>
      <c r="M700" s="1173"/>
      <c r="N700" s="1173">
        <v>1</v>
      </c>
      <c r="O700" s="1173"/>
      <c r="P700" s="1173"/>
      <c r="Q700" s="1173"/>
      <c r="R700" s="1174" t="s">
        <v>4018</v>
      </c>
      <c r="S700" s="1149" t="str">
        <f>_xlfn.IFNA(VLOOKUP(T700,線名!$V$4:$W$123,2, ),"")</f>
        <v>外物碰觸(鳥獸害)</v>
      </c>
      <c r="T700" s="1171" t="s">
        <v>258</v>
      </c>
      <c r="U700" s="1173"/>
      <c r="V700" s="1317" t="str">
        <f>_xlfn.XLOOKUP(瞬跳[[#This Row],[饋線
名稱]],線名!$A$4:$A$689,線名!$S$4:$S$689,"",0)</f>
        <v>二林巡修課</v>
      </c>
      <c r="W700" s="1171" t="s">
        <v>3089</v>
      </c>
      <c r="X700" s="1177" t="s">
        <v>4005</v>
      </c>
      <c r="Y700" s="1225" t="s">
        <v>4136</v>
      </c>
    </row>
    <row r="701" spans="2:25" s="1028" customFormat="1" hidden="1">
      <c r="B701" s="1171" t="s">
        <v>1286</v>
      </c>
      <c r="C701" s="1189" t="s">
        <v>4001</v>
      </c>
      <c r="D701" s="1172">
        <v>0.89097222222222217</v>
      </c>
      <c r="E701" s="1171" t="s">
        <v>998</v>
      </c>
      <c r="F701" s="1171"/>
      <c r="G701" s="1171"/>
      <c r="H701" s="1171"/>
      <c r="I701" s="1149" t="str">
        <f>_xlfn.IFNA(VLOOKUP(瞬跳[[#This Row],[饋線
名稱]],線名!$A$4:$C$1571,2, ),"")</f>
        <v>埔鹽</v>
      </c>
      <c r="J701" s="1149" t="str">
        <f>_xlfn.IFNA(VLOOKUP(B701,線名!$A$4:$C$951,3, ),"")</f>
        <v>9J12</v>
      </c>
      <c r="K701" s="1171">
        <v>51</v>
      </c>
      <c r="L701" s="1173">
        <v>1</v>
      </c>
      <c r="M701" s="1173"/>
      <c r="N701" s="1173">
        <v>1</v>
      </c>
      <c r="O701" s="1173"/>
      <c r="P701" s="1173"/>
      <c r="Q701" s="1173"/>
      <c r="R701" s="1174" t="s">
        <v>4895</v>
      </c>
      <c r="S701" s="1149" t="str">
        <f>_xlfn.IFNA(VLOOKUP(T701,線名!$V$4:$W$123,2, ),"")</f>
        <v>外物碰觸(鳥獸害)</v>
      </c>
      <c r="T701" s="1171" t="s">
        <v>3087</v>
      </c>
      <c r="U701" s="1173"/>
      <c r="V701" s="1317" t="str">
        <f>_xlfn.XLOOKUP(瞬跳[[#This Row],[饋線
名稱]],線名!$A$4:$A$689,線名!$S$4:$S$689,"",0)</f>
        <v>員林巡修課</v>
      </c>
      <c r="W701" s="1171" t="s">
        <v>3089</v>
      </c>
      <c r="X701" s="1174" t="s">
        <v>4003</v>
      </c>
      <c r="Y701" s="1171" t="s">
        <v>4896</v>
      </c>
    </row>
    <row r="702" spans="2:25" s="1028" customFormat="1" ht="46.5" hidden="1">
      <c r="B702" s="1171" t="s">
        <v>227</v>
      </c>
      <c r="C702" s="1189" t="s">
        <v>4004</v>
      </c>
      <c r="D702" s="1191">
        <v>0.21597222222222223</v>
      </c>
      <c r="E702" s="1171" t="s">
        <v>998</v>
      </c>
      <c r="F702" s="1171"/>
      <c r="G702" s="1171"/>
      <c r="H702" s="1171"/>
      <c r="I702" s="1149" t="str">
        <f>_xlfn.IFNA(VLOOKUP(瞬跳[[#This Row],[饋線
名稱]],線名!$A$4:$C$1571,2, ),"")</f>
        <v>大城</v>
      </c>
      <c r="J702" s="1149" t="str">
        <f>_xlfn.IFNA(VLOOKUP(B702,線名!$A$4:$C$951,3, ),"")</f>
        <v>9L34</v>
      </c>
      <c r="K702" s="1171">
        <v>51</v>
      </c>
      <c r="L702" s="1173">
        <v>1</v>
      </c>
      <c r="M702" s="1173"/>
      <c r="N702" s="1173">
        <v>1</v>
      </c>
      <c r="O702" s="1173"/>
      <c r="P702" s="1173"/>
      <c r="Q702" s="1173"/>
      <c r="R702" s="1174" t="s">
        <v>4017</v>
      </c>
      <c r="S702" s="1149" t="str">
        <f>_xlfn.IFNA(VLOOKUP(T702,線名!$V$4:$W$123,2, ),"")</f>
        <v>外物碰觸(鳥獸害)</v>
      </c>
      <c r="T702" s="1171" t="s">
        <v>258</v>
      </c>
      <c r="U702" s="1173"/>
      <c r="V702" s="1317" t="str">
        <f>_xlfn.XLOOKUP(瞬跳[[#This Row],[饋線
名稱]],線名!$A$4:$A$689,線名!$S$4:$S$689,"",0)</f>
        <v>二林巡修課</v>
      </c>
      <c r="W702" s="1171" t="s">
        <v>3089</v>
      </c>
      <c r="X702" s="1519" t="s">
        <v>4016</v>
      </c>
      <c r="Y702" s="1171" t="s">
        <v>4112</v>
      </c>
    </row>
    <row r="703" spans="2:25" s="1028" customFormat="1" ht="24.75" hidden="1">
      <c r="B703" s="1171" t="s">
        <v>1133</v>
      </c>
      <c r="C703" s="1189" t="s">
        <v>4004</v>
      </c>
      <c r="D703" s="1191">
        <v>0.21736111111111112</v>
      </c>
      <c r="E703" s="1171" t="s">
        <v>998</v>
      </c>
      <c r="F703" s="1171"/>
      <c r="G703" s="1171"/>
      <c r="H703" s="1171"/>
      <c r="I703" s="1149" t="str">
        <f>_xlfn.IFNA(VLOOKUP(瞬跳[[#This Row],[饋線
名稱]],線名!$A$4:$C$1571,2, ),"")</f>
        <v>二水</v>
      </c>
      <c r="J703" s="1149" t="str">
        <f>_xlfn.IFNA(VLOOKUP(B703,線名!$A$4:$C$951,3, ),"")</f>
        <v>坑內線</v>
      </c>
      <c r="K703" s="1171" t="s">
        <v>1231</v>
      </c>
      <c r="L703" s="1173"/>
      <c r="M703" s="1173">
        <v>1</v>
      </c>
      <c r="N703" s="1173">
        <v>1</v>
      </c>
      <c r="O703" s="1173"/>
      <c r="P703" s="1173"/>
      <c r="Q703" s="1173"/>
      <c r="R703" s="1174" t="s">
        <v>4110</v>
      </c>
      <c r="S703" s="1149" t="str">
        <f>_xlfn.IFNA(VLOOKUP(T703,線名!$V$4:$W$123,2, ),"")</f>
        <v>樹竹碰觸</v>
      </c>
      <c r="T703" s="1171" t="s">
        <v>3195</v>
      </c>
      <c r="U703" s="1173"/>
      <c r="V703" s="1317" t="str">
        <f>_xlfn.XLOOKUP(瞬跳[[#This Row],[饋線
名稱]],線名!$A$4:$A$689,線名!$S$4:$S$689,"",0)</f>
        <v>田中服務所</v>
      </c>
      <c r="W703" s="1171" t="s">
        <v>3230</v>
      </c>
      <c r="X703" s="1519" t="s">
        <v>4890</v>
      </c>
      <c r="Y703" s="1171" t="s">
        <v>4111</v>
      </c>
    </row>
    <row r="704" spans="2:25" s="1028" customFormat="1" ht="24" hidden="1">
      <c r="B704" s="1171" t="s">
        <v>228</v>
      </c>
      <c r="C704" s="1189" t="s">
        <v>4004</v>
      </c>
      <c r="D704" s="1191">
        <v>0.38472222222222219</v>
      </c>
      <c r="E704" s="1171" t="s">
        <v>998</v>
      </c>
      <c r="F704" s="1171"/>
      <c r="G704" s="1171"/>
      <c r="H704" s="1171"/>
      <c r="I704" s="1149" t="str">
        <f>_xlfn.IFNA(VLOOKUP(瞬跳[[#This Row],[饋線
名稱]],線名!$A$4:$C$1571,2, ),"")</f>
        <v>大城</v>
      </c>
      <c r="J704" s="1149" t="str">
        <f>_xlfn.IFNA(VLOOKUP(B704,線名!$A$4:$C$951,3, ),"")</f>
        <v>9L35</v>
      </c>
      <c r="K704" s="1171">
        <v>51</v>
      </c>
      <c r="L704" s="1173">
        <v>1</v>
      </c>
      <c r="M704" s="1173"/>
      <c r="N704" s="1173">
        <v>1</v>
      </c>
      <c r="O704" s="1173"/>
      <c r="P704" s="1173"/>
      <c r="Q704" s="1173"/>
      <c r="R704" s="1174" t="s">
        <v>4133</v>
      </c>
      <c r="S704" s="1149" t="str">
        <f>_xlfn.IFNA(VLOOKUP(T704,線名!$V$4:$W$123,2, ),"")</f>
        <v>樹竹碰觸</v>
      </c>
      <c r="T704" s="1171" t="s">
        <v>1673</v>
      </c>
      <c r="U704" s="1173"/>
      <c r="V704" s="1317" t="str">
        <f>_xlfn.XLOOKUP(瞬跳[[#This Row],[饋線
名稱]],線名!$A$4:$A$689,線名!$S$4:$S$689,"",0)</f>
        <v>二林巡修課</v>
      </c>
      <c r="W704" s="1171" t="s">
        <v>3230</v>
      </c>
      <c r="X704" s="1519" t="s">
        <v>4134</v>
      </c>
      <c r="Y704" s="1171" t="s">
        <v>4135</v>
      </c>
    </row>
    <row r="705" spans="2:25" s="1028" customFormat="1" ht="46.5" hidden="1">
      <c r="B705" s="1171" t="s">
        <v>221</v>
      </c>
      <c r="C705" s="1189" t="s">
        <v>4004</v>
      </c>
      <c r="D705" s="1191">
        <v>0.44166666666666665</v>
      </c>
      <c r="E705" s="1171" t="s">
        <v>998</v>
      </c>
      <c r="F705" s="1171"/>
      <c r="G705" s="1171"/>
      <c r="H705" s="1171"/>
      <c r="I705" s="1149" t="str">
        <f>_xlfn.IFNA(VLOOKUP(瞬跳[[#This Row],[饋線
名稱]],線名!$A$4:$C$1571,2, ),"")</f>
        <v>大城</v>
      </c>
      <c r="J705" s="1149" t="str">
        <f>_xlfn.IFNA(VLOOKUP(B705,線名!$A$4:$C$951,3, ),"")</f>
        <v>9L28</v>
      </c>
      <c r="K705" s="1171" t="s">
        <v>1231</v>
      </c>
      <c r="L705" s="1173"/>
      <c r="M705" s="1173">
        <v>1</v>
      </c>
      <c r="N705" s="1173">
        <v>1</v>
      </c>
      <c r="O705" s="1173"/>
      <c r="P705" s="1173"/>
      <c r="Q705" s="1173"/>
      <c r="R705" s="1174" t="s">
        <v>4087</v>
      </c>
      <c r="S705" s="1149" t="str">
        <f>_xlfn.IFNA(VLOOKUP(T705,線名!$V$4:$W$123,2, ),"")</f>
        <v>礙子不良</v>
      </c>
      <c r="T705" s="1171" t="s">
        <v>988</v>
      </c>
      <c r="U705" s="1173"/>
      <c r="V705" s="1317" t="str">
        <f>_xlfn.XLOOKUP(瞬跳[[#This Row],[饋線
名稱]],線名!$A$4:$A$689,線名!$S$4:$S$689,"",0)</f>
        <v>二林巡修課</v>
      </c>
      <c r="W705" s="1171" t="s">
        <v>4132</v>
      </c>
      <c r="X705" s="1519" t="s">
        <v>4086</v>
      </c>
      <c r="Y705" s="1171" t="s">
        <v>4088</v>
      </c>
    </row>
    <row r="706" spans="2:25" s="1028" customFormat="1" ht="24" hidden="1">
      <c r="B706" s="1171" t="s">
        <v>366</v>
      </c>
      <c r="C706" s="1189" t="s">
        <v>4004</v>
      </c>
      <c r="D706" s="1191">
        <v>0.62569444444444444</v>
      </c>
      <c r="E706" s="1171" t="s">
        <v>998</v>
      </c>
      <c r="F706" s="1171"/>
      <c r="G706" s="1171"/>
      <c r="H706" s="1171"/>
      <c r="I706" s="1149" t="str">
        <f>_xlfn.IFNA(VLOOKUP(瞬跳[[#This Row],[饋線
名稱]],線名!$A$4:$C$1571,2, ),"")</f>
        <v>員東</v>
      </c>
      <c r="J706" s="1149" t="str">
        <f>_xlfn.IFNA(VLOOKUP(B706,線名!$A$4:$C$951,3, ),"")</f>
        <v>東新線</v>
      </c>
      <c r="K706" s="1171">
        <v>51</v>
      </c>
      <c r="L706" s="1173">
        <v>1</v>
      </c>
      <c r="M706" s="1173"/>
      <c r="N706" s="1173">
        <v>1</v>
      </c>
      <c r="O706" s="1173"/>
      <c r="P706" s="1173"/>
      <c r="Q706" s="1173"/>
      <c r="R706" s="1174" t="s">
        <v>4108</v>
      </c>
      <c r="S706" s="1149" t="str">
        <f>_xlfn.IFNA(VLOOKUP(T706,線名!$V$4:$W$123,2, ),"")</f>
        <v>樹竹碰觸</v>
      </c>
      <c r="T706" s="1171" t="s">
        <v>1673</v>
      </c>
      <c r="U706" s="1173"/>
      <c r="V706" s="1317" t="str">
        <f>_xlfn.XLOOKUP(瞬跳[[#This Row],[饋線
名稱]],線名!$A$4:$A$689,線名!$S$4:$S$689,"",0)</f>
        <v>員林巡修課</v>
      </c>
      <c r="W706" s="1171" t="s">
        <v>3230</v>
      </c>
      <c r="X706" s="1519" t="s">
        <v>4015</v>
      </c>
      <c r="Y706" s="1171" t="s">
        <v>4109</v>
      </c>
    </row>
    <row r="707" spans="2:25" s="1028" customFormat="1" ht="33" hidden="1">
      <c r="B707" s="1171" t="s">
        <v>1235</v>
      </c>
      <c r="C707" s="1189" t="s">
        <v>4007</v>
      </c>
      <c r="D707" s="1191">
        <v>0.34166666666666662</v>
      </c>
      <c r="E707" s="1171" t="s">
        <v>998</v>
      </c>
      <c r="F707" s="1171"/>
      <c r="G707" s="1171"/>
      <c r="H707" s="1171"/>
      <c r="I707" s="1149" t="str">
        <f>_xlfn.IFNA(VLOOKUP(瞬跳[[#This Row],[饋線
名稱]],線名!$A$4:$C$1571,2, ),"")</f>
        <v>和美</v>
      </c>
      <c r="J707" s="1149" t="str">
        <f>_xlfn.IFNA(VLOOKUP(B707,線名!$A$4:$C$951,3, ),"")</f>
        <v>汴頭線</v>
      </c>
      <c r="K707" s="1171">
        <v>51</v>
      </c>
      <c r="L707" s="1173">
        <v>1</v>
      </c>
      <c r="M707" s="1173"/>
      <c r="N707" s="1173">
        <v>1</v>
      </c>
      <c r="O707" s="1173"/>
      <c r="P707" s="1173"/>
      <c r="Q707" s="1173"/>
      <c r="R707" s="1174" t="s">
        <v>4131</v>
      </c>
      <c r="S707" s="1149" t="str">
        <f>_xlfn.IFNA(VLOOKUP(T707,線名!$V$4:$W$123,2, ),"")</f>
        <v>外物碰觸(鳥獸害)</v>
      </c>
      <c r="T707" s="1171" t="s">
        <v>258</v>
      </c>
      <c r="U707" s="1173"/>
      <c r="V707" s="1317" t="str">
        <f>_xlfn.XLOOKUP(瞬跳[[#This Row],[饋線
名稱]],線名!$A$4:$A$689,線名!$S$4:$S$689,"",0)</f>
        <v>鹿和巡修課</v>
      </c>
      <c r="W707" s="1171" t="s">
        <v>3089</v>
      </c>
      <c r="X707" s="1194" t="s">
        <v>4129</v>
      </c>
      <c r="Y707" s="1225" t="s">
        <v>4130</v>
      </c>
    </row>
    <row r="708" spans="2:25" s="1028" customFormat="1" hidden="1">
      <c r="B708" s="1171" t="s">
        <v>470</v>
      </c>
      <c r="C708" s="1189" t="s">
        <v>4007</v>
      </c>
      <c r="D708" s="1193">
        <v>0.58333333333333337</v>
      </c>
      <c r="E708" s="1171" t="s">
        <v>998</v>
      </c>
      <c r="F708" s="1171"/>
      <c r="G708" s="1171"/>
      <c r="H708" s="1171"/>
      <c r="I708" s="1149" t="str">
        <f>_xlfn.IFNA(VLOOKUP(瞬跳[[#This Row],[饋線
名稱]],線名!$A$4:$C$1571,2, ),"")</f>
        <v>彰化</v>
      </c>
      <c r="J708" s="1149" t="str">
        <f>_xlfn.IFNA(VLOOKUP(B708,線名!$A$4:$C$951,3, ),"")</f>
        <v>IK42</v>
      </c>
      <c r="K708" s="1171" t="s">
        <v>1231</v>
      </c>
      <c r="L708" s="1173"/>
      <c r="M708" s="1173">
        <v>1</v>
      </c>
      <c r="N708" s="1173">
        <v>1</v>
      </c>
      <c r="O708" s="1173"/>
      <c r="P708" s="1173"/>
      <c r="Q708" s="1173"/>
      <c r="R708" s="1174" t="s">
        <v>3393</v>
      </c>
      <c r="S708" s="1149" t="str">
        <f>_xlfn.IFNA(VLOOKUP(T708,線名!$V$4:$W$123,2, ),"")</f>
        <v>豪雨</v>
      </c>
      <c r="T708" s="1171" t="s">
        <v>2422</v>
      </c>
      <c r="U708" s="1173"/>
      <c r="V708" s="1317" t="str">
        <f>_xlfn.XLOOKUP(瞬跳[[#This Row],[饋線
名稱]],線名!$A$4:$A$689,線名!$S$4:$S$689,"",0)</f>
        <v>花壇服務所</v>
      </c>
      <c r="W708" s="1171" t="s">
        <v>3132</v>
      </c>
      <c r="X708" s="1194" t="s">
        <v>4843</v>
      </c>
      <c r="Y708" s="1171"/>
    </row>
    <row r="709" spans="2:25" s="1028" customFormat="1" ht="33" hidden="1">
      <c r="B709" s="1171" t="s">
        <v>19</v>
      </c>
      <c r="C709" s="1189" t="s">
        <v>4007</v>
      </c>
      <c r="D709" s="1191">
        <v>0.63263888888888886</v>
      </c>
      <c r="E709" s="1171" t="s">
        <v>998</v>
      </c>
      <c r="F709" s="1171"/>
      <c r="G709" s="1171"/>
      <c r="H709" s="1171"/>
      <c r="I709" s="1149" t="str">
        <f>_xlfn.IFNA(VLOOKUP(瞬跳[[#This Row],[饋線
名稱]],線名!$A$4:$C$1571,2, ),"")</f>
        <v>二水</v>
      </c>
      <c r="J709" s="1149" t="str">
        <f>_xlfn.IFNA(VLOOKUP(B709,線名!$A$4:$C$951,3, ),"")</f>
        <v>榮民線</v>
      </c>
      <c r="K709" s="1171" t="s">
        <v>1231</v>
      </c>
      <c r="L709" s="1173"/>
      <c r="M709" s="1173">
        <v>1</v>
      </c>
      <c r="N709" s="1173">
        <v>1</v>
      </c>
      <c r="O709" s="1173"/>
      <c r="P709" s="1173"/>
      <c r="Q709" s="1173"/>
      <c r="R709" s="1174" t="s">
        <v>4021</v>
      </c>
      <c r="S709" s="1149" t="str">
        <f>_xlfn.IFNA(VLOOKUP(T709,線名!$V$4:$W$123,2, ),"")</f>
        <v>礙子不良</v>
      </c>
      <c r="T709" s="1171" t="s">
        <v>988</v>
      </c>
      <c r="U709" s="1173"/>
      <c r="V709" s="1317" t="s">
        <v>4784</v>
      </c>
      <c r="W709" s="1171" t="s">
        <v>3098</v>
      </c>
      <c r="X709" s="1194" t="s">
        <v>4023</v>
      </c>
      <c r="Y709" s="1171" t="s">
        <v>4085</v>
      </c>
    </row>
    <row r="710" spans="2:25" s="1028" customFormat="1" ht="35.25" hidden="1">
      <c r="B710" s="1171" t="s">
        <v>241</v>
      </c>
      <c r="C710" s="1189" t="s">
        <v>4007</v>
      </c>
      <c r="D710" s="1191">
        <v>0.67569444444444438</v>
      </c>
      <c r="E710" s="1171" t="s">
        <v>998</v>
      </c>
      <c r="F710" s="1171"/>
      <c r="G710" s="1171"/>
      <c r="H710" s="1171"/>
      <c r="I710" s="1149" t="str">
        <f>_xlfn.IFNA(VLOOKUP(瞬跳[[#This Row],[饋線
名稱]],線名!$A$4:$C$1571,2, ),"")</f>
        <v>彰林</v>
      </c>
      <c r="J710" s="1149" t="str">
        <f>_xlfn.IFNA(VLOOKUP(B710,線名!$A$4:$C$951,3, ),"")</f>
        <v>9M27</v>
      </c>
      <c r="K710" s="1171" t="s">
        <v>1231</v>
      </c>
      <c r="L710" s="1173"/>
      <c r="M710" s="1173">
        <v>1</v>
      </c>
      <c r="N710" s="1173">
        <v>1</v>
      </c>
      <c r="O710" s="1173"/>
      <c r="P710" s="1173"/>
      <c r="Q710" s="1173"/>
      <c r="R710" s="1174" t="s">
        <v>4083</v>
      </c>
      <c r="S710" s="1149" t="str">
        <f>_xlfn.IFNA(VLOOKUP(T710,線名!$V$4:$W$123,2, ),"")</f>
        <v>雷害</v>
      </c>
      <c r="T710" s="1171" t="s">
        <v>1857</v>
      </c>
      <c r="U710" s="1173"/>
      <c r="V710" s="1317" t="str">
        <f>_xlfn.XLOOKUP(瞬跳[[#This Row],[饋線
名稱]],線名!$A$4:$A$689,線名!$S$4:$S$689,"",0)</f>
        <v>二林巡修課</v>
      </c>
      <c r="W710" s="1171" t="s">
        <v>3132</v>
      </c>
      <c r="X710" s="1519" t="s">
        <v>4068</v>
      </c>
      <c r="Y710" s="1171" t="s">
        <v>4084</v>
      </c>
    </row>
    <row r="711" spans="2:25" s="1028" customFormat="1" ht="35.25" hidden="1">
      <c r="B711" s="1171" t="s">
        <v>241</v>
      </c>
      <c r="C711" s="1189" t="s">
        <v>4007</v>
      </c>
      <c r="D711" s="1191">
        <v>0.6777777777777777</v>
      </c>
      <c r="E711" s="1171" t="s">
        <v>998</v>
      </c>
      <c r="F711" s="1171"/>
      <c r="G711" s="1171"/>
      <c r="H711" s="1171"/>
      <c r="I711" s="1149" t="str">
        <f>_xlfn.IFNA(VLOOKUP(瞬跳[[#This Row],[饋線
名稱]],線名!$A$4:$C$1571,2, ),"")</f>
        <v>彰林</v>
      </c>
      <c r="J711" s="1149" t="str">
        <f>_xlfn.IFNA(VLOOKUP(B711,線名!$A$4:$C$951,3, ),"")</f>
        <v>9M27</v>
      </c>
      <c r="K711" s="1171" t="s">
        <v>1231</v>
      </c>
      <c r="L711" s="1173"/>
      <c r="M711" s="1173">
        <v>1</v>
      </c>
      <c r="N711" s="1173">
        <v>1</v>
      </c>
      <c r="O711" s="1173"/>
      <c r="P711" s="1173"/>
      <c r="Q711" s="1173"/>
      <c r="R711" s="1174" t="s">
        <v>4069</v>
      </c>
      <c r="S711" s="1149" t="str">
        <f>_xlfn.IFNA(VLOOKUP(T711,線名!$V$4:$W$123,2, ),"")</f>
        <v>雷害</v>
      </c>
      <c r="T711" s="1171" t="s">
        <v>1857</v>
      </c>
      <c r="U711" s="1173"/>
      <c r="V711" s="1317" t="str">
        <f>_xlfn.XLOOKUP(瞬跳[[#This Row],[饋線
名稱]],線名!$A$4:$A$689,線名!$S$4:$S$689,"",0)</f>
        <v>二林巡修課</v>
      </c>
      <c r="W711" s="1171" t="s">
        <v>3132</v>
      </c>
      <c r="X711" s="1519" t="s">
        <v>4068</v>
      </c>
      <c r="Y711" s="1171" t="s">
        <v>4084</v>
      </c>
    </row>
    <row r="712" spans="2:25" s="1028" customFormat="1" ht="35.25" hidden="1">
      <c r="B712" s="1171" t="s">
        <v>47</v>
      </c>
      <c r="C712" s="1189" t="s">
        <v>4007</v>
      </c>
      <c r="D712" s="1191">
        <v>0.81319444444444444</v>
      </c>
      <c r="E712" s="1171" t="s">
        <v>998</v>
      </c>
      <c r="F712" s="1171"/>
      <c r="G712" s="1171"/>
      <c r="H712" s="1171"/>
      <c r="I712" s="1149" t="str">
        <f>_xlfn.IFNA(VLOOKUP(瞬跳[[#This Row],[饋線
名稱]],線名!$A$4:$C$1571,2, ),"")</f>
        <v>漢寶</v>
      </c>
      <c r="J712" s="1149" t="str">
        <f>_xlfn.IFNA(VLOOKUP(B712,線名!$A$4:$C$951,3, ),"")</f>
        <v>9G28</v>
      </c>
      <c r="K712" s="1171" t="s">
        <v>3091</v>
      </c>
      <c r="L712" s="1173"/>
      <c r="M712" s="1173">
        <v>1</v>
      </c>
      <c r="N712" s="1173">
        <v>1</v>
      </c>
      <c r="O712" s="1173"/>
      <c r="P712" s="1173"/>
      <c r="Q712" s="1173"/>
      <c r="R712" s="1174" t="s">
        <v>4082</v>
      </c>
      <c r="S712" s="1149" t="str">
        <f>_xlfn.IFNA(VLOOKUP(T712,線名!$V$4:$W$123,2, ),"")</f>
        <v>外物碰觸(鳥獸害)</v>
      </c>
      <c r="T712" s="1171" t="s">
        <v>258</v>
      </c>
      <c r="U712" s="1173"/>
      <c r="V712" s="1317" t="str">
        <f>_xlfn.XLOOKUP(瞬跳[[#This Row],[饋線
名稱]],線名!$A$4:$A$689,線名!$S$4:$S$689,"",0)</f>
        <v>二林巡修課</v>
      </c>
      <c r="W712" s="1171" t="s">
        <v>3089</v>
      </c>
      <c r="X712" s="1519" t="s">
        <v>4081</v>
      </c>
      <c r="Y712" s="1171" t="s">
        <v>4089</v>
      </c>
    </row>
    <row r="713" spans="2:25" s="1028" customFormat="1" ht="35.25" hidden="1">
      <c r="B713" s="1171" t="s">
        <v>1539</v>
      </c>
      <c r="C713" s="1189" t="s">
        <v>4012</v>
      </c>
      <c r="D713" s="1191">
        <v>0.2076388888888889</v>
      </c>
      <c r="E713" s="1171" t="s">
        <v>998</v>
      </c>
      <c r="F713" s="1171"/>
      <c r="G713" s="1171"/>
      <c r="H713" s="1171"/>
      <c r="I713" s="1149" t="str">
        <f>_xlfn.IFNA(VLOOKUP(瞬跳[[#This Row],[饋線
名稱]],線名!$A$4:$C$1571,2, ),"")</f>
        <v>田中</v>
      </c>
      <c r="J713" s="1149" t="str">
        <f>_xlfn.IFNA(VLOOKUP(B713,線名!$A$4:$C$951,3, ),"")</f>
        <v>IG38</v>
      </c>
      <c r="K713" s="1171" t="s">
        <v>1231</v>
      </c>
      <c r="L713" s="1173"/>
      <c r="M713" s="1173">
        <v>1</v>
      </c>
      <c r="N713" s="1173">
        <v>1</v>
      </c>
      <c r="O713" s="1173"/>
      <c r="P713" s="1173"/>
      <c r="Q713" s="1173"/>
      <c r="R713" s="1174" t="s">
        <v>4074</v>
      </c>
      <c r="S713" s="1149" t="str">
        <f>_xlfn.IFNA(VLOOKUP(T713,線名!$V$4:$W$123,2, ),"")</f>
        <v>外物碰觸(鳥獸害)</v>
      </c>
      <c r="T713" s="1171" t="s">
        <v>258</v>
      </c>
      <c r="U713" s="1173"/>
      <c r="V713" s="1317" t="s">
        <v>3634</v>
      </c>
      <c r="W713" s="1171" t="s">
        <v>3089</v>
      </c>
      <c r="X713" s="1519" t="s">
        <v>4080</v>
      </c>
      <c r="Y713" s="1171" t="s">
        <v>4075</v>
      </c>
    </row>
    <row r="714" spans="2:25" s="1028" customFormat="1" ht="24" hidden="1">
      <c r="B714" s="1171" t="s">
        <v>3016</v>
      </c>
      <c r="C714" s="1189" t="s">
        <v>4013</v>
      </c>
      <c r="D714" s="1191">
        <v>0.125</v>
      </c>
      <c r="E714" s="1171" t="s">
        <v>998</v>
      </c>
      <c r="F714" s="1171"/>
      <c r="G714" s="1171"/>
      <c r="H714" s="1171"/>
      <c r="I714" s="1149" t="str">
        <f>_xlfn.IFNA(VLOOKUP(瞬跳[[#This Row],[饋線
名稱]],線名!$A$4:$C$1571,2, ),"")</f>
        <v>彰竹</v>
      </c>
      <c r="J714" s="1149" t="str">
        <f>_xlfn.IFNA(VLOOKUP(B714,線名!$A$4:$C$951,3, ),"")</f>
        <v>9N24</v>
      </c>
      <c r="K714" s="1171" t="s">
        <v>1231</v>
      </c>
      <c r="L714" s="1173"/>
      <c r="M714" s="1173">
        <v>1</v>
      </c>
      <c r="N714" s="1173">
        <v>1</v>
      </c>
      <c r="O714" s="1173"/>
      <c r="P714" s="1173"/>
      <c r="Q714" s="1173"/>
      <c r="R714" s="1224" t="s">
        <v>4079</v>
      </c>
      <c r="S714" s="1149" t="str">
        <f>_xlfn.IFNA(VLOOKUP(T714,線名!$V$4:$W$123,2, ),"")</f>
        <v>避雷器不良</v>
      </c>
      <c r="T714" s="1171" t="s">
        <v>453</v>
      </c>
      <c r="U714" s="1173"/>
      <c r="V714" s="1317" t="str">
        <f>_xlfn.XLOOKUP(瞬跳[[#This Row],[饋線
名稱]],線名!$A$4:$A$689,線名!$S$4:$S$689,"",0)</f>
        <v>市區巡修課</v>
      </c>
      <c r="W714" s="1171" t="s">
        <v>3242</v>
      </c>
      <c r="X714" s="1519" t="s">
        <v>4078</v>
      </c>
      <c r="Y714" s="1171" t="s">
        <v>4090</v>
      </c>
    </row>
    <row r="715" spans="2:25" s="1028" customFormat="1" hidden="1">
      <c r="B715" s="1171" t="s">
        <v>846</v>
      </c>
      <c r="C715" s="1189" t="s">
        <v>4013</v>
      </c>
      <c r="D715" s="1191">
        <v>0.9145833333333333</v>
      </c>
      <c r="E715" s="1171" t="s">
        <v>998</v>
      </c>
      <c r="F715" s="1171"/>
      <c r="G715" s="1171"/>
      <c r="H715" s="1171"/>
      <c r="I715" s="1149" t="str">
        <f>_xlfn.IFNA(VLOOKUP(瞬跳[[#This Row],[饋線
名稱]],線名!$A$4:$C$1571,2, ),"")</f>
        <v>鹿港</v>
      </c>
      <c r="J715" s="1149" t="str">
        <f>_xlfn.IFNA(VLOOKUP(B715,線名!$A$4:$C$951,3, ),"")</f>
        <v>二港線</v>
      </c>
      <c r="K715" s="1171" t="s">
        <v>1231</v>
      </c>
      <c r="L715" s="1173"/>
      <c r="M715" s="1173">
        <v>1</v>
      </c>
      <c r="N715" s="1173">
        <v>1</v>
      </c>
      <c r="O715" s="1173"/>
      <c r="P715" s="1173"/>
      <c r="Q715" s="1173"/>
      <c r="R715" s="1174" t="s">
        <v>3181</v>
      </c>
      <c r="S715" s="1149" t="str">
        <f>_xlfn.IFNA(VLOOKUP(T715,線名!$V$4:$W$123,2, ),"")</f>
        <v>外物碰觸</v>
      </c>
      <c r="T715" s="1171" t="s">
        <v>438</v>
      </c>
      <c r="U715" s="1173"/>
      <c r="V715" s="1317" t="str">
        <f>_xlfn.XLOOKUP(瞬跳[[#This Row],[饋線
名稱]],線名!$A$4:$A$689,線名!$S$4:$S$689,"",0)</f>
        <v>鹿和巡修課</v>
      </c>
      <c r="W715" s="1171" t="s">
        <v>3181</v>
      </c>
      <c r="X715" s="1519" t="s">
        <v>4845</v>
      </c>
      <c r="Y715" s="1171"/>
    </row>
    <row r="716" spans="2:25" s="1028" customFormat="1" ht="24" hidden="1">
      <c r="B716" s="1171" t="s">
        <v>1270</v>
      </c>
      <c r="C716" s="1189" t="s">
        <v>4014</v>
      </c>
      <c r="D716" s="1191">
        <v>0.20416666666666669</v>
      </c>
      <c r="E716" s="1171" t="s">
        <v>998</v>
      </c>
      <c r="F716" s="1171"/>
      <c r="G716" s="1171"/>
      <c r="H716" s="1171"/>
      <c r="I716" s="1149" t="str">
        <f>_xlfn.IFNA(VLOOKUP(瞬跳[[#This Row],[饋線
名稱]],線名!$A$4:$C$1571,2, ),"")</f>
        <v>溪湖</v>
      </c>
      <c r="J716" s="1149" t="str">
        <f>_xlfn.IFNA(VLOOKUP(B716,線名!$A$4:$C$951,3, ),"")</f>
        <v>西寮線</v>
      </c>
      <c r="K716" s="1171">
        <v>51</v>
      </c>
      <c r="L716" s="1173">
        <v>1</v>
      </c>
      <c r="M716" s="1173"/>
      <c r="N716" s="1173">
        <v>1</v>
      </c>
      <c r="O716" s="1173"/>
      <c r="P716" s="1173"/>
      <c r="Q716" s="1173"/>
      <c r="R716" s="1174" t="s">
        <v>4092</v>
      </c>
      <c r="S716" s="1149" t="str">
        <f>_xlfn.IFNA(VLOOKUP(T716,線名!$V$4:$W$123,2, ),"")</f>
        <v>外物碰觸(鳥獸害)</v>
      </c>
      <c r="T716" s="1171" t="s">
        <v>258</v>
      </c>
      <c r="U716" s="1173"/>
      <c r="V716" s="1317" t="str">
        <f>_xlfn.XLOOKUP(瞬跳[[#This Row],[饋線
名稱]],線名!$A$4:$A$689,線名!$S$4:$S$689,"",0)</f>
        <v>員林巡修課</v>
      </c>
      <c r="W716" s="1171" t="s">
        <v>3089</v>
      </c>
      <c r="X716" s="1519" t="s">
        <v>4091</v>
      </c>
      <c r="Y716" s="1171" t="s">
        <v>4093</v>
      </c>
    </row>
    <row r="717" spans="2:25" s="1028" customFormat="1" ht="24" hidden="1">
      <c r="B717" s="1171" t="s">
        <v>1286</v>
      </c>
      <c r="C717" s="1189" t="s">
        <v>4014</v>
      </c>
      <c r="D717" s="1191">
        <v>0.21527777777777779</v>
      </c>
      <c r="E717" s="1171" t="s">
        <v>998</v>
      </c>
      <c r="F717" s="1171"/>
      <c r="G717" s="1171"/>
      <c r="H717" s="1171"/>
      <c r="I717" s="1149" t="str">
        <f>_xlfn.IFNA(VLOOKUP(瞬跳[[#This Row],[饋線
名稱]],線名!$A$4:$C$1571,2, ),"")</f>
        <v>埔鹽</v>
      </c>
      <c r="J717" s="1149" t="str">
        <f>_xlfn.IFNA(VLOOKUP(B717,線名!$A$4:$C$951,3, ),"")</f>
        <v>9J12</v>
      </c>
      <c r="K717" s="1171">
        <v>51</v>
      </c>
      <c r="L717" s="1173">
        <v>1</v>
      </c>
      <c r="M717" s="1173"/>
      <c r="N717" s="1173">
        <v>1</v>
      </c>
      <c r="O717" s="1173"/>
      <c r="P717" s="1173"/>
      <c r="Q717" s="1173"/>
      <c r="R717" s="1174" t="s">
        <v>4094</v>
      </c>
      <c r="S717" s="1149" t="str">
        <f>_xlfn.IFNA(VLOOKUP(T717,線名!$V$4:$W$123,2, ),"")</f>
        <v>外物碰觸(鳥獸害)</v>
      </c>
      <c r="T717" s="1171" t="s">
        <v>258</v>
      </c>
      <c r="U717" s="1173"/>
      <c r="V717" s="1317" t="str">
        <f>_xlfn.XLOOKUP(瞬跳[[#This Row],[饋線
名稱]],線名!$A$4:$A$689,線名!$S$4:$S$689,"",0)</f>
        <v>員林巡修課</v>
      </c>
      <c r="W717" s="1171" t="s">
        <v>3089</v>
      </c>
      <c r="X717" s="1519" t="s">
        <v>4114</v>
      </c>
      <c r="Y717" s="1171" t="s">
        <v>4095</v>
      </c>
    </row>
    <row r="718" spans="2:25" s="1028" customFormat="1" ht="46.5" hidden="1">
      <c r="B718" s="1171" t="s">
        <v>1130</v>
      </c>
      <c r="C718" s="1189" t="s">
        <v>4014</v>
      </c>
      <c r="D718" s="1191">
        <v>0.23750000000000002</v>
      </c>
      <c r="E718" s="1171" t="s">
        <v>998</v>
      </c>
      <c r="F718" s="1171"/>
      <c r="G718" s="1171"/>
      <c r="H718" s="1171"/>
      <c r="I718" s="1149" t="str">
        <f>_xlfn.IFNA(VLOOKUP(瞬跳[[#This Row],[饋線
名稱]],線名!$A$4:$C$1571,2, ),"")</f>
        <v>二林</v>
      </c>
      <c r="J718" s="1149" t="str">
        <f>_xlfn.IFNA(VLOOKUP(B718,線名!$A$4:$C$951,3, ),"")</f>
        <v>埤北線</v>
      </c>
      <c r="K718" s="1171">
        <v>51</v>
      </c>
      <c r="L718" s="1173">
        <v>1</v>
      </c>
      <c r="M718" s="1173"/>
      <c r="N718" s="1173">
        <v>1</v>
      </c>
      <c r="O718" s="1173"/>
      <c r="P718" s="1173"/>
      <c r="Q718" s="1173"/>
      <c r="R718" s="1174" t="s">
        <v>4070</v>
      </c>
      <c r="S718" s="1149" t="str">
        <f>_xlfn.IFNA(VLOOKUP(T718,線名!$V$4:$W$123,2, ),"")</f>
        <v>外物碰觸(鳥獸害)</v>
      </c>
      <c r="T718" s="1171" t="s">
        <v>258</v>
      </c>
      <c r="U718" s="1173"/>
      <c r="V718" s="1317" t="str">
        <f>_xlfn.XLOOKUP(瞬跳[[#This Row],[饋線
名稱]],線名!$A$4:$A$689,線名!$S$4:$S$689,"",0)</f>
        <v>二林巡修課</v>
      </c>
      <c r="W718" s="1171" t="s">
        <v>3089</v>
      </c>
      <c r="X718" s="1519" t="s">
        <v>4113</v>
      </c>
      <c r="Y718" s="1171" t="s">
        <v>4071</v>
      </c>
    </row>
    <row r="719" spans="2:25" s="1028" customFormat="1" ht="24" hidden="1">
      <c r="B719" s="1171" t="s">
        <v>1564</v>
      </c>
      <c r="C719" s="1189" t="s">
        <v>4014</v>
      </c>
      <c r="D719" s="1191">
        <v>0.25694444444444448</v>
      </c>
      <c r="E719" s="1171" t="s">
        <v>998</v>
      </c>
      <c r="F719" s="1171"/>
      <c r="G719" s="1171"/>
      <c r="H719" s="1171"/>
      <c r="I719" s="1149" t="str">
        <f>_xlfn.IFNA(VLOOKUP(瞬跳[[#This Row],[饋線
名稱]],線名!$A$4:$C$1571,2, ),"")</f>
        <v>員南</v>
      </c>
      <c r="J719" s="1149" t="str">
        <f>_xlfn.IFNA(VLOOKUP(B719,線名!$A$4:$C$951,3, ),"")</f>
        <v>瓦瑤線</v>
      </c>
      <c r="K719" s="1171" t="s">
        <v>3091</v>
      </c>
      <c r="L719" s="1173"/>
      <c r="M719" s="1173">
        <v>1</v>
      </c>
      <c r="N719" s="1173">
        <v>1</v>
      </c>
      <c r="O719" s="1173"/>
      <c r="P719" s="1173"/>
      <c r="Q719" s="1173"/>
      <c r="R719" s="1174" t="s">
        <v>4072</v>
      </c>
      <c r="S719" s="1149" t="str">
        <f>_xlfn.IFNA(VLOOKUP(T719,線名!$V$4:$W$123,2, ),"")</f>
        <v>外物碰觸(鳥獸害)</v>
      </c>
      <c r="T719" s="1171" t="s">
        <v>258</v>
      </c>
      <c r="U719" s="1173"/>
      <c r="V719" s="1317" t="str">
        <f>_xlfn.XLOOKUP(瞬跳[[#This Row],[饋線
名稱]],線名!$A$4:$A$689,線名!$S$4:$S$689,"",0)</f>
        <v>員林巡修課</v>
      </c>
      <c r="W719" s="1171" t="s">
        <v>3089</v>
      </c>
      <c r="X719" s="1519" t="s">
        <v>4115</v>
      </c>
      <c r="Y719" s="1171" t="s">
        <v>4073</v>
      </c>
    </row>
    <row r="720" spans="2:25" s="1028" customFormat="1" ht="28.5" hidden="1">
      <c r="B720" s="1171" t="s">
        <v>1539</v>
      </c>
      <c r="C720" s="1189" t="s">
        <v>4117</v>
      </c>
      <c r="D720" s="1191">
        <v>0.5180555555555556</v>
      </c>
      <c r="E720" s="1171" t="s">
        <v>998</v>
      </c>
      <c r="F720" s="1171"/>
      <c r="G720" s="1171"/>
      <c r="H720" s="1171"/>
      <c r="I720" s="1171" t="str">
        <f>_xlfn.IFNA(VLOOKUP(瞬跳[[#This Row],[饋線
名稱]],線名!$A$4:$C$1571,2, ),"")</f>
        <v>田中</v>
      </c>
      <c r="J720" s="1171" t="str">
        <f>_xlfn.IFNA(VLOOKUP(B720,線名!$A$4:$C$951,3, ),"")</f>
        <v>IG38</v>
      </c>
      <c r="K720" s="1171"/>
      <c r="L720" s="1173"/>
      <c r="M720" s="1173"/>
      <c r="N720" s="1173"/>
      <c r="O720" s="1173"/>
      <c r="P720" s="1173"/>
      <c r="Q720" s="1173"/>
      <c r="R720" s="1174" t="s">
        <v>4121</v>
      </c>
      <c r="S720" s="1149" t="str">
        <f>_xlfn.IFNA(VLOOKUP(T720,線名!$V$4:$W$123,2, ),"")</f>
        <v>樹竹碰觸</v>
      </c>
      <c r="T720" s="1171" t="s">
        <v>1673</v>
      </c>
      <c r="U720" s="1173"/>
      <c r="V720" s="1521" t="str">
        <f>_xlfn.XLOOKUP(瞬跳[[#This Row],[饋線
名稱]],線名!$A$4:$A$689,線名!$S$4:$S$689,"",0)</f>
        <v>社頭服務所</v>
      </c>
      <c r="W720" s="1171" t="s">
        <v>3230</v>
      </c>
      <c r="X720" s="1177" t="s">
        <v>4120</v>
      </c>
      <c r="Y720" s="1171" t="s">
        <v>4123</v>
      </c>
    </row>
    <row r="721" spans="1:25" s="1028" customFormat="1" ht="57">
      <c r="A721" s="1319"/>
      <c r="B721" s="1171" t="s">
        <v>850</v>
      </c>
      <c r="C721" s="1189" t="s">
        <v>4116</v>
      </c>
      <c r="D721" s="1193">
        <v>0.21875</v>
      </c>
      <c r="E721" s="1171" t="s">
        <v>998</v>
      </c>
      <c r="F721" s="1171"/>
      <c r="G721" s="1171"/>
      <c r="H721" s="1171"/>
      <c r="I721" s="1171" t="str">
        <f>_xlfn.IFNA(VLOOKUP(瞬跳[[#This Row],[饋線
名稱]],線名!$A$4:$C$1571,2, ),"")</f>
        <v>草湖</v>
      </c>
      <c r="J721" s="1171" t="str">
        <f>_xlfn.IFNA(VLOOKUP(B721,線名!$A$4:$C$951,3, ),"")</f>
        <v>崙腳線</v>
      </c>
      <c r="K721" s="1171">
        <v>51</v>
      </c>
      <c r="L721" s="1173">
        <v>1</v>
      </c>
      <c r="M721" s="1173"/>
      <c r="N721" s="1173">
        <v>1</v>
      </c>
      <c r="O721" s="1173"/>
      <c r="P721" s="1173"/>
      <c r="Q721" s="1173"/>
      <c r="R721" s="1174" t="s">
        <v>4124</v>
      </c>
      <c r="S721" s="1149" t="str">
        <f>_xlfn.IFNA(VLOOKUP(T721,線名!$V$4:$W$123,2, ),"")</f>
        <v>斷線</v>
      </c>
      <c r="T721" s="1171" t="s">
        <v>4119</v>
      </c>
      <c r="U721" s="1173"/>
      <c r="V721" s="1521" t="str">
        <f>_xlfn.XLOOKUP(瞬跳[[#This Row],[饋線
名稱]],線名!$A$4:$A$689,線名!$S$4:$S$689,"",0)</f>
        <v>二林巡修課</v>
      </c>
      <c r="W721" s="1171" t="s">
        <v>3181</v>
      </c>
      <c r="X721" s="1177" t="s">
        <v>4122</v>
      </c>
      <c r="Y721" s="1171" t="s">
        <v>4125</v>
      </c>
    </row>
    <row r="722" spans="1:25" s="1028" customFormat="1" ht="42.75">
      <c r="A722" s="1319"/>
      <c r="B722" s="1171" t="s">
        <v>532</v>
      </c>
      <c r="C722" s="1189" t="s">
        <v>4116</v>
      </c>
      <c r="D722" s="1191">
        <v>0.39513888888888887</v>
      </c>
      <c r="E722" s="1171" t="s">
        <v>998</v>
      </c>
      <c r="F722" s="1171"/>
      <c r="G722" s="1171"/>
      <c r="H722" s="1171"/>
      <c r="I722" s="1171" t="str">
        <f>_xlfn.IFNA(VLOOKUP(瞬跳[[#This Row],[饋線
名稱]],線名!$A$4:$C$1571,2, ),"")</f>
        <v>北斗</v>
      </c>
      <c r="J722" s="1171" t="str">
        <f>_xlfn.IFNA(VLOOKUP(B722,線名!$A$4:$C$951,3, ),"")</f>
        <v>斗圳線</v>
      </c>
      <c r="K722" s="1171">
        <v>51</v>
      </c>
      <c r="L722" s="1173">
        <v>1</v>
      </c>
      <c r="M722" s="1173"/>
      <c r="N722" s="1173">
        <v>1</v>
      </c>
      <c r="O722" s="1173"/>
      <c r="P722" s="1173"/>
      <c r="Q722" s="1173"/>
      <c r="R722" s="1174" t="s">
        <v>4127</v>
      </c>
      <c r="S722" s="1149" t="str">
        <f>_xlfn.IFNA(VLOOKUP(T722,線名!$V$4:$W$123,2, ),"")</f>
        <v>熔絲鏈開關不良</v>
      </c>
      <c r="T722" s="1171" t="s">
        <v>643</v>
      </c>
      <c r="U722" s="1173"/>
      <c r="V722" s="1521" t="str">
        <f>_xlfn.XLOOKUP(瞬跳[[#This Row],[饋線
名稱]],線名!$A$4:$A$689,線名!$S$4:$S$689,"",0)</f>
        <v>北斗服務所</v>
      </c>
      <c r="W722" s="1171" t="s">
        <v>3098</v>
      </c>
      <c r="X722" s="1934" t="s">
        <v>4126</v>
      </c>
      <c r="Y722" s="1935" t="s">
        <v>4128</v>
      </c>
    </row>
    <row r="723" spans="1:25" s="1028" customFormat="1" ht="57">
      <c r="A723" s="1319"/>
      <c r="B723" s="1171" t="s">
        <v>163</v>
      </c>
      <c r="C723" s="1189" t="s">
        <v>4897</v>
      </c>
      <c r="D723" s="1191">
        <v>0.23958333333333334</v>
      </c>
      <c r="E723" s="1171" t="s">
        <v>998</v>
      </c>
      <c r="F723" s="1171"/>
      <c r="G723" s="1171"/>
      <c r="H723" s="1171"/>
      <c r="I723" s="1149" t="str">
        <f>_xlfn.IFNA(VLOOKUP(瞬跳[[#This Row],[饋線
名稱]],線名!$A$4:$C$1571,2, ),"")</f>
        <v>芳苑</v>
      </c>
      <c r="J723" s="1149" t="str">
        <f>_xlfn.IFNA(VLOOKUP(B723,線名!$A$4:$C$951,3, ),"")</f>
        <v>芳路線</v>
      </c>
      <c r="K723" s="1171" t="s">
        <v>1231</v>
      </c>
      <c r="L723" s="1173"/>
      <c r="M723" s="1173">
        <v>1</v>
      </c>
      <c r="N723" s="1173">
        <v>1</v>
      </c>
      <c r="O723" s="1173"/>
      <c r="P723" s="1173"/>
      <c r="Q723" s="1173"/>
      <c r="R723" s="1174" t="s">
        <v>4898</v>
      </c>
      <c r="S723" s="1149" t="str">
        <f>_xlfn.IFNA(VLOOKUP(T723,線名!$V$4:$W$123,2, ),"")</f>
        <v>外物碰觸(鳥獸害)</v>
      </c>
      <c r="T723" s="1171" t="s">
        <v>258</v>
      </c>
      <c r="U723" s="1173"/>
      <c r="V723" s="1317" t="str">
        <f>_xlfn.XLOOKUP(瞬跳[[#This Row],[饋線
名稱]],線名!$A$4:$A$689,線名!$S$4:$S$689,"",0)</f>
        <v>二林巡修課</v>
      </c>
      <c r="W723" s="1171" t="s">
        <v>3089</v>
      </c>
      <c r="X723" s="1936" t="s">
        <v>4972</v>
      </c>
      <c r="Y723" s="1937" t="s">
        <v>4899</v>
      </c>
    </row>
    <row r="724" spans="1:25" s="1028" customFormat="1" ht="33">
      <c r="A724" s="1319"/>
      <c r="B724" s="1171" t="s">
        <v>1334</v>
      </c>
      <c r="C724" s="1189" t="s">
        <v>4897</v>
      </c>
      <c r="D724" s="1193">
        <v>0.67222222222222217</v>
      </c>
      <c r="E724" s="1171" t="s">
        <v>998</v>
      </c>
      <c r="F724" s="1171"/>
      <c r="G724" s="1171"/>
      <c r="H724" s="1171"/>
      <c r="I724" s="1149" t="str">
        <f>_xlfn.IFNA(VLOOKUP(瞬跳[[#This Row],[饋線
名稱]],線名!$A$4:$C$1571,2, ),"")</f>
        <v>草湖</v>
      </c>
      <c r="J724" s="1149" t="str">
        <f>_xlfn.IFNA(VLOOKUP(B724,線名!$A$4:$C$951,3, ),"")</f>
        <v>八甲線</v>
      </c>
      <c r="K724" s="1171" t="s">
        <v>4957</v>
      </c>
      <c r="L724" s="1173"/>
      <c r="M724" s="1173">
        <v>1</v>
      </c>
      <c r="N724" s="1173">
        <v>1</v>
      </c>
      <c r="O724" s="1173"/>
      <c r="P724" s="1173"/>
      <c r="Q724" s="1173"/>
      <c r="R724" s="1520" t="s">
        <v>4970</v>
      </c>
      <c r="S724" s="1149" t="str">
        <f>_xlfn.IFNA(VLOOKUP(T724,線名!$V$4:$W$123,2, ),"")</f>
        <v>外物碰觸(鳥獸害)</v>
      </c>
      <c r="T724" s="1171" t="s">
        <v>3087</v>
      </c>
      <c r="U724" s="1173"/>
      <c r="V724" s="1317" t="str">
        <f>_xlfn.XLOOKUP(瞬跳[[#This Row],[饋線
名稱]],線名!$A$4:$A$689,線名!$S$4:$S$689,"",0)</f>
        <v>二林巡修課</v>
      </c>
      <c r="W724" s="1171" t="s">
        <v>3089</v>
      </c>
      <c r="X724" s="1938" t="s">
        <v>4969</v>
      </c>
      <c r="Y724" s="1937" t="s">
        <v>4971</v>
      </c>
    </row>
    <row r="725" spans="1:25" s="1028" customFormat="1">
      <c r="A725" s="1319"/>
      <c r="B725" s="1171" t="s">
        <v>1469</v>
      </c>
      <c r="C725" s="1189" t="s">
        <v>4897</v>
      </c>
      <c r="D725" s="1193">
        <v>0.68680555555555556</v>
      </c>
      <c r="E725" s="1171" t="s">
        <v>998</v>
      </c>
      <c r="F725" s="1171"/>
      <c r="G725" s="1171"/>
      <c r="H725" s="1171"/>
      <c r="I725" s="1149" t="str">
        <f>_xlfn.IFNA(VLOOKUP(瞬跳[[#This Row],[饋線
名稱]],線名!$A$4:$C$1571,2, ),"")</f>
        <v>草港</v>
      </c>
      <c r="J725" s="1149" t="str">
        <f>_xlfn.IFNA(VLOOKUP(B725,線名!$A$4:$C$951,3, ),"")</f>
        <v>南勢線</v>
      </c>
      <c r="K725" s="1171">
        <v>51</v>
      </c>
      <c r="L725" s="1173">
        <v>1</v>
      </c>
      <c r="M725" s="1173"/>
      <c r="N725" s="1173">
        <v>1</v>
      </c>
      <c r="O725" s="1173"/>
      <c r="P725" s="1173"/>
      <c r="Q725" s="1173"/>
      <c r="R725" s="1520" t="s">
        <v>4973</v>
      </c>
      <c r="S725" s="1149" t="str">
        <f>_xlfn.IFNA(VLOOKUP(T725,線名!$V$4:$W$123,2, ),"")</f>
        <v>外物碰觸(鳥獸害)</v>
      </c>
      <c r="T725" s="1171" t="s">
        <v>3087</v>
      </c>
      <c r="U725" s="1173"/>
      <c r="V725" s="1317" t="str">
        <f>_xlfn.XLOOKUP(瞬跳[[#This Row],[饋線
名稱]],線名!$A$4:$A$689,線名!$S$4:$S$689,"",0)</f>
        <v>鹿和巡修課</v>
      </c>
      <c r="W725" s="1171" t="s">
        <v>3089</v>
      </c>
      <c r="X725" s="1939" t="s">
        <v>4958</v>
      </c>
      <c r="Y725" s="1937" t="s">
        <v>4974</v>
      </c>
    </row>
    <row r="726" spans="1:25" s="1028" customFormat="1">
      <c r="A726" s="1319"/>
      <c r="B726" s="1171" t="s">
        <v>320</v>
      </c>
      <c r="C726" s="1189" t="s">
        <v>4897</v>
      </c>
      <c r="D726" s="1193">
        <v>0.79166666666666663</v>
      </c>
      <c r="E726" s="1171" t="s">
        <v>998</v>
      </c>
      <c r="F726" s="1171"/>
      <c r="G726" s="1171"/>
      <c r="H726" s="1171"/>
      <c r="I726" s="1149" t="str">
        <f>_xlfn.IFNA(VLOOKUP(瞬跳[[#This Row],[饋線
名稱]],線名!$A$4:$C$1571,2, ),"")</f>
        <v>草湖</v>
      </c>
      <c r="J726" s="1149" t="str">
        <f>_xlfn.IFNA(VLOOKUP(B726,線名!$A$4:$C$951,3, ),"")</f>
        <v>竹寮線</v>
      </c>
      <c r="K726" s="1171">
        <v>51</v>
      </c>
      <c r="L726" s="1173">
        <v>1</v>
      </c>
      <c r="M726" s="1173"/>
      <c r="N726" s="1173">
        <v>1</v>
      </c>
      <c r="O726" s="1173"/>
      <c r="P726" s="1173"/>
      <c r="Q726" s="1173"/>
      <c r="R726" s="1174" t="s">
        <v>4959</v>
      </c>
      <c r="S726" s="1149" t="str">
        <f>_xlfn.IFNA(VLOOKUP(T726,線名!$V$4:$W$123,2, ),"")</f>
        <v>外物碰觸(鳥獸害)</v>
      </c>
      <c r="T726" s="1171" t="s">
        <v>3087</v>
      </c>
      <c r="U726" s="1173"/>
      <c r="V726" s="1317" t="str">
        <f>_xlfn.XLOOKUP(瞬跳[[#This Row],[饋線
名稱]],線名!$A$4:$A$689,線名!$S$4:$S$689,"",0)</f>
        <v>二林巡修課</v>
      </c>
      <c r="W726" s="1171" t="s">
        <v>3089</v>
      </c>
      <c r="X726" s="1939" t="s">
        <v>4959</v>
      </c>
      <c r="Y726" s="1940"/>
    </row>
    <row r="727" spans="1:25" s="1028" customFormat="1" ht="33">
      <c r="A727" s="1319"/>
      <c r="B727" s="1171" t="s">
        <v>848</v>
      </c>
      <c r="C727" s="1189" t="s">
        <v>4953</v>
      </c>
      <c r="D727" s="1193">
        <v>0.28611111111111115</v>
      </c>
      <c r="E727" s="1171" t="s">
        <v>998</v>
      </c>
      <c r="F727" s="1171"/>
      <c r="G727" s="1171"/>
      <c r="H727" s="1171"/>
      <c r="I727" s="1149" t="str">
        <f>_xlfn.IFNA(VLOOKUP(瞬跳[[#This Row],[饋線
名稱]],線名!$A$4:$C$1571,2, ),"")</f>
        <v>草湖</v>
      </c>
      <c r="J727" s="1149" t="str">
        <f>_xlfn.IFNA(VLOOKUP(B727,線名!$A$4:$C$951,3, ),"")</f>
        <v>草苑線</v>
      </c>
      <c r="K727" s="1171" t="s">
        <v>1231</v>
      </c>
      <c r="L727" s="1173"/>
      <c r="M727" s="1173">
        <v>1</v>
      </c>
      <c r="N727" s="1173">
        <v>1</v>
      </c>
      <c r="O727" s="1173"/>
      <c r="P727" s="1173"/>
      <c r="Q727" s="1173"/>
      <c r="R727" s="1174" t="s">
        <v>5148</v>
      </c>
      <c r="S727" s="1149" t="str">
        <f>_xlfn.IFNA(VLOOKUP(T727,線名!$V$4:$W$123,2, ),"")</f>
        <v>外物碰觸</v>
      </c>
      <c r="T727" s="1171" t="s">
        <v>3182</v>
      </c>
      <c r="U727" s="1173"/>
      <c r="V727" s="1317" t="str">
        <f>_xlfn.XLOOKUP(瞬跳[[#This Row],[饋線
名稱]],線名!$A$4:$A$689,線名!$S$4:$S$689,"",0)</f>
        <v>二林巡修課</v>
      </c>
      <c r="W727" s="1171" t="s">
        <v>3181</v>
      </c>
      <c r="X727" s="1939" t="s">
        <v>4960</v>
      </c>
      <c r="Y727" s="1324" t="s">
        <v>5149</v>
      </c>
    </row>
    <row r="728" spans="1:25" s="1028" customFormat="1">
      <c r="A728" s="1319"/>
      <c r="B728" s="1171" t="s">
        <v>21</v>
      </c>
      <c r="C728" s="1189" t="s">
        <v>4953</v>
      </c>
      <c r="D728" s="1193">
        <v>0.31875000000000003</v>
      </c>
      <c r="E728" s="1171" t="s">
        <v>998</v>
      </c>
      <c r="F728" s="1171"/>
      <c r="G728" s="1171"/>
      <c r="H728" s="1171"/>
      <c r="I728" s="1149" t="str">
        <f>_xlfn.IFNA(VLOOKUP(瞬跳[[#This Row],[饋線
名稱]],線名!$A$4:$C$1571,2, ),"")</f>
        <v>二水</v>
      </c>
      <c r="J728" s="1149" t="str">
        <f>_xlfn.IFNA(VLOOKUP(B728,線名!$A$4:$C$951,3, ),"")</f>
        <v>大田線</v>
      </c>
      <c r="K728" s="1171">
        <v>51</v>
      </c>
      <c r="L728" s="1173">
        <v>1</v>
      </c>
      <c r="M728" s="1173"/>
      <c r="N728" s="1173">
        <v>1</v>
      </c>
      <c r="O728" s="1173"/>
      <c r="P728" s="1173"/>
      <c r="Q728" s="1173"/>
      <c r="R728" s="1174" t="s">
        <v>4961</v>
      </c>
      <c r="S728" s="1149" t="str">
        <f>_xlfn.IFNA(VLOOKUP(T728,線名!$V$4:$W$123,2, ),"")</f>
        <v>外物碰觸(鳥獸害)</v>
      </c>
      <c r="T728" s="1171" t="s">
        <v>3087</v>
      </c>
      <c r="U728" s="1173"/>
      <c r="V728" s="1317" t="str">
        <f>_xlfn.XLOOKUP(瞬跳[[#This Row],[饋線
名稱]],線名!$A$4:$A$689,線名!$S$4:$S$689,"",0)</f>
        <v>田中服務所</v>
      </c>
      <c r="W728" s="1171" t="s">
        <v>3089</v>
      </c>
      <c r="X728" s="1939" t="s">
        <v>4961</v>
      </c>
      <c r="Y728" s="1940"/>
    </row>
    <row r="729" spans="1:25" s="1028" customFormat="1">
      <c r="A729" s="1319"/>
      <c r="B729" s="1171" t="s">
        <v>366</v>
      </c>
      <c r="C729" s="1189" t="s">
        <v>4953</v>
      </c>
      <c r="D729" s="1193">
        <v>0.8666666666666667</v>
      </c>
      <c r="E729" s="1171" t="s">
        <v>998</v>
      </c>
      <c r="F729" s="1171"/>
      <c r="G729" s="1171"/>
      <c r="H729" s="1171"/>
      <c r="I729" s="1149" t="str">
        <f>_xlfn.IFNA(VLOOKUP(瞬跳[[#This Row],[饋線
名稱]],線名!$A$4:$C$1571,2, ),"")</f>
        <v>員東</v>
      </c>
      <c r="J729" s="1149" t="str">
        <f>_xlfn.IFNA(VLOOKUP(B729,線名!$A$4:$C$951,3, ),"")</f>
        <v>東新線</v>
      </c>
      <c r="K729" s="1171">
        <v>51</v>
      </c>
      <c r="L729" s="1173">
        <v>1</v>
      </c>
      <c r="M729" s="1173"/>
      <c r="N729" s="1173">
        <v>1</v>
      </c>
      <c r="O729" s="1173"/>
      <c r="P729" s="1173"/>
      <c r="Q729" s="1173"/>
      <c r="R729" s="1174" t="s">
        <v>4962</v>
      </c>
      <c r="S729" s="1149" t="str">
        <f>_xlfn.IFNA(VLOOKUP(T729,線名!$V$4:$W$123,2, ),"")</f>
        <v>用戶設備不良</v>
      </c>
      <c r="T729" s="1171" t="s">
        <v>641</v>
      </c>
      <c r="U729" s="1173"/>
      <c r="V729" s="1317" t="str">
        <f>_xlfn.XLOOKUP(瞬跳[[#This Row],[饋線
名稱]],線名!$A$4:$A$689,線名!$S$4:$S$689,"",0)</f>
        <v>員林巡修課</v>
      </c>
      <c r="W729" s="1171" t="s">
        <v>3128</v>
      </c>
      <c r="X729" s="1939" t="s">
        <v>4962</v>
      </c>
      <c r="Y729" s="1940"/>
    </row>
    <row r="730" spans="1:25" s="1028" customFormat="1" ht="33">
      <c r="A730" s="1319">
        <v>10</v>
      </c>
      <c r="B730" s="1171" t="s">
        <v>633</v>
      </c>
      <c r="C730" s="1189" t="s">
        <v>4955</v>
      </c>
      <c r="D730" s="1193">
        <v>0.20416666666666669</v>
      </c>
      <c r="E730" s="1171" t="s">
        <v>998</v>
      </c>
      <c r="F730" s="1171"/>
      <c r="G730" s="1171"/>
      <c r="H730" s="1171"/>
      <c r="I730" s="1149" t="str">
        <f>_xlfn.IFNA(VLOOKUP(瞬跳[[#This Row],[饋線
名稱]],線名!$A$4:$C$1571,2, ),"")</f>
        <v>社頭</v>
      </c>
      <c r="J730" s="1149" t="str">
        <f>_xlfn.IFNA(VLOOKUP(B730,線名!$A$4:$C$951,3, ),"")</f>
        <v>枋橋線</v>
      </c>
      <c r="K730" s="1171" t="s">
        <v>1231</v>
      </c>
      <c r="L730" s="1173"/>
      <c r="M730" s="1173">
        <v>1</v>
      </c>
      <c r="N730" s="1173">
        <v>1</v>
      </c>
      <c r="O730" s="1173"/>
      <c r="P730" s="1173"/>
      <c r="Q730" s="1173"/>
      <c r="R730" s="1174" t="s">
        <v>4963</v>
      </c>
      <c r="S730" s="1149" t="str">
        <f>_xlfn.IFNA(VLOOKUP(T730,線名!$V$4:$W$123,2, ),"")</f>
        <v>外物碰觸(鳥獸害)</v>
      </c>
      <c r="T730" s="1171" t="s">
        <v>3087</v>
      </c>
      <c r="U730" s="1173"/>
      <c r="V730" s="1317" t="str">
        <f>_xlfn.XLOOKUP(瞬跳[[#This Row],[饋線
名稱]],線名!$A$4:$A$689,線名!$S$4:$S$689,"",0)</f>
        <v>員林巡修課</v>
      </c>
      <c r="W730" s="1171" t="s">
        <v>3089</v>
      </c>
      <c r="X730" s="1939" t="s">
        <v>4963</v>
      </c>
      <c r="Y730" s="1940"/>
    </row>
    <row r="731" spans="1:25" s="1028" customFormat="1" ht="33">
      <c r="A731" s="1319">
        <v>11</v>
      </c>
      <c r="B731" s="1171" t="s">
        <v>66</v>
      </c>
      <c r="C731" s="1189" t="s">
        <v>4955</v>
      </c>
      <c r="D731" s="1191">
        <v>0.43958333333333338</v>
      </c>
      <c r="E731" s="1171" t="s">
        <v>998</v>
      </c>
      <c r="F731" s="1171"/>
      <c r="G731" s="1171"/>
      <c r="H731" s="1171"/>
      <c r="I731" s="1149" t="str">
        <f>_xlfn.IFNA(VLOOKUP(瞬跳[[#This Row],[饋線
名稱]],線名!$A$4:$C$1571,2, ),"")</f>
        <v>漢寶</v>
      </c>
      <c r="J731" s="1149" t="str">
        <f>_xlfn.IFNA(VLOOKUP(B731,線名!$A$4:$C$951,3, ),"")</f>
        <v>9G23</v>
      </c>
      <c r="K731" s="1171">
        <v>51</v>
      </c>
      <c r="L731" s="1173">
        <v>1</v>
      </c>
      <c r="M731" s="1173"/>
      <c r="N731" s="1173">
        <v>1</v>
      </c>
      <c r="O731" s="1173"/>
      <c r="P731" s="1173"/>
      <c r="Q731" s="1173"/>
      <c r="R731" s="1174" t="s">
        <v>4965</v>
      </c>
      <c r="S731" s="1149" t="str">
        <f>_xlfn.IFNA(VLOOKUP(T731,線名!$V$4:$W$123,2, ),"")</f>
        <v>外物碰觸(鳥獸害)</v>
      </c>
      <c r="T731" s="1171" t="s">
        <v>258</v>
      </c>
      <c r="U731" s="1173"/>
      <c r="V731" s="1317" t="str">
        <f>_xlfn.XLOOKUP(瞬跳[[#This Row],[饋線
名稱]],線名!$A$4:$A$689,線名!$S$4:$S$689,"",0)</f>
        <v>二林巡修課</v>
      </c>
      <c r="W731" s="1171" t="s">
        <v>3089</v>
      </c>
      <c r="X731" s="1938" t="s">
        <v>4966</v>
      </c>
      <c r="Y731" s="1940"/>
    </row>
    <row r="732" spans="1:25" s="1028" customFormat="1" ht="33">
      <c r="A732" s="1319">
        <v>12</v>
      </c>
      <c r="B732" s="1171" t="s">
        <v>690</v>
      </c>
      <c r="C732" s="1189" t="s">
        <v>4964</v>
      </c>
      <c r="D732" s="1191">
        <v>0.20069444444444443</v>
      </c>
      <c r="E732" s="1171" t="s">
        <v>998</v>
      </c>
      <c r="F732" s="1171"/>
      <c r="G732" s="1171"/>
      <c r="H732" s="1171"/>
      <c r="I732" s="1149" t="str">
        <f>_xlfn.IFNA(VLOOKUP(瞬跳[[#This Row],[饋線
名稱]],線名!$A$4:$C$1571,2, ),"")</f>
        <v>員東</v>
      </c>
      <c r="J732" s="1149" t="str">
        <f>_xlfn.IFNA(VLOOKUP(B732,線名!$A$4:$C$951,3, ),"")</f>
        <v>山腳線</v>
      </c>
      <c r="K732" s="1171">
        <v>51</v>
      </c>
      <c r="L732" s="1173">
        <v>1</v>
      </c>
      <c r="M732" s="1173"/>
      <c r="N732" s="1173">
        <v>1</v>
      </c>
      <c r="O732" s="1173"/>
      <c r="P732" s="1173"/>
      <c r="Q732" s="1173"/>
      <c r="R732" s="1174" t="s">
        <v>4967</v>
      </c>
      <c r="S732" s="1149" t="str">
        <f>_xlfn.IFNA(VLOOKUP(T732,線名!$V$4:$W$123,2, ),"")</f>
        <v>原因不明</v>
      </c>
      <c r="T732" s="1171" t="s">
        <v>1840</v>
      </c>
      <c r="U732" s="1173"/>
      <c r="V732" s="1317" t="str">
        <f>_xlfn.XLOOKUP(瞬跳[[#This Row],[饋線
名稱]],線名!$A$4:$A$689,線名!$S$4:$S$689,"",0)</f>
        <v>員林巡修課</v>
      </c>
      <c r="W732" s="1171" t="s">
        <v>732</v>
      </c>
      <c r="X732" s="1938" t="s">
        <v>4968</v>
      </c>
      <c r="Y732" s="1940"/>
    </row>
    <row r="733" spans="1:25" s="1028" customFormat="1" ht="66">
      <c r="A733" s="1319">
        <v>13</v>
      </c>
      <c r="B733" s="1171" t="s">
        <v>64</v>
      </c>
      <c r="C733" s="1189" t="s">
        <v>4964</v>
      </c>
      <c r="D733" s="1191">
        <v>0.76388888888888884</v>
      </c>
      <c r="E733" s="1171" t="s">
        <v>998</v>
      </c>
      <c r="F733" s="1171"/>
      <c r="G733" s="1171"/>
      <c r="H733" s="1171"/>
      <c r="I733" s="1149" t="str">
        <f>_xlfn.IFNA(VLOOKUP(瞬跳[[#This Row],[饋線
名稱]],線名!$A$4:$C$1571,2, ),"")</f>
        <v>漢寶</v>
      </c>
      <c r="J733" s="1149" t="str">
        <f>_xlfn.IFNA(VLOOKUP(B733,線名!$A$4:$C$951,3, ),"")</f>
        <v>9G21</v>
      </c>
      <c r="K733" s="1171" t="s">
        <v>3332</v>
      </c>
      <c r="L733" s="1173"/>
      <c r="M733" s="1173">
        <v>2</v>
      </c>
      <c r="N733" s="1173">
        <v>1</v>
      </c>
      <c r="O733" s="1173"/>
      <c r="P733" s="1173"/>
      <c r="Q733" s="1173"/>
      <c r="R733" s="1174" t="s">
        <v>4986</v>
      </c>
      <c r="S733" s="1149" t="str">
        <f>_xlfn.IFNA(VLOOKUP(T733,線名!$V$4:$W$123,2, ),"")</f>
        <v>外物碰觸(鳥獸害)</v>
      </c>
      <c r="T733" s="1171" t="s">
        <v>258</v>
      </c>
      <c r="U733" s="1173"/>
      <c r="V733" s="1317" t="str">
        <f>_xlfn.XLOOKUP(瞬跳[[#This Row],[饋線
名稱]],線名!$A$4:$A$689,線名!$S$4:$S$689,"",0)</f>
        <v>二林巡修課</v>
      </c>
      <c r="W733" s="1171" t="s">
        <v>3089</v>
      </c>
      <c r="X733" s="1943" t="s">
        <v>4987</v>
      </c>
      <c r="Y733" s="1940"/>
    </row>
    <row r="734" spans="1:25" s="1028" customFormat="1" ht="66">
      <c r="A734" s="1319">
        <v>14</v>
      </c>
      <c r="B734" s="1171" t="s">
        <v>1334</v>
      </c>
      <c r="C734" s="1189" t="s">
        <v>4964</v>
      </c>
      <c r="D734" s="1191">
        <v>0.76388888888888884</v>
      </c>
      <c r="E734" s="1171" t="s">
        <v>998</v>
      </c>
      <c r="F734" s="1171"/>
      <c r="G734" s="1171"/>
      <c r="H734" s="1171"/>
      <c r="I734" s="1149" t="str">
        <f>_xlfn.IFNA(VLOOKUP(瞬跳[[#This Row],[饋線
名稱]],線名!$A$4:$C$1571,2, ),"")</f>
        <v>草湖</v>
      </c>
      <c r="J734" s="1149" t="str">
        <f>_xlfn.IFNA(VLOOKUP(B734,線名!$A$4:$C$951,3, ),"")</f>
        <v>八甲線</v>
      </c>
      <c r="K734" s="1171" t="s">
        <v>1231</v>
      </c>
      <c r="L734" s="1173"/>
      <c r="M734" s="1173">
        <v>1</v>
      </c>
      <c r="N734" s="1173">
        <v>1</v>
      </c>
      <c r="O734" s="1173"/>
      <c r="P734" s="1173"/>
      <c r="Q734" s="1173"/>
      <c r="R734" s="1174" t="s">
        <v>4988</v>
      </c>
      <c r="S734" s="1149" t="str">
        <f>_xlfn.IFNA(VLOOKUP(T734,線名!$V$4:$W$123,2, ),"")</f>
        <v>外物碰觸(鳥獸害)</v>
      </c>
      <c r="T734" s="1171" t="s">
        <v>258</v>
      </c>
      <c r="U734" s="1173"/>
      <c r="V734" s="1317" t="str">
        <f>_xlfn.XLOOKUP(瞬跳[[#This Row],[饋線
名稱]],線名!$A$4:$A$689,線名!$S$4:$S$689,"",0)</f>
        <v>二林巡修課</v>
      </c>
      <c r="W734" s="1171" t="s">
        <v>3089</v>
      </c>
      <c r="X734" s="1943" t="s">
        <v>4989</v>
      </c>
      <c r="Y734" s="1940"/>
    </row>
    <row r="735" spans="1:25" s="1028" customFormat="1" ht="33">
      <c r="A735" s="1319">
        <v>15</v>
      </c>
      <c r="B735" s="1171" t="s">
        <v>1051</v>
      </c>
      <c r="C735" s="1189" t="s">
        <v>4964</v>
      </c>
      <c r="D735" s="1191">
        <v>0.79027777777777775</v>
      </c>
      <c r="E735" s="1171" t="s">
        <v>998</v>
      </c>
      <c r="F735" s="1171"/>
      <c r="G735" s="1171"/>
      <c r="H735" s="1171"/>
      <c r="I735" s="1149" t="str">
        <f>_xlfn.IFNA(VLOOKUP(瞬跳[[#This Row],[饋線
名稱]],線名!$A$4:$C$1571,2, ),"")</f>
        <v>員東</v>
      </c>
      <c r="J735" s="1149" t="str">
        <f>_xlfn.IFNA(VLOOKUP(B735,線名!$A$4:$C$951,3, ),"")</f>
        <v>宏進線</v>
      </c>
      <c r="K735" s="1171" t="s">
        <v>1231</v>
      </c>
      <c r="L735" s="1173"/>
      <c r="M735" s="1173">
        <v>1</v>
      </c>
      <c r="N735" s="1173">
        <v>1</v>
      </c>
      <c r="O735" s="1173"/>
      <c r="P735" s="1173"/>
      <c r="Q735" s="1173"/>
      <c r="R735" s="1174" t="s">
        <v>4976</v>
      </c>
      <c r="S735" s="1149" t="str">
        <f>_xlfn.IFNA(VLOOKUP(T735,線名!$V$4:$W$123,2, ),"")</f>
        <v>樹竹碰觸</v>
      </c>
      <c r="T735" s="1171" t="s">
        <v>1673</v>
      </c>
      <c r="U735" s="1173"/>
      <c r="V735" s="1317" t="str">
        <f>_xlfn.XLOOKUP(瞬跳[[#This Row],[饋線
名稱]],線名!$A$4:$A$689,線名!$S$4:$S$689,"",0)</f>
        <v>員林巡修課</v>
      </c>
      <c r="W735" s="1171" t="s">
        <v>3089</v>
      </c>
      <c r="X735" s="1938" t="s">
        <v>4977</v>
      </c>
      <c r="Y735" s="1940"/>
    </row>
    <row r="736" spans="1:25" s="1028" customFormat="1">
      <c r="A736" s="1319">
        <v>16</v>
      </c>
      <c r="B736" s="1171" t="s">
        <v>1382</v>
      </c>
      <c r="C736" s="1189" t="s">
        <v>4975</v>
      </c>
      <c r="D736" s="1191">
        <v>0.38819444444444445</v>
      </c>
      <c r="E736" s="1171" t="s">
        <v>998</v>
      </c>
      <c r="F736" s="1171"/>
      <c r="G736" s="1171"/>
      <c r="H736" s="1171"/>
      <c r="I736" s="1149" t="str">
        <f>_xlfn.IFNA(VLOOKUP(瞬跳[[#This Row],[饋線
名稱]],線名!$A$4:$C$1571,2, ),"")</f>
        <v>員林</v>
      </c>
      <c r="J736" s="1149" t="str">
        <f>_xlfn.IFNA(VLOOKUP(B736,線名!$A$4:$C$951,3, ),"")</f>
        <v>9C47</v>
      </c>
      <c r="K736" s="1171">
        <v>51</v>
      </c>
      <c r="L736" s="1173">
        <v>1</v>
      </c>
      <c r="M736" s="1173"/>
      <c r="N736" s="1173">
        <v>1</v>
      </c>
      <c r="O736" s="1173"/>
      <c r="P736" s="1173"/>
      <c r="Q736" s="1173"/>
      <c r="R736" s="1174" t="s">
        <v>4991</v>
      </c>
      <c r="S736" s="1149" t="str">
        <f>_xlfn.IFNA(VLOOKUP(T736,線名!$V$4:$W$123,2, ),"")</f>
        <v>外物碰觸(鳥獸害)</v>
      </c>
      <c r="T736" s="1171" t="s">
        <v>258</v>
      </c>
      <c r="U736" s="1173"/>
      <c r="V736" s="1317" t="str">
        <f>_xlfn.XLOOKUP(瞬跳[[#This Row],[饋線
名稱]],線名!$A$4:$A$689,線名!$S$4:$S$689,"",0)</f>
        <v>員林巡修課</v>
      </c>
      <c r="W736" s="1171" t="s">
        <v>3089</v>
      </c>
      <c r="X736" s="1938" t="s">
        <v>4983</v>
      </c>
      <c r="Y736" s="1324" t="s">
        <v>4990</v>
      </c>
    </row>
    <row r="737" spans="1:25" s="1028" customFormat="1" ht="49.5">
      <c r="A737" s="1319">
        <v>17</v>
      </c>
      <c r="B737" s="1171" t="s">
        <v>1159</v>
      </c>
      <c r="C737" s="1189" t="s">
        <v>4975</v>
      </c>
      <c r="D737" s="1191">
        <v>0.65902777777777777</v>
      </c>
      <c r="E737" s="1171" t="s">
        <v>998</v>
      </c>
      <c r="F737" s="1171"/>
      <c r="G737" s="1171"/>
      <c r="H737" s="1171"/>
      <c r="I737" s="1149" t="str">
        <f>_xlfn.IFNA(VLOOKUP(瞬跳[[#This Row],[饋線
名稱]],線名!$A$4:$C$1571,2, ),"")</f>
        <v>北斗</v>
      </c>
      <c r="J737" s="1149" t="str">
        <f>_xlfn.IFNA(VLOOKUP(B737,線名!$A$4:$C$951,3, ),"")</f>
        <v>斗海線</v>
      </c>
      <c r="K737" s="1171">
        <v>51</v>
      </c>
      <c r="L737" s="1173">
        <v>1</v>
      </c>
      <c r="M737" s="1173"/>
      <c r="N737" s="1173">
        <v>1</v>
      </c>
      <c r="O737" s="1173"/>
      <c r="P737" s="1173"/>
      <c r="Q737" s="1173"/>
      <c r="R737" s="1174" t="s">
        <v>4984</v>
      </c>
      <c r="S737" s="1149" t="str">
        <f>_xlfn.IFNA(VLOOKUP(T737,線名!$V$4:$W$123,2, ),"")</f>
        <v>外物碰觸(鳥獸害)</v>
      </c>
      <c r="T737" s="1171" t="s">
        <v>258</v>
      </c>
      <c r="U737" s="1173"/>
      <c r="V737" s="1317" t="str">
        <f>_xlfn.XLOOKUP(瞬跳[[#This Row],[饋線
名稱]],線名!$A$4:$A$689,線名!$S$4:$S$689,"",0)</f>
        <v>北斗服務所</v>
      </c>
      <c r="W737" s="1171" t="s">
        <v>3089</v>
      </c>
      <c r="X737" s="1938" t="s">
        <v>4985</v>
      </c>
      <c r="Y737" s="1940"/>
    </row>
    <row r="738" spans="1:25" s="1028" customFormat="1" ht="47.25">
      <c r="A738" s="1319">
        <v>18</v>
      </c>
      <c r="B738" s="1171" t="s">
        <v>1235</v>
      </c>
      <c r="C738" s="1189" t="s">
        <v>4979</v>
      </c>
      <c r="D738" s="1191">
        <v>1.5972222222222224E-2</v>
      </c>
      <c r="E738" s="1171" t="s">
        <v>998</v>
      </c>
      <c r="F738" s="1171"/>
      <c r="G738" s="1171"/>
      <c r="H738" s="1171"/>
      <c r="I738" s="1149" t="str">
        <f>_xlfn.IFNA(VLOOKUP(瞬跳[[#This Row],[饋線
名稱]],線名!$A$4:$C$1571,2, ),"")</f>
        <v>和美</v>
      </c>
      <c r="J738" s="1149" t="str">
        <f>_xlfn.IFNA(VLOOKUP(B738,線名!$A$4:$C$951,3, ),"")</f>
        <v>汴頭線</v>
      </c>
      <c r="K738" s="1171">
        <v>51</v>
      </c>
      <c r="L738" s="1173">
        <v>1</v>
      </c>
      <c r="M738" s="1173"/>
      <c r="N738" s="1173">
        <v>1</v>
      </c>
      <c r="O738" s="1173"/>
      <c r="P738" s="1173"/>
      <c r="Q738" s="1173"/>
      <c r="R738" s="1174" t="s">
        <v>4994</v>
      </c>
      <c r="S738" s="1149" t="str">
        <f>_xlfn.IFNA(VLOOKUP(T738,線名!$V$4:$W$123,2, ),"")</f>
        <v>外物碰觸(鳥獸害)</v>
      </c>
      <c r="T738" s="1171" t="s">
        <v>258</v>
      </c>
      <c r="U738" s="1173"/>
      <c r="V738" s="1317" t="str">
        <f>_xlfn.XLOOKUP(瞬跳[[#This Row],[饋線
名稱]],線名!$A$4:$A$689,線名!$S$4:$S$689,"",0)</f>
        <v>鹿和巡修課</v>
      </c>
      <c r="W738" s="1171" t="s">
        <v>3242</v>
      </c>
      <c r="X738" s="1944" t="s">
        <v>4993</v>
      </c>
      <c r="Y738" s="1940" t="s">
        <v>4992</v>
      </c>
    </row>
    <row r="739" spans="1:25" s="1028" customFormat="1">
      <c r="A739" s="1319">
        <v>19</v>
      </c>
      <c r="B739" s="1171" t="s">
        <v>1051</v>
      </c>
      <c r="C739" s="1189" t="s">
        <v>4979</v>
      </c>
      <c r="D739" s="1193">
        <v>0.58194444444444449</v>
      </c>
      <c r="E739" s="1171" t="s">
        <v>998</v>
      </c>
      <c r="F739" s="1171"/>
      <c r="G739" s="1171"/>
      <c r="H739" s="1171"/>
      <c r="I739" s="1149" t="str">
        <f>_xlfn.IFNA(VLOOKUP(瞬跳[[#This Row],[饋線
名稱]],線名!$A$4:$C$1571,2, ),"")</f>
        <v>員東</v>
      </c>
      <c r="J739" s="1149" t="str">
        <f>_xlfn.IFNA(VLOOKUP(B739,線名!$A$4:$C$951,3, ),"")</f>
        <v>宏進線</v>
      </c>
      <c r="K739" s="1171">
        <v>51</v>
      </c>
      <c r="L739" s="1173">
        <v>1</v>
      </c>
      <c r="M739" s="1173"/>
      <c r="N739" s="1173">
        <v>1</v>
      </c>
      <c r="O739" s="1173"/>
      <c r="P739" s="1173"/>
      <c r="Q739" s="1173"/>
      <c r="R739" s="1174" t="s">
        <v>4980</v>
      </c>
      <c r="S739" s="1149" t="str">
        <f>_xlfn.IFNA(VLOOKUP(T739,線名!$V$4:$W$123,2, ),"")</f>
        <v>用戶設備不良</v>
      </c>
      <c r="T739" s="1171" t="s">
        <v>641</v>
      </c>
      <c r="U739" s="1173"/>
      <c r="V739" s="1317" t="str">
        <f>_xlfn.XLOOKUP(瞬跳[[#This Row],[饋線
名稱]],線名!$A$4:$A$689,線名!$S$4:$S$689,"",0)</f>
        <v>員林巡修課</v>
      </c>
      <c r="W739" s="1171" t="s">
        <v>3128</v>
      </c>
      <c r="X739" s="1938"/>
      <c r="Y739" s="1940"/>
    </row>
    <row r="740" spans="1:25" s="1028" customFormat="1">
      <c r="A740" s="1319">
        <v>20</v>
      </c>
      <c r="B740" s="1171" t="s">
        <v>1051</v>
      </c>
      <c r="C740" s="1189" t="s">
        <v>4979</v>
      </c>
      <c r="D740" s="1193">
        <v>0.7090277777777777</v>
      </c>
      <c r="E740" s="1171" t="s">
        <v>998</v>
      </c>
      <c r="F740" s="1171"/>
      <c r="G740" s="1171"/>
      <c r="H740" s="1171"/>
      <c r="I740" s="1149" t="str">
        <f>_xlfn.IFNA(VLOOKUP(瞬跳[[#This Row],[饋線
名稱]],線名!$A$4:$C$1571,2, ),"")</f>
        <v>員東</v>
      </c>
      <c r="J740" s="1149" t="str">
        <f>_xlfn.IFNA(VLOOKUP(B740,線名!$A$4:$C$951,3, ),"")</f>
        <v>宏進線</v>
      </c>
      <c r="K740" s="1171">
        <v>51</v>
      </c>
      <c r="L740" s="1173">
        <v>1</v>
      </c>
      <c r="M740" s="1173"/>
      <c r="N740" s="1173">
        <v>1</v>
      </c>
      <c r="O740" s="1173"/>
      <c r="P740" s="1173"/>
      <c r="Q740" s="1173"/>
      <c r="R740" s="1174" t="s">
        <v>4981</v>
      </c>
      <c r="S740" s="1149" t="str">
        <f>_xlfn.IFNA(VLOOKUP(T740,線名!$V$4:$W$123,2, ),"")</f>
        <v>用戶設備不良</v>
      </c>
      <c r="T740" s="1171" t="s">
        <v>641</v>
      </c>
      <c r="U740" s="1173"/>
      <c r="V740" s="1317" t="str">
        <f>_xlfn.XLOOKUP(瞬跳[[#This Row],[饋線
名稱]],線名!$A$4:$A$689,線名!$S$4:$S$689,"",0)</f>
        <v>員林巡修課</v>
      </c>
      <c r="W740" s="1171" t="s">
        <v>3128</v>
      </c>
      <c r="X740" s="1938"/>
      <c r="Y740" s="1940"/>
    </row>
    <row r="741" spans="1:25" s="1028" customFormat="1" ht="33">
      <c r="A741" s="1319">
        <v>21</v>
      </c>
      <c r="B741" s="1171" t="s">
        <v>446</v>
      </c>
      <c r="C741" s="1189" t="s">
        <v>4982</v>
      </c>
      <c r="D741" s="1191">
        <v>0.45347222222222222</v>
      </c>
      <c r="E741" s="1171" t="s">
        <v>998</v>
      </c>
      <c r="F741" s="1171"/>
      <c r="G741" s="1171"/>
      <c r="H741" s="1171"/>
      <c r="I741" s="1149" t="str">
        <f>_xlfn.IFNA(VLOOKUP(瞬跳[[#This Row],[饋線
名稱]],線名!$A$4:$C$1571,2, ),"")</f>
        <v>大城</v>
      </c>
      <c r="J741" s="1149" t="str">
        <f>_xlfn.IFNA(VLOOKUP(B741,線名!$A$4:$C$951,3, ),"")</f>
        <v>9L22</v>
      </c>
      <c r="K741" s="1171">
        <v>51</v>
      </c>
      <c r="L741" s="1173">
        <v>1</v>
      </c>
      <c r="M741" s="1173"/>
      <c r="N741" s="1173">
        <v>1</v>
      </c>
      <c r="O741" s="1173"/>
      <c r="P741" s="1173"/>
      <c r="Q741" s="1173"/>
      <c r="R741" s="1174" t="s">
        <v>5058</v>
      </c>
      <c r="S741" s="1149" t="str">
        <f>_xlfn.IFNA(VLOOKUP(T741,線名!$V$4:$W$123,2, ),"")</f>
        <v>外物碰觸</v>
      </c>
      <c r="T741" s="1171" t="s">
        <v>438</v>
      </c>
      <c r="U741" s="1173"/>
      <c r="V741" s="1317" t="str">
        <f>_xlfn.XLOOKUP(瞬跳[[#This Row],[饋線
名稱]],線名!$A$4:$A$689,線名!$S$4:$S$689,"",0)</f>
        <v>二林巡修課</v>
      </c>
      <c r="W741" s="1171" t="s">
        <v>3181</v>
      </c>
      <c r="X741" s="1938" t="s">
        <v>5003</v>
      </c>
      <c r="Y741" s="1940"/>
    </row>
    <row r="742" spans="1:25" s="1028" customFormat="1" ht="49.5">
      <c r="A742" s="1319">
        <v>22</v>
      </c>
      <c r="B742" s="1171" t="s">
        <v>64</v>
      </c>
      <c r="C742" s="1189" t="s">
        <v>4982</v>
      </c>
      <c r="D742" s="1191">
        <v>0.52500000000000002</v>
      </c>
      <c r="E742" s="1171" t="s">
        <v>998</v>
      </c>
      <c r="F742" s="1171"/>
      <c r="G742" s="1171"/>
      <c r="H742" s="1171"/>
      <c r="I742" s="1149" t="str">
        <f>_xlfn.IFNA(VLOOKUP(瞬跳[[#This Row],[饋線
名稱]],線名!$A$4:$C$1571,2, ),"")</f>
        <v>漢寶</v>
      </c>
      <c r="J742" s="1149" t="str">
        <f>_xlfn.IFNA(VLOOKUP(B742,線名!$A$4:$C$951,3, ),"")</f>
        <v>9G21</v>
      </c>
      <c r="K742" s="1171">
        <v>51</v>
      </c>
      <c r="L742" s="1173">
        <v>1</v>
      </c>
      <c r="M742" s="1173"/>
      <c r="N742" s="1173">
        <v>1</v>
      </c>
      <c r="O742" s="1173"/>
      <c r="P742" s="1173"/>
      <c r="Q742" s="1173"/>
      <c r="R742" s="1174" t="s">
        <v>4997</v>
      </c>
      <c r="S742" s="1149" t="str">
        <f>_xlfn.IFNA(VLOOKUP(T742,線名!$V$4:$W$123,2, ),"")</f>
        <v>雷害</v>
      </c>
      <c r="T742" s="1171" t="s">
        <v>1857</v>
      </c>
      <c r="U742" s="1173"/>
      <c r="V742" s="1317" t="str">
        <f>_xlfn.XLOOKUP(瞬跳[[#This Row],[饋線
名稱]],線名!$A$4:$A$689,線名!$S$4:$S$689,"",0)</f>
        <v>二林巡修課</v>
      </c>
      <c r="W742" s="1171" t="s">
        <v>3132</v>
      </c>
      <c r="X742" s="1941" t="s">
        <v>4996</v>
      </c>
      <c r="Y742" s="1942"/>
    </row>
    <row r="743" spans="1:25" s="1028" customFormat="1" ht="33">
      <c r="A743" s="1319">
        <v>23</v>
      </c>
      <c r="B743" s="1171" t="s">
        <v>222</v>
      </c>
      <c r="C743" s="1189" t="s">
        <v>4982</v>
      </c>
      <c r="D743" s="1191">
        <v>0.73125000000000007</v>
      </c>
      <c r="E743" s="1171" t="s">
        <v>998</v>
      </c>
      <c r="F743" s="1171"/>
      <c r="G743" s="1171"/>
      <c r="H743" s="1171"/>
      <c r="I743" s="1149" t="str">
        <f>_xlfn.IFNA(VLOOKUP(瞬跳[[#This Row],[饋線
名稱]],線名!$A$4:$C$1571,2, ),"")</f>
        <v>大城</v>
      </c>
      <c r="J743" s="1149" t="str">
        <f>_xlfn.IFNA(VLOOKUP(B743,線名!$A$4:$C$951,3, ),"")</f>
        <v>9L29</v>
      </c>
      <c r="K743" s="1171" t="s">
        <v>1231</v>
      </c>
      <c r="L743" s="1173"/>
      <c r="M743" s="1173">
        <v>1</v>
      </c>
      <c r="N743" s="1173">
        <v>1</v>
      </c>
      <c r="O743" s="1173"/>
      <c r="P743" s="1173"/>
      <c r="Q743" s="1173"/>
      <c r="R743" s="1174" t="s">
        <v>5004</v>
      </c>
      <c r="S743" s="1149" t="str">
        <f>_xlfn.IFNA(VLOOKUP(T743,線名!$V$4:$W$123,2, ),"")</f>
        <v>樹竹碰觸</v>
      </c>
      <c r="T743" s="1171" t="s">
        <v>1673</v>
      </c>
      <c r="U743" s="1173"/>
      <c r="V743" s="1317" t="str">
        <f>_xlfn.XLOOKUP(瞬跳[[#This Row],[饋線
名稱]],線名!$A$4:$A$689,線名!$S$4:$S$689,"",0)</f>
        <v>二林巡修課</v>
      </c>
      <c r="W743" s="1171" t="s">
        <v>3194</v>
      </c>
      <c r="X743" s="1194" t="s">
        <v>5005</v>
      </c>
      <c r="Y743" s="1171"/>
    </row>
    <row r="744" spans="1:25" s="1028" customFormat="1" ht="49.5">
      <c r="A744" s="1319">
        <v>24</v>
      </c>
      <c r="B744" s="1171" t="s">
        <v>322</v>
      </c>
      <c r="C744" s="1189" t="s">
        <v>4995</v>
      </c>
      <c r="D744" s="1191">
        <v>0.29652777777777778</v>
      </c>
      <c r="E744" s="1171" t="s">
        <v>998</v>
      </c>
      <c r="F744" s="1171"/>
      <c r="G744" s="1171"/>
      <c r="H744" s="1171"/>
      <c r="I744" s="1149" t="str">
        <f>_xlfn.IFNA(VLOOKUP(瞬跳[[#This Row],[饋線
名稱]],線名!$A$4:$C$1571,2, ),"")</f>
        <v>草湖</v>
      </c>
      <c r="J744" s="1149" t="str">
        <f>_xlfn.IFNA(VLOOKUP(B744,線名!$A$4:$C$951,3, ),"")</f>
        <v>趙甲線</v>
      </c>
      <c r="K744" s="1171" t="s">
        <v>1231</v>
      </c>
      <c r="L744" s="1173"/>
      <c r="M744" s="1173">
        <v>1</v>
      </c>
      <c r="N744" s="1173">
        <v>1</v>
      </c>
      <c r="O744" s="1173"/>
      <c r="P744" s="1173"/>
      <c r="Q744" s="1173"/>
      <c r="R744" s="1174" t="s">
        <v>5006</v>
      </c>
      <c r="S744" s="1149" t="str">
        <f>_xlfn.IFNA(VLOOKUP(T744,線名!$V$4:$W$123,2, ),"")</f>
        <v>導線弛度不良</v>
      </c>
      <c r="T744" s="1171" t="s">
        <v>1766</v>
      </c>
      <c r="U744" s="1173"/>
      <c r="V744" s="1317" t="str">
        <f>_xlfn.XLOOKUP(瞬跳[[#This Row],[饋線
名稱]],線名!$A$4:$A$689,線名!$S$4:$S$689,"",0)</f>
        <v>二林巡修課</v>
      </c>
      <c r="W744" s="1171" t="s">
        <v>3698</v>
      </c>
      <c r="X744" s="1194" t="s">
        <v>5007</v>
      </c>
      <c r="Y744" s="1171"/>
    </row>
    <row r="745" spans="1:25" s="1028" customFormat="1" ht="66">
      <c r="A745" s="1319">
        <v>25</v>
      </c>
      <c r="B745" s="1171" t="s">
        <v>21</v>
      </c>
      <c r="C745" s="1189" t="s">
        <v>4995</v>
      </c>
      <c r="D745" s="1191">
        <v>0.68541666666666667</v>
      </c>
      <c r="E745" s="1171" t="s">
        <v>998</v>
      </c>
      <c r="F745" s="1171"/>
      <c r="G745" s="1171"/>
      <c r="H745" s="1171"/>
      <c r="I745" s="1149" t="str">
        <f>_xlfn.IFNA(VLOOKUP(瞬跳[[#This Row],[饋線
名稱]],線名!$A$4:$C$1571,2, ),"")</f>
        <v>二水</v>
      </c>
      <c r="J745" s="1149" t="str">
        <f>_xlfn.IFNA(VLOOKUP(B745,線名!$A$4:$C$951,3, ),"")</f>
        <v>大田線</v>
      </c>
      <c r="K745" s="1171" t="s">
        <v>3091</v>
      </c>
      <c r="L745" s="1173"/>
      <c r="M745" s="1173">
        <v>1</v>
      </c>
      <c r="N745" s="1173">
        <v>1</v>
      </c>
      <c r="O745" s="1173"/>
      <c r="P745" s="1173"/>
      <c r="Q745" s="1173"/>
      <c r="R745" s="1174" t="s">
        <v>5001</v>
      </c>
      <c r="S745" s="1149" t="str">
        <f>_xlfn.IFNA(VLOOKUP(T745,線名!$V$4:$W$123,2, ),"")</f>
        <v>外物碰觸</v>
      </c>
      <c r="T745" s="1171" t="s">
        <v>438</v>
      </c>
      <c r="U745" s="1173"/>
      <c r="V745" s="1317" t="str">
        <f>_xlfn.XLOOKUP(瞬跳[[#This Row],[饋線
名稱]],線名!$A$4:$A$689,線名!$S$4:$S$689,"",0)</f>
        <v>田中服務所</v>
      </c>
      <c r="W745" s="1171" t="s">
        <v>3181</v>
      </c>
      <c r="X745" s="1194" t="s">
        <v>5002</v>
      </c>
      <c r="Y745" s="1171" t="s">
        <v>1424</v>
      </c>
    </row>
    <row r="746" spans="1:25" s="1028" customFormat="1" ht="57">
      <c r="A746" s="1319">
        <v>26</v>
      </c>
      <c r="B746" s="1171" t="s">
        <v>3551</v>
      </c>
      <c r="C746" s="1189" t="s">
        <v>4998</v>
      </c>
      <c r="D746" s="1191">
        <v>0.34236111111111112</v>
      </c>
      <c r="E746" s="1171" t="s">
        <v>998</v>
      </c>
      <c r="F746" s="1171"/>
      <c r="G746" s="1171"/>
      <c r="H746" s="1171"/>
      <c r="I746" s="1149" t="str">
        <f>_xlfn.IFNA(VLOOKUP(瞬跳[[#This Row],[饋線
名稱]],線名!$A$4:$C$1571,2, ),"")</f>
        <v>芳苑</v>
      </c>
      <c r="J746" s="1149" t="str">
        <f>_xlfn.IFNA(VLOOKUP(B746,線名!$A$4:$C$951,3, ),"")</f>
        <v>芳林線</v>
      </c>
      <c r="K746" s="1171" t="s">
        <v>1231</v>
      </c>
      <c r="L746" s="1173"/>
      <c r="M746" s="1173">
        <v>1</v>
      </c>
      <c r="N746" s="1173">
        <v>1</v>
      </c>
      <c r="O746" s="1173"/>
      <c r="P746" s="1173"/>
      <c r="Q746" s="1173"/>
      <c r="R746" s="1174" t="s">
        <v>5100</v>
      </c>
      <c r="S746" s="1149" t="str">
        <f>_xlfn.IFNA(VLOOKUP(T746,線名!$V$4:$W$123,2, ),"")</f>
        <v>吊車或怪手碰觸</v>
      </c>
      <c r="T746" s="1171" t="s">
        <v>1679</v>
      </c>
      <c r="U746" s="1173"/>
      <c r="V746" s="1317" t="str">
        <f>_xlfn.XLOOKUP(瞬跳[[#This Row],[饋線
名稱]],線名!$A$4:$A$689,線名!$S$4:$S$689,"",0)</f>
        <v>二林巡修課</v>
      </c>
      <c r="W746" s="1171" t="s">
        <v>3105</v>
      </c>
      <c r="X746" s="1177" t="s">
        <v>5099</v>
      </c>
      <c r="Y746" s="1990" t="s">
        <v>5101</v>
      </c>
    </row>
    <row r="747" spans="1:25" s="1028" customFormat="1" ht="49.5">
      <c r="A747" s="1319">
        <v>27</v>
      </c>
      <c r="B747" s="1171" t="s">
        <v>848</v>
      </c>
      <c r="C747" s="1189" t="s">
        <v>4998</v>
      </c>
      <c r="D747" s="1191">
        <v>0.5756944444444444</v>
      </c>
      <c r="E747" s="1171" t="s">
        <v>998</v>
      </c>
      <c r="F747" s="1171"/>
      <c r="G747" s="1171"/>
      <c r="H747" s="1171"/>
      <c r="I747" s="1149" t="str">
        <f>_xlfn.IFNA(VLOOKUP(瞬跳[[#This Row],[饋線
名稱]],線名!$A$4:$C$1571,2, ),"")</f>
        <v>草湖</v>
      </c>
      <c r="J747" s="1149" t="str">
        <f>_xlfn.IFNA(VLOOKUP(B747,線名!$A$4:$C$951,3, ),"")</f>
        <v>草苑線</v>
      </c>
      <c r="K747" s="1171">
        <v>51</v>
      </c>
      <c r="L747" s="1173">
        <v>1</v>
      </c>
      <c r="M747" s="1173"/>
      <c r="N747" s="1173">
        <v>1</v>
      </c>
      <c r="O747" s="1173"/>
      <c r="P747" s="1173"/>
      <c r="Q747" s="1173"/>
      <c r="R747" s="1174" t="s">
        <v>5102</v>
      </c>
      <c r="S747" s="1149" t="str">
        <f>_xlfn.IFNA(VLOOKUP(T747,線名!$V$4:$W$123,2, ),"")</f>
        <v>外物碰觸</v>
      </c>
      <c r="T747" s="1171" t="s">
        <v>438</v>
      </c>
      <c r="U747" s="1173"/>
      <c r="V747" s="1317" t="str">
        <f>_xlfn.XLOOKUP(瞬跳[[#This Row],[饋線
名稱]],線名!$A$4:$A$689,線名!$S$4:$S$689,"",0)</f>
        <v>二林巡修課</v>
      </c>
      <c r="W747" s="1171" t="s">
        <v>3181</v>
      </c>
      <c r="X747" s="1194" t="s">
        <v>5008</v>
      </c>
      <c r="Y747" s="1987" t="s">
        <v>5103</v>
      </c>
    </row>
    <row r="748" spans="1:25" s="1028" customFormat="1" ht="33">
      <c r="A748" s="1319">
        <v>28</v>
      </c>
      <c r="B748" s="1171" t="s">
        <v>7</v>
      </c>
      <c r="C748" s="1189" t="s">
        <v>4998</v>
      </c>
      <c r="D748" s="1191">
        <v>0.62986111111111109</v>
      </c>
      <c r="E748" s="1171" t="s">
        <v>998</v>
      </c>
      <c r="F748" s="1171"/>
      <c r="G748" s="1171"/>
      <c r="H748" s="1171"/>
      <c r="I748" s="1149" t="str">
        <f>_xlfn.IFNA(VLOOKUP(瞬跳[[#This Row],[饋線
名稱]],線名!$A$4:$C$1571,2, ),"")</f>
        <v>溝墘</v>
      </c>
      <c r="J748" s="1149" t="str">
        <f>_xlfn.IFNA(VLOOKUP(B748,線名!$A$4:$C$951,3, ),"")</f>
        <v>頭崙線</v>
      </c>
      <c r="K748" s="1171">
        <v>51</v>
      </c>
      <c r="L748" s="1173">
        <v>1</v>
      </c>
      <c r="M748" s="1173"/>
      <c r="N748" s="1173">
        <v>1</v>
      </c>
      <c r="O748" s="1173"/>
      <c r="P748" s="1173"/>
      <c r="Q748" s="1173"/>
      <c r="R748" s="1174" t="s">
        <v>5105</v>
      </c>
      <c r="S748" s="1149" t="str">
        <f>_xlfn.IFNA(VLOOKUP(T748,線名!$V$4:$W$123,2, ),"")</f>
        <v>避雷器不良</v>
      </c>
      <c r="T748" s="1171" t="s">
        <v>453</v>
      </c>
      <c r="U748" s="1173"/>
      <c r="V748" s="1317" t="str">
        <f>_xlfn.XLOOKUP(瞬跳[[#This Row],[饋線
名稱]],線名!$A$4:$A$689,線名!$S$4:$S$689,"",0)</f>
        <v>鹿和巡修課</v>
      </c>
      <c r="W748" s="1171" t="s">
        <v>3242</v>
      </c>
      <c r="X748" s="1194" t="s">
        <v>5104</v>
      </c>
      <c r="Y748" s="1987" t="s">
        <v>5106</v>
      </c>
    </row>
    <row r="749" spans="1:25" s="1028" customFormat="1" ht="49.5">
      <c r="A749" s="1319">
        <v>29</v>
      </c>
      <c r="B749" s="1171" t="s">
        <v>220</v>
      </c>
      <c r="C749" s="1189" t="s">
        <v>4998</v>
      </c>
      <c r="D749" s="1191">
        <v>0.75347222222222221</v>
      </c>
      <c r="E749" s="1171" t="s">
        <v>998</v>
      </c>
      <c r="F749" s="1171"/>
      <c r="G749" s="1171"/>
      <c r="H749" s="1171"/>
      <c r="I749" s="1149" t="str">
        <f>_xlfn.IFNA(VLOOKUP(瞬跳[[#This Row],[饋線
名稱]],線名!$A$4:$C$1571,2, ),"")</f>
        <v>大城</v>
      </c>
      <c r="J749" s="1149" t="str">
        <f>_xlfn.IFNA(VLOOKUP(B749,線名!$A$4:$C$951,3, ),"")</f>
        <v>9L27</v>
      </c>
      <c r="K749" s="1171">
        <v>51</v>
      </c>
      <c r="L749" s="1173">
        <v>1</v>
      </c>
      <c r="M749" s="1173"/>
      <c r="N749" s="1173"/>
      <c r="O749" s="1173">
        <v>1</v>
      </c>
      <c r="P749" s="1173"/>
      <c r="Q749" s="1173"/>
      <c r="R749" s="1174" t="s">
        <v>5059</v>
      </c>
      <c r="S749" s="1149" t="str">
        <f>_xlfn.IFNA(VLOOKUP(T749,線名!$V$4:$W$123,2, ),"")</f>
        <v>開關不良</v>
      </c>
      <c r="T749" s="1171" t="s">
        <v>259</v>
      </c>
      <c r="U749" s="1173"/>
      <c r="V749" s="1317" t="str">
        <f>_xlfn.XLOOKUP(瞬跳[[#This Row],[饋線
名稱]],線名!$A$4:$A$689,線名!$S$4:$S$689,"",0)</f>
        <v>二林巡修課</v>
      </c>
      <c r="W749" s="1171" t="s">
        <v>3242</v>
      </c>
      <c r="X749" s="1194" t="s">
        <v>5009</v>
      </c>
      <c r="Y749" s="1989" t="s">
        <v>5060</v>
      </c>
    </row>
    <row r="750" spans="1:25" s="1028" customFormat="1" ht="33">
      <c r="A750" s="1319">
        <v>30</v>
      </c>
      <c r="B750" s="1171" t="s">
        <v>252</v>
      </c>
      <c r="C750" s="1189" t="s">
        <v>4999</v>
      </c>
      <c r="D750" s="1191">
        <v>0.53263888888888888</v>
      </c>
      <c r="E750" s="1171" t="s">
        <v>998</v>
      </c>
      <c r="F750" s="1171"/>
      <c r="G750" s="1171"/>
      <c r="H750" s="1171"/>
      <c r="I750" s="1149" t="str">
        <f>_xlfn.IFNA(VLOOKUP(瞬跳[[#This Row],[饋線
名稱]],線名!$A$4:$C$1571,2, ),"")</f>
        <v>溝墘</v>
      </c>
      <c r="J750" s="1149" t="str">
        <f>_xlfn.IFNA(VLOOKUP(B750,線名!$A$4:$C$951,3, ),"")</f>
        <v>溝圳線</v>
      </c>
      <c r="K750" s="1171" t="s">
        <v>1231</v>
      </c>
      <c r="L750" s="1173"/>
      <c r="M750" s="1173">
        <v>1</v>
      </c>
      <c r="N750" s="1173">
        <v>1</v>
      </c>
      <c r="O750" s="1173"/>
      <c r="P750" s="1173"/>
      <c r="Q750" s="1173"/>
      <c r="R750" s="1174" t="s">
        <v>5061</v>
      </c>
      <c r="S750" s="1149" t="str">
        <f>_xlfn.IFNA(VLOOKUP(T750,線名!$V$4:$W$123,2, ),"")</f>
        <v>外物碰觸(鳥獸害)</v>
      </c>
      <c r="T750" s="1171" t="s">
        <v>258</v>
      </c>
      <c r="U750" s="1173"/>
      <c r="V750" s="1317" t="str">
        <f>_xlfn.XLOOKUP(瞬跳[[#This Row],[饋線
名稱]],線名!$A$4:$A$689,線名!$S$4:$S$689,"",0)</f>
        <v>鹿和巡修課</v>
      </c>
      <c r="W750" s="1171" t="s">
        <v>3089</v>
      </c>
      <c r="X750" s="1194" t="s">
        <v>5010</v>
      </c>
      <c r="Y750" s="1972" t="s">
        <v>5062</v>
      </c>
    </row>
    <row r="751" spans="1:25" s="1028" customFormat="1" ht="82.5">
      <c r="A751" s="1319">
        <v>31</v>
      </c>
      <c r="B751" s="1171" t="s">
        <v>1203</v>
      </c>
      <c r="C751" s="1189" t="s">
        <v>5000</v>
      </c>
      <c r="D751" s="1191">
        <v>0.20347222222222219</v>
      </c>
      <c r="E751" s="1171" t="s">
        <v>998</v>
      </c>
      <c r="F751" s="1171"/>
      <c r="G751" s="1171"/>
      <c r="H751" s="1171"/>
      <c r="I751" s="1149" t="str">
        <f>_xlfn.IFNA(VLOOKUP(瞬跳[[#This Row],[饋線
名稱]],線名!$A$4:$C$1571,2, ),"")</f>
        <v>彰東</v>
      </c>
      <c r="J751" s="1149" t="str">
        <f>_xlfn.IFNA(VLOOKUP(B751,線名!$A$4:$C$951,3, ),"")</f>
        <v>IQ24</v>
      </c>
      <c r="K751" s="1171">
        <v>51</v>
      </c>
      <c r="L751" s="1173">
        <v>1</v>
      </c>
      <c r="M751" s="1173"/>
      <c r="N751" s="1173">
        <v>1</v>
      </c>
      <c r="O751" s="1173"/>
      <c r="P751" s="1173"/>
      <c r="Q751" s="1173"/>
      <c r="R751" s="1174" t="s">
        <v>5015</v>
      </c>
      <c r="S751" s="1149" t="str">
        <f>_xlfn.IFNA(VLOOKUP(T751,線名!$V$4:$W$123,2, ),"")</f>
        <v>原因不明</v>
      </c>
      <c r="T751" s="1171" t="s">
        <v>1840</v>
      </c>
      <c r="U751" s="1173"/>
      <c r="V751" s="1317" t="str">
        <f>_xlfn.XLOOKUP(瞬跳[[#This Row],[饋線
名稱]],線名!$A$4:$A$689,線名!$S$4:$S$689,"",0)</f>
        <v>市區巡修課</v>
      </c>
      <c r="W751" s="1171" t="s">
        <v>732</v>
      </c>
      <c r="X751" s="1194" t="s">
        <v>5016</v>
      </c>
      <c r="Y751" s="1171"/>
    </row>
    <row r="752" spans="1:25" s="1028" customFormat="1" ht="33">
      <c r="A752" s="1319">
        <v>32</v>
      </c>
      <c r="B752" s="1171" t="s">
        <v>1133</v>
      </c>
      <c r="C752" s="1189" t="s">
        <v>5000</v>
      </c>
      <c r="D752" s="1191">
        <v>0.20416666666666669</v>
      </c>
      <c r="E752" s="1171" t="s">
        <v>998</v>
      </c>
      <c r="F752" s="1171"/>
      <c r="G752" s="1171"/>
      <c r="H752" s="1171"/>
      <c r="I752" s="1149" t="str">
        <f>_xlfn.IFNA(VLOOKUP(瞬跳[[#This Row],[饋線
名稱]],線名!$A$4:$C$1571,2, ),"")</f>
        <v>二水</v>
      </c>
      <c r="J752" s="1149" t="str">
        <f>_xlfn.IFNA(VLOOKUP(B752,線名!$A$4:$C$951,3, ),"")</f>
        <v>坑內線</v>
      </c>
      <c r="K752" s="1171" t="s">
        <v>1231</v>
      </c>
      <c r="L752" s="1173"/>
      <c r="M752" s="1173">
        <v>1</v>
      </c>
      <c r="N752" s="1173">
        <v>1</v>
      </c>
      <c r="O752" s="1173"/>
      <c r="P752" s="1173"/>
      <c r="Q752" s="1173"/>
      <c r="R752" s="1174" t="s">
        <v>5017</v>
      </c>
      <c r="S752" s="1149" t="str">
        <f>_xlfn.IFNA(VLOOKUP(T752,線名!$V$4:$W$123,2, ),"")</f>
        <v>外物碰觸(鳥獸害)</v>
      </c>
      <c r="T752" s="1171" t="s">
        <v>258</v>
      </c>
      <c r="U752" s="1173"/>
      <c r="V752" s="1317" t="str">
        <f>_xlfn.XLOOKUP(瞬跳[[#This Row],[饋線
名稱]],線名!$A$4:$A$689,線名!$S$4:$S$689,"",0)</f>
        <v>田中服務所</v>
      </c>
      <c r="W752" s="1171" t="s">
        <v>3089</v>
      </c>
      <c r="X752" s="1194" t="s">
        <v>5018</v>
      </c>
      <c r="Y752" s="1171"/>
    </row>
    <row r="753" spans="1:25" s="1028" customFormat="1">
      <c r="A753" s="1319">
        <v>33</v>
      </c>
      <c r="B753" s="1171" t="s">
        <v>375</v>
      </c>
      <c r="C753" s="1189" t="s">
        <v>5000</v>
      </c>
      <c r="D753" s="1191">
        <v>0.24027777777777778</v>
      </c>
      <c r="E753" s="1171" t="s">
        <v>998</v>
      </c>
      <c r="F753" s="1171"/>
      <c r="G753" s="1171"/>
      <c r="H753" s="1171"/>
      <c r="I753" s="1149" t="str">
        <f>_xlfn.IFNA(VLOOKUP(瞬跳[[#This Row],[饋線
名稱]],線名!$A$4:$C$1571,2, ),"")</f>
        <v>福興</v>
      </c>
      <c r="J753" s="1149" t="str">
        <f>_xlfn.IFNA(VLOOKUP(B753,線名!$A$4:$C$951,3, ),"")</f>
        <v>9I37</v>
      </c>
      <c r="K753" s="1171">
        <v>51</v>
      </c>
      <c r="L753" s="1173">
        <v>1</v>
      </c>
      <c r="M753" s="1173"/>
      <c r="N753" s="1173">
        <v>1</v>
      </c>
      <c r="O753" s="1173"/>
      <c r="P753" s="1173"/>
      <c r="Q753" s="1173"/>
      <c r="R753" s="1174" t="s">
        <v>5011</v>
      </c>
      <c r="S753" s="1149" t="str">
        <f>_xlfn.IFNA(VLOOKUP(T753,線名!$V$4:$W$123,2, ),"")</f>
        <v>外物碰觸(鳥獸害)</v>
      </c>
      <c r="T753" s="1171" t="s">
        <v>258</v>
      </c>
      <c r="U753" s="1173"/>
      <c r="V753" s="1317" t="s">
        <v>3589</v>
      </c>
      <c r="W753" s="1171" t="s">
        <v>3089</v>
      </c>
      <c r="X753" s="1194" t="s">
        <v>5012</v>
      </c>
      <c r="Y753" s="1171"/>
    </row>
    <row r="754" spans="1:25" s="1028" customFormat="1" ht="49.5">
      <c r="A754" s="1319">
        <v>34</v>
      </c>
      <c r="B754" s="1171" t="s">
        <v>883</v>
      </c>
      <c r="C754" s="1189" t="s">
        <v>5000</v>
      </c>
      <c r="D754" s="1193">
        <v>0.33263888888888887</v>
      </c>
      <c r="E754" s="1149" t="s">
        <v>119</v>
      </c>
      <c r="F754" s="1149" t="s">
        <v>5236</v>
      </c>
      <c r="G754" s="1171"/>
      <c r="H754" s="1171"/>
      <c r="I754" s="1149" t="str">
        <f>_xlfn.IFNA(VLOOKUP(瞬跳[[#This Row],[饋線
名稱]],線名!$A$4:$C$1571,2, ),"")</f>
        <v>溪州</v>
      </c>
      <c r="J754" s="1149" t="str">
        <f>_xlfn.IFNA(VLOOKUP(B754,線名!$A$4:$C$951,3, ),"")</f>
        <v>溪竹線</v>
      </c>
      <c r="K754" s="1171" t="s">
        <v>1231</v>
      </c>
      <c r="L754" s="1173"/>
      <c r="M754" s="1173">
        <v>1</v>
      </c>
      <c r="N754" s="1173">
        <v>1</v>
      </c>
      <c r="O754" s="1173"/>
      <c r="P754" s="1173"/>
      <c r="Q754" s="1173"/>
      <c r="R754" s="1174" t="s">
        <v>5019</v>
      </c>
      <c r="S754" s="1149" t="str">
        <f>_xlfn.IFNA(VLOOKUP(T754,線名!$V$4:$W$123,2, ),"")</f>
        <v>外物碰觸(鳥獸害)</v>
      </c>
      <c r="T754" s="1171" t="s">
        <v>258</v>
      </c>
      <c r="U754" s="1173"/>
      <c r="V754" s="1317" t="str">
        <f>_xlfn.XLOOKUP(瞬跳[[#This Row],[饋線
名稱]],線名!$A$4:$A$689,線名!$S$4:$S$689,"",0)</f>
        <v>二林巡修課</v>
      </c>
      <c r="W754" s="1171" t="s">
        <v>3089</v>
      </c>
      <c r="X754" s="1194" t="s">
        <v>5020</v>
      </c>
      <c r="Y754" s="1969"/>
    </row>
    <row r="755" spans="1:25" s="1028" customFormat="1">
      <c r="A755" s="1319">
        <v>35</v>
      </c>
      <c r="B755" s="1171" t="s">
        <v>1498</v>
      </c>
      <c r="C755" s="1189" t="s">
        <v>5013</v>
      </c>
      <c r="D755" s="1191">
        <v>0.20833333333333334</v>
      </c>
      <c r="E755" s="1171" t="s">
        <v>998</v>
      </c>
      <c r="F755" s="1171"/>
      <c r="G755" s="1171"/>
      <c r="H755" s="1171"/>
      <c r="I755" s="1149" t="str">
        <f>_xlfn.IFNA(VLOOKUP(瞬跳[[#This Row],[饋線
名稱]],線名!$A$4:$C$1571,2, ),"")</f>
        <v>花壇</v>
      </c>
      <c r="J755" s="1149" t="str">
        <f>_xlfn.IFNA(VLOOKUP(B755,線名!$A$4:$C$951,3, ),"")</f>
        <v>9P21</v>
      </c>
      <c r="K755" s="1171">
        <v>51</v>
      </c>
      <c r="L755" s="1173">
        <v>1</v>
      </c>
      <c r="M755" s="1173"/>
      <c r="N755" s="1173">
        <v>1</v>
      </c>
      <c r="O755" s="1173"/>
      <c r="P755" s="1173"/>
      <c r="Q755" s="1173"/>
      <c r="R755" s="1174" t="s">
        <v>5021</v>
      </c>
      <c r="S755" s="1149" t="str">
        <f>_xlfn.IFNA(VLOOKUP(T755,線名!$V$4:$W$123,2, ),"")</f>
        <v>外物碰觸(鳥獸害)</v>
      </c>
      <c r="T755" s="1171" t="s">
        <v>258</v>
      </c>
      <c r="U755" s="1173"/>
      <c r="V755" s="1317" t="str">
        <f>_xlfn.XLOOKUP(瞬跳[[#This Row],[饋線
名稱]],線名!$A$4:$A$689,線名!$S$4:$S$689,"",0)</f>
        <v>花壇服務所</v>
      </c>
      <c r="W755" s="1171" t="s">
        <v>3089</v>
      </c>
      <c r="X755" s="1194" t="s">
        <v>5022</v>
      </c>
      <c r="Y755" s="1970"/>
    </row>
    <row r="756" spans="1:25" s="1028" customFormat="1" ht="33">
      <c r="A756" s="1319">
        <v>36</v>
      </c>
      <c r="B756" s="1171" t="s">
        <v>11</v>
      </c>
      <c r="C756" s="1189" t="s">
        <v>5013</v>
      </c>
      <c r="D756" s="1191">
        <v>0.20972222222222223</v>
      </c>
      <c r="E756" s="1171" t="s">
        <v>998</v>
      </c>
      <c r="F756" s="1171"/>
      <c r="G756" s="1171"/>
      <c r="H756" s="1171"/>
      <c r="I756" s="1149" t="str">
        <f>_xlfn.IFNA(VLOOKUP(瞬跳[[#This Row],[饋線
名稱]],線名!$A$4:$C$1571,2, ),"")</f>
        <v>彰東</v>
      </c>
      <c r="J756" s="1149" t="str">
        <f>_xlfn.IFNA(VLOOKUP(B756,線名!$A$4:$C$951,3, ),"")</f>
        <v>IQ35</v>
      </c>
      <c r="K756" s="1171">
        <v>51</v>
      </c>
      <c r="L756" s="1173">
        <v>1</v>
      </c>
      <c r="M756" s="1173"/>
      <c r="N756" s="1173">
        <v>1</v>
      </c>
      <c r="O756" s="1173"/>
      <c r="P756" s="1173"/>
      <c r="Q756" s="1173"/>
      <c r="R756" s="1174" t="s">
        <v>5070</v>
      </c>
      <c r="S756" s="1149" t="str">
        <f>_xlfn.IFNA(VLOOKUP(T756,線名!$V$4:$W$123,2, ),"")</f>
        <v>外物碰觸(鳥獸害)</v>
      </c>
      <c r="T756" s="1171" t="s">
        <v>258</v>
      </c>
      <c r="U756" s="1173"/>
      <c r="V756" s="1317" t="str">
        <f>_xlfn.XLOOKUP(瞬跳[[#This Row],[饋線
名稱]],線名!$A$4:$A$689,線名!$S$4:$S$689,"",0)</f>
        <v>市區巡修課</v>
      </c>
      <c r="W756" s="1171" t="s">
        <v>3089</v>
      </c>
      <c r="X756" s="1194" t="s">
        <v>5052</v>
      </c>
      <c r="Y756" s="1971" t="s">
        <v>5072</v>
      </c>
    </row>
    <row r="757" spans="1:25" s="1028" customFormat="1" ht="49.5">
      <c r="A757" s="1319">
        <v>37</v>
      </c>
      <c r="B757" s="1171" t="s">
        <v>1130</v>
      </c>
      <c r="C757" s="1189" t="s">
        <v>5013</v>
      </c>
      <c r="D757" s="1191">
        <v>0.23750000000000002</v>
      </c>
      <c r="E757" s="1171" t="s">
        <v>998</v>
      </c>
      <c r="F757" s="1171"/>
      <c r="G757" s="1171"/>
      <c r="H757" s="1171"/>
      <c r="I757" s="1149" t="str">
        <f>_xlfn.IFNA(VLOOKUP(瞬跳[[#This Row],[饋線
名稱]],線名!$A$4:$C$1571,2, ),"")</f>
        <v>二林</v>
      </c>
      <c r="J757" s="1149" t="str">
        <f>_xlfn.IFNA(VLOOKUP(B757,線名!$A$4:$C$951,3, ),"")</f>
        <v>埤北線</v>
      </c>
      <c r="K757" s="1171" t="s">
        <v>1231</v>
      </c>
      <c r="L757" s="1173"/>
      <c r="M757" s="1173">
        <v>1</v>
      </c>
      <c r="N757" s="1173">
        <v>1</v>
      </c>
      <c r="O757" s="1173"/>
      <c r="P757" s="1173"/>
      <c r="Q757" s="1173"/>
      <c r="R757" s="1174" t="s">
        <v>5066</v>
      </c>
      <c r="S757" s="1149" t="str">
        <f>_xlfn.IFNA(VLOOKUP(T757,線名!$V$4:$W$123,2, ),"")</f>
        <v>外物碰觸(鳥獸害)</v>
      </c>
      <c r="T757" s="1171" t="s">
        <v>258</v>
      </c>
      <c r="U757" s="1173"/>
      <c r="V757" s="1317" t="str">
        <f>_xlfn.XLOOKUP(瞬跳[[#This Row],[饋線
名稱]],線名!$A$4:$A$689,線名!$S$4:$S$689,"",0)</f>
        <v>二林巡修課</v>
      </c>
      <c r="W757" s="1171" t="s">
        <v>3089</v>
      </c>
      <c r="X757" s="1194" t="s">
        <v>5053</v>
      </c>
      <c r="Y757" s="1971" t="s">
        <v>5067</v>
      </c>
    </row>
    <row r="758" spans="1:25" s="1028" customFormat="1" ht="33">
      <c r="A758" s="1319">
        <v>38</v>
      </c>
      <c r="B758" s="1171" t="s">
        <v>1293</v>
      </c>
      <c r="C758" s="1189" t="s">
        <v>5013</v>
      </c>
      <c r="D758" s="1191">
        <v>0.37638888888888888</v>
      </c>
      <c r="E758" s="1171" t="s">
        <v>998</v>
      </c>
      <c r="F758" s="1171"/>
      <c r="G758" s="1171"/>
      <c r="H758" s="1171"/>
      <c r="I758" s="1149" t="str">
        <f>_xlfn.IFNA(VLOOKUP(瞬跳[[#This Row],[饋線
名稱]],線名!$A$4:$C$1571,2, ),"")</f>
        <v>草湖</v>
      </c>
      <c r="J758" s="1149" t="str">
        <f>_xlfn.IFNA(VLOOKUP(B758,線名!$A$4:$C$951,3, ),"")</f>
        <v>興海線</v>
      </c>
      <c r="K758" s="1171">
        <v>51</v>
      </c>
      <c r="L758" s="1173">
        <v>1</v>
      </c>
      <c r="M758" s="1173"/>
      <c r="N758" s="1173">
        <v>1</v>
      </c>
      <c r="O758" s="1173"/>
      <c r="P758" s="1173"/>
      <c r="Q758" s="1173"/>
      <c r="R758" s="1174" t="s">
        <v>5068</v>
      </c>
      <c r="S758" s="1149" t="str">
        <f>_xlfn.IFNA(VLOOKUP(T758,線名!$V$4:$W$123,2, ),"")</f>
        <v>外物碰觸(鳥獸害)</v>
      </c>
      <c r="T758" s="1171" t="s">
        <v>258</v>
      </c>
      <c r="U758" s="1173"/>
      <c r="V758" s="1317" t="str">
        <f>_xlfn.XLOOKUP(瞬跳[[#This Row],[饋線
名稱]],線名!$A$4:$A$689,線名!$S$4:$S$689,"",0)</f>
        <v>二林巡修課</v>
      </c>
      <c r="W758" s="1171" t="s">
        <v>3089</v>
      </c>
      <c r="X758" s="1194" t="s">
        <v>5054</v>
      </c>
      <c r="Y758" s="1972" t="s">
        <v>5069</v>
      </c>
    </row>
    <row r="759" spans="1:25" s="1028" customFormat="1" ht="82.5">
      <c r="A759" s="1319">
        <v>39</v>
      </c>
      <c r="B759" s="1171" t="s">
        <v>1454</v>
      </c>
      <c r="C759" s="1189" t="s">
        <v>5013</v>
      </c>
      <c r="D759" s="1191">
        <v>0.53819444444444442</v>
      </c>
      <c r="E759" s="1171" t="s">
        <v>998</v>
      </c>
      <c r="F759" s="1171"/>
      <c r="G759" s="1171"/>
      <c r="H759" s="1171"/>
      <c r="I759" s="1149" t="str">
        <f>_xlfn.IFNA(VLOOKUP(瞬跳[[#This Row],[饋線
名稱]],線名!$A$4:$C$1571,2, ),"")</f>
        <v>芳苑</v>
      </c>
      <c r="J759" s="1149" t="str">
        <f>_xlfn.IFNA(VLOOKUP(B759,線名!$A$4:$C$951,3, ),"")</f>
        <v>新街線</v>
      </c>
      <c r="K759" s="1171" t="s">
        <v>1231</v>
      </c>
      <c r="L759" s="1173"/>
      <c r="M759" s="1173">
        <v>1</v>
      </c>
      <c r="N759" s="1173">
        <v>1</v>
      </c>
      <c r="O759" s="1173"/>
      <c r="P759" s="1173"/>
      <c r="Q759" s="1173"/>
      <c r="R759" s="1174" t="s">
        <v>5055</v>
      </c>
      <c r="S759" s="1149" t="str">
        <f>_xlfn.IFNA(VLOOKUP(T759,線名!$V$4:$W$123,2, ),"")</f>
        <v>礙子不良</v>
      </c>
      <c r="T759" s="1171" t="s">
        <v>988</v>
      </c>
      <c r="U759" s="1173"/>
      <c r="V759" s="1317" t="str">
        <f>_xlfn.XLOOKUP(瞬跳[[#This Row],[饋線
名稱]],線名!$A$4:$A$689,線名!$S$4:$S$689,"",0)</f>
        <v>二林巡修課</v>
      </c>
      <c r="W759" s="1171" t="s">
        <v>3242</v>
      </c>
      <c r="X759" s="1194" t="s">
        <v>5056</v>
      </c>
      <c r="Y759" s="1171"/>
    </row>
    <row r="760" spans="1:25" s="1028" customFormat="1" ht="115.5">
      <c r="A760" s="1319">
        <v>40</v>
      </c>
      <c r="B760" s="1171" t="s">
        <v>101</v>
      </c>
      <c r="C760" s="1189" t="s">
        <v>5014</v>
      </c>
      <c r="D760" s="1191">
        <v>0.4694444444444445</v>
      </c>
      <c r="E760" s="1171" t="s">
        <v>998</v>
      </c>
      <c r="F760" s="1171"/>
      <c r="G760" s="1171"/>
      <c r="H760" s="1171"/>
      <c r="I760" s="1149" t="str">
        <f>_xlfn.IFNA(VLOOKUP(瞬跳[[#This Row],[饋線
名稱]],線名!$A$4:$C$1571,2, ),"")</f>
        <v>漢寶</v>
      </c>
      <c r="J760" s="1149" t="str">
        <f>_xlfn.IFNA(VLOOKUP(B760,線名!$A$4:$C$951,3, ),"")</f>
        <v>9G24</v>
      </c>
      <c r="K760" s="1171">
        <v>51</v>
      </c>
      <c r="L760" s="1173">
        <v>1</v>
      </c>
      <c r="M760" s="1173"/>
      <c r="N760" s="1173">
        <v>1</v>
      </c>
      <c r="O760" s="1173"/>
      <c r="P760" s="1173"/>
      <c r="Q760" s="1173"/>
      <c r="R760" s="1174" t="s">
        <v>5063</v>
      </c>
      <c r="S760" s="1149" t="str">
        <f>_xlfn.IFNA(VLOOKUP(T760,線名!$V$4:$W$123,2, ),"")</f>
        <v>吊車或怪手碰觸</v>
      </c>
      <c r="T760" s="1171" t="s">
        <v>1679</v>
      </c>
      <c r="U760" s="1173"/>
      <c r="V760" s="1317" t="str">
        <f>_xlfn.XLOOKUP(瞬跳[[#This Row],[饋線
名稱]],線名!$A$4:$A$689,線名!$S$4:$S$689,"",0)</f>
        <v>鹿和巡修課</v>
      </c>
      <c r="W760" s="1171" t="s">
        <v>3105</v>
      </c>
      <c r="X760" s="1194" t="s">
        <v>5065</v>
      </c>
      <c r="Y760" s="1324" t="s">
        <v>5064</v>
      </c>
    </row>
    <row r="761" spans="1:25" s="1028" customFormat="1" ht="33">
      <c r="A761" s="1319">
        <v>41</v>
      </c>
      <c r="B761" s="1171" t="s">
        <v>1270</v>
      </c>
      <c r="C761" s="1189" t="s">
        <v>5014</v>
      </c>
      <c r="D761" s="1191">
        <v>0.7583333333333333</v>
      </c>
      <c r="E761" s="1171" t="s">
        <v>998</v>
      </c>
      <c r="F761" s="1171"/>
      <c r="G761" s="1171"/>
      <c r="H761" s="1171"/>
      <c r="I761" s="1149" t="str">
        <f>_xlfn.IFNA(VLOOKUP(瞬跳[[#This Row],[饋線
名稱]],線名!$A$4:$C$1571,2, ),"")</f>
        <v>溪湖</v>
      </c>
      <c r="J761" s="1149" t="str">
        <f>_xlfn.IFNA(VLOOKUP(B761,線名!$A$4:$C$951,3, ),"")</f>
        <v>西寮線</v>
      </c>
      <c r="K761" s="1171">
        <v>51</v>
      </c>
      <c r="L761" s="1173">
        <v>1</v>
      </c>
      <c r="M761" s="1173"/>
      <c r="N761" s="1173">
        <v>1</v>
      </c>
      <c r="O761" s="1173"/>
      <c r="P761" s="1173"/>
      <c r="Q761" s="1173"/>
      <c r="R761" s="1174" t="s">
        <v>4092</v>
      </c>
      <c r="S761" s="1149" t="str">
        <f>_xlfn.IFNA(VLOOKUP(T761,線名!$V$4:$W$123,2, ),"")</f>
        <v>外物碰觸(鳥獸害)</v>
      </c>
      <c r="T761" s="1171" t="s">
        <v>258</v>
      </c>
      <c r="U761" s="1173"/>
      <c r="V761" s="1317" t="str">
        <f>_xlfn.XLOOKUP(瞬跳[[#This Row],[饋線
名稱]],線名!$A$4:$A$689,線名!$S$4:$S$689,"",0)</f>
        <v>員林巡修課</v>
      </c>
      <c r="W761" s="1171" t="s">
        <v>3089</v>
      </c>
      <c r="X761" s="1194" t="s">
        <v>5078</v>
      </c>
      <c r="Y761" s="1171" t="s">
        <v>4093</v>
      </c>
    </row>
    <row r="762" spans="1:25" s="1028" customFormat="1" ht="33">
      <c r="A762" s="1319">
        <v>42</v>
      </c>
      <c r="B762" s="1171" t="s">
        <v>1140</v>
      </c>
      <c r="C762" s="1189" t="s">
        <v>5049</v>
      </c>
      <c r="D762" s="1191">
        <v>0.49722222222222223</v>
      </c>
      <c r="E762" s="1171" t="s">
        <v>998</v>
      </c>
      <c r="F762" s="1171"/>
      <c r="G762" s="1171"/>
      <c r="H762" s="1171"/>
      <c r="I762" s="1149" t="str">
        <f>_xlfn.IFNA(VLOOKUP(瞬跳[[#This Row],[饋線
名稱]],線名!$A$4:$C$1571,2, ),"")</f>
        <v>北斗</v>
      </c>
      <c r="J762" s="1149" t="str">
        <f>_xlfn.IFNA(VLOOKUP(B762,線名!$A$4:$C$951,3, ),"")</f>
        <v>斗建線</v>
      </c>
      <c r="K762" s="1171">
        <v>51</v>
      </c>
      <c r="L762" s="1173">
        <v>1</v>
      </c>
      <c r="M762" s="1173"/>
      <c r="N762" s="1173">
        <v>1</v>
      </c>
      <c r="O762" s="1173"/>
      <c r="P762" s="1173"/>
      <c r="Q762" s="1173"/>
      <c r="R762" s="1174" t="s">
        <v>5199</v>
      </c>
      <c r="S762" s="1149" t="str">
        <f>_xlfn.IFNA(VLOOKUP(T762,線名!$V$4:$W$123,2, ),"")</f>
        <v>外物碰觸(鳥獸害)</v>
      </c>
      <c r="T762" s="1171" t="s">
        <v>258</v>
      </c>
      <c r="U762" s="1173"/>
      <c r="V762" s="1317" t="str">
        <f>_xlfn.XLOOKUP(瞬跳[[#This Row],[饋線
名稱]],線名!$A$4:$A$689,線名!$S$4:$S$689,"",0)</f>
        <v>北斗服務所</v>
      </c>
      <c r="W762" s="1171" t="s">
        <v>3089</v>
      </c>
      <c r="X762" s="1194" t="s">
        <v>5057</v>
      </c>
      <c r="Y762" s="1171" t="s">
        <v>5200</v>
      </c>
    </row>
    <row r="763" spans="1:25" s="1028" customFormat="1">
      <c r="A763" s="1319">
        <v>43</v>
      </c>
      <c r="B763" s="1171" t="s">
        <v>274</v>
      </c>
      <c r="C763" s="1189" t="s">
        <v>5050</v>
      </c>
      <c r="D763" s="1191">
        <v>0.21249999999999999</v>
      </c>
      <c r="E763" s="1171" t="s">
        <v>998</v>
      </c>
      <c r="F763" s="1171"/>
      <c r="G763" s="1171"/>
      <c r="H763" s="1171"/>
      <c r="I763" s="1149" t="str">
        <f>_xlfn.IFNA(VLOOKUP(瞬跳[[#This Row],[饋線
名稱]],線名!$A$4:$C$1571,2, ),"")</f>
        <v>溪湖</v>
      </c>
      <c r="J763" s="1149" t="str">
        <f>_xlfn.IFNA(VLOOKUP(B763,線名!$A$4:$C$951,3, ),"")</f>
        <v>東寮線</v>
      </c>
      <c r="K763" s="1171">
        <v>51</v>
      </c>
      <c r="L763" s="1173">
        <v>1</v>
      </c>
      <c r="M763" s="1173"/>
      <c r="N763" s="1173">
        <v>1</v>
      </c>
      <c r="O763" s="1173"/>
      <c r="P763" s="1173"/>
      <c r="Q763" s="1173"/>
      <c r="R763" s="2002" t="s">
        <v>5145</v>
      </c>
      <c r="S763" s="1149" t="str">
        <f>_xlfn.IFNA(VLOOKUP(T763,線名!$V$4:$W$123,2, ),"")</f>
        <v>外物碰觸(鳥獸害)</v>
      </c>
      <c r="T763" s="1171" t="s">
        <v>258</v>
      </c>
      <c r="U763" s="1173"/>
      <c r="V763" s="1317" t="str">
        <f>_xlfn.XLOOKUP(瞬跳[[#This Row],[饋線
名稱]],線名!$A$4:$A$689,線名!$S$4:$S$689,"",0)</f>
        <v>員林巡修課</v>
      </c>
      <c r="W763" s="1171" t="s">
        <v>3089</v>
      </c>
      <c r="X763" s="1194" t="s">
        <v>5147</v>
      </c>
      <c r="Y763" s="1324" t="s">
        <v>5146</v>
      </c>
    </row>
    <row r="764" spans="1:25" s="1028" customFormat="1" ht="66">
      <c r="A764" s="1319">
        <v>44</v>
      </c>
      <c r="B764" s="1171" t="s">
        <v>883</v>
      </c>
      <c r="C764" s="1189" t="s">
        <v>5051</v>
      </c>
      <c r="D764" s="1193">
        <v>0.36874999999999997</v>
      </c>
      <c r="E764" s="1171" t="s">
        <v>998</v>
      </c>
      <c r="F764" s="1171"/>
      <c r="G764" s="1171"/>
      <c r="H764" s="1171"/>
      <c r="I764" s="1149" t="str">
        <f>_xlfn.IFNA(VLOOKUP(瞬跳[[#This Row],[饋線
名稱]],線名!$A$4:$C$1571,2, ),"")</f>
        <v>溪州</v>
      </c>
      <c r="J764" s="1149" t="str">
        <f>_xlfn.IFNA(VLOOKUP(B764,線名!$A$4:$C$951,3, ),"")</f>
        <v>溪竹線</v>
      </c>
      <c r="K764" s="1171" t="s">
        <v>1231</v>
      </c>
      <c r="L764" s="1173"/>
      <c r="M764" s="1173">
        <v>1</v>
      </c>
      <c r="N764" s="1173">
        <v>1</v>
      </c>
      <c r="O764" s="1173"/>
      <c r="P764" s="1173"/>
      <c r="Q764" s="1173"/>
      <c r="R764" s="1174" t="s">
        <v>5144</v>
      </c>
      <c r="S764" s="1149" t="str">
        <f>_xlfn.IFNA(VLOOKUP(T764,線名!$V$4:$W$123,2, ),"")</f>
        <v>外物碰觸(鳥獸害)</v>
      </c>
      <c r="T764" s="1171" t="s">
        <v>258</v>
      </c>
      <c r="U764" s="1173"/>
      <c r="V764" s="1317" t="str">
        <f>_xlfn.XLOOKUP(瞬跳[[#This Row],[饋線
名稱]],線名!$A$4:$A$689,線名!$S$4:$S$689,"",0)</f>
        <v>二林巡修課</v>
      </c>
      <c r="W764" s="1171" t="s">
        <v>3089</v>
      </c>
      <c r="X764" s="1194" t="s">
        <v>5142</v>
      </c>
      <c r="Y764" s="1324" t="s">
        <v>5143</v>
      </c>
    </row>
    <row r="765" spans="1:25" s="1028" customFormat="1" ht="33">
      <c r="A765" s="1319">
        <v>45</v>
      </c>
      <c r="B765" s="1171" t="s">
        <v>338</v>
      </c>
      <c r="C765" s="1189" t="s">
        <v>5051</v>
      </c>
      <c r="D765" s="1191">
        <v>0.4861111111111111</v>
      </c>
      <c r="E765" s="1171" t="s">
        <v>998</v>
      </c>
      <c r="F765" s="1171"/>
      <c r="G765" s="1171"/>
      <c r="H765" s="1171"/>
      <c r="I765" s="1149" t="str">
        <f>_xlfn.IFNA(VLOOKUP(瞬跳[[#This Row],[饋線
名稱]],線名!$A$4:$C$1571,2, ),"")</f>
        <v>福興</v>
      </c>
      <c r="J765" s="1149" t="str">
        <f>_xlfn.IFNA(VLOOKUP(B765,線名!$A$4:$C$951,3, ),"")</f>
        <v>9I30</v>
      </c>
      <c r="K765" s="1171">
        <v>51</v>
      </c>
      <c r="L765" s="1173">
        <v>1</v>
      </c>
      <c r="M765" s="1173"/>
      <c r="N765" s="1173">
        <v>1</v>
      </c>
      <c r="O765" s="1173"/>
      <c r="P765" s="1173"/>
      <c r="Q765" s="1173"/>
      <c r="R765" s="1174" t="s">
        <v>5140</v>
      </c>
      <c r="S765" s="1149" t="str">
        <f>_xlfn.IFNA(VLOOKUP(T765,線名!$V$4:$W$123,2, ),"")</f>
        <v>外物碰觸(鳥獸害)</v>
      </c>
      <c r="T765" s="1171" t="s">
        <v>258</v>
      </c>
      <c r="U765" s="1173"/>
      <c r="V765" s="1317" t="str">
        <f>_xlfn.XLOOKUP(瞬跳[[#This Row],[饋線
名稱]],線名!$A$4:$A$689,線名!$S$4:$S$689,"",0)</f>
        <v>秀水服務所</v>
      </c>
      <c r="W765" s="1171" t="s">
        <v>3089</v>
      </c>
      <c r="X765" s="1194" t="s">
        <v>5139</v>
      </c>
      <c r="Y765" s="1324" t="s">
        <v>5141</v>
      </c>
    </row>
    <row r="766" spans="1:25" s="1028" customFormat="1" ht="66">
      <c r="A766" s="1319">
        <v>46</v>
      </c>
      <c r="B766" s="1171" t="s">
        <v>1130</v>
      </c>
      <c r="C766" s="1189" t="s">
        <v>5051</v>
      </c>
      <c r="D766" s="1193">
        <v>0.66666666666666663</v>
      </c>
      <c r="E766" s="1171" t="s">
        <v>998</v>
      </c>
      <c r="F766" s="1171"/>
      <c r="G766" s="1171"/>
      <c r="H766" s="1171"/>
      <c r="I766" s="1149" t="str">
        <f>_xlfn.IFNA(VLOOKUP(瞬跳[[#This Row],[饋線
名稱]],線名!$A$4:$C$1571,2, ),"")</f>
        <v>二林</v>
      </c>
      <c r="J766" s="1149" t="str">
        <f>_xlfn.IFNA(VLOOKUP(B766,線名!$A$4:$C$951,3, ),"")</f>
        <v>埤北線</v>
      </c>
      <c r="K766" s="1171">
        <v>51</v>
      </c>
      <c r="L766" s="1173">
        <v>1</v>
      </c>
      <c r="M766" s="1173"/>
      <c r="N766" s="1173">
        <v>1</v>
      </c>
      <c r="O766" s="1173"/>
      <c r="P766" s="1173"/>
      <c r="Q766" s="1173"/>
      <c r="R766" s="1174" t="s">
        <v>5082</v>
      </c>
      <c r="S766" s="1149" t="str">
        <f>_xlfn.IFNA(VLOOKUP(T766,線名!$V$4:$W$123,2, ),"")</f>
        <v>外物碰觸</v>
      </c>
      <c r="T766" s="1171" t="s">
        <v>438</v>
      </c>
      <c r="U766" s="1173"/>
      <c r="V766" s="1317" t="str">
        <f>_xlfn.XLOOKUP(瞬跳[[#This Row],[饋線
名稱]],線名!$A$4:$A$689,線名!$S$4:$S$689,"",0)</f>
        <v>二林巡修課</v>
      </c>
      <c r="W766" s="1171" t="s">
        <v>3181</v>
      </c>
      <c r="X766" s="1194" t="s">
        <v>5083</v>
      </c>
      <c r="Y766" s="1324" t="s">
        <v>5087</v>
      </c>
    </row>
    <row r="767" spans="1:25" s="1028" customFormat="1" ht="33">
      <c r="A767" s="1319">
        <v>47</v>
      </c>
      <c r="B767" s="1171" t="s">
        <v>1051</v>
      </c>
      <c r="C767" s="1189" t="s">
        <v>5079</v>
      </c>
      <c r="D767" s="1193">
        <v>0.19930555555555554</v>
      </c>
      <c r="E767" s="1171" t="s">
        <v>998</v>
      </c>
      <c r="F767" s="1171"/>
      <c r="G767" s="1171"/>
      <c r="H767" s="1171"/>
      <c r="I767" s="1149" t="str">
        <f>_xlfn.IFNA(VLOOKUP(瞬跳[[#This Row],[饋線
名稱]],線名!$A$4:$C$1571,2, ),"")</f>
        <v>員東</v>
      </c>
      <c r="J767" s="1149" t="str">
        <f>_xlfn.IFNA(VLOOKUP(B767,線名!$A$4:$C$951,3, ),"")</f>
        <v>宏進線</v>
      </c>
      <c r="K767" s="1171">
        <v>51</v>
      </c>
      <c r="L767" s="1173">
        <v>1</v>
      </c>
      <c r="M767" s="1173"/>
      <c r="N767" s="1173">
        <v>1</v>
      </c>
      <c r="O767" s="1173"/>
      <c r="P767" s="1173"/>
      <c r="Q767" s="1173"/>
      <c r="R767" s="1174" t="s">
        <v>5084</v>
      </c>
      <c r="S767" s="1149" t="str">
        <f>_xlfn.IFNA(VLOOKUP(T767,線名!$V$4:$W$123,2, ),"")</f>
        <v>外物碰觸(鳥獸害)</v>
      </c>
      <c r="T767" s="1171" t="s">
        <v>3087</v>
      </c>
      <c r="U767" s="1173"/>
      <c r="V767" s="1317" t="s">
        <v>3052</v>
      </c>
      <c r="W767" s="1171" t="s">
        <v>3089</v>
      </c>
      <c r="X767" s="1194" t="s">
        <v>5086</v>
      </c>
      <c r="Y767" s="1171" t="s">
        <v>5085</v>
      </c>
    </row>
    <row r="768" spans="1:25" s="1028" customFormat="1" ht="49.5">
      <c r="A768" s="1319">
        <v>48</v>
      </c>
      <c r="B768" s="1171" t="s">
        <v>277</v>
      </c>
      <c r="C768" s="1189" t="s">
        <v>5080</v>
      </c>
      <c r="D768" s="1193">
        <v>0.19930555555555554</v>
      </c>
      <c r="E768" s="1171" t="s">
        <v>998</v>
      </c>
      <c r="F768" s="1171"/>
      <c r="G768" s="1171"/>
      <c r="H768" s="1171"/>
      <c r="I768" s="1149" t="str">
        <f>_xlfn.IFNA(VLOOKUP(瞬跳[[#This Row],[饋線
名稱]],線名!$A$4:$C$1571,2, ),"")</f>
        <v>溪湖</v>
      </c>
      <c r="J768" s="1149" t="str">
        <f>_xlfn.IFNA(VLOOKUP(B768,線名!$A$4:$C$951,3, ),"")</f>
        <v>湳底線</v>
      </c>
      <c r="K768" s="1171">
        <v>51</v>
      </c>
      <c r="L768" s="1173">
        <v>1</v>
      </c>
      <c r="M768" s="1173"/>
      <c r="N768" s="1173">
        <v>1</v>
      </c>
      <c r="O768" s="1173"/>
      <c r="P768" s="1173"/>
      <c r="Q768" s="1173"/>
      <c r="R768" s="1174" t="s">
        <v>5137</v>
      </c>
      <c r="S768" s="1149" t="str">
        <f>_xlfn.IFNA(VLOOKUP(T768,線名!$V$4:$W$123,2, ),"")</f>
        <v>外物碰觸</v>
      </c>
      <c r="T768" s="1171" t="s">
        <v>3182</v>
      </c>
      <c r="U768" s="1173"/>
      <c r="V768" s="1317" t="str">
        <f>_xlfn.XLOOKUP(瞬跳[[#This Row],[饋線
名稱]],線名!$A$4:$A$689,線名!$S$4:$S$689,"",0)</f>
        <v>員林巡修課</v>
      </c>
      <c r="W768" s="1171" t="s">
        <v>3181</v>
      </c>
      <c r="X768" s="1194" t="s">
        <v>5138</v>
      </c>
      <c r="Y768" s="1986" t="s">
        <v>5201</v>
      </c>
    </row>
    <row r="769" spans="1:25" s="1028" customFormat="1" ht="49.5">
      <c r="A769" s="1319">
        <v>49</v>
      </c>
      <c r="B769" s="1171" t="s">
        <v>191</v>
      </c>
      <c r="C769" s="1189" t="s">
        <v>5080</v>
      </c>
      <c r="D769" s="1193">
        <v>0.37013888888888885</v>
      </c>
      <c r="E769" s="1171" t="s">
        <v>998</v>
      </c>
      <c r="F769" s="1171"/>
      <c r="G769" s="1171"/>
      <c r="H769" s="1171"/>
      <c r="I769" s="1149" t="str">
        <f>_xlfn.IFNA(VLOOKUP(瞬跳[[#This Row],[饋線
名稱]],線名!$A$4:$C$1571,2, ),"")</f>
        <v>員南</v>
      </c>
      <c r="J769" s="1149" t="str">
        <f>_xlfn.IFNA(VLOOKUP(B769,線名!$A$4:$C$951,3, ),"")</f>
        <v>南靖線</v>
      </c>
      <c r="K769" s="1171" t="s">
        <v>1231</v>
      </c>
      <c r="L769" s="1173"/>
      <c r="M769" s="1173">
        <v>1</v>
      </c>
      <c r="N769" s="1173">
        <v>1</v>
      </c>
      <c r="O769" s="1173"/>
      <c r="P769" s="1173"/>
      <c r="Q769" s="1173"/>
      <c r="R769" s="1174" t="s">
        <v>5096</v>
      </c>
      <c r="S769" s="1149" t="str">
        <f>_xlfn.IFNA(VLOOKUP(T769,線名!$V$4:$W$123,2, ),"")</f>
        <v>外物碰觸(鳥獸害)</v>
      </c>
      <c r="T769" s="1171" t="s">
        <v>258</v>
      </c>
      <c r="U769" s="1173"/>
      <c r="V769" s="1317" t="s">
        <v>3052</v>
      </c>
      <c r="W769" s="1171" t="s">
        <v>3089</v>
      </c>
      <c r="X769" s="1194" t="s">
        <v>5097</v>
      </c>
      <c r="Y769" s="1987" t="s">
        <v>5098</v>
      </c>
    </row>
    <row r="770" spans="1:25" s="1028" customFormat="1" ht="31.5">
      <c r="A770" s="1319">
        <v>50</v>
      </c>
      <c r="B770" s="1171" t="s">
        <v>651</v>
      </c>
      <c r="C770" s="1189" t="s">
        <v>5088</v>
      </c>
      <c r="D770" s="1191">
        <v>0.25347222222222221</v>
      </c>
      <c r="E770" s="1171" t="s">
        <v>998</v>
      </c>
      <c r="F770" s="1171"/>
      <c r="G770" s="1171"/>
      <c r="H770" s="1171"/>
      <c r="I770" s="1149" t="str">
        <f>_xlfn.IFNA(VLOOKUP(瞬跳[[#This Row],[饋線
名稱]],線名!$A$4:$C$1571,2, ),"")</f>
        <v>鹿港</v>
      </c>
      <c r="J770" s="1149" t="str">
        <f>_xlfn.IFNA(VLOOKUP(B770,線名!$A$4:$C$951,3, ),"")</f>
        <v>鹿中線</v>
      </c>
      <c r="K770" s="1171" t="s">
        <v>3091</v>
      </c>
      <c r="L770" s="1173"/>
      <c r="M770" s="1173">
        <v>1</v>
      </c>
      <c r="N770" s="1173">
        <v>1</v>
      </c>
      <c r="O770" s="1173"/>
      <c r="P770" s="1173"/>
      <c r="Q770" s="1173"/>
      <c r="R770" s="1174" t="s">
        <v>5092</v>
      </c>
      <c r="S770" s="1149" t="str">
        <f>_xlfn.IFNA(VLOOKUP(T770,線名!$V$4:$W$123,2, ),"")</f>
        <v>外物碰觸(鳥獸害)</v>
      </c>
      <c r="T770" s="1171" t="s">
        <v>258</v>
      </c>
      <c r="U770" s="1173"/>
      <c r="V770" s="1317" t="str">
        <f>_xlfn.XLOOKUP(瞬跳[[#This Row],[饋線
名稱]],線名!$A$4:$A$689,線名!$S$4:$S$689,"",0)</f>
        <v>鹿和巡修課</v>
      </c>
      <c r="W770" s="1171" t="s">
        <v>3089</v>
      </c>
      <c r="X770" s="1985" t="s">
        <v>5093</v>
      </c>
      <c r="Y770" s="1987" t="s">
        <v>5095</v>
      </c>
    </row>
    <row r="771" spans="1:25" s="1028" customFormat="1">
      <c r="A771" s="1319">
        <v>51</v>
      </c>
      <c r="B771" s="1171" t="s">
        <v>882</v>
      </c>
      <c r="C771" s="1189" t="s">
        <v>5089</v>
      </c>
      <c r="D771" s="1193">
        <v>0.27847222222222223</v>
      </c>
      <c r="E771" s="1171" t="s">
        <v>998</v>
      </c>
      <c r="F771" s="1171"/>
      <c r="G771" s="1171"/>
      <c r="H771" s="1171"/>
      <c r="I771" s="1149" t="str">
        <f>_xlfn.IFNA(VLOOKUP(瞬跳[[#This Row],[饋線
名稱]],線名!$A$4:$C$1571,2, ),"")</f>
        <v>溪州</v>
      </c>
      <c r="J771" s="1149" t="str">
        <f>_xlfn.IFNA(VLOOKUP(B771,線名!$A$4:$C$951,3, ),"")</f>
        <v>田頭線</v>
      </c>
      <c r="K771" s="1171" t="s">
        <v>1231</v>
      </c>
      <c r="L771" s="1173"/>
      <c r="M771" s="1173">
        <v>1</v>
      </c>
      <c r="N771" s="1173">
        <v>1</v>
      </c>
      <c r="O771" s="1173"/>
      <c r="P771" s="1173"/>
      <c r="Q771" s="1173"/>
      <c r="R771" s="1174" t="s">
        <v>5090</v>
      </c>
      <c r="S771" s="1149" t="str">
        <f>_xlfn.IFNA(VLOOKUP(T771,線名!$V$4:$W$123,2, ),"")</f>
        <v>外物碰觸(鳥獸害)</v>
      </c>
      <c r="T771" s="1171" t="s">
        <v>258</v>
      </c>
      <c r="U771" s="1173"/>
      <c r="V771" s="1317" t="str">
        <f>_xlfn.XLOOKUP(瞬跳[[#This Row],[饋線
名稱]],線名!$A$4:$A$689,線名!$S$4:$S$689,"",0)</f>
        <v>二林巡修課</v>
      </c>
      <c r="W771" s="1171" t="s">
        <v>3089</v>
      </c>
      <c r="X771" s="1174" t="s">
        <v>5091</v>
      </c>
      <c r="Y771" s="1988" t="s">
        <v>5094</v>
      </c>
    </row>
    <row r="772" spans="1:25" s="1028" customFormat="1" ht="33">
      <c r="A772" s="1319">
        <v>52</v>
      </c>
      <c r="B772" s="1171" t="s">
        <v>1300</v>
      </c>
      <c r="C772" s="1189" t="s">
        <v>5089</v>
      </c>
      <c r="D772" s="1191">
        <v>0.85833333333333339</v>
      </c>
      <c r="E772" s="1171" t="s">
        <v>998</v>
      </c>
      <c r="F772" s="1171"/>
      <c r="G772" s="1171"/>
      <c r="H772" s="1171"/>
      <c r="I772" s="1149" t="str">
        <f>_xlfn.IFNA(VLOOKUP(瞬跳[[#This Row],[饋線
名稱]],線名!$A$4:$C$1571,2, ),"")</f>
        <v>員南</v>
      </c>
      <c r="J772" s="1149" t="str">
        <f>_xlfn.IFNA(VLOOKUP(B772,線名!$A$4:$C$951,3, ),"")</f>
        <v>莒光線</v>
      </c>
      <c r="K772" s="1171">
        <v>51</v>
      </c>
      <c r="L772" s="1173">
        <v>1</v>
      </c>
      <c r="M772" s="1173"/>
      <c r="N772" s="1173">
        <v>1</v>
      </c>
      <c r="O772" s="1173"/>
      <c r="P772" s="1173"/>
      <c r="Q772" s="1173"/>
      <c r="R772" s="1174" t="s">
        <v>5202</v>
      </c>
      <c r="S772" s="1149" t="str">
        <f>_xlfn.IFNA(VLOOKUP(T772,線名!$V$4:$W$123,2, ),"")</f>
        <v>電纜不良或劣化</v>
      </c>
      <c r="T772" s="1171" t="s">
        <v>3386</v>
      </c>
      <c r="U772" s="1173"/>
      <c r="V772" s="1317" t="str">
        <f>_xlfn.XLOOKUP(瞬跳[[#This Row],[饋線
名稱]],線名!$A$4:$A$689,線名!$S$4:$S$689,"",0)</f>
        <v>員林巡修課</v>
      </c>
      <c r="W772" s="1171" t="s">
        <v>3242</v>
      </c>
      <c r="X772" s="1194" t="s">
        <v>5243</v>
      </c>
      <c r="Y772" s="1171" t="s">
        <v>5219</v>
      </c>
    </row>
    <row r="773" spans="1:25" s="1028" customFormat="1">
      <c r="A773" s="1319">
        <v>53</v>
      </c>
      <c r="B773" s="1171" t="s">
        <v>413</v>
      </c>
      <c r="C773" s="1189" t="s">
        <v>5203</v>
      </c>
      <c r="D773" s="1193">
        <v>0.75555555555555554</v>
      </c>
      <c r="E773" s="1171" t="s">
        <v>998</v>
      </c>
      <c r="F773" s="1171"/>
      <c r="G773" s="1171"/>
      <c r="H773" s="1171"/>
      <c r="I773" s="1149" t="str">
        <f>_xlfn.IFNA(VLOOKUP(瞬跳[[#This Row],[饋線
名稱]],線名!$A$4:$C$1571,2, ),"")</f>
        <v>大竹</v>
      </c>
      <c r="J773" s="1149" t="str">
        <f>_xlfn.IFNA(VLOOKUP(B773,線名!$A$4:$C$951,3, ),"")</f>
        <v>福山線</v>
      </c>
      <c r="K773" s="1171">
        <v>51</v>
      </c>
      <c r="L773" s="1173">
        <v>1</v>
      </c>
      <c r="M773" s="1173"/>
      <c r="N773" s="1173">
        <v>1</v>
      </c>
      <c r="O773" s="1173"/>
      <c r="P773" s="1173"/>
      <c r="Q773" s="1173"/>
      <c r="R773" s="1174" t="s">
        <v>5206</v>
      </c>
      <c r="S773" s="1149" t="str">
        <f>_xlfn.IFNA(VLOOKUP(T773,線名!$V$4:$W$123,2, ),"")</f>
        <v>雷害</v>
      </c>
      <c r="T773" s="1171" t="s">
        <v>1857</v>
      </c>
      <c r="U773" s="1173"/>
      <c r="V773" s="1317" t="str">
        <f>_xlfn.XLOOKUP(瞬跳[[#This Row],[饋線
名稱]],線名!$A$4:$A$689,線名!$S$4:$S$689,"",0)</f>
        <v>市區巡修課</v>
      </c>
      <c r="W773" s="1171" t="s">
        <v>3132</v>
      </c>
      <c r="X773" s="1194" t="s">
        <v>5208</v>
      </c>
      <c r="Y773" s="1324" t="s">
        <v>5207</v>
      </c>
    </row>
    <row r="774" spans="1:25" s="1028" customFormat="1">
      <c r="A774" s="1319">
        <v>54</v>
      </c>
      <c r="B774" s="1171" t="s">
        <v>850</v>
      </c>
      <c r="C774" s="1189" t="s">
        <v>5150</v>
      </c>
      <c r="D774" s="1193">
        <v>0.21319444444444444</v>
      </c>
      <c r="E774" s="1171" t="s">
        <v>998</v>
      </c>
      <c r="F774" s="1171"/>
      <c r="G774" s="1171"/>
      <c r="H774" s="1171"/>
      <c r="I774" s="1149" t="str">
        <f>_xlfn.IFNA(VLOOKUP(瞬跳[[#This Row],[饋線
名稱]],線名!$A$4:$C$1571,2, ),"")</f>
        <v>草湖</v>
      </c>
      <c r="J774" s="1149" t="str">
        <f>_xlfn.IFNA(VLOOKUP(B774,線名!$A$4:$C$951,3, ),"")</f>
        <v>崙腳線</v>
      </c>
      <c r="K774" s="1171" t="s">
        <v>1231</v>
      </c>
      <c r="L774" s="1173"/>
      <c r="M774" s="1173">
        <v>1</v>
      </c>
      <c r="N774" s="1173">
        <v>1</v>
      </c>
      <c r="O774" s="1173"/>
      <c r="P774" s="1173"/>
      <c r="Q774" s="1173"/>
      <c r="R774" s="1174" t="s">
        <v>5204</v>
      </c>
      <c r="S774" s="1149" t="str">
        <f>_xlfn.IFNA(VLOOKUP(T774,線名!$V$4:$W$123,2, ),"")</f>
        <v>外物碰觸</v>
      </c>
      <c r="T774" s="1171" t="s">
        <v>438</v>
      </c>
      <c r="U774" s="1173"/>
      <c r="V774" s="1317" t="str">
        <f>_xlfn.XLOOKUP(瞬跳[[#This Row],[饋線
名稱]],線名!$A$4:$A$689,線名!$S$4:$S$689,"",0)</f>
        <v>二林巡修課</v>
      </c>
      <c r="W774" s="1171" t="s">
        <v>3181</v>
      </c>
      <c r="X774" s="1194"/>
      <c r="Y774" s="1171" t="s">
        <v>5205</v>
      </c>
    </row>
    <row r="775" spans="1:25" s="1028" customFormat="1">
      <c r="A775" s="1319">
        <v>55</v>
      </c>
      <c r="B775" s="1171" t="s">
        <v>1130</v>
      </c>
      <c r="C775" s="1189" t="s">
        <v>5150</v>
      </c>
      <c r="D775" s="1193">
        <v>0.41944444444444445</v>
      </c>
      <c r="E775" s="1171" t="s">
        <v>998</v>
      </c>
      <c r="F775" s="1171"/>
      <c r="G775" s="1171"/>
      <c r="H775" s="1171"/>
      <c r="I775" s="1149" t="str">
        <f>_xlfn.IFNA(VLOOKUP(瞬跳[[#This Row],[饋線
名稱]],線名!$A$4:$C$1571,2, ),"")</f>
        <v>二林</v>
      </c>
      <c r="J775" s="1149" t="str">
        <f>_xlfn.IFNA(VLOOKUP(B775,線名!$A$4:$C$951,3, ),"")</f>
        <v>埤北線</v>
      </c>
      <c r="K775" s="1171" t="s">
        <v>3091</v>
      </c>
      <c r="L775" s="1173"/>
      <c r="M775" s="1173">
        <v>1</v>
      </c>
      <c r="N775" s="1173">
        <v>1</v>
      </c>
      <c r="O775" s="1173"/>
      <c r="P775" s="1173"/>
      <c r="Q775" s="1173"/>
      <c r="R775" s="2001" t="s">
        <v>5223</v>
      </c>
      <c r="S775" s="1149" t="str">
        <f>_xlfn.IFNA(VLOOKUP(T775,線名!$V$4:$W$123,2, ),"")</f>
        <v>外物碰觸(鳥獸害)</v>
      </c>
      <c r="T775" s="1171" t="s">
        <v>3087</v>
      </c>
      <c r="U775" s="1173"/>
      <c r="V775" s="1317" t="str">
        <f>_xlfn.XLOOKUP(瞬跳[[#This Row],[饋線
名稱]],線名!$A$4:$A$689,線名!$S$4:$S$689,"",0)</f>
        <v>二林巡修課</v>
      </c>
      <c r="W775" s="1171" t="s">
        <v>3089</v>
      </c>
      <c r="X775" s="2001" t="s">
        <v>5162</v>
      </c>
      <c r="Y775" s="1171" t="s">
        <v>5224</v>
      </c>
    </row>
    <row r="776" spans="1:25" s="1028" customFormat="1">
      <c r="A776" s="1319">
        <v>56</v>
      </c>
      <c r="B776" s="1171" t="s">
        <v>3551</v>
      </c>
      <c r="C776" s="1189" t="s">
        <v>5150</v>
      </c>
      <c r="D776" s="1193">
        <v>0.68819444444444444</v>
      </c>
      <c r="E776" s="1171" t="s">
        <v>998</v>
      </c>
      <c r="F776" s="1171"/>
      <c r="G776" s="1171"/>
      <c r="H776" s="1171"/>
      <c r="I776" s="1149" t="str">
        <f>_xlfn.IFNA(VLOOKUP(瞬跳[[#This Row],[饋線
名稱]],線名!$A$4:$C$1571,2, ),"")</f>
        <v>芳苑</v>
      </c>
      <c r="J776" s="1149" t="str">
        <f>_xlfn.IFNA(VLOOKUP(B776,線名!$A$4:$C$951,3, ),"")</f>
        <v>芳林線</v>
      </c>
      <c r="K776" s="1171">
        <v>51</v>
      </c>
      <c r="L776" s="1173">
        <v>1</v>
      </c>
      <c r="M776" s="1173"/>
      <c r="N776" s="1173">
        <v>1</v>
      </c>
      <c r="O776" s="1173"/>
      <c r="P776" s="1173"/>
      <c r="Q776" s="1173"/>
      <c r="R776" s="1174" t="s">
        <v>5210</v>
      </c>
      <c r="S776" s="1149" t="str">
        <f>_xlfn.IFNA(VLOOKUP(T776,線名!$V$4:$W$123,2, ),"")</f>
        <v>外物碰觸(鳥獸害)</v>
      </c>
      <c r="T776" s="1171" t="s">
        <v>3087</v>
      </c>
      <c r="U776" s="1173"/>
      <c r="V776" s="1317" t="str">
        <f>_xlfn.XLOOKUP(瞬跳[[#This Row],[饋線
名稱]],線名!$A$4:$A$689,線名!$S$4:$S$689,"",0)</f>
        <v>二林巡修課</v>
      </c>
      <c r="W776" s="1171" t="s">
        <v>3089</v>
      </c>
      <c r="X776" s="1194" t="s">
        <v>5211</v>
      </c>
      <c r="Y776" s="1171" t="s">
        <v>5209</v>
      </c>
    </row>
    <row r="777" spans="1:25" s="1028" customFormat="1" ht="49.5">
      <c r="A777" s="1319">
        <v>57</v>
      </c>
      <c r="B777" s="1171" t="s">
        <v>740</v>
      </c>
      <c r="C777" s="1189" t="s">
        <v>5150</v>
      </c>
      <c r="D777" s="1191">
        <v>0.74097222222222225</v>
      </c>
      <c r="E777" s="1171" t="s">
        <v>998</v>
      </c>
      <c r="F777" s="1171"/>
      <c r="G777" s="1171"/>
      <c r="H777" s="1171"/>
      <c r="I777" s="1149" t="str">
        <f>_xlfn.IFNA(VLOOKUP(瞬跳[[#This Row],[饋線
名稱]],線名!$A$4:$C$1571,2, ),"")</f>
        <v>漢寶</v>
      </c>
      <c r="J777" s="1149" t="str">
        <f>_xlfn.IFNA(VLOOKUP(B777,線名!$A$4:$C$951,3, ),"")</f>
        <v>9G38</v>
      </c>
      <c r="K777" s="1171">
        <v>51</v>
      </c>
      <c r="L777" s="1173">
        <v>1</v>
      </c>
      <c r="M777" s="1173"/>
      <c r="N777" s="1173">
        <v>1</v>
      </c>
      <c r="O777" s="1173"/>
      <c r="P777" s="1173"/>
      <c r="Q777" s="1173"/>
      <c r="R777" s="1174" t="s">
        <v>5221</v>
      </c>
      <c r="S777" s="1149" t="str">
        <f>_xlfn.IFNA(VLOOKUP(T777,線名!$V$4:$W$123,2, ),"")</f>
        <v>礙子不良</v>
      </c>
      <c r="T777" s="1171" t="s">
        <v>988</v>
      </c>
      <c r="U777" s="1173"/>
      <c r="V777" s="1317" t="str">
        <f>_xlfn.XLOOKUP(瞬跳[[#This Row],[饋線
名稱]],線名!$A$4:$A$689,線名!$S$4:$S$689,"",0)</f>
        <v>鹿和巡修課</v>
      </c>
      <c r="W777" s="1171" t="s">
        <v>3242</v>
      </c>
      <c r="X777" s="1194" t="s">
        <v>5220</v>
      </c>
      <c r="Y777" s="1171" t="s">
        <v>5222</v>
      </c>
    </row>
    <row r="778" spans="1:25" s="1028" customFormat="1" ht="33">
      <c r="A778" s="1319">
        <v>58</v>
      </c>
      <c r="B778" s="1171" t="s">
        <v>699</v>
      </c>
      <c r="C778" s="1189" t="s">
        <v>5150</v>
      </c>
      <c r="D778" s="1191">
        <v>0.74652777777777779</v>
      </c>
      <c r="E778" s="1171" t="s">
        <v>998</v>
      </c>
      <c r="F778" s="1171"/>
      <c r="G778" s="1171"/>
      <c r="H778" s="1171"/>
      <c r="I778" s="1149" t="str">
        <f>_xlfn.IFNA(VLOOKUP(瞬跳[[#This Row],[饋線
名稱]],線名!$A$4:$C$1571,2, ),"")</f>
        <v>福興</v>
      </c>
      <c r="J778" s="1149" t="str">
        <f>_xlfn.IFNA(VLOOKUP(B778,線名!$A$4:$C$951,3, ),"")</f>
        <v>9I39</v>
      </c>
      <c r="K778" s="1171">
        <v>51</v>
      </c>
      <c r="L778" s="1173">
        <v>1</v>
      </c>
      <c r="M778" s="1173"/>
      <c r="N778" s="1173">
        <v>1</v>
      </c>
      <c r="O778" s="1173"/>
      <c r="P778" s="1173"/>
      <c r="Q778" s="1173"/>
      <c r="R778" s="1174" t="s">
        <v>5241</v>
      </c>
      <c r="S778" s="1149" t="str">
        <f>_xlfn.IFNA(VLOOKUP(T778,線名!$V$4:$W$123,2, ),"")</f>
        <v>外物碰觸(鳥獸害)</v>
      </c>
      <c r="T778" s="1171" t="s">
        <v>258</v>
      </c>
      <c r="U778" s="1173"/>
      <c r="V778" s="1317" t="s">
        <v>3589</v>
      </c>
      <c r="W778" s="1171" t="s">
        <v>3089</v>
      </c>
      <c r="X778" s="1194" t="s">
        <v>5229</v>
      </c>
      <c r="Y778" s="1171" t="s">
        <v>5242</v>
      </c>
    </row>
    <row r="779" spans="1:25" s="1028" customFormat="1" ht="49.5">
      <c r="A779" s="1319">
        <v>59</v>
      </c>
      <c r="B779" s="1171" t="s">
        <v>300</v>
      </c>
      <c r="C779" s="1189" t="s">
        <v>5150</v>
      </c>
      <c r="D779" s="1193">
        <v>0.75486111111111109</v>
      </c>
      <c r="E779" s="1171" t="s">
        <v>998</v>
      </c>
      <c r="F779" s="1171"/>
      <c r="G779" s="1171"/>
      <c r="H779" s="1171"/>
      <c r="I779" s="1149" t="str">
        <f>_xlfn.IFNA(VLOOKUP(瞬跳[[#This Row],[饋線
名稱]],線名!$A$4:$C$1571,2, ),"")</f>
        <v>溝墘</v>
      </c>
      <c r="J779" s="1149" t="str">
        <f>_xlfn.IFNA(VLOOKUP(B779,線名!$A$4:$C$951,3, ),"")</f>
        <v>溝東線</v>
      </c>
      <c r="K779" s="1171">
        <v>51</v>
      </c>
      <c r="L779" s="1173">
        <v>1</v>
      </c>
      <c r="M779" s="1173"/>
      <c r="N779" s="1173">
        <v>1</v>
      </c>
      <c r="O779" s="1173"/>
      <c r="P779" s="1173"/>
      <c r="Q779" s="1173"/>
      <c r="R779" s="1174" t="s">
        <v>5245</v>
      </c>
      <c r="S779" s="1149" t="str">
        <f>_xlfn.IFNA(VLOOKUP(T779,線名!$V$4:$W$123,2, ),"")</f>
        <v>雷害</v>
      </c>
      <c r="T779" s="1171" t="s">
        <v>1857</v>
      </c>
      <c r="U779" s="1173"/>
      <c r="V779" s="1317" t="str">
        <f>_xlfn.XLOOKUP(瞬跳[[#This Row],[饋線
名稱]],線名!$A$4:$A$689,線名!$S$4:$S$689,"",0)</f>
        <v>鹿和巡修課</v>
      </c>
      <c r="W779" s="1171" t="s">
        <v>3132</v>
      </c>
      <c r="X779" s="1174" t="s">
        <v>5246</v>
      </c>
      <c r="Y779" s="1171" t="s">
        <v>5247</v>
      </c>
    </row>
    <row r="780" spans="1:25" s="1028" customFormat="1">
      <c r="A780" s="1319">
        <v>60</v>
      </c>
      <c r="B780" s="1171" t="s">
        <v>447</v>
      </c>
      <c r="C780" s="1189" t="s">
        <v>5150</v>
      </c>
      <c r="D780" s="1193">
        <v>0.79513888888888884</v>
      </c>
      <c r="E780" s="1171" t="s">
        <v>998</v>
      </c>
      <c r="F780" s="1171"/>
      <c r="G780" s="1171"/>
      <c r="H780" s="1171"/>
      <c r="I780" s="1149" t="str">
        <f>_xlfn.IFNA(VLOOKUP(瞬跳[[#This Row],[饋線
名稱]],線名!$A$4:$C$1571,2, ),"")</f>
        <v>大城</v>
      </c>
      <c r="J780" s="1149" t="str">
        <f>_xlfn.IFNA(VLOOKUP(B780,線名!$A$4:$C$951,3, ),"")</f>
        <v>9L23</v>
      </c>
      <c r="K780" s="1171">
        <v>51</v>
      </c>
      <c r="L780" s="1173">
        <v>1</v>
      </c>
      <c r="M780" s="1173"/>
      <c r="N780" s="1173">
        <v>1</v>
      </c>
      <c r="O780" s="1173"/>
      <c r="P780" s="1173"/>
      <c r="Q780" s="1173"/>
      <c r="R780" s="1174" t="s">
        <v>5248</v>
      </c>
      <c r="S780" s="1149" t="str">
        <f>_xlfn.IFNA(VLOOKUP(T780,線名!$V$4:$W$123,2, ),"")</f>
        <v>雷害</v>
      </c>
      <c r="T780" s="1171" t="s">
        <v>1857</v>
      </c>
      <c r="U780" s="1173"/>
      <c r="V780" s="1317" t="str">
        <f>_xlfn.XLOOKUP(瞬跳[[#This Row],[饋線
名稱]],線名!$A$4:$A$689,線名!$S$4:$S$689,"",0)</f>
        <v>二林巡修課</v>
      </c>
      <c r="W780" s="1171" t="s">
        <v>3132</v>
      </c>
      <c r="X780" s="1194"/>
      <c r="Y780" s="1171"/>
    </row>
    <row r="781" spans="1:25" s="1028" customFormat="1">
      <c r="A781" s="1319">
        <v>61</v>
      </c>
      <c r="B781" s="1171" t="s">
        <v>575</v>
      </c>
      <c r="C781" s="1189" t="s">
        <v>5150</v>
      </c>
      <c r="D781" s="1193">
        <v>0.82708333333333339</v>
      </c>
      <c r="E781" s="1171" t="s">
        <v>998</v>
      </c>
      <c r="F781" s="1171"/>
      <c r="G781" s="1171"/>
      <c r="H781" s="1171"/>
      <c r="I781" s="1149" t="str">
        <f>_xlfn.IFNA(VLOOKUP(瞬跳[[#This Row],[饋線
名稱]],線名!$A$4:$C$1571,2, ),"")</f>
        <v>溪湖</v>
      </c>
      <c r="J781" s="1149" t="str">
        <f>_xlfn.IFNA(VLOOKUP(B781,線名!$A$4:$C$951,3, ),"")</f>
        <v>湖南線</v>
      </c>
      <c r="K781" s="1171">
        <v>51</v>
      </c>
      <c r="L781" s="1173">
        <v>1</v>
      </c>
      <c r="M781" s="1173"/>
      <c r="N781" s="1173">
        <v>1</v>
      </c>
      <c r="O781" s="1173"/>
      <c r="P781" s="1173"/>
      <c r="Q781" s="1173"/>
      <c r="R781" s="1174" t="s">
        <v>5237</v>
      </c>
      <c r="S781" s="1149" t="str">
        <f>_xlfn.IFNA(VLOOKUP(T781,線名!$V$4:$W$123,2, ),"")</f>
        <v>雷害</v>
      </c>
      <c r="T781" s="1171" t="s">
        <v>1857</v>
      </c>
      <c r="U781" s="1173"/>
      <c r="V781" s="1317" t="str">
        <f>_xlfn.XLOOKUP(瞬跳[[#This Row],[饋線
名稱]],線名!$A$4:$A$689,線名!$S$4:$S$689,"",0)</f>
        <v>員林巡修課</v>
      </c>
      <c r="W781" s="1171" t="s">
        <v>3132</v>
      </c>
      <c r="X781" s="1174" t="s">
        <v>5240</v>
      </c>
      <c r="Y781" s="1171" t="s">
        <v>5238</v>
      </c>
    </row>
    <row r="782" spans="1:25" s="1028" customFormat="1">
      <c r="A782" s="1319">
        <v>62</v>
      </c>
      <c r="B782" s="1171" t="s">
        <v>5234</v>
      </c>
      <c r="C782" s="1189" t="s">
        <v>5150</v>
      </c>
      <c r="D782" s="1193">
        <v>0.82708333333333339</v>
      </c>
      <c r="E782" s="1171" t="s">
        <v>998</v>
      </c>
      <c r="F782" s="1171"/>
      <c r="G782" s="1171"/>
      <c r="H782" s="1171"/>
      <c r="I782" s="1149" t="str">
        <f>_xlfn.IFNA(VLOOKUP(瞬跳[[#This Row],[饋線
名稱]],線名!$A$4:$C$1571,2, ),"")</f>
        <v>彰林</v>
      </c>
      <c r="J782" s="1149" t="str">
        <f>_xlfn.IFNA(VLOOKUP(B782,線名!$A$4:$C$951,3, ),"")</f>
        <v>9M26</v>
      </c>
      <c r="K782" s="1171" t="s">
        <v>1231</v>
      </c>
      <c r="L782" s="1173"/>
      <c r="M782" s="1173">
        <v>1</v>
      </c>
      <c r="N782" s="1173">
        <v>1</v>
      </c>
      <c r="O782" s="1173"/>
      <c r="P782" s="1173"/>
      <c r="Q782" s="1173"/>
      <c r="R782" s="1174" t="s">
        <v>5237</v>
      </c>
      <c r="S782" s="1149" t="str">
        <f>_xlfn.IFNA(VLOOKUP(T782,線名!$V$4:$W$123,2, ),"")</f>
        <v>雷害</v>
      </c>
      <c r="T782" s="1171" t="s">
        <v>1857</v>
      </c>
      <c r="U782" s="1173"/>
      <c r="V782" s="1317" t="s">
        <v>3590</v>
      </c>
      <c r="W782" s="1171" t="s">
        <v>3132</v>
      </c>
      <c r="X782" s="1174" t="s">
        <v>5235</v>
      </c>
      <c r="Y782" s="1171" t="s">
        <v>5238</v>
      </c>
    </row>
    <row r="783" spans="1:25" s="1028" customFormat="1" ht="66">
      <c r="A783" s="1319">
        <v>63</v>
      </c>
      <c r="B783" s="1171" t="s">
        <v>1539</v>
      </c>
      <c r="C783" s="1189" t="s">
        <v>5157</v>
      </c>
      <c r="D783" s="1191">
        <v>0.19027777777777777</v>
      </c>
      <c r="E783" s="1171" t="s">
        <v>998</v>
      </c>
      <c r="F783" s="1171"/>
      <c r="G783" s="1171"/>
      <c r="H783" s="1171"/>
      <c r="I783" s="1149" t="str">
        <f>_xlfn.IFNA(VLOOKUP(瞬跳[[#This Row],[饋線
名稱]],線名!$A$4:$C$1571,2, ),"")</f>
        <v>田中</v>
      </c>
      <c r="J783" s="1149" t="str">
        <f>_xlfn.IFNA(VLOOKUP(B783,線名!$A$4:$C$951,3, ),"")</f>
        <v>IG38</v>
      </c>
      <c r="K783" s="1171" t="s">
        <v>1231</v>
      </c>
      <c r="L783" s="1173"/>
      <c r="M783" s="1173">
        <v>1</v>
      </c>
      <c r="N783" s="1173">
        <v>1</v>
      </c>
      <c r="O783" s="1173"/>
      <c r="P783" s="1173"/>
      <c r="Q783" s="1173"/>
      <c r="R783" s="1174" t="s">
        <v>5230</v>
      </c>
      <c r="S783" s="1149" t="str">
        <f>_xlfn.IFNA(VLOOKUP(T783,線名!$V$4:$W$123,2, ),"")</f>
        <v>樹竹碰觸</v>
      </c>
      <c r="T783" s="1171" t="s">
        <v>1673</v>
      </c>
      <c r="U783" s="1173"/>
      <c r="V783" s="1317" t="str">
        <f>_xlfn.XLOOKUP(瞬跳[[#This Row],[饋線
名稱]],線名!$A$4:$A$689,線名!$S$4:$S$689,"",0)</f>
        <v>社頭服務所</v>
      </c>
      <c r="W783" s="1171" t="s">
        <v>3194</v>
      </c>
      <c r="X783" s="1194" t="s">
        <v>5231</v>
      </c>
      <c r="Y783" s="1171"/>
    </row>
    <row r="784" spans="1:25" s="1028" customFormat="1">
      <c r="A784" s="1319">
        <v>64</v>
      </c>
      <c r="B784" s="1171" t="s">
        <v>1493</v>
      </c>
      <c r="C784" s="1189" t="s">
        <v>5157</v>
      </c>
      <c r="D784" s="1191">
        <v>0.71458333333333324</v>
      </c>
      <c r="E784" s="1171" t="s">
        <v>998</v>
      </c>
      <c r="F784" s="1171"/>
      <c r="G784" s="1171"/>
      <c r="H784" s="1171"/>
      <c r="I784" s="1149" t="str">
        <f>_xlfn.IFNA(VLOOKUP(瞬跳[[#This Row],[饋線
名稱]],線名!$A$4:$C$1571,2, ),"")</f>
        <v>花壇</v>
      </c>
      <c r="J784" s="1149" t="str">
        <f>_xlfn.IFNA(VLOOKUP(B784,線名!$A$4:$C$951,3, ),"")</f>
        <v>9P16</v>
      </c>
      <c r="K784" s="1171">
        <v>51</v>
      </c>
      <c r="L784" s="1173">
        <v>1</v>
      </c>
      <c r="M784" s="1173"/>
      <c r="N784" s="1173">
        <v>1</v>
      </c>
      <c r="O784" s="1173"/>
      <c r="P784" s="1173"/>
      <c r="Q784" s="1173"/>
      <c r="R784" s="1174" t="s">
        <v>5232</v>
      </c>
      <c r="S784" s="1149" t="str">
        <f>_xlfn.IFNA(VLOOKUP(T784,線名!$V$4:$W$123,2, ),"")</f>
        <v>雷害</v>
      </c>
      <c r="T784" s="1171" t="s">
        <v>1857</v>
      </c>
      <c r="U784" s="1173"/>
      <c r="V784" s="1317" t="str">
        <f>_xlfn.XLOOKUP(瞬跳[[#This Row],[饋線
名稱]],線名!$A$4:$A$689,線名!$S$4:$S$689,"",0)</f>
        <v>花壇服務所</v>
      </c>
      <c r="W784" s="1171" t="s">
        <v>3132</v>
      </c>
      <c r="X784" s="1194"/>
      <c r="Y784" s="1171"/>
    </row>
    <row r="785" spans="1:25" s="1028" customFormat="1">
      <c r="A785" s="1319">
        <v>65</v>
      </c>
      <c r="B785" s="1171" t="s">
        <v>1260</v>
      </c>
      <c r="C785" s="1189" t="s">
        <v>5157</v>
      </c>
      <c r="D785" s="1193">
        <v>0.71875</v>
      </c>
      <c r="E785" s="1171" t="s">
        <v>998</v>
      </c>
      <c r="F785" s="1171"/>
      <c r="G785" s="1171"/>
      <c r="H785" s="1171"/>
      <c r="I785" s="1149" t="str">
        <f>_xlfn.IFNA(VLOOKUP(瞬跳[[#This Row],[饋線
名稱]],線名!$A$4:$C$1571,2, ),"")</f>
        <v>彰西</v>
      </c>
      <c r="J785" s="1149" t="str">
        <f>_xlfn.IFNA(VLOOKUP(B785,線名!$A$4:$C$951,3, ),"")</f>
        <v>崙平線</v>
      </c>
      <c r="K785" s="1171">
        <v>51</v>
      </c>
      <c r="L785" s="1173">
        <v>1</v>
      </c>
      <c r="M785" s="1173"/>
      <c r="N785" s="1173">
        <v>1</v>
      </c>
      <c r="O785" s="1173"/>
      <c r="P785" s="1173"/>
      <c r="Q785" s="1173"/>
      <c r="R785" s="1174" t="s">
        <v>1858</v>
      </c>
      <c r="S785" s="1149" t="str">
        <f>_xlfn.IFNA(VLOOKUP(T785,線名!$V$4:$W$123,2, ),"")</f>
        <v>雷害</v>
      </c>
      <c r="T785" s="1171" t="s">
        <v>1857</v>
      </c>
      <c r="U785" s="1173"/>
      <c r="V785" s="1317" t="str">
        <f>_xlfn.XLOOKUP(瞬跳[[#This Row],[饋線
名稱]],線名!$A$4:$A$689,線名!$S$4:$S$689,"",0)</f>
        <v>市區巡修課</v>
      </c>
      <c r="W785" s="1171" t="s">
        <v>3132</v>
      </c>
      <c r="X785" s="1194"/>
      <c r="Y785" s="1171"/>
    </row>
    <row r="786" spans="1:25" s="1028" customFormat="1">
      <c r="A786" s="1319">
        <v>66</v>
      </c>
      <c r="B786" s="1171" t="s">
        <v>410</v>
      </c>
      <c r="C786" s="1189" t="s">
        <v>5160</v>
      </c>
      <c r="D786" s="1193">
        <v>0.29375000000000001</v>
      </c>
      <c r="E786" s="1171" t="s">
        <v>998</v>
      </c>
      <c r="F786" s="1171"/>
      <c r="G786" s="1171"/>
      <c r="H786" s="1171"/>
      <c r="I786" s="1149" t="str">
        <f>_xlfn.IFNA(VLOOKUP(瞬跳[[#This Row],[饋線
名稱]],線名!$A$4:$C$1571,2, ),"")</f>
        <v>大竹</v>
      </c>
      <c r="J786" s="1149" t="str">
        <f>_xlfn.IFNA(VLOOKUP(B786,線名!$A$4:$C$951,3, ),"")</f>
        <v>快官線</v>
      </c>
      <c r="K786" s="1171">
        <v>51</v>
      </c>
      <c r="L786" s="1173">
        <v>1</v>
      </c>
      <c r="M786" s="1173"/>
      <c r="N786" s="1173"/>
      <c r="O786" s="1173"/>
      <c r="P786" s="1173"/>
      <c r="Q786" s="1173"/>
      <c r="R786" s="1174" t="s">
        <v>5244</v>
      </c>
      <c r="S786" s="1149" t="str">
        <f>_xlfn.IFNA(VLOOKUP(T786,線名!$V$4:$W$123,2, ),"")</f>
        <v>避雷器不良</v>
      </c>
      <c r="T786" s="1171" t="s">
        <v>453</v>
      </c>
      <c r="U786" s="1173"/>
      <c r="V786" s="1317" t="str">
        <f>_xlfn.XLOOKUP(瞬跳[[#This Row],[饋線
名稱]],線名!$A$4:$A$689,線名!$S$4:$S$689,"",0)</f>
        <v>市區巡修課</v>
      </c>
      <c r="W786" s="1171" t="s">
        <v>3242</v>
      </c>
      <c r="X786" s="1194" t="s">
        <v>5249</v>
      </c>
      <c r="Y786" s="1171" t="s">
        <v>5250</v>
      </c>
    </row>
    <row r="787" spans="1:25" s="1028" customFormat="1">
      <c r="A787" s="1319">
        <v>67</v>
      </c>
      <c r="B787" s="1171" t="s">
        <v>3538</v>
      </c>
      <c r="C787" s="1189" t="s">
        <v>5214</v>
      </c>
      <c r="D787" s="1193">
        <v>0.20486111111111113</v>
      </c>
      <c r="E787" s="1171" t="s">
        <v>998</v>
      </c>
      <c r="F787" s="1171"/>
      <c r="G787" s="1171"/>
      <c r="H787" s="1171"/>
      <c r="I787" s="1149" t="str">
        <f>_xlfn.IFNA(VLOOKUP(瞬跳[[#This Row],[饋線
名稱]],線名!$A$4:$C$1571,2, ),"")</f>
        <v>員東</v>
      </c>
      <c r="J787" s="1149" t="str">
        <f>_xlfn.IFNA(VLOOKUP(B787,線名!$A$4:$C$951,3, ),"")</f>
        <v>IU21</v>
      </c>
      <c r="K787" s="1171">
        <v>51</v>
      </c>
      <c r="L787" s="1173">
        <v>1</v>
      </c>
      <c r="M787" s="1173"/>
      <c r="N787" s="1173"/>
      <c r="O787" s="1173"/>
      <c r="P787" s="1173"/>
      <c r="Q787" s="1173"/>
      <c r="R787" s="1174"/>
      <c r="S787" s="1149" t="str">
        <f>_xlfn.IFNA(VLOOKUP(T787,線名!$V$4:$W$123,2, ),"")</f>
        <v/>
      </c>
      <c r="T787" s="1171"/>
      <c r="U787" s="1173"/>
      <c r="V787" s="1317" t="str">
        <f>_xlfn.XLOOKUP(瞬跳[[#This Row],[饋線
名稱]],線名!$A$4:$A$689,線名!$S$4:$S$689,"",0)</f>
        <v>員林巡修課</v>
      </c>
      <c r="W787" s="1171"/>
      <c r="X787" s="1194" t="s">
        <v>5260</v>
      </c>
      <c r="Y787" s="1171"/>
    </row>
    <row r="788" spans="1:25" s="1028" customFormat="1" ht="33">
      <c r="A788" s="1319">
        <v>68</v>
      </c>
      <c r="B788" s="1171" t="s">
        <v>1450</v>
      </c>
      <c r="C788" s="1189" t="s">
        <v>5214</v>
      </c>
      <c r="D788" s="1193">
        <v>0.61805555555555558</v>
      </c>
      <c r="E788" s="1171" t="s">
        <v>998</v>
      </c>
      <c r="F788" s="1171"/>
      <c r="G788" s="1171"/>
      <c r="H788" s="1171"/>
      <c r="I788" s="1149" t="str">
        <f>_xlfn.IFNA(VLOOKUP(瞬跳[[#This Row],[饋線
名稱]],線名!$A$4:$C$1571,2, ),"")</f>
        <v>全興</v>
      </c>
      <c r="J788" s="1149" t="str">
        <f>_xlfn.IFNA(VLOOKUP(B788,線名!$A$4:$C$951,3, ),"")</f>
        <v>IZ26</v>
      </c>
      <c r="K788" s="1171" t="s">
        <v>1231</v>
      </c>
      <c r="L788" s="1173"/>
      <c r="M788" s="1173">
        <v>1</v>
      </c>
      <c r="N788" s="1173">
        <v>1</v>
      </c>
      <c r="O788" s="1173"/>
      <c r="P788" s="1173"/>
      <c r="Q788" s="1173"/>
      <c r="R788" s="1174" t="s">
        <v>5226</v>
      </c>
      <c r="S788" s="1149" t="str">
        <f>_xlfn.IFNA(VLOOKUP(T788,線名!$V$4:$W$123,2, ),"")</f>
        <v>外物碰觸</v>
      </c>
      <c r="T788" s="1171" t="s">
        <v>3182</v>
      </c>
      <c r="U788" s="1173"/>
      <c r="V788" s="1317" t="str">
        <f>_xlfn.XLOOKUP(瞬跳[[#This Row],[饋線
名稱]],線名!$A$4:$A$689,線名!$S$4:$S$689,"",0)</f>
        <v>鹿和巡修課</v>
      </c>
      <c r="W788" s="1171" t="s">
        <v>3181</v>
      </c>
      <c r="X788" s="1194"/>
      <c r="Y788" s="1171"/>
    </row>
    <row r="789" spans="1:25" s="1028" customFormat="1">
      <c r="A789" s="1319">
        <v>69</v>
      </c>
      <c r="B789" s="1171" t="s">
        <v>1539</v>
      </c>
      <c r="C789" s="1189" t="s">
        <v>5227</v>
      </c>
      <c r="D789" s="1193">
        <v>0.20694444444444446</v>
      </c>
      <c r="E789" s="1171" t="s">
        <v>998</v>
      </c>
      <c r="F789" s="1171"/>
      <c r="G789" s="1171"/>
      <c r="H789" s="1171"/>
      <c r="I789" s="1149" t="str">
        <f>_xlfn.IFNA(VLOOKUP(瞬跳[[#This Row],[饋線
名稱]],線名!$A$4:$C$1571,2, ),"")</f>
        <v>田中</v>
      </c>
      <c r="J789" s="1149" t="str">
        <f>_xlfn.IFNA(VLOOKUP(B789,線名!$A$4:$C$951,3, ),"")</f>
        <v>IG38</v>
      </c>
      <c r="K789" s="1171" t="s">
        <v>1231</v>
      </c>
      <c r="L789" s="1173"/>
      <c r="M789" s="1173">
        <v>1</v>
      </c>
      <c r="N789" s="1173">
        <v>1</v>
      </c>
      <c r="O789" s="1173"/>
      <c r="P789" s="1173"/>
      <c r="Q789" s="1173"/>
      <c r="R789" s="1174" t="s">
        <v>5228</v>
      </c>
      <c r="S789" s="1149" t="str">
        <f>_xlfn.IFNA(VLOOKUP(T789,線名!$V$4:$W$123,2, ),"")</f>
        <v>外物碰觸(鳥獸害)</v>
      </c>
      <c r="T789" s="1171" t="s">
        <v>3087</v>
      </c>
      <c r="U789" s="1173"/>
      <c r="V789" s="1317" t="str">
        <f>_xlfn.XLOOKUP(瞬跳[[#This Row],[饋線
名稱]],線名!$A$4:$A$689,線名!$S$4:$S$689,"",0)</f>
        <v>社頭服務所</v>
      </c>
      <c r="W789" s="1171" t="s">
        <v>3089</v>
      </c>
      <c r="X789" s="1194"/>
      <c r="Y789" s="1171"/>
    </row>
    <row r="790" spans="1:25" s="1028" customFormat="1">
      <c r="A790" s="1319">
        <v>70</v>
      </c>
      <c r="B790" s="1171" t="s">
        <v>593</v>
      </c>
      <c r="C790" s="1189" t="s">
        <v>5257</v>
      </c>
      <c r="D790" s="1193">
        <v>0.82777777777777783</v>
      </c>
      <c r="E790" s="1171" t="s">
        <v>998</v>
      </c>
      <c r="F790" s="1171"/>
      <c r="G790" s="1171"/>
      <c r="H790" s="1171"/>
      <c r="I790" s="1149" t="str">
        <f>_xlfn.IFNA(VLOOKUP(瞬跳[[#This Row],[饋線
名稱]],線名!$A$4:$C$1571,2, ),"")</f>
        <v>北斗</v>
      </c>
      <c r="J790" s="1149" t="str">
        <f>_xlfn.IFNA(VLOOKUP(B790,線名!$A$4:$C$951,3, ),"")</f>
        <v>斗工線</v>
      </c>
      <c r="K790" s="1171" t="s">
        <v>3091</v>
      </c>
      <c r="L790" s="1173"/>
      <c r="M790" s="1173">
        <v>1</v>
      </c>
      <c r="N790" s="1173">
        <v>1</v>
      </c>
      <c r="O790" s="1173"/>
      <c r="P790" s="1173"/>
      <c r="Q790" s="1173"/>
      <c r="R790" s="1174"/>
      <c r="S790" s="1149" t="e">
        <v>#N/A</v>
      </c>
      <c r="T790" s="1171"/>
      <c r="U790" s="1173"/>
      <c r="V790" s="1317" t="str">
        <f>_xlfn.XLOOKUP(瞬跳[[#This Row],[饋線
名稱]],線名!$A$4:$A$689,線名!$S$4:$S$689,"",0)</f>
        <v>永靖服務所</v>
      </c>
      <c r="W790" s="1171"/>
      <c r="X790" s="1194"/>
      <c r="Y790" s="1171"/>
    </row>
    <row r="791" spans="1:25" s="1028" customFormat="1">
      <c r="A791" s="1319">
        <v>71</v>
      </c>
      <c r="B791" s="1171" t="s">
        <v>338</v>
      </c>
      <c r="C791" s="1189" t="s">
        <v>5255</v>
      </c>
      <c r="D791" s="1193">
        <v>0.21527777777777779</v>
      </c>
      <c r="E791" s="1171" t="s">
        <v>998</v>
      </c>
      <c r="F791" s="1171"/>
      <c r="G791" s="1171"/>
      <c r="H791" s="1171"/>
      <c r="I791" s="1149" t="str">
        <f>_xlfn.IFNA(VLOOKUP(瞬跳[[#This Row],[饋線
名稱]],線名!$A$4:$C$1571,2, ),"")</f>
        <v>福興</v>
      </c>
      <c r="J791" s="1149" t="str">
        <f>_xlfn.IFNA(VLOOKUP(B791,線名!$A$4:$C$951,3, ),"")</f>
        <v>9I30</v>
      </c>
      <c r="K791" s="1171">
        <v>51</v>
      </c>
      <c r="L791" s="1173">
        <v>1</v>
      </c>
      <c r="M791" s="1173"/>
      <c r="N791" s="1173">
        <v>1</v>
      </c>
      <c r="O791" s="1173"/>
      <c r="P791" s="1173"/>
      <c r="Q791" s="1173"/>
      <c r="R791" s="1174"/>
      <c r="S791" s="1149" t="e">
        <v>#N/A</v>
      </c>
      <c r="T791" s="1171"/>
      <c r="U791" s="1173"/>
      <c r="V791" s="1317" t="str">
        <f>_xlfn.XLOOKUP(瞬跳[[#This Row],[饋線
名稱]],線名!$A$4:$A$689,線名!$S$4:$S$689,"",0)</f>
        <v>秀水服務所</v>
      </c>
      <c r="W791" s="1171"/>
      <c r="X791" s="1194"/>
      <c r="Y791" s="1171"/>
    </row>
    <row r="792" spans="1:25" s="1028" customFormat="1">
      <c r="A792" s="1319">
        <v>72</v>
      </c>
      <c r="B792" s="1171" t="s">
        <v>1321</v>
      </c>
      <c r="C792" s="1189" t="s">
        <v>5255</v>
      </c>
      <c r="D792" s="1193">
        <v>0.21527777777777779</v>
      </c>
      <c r="E792" s="1171" t="s">
        <v>998</v>
      </c>
      <c r="F792" s="1171"/>
      <c r="G792" s="1171"/>
      <c r="H792" s="1171"/>
      <c r="I792" s="1149" t="str">
        <f>_xlfn.IFNA(VLOOKUP(瞬跳[[#This Row],[饋線
名稱]],線名!$A$4:$C$1571,2, ),"")</f>
        <v>漢寶</v>
      </c>
      <c r="J792" s="1149" t="str">
        <f>_xlfn.IFNA(VLOOKUP(B792,線名!$A$4:$C$951,3, ),"")</f>
        <v>9G32</v>
      </c>
      <c r="K792" s="1171">
        <v>51</v>
      </c>
      <c r="L792" s="1173">
        <v>1</v>
      </c>
      <c r="M792" s="1173"/>
      <c r="N792" s="1173">
        <v>1</v>
      </c>
      <c r="O792" s="1173"/>
      <c r="P792" s="1173"/>
      <c r="Q792" s="1173"/>
      <c r="R792" s="1174"/>
      <c r="S792" s="1149" t="e">
        <v>#N/A</v>
      </c>
      <c r="T792" s="1171"/>
      <c r="U792" s="1173"/>
      <c r="V792" s="1317" t="str">
        <f>_xlfn.XLOOKUP(瞬跳[[#This Row],[饋線
名稱]],線名!$A$4:$A$689,線名!$S$4:$S$689,"",0)</f>
        <v>鹿和巡修課</v>
      </c>
      <c r="W792" s="1171"/>
      <c r="X792" s="1194"/>
      <c r="Y792" s="1171"/>
    </row>
    <row r="793" spans="1:25" s="1028" customFormat="1">
      <c r="A793" s="1319">
        <v>73</v>
      </c>
      <c r="B793" s="1171" t="s">
        <v>1102</v>
      </c>
      <c r="C793" s="1189" t="s">
        <v>5255</v>
      </c>
      <c r="D793" s="1193">
        <v>0.21527777777777779</v>
      </c>
      <c r="E793" s="1171" t="s">
        <v>998</v>
      </c>
      <c r="F793" s="1171"/>
      <c r="G793" s="1171"/>
      <c r="H793" s="1171"/>
      <c r="I793" s="1149" t="str">
        <f>_xlfn.IFNA(VLOOKUP(瞬跳[[#This Row],[饋線
名稱]],線名!$A$4:$C$1571,2, ),"")</f>
        <v>彰西</v>
      </c>
      <c r="J793" s="1149" t="str">
        <f>_xlfn.IFNA(VLOOKUP(B793,線名!$A$4:$C$951,3, ),"")</f>
        <v>西安線</v>
      </c>
      <c r="K793" s="1171">
        <v>51</v>
      </c>
      <c r="L793" s="1173">
        <v>1</v>
      </c>
      <c r="M793" s="1173"/>
      <c r="N793" s="1173">
        <v>1</v>
      </c>
      <c r="O793" s="1173"/>
      <c r="P793" s="1173"/>
      <c r="Q793" s="1173"/>
      <c r="R793" s="1174"/>
      <c r="S793" s="1149" t="e">
        <v>#N/A</v>
      </c>
      <c r="T793" s="1171"/>
      <c r="U793" s="1173"/>
      <c r="V793" s="1317" t="str">
        <f>_xlfn.XLOOKUP(瞬跳[[#This Row],[饋線
名稱]],線名!$A$4:$A$689,線名!$S$4:$S$689,"",0)</f>
        <v>鹿和巡修課</v>
      </c>
      <c r="W793" s="1171"/>
      <c r="X793" s="1194"/>
      <c r="Y793" s="1171"/>
    </row>
    <row r="794" spans="1:25" s="1028" customFormat="1">
      <c r="A794" s="1319">
        <v>74</v>
      </c>
      <c r="B794" s="1154" t="s">
        <v>1377</v>
      </c>
      <c r="C794" s="1159" t="s">
        <v>5255</v>
      </c>
      <c r="D794" s="1155">
        <v>0.21875</v>
      </c>
      <c r="E794" s="1154" t="s">
        <v>998</v>
      </c>
      <c r="F794" s="1154"/>
      <c r="G794" s="1154"/>
      <c r="H794" s="1154"/>
      <c r="I794" s="1149" t="str">
        <f>_xlfn.IFNA(VLOOKUP(瞬跳[[#This Row],[饋線
名稱]],線名!$A$4:$C$1571,2, ),"")</f>
        <v>員林</v>
      </c>
      <c r="J794" s="1149" t="str">
        <f>_xlfn.IFNA(VLOOKUP(B794,線名!$A$4:$C$951,3, ),"")</f>
        <v>9C39</v>
      </c>
      <c r="K794" s="1154" t="s">
        <v>1231</v>
      </c>
      <c r="L794" s="1156"/>
      <c r="M794" s="1156">
        <v>1</v>
      </c>
      <c r="N794" s="1156">
        <v>1</v>
      </c>
      <c r="O794" s="1156"/>
      <c r="P794" s="1156"/>
      <c r="Q794" s="1156"/>
      <c r="R794" s="1160"/>
      <c r="S794" s="1149" t="e">
        <v>#N/A</v>
      </c>
      <c r="T794" s="1154"/>
      <c r="U794" s="1156"/>
      <c r="V794" s="1317" t="str">
        <f>_xlfn.XLOOKUP(瞬跳[[#This Row],[饋線
名稱]],線名!$A$4:$A$689,線名!$S$4:$S$689,"",0)</f>
        <v>員林巡修課</v>
      </c>
      <c r="W794" s="1171"/>
      <c r="X794" s="1175" t="s">
        <v>5261</v>
      </c>
      <c r="Y794" s="1154"/>
    </row>
    <row r="795" spans="1:25" s="1028" customFormat="1">
      <c r="B795" s="1149" t="s">
        <v>3551</v>
      </c>
      <c r="C795" s="1149" t="s">
        <v>5255</v>
      </c>
      <c r="D795" s="1149">
        <v>0.33958333333333335</v>
      </c>
      <c r="E795" s="1149" t="s">
        <v>998</v>
      </c>
      <c r="F795" s="1149"/>
      <c r="G795" s="1149"/>
      <c r="H795" s="1149"/>
      <c r="I795" s="1149"/>
      <c r="J795" s="1149"/>
      <c r="K795" s="1149">
        <v>51</v>
      </c>
      <c r="L795" s="1137">
        <v>2</v>
      </c>
      <c r="M795" s="1137"/>
      <c r="N795" s="1137">
        <v>2</v>
      </c>
      <c r="O795" s="1137"/>
      <c r="P795" s="1137"/>
      <c r="Q795" s="1137"/>
      <c r="R795" s="1146" t="s">
        <v>5382</v>
      </c>
      <c r="S795" s="1149" t="s">
        <v>3181</v>
      </c>
      <c r="T795" s="1149" t="s">
        <v>3182</v>
      </c>
      <c r="U795" s="1137"/>
      <c r="V795" s="1317" t="str">
        <f>_xlfn.XLOOKUP(瞬跳[[#This Row],[饋線
名稱]],線名!$A$4:$A$689,線名!$S$4:$S$689,"",0)</f>
        <v>二林巡修課</v>
      </c>
      <c r="W795" s="1171"/>
      <c r="X795" s="1176"/>
      <c r="Y795" s="1149"/>
    </row>
    <row r="796" spans="1:25" s="1028" customFormat="1">
      <c r="B796" s="1149" t="s">
        <v>1132</v>
      </c>
      <c r="C796" s="1149" t="s">
        <v>5255</v>
      </c>
      <c r="D796" s="1149">
        <v>0.64097222222222217</v>
      </c>
      <c r="E796" s="1149" t="s">
        <v>998</v>
      </c>
      <c r="F796" s="1149"/>
      <c r="G796" s="1149"/>
      <c r="H796" s="1149"/>
      <c r="I796" s="1149"/>
      <c r="J796" s="1149"/>
      <c r="K796" s="1149" t="s">
        <v>1231</v>
      </c>
      <c r="L796" s="1137">
        <v>1</v>
      </c>
      <c r="M796" s="1137"/>
      <c r="N796" s="1137">
        <v>1</v>
      </c>
      <c r="O796" s="1137"/>
      <c r="P796" s="1137"/>
      <c r="Q796" s="1137"/>
      <c r="R796" s="1146"/>
      <c r="S796" s="1149" t="e">
        <v>#N/A</v>
      </c>
      <c r="T796" s="1149"/>
      <c r="U796" s="1137"/>
      <c r="V796" s="1317" t="str">
        <f>_xlfn.XLOOKUP(瞬跳[[#This Row],[饋線
名稱]],線名!$A$4:$A$689,線名!$S$4:$S$689,"",0)</f>
        <v>田中服務所</v>
      </c>
      <c r="W796" s="1171"/>
      <c r="X796" s="1176"/>
      <c r="Y796" s="1149"/>
    </row>
    <row r="797" spans="1:25" s="1028" customFormat="1">
      <c r="B797" s="1149" t="s">
        <v>316</v>
      </c>
      <c r="C797" s="1149" t="s">
        <v>5255</v>
      </c>
      <c r="D797" s="1149">
        <v>0.64722222222222225</v>
      </c>
      <c r="E797" s="1149" t="s">
        <v>998</v>
      </c>
      <c r="F797" s="1149"/>
      <c r="G797" s="1149"/>
      <c r="H797" s="1149"/>
      <c r="I797" s="1149"/>
      <c r="J797" s="1149"/>
      <c r="K797" s="1149">
        <v>51</v>
      </c>
      <c r="L797" s="1137">
        <v>1</v>
      </c>
      <c r="M797" s="1137"/>
      <c r="N797" s="1137">
        <v>1</v>
      </c>
      <c r="O797" s="1137"/>
      <c r="P797" s="1137"/>
      <c r="Q797" s="1137"/>
      <c r="R797" s="1146"/>
      <c r="S797" s="1149" t="e">
        <v>#N/A</v>
      </c>
      <c r="T797" s="1149"/>
      <c r="U797" s="1137"/>
      <c r="V797" s="1317">
        <f>_xlfn.XLOOKUP(瞬跳[[#This Row],[饋線
名稱]],線名!$A$4:$A$689,線名!$S$4:$S$689,"",0)</f>
        <v>0</v>
      </c>
      <c r="W797" s="1171"/>
      <c r="X797" s="1176"/>
      <c r="Y797" s="1149"/>
    </row>
    <row r="798" spans="1:25" s="1028" customFormat="1">
      <c r="B798" s="1149" t="s">
        <v>314</v>
      </c>
      <c r="C798" s="1149" t="s">
        <v>5377</v>
      </c>
      <c r="D798" s="1149">
        <v>0.65069444444444446</v>
      </c>
      <c r="E798" s="1149" t="s">
        <v>998</v>
      </c>
      <c r="F798" s="1149"/>
      <c r="G798" s="1149"/>
      <c r="H798" s="1149"/>
      <c r="I798" s="1149"/>
      <c r="J798" s="1149"/>
      <c r="K798" s="1149">
        <v>51</v>
      </c>
      <c r="L798" s="1137">
        <v>1</v>
      </c>
      <c r="M798" s="1137"/>
      <c r="N798" s="1137">
        <v>1</v>
      </c>
      <c r="O798" s="1137"/>
      <c r="P798" s="1137"/>
      <c r="Q798" s="1137"/>
      <c r="R798" s="1146"/>
      <c r="S798" s="1149" t="e">
        <v>#N/A</v>
      </c>
      <c r="T798" s="1149"/>
      <c r="U798" s="1137"/>
      <c r="V798" s="1317" t="str">
        <f>_xlfn.XLOOKUP(瞬跳[[#This Row],[饋線
名稱]],線名!$A$4:$A$689,線名!$S$4:$S$689,"",0)</f>
        <v>社頭服務所</v>
      </c>
      <c r="W798" s="1171"/>
      <c r="X798" s="1178"/>
      <c r="Y798" s="1149"/>
    </row>
    <row r="799" spans="1:25" s="1028" customFormat="1">
      <c r="B799" s="1149" t="s">
        <v>366</v>
      </c>
      <c r="C799" s="1149" t="s">
        <v>5377</v>
      </c>
      <c r="D799" s="1149">
        <v>0.65138888888888891</v>
      </c>
      <c r="E799" s="1149" t="s">
        <v>998</v>
      </c>
      <c r="F799" s="1149"/>
      <c r="G799" s="1149"/>
      <c r="H799" s="1149"/>
      <c r="I799" s="1149"/>
      <c r="J799" s="1149"/>
      <c r="K799" s="1149">
        <v>51</v>
      </c>
      <c r="L799" s="1137">
        <v>1</v>
      </c>
      <c r="M799" s="1137"/>
      <c r="N799" s="1137">
        <v>1</v>
      </c>
      <c r="O799" s="1137"/>
      <c r="P799" s="1137"/>
      <c r="Q799" s="1137"/>
      <c r="R799" s="1146"/>
      <c r="S799" s="1149" t="e">
        <v>#N/A</v>
      </c>
      <c r="T799" s="1149"/>
      <c r="U799" s="1137"/>
      <c r="V799" s="1317" t="str">
        <f>_xlfn.XLOOKUP(瞬跳[[#This Row],[饋線
名稱]],線名!$A$4:$A$689,線名!$S$4:$S$689,"",0)</f>
        <v>員林巡修課</v>
      </c>
      <c r="W799" s="1171"/>
      <c r="X799" s="1178"/>
      <c r="Y799" s="1149"/>
    </row>
    <row r="800" spans="1:25" s="1028" customFormat="1">
      <c r="B800" s="1149" t="s">
        <v>962</v>
      </c>
      <c r="C800" s="1149" t="s">
        <v>5377</v>
      </c>
      <c r="D800" s="1149">
        <v>0.65138888888888891</v>
      </c>
      <c r="E800" s="1149" t="s">
        <v>998</v>
      </c>
      <c r="F800" s="1149"/>
      <c r="G800" s="1149"/>
      <c r="H800" s="1149"/>
      <c r="I800" s="1149"/>
      <c r="J800" s="1149"/>
      <c r="K800" s="1149">
        <v>51</v>
      </c>
      <c r="L800" s="1137">
        <v>1</v>
      </c>
      <c r="M800" s="1137"/>
      <c r="N800" s="1137">
        <v>1</v>
      </c>
      <c r="O800" s="1137"/>
      <c r="P800" s="1137"/>
      <c r="Q800" s="1137"/>
      <c r="R800" s="1146"/>
      <c r="S800" s="1149" t="e">
        <v>#N/A</v>
      </c>
      <c r="T800" s="1149"/>
      <c r="U800" s="1137"/>
      <c r="V800" s="1317" t="str">
        <f>_xlfn.XLOOKUP(瞬跳[[#This Row],[饋線
名稱]],線名!$A$4:$A$689,線名!$S$4:$S$689,"",0)</f>
        <v>花壇服務所</v>
      </c>
      <c r="W800" s="1171"/>
      <c r="X800" s="1178"/>
      <c r="Y800" s="1149"/>
    </row>
    <row r="801" spans="2:25" s="1028" customFormat="1">
      <c r="B801" s="1149" t="s">
        <v>536</v>
      </c>
      <c r="C801" s="1149" t="s">
        <v>5377</v>
      </c>
      <c r="D801" s="1149">
        <v>0.65625</v>
      </c>
      <c r="E801" s="1149" t="s">
        <v>998</v>
      </c>
      <c r="F801" s="1149"/>
      <c r="G801" s="1149"/>
      <c r="H801" s="1149"/>
      <c r="I801" s="1149"/>
      <c r="J801" s="1149"/>
      <c r="K801" s="1149" t="s">
        <v>3332</v>
      </c>
      <c r="L801" s="1137">
        <v>1</v>
      </c>
      <c r="M801" s="1137"/>
      <c r="N801" s="1137">
        <v>1</v>
      </c>
      <c r="O801" s="1137"/>
      <c r="P801" s="1137"/>
      <c r="Q801" s="1137"/>
      <c r="R801" s="1146"/>
      <c r="S801" s="1149" t="e">
        <v>#N/A</v>
      </c>
      <c r="T801" s="1149"/>
      <c r="U801" s="1137"/>
      <c r="V801" s="1317" t="str">
        <f>_xlfn.XLOOKUP(瞬跳[[#This Row],[饋線
名稱]],線名!$A$4:$A$689,線名!$S$4:$S$689,"",0)</f>
        <v>永靖服務所</v>
      </c>
      <c r="W801" s="1171"/>
      <c r="X801" s="1178"/>
      <c r="Y801" s="1149"/>
    </row>
    <row r="802" spans="2:25">
      <c r="B802" s="1149" t="s">
        <v>1159</v>
      </c>
      <c r="C802" s="1149" t="s">
        <v>5377</v>
      </c>
      <c r="D802" s="1149">
        <v>0.65625</v>
      </c>
      <c r="E802" s="1149" t="s">
        <v>998</v>
      </c>
      <c r="F802" s="1149"/>
      <c r="G802" s="1149"/>
      <c r="H802" s="1149"/>
      <c r="I802" s="1149"/>
      <c r="J802" s="1149"/>
      <c r="K802" s="1149" t="s">
        <v>3332</v>
      </c>
      <c r="L802" s="1137">
        <v>1</v>
      </c>
      <c r="M802" s="1137"/>
      <c r="N802" s="1137">
        <v>1</v>
      </c>
      <c r="O802" s="1137"/>
      <c r="P802" s="1137"/>
      <c r="Q802" s="1137"/>
      <c r="R802" s="1146"/>
      <c r="S802" s="1149" t="e">
        <v>#N/A</v>
      </c>
      <c r="T802" s="1149"/>
      <c r="U802" s="1137"/>
      <c r="V802" s="1317" t="str">
        <f>_xlfn.XLOOKUP(瞬跳[[#This Row],[饋線
名稱]],線名!$A$4:$A$689,線名!$S$4:$S$689,"",0)</f>
        <v>北斗服務所</v>
      </c>
      <c r="W802" s="1149"/>
      <c r="X802" s="1178"/>
      <c r="Y802" s="1149"/>
    </row>
    <row r="803" spans="2:25">
      <c r="B803" s="1149"/>
      <c r="C803" s="1149"/>
      <c r="D803" s="1149"/>
      <c r="E803" s="1149"/>
      <c r="F803" s="1149"/>
      <c r="G803" s="1149"/>
      <c r="H803" s="1149"/>
      <c r="I803" s="1149" t="str">
        <f>_xlfn.IFNA(VLOOKUP(瞬跳[[#This Row],[饋線
名稱]],線名!$A$4:$C$1571,2, ),"")</f>
        <v/>
      </c>
      <c r="J803" s="1149" t="str">
        <f>_xlfn.IFNA(VLOOKUP(B803,線名!$A$4:$C$951,3, ),"")</f>
        <v/>
      </c>
      <c r="K803" s="1149"/>
      <c r="L803" s="1137"/>
      <c r="M803" s="1137"/>
      <c r="N803" s="1137"/>
      <c r="O803" s="1137"/>
      <c r="P803" s="1137"/>
      <c r="Q803" s="1137"/>
      <c r="R803" s="1146"/>
      <c r="S803" s="1149" t="str">
        <f>_xlfn.IFNA(VLOOKUP(T803,線名!$V$4:$W$123,2, ),"")</f>
        <v/>
      </c>
      <c r="T803" s="1149"/>
      <c r="U803" s="1137"/>
      <c r="V803" s="1317" t="str">
        <f>_xlfn.XLOOKUP(瞬跳[[#This Row],[饋線
名稱]],線名!$A$4:$A$689,線名!$S$4:$S$689,"",0)</f>
        <v/>
      </c>
      <c r="W803" s="1149"/>
      <c r="X803" s="1178"/>
      <c r="Y803" s="1149"/>
    </row>
  </sheetData>
  <phoneticPr fontId="6" type="noConversion"/>
  <dataValidations count="2">
    <dataValidation type="list" allowBlank="1" showInputMessage="1" showErrorMessage="1" sqref="V3:V22" xr:uid="{8C59B59A-38A8-4733-A339-8A79515761FA}">
      <formula1>$R$5:$R$21</formula1>
    </dataValidation>
    <dataValidation type="list" allowBlank="1" showInputMessage="1" showErrorMessage="1" sqref="W741:W801" xr:uid="{19B435AF-A394-4860-805D-CD2463A81497}">
      <formula1>INDIRECT("事故原因分類")</formula1>
    </dataValidation>
  </dataValidations>
  <hyperlinks>
    <hyperlink ref="B1" location="總目錄!A1" display="總目錄" xr:uid="{97BD1535-21ED-4BDA-A58E-8260765D08FC}"/>
    <hyperlink ref="C660" r:id="rId1" display="../../../26 電力設施運轉會議(每日)/02 每日會議資料/111年4月每日資料/111-04-30" xr:uid="{59B76544-3567-4B3B-8F2C-9826754A2A75}"/>
    <hyperlink ref="C661" r:id="rId2" display="../../../26 電力設施運轉會議(每日)/02 每日會議資料/111年5月每日資料/111-05-02" xr:uid="{C85E9331-AD0B-46F1-9F2A-A55354703E85}"/>
    <hyperlink ref="C662" r:id="rId3" display="../../../26 電力設施運轉會議(每日)/02 每日會議資料/111年5月每日資料/111-05-02" xr:uid="{D8A1FFC1-A335-4650-A182-A226543F0ADA}"/>
    <hyperlink ref="C663" r:id="rId4" display="../../../26 電力設施運轉會議(每日)/02 每日會議資料/111年5月每日資料/111-05-03" xr:uid="{8A855F88-4169-44F0-800A-D590603EBA42}"/>
    <hyperlink ref="C664" r:id="rId5" display="../../../26 電力設施運轉會議(每日)/02 每日會議資料/111年5月每日資料/111-05-04" xr:uid="{E64C2774-4715-415B-9FC4-6FDEC2E79D3D}"/>
    <hyperlink ref="C665" r:id="rId6" display="../../../26 電力設施運轉會議(每日)/02 每日會議資料/111年5月每日資料/111-05-05" xr:uid="{2810B590-4014-492D-8D6C-36A5956CCB18}"/>
    <hyperlink ref="C666" r:id="rId7" display="../../../26 電力設施運轉會議(每日)/02 每日會議資料/111年5月每日資料/111-05-08" xr:uid="{9854DC88-B175-42F8-8BE9-D85D5FB86196}"/>
    <hyperlink ref="C667" r:id="rId8" display="../../../26 電力設施運轉會議(每日)/02 每日會議資料/111年5月每日資料/111-05-09" xr:uid="{8932F2E9-6B4A-4BFE-9167-A1BD1220B532}"/>
    <hyperlink ref="C668" r:id="rId9" display="../../../26 電力設施運轉會議(每日)/02 每日會議資料/111年5月每日資料/111-05-09" xr:uid="{1372A949-9550-486F-BBB8-AC3EA5F5DBB8}"/>
    <hyperlink ref="C669" r:id="rId10" display="../../../26 電力設施運轉會議(每日)/02 每日會議資料/111年5月每日資料/111-05-10" xr:uid="{17824FD2-37C7-44D7-BB1E-79CDCCC53989}"/>
    <hyperlink ref="C670" r:id="rId11" display="../../../26 電力設施運轉會議(每日)/02 每日會議資料/111年5月每日資料/111-05-11" xr:uid="{D10DD8AB-F01C-41ED-9906-3A3E012B1183}"/>
    <hyperlink ref="C671" r:id="rId12" display="../../../26 電力設施運轉會議(每日)/02 每日會議資料/111年5月每日資料/111-05-11" xr:uid="{98CE446E-8CA3-451C-A049-47897E18FB48}"/>
    <hyperlink ref="C672" r:id="rId13" display="../../../26 電力設施運轉會議(每日)/02 每日會議資料/111年5月每日資料/111-05-11" xr:uid="{F6B94C65-9E67-409F-877C-B4C5984D6791}"/>
    <hyperlink ref="C673" r:id="rId14" display="../../../26 電力設施運轉會議(每日)/02 每日會議資料/111年5月每日資料/111-05-11" xr:uid="{F2E5A3D8-A63A-4EF3-BBA7-48498E80BE0E}"/>
    <hyperlink ref="C674" r:id="rId15" display="../../../26 電力設施運轉會議(每日)/02 每日會議資料/111年5月每日資料/111-05-11" xr:uid="{69F71D47-2107-46C4-AE67-71582648258B}"/>
    <hyperlink ref="C675" r:id="rId16" display="../../../26 電力設施運轉會議(每日)/02 每日會議資料/111年5月每日資料/111-05-12" xr:uid="{31E3CB18-48E2-4323-A4E6-A704B30D8612}"/>
    <hyperlink ref="C676" r:id="rId17" display="../../../26 電力設施運轉會議(每日)/02 每日會議資料/111年5月每日資料/111-05-13" xr:uid="{2E9C55E6-E444-45D7-BFFE-0D98C0400114}"/>
    <hyperlink ref="C677" r:id="rId18" display="../../../26 電力設施運轉會議(每日)/02 每日會議資料/111年5月每日資料/111-05-13" xr:uid="{37EA992B-9731-4F92-ABE3-F8A997615337}"/>
    <hyperlink ref="C678" r:id="rId19" display="../../../26 電力設施運轉會議(每日)/02 每日會議資料/111年5月每日資料/111-05-13" xr:uid="{574B4B00-FEE1-495F-B75D-9787E372FA9B}"/>
    <hyperlink ref="C679" r:id="rId20" display="../../../26 電力設施運轉會議(每日)/02 每日會議資料/111年5月每日資料/111-05-13" xr:uid="{40911BFD-7BEF-44D4-AD7E-D7B3DA8E86AC}"/>
    <hyperlink ref="C680" r:id="rId21" display="../../../26 電力設施運轉會議(每日)/02 每日會議資料/111年5月每日資料/111-05-14" xr:uid="{0039F4CA-462B-47C2-A384-EB85BA00ED1B}"/>
    <hyperlink ref="C681" r:id="rId22" display="../../../26 電力設施運轉會議(每日)/02 每日會議資料/111年5月每日資料/111-05-14" xr:uid="{12B2FA18-1C05-4760-8EBE-31C2EDD403ED}"/>
    <hyperlink ref="C682" r:id="rId23" display="../../../26 電力設施運轉會議(每日)/02 每日會議資料/111年5月每日資料/111-05-14" xr:uid="{3A5D6E1D-1365-4EB1-929F-1D2730022601}"/>
    <hyperlink ref="C683" r:id="rId24" display="../../../26 電力設施運轉會議(每日)/02 每日會議資料/111年5月每日資料/111-05-15" xr:uid="{CE1698B8-66A5-4BE5-833E-E880A33AD51B}"/>
    <hyperlink ref="C684" r:id="rId25" display="../../../26 電力設施運轉會議(每日)/02 每日會議資料/111年5月每日資料/111-05-16" xr:uid="{A1ED6F7F-741D-451E-BAF7-52BB447D373F}"/>
    <hyperlink ref="C685" r:id="rId26" display="../../../26 電力設施運轉會議(每日)/02 每日會議資料/111年5月每日資料/111-05-16" xr:uid="{5E472BBC-8F69-43D2-8E3C-05A525627305}"/>
    <hyperlink ref="C686" r:id="rId27" display="../../../26 電力設施運轉會議(每日)/02 每日會議資料/111年5月每日資料/111-05-17" xr:uid="{8A65D9AC-44D4-468E-91AF-A71209389144}"/>
    <hyperlink ref="C687" r:id="rId28" display="../../../26 電力設施運轉會議(每日)/02 每日會議資料/111年5月每日資料/111-05-18" xr:uid="{765AB225-65D1-4A14-BA1E-80A393D41C38}"/>
    <hyperlink ref="C688" r:id="rId29" display="../../../26 電力設施運轉會議(每日)/02 每日會議資料/111年5月每日資料/111-05-18" xr:uid="{95525748-3994-4AA7-9987-A9334C63991E}"/>
    <hyperlink ref="C689" r:id="rId30" display="../../../26 電力設施運轉會議(每日)/02 每日會議資料/111年5月每日資料/111-05-19" xr:uid="{BAAAA0A8-074F-4139-A7DA-0B63344ECACA}"/>
    <hyperlink ref="C690" r:id="rId31" display="../../../26 電力設施運轉會議(每日)/02 每日會議資料/111年5月每日資料/111-05-20" xr:uid="{3B3FB764-8A3D-4B9F-9C51-33EAF0564377}"/>
    <hyperlink ref="C691" r:id="rId32" display="../../../26 電力設施運轉會議(每日)/02 每日會議資料/111年5月每日資料/111-05-20" xr:uid="{D6D04095-4E5E-4599-B4DB-4C18D1D4BBD9}"/>
    <hyperlink ref="D690" r:id="rId33" display="../../../26 電力設施運轉會議(每日)/02 每日會議資料/111年5月每日資料/111-05-20/111-05-20 9J21瞬跳紀錄及改善對策.xlsx" xr:uid="{E4908C19-41FE-461D-9056-AFB676278AF8}"/>
    <hyperlink ref="D691" r:id="rId34" display="../../../26 電力設施運轉會議(每日)/02 每日會議資料/111年5月每日資料/111-05-20/1110520-IS28瞬跳紀錄及改善對策.xlsx" xr:uid="{A7F7A976-069A-468B-9FB7-314A7BCA0967}"/>
    <hyperlink ref="C692" r:id="rId35" display="../../../26 電力設施運轉會議(每日)/02 每日會議資料/111年5月每日資料/111-05-20" xr:uid="{B6107E17-E722-442D-AB55-B4AAF8F59205}"/>
    <hyperlink ref="C693" r:id="rId36" display="../../../26 電力設施運轉會議(每日)/02 每日會議資料/111年5月每日資料/111-05-20" xr:uid="{BCD35C55-FBA1-4F40-943B-2683B212852B}"/>
    <hyperlink ref="C694" r:id="rId37" display="../../../26 電力設施運轉會議(每日)/02 每日會議資料/111年5月每日資料/111-05-21" xr:uid="{578D0330-D0EE-45BD-85E1-C02F430DA391}"/>
    <hyperlink ref="C695" r:id="rId38" display="../../../26 電力設施運轉會議(每日)/02 每日會議資料/111年5月每日資料/111-05-21" xr:uid="{B5D3A5EC-114A-41CB-83E9-71A470A054D5}"/>
    <hyperlink ref="C696" r:id="rId39" display="../../../26 電力設施運轉會議(每日)/02 每日會議資料/111年5月每日資料/111-05-21" xr:uid="{97ED5B94-78D7-4158-AAD5-A565D4E876A4}"/>
    <hyperlink ref="D692" r:id="rId40" display="..\..\..\26 電力設施運轉會議(每日)\02 每日會議資料\111年5月每日資料\111-05-20\(田中)111-05-20-IG49瞬跳紀錄及改善對策.xlsx" xr:uid="{878C95A9-E7DB-433C-85CB-31CD069A1D7D}"/>
    <hyperlink ref="D695" r:id="rId41" display="../../../26 電力設施運轉會議(每日)/02 每日會議資料/111年5月每日資料/111-05-21/(鹿和巡修課-0521)9H22瞬跳紀錄及改善對策.xlsx" xr:uid="{2EDC0E2E-7F2B-4872-9BC5-14B2073BCAFC}"/>
    <hyperlink ref="D696" r:id="rId42" display="../../../26 電力設施運轉會議(每日)/02 每日會議資料/111年5月每日資料/111-05-21/1110521-9L31瞬跳紀錄及改善對策.xlsx" xr:uid="{B67036B3-2DA6-4080-9721-80362EDEC89C}"/>
    <hyperlink ref="C697" r:id="rId43" display="../../../26 電力設施運轉會議(每日)/02 每日會議資料/111年5月每日資料/111-05-24" xr:uid="{C5900769-4096-4F23-A97D-B6ED5BB73ED6}"/>
    <hyperlink ref="D693" r:id="rId44" display="../../../26 電力設施運轉會議(每日)/02 每日會議資料/111年5月每日資料/111-05-20/(市區巡修課-1110520)瞬跳紀錄及改善對策-IA25.xlsx" xr:uid="{2D86A796-7705-4C46-8C5C-AF38F73F235F}"/>
    <hyperlink ref="C698" r:id="rId45" display="../../../26 電力設施運轉會議(每日)/02 每日會議資料/111年5月每日資料/111-05-24" xr:uid="{DB5F903B-C841-4FAB-B97D-3BFDA2EA1B99}"/>
    <hyperlink ref="D697" r:id="rId46" display="../../../26 電力設施運轉會議(每日)/02 每日會議資料/111年5月每日資料/111-05-24/(IX22北斗sc)瞬跳紀錄及改善對策.xlsx" xr:uid="{B498D650-AC60-46A7-B970-BC4C9069AEB7}"/>
    <hyperlink ref="D698" r:id="rId47" display="../../../26 電力設施運轉會議(每日)/02 每日會議資料/111年5月每日資料/111-05-24/111-05-24 IU34瞬跳紀錄及改善對策.xlsx" xr:uid="{66F2724E-1145-45E1-850D-64560386F284}"/>
    <hyperlink ref="C699" r:id="rId48" display="../../../26 電力設施運轉會議(每日)/02 每日會議資料/111年5月每日資料/111-05-24" xr:uid="{C66B9CFD-F2D5-4914-8E29-A3A99B6ABA59}"/>
    <hyperlink ref="D699" r:id="rId49" display="../../../26 電力設施運轉會議(每日)/02 每日會議資料/111年5月每日資料/111-05-24/溪州SC 111.5.24 IF27瞬跳紀錄及改善對策.xlsx" xr:uid="{0DFEB615-1065-4FDD-8B1F-B6476BA4A54D}"/>
    <hyperlink ref="C700" r:id="rId50" display="../../../26 電力設施運轉會議(每日)/02 每日會議資料/111年5月每日資料/111-05-25" xr:uid="{92197485-2449-4559-9E9F-AE491E21C135}"/>
    <hyperlink ref="C701" r:id="rId51" display="../../../26 電力設施運轉會議(每日)/02 每日會議資料/111年5月每日資料/111-05-25" xr:uid="{9515B298-0AFA-4416-A889-007FE6D226CF}"/>
    <hyperlink ref="C702" r:id="rId52" display="../../../26 電力設施運轉會議(每日)/02 每日會議資料/111年5月每日資料/111-05-26" xr:uid="{5D5114CD-3D8C-416F-8D99-41D5C0E8ADE1}"/>
    <hyperlink ref="C703" r:id="rId53" display="../../../26 電力設施運轉會議(每日)/02 每日會議資料/111年5月每日資料/111-05-26" xr:uid="{1EDE8449-84A9-410B-AC12-2C53326CE307}"/>
    <hyperlink ref="D700" r:id="rId54" display="../../../26 電力設施運轉會議(每日)/02 每日會議資料/111年5月每日資料/111-05-25/1110525 9L21瞬跳紀錄及改善對策.xlsx" xr:uid="{EF88EF65-00D5-4C60-A462-1297AAB3A87C}"/>
    <hyperlink ref="D702" r:id="rId55" display="../../../26 電力設施運轉會議(每日)/02 每日會議資料/111年5月每日資料/111-05-26/1110526-9L34瞬跳紀錄及改善對策.xlsx" xr:uid="{B48E6BEB-8685-4929-879D-A0DA75594355}"/>
    <hyperlink ref="C704" r:id="rId56" display="../../../26 電力設施運轉會議(每日)/02 每日會議資料/111年5月每日資料/111-05-26" xr:uid="{17728B7D-E5C0-441A-83AB-CEBD36F23C3B}"/>
    <hyperlink ref="C705" r:id="rId57" display="../../../26 電力設施運轉會議(每日)/02 每日會議資料/111年5月每日資料/111-05-26" xr:uid="{AE38AB1E-3159-4CEB-90B1-861E67DD8871}"/>
    <hyperlink ref="C706" r:id="rId58" display="../../../26 電力設施運轉會議(每日)/02 每日會議資料/111年5月每日資料/111-05-26" xr:uid="{5F4180A0-FD03-4194-849D-23C2E5D7D321}"/>
    <hyperlink ref="D703" r:id="rId59" display="../../../26 電力設施運轉會議(每日)/02 每日會議資料/111年5月每日資料/111-05-26/(田中)111-05-13-IW32瞬跳紀錄及改善對策.xlsx" xr:uid="{FE377157-AEA5-4E3D-B902-D4778741838C}"/>
    <hyperlink ref="D704" r:id="rId60" display="../../../26 電力設施運轉會議(每日)/02 每日會議資料/111年5月每日資料/111-05-26/1110526-9L35瞬跳紀錄及改善對策.xlsx" xr:uid="{7BC978B8-EFBD-4824-A9B4-B1BD9B60DE31}"/>
    <hyperlink ref="D705" r:id="rId61" display="../../../26 電力設施運轉會議(每日)/02 每日會議資料/111年5月每日資料/111-05-26/1110526-9L28瞬跳紀錄及改善對策.xlsx" xr:uid="{2DA4BD5C-9952-4BFE-B553-A06026F182F5}"/>
    <hyperlink ref="D706" r:id="rId62" display="../../../26 電力設施運轉會議(每日)/02 每日會議資料/111年5月每日資料/111-05-26/111-05-26 IU31瞬跳紀錄及改善對策.xlsx" xr:uid="{E7E0CD3C-2796-42BA-8E33-417DA4C5CBBB}"/>
    <hyperlink ref="C707" r:id="rId63" display="../../../26 電力設施運轉會議(每日)/02 每日會議資料/111年5月每日資料/111-05-27" xr:uid="{3A0837C8-45E1-47FC-A118-F5549E7BC378}"/>
    <hyperlink ref="C708" r:id="rId64" display="../../../26 電力設施運轉會議(每日)/02 每日會議資料/111年5月每日資料/111-05-27" xr:uid="{C6E3FBCC-E193-4A4C-BA59-EA72C4363E0E}"/>
    <hyperlink ref="C709" r:id="rId65" display="../../../26 電力設施運轉會議(每日)/02 每日會議資料/111年5月每日資料/111-05-27" xr:uid="{FB0B9EEE-C0CA-4F42-B638-0FB25B93FD36}"/>
    <hyperlink ref="C710" r:id="rId66" display="../../../26 電力設施運轉會議(每日)/02 每日會議資料/111年5月每日資料/111-05-27" xr:uid="{2810B057-970F-4246-994C-D3D8AD8EA937}"/>
    <hyperlink ref="C712" r:id="rId67" display="../../../26 電力設施運轉會議(每日)/02 每日會議資料/111年5月每日資料/111-05-27" xr:uid="{C3ED7048-AF25-4813-8D7E-2E30E5E6CCF4}"/>
    <hyperlink ref="C713" r:id="rId68" display="../../../26 電力設施運轉會議(每日)/02 每日會議資料/111年5月每日資料/111-05-28" xr:uid="{8D732FF5-6E63-4A2D-BB54-76A4F77341DF}"/>
    <hyperlink ref="C714" r:id="rId69" display="../../../26 電力設施運轉會議(每日)/02 每日會議資料/111年5月每日資料/111-05-29" xr:uid="{F0826308-88C1-4479-99AA-FBD282CF47AC}"/>
    <hyperlink ref="C715" r:id="rId70" display="../../../26 電力設施運轉會議(每日)/02 每日會議資料/111年5月每日資料/111-05-29" xr:uid="{0179075A-EE91-436B-85D2-EBA14DBF554F}"/>
    <hyperlink ref="C716" r:id="rId71" display="../../../26 電力設施運轉會議(每日)/02 每日會議資料/111年5月每日資料/111-05-30" xr:uid="{059EA9FD-42DF-45E8-98C0-5505083859B2}"/>
    <hyperlink ref="C717" r:id="rId72" display="../../../26 電力設施運轉會議(每日)/02 每日會議資料/111年5月每日資料/111-05-30" xr:uid="{E31A9AD3-BBA1-48CD-B7DE-3DD695EEF85A}"/>
    <hyperlink ref="C718" r:id="rId73" display="../../../26 電力設施運轉會議(每日)/02 每日會議資料/111年5月每日資料/111-05-30" xr:uid="{1FF19273-EE39-40BE-9B54-896E81808894}"/>
    <hyperlink ref="C719" r:id="rId74" display="../../../26 電力設施運轉會議(每日)/02 每日會議資料/111年5月每日資料/111-05-30" xr:uid="{E3770158-84B3-4355-9FAD-8D809C7614B4}"/>
    <hyperlink ref="D709" r:id="rId75" display="D:\26 電力設施運轉會議(每日)\02 每日會議資料\111年5月每日資料\111-05-27\溪州SC 111.5.27 IW27瞬跳紀錄及改善對策.xlsx" xr:uid="{FC48548D-3A15-453D-89C3-0C322981CD45}"/>
    <hyperlink ref="D713" r:id="rId76" display="D:\26 電力設施運轉會議(每日)\02 每日會議資料\111年5月每日資料\111-05-28\(田中)111-05-28-IG38瞬跳紀錄及改善對策.xlsx" xr:uid="{F9F14C37-B10D-4072-95B2-01FA25A417CE}"/>
    <hyperlink ref="D715" r:id="rId77" display="D:\26 電力設施運轉會議(每日)\02 每日會議資料\111年5月每日資料\111-05-29\(鹿和巡修課-0529)IB20瞬跳紀錄及改善對策.xlsx" xr:uid="{FC31555C-EF3F-4AD1-BA09-98AA9422C8DF}"/>
    <hyperlink ref="D714" r:id="rId78" display="D:\26 電力設施運轉會議(每日)\02 每日會議資料\111年5月每日資料\111-05-29\111-05-29 9N24 跳脫紀錄及改善對策.xlsx" xr:uid="{DDD90287-679B-48E7-A7D1-B9705010C4BD}"/>
    <hyperlink ref="D716" r:id="rId79" display="D:\26 電力設施運轉會議(每日)\02 每日會議資料\111年5月每日資料\111-05-30\111-05-30  ID20瞬跳紀錄及改善對策.xlsx" xr:uid="{403BCA13-71B0-4CC5-9D18-8FA888E824D5}"/>
    <hyperlink ref="D717" r:id="rId80" display="D:\26 電力設施運轉會議(每日)\02 每日會議資料\111年5月每日資料\111-05-30\111-05-30 9J12瞬跳紀錄及改善對策.xlsx" xr:uid="{B6205DF1-AF36-4FBD-9504-BDB50167E893}"/>
    <hyperlink ref="D718" r:id="rId81" display="D:\26 電力設施運轉會議(每日)\02 每日會議資料\111年5月每日資料\111-05-30\1110530-IE27 瞬跳紀錄及改善對策.xlsx" xr:uid="{F0E2F512-2466-47C0-83CE-12203C9D7551}"/>
    <hyperlink ref="D719" r:id="rId82" display="D:\26 電力設施運轉會議(每日)\02 每日會議資料\111年5月每日資料\111-05-30\111-05-30  IL29瞬跳紀錄及改善對策.xlsx" xr:uid="{82DD8AC9-8DC7-4A80-AE73-52FC1ABBE4E2}"/>
    <hyperlink ref="D710" r:id="rId83" display="../../../26 電力設施運轉會議(每日)/02 每日會議資料/111年5月每日資料/111-05-27/1110527-9M27 瞬跳紀錄及改善對策.xlsx" xr:uid="{39E2037E-F27B-49DB-B540-C68E4412DD35}"/>
    <hyperlink ref="D712" r:id="rId84" display="../../../26 電力設施運轉會議(每日)/02 每日會議資料/111年5月每日資料/111-05-27/1110527- 9G28瞬脫紀錄及改善對策.xlsx" xr:uid="{B36A6BCA-04DC-4938-ADC1-5B68268F58DD}"/>
    <hyperlink ref="D711" r:id="rId85" display="..\..\..\26 電力設施運轉會議(每日)\02 每日會議資料\111年5月每日資料\111-05-27\1110527-9M27 瞬跳紀錄及改善對策.xlsx" xr:uid="{D0EA5218-BDBC-4FB7-AFFD-C88BD83B9EC0}"/>
    <hyperlink ref="C711" r:id="rId86" display="../../../26 電力設施運轉會議(每日)/02 每日會議資料/111年5月每日資料/111-05-27" xr:uid="{D0524961-A50E-40A1-8ED3-7E504F595FD5}"/>
    <hyperlink ref="T2" location="'69線名'!A1" display="代號" xr:uid="{65C44C5B-922F-4BB1-8E8D-C21A565D35FD}"/>
    <hyperlink ref="D707" r:id="rId87" display="../../../26 電力設施運轉會議(每日)/02 每日會議資料/111年5月每日資料/111-05-27/(鹿和巡修課-0527)IJ30瞬跳紀錄及改善對策.xlsx" xr:uid="{93BCF092-974B-4918-B6B1-A04C1C1FE8EB}"/>
    <hyperlink ref="C720" r:id="rId88" display="../../../26 電力設施運轉會議(每日)/02 每日會議資料/111年5月每日資料/111-05-31" xr:uid="{14357B3D-B3D4-4A0D-A2FA-FB7C77D4FE6C}"/>
    <hyperlink ref="C721" r:id="rId89" display="../../../26 電力設施運轉會議(每日)/02 每日會議資料/111年6月每日資料/111-06-01" xr:uid="{9896C6DC-CC68-45C1-AE02-F499128618EA}"/>
    <hyperlink ref="C722" r:id="rId90" display="..\..\..\26 電力設施運轉會議(每日)\02 每日會議資料\111年6月每日資料\111-06-01" xr:uid="{55049409-37ED-4B6F-B647-4F6460525146}"/>
    <hyperlink ref="D720" r:id="rId91" display="../../../26 電力設施運轉會議(每日)/02 每日會議資料/111年5月每日資料/111-05-31/(社頭SC-0531)IG38瞬跳紀錄及改善對策.xlsx" xr:uid="{A6F4809F-3E2D-4767-A67E-CF00C98BCCC0}"/>
    <hyperlink ref="D722" r:id="rId92" display="../../../26 電力設施運轉會議(每日)/02 每日會議資料/111年6月每日資料/111-06-01/0601(IX31北斗sc)瞬跳紀錄及改善對策.xlsx" xr:uid="{4CF5A124-5BEA-4117-8E92-D8F3793A575B}"/>
    <hyperlink ref="C104" r:id="rId93" display="../../../26 電力設施運轉會議(每日)/02 每日會議資料/111年4月每日資料/110-04-11" xr:uid="{570045FF-2D60-49F6-8886-438670594566}"/>
    <hyperlink ref="C105" r:id="rId94" display="../../../26 電力設施運轉會議(每日)/02 每日會議資料/111年4月每日資料/110-04-12" xr:uid="{E545D5A7-E0FF-4D4E-B8FC-C47B014D16A0}"/>
    <hyperlink ref="C106" r:id="rId95" display="../../../26 電力設施運轉會議(每日)/02 每日會議資料/111年4月每日資料/110-04-16" xr:uid="{4AC21708-5189-44F2-9527-28ACD3CF5609}"/>
    <hyperlink ref="C107" r:id="rId96" display="../../../26 電力設施運轉會議(每日)/02 每日會議資料/111年4月每日資料/110-04-17" xr:uid="{DBD6415D-054D-4AD6-B6E8-3F364AE6CB75}"/>
    <hyperlink ref="C108" r:id="rId97" display="../../../26 電力設施運轉會議(每日)/02 每日會議資料/111年4月每日資料/110-04-17" xr:uid="{C3B645FD-6598-42DB-974E-FBF4465D844E}"/>
    <hyperlink ref="C109" r:id="rId98" display="../../../26 電力設施運轉會議(每日)/02 每日會議資料/111年4月每日資料/110-04-19" xr:uid="{66C24D08-9FA3-4B64-827B-73AD6A75C90D}"/>
    <hyperlink ref="C110" r:id="rId99" display="../../../26 電力設施運轉會議(每日)/02 每日會議資料/111年4月每日資料/110-04-19" xr:uid="{0743C83B-BE9C-41FF-A4FE-EC9B87D0D9E9}"/>
    <hyperlink ref="C111" r:id="rId100" display="../../../26 電力設施運轉會議(每日)/02 每日會議資料/111年4月每日資料/110-04-20" xr:uid="{23199718-0ABD-4906-BEC4-537B46D89579}"/>
    <hyperlink ref="C112" r:id="rId101" display="../../../26 電力設施運轉會議(每日)/02 每日會議資料/111年4月每日資料/110-04-21" xr:uid="{C0013520-FB85-4A01-8557-29B3C37E6415}"/>
    <hyperlink ref="C113" r:id="rId102" display="../../../26 電力設施運轉會議(每日)/02 每日會議資料/111年4月每日資料/110-04-21" xr:uid="{17F25BF1-3180-415B-B962-7EEF7BFF90C2}"/>
    <hyperlink ref="C114" r:id="rId103" display="../../../26 電力設施運轉會議(每日)/02 每日會議資料/111年4月每日資料/110-04-21" xr:uid="{2C119976-7FA4-494A-9763-7231ABE5F193}"/>
    <hyperlink ref="C115" r:id="rId104" display="../../../26 電力設施運轉會議(每日)/02 每日會議資料/111年4月每日資料/110-04-22" xr:uid="{34F6672F-CA37-4A3D-A6FC-1146D42D362B}"/>
    <hyperlink ref="C116" r:id="rId105" display="../../../26 電力設施運轉會議(每日)/02 每日會議資料/111年4月每日資料/110-04-22" xr:uid="{F080903D-8562-4506-9B98-5CBDC04E373D}"/>
    <hyperlink ref="C117" r:id="rId106" display="../../../26 電力設施運轉會議(每日)/02 每日會議資料/111年4月每日資料/110-04-22" xr:uid="{39AB55D2-3528-4BE1-AC8A-39A631F78D19}"/>
    <hyperlink ref="C118" r:id="rId107" display="../../../26 電力設施運轉會議(每日)/02 每日會議資料/111年4月每日資料/110-04-24" xr:uid="{5C121E80-4B36-44BF-9F4D-BE4E1AF320E5}"/>
    <hyperlink ref="C119" r:id="rId108" display="../../../26 電力設施運轉會議(每日)/02 每日會議資料/111年4月每日資料/110-04-24" xr:uid="{FBBE9F74-FC72-4669-88EC-84D8FD3CFB79}"/>
    <hyperlink ref="C120" r:id="rId109" display="../../../26 電力設施運轉會議(每日)/02 每日會議資料/111年4月每日資料/110-04-25" xr:uid="{4827A49B-6AB0-423E-B7A2-891C804F0DD3}"/>
    <hyperlink ref="C121" r:id="rId110" display="../../../26 電力設施運轉會議(每日)/02 每日會議資料/111年4月每日資料/110-04-25" xr:uid="{03E8CA7A-F423-410F-A2A4-97159CC12884}"/>
    <hyperlink ref="C122" r:id="rId111" display="../../../26 電力設施運轉會議(每日)/02 每日會議資料/111年4月每日資料/110-04-25" xr:uid="{B5BAE5E6-8C94-4527-97B3-59071CFF9E63}"/>
    <hyperlink ref="C123" r:id="rId112" display="../../../26 電力設施運轉會議(每日)/02 每日會議資料/111年4月每日資料/110-04-25" xr:uid="{2B7AAE08-FFF0-4D04-874F-06CFB7491927}"/>
    <hyperlink ref="C124" r:id="rId113" display="../../../26 電力設施運轉會議(每日)/02 每日會議資料/111年4月每日資料/110-04-27" xr:uid="{A7428444-9A1E-4A36-B267-73BF865A314C}"/>
    <hyperlink ref="C125" r:id="rId114" display="../../../26 電力設施運轉會議(每日)/02 每日會議資料/111年4月每日資料/110-04-27" xr:uid="{3EA763A7-6995-41FA-803B-53A3C2CC3906}"/>
    <hyperlink ref="C126" r:id="rId115" display="../../../26 電力設施運轉會議(每日)/02 每日會議資料/111年4月每日資料/110-04-28" xr:uid="{C8589162-CF40-4425-A4CD-883C2EF28037}"/>
    <hyperlink ref="C127" r:id="rId116" display="../../../26 電力設施運轉會議(每日)/02 每日會議資料/111年4月每日資料/110-04-29" xr:uid="{D06A5D38-61DB-4396-8151-B670213816E3}"/>
    <hyperlink ref="C128" r:id="rId117" display="../../../26 電力設施運轉會議(每日)/02 每日會議資料/111年4月每日資料/110-04-29" xr:uid="{7D839CB8-E86D-4315-A75A-161262ED2254}"/>
    <hyperlink ref="C129" r:id="rId118" display="../../../26 電力設施運轉會議(每日)/02 每日會議資料/111年4月每日資料/110-04-29" xr:uid="{BDF51F3D-CB26-4CD9-8E5B-8DFA982E6687}"/>
    <hyperlink ref="C130" r:id="rId119" display="../../../26 電力設施運轉會議(每日)/02 每日會議資料/111年4月每日資料/110-04-29" xr:uid="{DCB932C5-3660-4C9D-9A53-965EFDA0039E}"/>
    <hyperlink ref="C131" r:id="rId120" display="../../../26 電力設施運轉會議(每日)/02 每日會議資料/111年4月每日資料/110-04-29" xr:uid="{7040A3DB-452D-4347-A8BC-04208FA97657}"/>
    <hyperlink ref="C132" r:id="rId121" display="../../../26 電力設施運轉會議(每日)/02 每日會議資料/111年4月每日資料/110-04-30" xr:uid="{633BC312-9484-4378-AC50-2AD4DADB378D}"/>
    <hyperlink ref="C133" r:id="rId122" display="../../../26 電力設施運轉會議(每日)/02 每日會議資料/111年4月每日資料/110-04-30" xr:uid="{FA193AD8-83BC-4893-A79C-3FD2E96EE37D}"/>
    <hyperlink ref="C134" r:id="rId123" display="../../../26 電力設施運轉會議(每日)/02 每日會議資料/111年4月每日資料/110-04-30" xr:uid="{33F0880B-C1F6-4981-B6DE-0FD805177D21}"/>
    <hyperlink ref="C135" r:id="rId124" display="../../../26 電力設施運轉會議(每日)/02 每日會議資料/111年4月每日資料/110-04-30" xr:uid="{3D241CD4-7955-4206-81F5-BE11573E9B3E}"/>
    <hyperlink ref="C136" r:id="rId125" display="../../../26 電力設施運轉會議(每日)/02 每日會議資料/111年5月每日資料/110-05-01" xr:uid="{B2E8C455-0121-4BC7-8CDB-2EF9AD2D7112}"/>
    <hyperlink ref="C137" r:id="rId126" display="../../../26 電力設施運轉會議(每日)/02 每日會議資料/111年5月每日資料/110-05-01" xr:uid="{482BB2FA-0B63-472C-9718-80616019EB68}"/>
    <hyperlink ref="C138" r:id="rId127" display="../../../26 電力設施運轉會議(每日)/02 每日會議資料/111年5月每日資料/110-05-01" xr:uid="{F0033A56-9C33-4ADA-BEFD-498558CEBD31}"/>
    <hyperlink ref="C139" r:id="rId128" display="../../../26 電力設施運轉會議(每日)/02 每日會議資料/111年5月每日資料/110-05-02" xr:uid="{D693336B-255B-42AD-86E1-C3605361A7D9}"/>
    <hyperlink ref="C140" r:id="rId129" display="../../../26 電力設施運轉會議(每日)/02 每日會議資料/111年5月每日資料/110-05-02" xr:uid="{41CA4670-B34E-4D5E-8601-BD9DBB586C48}"/>
    <hyperlink ref="C141" r:id="rId130" display="../../../26 電力設施運轉會議(每日)/02 每日會議資料/111年5月每日資料/110-05-04" xr:uid="{B7768F7C-4384-41DD-A9BC-82071650DE33}"/>
    <hyperlink ref="C142" r:id="rId131" display="../../../26 電力設施運轉會議(每日)/02 每日會議資料/111年5月每日資料/110-05-04" xr:uid="{A609C026-082C-4124-9B72-4F8B77371E3F}"/>
    <hyperlink ref="C143" r:id="rId132" display="../../../26 電力設施運轉會議(每日)/02 每日會議資料/111年5月每日資料/110-05-04" xr:uid="{90E27161-A34C-4C2E-B684-37A95AC7D493}"/>
    <hyperlink ref="C144" r:id="rId133" display="../../../26 電力設施運轉會議(每日)/02 每日會議資料/111年5月每日資料/110-05-06" xr:uid="{53F81045-4A86-486B-85BF-75570E59D63B}"/>
    <hyperlink ref="C145" r:id="rId134" display="../../../26 電力設施運轉會議(每日)/02 每日會議資料/111年5月每日資料/110-05-07" xr:uid="{5D67B7DB-0608-4C1D-A033-A3E7788E0F8A}"/>
    <hyperlink ref="C146" r:id="rId135" display="../../../26 電力設施運轉會議(每日)/02 每日會議資料/111年5月每日資料/110-05-08" xr:uid="{AD4EF79C-2100-404D-93B1-67838932099E}"/>
    <hyperlink ref="C147" r:id="rId136" display="../../../26 電力設施運轉會議(每日)/02 每日會議資料/111年5月每日資料/110-05-08" xr:uid="{9BFAA88D-FF2F-4BEF-A566-338FB46AABD3}"/>
    <hyperlink ref="C148" r:id="rId137" display="../../../26 電力設施運轉會議(每日)/02 每日會議資料/111年5月每日資料/110-05-08" xr:uid="{47BB2B31-22C8-4DF5-B073-4328D9CF8026}"/>
    <hyperlink ref="C149" r:id="rId138" display="../../../26 電力設施運轉會議(每日)/02 每日會議資料/111年5月每日資料/110-05-08" xr:uid="{BBD24C46-E1D2-4F0B-8BEA-5BD92FFFD91F}"/>
    <hyperlink ref="C150" r:id="rId139" display="../../../26 電力設施運轉會議(每日)/02 每日會議資料/111年5月每日資料/110-05-09" xr:uid="{6B56E726-48FB-4A32-8D18-1E57FE14A281}"/>
    <hyperlink ref="C151" r:id="rId140" display="../../../26 電力設施運轉會議(每日)/02 每日會議資料/111年5月每日資料/110-05-09" xr:uid="{A967E0EA-2369-4785-A68C-305558D3E617}"/>
    <hyperlink ref="C152" r:id="rId141" display="../../../26 電力設施運轉會議(每日)/02 每日會議資料/111年5月每日資料/110-05-10" xr:uid="{78496617-D304-4DD7-BC6A-19D61C376116}"/>
    <hyperlink ref="C153" r:id="rId142" display="../../../26 電力設施運轉會議(每日)/02 每日會議資料/111年5月每日資料/110-05-11" xr:uid="{2514D3A5-4DBC-4953-8BF0-6204D9BCADAC}"/>
    <hyperlink ref="C154" r:id="rId143" display="../../../26 電力設施運轉會議(每日)/02 每日會議資料/111年5月每日資料/110-05-12" xr:uid="{1EE0BA7D-48FD-43A4-84C7-ACCB695BDB47}"/>
    <hyperlink ref="C155" r:id="rId144" display="../../../26 電力設施運轉會議(每日)/02 每日會議資料/111年5月每日資料/110-05-12" xr:uid="{CAEA2B01-8734-43F1-814D-BEAD32BD623B}"/>
    <hyperlink ref="C156" r:id="rId145" display="../../../26 電力設施運轉會議(每日)/02 每日會議資料/111年5月每日資料/110-05-12" xr:uid="{DA1DEA72-47FE-4865-89B2-6887C61A1199}"/>
    <hyperlink ref="C157" r:id="rId146" display="../../../26 電力設施運轉會議(每日)/02 每日會議資料/111年5月每日資料/110-05-13" xr:uid="{986359EA-F9C7-4044-809A-750D85D86F75}"/>
    <hyperlink ref="C158" r:id="rId147" display="../../../26 電力設施運轉會議(每日)/02 每日會議資料/111年5月每日資料/110-05-13" xr:uid="{24EAA34B-99B8-4949-BF6F-C73ABE06F661}"/>
    <hyperlink ref="C159" r:id="rId148" display="../../../26 電力設施運轉會議(每日)/02 每日會議資料/111年5月每日資料/110-05-14" xr:uid="{F132725F-C016-4E2B-B0E2-32F7E8F871B1}"/>
    <hyperlink ref="C160" r:id="rId149" display="../../../26 電力設施運轉會議(每日)/02 每日會議資料/111年5月每日資料/110-05-14" xr:uid="{ADA6A1C8-B6F2-47EB-818E-0C3269C0FC49}"/>
    <hyperlink ref="C161" r:id="rId150" display="../../../26 電力設施運轉會議(每日)/02 每日會議資料/111年5月每日資料/110-05-15" xr:uid="{9B111827-00E3-414B-B366-AA8A8DBB8DBB}"/>
    <hyperlink ref="C162" r:id="rId151" display="../../../26 電力設施運轉會議(每日)/02 每日會議資料/111年5月每日資料/110-05-16" xr:uid="{03304E1B-C592-4E6B-B304-C396389ECFC4}"/>
    <hyperlink ref="C163" r:id="rId152" display="../../../26 電力設施運轉會議(每日)/02 每日會議資料/111年5月每日資料/110-05-17" xr:uid="{2D5904F2-3E39-4DB4-BE1C-8BF5B139A28A}"/>
    <hyperlink ref="C164" r:id="rId153" display="../../../26 電力設施運轉會議(每日)/02 每日會議資料/111年5月每日資料/110-05-17" xr:uid="{9A1FA2D6-162C-41A1-9B80-5F4B611706DE}"/>
    <hyperlink ref="C165" r:id="rId154" display="../../../26 電力設施運轉會議(每日)/02 每日會議資料/111年5.月每日資料/110-5-17" xr:uid="{4B28BD93-FC36-43D0-8E9E-C24915D8F901}"/>
    <hyperlink ref="C166" r:id="rId155" display="../../../26 電力設施運轉會議(每日)/02 每日會議資料/111年5月每日資料/110-05-18" xr:uid="{DBB5BA06-0C9A-4724-97DD-F07CF72B6919}"/>
    <hyperlink ref="C167" r:id="rId156" display="../../../26 電力設施運轉會議(每日)/02 每日會議資料/111年5月每日資料/110-05-18" xr:uid="{59A8F9CB-5B59-4D85-BC0F-8E8E027F94CE}"/>
    <hyperlink ref="C168" r:id="rId157" display="../../../26 電力設施運轉會議(每日)/02 每日會議資料/111年5月每日資料/110-05-18" xr:uid="{B01E63EF-88A1-4D24-B1EF-FC5B2C574314}"/>
    <hyperlink ref="C169" r:id="rId158" display="../../../26 電力設施運轉會議(每日)/02 每日會議資料/111年5月每日資料/110-05-19" xr:uid="{8DFA3307-88D4-4E75-868E-778BE74060F4}"/>
    <hyperlink ref="C170" r:id="rId159" display="../../../26 電力設施運轉會議(每日)/02 每日會議資料/111年5月每日資料/110-05-19" xr:uid="{F3D29E2B-30C8-46D6-B557-4F8D66E7C67A}"/>
    <hyperlink ref="C171" r:id="rId160" display="../../../26 電力設施運轉會議(每日)/02 每日會議資料/111年5月每日資料/110-05-19" xr:uid="{803EBBAB-C689-4F7E-846E-11FE5A3C6F48}"/>
    <hyperlink ref="C172" r:id="rId161" display="../../../26 電力設施運轉會議(每日)/02 每日會議資料/111年5月每日資料/110-05-19" xr:uid="{8749A9DA-FA87-4AEA-A82C-81D4A607464B}"/>
    <hyperlink ref="C173" r:id="rId162" display="../../../26 電力設施運轉會議(每日)/02 每日會議資料/111年5月每日資料/110-05-20" xr:uid="{7775F87A-0526-48DF-AFA4-3EBF8C539131}"/>
    <hyperlink ref="C174" r:id="rId163" display="../../../26 電力設施運轉會議(每日)/02 每日會議資料/111年5月每日資料/110-05-21" xr:uid="{E92402E3-C29B-4F01-A44E-8EBDB5D6F3F0}"/>
    <hyperlink ref="C175" r:id="rId164" display="../../../26 電力設施運轉會議(每日)/02 每日會議資料/111年5月每日資料/110-05-21" xr:uid="{E344C5CA-3BE4-40EC-A498-3FB7FB575192}"/>
    <hyperlink ref="C176" r:id="rId165" display="../../../26 電力設施運轉會議(每日)/02 每日會議資料/111年5月每日資料/110-05-21" xr:uid="{EC3B974A-6026-49A7-91E0-8CC08B240CA8}"/>
    <hyperlink ref="C177" r:id="rId166" display="../../../26 電力設施運轉會議(每日)/02 每日會議資料/111年5月每日資料/110-05-23" xr:uid="{47698280-428F-401A-8AB4-6A2FD3FF73BA}"/>
    <hyperlink ref="C178" r:id="rId167" display="../../../26 電力設施運轉會議(每日)/02 每日會議資料/111年5月每日資料/110-05-23" xr:uid="{3E090D21-7810-4CB5-B243-7A4791ED1D38}"/>
    <hyperlink ref="C179" r:id="rId168" display="../../../26 電力設施運轉會議(每日)/02 每日會議資料/111年5月每日資料/110-05-23" xr:uid="{6787D4BA-26BB-4644-B23F-159750016589}"/>
    <hyperlink ref="C180" r:id="rId169" display="../../../26 電力設施運轉會議(每日)/02 每日會議資料/111年5月每日資料/110-05-23" xr:uid="{09560714-50F1-4022-93DD-993EA54A41C5}"/>
    <hyperlink ref="C181" r:id="rId170" display="../../../26 電力設施運轉會議(每日)/02 每日會議資料/111年5月每日資料/110-05-24" xr:uid="{813DE53D-7D0C-4FBF-ADE6-6ADD486F7577}"/>
    <hyperlink ref="C182" r:id="rId171" display="../../../26 電力設施運轉會議(每日)/02 每日會議資料/111年5月每日資料/110-05-24" xr:uid="{B4B2B5F8-CAAE-433A-9B81-BB2F162DE8D4}"/>
    <hyperlink ref="C183" r:id="rId172" display="../../../26 電力設施運轉會議(每日)/02 每日會議資料/111年5月每日資料/110-05-25" xr:uid="{974F9711-6079-4AB5-9ECA-F0DA6C288580}"/>
    <hyperlink ref="C184" r:id="rId173" display="../../../26 電力設施運轉會議(每日)/02 每日會議資料/111年5月每日資料/110-05-25" xr:uid="{7D38E08D-A595-4D60-B8B0-3301C2F9C2B1}"/>
    <hyperlink ref="C185" r:id="rId174" display="../../../26 電力設施運轉會議(每日)/02 每日會議資料/111年5月每日資料/110-05-25" xr:uid="{CFB7DB01-D06A-4F04-9750-0EAF1EF172BF}"/>
    <hyperlink ref="C186" r:id="rId175" display="../../../26 電力設施運轉會議(每日)/02 每日會議資料/111年5月每日資料/110-05-25" xr:uid="{F2980F28-5906-4240-AAFA-3915BF2A307A}"/>
    <hyperlink ref="C187" r:id="rId176" display="../../../26 電力設施運轉會議(每日)/02 每日會議資料/111年5月每日資料/110-05-26" xr:uid="{31A43C69-B498-4CDF-AB88-2E7C25E6190B}"/>
    <hyperlink ref="C188" r:id="rId177" display="../../../26 電力設施運轉會議(每日)/02 每日會議資料/111年5月每日資料/110-05-26" xr:uid="{A30641C8-D14C-4965-95C9-7F7C6240356E}"/>
    <hyperlink ref="C189" r:id="rId178" display="../../../26 電力設施運轉會議(每日)/02 每日會議資料/111年5月每日資料/110-05-26" xr:uid="{9C6ADED9-5100-448E-AA18-018248D0FB30}"/>
    <hyperlink ref="C190" r:id="rId179" display="../../../26 電力設施運轉會議(每日)/02 每日會議資料/111年5月每日資料/110-05-26" xr:uid="{E191E804-7B22-43E0-A41B-1B9683C16F3F}"/>
    <hyperlink ref="C191" r:id="rId180" display="../../../26 電力設施運轉會議(每日)/02 每日會議資料/111年5月每日資料/110-05-27" xr:uid="{52C19E82-9284-4D60-AE2D-DADF1D6AC2B4}"/>
    <hyperlink ref="C192" r:id="rId181" display="../../../26 電力設施運轉會議(每日)/02 每日會議資料/111年5月每日資料/110-05-27" xr:uid="{36D7D569-E462-478D-979E-6CF4107F21E1}"/>
    <hyperlink ref="C193" r:id="rId182" display="../../../26 電力設施運轉會議(每日)/02 每日會議資料/111年5月每日資料/110-05-27" xr:uid="{E11DE01C-6524-4A60-8F85-603211873088}"/>
    <hyperlink ref="C194" r:id="rId183" display="../../../26 電力設施運轉會議(每日)/02 每日會議資料/111年5月每日資料/110-05-27" xr:uid="{0322FEB8-AADA-412E-82E9-F269AD218476}"/>
    <hyperlink ref="C195" r:id="rId184" display="../../../26 電力設施運轉會議(每日)/02 每日會議資料/111年5月每日資料/110-05-29" xr:uid="{2B1D4E54-3E12-4E63-A218-6DEFECF05561}"/>
    <hyperlink ref="C196" r:id="rId185" display="../../../26 電力設施運轉會議(每日)/02 每日會議資料/111年5月每日資料/110-05-29" xr:uid="{855D582F-2646-4606-862E-3F8AACC9BF79}"/>
    <hyperlink ref="C197" r:id="rId186" display="../../../26 電力設施運轉會議(每日)/02 每日會議資料/111年5月每日資料/110-05-29" xr:uid="{AE752217-AFD6-4BA1-B1B5-4F6C48E1DC99}"/>
    <hyperlink ref="C198" r:id="rId187" display="../../../26 電力設施運轉會議(每日)/02 每日會議資料/111年6月每日資料/110-06-01" xr:uid="{309EF956-78FC-4DB9-B515-4D09983A1D29}"/>
    <hyperlink ref="C199" r:id="rId188" display="../../../26 電力設施運轉會議(每日)/02 每日會議資料/111年6月每日資料/110-06-01" xr:uid="{9B3BF933-C6FD-4CE3-A391-AC24B213AF63}"/>
    <hyperlink ref="C200" r:id="rId189" display="../../../26 電力設施運轉會議(每日)/02 每日會議資料/111年6月每日資料/110-06-01" xr:uid="{CF7EC0F7-F5AB-4028-B27B-43CBA3C1BADD}"/>
    <hyperlink ref="C201" r:id="rId190" display="../../../26 電力設施運轉會議(每日)/02 每日會議資料/111年6月每日資料/110-06-01" xr:uid="{1FC2F2F9-EF54-4BBF-B816-3F90753F48AF}"/>
    <hyperlink ref="C202" r:id="rId191" display="../../../26 電力設施運轉會議(每日)/02 每日會議資料/111年6月每日資料/110-06-01" xr:uid="{E4E34E97-40A1-4E43-864D-5383030B9BB4}"/>
    <hyperlink ref="C203" r:id="rId192" display="../../../26 電力設施運轉會議(每日)/02 每日會議資料/111年6月每日資料/110-06-01" xr:uid="{F526025D-C27A-4BDD-A511-4ACB8AD5674E}"/>
    <hyperlink ref="C204" r:id="rId193" display="../../../26 電力設施運轉會議(每日)/02 每日會議資料/111年6月每日資料/110-06-01" xr:uid="{E29EB134-3377-4D50-BD5E-2299930D4F8C}"/>
    <hyperlink ref="C205" r:id="rId194" display="../../../26 電力設施運轉會議(每日)/02 每日會議資料/111年6月每日資料/110-06-01" xr:uid="{9A7D19AE-751B-4CF0-864A-A458CD0A97CC}"/>
    <hyperlink ref="C206" r:id="rId195" display="../../../26 電力設施運轉會議(每日)/02 每日會議資料/111年6月每日資料/110-06-02" xr:uid="{20E7E838-4FC9-4402-AFBD-E6333EF75284}"/>
    <hyperlink ref="C207" r:id="rId196" display="../../../26 電力設施運轉會議(每日)/02 每日會議資料/111年6月每日資料/110-06-02" xr:uid="{C64B1F3A-79C0-49ED-B28A-79475F5F8075}"/>
    <hyperlink ref="C208" r:id="rId197" display="../../../26 電力設施運轉會議(每日)/02 每日會議資料/111年6月每日資料/110-06-02" xr:uid="{EBFB0DB1-E3DE-4CCE-A253-853E0B248C3A}"/>
    <hyperlink ref="C209" r:id="rId198" display="../../../26 電力設施運轉會議(每日)/02 每日會議資料/111年6月每日資料/110-06-06" xr:uid="{8C563FD6-1CD6-4533-9625-FFA3FB975CC0}"/>
    <hyperlink ref="C210" r:id="rId199" display="../../../26 電力設施運轉會議(每日)/02 每日會議資料/111年6月每日資料/110-06-06" xr:uid="{52836C39-1CF4-4DDB-8BEA-2C65F0DE3A73}"/>
    <hyperlink ref="C211" r:id="rId200" display="../../../26 電力設施運轉會議(每日)/02 每日會議資料/111年6月每日資料/110-06-08" xr:uid="{29156AC1-BB36-444D-B26D-970D013BE9A5}"/>
    <hyperlink ref="C212" r:id="rId201" display="../../../26 電力設施運轉會議(每日)/02 每日會議資料/111年6月每日資料/110-06-10" xr:uid="{59D88BE5-9735-418D-B8E9-7DF7B8C5DE06}"/>
    <hyperlink ref="C213" r:id="rId202" display="../../../26 電力設施運轉會議(每日)/02 每日會議資料/111年6月每日資料/110-06-10" xr:uid="{06546398-CD0A-44C1-A843-B6EEBDCF3684}"/>
    <hyperlink ref="C214" r:id="rId203" display="../../../26 電力設施運轉會議(每日)/02 每日會議資料/111年6月每日資料/110-06-10" xr:uid="{1049931D-0101-4E9D-8DFD-2AD59498989C}"/>
    <hyperlink ref="C215" r:id="rId204" display="../../../26 電力設施運轉會議(每日)/02 每日會議資料/111年6月每日資料/110-06-10" xr:uid="{34720DFC-DD26-4CF3-9F29-3C5D377A5DAD}"/>
    <hyperlink ref="C216" r:id="rId205" display="../../../26 電力設施運轉會議(每日)/02 每日會議資料/111年6月每日資料/110-06-10" xr:uid="{6181BED2-815D-42A8-873C-35600900A12A}"/>
    <hyperlink ref="C217" r:id="rId206" display="../../../26 電力設施運轉會議(每日)/02 每日會議資料/111年6月每日資料/110-06-11" xr:uid="{07DBF304-2E65-4185-9C48-67E8E0F9389D}"/>
    <hyperlink ref="C218" r:id="rId207" display="../../../26 電力設施運轉會議(每日)/02 每日會議資料/111年6月每日資料/110-06-11" xr:uid="{34DD9CB2-B780-4901-AA8D-CFB99A464CA2}"/>
    <hyperlink ref="C219" r:id="rId208" display="../../../26 電力設施運轉會議(每日)/02 每日會議資料/111年6月每日資料/110-06-11" xr:uid="{7F228C2D-4F8B-4579-80F2-EAC493BD0E1C}"/>
    <hyperlink ref="C220" r:id="rId209" display="../../../26 電力設施運轉會議(每日)/02 每日會議資料/111年6月每日資料/110-06-11" xr:uid="{51A9EBB4-4F93-4F6A-BDAE-3BBE17AE2E7B}"/>
    <hyperlink ref="C221" r:id="rId210" display="../../../26 電力設施運轉會議(每日)/02 每日會議資料/111年6月每日資料/110-06-11" xr:uid="{8E359493-38AD-47B7-B9AF-9748DB3021CA}"/>
    <hyperlink ref="C222" r:id="rId211" display="../../../26 電力設施運轉會議(每日)/02 每日會議資料/111年6月每日資料/110-06-11" xr:uid="{923120A3-2E4D-425D-878F-DCC9F862A53A}"/>
    <hyperlink ref="C223" r:id="rId212" display="../../../26 電力設施運轉會議(每日)/02 每日會議資料/111年6月每日資料/110-06-12" xr:uid="{D991F650-DB14-4E1B-9741-44065F98B1F6}"/>
    <hyperlink ref="C224" r:id="rId213" display="../../../26 電力設施運轉會議(每日)/02 每日會議資料/111年6月每日資料/110-06-12" xr:uid="{44A8BC01-E7D8-49EA-8E09-14E0A2466702}"/>
    <hyperlink ref="C225" r:id="rId214" display="../../../26 電力設施運轉會議(每日)/02 每日會議資料/111年6月每日資料/110-06-12" xr:uid="{EDA83DAD-6ABA-4558-AA62-D9A15A27AE8F}"/>
    <hyperlink ref="C226" r:id="rId215" display="../../../26 電力設施運轉會議(每日)/02 每日會議資料/111年6月每日資料/110-06-12" xr:uid="{02D6396C-9691-4EEF-8BA4-FAB8BC64E94F}"/>
    <hyperlink ref="C227" r:id="rId216" display="../../../26 電力設施運轉會議(每日)/02 每日會議資料/111年6月每日資料/110-06-12" xr:uid="{E92AAB7F-8288-4740-871F-B99A6F933052}"/>
    <hyperlink ref="C228" r:id="rId217" display="../../../26 電力設施運轉會議(每日)/02 每日會議資料/111年6月每日資料/110-06-12" xr:uid="{DF0B8805-AB73-4416-8C2E-E3C07639F7A6}"/>
    <hyperlink ref="C229" r:id="rId218" display="../../../26 電力設施運轉會議(每日)/02 每日會議資料/111年6月每日資料/110-06-12" xr:uid="{0D96D19D-09C7-4298-98BC-7F321438D451}"/>
    <hyperlink ref="C230" r:id="rId219" display="../../../26 電力設施運轉會議(每日)/02 每日會議資料/111年6月每日資料/110-06-13" xr:uid="{778DE5DB-B322-413A-9D27-F1467B50FD6E}"/>
    <hyperlink ref="C231" r:id="rId220" display="../../../26 電力設施運轉會議(每日)/02 每日會議資料/111年6月每日資料/110-06-14" xr:uid="{299DFCAE-37BA-4B77-92DA-28993D49997D}"/>
    <hyperlink ref="C232" r:id="rId221" display="../../../26 電力設施運轉會議(每日)/02 每日會議資料/111年6月每日資料/110-06-14" xr:uid="{4A940F1D-676E-4B4B-A5A9-397584368BA9}"/>
    <hyperlink ref="C233" r:id="rId222" display="../../../26 電力設施運轉會議(每日)/02 每日會議資料/111年6月每日資料/110-06-15" xr:uid="{D80BF19C-1C06-4C65-B70D-CD57F6283384}"/>
    <hyperlink ref="C234" r:id="rId223" display="../../../26 電力設施運轉會議(每日)/02 每日會議資料/111年6月每日資料/110-06-15" xr:uid="{DA1CBA77-9EAF-4FB2-90A7-86E164BE64CC}"/>
    <hyperlink ref="C235" r:id="rId224" display="../../../26 電力設施運轉會議(每日)/02 每日會議資料/111年6月每日資料/110-06-15" xr:uid="{6E3FBC70-213B-40BE-A27C-27B051BC2906}"/>
    <hyperlink ref="C236" r:id="rId225" display="../../../26 電力設施運轉會議(每日)/02 每日會議資料/111年6月每日資料/110-06-15" xr:uid="{CEB88089-00AC-4190-8390-2EE36011EE34}"/>
    <hyperlink ref="C237" r:id="rId226" display="../../../26 電力設施運轉會議(每日)/02 每日會議資料/111年6月每日資料/110-06-16" xr:uid="{DFDD508C-23C3-461A-B611-39E5421D5A09}"/>
    <hyperlink ref="C238" r:id="rId227" display="../../../26 電力設施運轉會議(每日)/02 每日會議資料/111年6月每日資料/110-06-16" xr:uid="{6EB686D0-6B66-4297-8159-2BB3B199BE2E}"/>
    <hyperlink ref="C239" r:id="rId228" display="../../../26 電力設施運轉會議(每日)/02 每日會議資料/111年6月每日資料/110-06-16" xr:uid="{1EE07703-DAAA-4A43-BA0D-D782F429EDAD}"/>
    <hyperlink ref="C240" r:id="rId229" display="../../../26 電力設施運轉會議(每日)/02 每日會議資料/111年6月每日資料/110-06-17" xr:uid="{B6D3345E-4900-4989-B468-FA5083ECAF4F}"/>
    <hyperlink ref="C241" r:id="rId230" display="../../../26 電力設施運轉會議(每日)/02 每日會議資料/111年6月每日資料/110-06-17" xr:uid="{06C1FC9B-ED15-4145-81FF-C035BCA4A5EA}"/>
    <hyperlink ref="C242" r:id="rId231" display="../../../26 電力設施運轉會議(每日)/02 每日會議資料/111年6月每日資料/110-06-18" xr:uid="{4C3E6045-9546-4A8B-BA1A-C1B58574D6FA}"/>
    <hyperlink ref="C243" r:id="rId232" display="../../../26 電力設施運轉會議(每日)/02 每日會議資料/111年6月每日資料/110-06-18" xr:uid="{43F6908D-31E8-4013-A67A-91A6F18F1F0B}"/>
    <hyperlink ref="C244" r:id="rId233" display="../../../26 電力設施運轉會議(每日)/02 每日會議資料/111年6月每日資料/110-06-18" xr:uid="{48652DE4-87BE-4E10-8881-A695421D0826}"/>
    <hyperlink ref="C245" r:id="rId234" display="../../../26 電力設施運轉會議(每日)/02 每日會議資料/111年6月每日資料/110-06-18" xr:uid="{EC2CE0EC-FD4B-4CD3-BC59-E1A62BF16319}"/>
    <hyperlink ref="C246" r:id="rId235" display="../../../26 電力設施運轉會議(每日)/02 每日會議資料/111年6月每日資料/110-06-19" xr:uid="{C1DF586A-F4BF-41F3-B45D-3DBCC5FDF192}"/>
    <hyperlink ref="C247" r:id="rId236" display="../../../26 電力設施運轉會議(每日)/02 每日會議資料/111年6.月每日資料/110-6-19" xr:uid="{83DE4FEC-CF8A-468A-9EA6-20E4A6825DAD}"/>
    <hyperlink ref="C248" r:id="rId237" display="../../../26 電力設施運轉會議(每日)/02 每日會議資料/111年6.月每日資料/110-6-20" xr:uid="{3C78CB9F-5D5C-4617-B789-0002DF4E5431}"/>
    <hyperlink ref="C249" r:id="rId238" display="../../../26 電力設施運轉會議(每日)/02 每日會議資料/111年6月每日資料/110-06-23" xr:uid="{5B530302-D7C0-4173-A4E3-99708AF27C23}"/>
    <hyperlink ref="C250" r:id="rId239" display="../../../26 電力設施運轉會議(每日)/02 每日會議資料/111年6月每日資料/110-06-23" xr:uid="{7A79C399-8545-4F6E-8A6D-476FCE3EBA07}"/>
    <hyperlink ref="C251" r:id="rId240" display="../../../26 電力設施運轉會議(每日)/02 每日會議資料/111年6月每日資料/110-06-23" xr:uid="{6D40F2D6-897B-4966-8632-2C1A2B297D48}"/>
    <hyperlink ref="C252" r:id="rId241" display="../../../26 電力設施運轉會議(每日)/02 每日會議資料/111年6月每日資料/110-06-23" xr:uid="{4200E156-D1A7-42A3-A400-CC7C549C9B80}"/>
    <hyperlink ref="C253" r:id="rId242" display="../../../26 電力設施運轉會議(每日)/02 每日會議資料/111年6月每日資料/110-06-23" xr:uid="{157D0DBB-B0DD-4A2F-87F7-5D608BA629C5}"/>
    <hyperlink ref="C254" r:id="rId243" display="../../../26 電力設施運轉會議(每日)/02 每日會議資料/111年6月每日資料/110-06-25" xr:uid="{6CF30951-9492-457F-A043-A48069037D05}"/>
    <hyperlink ref="C255" r:id="rId244" display="../../../26 電力設施運轉會議(每日)/02 每日會議資料/111年6月每日資料/110-06-25" xr:uid="{50ED226A-1555-4FD1-B90F-BB289DA8014D}"/>
    <hyperlink ref="C256" r:id="rId245" display="../../../26 電力設施運轉會議(每日)/02 每日會議資料/111年6月每日資料/110-06-25" xr:uid="{6935F8DC-C96A-430C-BDB0-5E511D199A59}"/>
    <hyperlink ref="C257" r:id="rId246" display="../../../26 電力設施運轉會議(每日)/02 每日會議資料/111年6月每日資料/110-06-26" xr:uid="{4373E7A2-EEBC-4065-9E40-1755CCEE56F1}"/>
    <hyperlink ref="C258" r:id="rId247" display="../../../26 電力設施運轉會議(每日)/02 每日會議資料/111年6月每日資料/110-06-26" xr:uid="{9FDA25DE-7698-4FEE-AC35-C083BE16D276}"/>
    <hyperlink ref="C259" r:id="rId248" display="../../../26 電力設施運轉會議(每日)/02 每日會議資料/111年6月每日資料/110-06-26" xr:uid="{676C21F7-698E-47CE-89D3-42FCD6EA9738}"/>
    <hyperlink ref="C260" r:id="rId249" display="../../../26 電力設施運轉會議(每日)/02 每日會議資料/111年6月每日資料/110-06-26" xr:uid="{06381F16-BA00-40BC-B78B-5C1CCD2B9053}"/>
    <hyperlink ref="C261" r:id="rId250" display="../../../26 電力設施運轉會議(每日)/02 每日會議資料/111年6月每日資料/110-06-26" xr:uid="{12515110-1F58-43FA-B746-17813C8DB741}"/>
    <hyperlink ref="C262" r:id="rId251" display="../../../26 電力設施運轉會議(每日)/02 每日會議資料/111年6月每日資料/110-06-27" xr:uid="{8B24F543-532F-434B-B7C8-F0E3B0FEE9FA}"/>
    <hyperlink ref="C263" r:id="rId252" display="../../../26 電力設施運轉會議(每日)/02 每日會議資料/111年6月每日資料/110-06-27" xr:uid="{0B0335D9-7B24-4968-853E-9382F37505B4}"/>
    <hyperlink ref="C264" r:id="rId253" display="../../../26 電力設施運轉會議(每日)/02 每日會議資料/111年6月每日資料/110-06-27" xr:uid="{A8AF4030-972D-4A8D-AE70-83A85FD1F520}"/>
    <hyperlink ref="C265" r:id="rId254" display="../../../26 電力設施運轉會議(每日)/02 每日會議資料/111年6月每日資料/110-06-27" xr:uid="{A5739DCE-06A4-40CD-99D0-BEAE29CA7631}"/>
    <hyperlink ref="C266" r:id="rId255" display="../../../26 電力設施運轉會議(每日)/02 每日會議資料/111年6月每日資料/110-06-27" xr:uid="{7142D3F1-337E-45F2-91E9-74F1C2B8E548}"/>
    <hyperlink ref="C267" r:id="rId256" display="../../../26 電力設施運轉會議(每日)/02 每日會議資料/111年6月每日資料/110-06-28" xr:uid="{B6A92F8C-4109-489B-B2B7-BD23C7EA5A14}"/>
    <hyperlink ref="C268" r:id="rId257" display="../../../26 電力設施運轉會議(每日)/02 每日會議資料/111年6月每日資料/110-06-28" xr:uid="{D75C9FEA-F5D4-4DAA-844A-41C1B312BDD1}"/>
    <hyperlink ref="C269" r:id="rId258" display="../../../26 電力設施運轉會議(每日)/02 每日會議資料/111年6月每日資料/110-06-28" xr:uid="{1C216A11-E5FC-4582-90F4-4251C8CB3AF4}"/>
    <hyperlink ref="C270" r:id="rId259" display="../../../26 電力設施運轉會議(每日)/02 每日會議資料/111年6月每日資料/110-06-28" xr:uid="{E211021D-36C4-4057-A4AE-C169D6D2709F}"/>
    <hyperlink ref="C271" r:id="rId260" display="../../../26 電力設施運轉會議(每日)/02 每日會議資料/111年6月每日資料/110-06-29" xr:uid="{B7258D99-E597-4F2D-B59B-5DAD17E61A79}"/>
    <hyperlink ref="C272" r:id="rId261" display="../../../26 電力設施運轉會議(每日)/02 每日會議資料/111年6月每日資料/110-06-29" xr:uid="{46C4B95F-AD2C-46D7-A046-691E250731FC}"/>
    <hyperlink ref="C273" r:id="rId262" display="../../../26 電力設施運轉會議(每日)/02 每日會議資料/111年6月每日資料/110-06-30" xr:uid="{52464FAB-DAD1-4099-97F4-B4F11C917976}"/>
    <hyperlink ref="C274" r:id="rId263" display="../../../26 電力設施運轉會議(每日)/02 每日會議資料/111年6月每日資料/110-06-30" xr:uid="{EDDE5E5B-71D0-4802-ABA9-641C8A6879A9}"/>
    <hyperlink ref="C275" r:id="rId264" display="../../../26 電力設施運轉會議(每日)/02 每日會議資料/111年6月每日資料/110-06-30" xr:uid="{41F14237-A3BD-43BE-9551-3C0B3EEF0EFF}"/>
    <hyperlink ref="C276" r:id="rId265" display="../../../26 電力設施運轉會議(每日)/02 每日會議資料/111年7月每日資料/110-07-01" xr:uid="{16C452E9-15CA-438F-AAAE-5DA46975C05D}"/>
    <hyperlink ref="C277" r:id="rId266" display="../../../26 電力設施運轉會議(每日)/02 每日會議資料/111年7月每日資料/110-07-01" xr:uid="{4DBF698E-6497-4DF0-BB7E-1F647443D800}"/>
    <hyperlink ref="C278" r:id="rId267" display="../../../26 電力設施運轉會議(每日)/02 每日會議資料/111年7月每日資料/110-07-01" xr:uid="{6BF05B5F-0751-461D-A9E2-8D6B6D2E11B3}"/>
    <hyperlink ref="C279" r:id="rId268" display="../../../26 電力設施運轉會議(每日)/02 每日會議資料/111年7月每日資料/110-07-01" xr:uid="{A00338CD-285D-4B96-9961-BAF77F553DE7}"/>
    <hyperlink ref="C280" r:id="rId269" display="../../../26 電力設施運轉會議(每日)/02 每日會議資料/111年7月每日資料/110-07-01" xr:uid="{6FAA2A6A-662B-4F83-A352-853A62A5273C}"/>
    <hyperlink ref="C281" r:id="rId270" display="../../../26 電力設施運轉會議(每日)/02 每日會議資料/111年7月每日資料/110-07-02" xr:uid="{6099C100-69F2-4A42-82AB-1D513B32FC71}"/>
    <hyperlink ref="C282" r:id="rId271" display="../../../26 電力設施運轉會議(每日)/02 每日會議資料/111年7月每日資料/110-07-02" xr:uid="{D2328AFB-D518-4D27-81B5-EDD7463F9C57}"/>
    <hyperlink ref="C283" r:id="rId272" display="../../../26 電力設施運轉會議(每日)/02 每日會議資料/111年7月每日資料/110-07-03" xr:uid="{DA15003A-51BA-4EAD-81D7-3FDB1DF93831}"/>
    <hyperlink ref="C284" r:id="rId273" display="../../../26 電力設施運轉會議(每日)/02 每日會議資料/111年7月每日資料/110-07-03" xr:uid="{3D83C887-FF5C-4ED0-B001-55AB6182CB01}"/>
    <hyperlink ref="C285" r:id="rId274" display="../../../26 電力設施運轉會議(每日)/02 每日會議資料/111年7月每日資料/110-07-03" xr:uid="{F831177D-F584-488A-9FA6-50507A6E595C}"/>
    <hyperlink ref="C286" r:id="rId275" display="../../../26 電力設施運轉會議(每日)/02 每日會議資料/111年7月每日資料/110-07-03" xr:uid="{AF88064D-AAE1-48D6-954B-DB4056F46C12}"/>
    <hyperlink ref="C287" r:id="rId276" display="../../../26 電力設施運轉會議(每日)/02 每日會議資料/111年7月每日資料/110-07-03" xr:uid="{C6D6E32B-43CE-4C83-9C0F-AD5739F31D5D}"/>
    <hyperlink ref="C288" r:id="rId277" display="../../../26 電力設施運轉會議(每日)/02 每日會議資料/111年7月每日資料/110-07-04" xr:uid="{D1675631-AB0C-462C-BAB0-EC153F28876F}"/>
    <hyperlink ref="C289" r:id="rId278" display="../../../26 電力設施運轉會議(每日)/02 每日會議資料/111年7月每日資料/110-07-04" xr:uid="{BB4F329A-57EE-4C7D-9D26-7581F976B260}"/>
    <hyperlink ref="C290" r:id="rId279" display="../../../26 電力設施運轉會議(每日)/02 每日會議資料/111年7月每日資料/110-07-05" xr:uid="{241432AC-D7CF-4982-B6EE-231559352F83}"/>
    <hyperlink ref="C291" r:id="rId280" display="../../../26 電力設施運轉會議(每日)/02 每日會議資料/111年7月每日資料/110-07-05" xr:uid="{679D880F-5C89-4D6C-8253-0DC52E1BC873}"/>
    <hyperlink ref="C292" r:id="rId281" display="../../../26 電力設施運轉會議(每日)/02 每日會議資料/111年7月每日資料/110-07-05" xr:uid="{F0B75EA3-37CD-43B7-8B09-3EA8E84C8E97}"/>
    <hyperlink ref="C293" r:id="rId282" display="../../../26 電力設施運轉會議(每日)/02 每日會議資料/111年7月每日資料/110-07-05" xr:uid="{9E9D56FE-122D-455F-B705-651AB4FD0F34}"/>
    <hyperlink ref="C294" r:id="rId283" display="../../../26 電力設施運轉會議(每日)/02 每日會議資料/111年7月每日資料/110-07-05" xr:uid="{2C7B8435-8E0B-4ABB-BA50-145E2538B6BF}"/>
    <hyperlink ref="C295" r:id="rId284" display="../../../26 電力設施運轉會議(每日)/02 每日會議資料/111年7月每日資料/110-07-05" xr:uid="{064074D3-156B-484D-B915-AA772F597C70}"/>
    <hyperlink ref="C296" r:id="rId285" display="../../../26 電力設施運轉會議(每日)/02 每日會議資料/111年7月每日資料/110-07-06" xr:uid="{D8E98CD7-7B8A-474C-8384-B0A90BF115D0}"/>
    <hyperlink ref="C297" r:id="rId286" display="../../../26 電力設施運轉會議(每日)/02 每日會議資料/111年7月每日資料/110-07-06" xr:uid="{38AC14B7-9871-43EB-8A98-57990D7A814A}"/>
    <hyperlink ref="C298" r:id="rId287" display="../../../26 電力設施運轉會議(每日)/02 每日會議資料/111年7月每日資料/110-07-06" xr:uid="{06BE7E1C-3700-406B-A37B-C6CB6C905FD9}"/>
    <hyperlink ref="C299" r:id="rId288" display="../../../26 電力設施運轉會議(每日)/02 每日會議資料/111年7月每日資料/110-07-06" xr:uid="{0E507250-40A8-4CBC-94D7-B6355196F857}"/>
    <hyperlink ref="C300" r:id="rId289" display="../../../26 電力設施運轉會議(每日)/02 每日會議資料/111年7月每日資料/110-07-06" xr:uid="{A668BFB1-21DE-41E4-9824-5EE741C63F9C}"/>
    <hyperlink ref="C301" r:id="rId290" display="../../../26 電力設施運轉會議(每日)/02 每日會議資料/111年7月每日資料/110-07-07" xr:uid="{A86F9E12-94C5-4F62-AC4B-8BC8F151A341}"/>
    <hyperlink ref="C302" r:id="rId291" display="../../../26 電力設施運轉會議(每日)/02 每日會議資料/111年7月每日資料/110-07-07" xr:uid="{72ACCD77-9CA4-4152-BDF0-CF29ED530D4F}"/>
    <hyperlink ref="C303" r:id="rId292" display="../../../26 電力設施運轉會議(每日)/02 每日會議資料/111年7月每日資料/110-07-07" xr:uid="{C0FB8B3A-1D79-4B34-8DE0-13FEA801B8AD}"/>
    <hyperlink ref="C304" r:id="rId293" display="../../../26 電力設施運轉會議(每日)/02 每日會議資料/111年7月每日資料/110-07-07" xr:uid="{A64F520C-2FFC-423C-B856-8347C2F0182D}"/>
    <hyperlink ref="C305" r:id="rId294" display="../../../26 電力設施運轉會議(每日)/02 每日會議資料/111年7月每日資料/110-07-07" xr:uid="{E0FD69A1-38A0-4EB7-8368-048FC5838247}"/>
    <hyperlink ref="C306" r:id="rId295" display="../../../26 電力設施運轉會議(每日)/02 每日會議資料/111年7月每日資料/110-07-08" xr:uid="{9356EB75-7055-4FDC-A55F-D973AC0EB77F}"/>
    <hyperlink ref="C307" r:id="rId296" display="../../../26 電力設施運轉會議(每日)/02 每日會議資料/111年7月每日資料/110-07-08" xr:uid="{BABD73DE-ADBF-4ACB-A532-034DBE1D8499}"/>
    <hyperlink ref="C308" r:id="rId297" display="../../../26 電力設施運轉會議(每日)/02 每日會議資料/111年7月每日資料/110-07-08" xr:uid="{67634FD3-B445-401E-9488-2EC3114E88C5}"/>
    <hyperlink ref="C309" r:id="rId298" display="../../../26 電力設施運轉會議(每日)/02 每日會議資料/111年7月每日資料/110-07-09" xr:uid="{54A3CDB9-93CB-4CC5-904A-4754E0D9EB8C}"/>
    <hyperlink ref="C310" r:id="rId299" display="../../../26 電力設施運轉會議(每日)/02 每日會議資料/111年7月每日資料/110-07-09" xr:uid="{9FBF1BD6-224C-46D3-99B2-D46901AB1802}"/>
    <hyperlink ref="C311" r:id="rId300" display="../../../26 電力設施運轉會議(每日)/02 每日會議資料/111年7月每日資料/110-07-09" xr:uid="{BF360178-7CC2-4D40-8360-5C84BCD121B4}"/>
    <hyperlink ref="C312" r:id="rId301" display="../../../26 電力設施運轉會議(每日)/02 每日會議資料/111年7月每日資料/110-07-09" xr:uid="{6E6F784B-7DEC-4068-AADA-C0907C6CEC3C}"/>
    <hyperlink ref="C313" r:id="rId302" display="../../../26 電力設施運轉會議(每日)/02 每日會議資料/111年7月每日資料/110-07-09" xr:uid="{BA21CD69-71B5-4413-A3B3-02130A49F212}"/>
    <hyperlink ref="C314" r:id="rId303" display="../../../26 電力設施運轉會議(每日)/02 每日會議資料/111年7月每日資料/110-07-10" xr:uid="{D285CFBA-1D67-4226-835B-F9790FF144DD}"/>
    <hyperlink ref="C315" r:id="rId304" display="../../../26 電力設施運轉會議(每日)/02 每日會議資料/111年7月每日資料/110-07-10" xr:uid="{265CFAF6-3D04-4897-A3A6-698D62170B01}"/>
    <hyperlink ref="C316" r:id="rId305" display="../../../26 電力設施運轉會議(每日)/02 每日會議資料/111年7月每日資料/110-07-11" xr:uid="{A1DF7437-AAE3-48C3-B24D-86131F259A59}"/>
    <hyperlink ref="C317" r:id="rId306" display="../../../26 電力設施運轉會議(每日)/02 每日會議資料/111年7月每日資料/110-07-11" xr:uid="{071A4B30-3717-41A9-9496-5317242B424A}"/>
    <hyperlink ref="C318" r:id="rId307" display="../../../26 電力設施運轉會議(每日)/02 每日會議資料/111年7月每日資料/110-07-11" xr:uid="{463759F2-06B4-4E5F-A253-464DCE86AD82}"/>
    <hyperlink ref="C319" r:id="rId308" display="../../../26 電力設施運轉會議(每日)/02 每日會議資料/111年7月每日資料/110-07-11" xr:uid="{E7D8076C-C92D-4CEC-A701-12EE5026E35A}"/>
    <hyperlink ref="C320" r:id="rId309" display="../../../26 電力設施運轉會議(每日)/02 每日會議資料/111年7月每日資料/110-07-11" xr:uid="{3309C201-0639-4DFF-949B-5BE62B846FF0}"/>
    <hyperlink ref="C321" r:id="rId310" display="../../../26 電力設施運轉會議(每日)/02 每日會議資料/111年7月每日資料/110-07-12" xr:uid="{D9ECB971-FF12-4B5C-BCC2-9C70C5812DFC}"/>
    <hyperlink ref="C322" r:id="rId311" display="../../../26 電力設施運轉會議(每日)/02 每日會議資料/111年7月每日資料/110-07-12" xr:uid="{61A23E01-C3A2-45A7-8869-19A914B688FC}"/>
    <hyperlink ref="C323" r:id="rId312" display="../../../26 電力設施運轉會議(每日)/02 每日會議資料/111年7月每日資料/110-07-13" xr:uid="{2136419D-C8AA-48A8-B34D-3A03ACD9C9A2}"/>
    <hyperlink ref="C324" r:id="rId313" display="../../../26 電力設施運轉會議(每日)/02 每日會議資料/111年7月每日資料/110-07-13" xr:uid="{BBC58D19-8D03-44E2-A770-A9D1044D8F07}"/>
    <hyperlink ref="C325" r:id="rId314" display="../../../26 電力設施運轉會議(每日)/02 每日會議資料/111年7月每日資料/110-07-13" xr:uid="{827693EA-82C8-4B3D-BC9B-4AE7A2038B5A}"/>
    <hyperlink ref="C326" r:id="rId315" display="../../../26 電力設施運轉會議(每日)/02 每日會議資料/111年7月每日資料/110-07-13" xr:uid="{CD1576C5-72EE-465C-9009-48E26814343D}"/>
    <hyperlink ref="C327" r:id="rId316" display="../../../26 電力設施運轉會議(每日)/02 每日會議資料/111年7月每日資料/110-07-14" xr:uid="{2ECEDEAE-CD1A-49AA-AD7A-331FC391D112}"/>
    <hyperlink ref="C328" r:id="rId317" display="../../../26 電力設施運轉會議(每日)/02 每日會議資料/111年7月每日資料/110-07-14" xr:uid="{33F2E476-AA92-4373-BB88-7E8406F14BDB}"/>
    <hyperlink ref="C329" r:id="rId318" display="../../../26 電力設施運轉會議(每日)/02 每日會議資料/111年7月每日資料/110-07-14" xr:uid="{362B3DF7-63AB-4563-91F8-73AC012EE6A5}"/>
    <hyperlink ref="C330" r:id="rId319" display="../../../26 電力設施運轉會議(每日)/02 每日會議資料/111年7月每日資料/110-07-14" xr:uid="{613065C1-64BF-4D1D-8E78-D17F2F99819F}"/>
    <hyperlink ref="C331" r:id="rId320" display="../../../26 電力設施運轉會議(每日)/02 每日會議資料/111年7月每日資料/110-07-14" xr:uid="{BB972574-64B5-4BCC-AE7A-A2F17BFCC002}"/>
    <hyperlink ref="C332" r:id="rId321" display="../../../26 電力設施運轉會議(每日)/02 每日會議資料/111年7月每日資料/110-07-15" xr:uid="{1CEC549A-3750-4BFA-BAB3-3ED26C7159E5}"/>
    <hyperlink ref="C333" r:id="rId322" display="../../../26 電力設施運轉會議(每日)/02 每日會議資料/111年7月每日資料/110-07-15" xr:uid="{F5EC4386-B476-4B07-9DD0-4F5D7DFEF559}"/>
    <hyperlink ref="C334" r:id="rId323" display="../../../26 電力設施運轉會議(每日)/02 每日會議資料/111年7月每日資料/110-07-15" xr:uid="{E3E84DDE-F51B-4782-97A3-429B030F8567}"/>
    <hyperlink ref="C335" r:id="rId324" display="../../../26 電力設施運轉會議(每日)/02 每日會議資料/111年7月每日資料/110-07-15" xr:uid="{47CBC4D0-C6EF-4710-A3B3-A32660FBC9E6}"/>
    <hyperlink ref="C336" r:id="rId325" display="../../../26 電力設施運轉會議(每日)/02 每日會議資料/111年7月每日資料/110-07-15" xr:uid="{87F6192E-0C13-4C0C-A1BA-48BC4CAB1185}"/>
    <hyperlink ref="C337" r:id="rId326" display="../../../26 電力設施運轉會議(每日)/02 每日會議資料/111年7月每日資料/110-07-16" xr:uid="{FA6193D3-D353-4E6A-A3D5-868C49F686B0}"/>
    <hyperlink ref="C338" r:id="rId327" display="../../../26 電力設施運轉會議(每日)/02 每日會議資料/111年7月每日資料/110-07-16" xr:uid="{829582D2-30E3-46A0-9ECA-E7C505645026}"/>
    <hyperlink ref="C339" r:id="rId328" display="../../../26 電力設施運轉會議(每日)/02 每日會議資料/111年7月每日資料/110-07-17" xr:uid="{10D08A23-CD5A-41C3-A692-0AC990A748A3}"/>
    <hyperlink ref="C340" r:id="rId329" display="../../../26 電力設施運轉會議(每日)/02 每日會議資料/111年7月每日資料/110-07-17" xr:uid="{0EA6BA2C-F6ED-404A-A01A-721C195DFC34}"/>
    <hyperlink ref="C341" r:id="rId330" display="../../../26 電力設施運轉會議(每日)/02 每日會議資料/111年7月每日資料/110-07-17" xr:uid="{214C6820-4176-4069-B9F4-BA37736CDD90}"/>
    <hyperlink ref="C342" r:id="rId331" display="../../../26 電力設施運轉會議(每日)/02 每日會議資料/111年7月每日資料/110-07-17" xr:uid="{46794C47-EFFF-4812-BAC1-1ACA3ED96D43}"/>
    <hyperlink ref="C343" r:id="rId332" display="../../../26 電力設施運轉會議(每日)/02 每日會議資料/111年7月每日資料/110-07-17" xr:uid="{524A199B-5623-4E29-942D-38F45BBA9511}"/>
    <hyperlink ref="C344" r:id="rId333" display="../../../26 電力設施運轉會議(每日)/02 每日會議資料/111年7月每日資料/110-07-18" xr:uid="{E3FC7E16-37A5-470B-A17B-099F361FAF85}"/>
    <hyperlink ref="C345" r:id="rId334" display="../../../26 電力設施運轉會議(每日)/02 每日會議資料/111年7月每日資料/110-07-18" xr:uid="{817D3C55-D2E6-4D2C-B04F-D5D2B880D403}"/>
    <hyperlink ref="C346" r:id="rId335" display="../../../26 電力設施運轉會議(每日)/02 每日會議資料/111年7月每日資料/110-07-19" xr:uid="{C50C9948-F36C-467E-8A9A-9BF2773B3E54}"/>
    <hyperlink ref="C347" r:id="rId336" display="../../../26 電力設施運轉會議(每日)/02 每日會議資料/111年7月每日資料/110-07-19" xr:uid="{8C8249BB-C6B7-4E56-A439-02997E5050E1}"/>
    <hyperlink ref="C348" r:id="rId337" display="../../../26 電力設施運轉會議(每日)/02 每日會議資料/111年7月每日資料/110-07-20" xr:uid="{1869B970-F24E-46FD-A13D-A1D774884A9E}"/>
    <hyperlink ref="C349" r:id="rId338" display="../../../26 電力設施運轉會議(每日)/02 每日會議資料/111年7月每日資料/110-07-25" xr:uid="{1B325100-6FD8-4C2E-9162-B58C19483BAF}"/>
    <hyperlink ref="C350" r:id="rId339" display="../../../26 電力設施運轉會議(每日)/02 每日會議資料/111年7月每日資料/110-07-25" xr:uid="{767F3B75-ADDA-45B2-80A4-BEE7CC978BCB}"/>
    <hyperlink ref="C351" r:id="rId340" display="../../../26 電力設施運轉會議(每日)/02 每日會議資料/111年7月每日資料/110-07-25" xr:uid="{2F7358C9-3DCA-4FAF-98C9-B8EE6147481F}"/>
    <hyperlink ref="C352" r:id="rId341" display="../../../26 電力設施運轉會議(每日)/02 每日會議資料/111年7月每日資料/110-07-25" xr:uid="{BB293B69-BE08-4459-937E-2C8D48FF6875}"/>
    <hyperlink ref="C353" r:id="rId342" display="../../../26 電力設施運轉會議(每日)/02 每日會議資料/111年7月每日資料/110-07-26" xr:uid="{DB7AC88D-FD21-45F2-B2B4-F4F5DE4028A0}"/>
    <hyperlink ref="C354" r:id="rId343" display="../../../26 電力設施運轉會議(每日)/02 每日會議資料/111年7月每日資料/110-07-26" xr:uid="{91C28E99-5ECE-40C9-93AE-DA77DC561126}"/>
    <hyperlink ref="C355" r:id="rId344" display="../../../26 電力設施運轉會議(每日)/02 每日會議資料/111年7月每日資料/110-07-26" xr:uid="{58D01EE5-EA9F-466D-B2A5-478AFCA43147}"/>
    <hyperlink ref="C356" r:id="rId345" display="../../../26 電力設施運轉會議(每日)/02 每日會議資料/111年7月每日資料/110-07-27" xr:uid="{2F74CEBF-18B4-43A6-884C-B182CB33C0D1}"/>
    <hyperlink ref="C357" r:id="rId346" display="../../../26 電力設施運轉會議(每日)/02 每日會議資料/111年7月每日資料/110-07-27" xr:uid="{BCB5BB14-E9C6-46C7-81CA-D0F6B7FD2A25}"/>
    <hyperlink ref="C358" r:id="rId347" display="../../../26 電力設施運轉會議(每日)/02 每日會議資料/111年7月每日資料/110-07-28" xr:uid="{DCDAA77A-4F81-4969-96AC-C79F160AAFCF}"/>
    <hyperlink ref="C359" r:id="rId348" display="../../../26 電力設施運轉會議(每日)/02 每日會議資料/111年7月每日資料/110-07-29" xr:uid="{8078FE98-CDED-41EE-82BF-BF09039BB6AB}"/>
    <hyperlink ref="C360" r:id="rId349" display="../../../26 電力設施運轉會議(每日)/02 每日會議資料/111年7月每日資料/110-07-29" xr:uid="{8F9B8AB0-39CC-4843-B45D-3D603B191AC8}"/>
    <hyperlink ref="C361" r:id="rId350" display="../../../26 電力設施運轉會議(每日)/02 每日會議資料/111年7月每日資料/110-07-29" xr:uid="{B67AF8C5-8E46-4440-8B0A-30F06D4A1127}"/>
    <hyperlink ref="C362" r:id="rId351" display="../../../26 電力設施運轉會議(每日)/02 每日會議資料/111年7月每日資料/110-07-29" xr:uid="{99FA93AC-F29C-493A-B480-B78D116BCC06}"/>
    <hyperlink ref="C363" r:id="rId352" display="../../../26 電力設施運轉會議(每日)/02 每日會議資料/111年7月每日資料/110-07-29" xr:uid="{50851130-991B-4FFA-BA1B-F919F02D7C2F}"/>
    <hyperlink ref="C364" r:id="rId353" display="../../../26 電力設施運轉會議(每日)/02 每日會議資料/111年7月每日資料/110-07-29" xr:uid="{B595829B-C11D-41FC-82E5-1F808B125D07}"/>
    <hyperlink ref="C365" r:id="rId354" display="../../../26 電力設施運轉會議(每日)/02 每日會議資料/111年7月每日資料/110-07-31" xr:uid="{93DCB919-E953-41A4-86B0-87F5113DEB4D}"/>
    <hyperlink ref="C366" r:id="rId355" display="../../../26 電力設施運轉會議(每日)/02 每日會議資料/111年8月每日資料/110-08-04" xr:uid="{C2ED8125-7C95-4904-B1DD-DB9E1A39CF37}"/>
    <hyperlink ref="C367" r:id="rId356" display="../../../26 電力設施運轉會議(每日)/02 每日會議資料/111年8月每日資料/110-08-04" xr:uid="{3A5624C5-3789-4CCF-801E-AD5AD512145D}"/>
    <hyperlink ref="C368" r:id="rId357" display="../../../26 電力設施運轉會議(每日)/02 每日會議資料/111年8月每日資料/110-08-04" xr:uid="{F24A425A-F113-4E94-8576-DB4694A2E18D}"/>
    <hyperlink ref="C369" r:id="rId358" display="../../../26 電力設施運轉會議(每日)/02 每日會議資料/111年8月每日資料/110-08-04" xr:uid="{BA63C366-253B-422C-8F02-A8702351201D}"/>
    <hyperlink ref="C370" r:id="rId359" display="../../../26 電力設施運轉會議(每日)/02 每日會議資料/111年8月每日資料/110-08-08" xr:uid="{200A3592-C8F4-4432-8C1B-FE931CDBBE54}"/>
    <hyperlink ref="C371" r:id="rId360" display="../../../26 電力設施運轉會議(每日)/02 每日會議資料/111年8月每日資料/110-08-09" xr:uid="{D719180A-AC07-45F5-AA25-C13BD0E4979E}"/>
    <hyperlink ref="C372" r:id="rId361" display="../../../26 電力設施運轉會議(每日)/02 每日會議資料/111年8月每日資料/110-08-10" xr:uid="{A2A21A0E-64B6-428C-BFE4-13CEFE5D7590}"/>
    <hyperlink ref="C373" r:id="rId362" display="../../../26 電力設施運轉會議(每日)/02 每日會議資料/111年8月每日資料/110-08-11" xr:uid="{F0F9C10C-7252-4347-B0A0-782B71CA175C}"/>
    <hyperlink ref="C374" r:id="rId363" display="../../../26 電力設施運轉會議(每日)/02 每日會議資料/111年8月每日資料/110-08-11" xr:uid="{9E065726-900C-43A1-854F-F925659F7782}"/>
    <hyperlink ref="C375" r:id="rId364" display="../../../26 電力設施運轉會議(每日)/02 每日會議資料/111年8月每日資料/110-08-12" xr:uid="{53F5281A-4FAD-4F55-AB23-F56562C290A7}"/>
    <hyperlink ref="C376" r:id="rId365" display="../../../26 電力設施運轉會議(每日)/02 每日會議資料/111年8月每日資料/110-08-13" xr:uid="{17A91935-3BD6-40C9-85D6-E1F6F37A3509}"/>
    <hyperlink ref="C377" r:id="rId366" display="../../../26 電力設施運轉會議(每日)/02 每日會議資料/111年8月每日資料/110-08-13" xr:uid="{EEABA6EC-A428-4159-B4B6-5A0635B5E3F3}"/>
    <hyperlink ref="C378" r:id="rId367" display="../../../26 電力設施運轉會議(每日)/02 每日會議資料/111年8月每日資料/110-08-13" xr:uid="{D270D27C-EACC-4843-BE4C-CFB1FF1D1730}"/>
    <hyperlink ref="C379" r:id="rId368" display="../../../26 電力設施運轉會議(每日)/02 每日會議資料/111年8月每日資料/110-08-13" xr:uid="{E5D4D0A0-C4DD-4110-B5ED-E0D17FD5C24F}"/>
    <hyperlink ref="C380" r:id="rId369" display="../../../26 電力設施運轉會議(每日)/02 每日會議資料/111年8月每日資料/110-08-14" xr:uid="{CE5D9F9A-359C-4EC0-88F6-B3816A281B2E}"/>
    <hyperlink ref="C381" r:id="rId370" display="../../../26 電力設施運轉會議(每日)/02 每日會議資料/111年8月每日資料/110-08-14" xr:uid="{957C6624-4FB4-4E18-9976-72DF0C90FEC4}"/>
    <hyperlink ref="C382" r:id="rId371" display="../../../26 電力設施運轉會議(每日)/02 每日會議資料/111年8月每日資料/110-08-15" xr:uid="{252F2A15-4B70-4C4A-95F1-B79EA8A27217}"/>
    <hyperlink ref="C383" r:id="rId372" display="../../../26 電力設施運轉會議(每日)/02 每日會議資料/111年8月每日資料/110-08-16" xr:uid="{08DEB1CB-053E-443B-BE90-D60781BB8682}"/>
    <hyperlink ref="C384" r:id="rId373" display="../../../26 電力設施運轉會議(每日)/02 每日會議資料/111年8月每日資料/110-08-16" xr:uid="{E2DA4C35-D969-4176-9026-66C3A2E19934}"/>
    <hyperlink ref="C385" r:id="rId374" display="../../../26 電力設施運轉會議(每日)/02 每日會議資料/111年8月每日資料/110-08-17" xr:uid="{8BD402A2-0A27-46B4-81EB-40109A1A5F80}"/>
    <hyperlink ref="C386" r:id="rId375" display="../../../26 電力設施運轉會議(每日)/02 每日會議資料/111年8月每日資料/110-08-17" xr:uid="{603DC844-BB8B-44AF-A9D0-AB6897CEDCC4}"/>
    <hyperlink ref="C387" r:id="rId376" display="../../../26 電力設施運轉會議(每日)/02 每日會議資料/111年8月每日資料/110-08-18" xr:uid="{1792CDE9-C4C2-4227-8E00-6AA8B8EA43E6}"/>
    <hyperlink ref="C388" r:id="rId377" display="../../../26 電力設施運轉會議(每日)/02 每日會議資料/111年8月每日資料/110-08-19" xr:uid="{38E2AB96-361F-42F3-94A0-150009436CE0}"/>
    <hyperlink ref="C389" r:id="rId378" display="../../../26 電力設施運轉會議(每日)/02 每日會議資料/111年8月每日資料/110-08-19" xr:uid="{28DD89D8-68C3-47B9-A090-D26EEC931953}"/>
    <hyperlink ref="C390" r:id="rId379" display="../../../26 電力設施運轉會議(每日)/02 每日會議資料/111年8月每日資料/110-08-19" xr:uid="{7887D608-37FB-4FAD-9644-A2E640D05CC5}"/>
    <hyperlink ref="C391" r:id="rId380" display="../../../26 電力設施運轉會議(每日)/02 每日會議資料/111年8月每日資料/110-08-19" xr:uid="{85C35EAA-22F6-4AF4-8750-441715A2CF19}"/>
    <hyperlink ref="C392" r:id="rId381" display="../../../26 電力設施運轉會議(每日)/02 每日會議資料/111年8月每日資料/110-08-20" xr:uid="{BC977469-DCA0-4FA9-A248-BF5ED013140E}"/>
    <hyperlink ref="C393" r:id="rId382" display="../../../26 電力設施運轉會議(每日)/02 每日會議資料/111年8月每日資料/110-08-20" xr:uid="{14969C5E-0F40-4248-B89E-D00239E2432A}"/>
    <hyperlink ref="C394" r:id="rId383" display="../../../26 電力設施運轉會議(每日)/02 每日會議資料/111年8月每日資料/110-08-20" xr:uid="{566592A0-5C1D-4C9C-B4FD-E5ED033D8CE6}"/>
    <hyperlink ref="C395" r:id="rId384" display="../../../26 電力設施運轉會議(每日)/02 每日會議資料/111年8月每日資料/110-08-21" xr:uid="{D3BBBBD8-5352-46AA-8CC7-263EDBA9C5C2}"/>
    <hyperlink ref="C396" r:id="rId385" display="../../../26 電力設施運轉會議(每日)/02 每日會議資料/111年8月每日資料/110-08-21" xr:uid="{61CA05A7-5E80-48B1-9D38-20616D392FCA}"/>
    <hyperlink ref="C397" r:id="rId386" display="../../../26 電力設施運轉會議(每日)/02 每日會議資料/111年8月每日資料/110-08-22" xr:uid="{742E6163-7DC0-4E09-8510-ABEB5391B50C}"/>
    <hyperlink ref="C398" r:id="rId387" display="../../../26 電力設施運轉會議(每日)/02 每日會議資料/111年8月每日資料/110-08-22" xr:uid="{01AAD0CA-CB46-4D53-829A-D882D34C2ABD}"/>
    <hyperlink ref="C399" r:id="rId388" display="../../../26 電力設施運轉會議(每日)/02 每日會議資料/111年8月每日資料/110-08-23" xr:uid="{DC75BA34-2B6D-4606-97D9-DEDFBB6CCDE0}"/>
    <hyperlink ref="C400" r:id="rId389" display="../../../26 電力設施運轉會議(每日)/02 每日會議資料/111年8月每日資料/110-08-23" xr:uid="{755703F1-3F4B-4051-9D5A-300DFE2B8269}"/>
    <hyperlink ref="C401" r:id="rId390" display="../../../26 電力設施運轉會議(每日)/02 每日會議資料/111年8月每日資料/110-08-24" xr:uid="{2CD5EEC0-F5FF-4666-A799-B87669EA1437}"/>
    <hyperlink ref="C402" r:id="rId391" display="../../../26 電力設施運轉會議(每日)/02 每日會議資料/111年8月每日資料/110-08-24" xr:uid="{28A49CE0-30C1-4EB0-B9AA-33E2842020C1}"/>
    <hyperlink ref="C403" r:id="rId392" display="../../../26 電力設施運轉會議(每日)/02 每日會議資料/111年8月每日資料/110-08-24" xr:uid="{44172266-CBD4-4D51-B120-B29E90117913}"/>
    <hyperlink ref="C404" r:id="rId393" display="../../../26 電力設施運轉會議(每日)/02 每日會議資料/111年8月每日資料/110-08-24" xr:uid="{7EE552BE-28AB-4581-92EA-9B25EED64BC4}"/>
    <hyperlink ref="C405" r:id="rId394" display="../../../26 電力設施運轉會議(每日)/02 每日會議資料/111年8月每日資料/110-08-24" xr:uid="{FAD2FAA4-D7E1-4C4A-8EAF-1270667D82C6}"/>
    <hyperlink ref="C406" r:id="rId395" display="../../../26 電力設施運轉會議(每日)/02 每日會議資料/111年8月每日資料/110-08-24" xr:uid="{398BC2B2-6967-460A-ACE9-21AD3514B73A}"/>
    <hyperlink ref="C407" r:id="rId396" display="../../../26 電力設施運轉會議(每日)/02 每日會議資料/111年8月每日資料/110-08-25" xr:uid="{8B8309E3-D70E-4EC9-B19D-57321494722A}"/>
    <hyperlink ref="C408" r:id="rId397" display="../../../26 電力設施運轉會議(每日)/02 每日會議資料/111年8月每日資料/110-08-25" xr:uid="{C933A35F-1107-4998-AB59-957B8715C08C}"/>
    <hyperlink ref="C409" r:id="rId398" display="../../../26 電力設施運轉會議(每日)/02 每日會議資料/111年8月每日資料/110-08-26" xr:uid="{D32D9E0C-A40A-4DA1-9413-B4FD322361A9}"/>
    <hyperlink ref="C410" r:id="rId399" display="../../../26 電力設施運轉會議(每日)/02 每日會議資料/111年8月每日資料/110-08-26" xr:uid="{FC9A99C4-9481-44DA-A349-50E1E6FA0358}"/>
    <hyperlink ref="C411" r:id="rId400" display="../../../26 電力設施運轉會議(每日)/02 每日會議資料/111年8月每日資料/110-08-26" xr:uid="{32B11115-E0D2-4413-9185-85D2C29832AC}"/>
    <hyperlink ref="C412" r:id="rId401" display="../../../26 電力設施運轉會議(每日)/02 每日會議資料/111年8月每日資料/110-08-27" xr:uid="{7DED116A-EB04-46D8-9BFD-DCC841017EA2}"/>
    <hyperlink ref="C413" r:id="rId402" display="../../../26 電力設施運轉會議(每日)/02 每日會議資料/111年8月每日資料/110-08-27" xr:uid="{B955B9FA-EB6D-4A1F-8DB4-83A0BA09C105}"/>
    <hyperlink ref="C414" r:id="rId403" display="../../../26 電力設施運轉會議(每日)/02 每日會議資料/111年8月每日資料/110-08-27" xr:uid="{AAE3C74D-66AA-42B5-9306-1B6FE57B8CBE}"/>
    <hyperlink ref="C415" r:id="rId404" display="../../../26 電力設施運轉會議(每日)/02 每日會議資料/111年8月每日資料/110-08-28" xr:uid="{5E0427C3-D195-43AC-8A37-4138034DA0BB}"/>
    <hyperlink ref="C416" r:id="rId405" display="../../../26 電力設施運轉會議(每日)/02 每日會議資料/111年8月每日資料/110-08-29" xr:uid="{0A312FC1-5BFA-4D67-B141-D9FAE5B34022}"/>
    <hyperlink ref="C417" r:id="rId406" display="../../../26 電力設施運轉會議(每日)/02 每日會議資料/111年8月每日資料/110-08-30" xr:uid="{2B5F5813-3FA7-4382-B431-B3225D22E8BB}"/>
    <hyperlink ref="C418" r:id="rId407" display="../../../26 電力設施運轉會議(每日)/02 每日會議資料/111年8月每日資料/110-08-30" xr:uid="{D96EBB5C-D1B8-4749-B1C4-CBECF90F02BE}"/>
    <hyperlink ref="C419" r:id="rId408" display="../../../26 電力設施運轉會議(每日)/02 每日會議資料/111年8月每日資料/110-08-30" xr:uid="{D57D33B0-A3DC-4B3C-B4E1-E76E5BAF50A4}"/>
    <hyperlink ref="C420" r:id="rId409" display="../../../26 電力設施運轉會議(每日)/02 每日會議資料/111年8月每日資料/110-08-30" xr:uid="{F35B03D1-8AEB-4877-96DB-3222C09174FB}"/>
    <hyperlink ref="C421" r:id="rId410" display="../../../26 電力設施運轉會議(每日)/02 每日會議資料/111年9月每日資料/110-09-01" xr:uid="{99F93088-0E35-41F2-B7E0-68CA86393A4F}"/>
    <hyperlink ref="C422" r:id="rId411" display="../../../26 電力設施運轉會議(每日)/02 每日會議資料/111年9月每日資料/110-09-01" xr:uid="{53FBAB95-6146-4216-B292-D61D73B3CB56}"/>
    <hyperlink ref="C423" r:id="rId412" display="../../../26 電力設施運轉會議(每日)/02 每日會議資料/111年9月每日資料/110-09-01" xr:uid="{10978C2A-C02C-4350-8C29-8B3207F3C04A}"/>
    <hyperlink ref="C424" r:id="rId413" display="../../../26 電力設施運轉會議(每日)/02 每日會議資料/111年9月每日資料/110-09-01" xr:uid="{9814C398-8A0B-4AC4-9761-EC66A7193FD9}"/>
    <hyperlink ref="C425" r:id="rId414" display="../../../26 電力設施運轉會議(每日)/02 每日會議資料/111年9月每日資料/110-09-01" xr:uid="{0DCD9F1B-DF9B-4082-8A30-32C6C618191B}"/>
    <hyperlink ref="C426" r:id="rId415" display="../../../26 電力設施運轉會議(每日)/02 每日會議資料/111年9月每日資料/110-09-01" xr:uid="{8CADA67C-45DB-4E19-8673-E8183A09CBAE}"/>
    <hyperlink ref="C427" r:id="rId416" display="../../../26 電力設施運轉會議(每日)/02 每日會議資料/111年9月每日資料/110-09-02" xr:uid="{7DA5D58A-7B17-4F69-B265-AB1E7CA7073D}"/>
    <hyperlink ref="C428" r:id="rId417" display="../../../26 電力設施運轉會議(每日)/02 每日會議資料/111年9月每日資料/110-09-03" xr:uid="{7F566547-FA41-405E-8244-D75FCDD28B0B}"/>
    <hyperlink ref="C429" r:id="rId418" display="../../../26 電力設施運轉會議(每日)/02 每日會議資料/111年9月每日資料/110-09-03" xr:uid="{52F57600-4540-49C1-9EA2-CF19F3352370}"/>
    <hyperlink ref="C430" r:id="rId419" display="../../../26 電力設施運轉會議(每日)/02 每日會議資料/111年9月每日資料/110-09-04" xr:uid="{6D03B994-188A-4AD7-8515-A5E3295FBF78}"/>
    <hyperlink ref="C431" r:id="rId420" display="../../../26 電力設施運轉會議(每日)/02 每日會議資料/111年9月每日資料/110-09-04" xr:uid="{56555FB0-A5E6-49EA-8DCA-62B71CB33D37}"/>
    <hyperlink ref="C432" r:id="rId421" display="../../../26 電力設施運轉會議(每日)/02 每日會議資料/111年9月每日資料/110-09-05" xr:uid="{01DAAF11-A35E-48BF-8472-40E736FD16BF}"/>
    <hyperlink ref="C433" r:id="rId422" display="../../../26 電力設施運轉會議(每日)/02 每日會議資料/111年9月每日資料/110-09-06" xr:uid="{913EA45E-E082-46BF-BC26-BBAC7EF68620}"/>
    <hyperlink ref="C434" r:id="rId423" display="../../../26 電力設施運轉會議(每日)/02 每日會議資料/111年9月每日資料/110-09-07" xr:uid="{B7A78BE8-A393-47FE-BA42-55BD754CBDD8}"/>
    <hyperlink ref="C435" r:id="rId424" display="../../../26 電力設施運轉會議(每日)/02 每日會議資料/111年9月每日資料/110-09-07" xr:uid="{8C6FFF57-B880-4EC8-8185-E32CDE87E7DD}"/>
    <hyperlink ref="C436" r:id="rId425" display="../../../26 電力設施運轉會議(每日)/02 每日會議資料/111年9月每日資料/110-09-08" xr:uid="{FF49E599-99C3-408D-AAAD-51A3EEF0F6D6}"/>
    <hyperlink ref="C437" r:id="rId426" display="../../../26 電力設施運轉會議(每日)/02 每日會議資料/111年9月每日資料/110-09-10" xr:uid="{1DCE7897-1A4F-4B9A-8FE1-BC62A9987019}"/>
    <hyperlink ref="C438" r:id="rId427" display="../../../26 電力設施運轉會議(每日)/02 每日會議資料/111年9月每日資料/110-09-13" xr:uid="{894B66E8-8279-48BF-AC4C-B5A750D492B9}"/>
    <hyperlink ref="C439" r:id="rId428" display="../../../26 電力設施運轉會議(每日)/02 每日會議資料/111年9月每日資料/110-09-15" xr:uid="{3C98ED20-7FFC-46C7-A2D8-B3E17C634322}"/>
    <hyperlink ref="C440" r:id="rId429" display="../../../26 電力設施運轉會議(每日)/02 每日會議資料/111年9月每日資料/110-09-15" xr:uid="{4B9437EB-1E5C-45C6-8C73-843713240CC4}"/>
    <hyperlink ref="C441" r:id="rId430" display="../../../26 電力設施運轉會議(每日)/02 每日會議資料/111年9月每日資料/110-09-15" xr:uid="{12FC7F9D-10E6-4074-B4D7-80D5562F597B}"/>
    <hyperlink ref="C442" r:id="rId431" display="../../../26 電力設施運轉會議(每日)/02 每日會議資料/111年9月每日資料/110-09-15" xr:uid="{D548EC43-2E58-4D34-9029-BEFE33149558}"/>
    <hyperlink ref="C443" r:id="rId432" display="../../../26 電力設施運轉會議(每日)/02 每日會議資料/111年9月每日資料/110-09-17" xr:uid="{600650E8-9F47-427D-8E1B-FBDFF079738A}"/>
    <hyperlink ref="C444" r:id="rId433" display="../../../26 電力設施運轉會議(每日)/02 每日會議資料/111年9月每日資料/110-09-18" xr:uid="{47C434BD-FECF-4297-89ED-53B2708985BB}"/>
    <hyperlink ref="C445" r:id="rId434" display="../../../26 電力設施運轉會議(每日)/02 每日會議資料/111年9月每日資料/110-09-18" xr:uid="{220A33F2-FD50-45AB-8740-69329B11F643}"/>
    <hyperlink ref="C446" r:id="rId435" display="../../../26 電力設施運轉會議(每日)/02 每日會議資料/111年9月每日資料/110-09-18" xr:uid="{F998FE19-1FE9-4668-83DF-AFC1D1B516E2}"/>
    <hyperlink ref="C447" r:id="rId436" display="../../../26 電力設施運轉會議(每日)/02 每日會議資料/111年9月每日資料/110-09-19" xr:uid="{B73A6387-046E-4180-8CF2-DA2934A95618}"/>
    <hyperlink ref="C448" r:id="rId437" display="../../../26 電力設施運轉會議(每日)/02 每日會議資料/111年9月每日資料/110-09-19" xr:uid="{4F521E19-3E04-4473-9310-7DDBE6811632}"/>
    <hyperlink ref="C449" r:id="rId438" display="../../../26 電力設施運轉會議(每日)/02 每日會議資料/111年9月每日資料/110-09-20" xr:uid="{F9469E02-00F3-4CC6-A100-63A1BA3816C4}"/>
    <hyperlink ref="C450" r:id="rId439" display="../../../26 電力設施運轉會議(每日)/02 每日會議資料/111年9月每日資料/110-09-21" xr:uid="{DB4D4CF6-DB9A-4BE2-A7E1-63275F5DFC7E}"/>
    <hyperlink ref="C451" r:id="rId440" display="../../../26 電力設施運轉會議(每日)/02 每日會議資料/111年9月每日資料/110-09-22" xr:uid="{C48E152E-08ED-4EF2-B8D8-A710751797DB}"/>
    <hyperlink ref="C452" r:id="rId441" display="../../../26 電力設施運轉會議(每日)/02 每日會議資料/111年9月每日資料/110-09-22" xr:uid="{308B3FDE-A20E-4275-A79B-9D677F069FCB}"/>
    <hyperlink ref="C453" r:id="rId442" display="../../../26 電力設施運轉會議(每日)/02 每日會議資料/111年9月每日資料/110-09-22" xr:uid="{8A4DC6FE-5412-4636-992A-4A803322A0F2}"/>
    <hyperlink ref="C454" r:id="rId443" display="../../../26 電力設施運轉會議(每日)/02 每日會議資料/111年9月每日資料/110-09-22" xr:uid="{C77395C4-1745-478A-B5A4-E5FEEC3916E0}"/>
    <hyperlink ref="C455" r:id="rId444" display="../../../26 電力設施運轉會議(每日)/02 每日會議資料/111年9月每日資料/110-09-23" xr:uid="{F6A09C33-DEF7-4AFD-A738-348DAB6B5D81}"/>
    <hyperlink ref="C456" r:id="rId445" display="../../../26 電力設施運轉會議(每日)/02 每日會議資料/111年9月每日資料/110-09-24" xr:uid="{42EC8DD8-26BD-49ED-A1BD-AD94D5EA6421}"/>
    <hyperlink ref="C457" r:id="rId446" display="../../../26 電力設施運轉會議(每日)/02 每日會議資料/111年9月每日資料/110-09-25" xr:uid="{CF6095BC-D103-41FD-AD01-17E6273DF9B9}"/>
    <hyperlink ref="C458" r:id="rId447" display="../../../26 電力設施運轉會議(每日)/02 每日會議資料/111年9月每日資料/110-09-26" xr:uid="{5C47FA59-B85E-43D5-9B7E-877F48671294}"/>
    <hyperlink ref="C459" r:id="rId448" display="../../../26 電力設施運轉會議(每日)/02 每日會議資料/111年9月每日資料/110-09-26" xr:uid="{6D8D7816-ED56-44F7-A6EA-5FE5843581A6}"/>
    <hyperlink ref="C460" r:id="rId449" display="../../../26 電力設施運轉會議(每日)/02 每日會議資料/111年9月每日資料/110-09-27" xr:uid="{9B064E0F-6D78-4AEB-9FE3-AAC477F3875F}"/>
    <hyperlink ref="C461" r:id="rId450" display="../../../26 電力設施運轉會議(每日)/02 每日會議資料/111年9月每日資料/110-09-27" xr:uid="{337424C4-CDF0-4665-BA5D-A7F1A2128B9C}"/>
    <hyperlink ref="C462" r:id="rId451" display="../../../26 電力設施運轉會議(每日)/02 每日會議資料/111年9月每日資料/110-09-27" xr:uid="{B72D6E2E-7563-4D03-94B9-83EA6F33DC9F}"/>
    <hyperlink ref="C463" r:id="rId452" display="../../../26 電力設施運轉會議(每日)/02 每日會議資料/111年9月每日資料/110-09-27" xr:uid="{A831F7AD-E974-4469-B4A0-D8686E60CB2F}"/>
    <hyperlink ref="C464" r:id="rId453" display="../../../26 電力設施運轉會議(每日)/02 每日會議資料/111年9月每日資料/110-09-28" xr:uid="{9A177ECB-A34C-4BE1-8610-8467E3E5D61D}"/>
    <hyperlink ref="C465" r:id="rId454" display="../../../26 電力設施運轉會議(每日)/02 每日會議資料/111年9月每日資料/110-09-28" xr:uid="{C448C6AA-8A0C-4CB2-9A4B-B7ED89681F3C}"/>
    <hyperlink ref="C466" r:id="rId455" display="../../../26 電力設施運轉會議(每日)/02 每日會議資料/111年9月每日資料/110-09-29" xr:uid="{7E4057E7-60C3-4104-A15E-B19017360214}"/>
    <hyperlink ref="C467" r:id="rId456" display="../../../26 電力設施運轉會議(每日)/02 每日會議資料/111年9月每日資料/110-09-30" xr:uid="{1E3EC770-F99D-4405-8C2D-7428C0C82B6A}"/>
    <hyperlink ref="C468" r:id="rId457" display="../../../26 電力設施運轉會議(每日)/02 每日會議資料/111年9月每日資料/110-09-30" xr:uid="{4B2E63E6-C76B-435D-A323-4E8A8EF4E7D3}"/>
    <hyperlink ref="C469" r:id="rId458" display="../../../26 電力設施運轉會議(每日)/02 每日會議資料/111年10月每日資料/110-10-02" xr:uid="{FD2662D3-BD81-49DE-A922-DB2115B6C529}"/>
    <hyperlink ref="C470" r:id="rId459" display="../../../26 電力設施運轉會議(每日)/02 每日會議資料/111年10月每日資料/110-10-02" xr:uid="{4599415A-0474-4E7F-9D04-3473B8C8C2C7}"/>
    <hyperlink ref="C471" r:id="rId460" display="../../../26 電力設施運轉會議(每日)/02 每日會議資料/111年10月每日資料/110-10-03" xr:uid="{FCFF2961-B047-4760-8D2E-3AAA4D6865AA}"/>
    <hyperlink ref="C472" r:id="rId461" display="../../../26 電力設施運轉會議(每日)/02 每日會議資料/111年10月每日資料/110-10-04" xr:uid="{B21F7C03-62F1-4731-9D17-6B728EB4B36D}"/>
    <hyperlink ref="C473" r:id="rId462" display="../../../26 電力設施運轉會議(每日)/02 每日會議資料/111年10月每日資料/110-10-05" xr:uid="{0492B0D3-D582-462E-A376-A82607D94C12}"/>
    <hyperlink ref="C474" r:id="rId463" display="../../../26 電力設施運轉會議(每日)/02 每日會議資料/111年10月每日資料/110-10-05" xr:uid="{1A1BABE5-1178-41D2-9EDD-04801B05019D}"/>
    <hyperlink ref="C475" r:id="rId464" display="../../../26 電力設施運轉會議(每日)/02 每日會議資料/111年10月每日資料/110-10-07" xr:uid="{F4F882BC-40B9-427F-8A7A-E45E00094FAE}"/>
    <hyperlink ref="C476" r:id="rId465" display="../../../26 電力設施運轉會議(每日)/02 每日會議資料/111年10月每日資料/110-10-08" xr:uid="{4838D99E-7AE7-4E79-9587-29E249E013E8}"/>
    <hyperlink ref="C477" r:id="rId466" display="../../../26 電力設施運轉會議(每日)/02 每日會議資料/111年10月每日資料/110-10-08" xr:uid="{8C6349B6-9438-42B4-B672-8506A035ED15}"/>
    <hyperlink ref="C478" r:id="rId467" display="../../../26 電力設施運轉會議(每日)/02 每日會議資料/111年10月每日資料/110-10-09" xr:uid="{16BA61A2-0C9B-4403-AF9C-52975CB87F9C}"/>
    <hyperlink ref="C479" r:id="rId468" display="../../../26 電力設施運轉會議(每日)/02 每日會議資料/111年10月每日資料/110-10-09" xr:uid="{D0464901-83CB-4E7A-89CE-F188FD66FA84}"/>
    <hyperlink ref="C480" r:id="rId469" display="../../../26 電力設施運轉會議(每日)/02 每日會議資料/111年10月每日資料/110-10-10" xr:uid="{6C0CAF89-33D0-49DC-9F13-E9C7E19301F9}"/>
    <hyperlink ref="C481" r:id="rId470" display="../../../26 電力設施運轉會議(每日)/02 每日會議資料/111年10月每日資料/110-10-10" xr:uid="{7D090A1A-0C9D-46D5-8A09-5798A5D58541}"/>
    <hyperlink ref="C482" r:id="rId471" display="../../../26 電力設施運轉會議(每日)/02 每日會議資料/111年10月每日資料/110-10-10" xr:uid="{22F81B0C-630C-4B21-9ED1-E55667F1CDD2}"/>
    <hyperlink ref="C483" r:id="rId472" display="../../../26 電力設施運轉會議(每日)/02 每日會議資料/111年10月每日資料/110-10-10" xr:uid="{9D0E1BBF-4BF8-45A7-876C-1845EC1329C8}"/>
    <hyperlink ref="C484" r:id="rId473" display="../../../26 電力設施運轉會議(每日)/02 每日會議資料/111年10月每日資料/110-10-13" xr:uid="{57948BA5-B2AF-4162-AF8E-49DE9727D3C7}"/>
    <hyperlink ref="C485" r:id="rId474" display="../../../26 電力設施運轉會議(每日)/02 每日會議資料/111年10月每日資料/110-10-13" xr:uid="{B2C559A1-AE36-462E-B95A-826A5AECE838}"/>
    <hyperlink ref="C486" r:id="rId475" display="../../../26 電力設施運轉會議(每日)/02 每日會議資料/111年10月每日資料/110-10-13" xr:uid="{C69C8950-280D-490F-9A0D-171FE2D5908F}"/>
    <hyperlink ref="C487" r:id="rId476" display="../../../26 電力設施運轉會議(每日)/02 每日會議資料/111年10月每日資料/110-10-13" xr:uid="{87855953-9A5E-4408-BF87-4686B915180C}"/>
    <hyperlink ref="C488" r:id="rId477" display="../../../26 電力設施運轉會議(每日)/02 每日會議資料/111年10月每日資料/110-10-14" xr:uid="{EDA42CEF-9170-4A3A-B415-F6CBEA379C4A}"/>
    <hyperlink ref="C489" r:id="rId478" display="../../../26 電力設施運轉會議(每日)/02 每日會議資料/111年10月每日資料/110-10-15" xr:uid="{41A02C72-CAFD-4F89-B53D-2AF4D2F20F5D}"/>
    <hyperlink ref="C490" r:id="rId479" display="../../../26 電力設施運轉會議(每日)/02 每日會議資料/111年10月每日資料/110-10-15" xr:uid="{692FE117-DDD2-47F0-9814-44237E52A7B6}"/>
    <hyperlink ref="C491" r:id="rId480" display="../../../26 電力設施運轉會議(每日)/02 每日會議資料/111年10月每日資料/110-10-15" xr:uid="{F848C57D-01CA-4F67-9AB4-5A648C305A7C}"/>
    <hyperlink ref="C492" r:id="rId481" display="../../../26 電力設施運轉會議(每日)/02 每日會議資料/111年10月每日資料/110-10-15" xr:uid="{6FB4126B-86F3-4A87-AA1B-A97FAA408044}"/>
    <hyperlink ref="C493" r:id="rId482" display="../../../26 電力設施運轉會議(每日)/02 每日會議資料/111年10月每日資料/110-10-15" xr:uid="{FE1D42F1-504F-47E9-BD12-CC49011B6C9C}"/>
    <hyperlink ref="C494" r:id="rId483" display="../../../26 電力設施運轉會議(每日)/02 每日會議資料/111年10月每日資料/110-10-16" xr:uid="{DDB7BBBB-2894-4013-90F0-E76D9A17F3F4}"/>
    <hyperlink ref="C495" r:id="rId484" display="../../../26 電力設施運轉會議(每日)/02 每日會議資料/111年10月每日資料/110-10-16" xr:uid="{0433B955-2774-43BE-BE53-427BB02A4B4A}"/>
    <hyperlink ref="C496" r:id="rId485" display="../../../26 電力設施運轉會議(每日)/02 每日會議資料/111年10月每日資料/110-10-17" xr:uid="{5687D4F7-67AA-44FC-96C9-082FA39A55E8}"/>
    <hyperlink ref="C497" r:id="rId486" display="../../../26 電力設施運轉會議(每日)/02 每日會議資料/111年10月每日資料/110-10-17" xr:uid="{E5E35F6C-9B3C-4325-AFFF-756823E8F661}"/>
    <hyperlink ref="C498" r:id="rId487" display="../../../26 電力設施運轉會議(每日)/02 每日會議資料/111年10月每日資料/110-10-17" xr:uid="{BAFE0373-D94A-4EB4-9ACF-D74FB8750798}"/>
    <hyperlink ref="C499" r:id="rId488" display="../../../26 電力設施運轉會議(每日)/02 每日會議資料/111年10月每日資料/110-10-19" xr:uid="{C3F00FB4-D9C3-40D9-9F21-F47972F6E5C2}"/>
    <hyperlink ref="C500" r:id="rId489" display="../../../26 電力設施運轉會議(每日)/02 每日會議資料/111年10月每日資料/110-10-20" xr:uid="{7A0CED27-678B-4B80-BA96-63835B488804}"/>
    <hyperlink ref="C501" r:id="rId490" display="../../../26 電力設施運轉會議(每日)/02 每日會議資料/111年10月每日資料/110-10-20" xr:uid="{833DFC54-768F-4E8B-97BF-AC7F5EC6C2A3}"/>
    <hyperlink ref="C502" r:id="rId491" display="../../../26 電力設施運轉會議(每日)/02 每日會議資料/111年10月每日資料/110-10-20" xr:uid="{7C51B38D-DA03-484D-8F4B-84545F475A48}"/>
    <hyperlink ref="C503" r:id="rId492" display="../../../26 電力設施運轉會議(每日)/02 每日會議資料/111年10月每日資料/110-10-23" xr:uid="{B6FB7EE3-2C4C-43A6-826D-C4F8DF7A1A2F}"/>
    <hyperlink ref="C504" r:id="rId493" display="../../../26 電力設施運轉會議(每日)/02 每日會議資料/111年10月每日資料/110-10-24" xr:uid="{81D52A87-CC47-4303-9807-AF31E98C318F}"/>
    <hyperlink ref="C505" r:id="rId494" display="../../../26 電力設施運轉會議(每日)/02 每日會議資料/111年10月每日資料/110-10-24" xr:uid="{787687CC-13DD-4D01-9593-D3F5BFFBE155}"/>
    <hyperlink ref="C506" r:id="rId495" display="../../../26 電力設施運轉會議(每日)/02 每日會議資料/111年10月每日資料/110-10-24" xr:uid="{595926C2-7591-4803-B2A5-5E5BC7FE89A3}"/>
    <hyperlink ref="C507" r:id="rId496" display="../../../26 電力設施運轉會議(每日)/02 每日會議資料/111年10月每日資料/110-10-24" xr:uid="{F57BE9D5-AFAF-40F3-8A2F-E094BDBC6831}"/>
    <hyperlink ref="C508" r:id="rId497" display="../../../26 電力設施運轉會議(每日)/02 每日會議資料/111年10月每日資料/110-10-24" xr:uid="{9222C7B1-DD25-4CB4-9103-A2B6D84C15AA}"/>
    <hyperlink ref="C509" r:id="rId498" display="../../../26 電力設施運轉會議(每日)/02 每日會議資料/111年10月每日資料/110-10-27" xr:uid="{B163BDF9-B0D8-4A11-B553-BA9AC9D71795}"/>
    <hyperlink ref="C510" r:id="rId499" display="../../../26 電力設施運轉會議(每日)/02 每日會議資料/111年10月每日資料/110-10-28" xr:uid="{E6414824-3F92-400C-A849-0928EBFBC509}"/>
    <hyperlink ref="C511" r:id="rId500" display="../../../26 電力設施運轉會議(每日)/02 每日會議資料/111年11月每日資料/110-11-02" xr:uid="{1143AB04-38AA-44D6-8577-8B033D95C242}"/>
    <hyperlink ref="C512" r:id="rId501" display="../../../26 電力設施運轉會議(每日)/02 每日會議資料/111年11月每日資料/110-11-04" xr:uid="{2A517BB2-DB40-49C1-9701-A7F8845859FF}"/>
    <hyperlink ref="C513" r:id="rId502" display="../../../26 電力設施運轉會議(每日)/02 每日會議資料/111年11月每日資料/110-11-07" xr:uid="{657D0B9E-AC70-4D91-92F0-CA6176D903AD}"/>
    <hyperlink ref="C514" r:id="rId503" display="../../../26 電力設施運轉會議(每日)/02 每日會議資料/111年11月每日資料/110-11-09" xr:uid="{20767321-2E76-4E5A-A9B9-A96EA7317A73}"/>
    <hyperlink ref="C515" r:id="rId504" display="../../../26 電力設施運轉會議(每日)/02 每日會議資料/111年11月每日資料/110-11-10" xr:uid="{53BB6F9E-0C53-4164-9FB6-95350DA05698}"/>
    <hyperlink ref="C516" r:id="rId505" display="../../../26 電力設施運轉會議(每日)/02 每日會議資料/111年11月每日資料/110-11-10" xr:uid="{614C8038-9804-4B24-8DF2-9DF4EC8C45A8}"/>
    <hyperlink ref="C517" r:id="rId506" display="../../../26 電力設施運轉會議(每日)/02 每日會議資料/111年11月每日資料/110-11-12" xr:uid="{1EA3B6A5-1FE2-49D7-B3E4-54F884754B20}"/>
    <hyperlink ref="C518" r:id="rId507" display="../../../26 電力設施運轉會議(每日)/02 每日會議資料/111年11月每日資料/110-11-12" xr:uid="{E523A41D-202A-4FC1-AEFC-BF6E2B52A426}"/>
    <hyperlink ref="C519" r:id="rId508" display="../../../26 電力設施運轉會議(每日)/02 每日會議資料/111年11月每日資料/110-11-14" xr:uid="{F905E392-24F1-456F-9D2E-A7AC03EB2A63}"/>
    <hyperlink ref="C520" r:id="rId509" display="../../../26 電力設施運轉會議(每日)/02 每日會議資料/111年11月每日資料/110-11-16" xr:uid="{6BB6D04B-6A20-4720-BD94-7BFCC95F7534}"/>
    <hyperlink ref="C521" r:id="rId510" display="../../../26 電力設施運轉會議(每日)/02 每日會議資料/111年11月每日資料/110-11-17" xr:uid="{274A7F7E-69A8-40A6-9ADA-55D62E1408AB}"/>
    <hyperlink ref="C522" r:id="rId511" display="../../../26 電力設施運轉會議(每日)/02 每日會議資料/111年11月每日資料/110-11-17" xr:uid="{933FF1BF-3B58-49FB-BC68-87F5521E85A0}"/>
    <hyperlink ref="C523" r:id="rId512" display="../../../26 電力設施運轉會議(每日)/02 每日會議資料/111年11月每日資料/110-11-18" xr:uid="{0243CFB8-5AD0-46D6-987D-189649A32C3C}"/>
    <hyperlink ref="C524" r:id="rId513" display="../../../26 電力設施運轉會議(每日)/02 每日會議資料/111年11月每日資料/110-11-18" xr:uid="{76311D42-588B-4185-8B14-823156524DF4}"/>
    <hyperlink ref="C525" r:id="rId514" display="../../../26 電力設施運轉會議(每日)/02 每日會議資料/111年11月每日資料/110-11-18" xr:uid="{13D1F9DE-98E3-4FDD-A063-09FC8093762F}"/>
    <hyperlink ref="C526" r:id="rId515" display="../../../26 電力設施運轉會議(每日)/02 每日會議資料/111年11月每日資料/110-11-19" xr:uid="{93E7BCF1-8427-4B7B-9332-D4133C10B0DC}"/>
    <hyperlink ref="C527" r:id="rId516" display="../../../26 電力設施運轉會議(每日)/02 每日會議資料/111年11月每日資料/110-11-20" xr:uid="{F2A0605B-50CF-4BF9-8947-05F46531D175}"/>
    <hyperlink ref="C528" r:id="rId517" display="../../../26 電力設施運轉會議(每日)/02 每日會議資料/111年11月每日資料/110-11-20" xr:uid="{83BD9747-DAAB-4280-80D7-DE9FBFB416EB}"/>
    <hyperlink ref="C529" r:id="rId518" display="../../../26 電力設施運轉會議(每日)/02 每日會議資料/111年11月每日資料/110-11-21" xr:uid="{872C87A5-4695-4FFE-8AF5-F2C965769E4A}"/>
    <hyperlink ref="C530" r:id="rId519" display="../../../26 電力設施運轉會議(每日)/02 每日會議資料/111年11月每日資料/110-11-22" xr:uid="{BC526940-14EB-4F54-87D9-E60E87BEF1D3}"/>
    <hyperlink ref="C531" r:id="rId520" display="../../../26 電力設施運轉會議(每日)/02 每日會議資料/111年11月每日資料/110-11-24" xr:uid="{5FB89575-D03B-4D3A-8A26-B52C2C319E30}"/>
    <hyperlink ref="C532" r:id="rId521" display="../../../26 電力設施運轉會議(每日)/02 每日會議資料/111年11月每日資料/110-11-30" xr:uid="{4128BB73-B5BE-45C4-9234-0FA81A4225C3}"/>
    <hyperlink ref="C533" r:id="rId522" display="../../../26 電力設施運轉會議(每日)/02 每日會議資料/111年11月每日資料/110-11-30" xr:uid="{3E41BBA0-C70F-425E-8400-413A302EE047}"/>
    <hyperlink ref="C534" r:id="rId523" display="../../../26 電力設施運轉會議(每日)/02 每日會議資料/111年11月每日資料/110-11-30" xr:uid="{C3906167-33F8-4BE3-B568-DBDB17A8A62A}"/>
    <hyperlink ref="C535" r:id="rId524" display="../../../26 電力設施運轉會議(每日)/02 每日會議資料/111年12月每日資料/110-12-04" xr:uid="{CEE578B2-75CA-4EB6-9619-42CC62BA0EBE}"/>
    <hyperlink ref="C536" r:id="rId525" display="../../../26 電力設施運轉會議(每日)/02 每日會議資料/111年12月每日資料/110-12-05" xr:uid="{6E662FC4-E5A1-4CC7-B846-E66334ECDA7C}"/>
    <hyperlink ref="C537" r:id="rId526" display="../../../26 電力設施運轉會議(每日)/02 每日會議資料/111年12月每日資料/110-12-10" xr:uid="{DCDB5EEB-5675-45AC-AE9D-967F72A58C04}"/>
    <hyperlink ref="C538" r:id="rId527" display="../../../26 電力設施運轉會議(每日)/02 每日會議資料/111年12月每日資料/110-12-11" xr:uid="{64C98962-7902-4388-AE99-B1BEE92F56AC}"/>
    <hyperlink ref="C539" r:id="rId528" display="../../../26 電力設施運轉會議(每日)/02 每日會議資料/111年12月每日資料/110-12-11" xr:uid="{8E5F59D4-C829-40F6-B55A-E1999C9ED90A}"/>
    <hyperlink ref="C540" r:id="rId529" display="../../../26 電力設施運轉會議(每日)/02 每日會議資料/111年12月每日資料/110-12-14" xr:uid="{C8590020-6634-41ED-91CD-ACA98CC7B17C}"/>
    <hyperlink ref="C541" r:id="rId530" display="../../../26 電力設施運轉會議(每日)/02 每日會議資料/111年12月每日資料/110-12-20" xr:uid="{0973B951-5A75-43EF-A686-BCFB5C8379E6}"/>
    <hyperlink ref="C542" r:id="rId531" display="../../../26 電力設施運轉會議(每日)/02 每日會議資料/111年12月每日資料/110-12-20" xr:uid="{265FB525-01B6-491C-ADC4-260BA443716B}"/>
    <hyperlink ref="C543" r:id="rId532" display="../../../26 電力設施運轉會議(每日)/02 每日會議資料/111年12月每日資料/110-12-20" xr:uid="{4260CAE3-25C6-4C5C-AF36-572EC92A6040}"/>
    <hyperlink ref="C544" r:id="rId533" display="../../../26 電力設施運轉會議(每日)/02 每日會議資料/111年12月每日資料/110-12-20" xr:uid="{51AD604E-0716-47A7-BE7E-575924D95D81}"/>
    <hyperlink ref="C545" r:id="rId534" display="../../../26 電力設施運轉會議(每日)/02 每日會議資料/111年12月每日資料/110-12-21" xr:uid="{A237AA02-F407-4641-93B7-8532D1B56130}"/>
    <hyperlink ref="C546" r:id="rId535" display="../../../26 電力設施運轉會議(每日)/02 每日會議資料/111年12月每日資料/110-12-21" xr:uid="{EEEA2373-BF57-47D2-9371-FE7EA3E487C2}"/>
    <hyperlink ref="C547" r:id="rId536" display="../../../26 電力設施運轉會議(每日)/02 每日會議資料/111年12月每日資料/110-12-21" xr:uid="{2705152F-6357-471A-AC41-74F35B6170EF}"/>
    <hyperlink ref="C548" r:id="rId537" display="../../../26 電力設施運轉會議(每日)/02 每日會議資料/111年12月每日資料/110-12-21" xr:uid="{DDE3178E-A6B4-408A-80DA-B6917272067A}"/>
    <hyperlink ref="C549" r:id="rId538" display="../../../26 電力設施運轉會議(每日)/02 每日會議資料/111年12月每日資料/110-12-21" xr:uid="{DA6D0F79-5B09-42C8-A5B2-F00AB3D3E1FB}"/>
    <hyperlink ref="C550" r:id="rId539" display="../../../26 電力設施運轉會議(每日)/02 每日會議資料/111年12月每日資料/110-12-21" xr:uid="{71A90690-C6D0-4A38-B0CD-9BF5F7C0EEA2}"/>
    <hyperlink ref="C551" r:id="rId540" display="../../../26 電力設施運轉會議(每日)/02 每日會議資料/111年12月每日資料/110-12-21" xr:uid="{E9A9EB9E-C172-49D4-A660-3232D30E7C57}"/>
    <hyperlink ref="C552" r:id="rId541" display="../../../26 電力設施運轉會議(每日)/02 每日會議資料/111年12月每日資料/110-12-23" xr:uid="{6192F5A1-2AEA-4F52-AF9D-75E98410004E}"/>
    <hyperlink ref="C553" r:id="rId542" display="../../../26 電力設施運轉會議(每日)/02 每日會議資料/111年12月每日資料/110-12-23" xr:uid="{05BF7526-1E5A-4BFB-859E-4C88C7D0F176}"/>
    <hyperlink ref="C554" r:id="rId543" display="../../../26 電力設施運轉會議(每日)/02 每日會議資料/111年12月每日資料/110-12-24" xr:uid="{60C90BFC-03A8-414C-9D38-820C9A9582E1}"/>
    <hyperlink ref="C555" r:id="rId544" display="../../../26 電力設施運轉會議(每日)/02 每日會議資料/111年12月每日資料/110-12-29" xr:uid="{6674B34E-D6BE-41CE-8B55-E29B1830BBF9}"/>
    <hyperlink ref="C556" r:id="rId545" display="../../../26 電力設施運轉會議(每日)/02 每日會議資料/111年12月每日資料/110-12-29" xr:uid="{E05E06CC-6985-4C18-AE69-393B0B678135}"/>
    <hyperlink ref="C557" r:id="rId546" display="../../../26 電力設施運轉會議(每日)/02 每日會議資料/111年12月每日資料/110-12-31" xr:uid="{A73D6E1C-AB26-429A-8043-1203A0270212}"/>
    <hyperlink ref="C558" r:id="rId547" display="../../../26 電力設施運轉會議(每日)/02 每日會議資料/111年1月每日資料/111-01-03" xr:uid="{3C6EDD15-0629-4119-BD19-A482631C1348}"/>
    <hyperlink ref="C559" r:id="rId548" display="../../../26 電力設施運轉會議(每日)/02 每日會議資料/111年1月每日資料/111-01-06" xr:uid="{D3F8C21B-4C9F-462B-98ED-74433C8F39F4}"/>
    <hyperlink ref="C560" r:id="rId549" display="../../../26 電力設施運轉會議(每日)/02 每日會議資料/111年1月每日資料/111-01-06" xr:uid="{8BCDD034-8DD9-4033-B2F2-DE710749071B}"/>
    <hyperlink ref="C561" r:id="rId550" display="../../../26 電力設施運轉會議(每日)/02 每日會議資料/111年1月每日資料/111-01-07" xr:uid="{62C2CEE0-2F9A-4CF7-90BB-C61340C4880D}"/>
    <hyperlink ref="C562" r:id="rId551" display="../../../26 電力設施運轉會議(每日)/02 每日會議資料/111年1月每日資料/111-01-15" xr:uid="{405DA82C-8B7F-4301-BB36-3BE400FCA16C}"/>
    <hyperlink ref="C563" r:id="rId552" display="../../../26 電力設施運轉會議(每日)/02 每日會議資料/111年1月每日資料/111-01-16" xr:uid="{9B6EB8FA-F9A4-400F-B888-8185D0546A5C}"/>
    <hyperlink ref="C564" r:id="rId553" display="../../../26 電力設施運轉會議(每日)/02 每日會議資料/111年1月每日資料/111-01-16" xr:uid="{816673B4-680D-4AD2-939D-39A757463527}"/>
    <hyperlink ref="C565" r:id="rId554" display="../../../26 電力設施運轉會議(每日)/02 每日會議資料/111年1月每日資料/111-01-20" xr:uid="{C1D17CB4-1C27-46FD-9232-9E919F1306DA}"/>
    <hyperlink ref="C566" r:id="rId555" display="../../../26 電力設施運轉會議(每日)/02 每日會議資料/111年1月每日資料/111-01-23" xr:uid="{49F3BEAC-860E-49ED-8A24-7165C6C43052}"/>
    <hyperlink ref="C567" r:id="rId556" display="../../../26 電力設施運轉會議(每日)/02 每日會議資料/111年1月每日資料/111-01-24" xr:uid="{20B20F17-097F-47DD-B8A3-B255D14507C0}"/>
    <hyperlink ref="C568" r:id="rId557" display="../../../26 電力設施運轉會議(每日)/02 每日會議資料/111年1月每日資料/111-01-25" xr:uid="{A7EDBA35-260E-4736-96FE-976728CF6BE0}"/>
    <hyperlink ref="C569" r:id="rId558" display="../../../26 電力設施運轉會議(每日)/02 每日會議資料/111年1月每日資料/111-01-30" xr:uid="{369A97B1-0B09-4494-8248-173C48A5EBC0}"/>
    <hyperlink ref="C570" r:id="rId559" display="../../../26 電力設施運轉會議(每日)/02 每日會議資料/111年1月每日資料/111-01-30" xr:uid="{67F8FADD-4194-4A9D-8100-BD6EEA2FA9F7}"/>
    <hyperlink ref="C571" r:id="rId560" display="../../../26 電力設施運轉會議(每日)/02 每日會議資料/111年1月每日資料/111-01-30" xr:uid="{F9725F55-B937-44B7-B6E8-0C583B58CDEC}"/>
    <hyperlink ref="C572" r:id="rId561" display="../../../26 電力設施運轉會議(每日)/02 每日會議資料/111年2月每日資料/111-02-07" xr:uid="{6C73C4C9-BD9F-4C29-AC16-F5F365C00578}"/>
    <hyperlink ref="C573" r:id="rId562" display="../../../26 電力設施運轉會議(每日)/02 每日會議資料/111年2月每日資料/111-02-07" xr:uid="{4ACC7426-0288-4F13-BF48-7C957FC123E2}"/>
    <hyperlink ref="C574" r:id="rId563" display="../../../26 電力設施運轉會議(每日)/02 每日會議資料/111年2月每日資料/111-02-09" xr:uid="{606B763D-289B-4AFE-9391-FDFE543B87BB}"/>
    <hyperlink ref="C575" r:id="rId564" display="../../../26 電力設施運轉會議(每日)/02 每日會議資料/111年2月每日資料/111-02-11" xr:uid="{7651EE4D-D788-446D-8462-9959AC4CF364}"/>
    <hyperlink ref="C576" r:id="rId565" display="../../../26 電力設施運轉會議(每日)/02 每日會議資料/111年2月每日資料/111-02-13" xr:uid="{6E01F1E8-AEFB-4628-9192-B52D1F5BE237}"/>
    <hyperlink ref="C577" r:id="rId566" display="../../../26 電力設施運轉會議(每日)/02 每日會議資料/111年2月每日資料/111-02-16" xr:uid="{3A657802-0D4C-4E39-9DD7-A0F1AB699920}"/>
    <hyperlink ref="C578" r:id="rId567" display="../../../26 電力設施運轉會議(每日)/02 每日會議資料/111年2月每日資料/111-02-17" xr:uid="{5B14DA13-B89B-4DF3-A87C-E4C0122DBCA0}"/>
    <hyperlink ref="C579" r:id="rId568" display="../../../26 電力設施運轉會議(每日)/02 每日會議資料/111年2月每日資料/111-02-24" xr:uid="{FE3DFE02-1ADF-4069-BE1B-5F367DA53A02}"/>
    <hyperlink ref="C580" r:id="rId569" display="../../../26 電力設施運轉會議(每日)/02 每日會議資料/111年2月每日資料/111-02-28" xr:uid="{F3B9AE2C-C5E2-4A39-A920-4B60E57F34C8}"/>
    <hyperlink ref="C581" r:id="rId570" display="../../../26 電力設施運轉會議(每日)/02 每日會議資料/111年2月每日資料/111-02-28" xr:uid="{3678EEA5-CBE4-41A8-A726-677D32A80E9B}"/>
    <hyperlink ref="C582" r:id="rId571" display="../../../26 電力設施運轉會議(每日)/02 每日會議資料/111年2月每日資料/111-02-28" xr:uid="{1E6AA7E2-7D16-4C8A-AA66-AF9976A742C5}"/>
    <hyperlink ref="C583" r:id="rId572" display="../../../26 電力設施運轉會議(每日)/02 每日會議資料/111年3月每日資料/111-03-02" xr:uid="{DCB8046F-B328-440A-B783-738987CA67A4}"/>
    <hyperlink ref="C584" r:id="rId573" display="../../../26 電力設施運轉會議(每日)/02 每日會議資料/111年3月每日資料/111-03-03" xr:uid="{EB180FF0-0E43-42FD-AF7C-BDD46F749A40}"/>
    <hyperlink ref="C585" r:id="rId574" display="../../../26 電力設施運轉會議(每日)/02 每日會議資料/111年3月每日資料/111-03-03" xr:uid="{7F7F0689-8F7E-439E-8654-0A995ED59331}"/>
    <hyperlink ref="C586" r:id="rId575" display="../../../26 電力設施運轉會議(每日)/02 每日會議資料/111年3月每日資料/111-03-05" xr:uid="{C4D458D6-A7C1-465B-B5CE-E7108787AABD}"/>
    <hyperlink ref="C587" r:id="rId576" display="../../../26 電力設施運轉會議(每日)/02 每日會議資料/111年3月每日資料/111-03-06" xr:uid="{C3B267F5-F068-4CB8-B288-A309BF1B6772}"/>
    <hyperlink ref="C588" r:id="rId577" display="../../../26 電力設施運轉會議(每日)/02 每日會議資料/111年3月每日資料/111-03-09" xr:uid="{BCF7FDE5-8E50-4474-BA90-0E2CD5168FF7}"/>
    <hyperlink ref="C589" r:id="rId578" display="../../../26 電力設施運轉會議(每日)/02 每日會議資料/111年3月每日資料/111-03-14" xr:uid="{38131057-568A-4011-939C-0F96EE1464C2}"/>
    <hyperlink ref="C590" r:id="rId579" display="../../../26 電力設施運轉會議(每日)/02 每日會議資料/111年3月每日資料/111-03-15" xr:uid="{499F2237-0785-4128-8134-53E9EC40D2EE}"/>
    <hyperlink ref="C591" r:id="rId580" display="../../../26 電力設施運轉會議(每日)/02 每日會議資料/111年3月每日資料/111-03-16" xr:uid="{7DC8018C-19EB-4E0C-9241-C8EB41E8813D}"/>
    <hyperlink ref="C592" r:id="rId581" display="../../../26 電力設施運轉會議(每日)/02 每日會議資料/111年3月每日資料/111-03-16" xr:uid="{E457DC11-B77C-44B0-8B99-C8859455144C}"/>
    <hyperlink ref="C593" r:id="rId582" display="../../../26 電力設施運轉會議(每日)/02 每日會議資料/111年3月每日資料/111-03-17" xr:uid="{3CBEA7E8-F992-4210-8466-E16D3C18542C}"/>
    <hyperlink ref="C594" r:id="rId583" display="../../../26 電力設施運轉會議(每日)/02 每日會議資料/111年3月每日資料/111-03-18" xr:uid="{D42B8552-F10B-4DBE-84DC-E3E6821417E2}"/>
    <hyperlink ref="C595" r:id="rId584" display="../../../26 電力設施運轉會議(每日)/02 每日會議資料/111年3月每日資料/111-03-18" xr:uid="{1717A8D3-D0F5-48CA-B337-7781FE38DF56}"/>
    <hyperlink ref="C596" r:id="rId585" display="../../../26 電力設施運轉會議(每日)/02 每日會議資料/111年3月每日資料/111-03-18" xr:uid="{B564CB62-B41A-409F-8B39-D6B9EF09A6F4}"/>
    <hyperlink ref="C597" r:id="rId586" display="../../../26 電力設施運轉會議(每日)/02 每日會議資料/111年3月每日資料/111-03-19" xr:uid="{A78E0ECC-4585-4688-8B93-8330A667ABFB}"/>
    <hyperlink ref="C598" r:id="rId587" display="../../../26 電力設施運轉會議(每日)/02 每日會議資料/111年3月每日資料/111-03-19" xr:uid="{2C031810-FB79-4FE0-94BD-4F4CEEA34B15}"/>
    <hyperlink ref="C599" r:id="rId588" display="../../../26 電力設施運轉會議(每日)/02 每日會議資料/111年3月每日資料/111-03-19" xr:uid="{5B9BBE98-4DF2-45FE-8CF9-80CC42B28FC8}"/>
    <hyperlink ref="C600" r:id="rId589" display="../../../26 電力設施運轉會議(每日)/02 每日會議資料/111年3月每日資料/111-03-19" xr:uid="{01F2952B-FBF0-4971-8896-A460D2AC032A}"/>
    <hyperlink ref="C601" r:id="rId590" display="../../../26 電力設施運轉會議(每日)/02 每日會議資料/111年3月每日資料/111-03-19" xr:uid="{5F8A34B3-E561-4891-B49A-7DE20D9D57B3}"/>
    <hyperlink ref="C602" r:id="rId591" display="../../../26 電力設施運轉會議(每日)/02 每日會議資料/111年3月每日資料/111-03-19" xr:uid="{F96E0EDA-AA3C-4E38-B6F3-C6812297F329}"/>
    <hyperlink ref="C603" r:id="rId592" display="../../../26 電力設施運轉會議(每日)/02 每日會議資料/111年3月每日資料/111-03-20" xr:uid="{82A11969-1690-48C7-9F29-893ECC9A368E}"/>
    <hyperlink ref="C604" r:id="rId593" display="../../../26 電力設施運轉會議(每日)/02 每日會議資料/111年3月每日資料/111-03-20" xr:uid="{B8AA40CB-8D53-4840-B313-6BC59DB08DD5}"/>
    <hyperlink ref="C605" r:id="rId594" display="../../../26 電力設施運轉會議(每日)/02 每日會議資料/111年3月每日資料/111-03-22" xr:uid="{39F61995-6DB4-4C3E-9E05-3BB0E033D4E2}"/>
    <hyperlink ref="C606" r:id="rId595" display="../../../26 電力設施運轉會議(每日)/02 每日會議資料/111年3月每日資料/111-03-22" xr:uid="{46FCFE4A-3BD8-4E74-9C53-8BDF26893963}"/>
    <hyperlink ref="C607" r:id="rId596" display="../../../26 電力設施運轉會議(每日)/02 每日會議資料/111年3月每日資料/111-03-23" xr:uid="{6954D1B2-6DF4-41BF-A8B8-FF37EE051006}"/>
    <hyperlink ref="C608" r:id="rId597" display="../../../26 電力設施運轉會議(每日)/02 每日會議資料/111年3月每日資料/111-03-23" xr:uid="{527F56C2-8E30-42E6-A7C2-7F01FDE8C203}"/>
    <hyperlink ref="C609" r:id="rId598" display="../../../26 電力設施運轉會議(每日)/02 每日會議資料/111年3月每日資料/111-03-25" xr:uid="{E4A32D70-D382-460D-B75D-ADA2D78C4D02}"/>
    <hyperlink ref="C610" r:id="rId599" display="../../../26 電力設施運轉會議(每日)/02 每日會議資料/111年3月每日資料/111-03-25" xr:uid="{03B10C9B-AC2E-4A6F-AFA6-1B3FEDA919ED}"/>
    <hyperlink ref="C611" r:id="rId600" display="../../../26 電力設施運轉會議(每日)/02 每日會議資料/111年3月每日資料/111-03-26" xr:uid="{8A15CCC6-E5C7-472F-B1F7-ADDFFC407050}"/>
    <hyperlink ref="C612" r:id="rId601" display="../../../26 電力設施運轉會議(每日)/02 每日會議資料/111年3月每日資料/111-03-27" xr:uid="{46900F89-7184-46FD-B40B-A83CDD80D780}"/>
    <hyperlink ref="C613" r:id="rId602" display="../../../26 電力設施運轉會議(每日)/02 每日會議資料/111年3月每日資料/111-03-27" xr:uid="{94056518-1A59-4AF0-96B7-34A2B87BCD08}"/>
    <hyperlink ref="C614" r:id="rId603" display="../../../26 電力設施運轉會議(每日)/02 每日會議資料/111年3月每日資料/111-03-28" xr:uid="{AD3ED193-C7B0-4B53-BD79-C08B8251A6C9}"/>
    <hyperlink ref="C615" r:id="rId604" display="../../../26 電力設施運轉會議(每日)/02 每日會議資料/111年3月每日資料/111-03-28" xr:uid="{66897276-A8A1-45C2-9E1C-8AA0D1BCF912}"/>
    <hyperlink ref="C616" r:id="rId605" display="../../../26 電力設施運轉會議(每日)/02 每日會議資料/111年3月每日資料/111-03-28" xr:uid="{52A65F79-42F5-4B51-88D6-8D97549B2183}"/>
    <hyperlink ref="C617" r:id="rId606" display="../../../26 電力設施運轉會議(每日)/02 每日會議資料/111年3月每日資料/111-03-28" xr:uid="{07F11DC6-26A3-4C3B-B545-6BDA9408AC6F}"/>
    <hyperlink ref="C618" r:id="rId607" display="../../../26 電力設施運轉會議(每日)/02 每日會議資料/111年3月每日資料/111-03-28" xr:uid="{8D46CB76-5E50-4875-8BAD-3175DA1C9CBE}"/>
    <hyperlink ref="C619" r:id="rId608" display="../../../26 電力設施運轉會議(每日)/02 每日會議資料/111年3月每日資料/111-03-30" xr:uid="{FD78DD66-7BB0-48F5-9AB6-32420BD43C33}"/>
    <hyperlink ref="C620" r:id="rId609" display="../../../26 電力設施運轉會議(每日)/02 每日會議資料/111年3月每日資料/111-03-31" xr:uid="{8F598F45-5AB8-4003-B785-2198734E642B}"/>
    <hyperlink ref="C621" r:id="rId610" display="../../../26 電力設施運轉會議(每日)/02 每日會議資料/111年3月每日資料/111-03-31" xr:uid="{64E5A3FD-004E-4ABA-8C24-DB8E10A05E30}"/>
    <hyperlink ref="C622" r:id="rId611" display="../../../26 電力設施運轉會議(每日)/02 每日會議資料/111年3月每日資料/111-03-31" xr:uid="{94BB31A0-333D-4341-AED2-6AF52AB858AC}"/>
    <hyperlink ref="C623" r:id="rId612" display="../../../26 電力設施運轉會議(每日)/02 每日會議資料/111年4月每日資料/111-04-01" xr:uid="{55391203-49C3-422A-9403-DA93DD5E5EF7}"/>
    <hyperlink ref="C624" r:id="rId613" display="../../../26 電力設施運轉會議(每日)/02 每日會議資料/111年4月每日資料/111-04-02" xr:uid="{653353BF-4555-4FED-8C3E-5B3582A9AEF0}"/>
    <hyperlink ref="C625" r:id="rId614" display="../../../26 電力設施運轉會議(每日)/02 每日會議資料/111年4月每日資料/111-04-02" xr:uid="{03F135C6-C835-4FC6-8A67-35C78104389B}"/>
    <hyperlink ref="C626" r:id="rId615" display="../../../26 電力設施運轉會議(每日)/02 每日會議資料/111年4月每日資料/111-04-02" xr:uid="{B4C1E860-E209-4226-80DB-4EDCA1AE0D9F}"/>
    <hyperlink ref="C627" r:id="rId616" display="../../../26 電力設施運轉會議(每日)/02 每日會議資料/111年4月每日資料/111-04-03" xr:uid="{89CE4DE0-5AAB-4D25-ABC7-EEE9AC86497E}"/>
    <hyperlink ref="C628" r:id="rId617" display="../../../26 電力設施運轉會議(每日)/02 每日會議資料/111年4月每日資料/111-04-04" xr:uid="{7E4ED40F-8E0A-40C2-8780-09318A5B9411}"/>
    <hyperlink ref="C629" r:id="rId618" display="../../../26 電力設施運轉會議(每日)/02 每日會議資料/111年4月每日資料/111-04-06" xr:uid="{4ACC4881-BF6B-4602-AC8D-B6AEB2F86AFA}"/>
    <hyperlink ref="C630" r:id="rId619" display="../../../26 電力設施運轉會議(每日)/02 每日會議資料/111年4月每日資料/111-04-10" xr:uid="{85674CD9-BBD2-4957-8703-165DE6DAD225}"/>
    <hyperlink ref="C631" r:id="rId620" display="../../../26 電力設施運轉會議(每日)/02 每日會議資料/111年4月每日資料/111-04-10" xr:uid="{3CC89F57-6D3F-464D-A4FA-C5A13790D263}"/>
    <hyperlink ref="C632" r:id="rId621" display="../../../26 電力設施運轉會議(每日)/02 每日會議資料/111年4月每日資料/111-04-11" xr:uid="{BB39999D-98AF-460E-9BA4-68868896EDA8}"/>
    <hyperlink ref="C633" r:id="rId622" display="../../../26 電力設施運轉會議(每日)/02 每日會議資料/111年4月每日資料/111-04-12" xr:uid="{71721F7A-666B-499E-8E4B-F6F4FD2EF43D}"/>
    <hyperlink ref="C634" r:id="rId623" display="../../../26 電力設施運轉會議(每日)/02 每日會議資料/111年4月每日資料/111-04-13" xr:uid="{2E4F574C-9796-4626-94CA-EEB3533DC3AF}"/>
    <hyperlink ref="C635" r:id="rId624" display="../../../26 電力設施運轉會議(每日)/02 每日會議資料/111年4月每日資料/111-04-14" xr:uid="{D30E00E7-F6C7-4997-83B7-AAC06C00CF38}"/>
    <hyperlink ref="C636" r:id="rId625" display="../../../26 電力設施運轉會議(每日)/02 每日會議資料/111年4月每日資料/111-04-19" xr:uid="{6C9F9F74-B33E-4A8F-A6FD-C206F67FCACA}"/>
    <hyperlink ref="C637" r:id="rId626" display="../../../26 電力設施運轉會議(每日)/02 每日會議資料/111年4月每日資料/111-04-20" xr:uid="{8D604B7A-D9EE-40CF-976B-7414FE920C72}"/>
    <hyperlink ref="C638" r:id="rId627" display="../../../26 電力設施運轉會議(每日)/02 每日會議資料/111年4月每日資料/111-04-20" xr:uid="{E9DDAB2D-2974-4DA4-BC4A-D6753F4AF497}"/>
    <hyperlink ref="C639" r:id="rId628" display="../../../26 電力設施運轉會議(每日)/02 每日會議資料/111年4月每日資料/111-04-20" xr:uid="{05622794-3358-4668-BE28-38AF7A635654}"/>
    <hyperlink ref="C640" r:id="rId629" display="../../../26 電力設施運轉會議(每日)/02 每日會議資料/111年4月每日資料/111-04-21" xr:uid="{D07598FB-2750-45B1-B821-83CE3A4057D4}"/>
    <hyperlink ref="C641" r:id="rId630" display="../../../26 電力設施運轉會議(每日)/02 每日會議資料/111年4月每日資料/111-04-21" xr:uid="{6B3C9E23-433F-41EB-8F1E-698616F1CFD8}"/>
    <hyperlink ref="C642" r:id="rId631" display="../../../26 電力設施運轉會議(每日)/02 每日會議資料/111年4月每日資料/111-04-22" xr:uid="{4D57592E-63C2-4E99-A090-504F72584F78}"/>
    <hyperlink ref="C643" r:id="rId632" display="../../../26 電力設施運轉會議(每日)/02 每日會議資料/111年4月每日資料/111-04-22" xr:uid="{2818312B-1342-48AC-831F-FBA18B27C899}"/>
    <hyperlink ref="C644" r:id="rId633" display="../../../26 電力設施運轉會議(每日)/02 每日會議資料/111年4月每日資料/111-04-23" xr:uid="{92BC8871-10DA-4EC0-83C4-2BD6131EB0C6}"/>
    <hyperlink ref="C645" r:id="rId634" display="../../../26 電力設施運轉會議(每日)/02 每日會議資料/111年4月每日資料/111-04-23" xr:uid="{03771BA2-5093-43A3-B20D-80AD7C7F24B2}"/>
    <hyperlink ref="C646" r:id="rId635" display="../../../26 電力設施運轉會議(每日)/02 每日會議資料/111年4月每日資料/111-04-23" xr:uid="{B99F7B78-4878-48E2-9832-8AFF09CB1D58}"/>
    <hyperlink ref="C647" r:id="rId636" display="../../../26 電力設施運轉會議(每日)/02 每日會議資料/111年4月每日資料/111-04-23" xr:uid="{92531531-C5E9-4749-B485-A1FCB7E26CA0}"/>
    <hyperlink ref="C648" r:id="rId637" display="../../../26 電力設施運轉會議(每日)/02 每日會議資料/111年4月每日資料/111-04-23" xr:uid="{32D66503-00AB-4E65-9D04-58D8A5A71C35}"/>
    <hyperlink ref="C649" r:id="rId638" display="../../../26 電力設施運轉會議(每日)/02 每日會議資料/111年4月每日資料/111-04-23" xr:uid="{67F91D87-5BC1-4090-B44F-D4F2FB76EEAE}"/>
    <hyperlink ref="C650" r:id="rId639" display="../../../26 電力設施運轉會議(每日)/02 每日會議資料/111年4月每日資料/111-04-23" xr:uid="{7ECFE5B0-DFC8-4118-B364-E268013E32CF}"/>
    <hyperlink ref="C651" r:id="rId640" display="../../../26 電力設施運轉會議(每日)/02 每日會議資料/111年4月每日資料/111-04-23" xr:uid="{6E98BE22-51DE-478D-8E55-E5754AF2FCDF}"/>
    <hyperlink ref="C652" r:id="rId641" display="../../../26 電力設施運轉會議(每日)/02 每日會議資料/111年4月每日資料/111-04-24" xr:uid="{B746A39C-E211-4EA7-BEEF-CE00A8B04DB9}"/>
    <hyperlink ref="C653" r:id="rId642" display="../../../26 電力設施運轉會議(每日)/02 每日會議資料/111年4月每日資料/111-04-26" xr:uid="{35BF07B4-B389-4CC9-B0AD-0B21976F6A90}"/>
    <hyperlink ref="C654" r:id="rId643" display="../../../26 電力設施運轉會議(每日)/02 每日會議資料/111年4月每日資料/111-04-27" xr:uid="{F9C5723E-C2B2-41A2-87BD-FA9FE8C11E4B}"/>
    <hyperlink ref="C655" r:id="rId644" display="../../../26 電力設施運轉會議(每日)/02 每日會議資料/111年4月每日資料/111-04-28" xr:uid="{FBECEA2F-4C4B-422B-A168-E42425DD6041}"/>
    <hyperlink ref="C656" r:id="rId645" display="../../../26 電力設施運轉會議(每日)/02 每日會議資料/111年4月每日資料/111-04-28" xr:uid="{754C4BE1-1623-4DE6-92E1-736A23C66E47}"/>
    <hyperlink ref="C657" r:id="rId646" display="../../../26 電力設施運轉會議(每日)/02 每日會議資料/111年4月每日資料/111-04-28" xr:uid="{687E0E3C-DA2B-4E3C-A946-CEA323B4584C}"/>
    <hyperlink ref="C658" r:id="rId647" display="../../../26 電力設施運轉會議(每日)/02 每日會議資料/111年4月每日資料/111-04-29" xr:uid="{5DAB7F91-8D94-4886-B26F-54FF960CADAC}"/>
    <hyperlink ref="C659" r:id="rId648" display="../../../26 電力設施運轉會議(每日)/02 每日會議資料/111年4月每日資料/111-04-30" xr:uid="{AB8459C3-B86D-402C-A1FF-1C8C1B6DF5A9}"/>
    <hyperlink ref="C723" r:id="rId649" display="../../../26 電力設施運轉會議(每日)/02 每日會議資料/111年6月每日資料/111-06-03" xr:uid="{0A15A4B8-14FD-4288-A98F-574005A8390B}"/>
    <hyperlink ref="D723" r:id="rId650" display="../../../26 電力設施運轉會議(每日)/02 每日會議資料/111年6月每日資料/111-06-03/1110603-IY33 瞬跳紀錄及改善對策.xlsx" xr:uid="{EB6A6684-FD9E-452C-9AF9-41D5EA5A565C}"/>
    <hyperlink ref="Z1" location="桿號查詢!A1" display="查詢桿號頁面" xr:uid="{6735311C-28DE-48A3-81DC-5FCA94E032A3}"/>
    <hyperlink ref="C724" r:id="rId651" display="../../../26 電力設施運轉會議(每日)/02 每日會議資料/111年6月每日資料/111-06-03" xr:uid="{53D32B2B-F33F-44DC-A9BC-F8921224BD56}"/>
    <hyperlink ref="C725" r:id="rId652" display="../../../26 電力設施運轉會議(每日)/02 每日會議資料/111年6月每日資料/111-06-03" xr:uid="{9BA72239-6AB9-4B42-AB3B-A2F80DCD4444}"/>
    <hyperlink ref="C726" r:id="rId653" display="../../../26 電力設施運轉會議(每日)/02 每日會議資料/111年6月每日資料/111-06-03" xr:uid="{2FFC20DA-FCC3-40EC-86FB-F7ED34501756}"/>
    <hyperlink ref="C727" r:id="rId654" display="../../../26 電力設施運轉會議(每日)/02 每日會議資料/111年6月每日資料/111-06-04" xr:uid="{7FD059F3-8760-47CF-BACF-435EE0682F92}"/>
    <hyperlink ref="C728" r:id="rId655" display="../../../26 電力設施運轉會議(每日)/02 每日會議資料/111年6月每日資料/111-06-04" xr:uid="{B8C4A964-39F6-4B84-A3DC-ECFD8BBF6644}"/>
    <hyperlink ref="C729" r:id="rId656" display="../../../26 電力設施運轉會議(每日)/02 每日會議資料/111年6月每日資料/111-06-04" xr:uid="{670C5225-D687-42F6-9BE1-1FEB4BC283A9}"/>
    <hyperlink ref="C730" r:id="rId657" display="../../../26 電力設施運轉會議(每日)/02 每日會議資料/111年6月每日資料/111-06-05" xr:uid="{65947AFA-217D-4E3B-A0E3-439C4050B1D6}"/>
    <hyperlink ref="C731" r:id="rId658" display="../../../26 電力設施運轉會議(每日)/02 每日會議資料/111年6月每日資料/111-06-05" xr:uid="{493FE356-23BC-4429-B5D5-27DCDF46A5B9}"/>
    <hyperlink ref="C732" r:id="rId659" display="../../../26 電力設施運轉會議(每日)/02 每日會議資料/111年6月每日資料/111-06-06" xr:uid="{95D6D727-0F23-4546-B67E-D0E230CA3954}"/>
    <hyperlink ref="D731" r:id="rId660" display="../../../26 電力設施運轉會議(每日)/02 每日會議資料/111年6月每日資料/111-06-05/1110605-9G23瞬跳紀錄及改善對策.xlsx" xr:uid="{3A9606E5-A04A-47DD-BA8B-2A7F89F762B1}"/>
    <hyperlink ref="D732" r:id="rId661" display="../../../26 電力設施運轉會議(每日)/02 每日會議資料/111年6月每日資料/111-06-06/111-06-06 IU35 瞬跳紀錄及改善對策.xlsx" xr:uid="{119169D1-30EE-4074-A102-39B65139B486}"/>
    <hyperlink ref="C733" r:id="rId662" display="../../../26 電力設施運轉會議(每日)/02 每日會議資料/111年6月每日資料/111-06-06" xr:uid="{78AF4978-78C1-43A8-AD34-5620D7F294AB}"/>
    <hyperlink ref="C734" r:id="rId663" display="../../../26 電力設施運轉會議(每日)/02 每日會議資料/111年6月每日資料/111-06-06" xr:uid="{9170237A-EC83-44A0-97B7-41A2592950A5}"/>
    <hyperlink ref="C735" r:id="rId664" display="../../../26 電力設施運轉會議(每日)/02 每日會議資料/111年6月每日資料/111-06-06" xr:uid="{49EF538F-57D4-49CA-AED5-03DE588909FC}"/>
    <hyperlink ref="C736" r:id="rId665" display="../../../26 電力設施運轉會議(每日)/02 每日會議資料/111年6月每日資料/111-06-07" xr:uid="{ED22B432-563F-4567-B855-C8D05497324B}"/>
    <hyperlink ref="D735" r:id="rId666" display="../../../26 電力設施運轉會議(每日)/02 每日會議資料/111年6月每日資料/111-06-06/111-06-06 IU22 瞬跳紀錄及改善對策.xlsx" xr:uid="{16A65087-63A8-469F-BF72-5C98783C9256}"/>
    <hyperlink ref="C737" r:id="rId667" display="../../../26 電力設施運轉會議(每日)/02 每日會議資料/111年6月每日資料/111-06-07" xr:uid="{120D774D-B9B3-4C23-8636-2E81A3E22709}"/>
    <hyperlink ref="C738" r:id="rId668" display="../../../26 電力設施運轉會議(每日)/02 每日會議資料/111年6月每日資料/111-06-08" xr:uid="{37D82D5D-6D41-4247-9FBF-41140F48FE59}"/>
    <hyperlink ref="C739" r:id="rId669" display="../../../26 電力設施運轉會議(每日)/02 每日會議資料/111年6月每日資料/111-06-08" xr:uid="{35B97CCB-7819-4026-8CEC-7C2873D02BF9}"/>
    <hyperlink ref="C740" r:id="rId670" display="../../../26 電力設施運轉會議(每日)/02 每日會議資料/111年6月每日資料/111-06-08" xr:uid="{9FEC54DE-B62F-4187-AC16-19967B90E2AA}"/>
    <hyperlink ref="C741" r:id="rId671" display="../../../26 電力設施運轉會議(每日)/02 每日會議資料/111年6月每日資料/111-06-09" xr:uid="{AC44A250-E28D-45C0-ADC9-8A3C90BAC929}"/>
    <hyperlink ref="D736" r:id="rId672" display="../../../26 電力設施運轉會議(每日)/02 每日會議資料/111年6月每日資料/111-06-07/111-06-07 9C47 瞬跳紀錄及改善對策.xlsx" xr:uid="{C2D565D7-B430-4AED-A8D3-7AC9994E6D47}"/>
    <hyperlink ref="D737" r:id="rId673" display="../../../26 電力設施運轉會議(每日)/02 每日會議資料/111年6月每日資料/111-06-07/(IX22北斗sc)瞬跳紀錄及改善對策.xlsx" xr:uid="{78691153-9E49-4644-855D-AAFDACCD8829}"/>
    <hyperlink ref="D738" r:id="rId674" display="../../../26 電力設施運轉會議(每日)/02 每日會議資料/111年6月每日資料/111-06-08/1110608-IJ30 瞬跳紀錄及改善對策.xlsx" xr:uid="{92EB4619-96D9-4FAC-85C9-07DC8A57646A}"/>
    <hyperlink ref="D733" r:id="rId675" display="../../../26 電力設施運轉會議(每日)/02 每日會議資料/111年6月每日資料/111-06-06/1110606-9G21跳脫紀錄及改善對策.xlsx" xr:uid="{ECDDAD1B-FFDD-4850-A53D-BCEEA244276C}"/>
    <hyperlink ref="D734" r:id="rId676" display="../../../26 電力設施運轉會議(每日)/02 每日會議資料/111年6月每日資料/111-06-06/1110606-IS26瞬跳紀錄及改善對策.xlsx" xr:uid="{3B10E358-5385-42F0-A896-8C8F1740CA8A}"/>
    <hyperlink ref="C742" r:id="rId677" display="../../../26 電力設施運轉會議(每日)/02 每日會議資料/111年6月每日資料/111-06-09" xr:uid="{A6036D66-0073-4F51-A57B-7EA4F1514AD2}"/>
    <hyperlink ref="C743" r:id="rId678" display="../../../26 電力設施運轉會議(每日)/02 每日會議資料/111年6月每日資料/111-06-09" xr:uid="{0484D0F9-166F-4F77-8B97-36F35417D853}"/>
    <hyperlink ref="C744" r:id="rId679" display="../../../26 電力設施運轉會議(每日)/02 每日會議資料/111年6月每日資料/111-06-10" xr:uid="{8DA5454C-DB00-4392-95D8-686EC4352ED4}"/>
    <hyperlink ref="D742" r:id="rId680" display="../../../26 電力設施運轉會議(每日)/02 每日會議資料/111年6月每日資料/111-06-09/1110609-9G21瞬跳紀錄及改善對策.xlsx" xr:uid="{4E1441EF-2ED4-4B22-BB5B-FC61E114FBE1}"/>
    <hyperlink ref="C745" r:id="rId681" display="../../../26 電力設施運轉會議(每日)/02 每日會議資料/111年6月每日資料/111-06-10" xr:uid="{E37EB44A-9724-45FC-951E-2F60AC62A649}"/>
    <hyperlink ref="C746" r:id="rId682" display="../../../26 電力設施運轉會議(每日)/02 每日會議資料/111年6月每日資料/111-06-11" xr:uid="{54810F59-BB7F-4039-AE3B-60107642BCB2}"/>
    <hyperlink ref="C747" r:id="rId683" display="../../../26 電力設施運轉會議(每日)/02 每日會議資料/111年6月每日資料/111-06-11" xr:uid="{DF18EBC7-D1EA-49B4-9BE6-09252C01BE0C}"/>
    <hyperlink ref="C748" r:id="rId684" display="../../../26 電力設施運轉會議(每日)/02 每日會議資料/111年6月每日資料/111-06-11" xr:uid="{8F419547-67CC-4CC8-B079-CDD883377D2C}"/>
    <hyperlink ref="C749" r:id="rId685" display="../../../26 電力設施運轉會議(每日)/02 每日會議資料/111年6月每日資料/111-06-11" xr:uid="{074879D8-A3B2-49E0-9FE5-E1332CE9018A}"/>
    <hyperlink ref="C750" r:id="rId686" display="../../../26 電力設施運轉會議(每日)/02 每日會議資料/111年6月每日資料/111-06-12" xr:uid="{9415F061-79B1-4508-B403-3F502DC9BBD3}"/>
    <hyperlink ref="C751" r:id="rId687" display="../../../26 電力設施運轉會議(每日)/02 每日會議資料/111年6月每日資料/111-06-13" xr:uid="{3710069A-8659-443E-A962-C404522F5EC6}"/>
    <hyperlink ref="C752" r:id="rId688" display="../../../26 電力設施運轉會議(每日)/02 每日會議資料/111年6月每日資料/111-06-13" xr:uid="{727B60EB-2426-4C07-BF5B-25F24101950C}"/>
    <hyperlink ref="C753" r:id="rId689" display="../../../26 電力設施運轉會議(每日)/02 每日會議資料/111年6月每日資料/111-06-13" xr:uid="{B15F7756-C9A7-48B1-8C38-91F37C9A73B9}"/>
    <hyperlink ref="D745" r:id="rId690" display="../../../26 電力設施運轉會議(每日)/02 每日會議資料/111年6月每日資料/111-06-10/(田中)111-06-10-IW28瞬跳紀錄及改善對策.xlsx" xr:uid="{D5524110-DB96-4777-81B3-8F91A4F0FAA2}"/>
    <hyperlink ref="D748" r:id="rId691" display="../../../26 電力設施運轉會議(每日)/02 每日會議資料/111年6月每日資料/111-06-11/1110611-IT22 瞬跳紀錄及改善對策.xlsx" xr:uid="{BAAA7F30-810E-4CE7-8846-B962E19F8420}"/>
    <hyperlink ref="D741" r:id="rId692" display="../../../26 電力設施運轉會議(每日)/02 每日會議資料/111年6月每日資料/111-06-09/1110609-9L22瞬跳紀錄及改善對策.xlsx" xr:uid="{0339564A-24F7-487A-AEEE-8DCAB443ADD7}"/>
    <hyperlink ref="D743" r:id="rId693" display="../../../26 電力設施運轉會議(每日)/02 每日會議資料/111年6月每日資料/111-06-09/1110609-9L29瞬跳紀錄及改善對策.xlsx" xr:uid="{813D75EB-6EDC-45A1-AA0C-AEE727F0DC2B}"/>
    <hyperlink ref="D744" r:id="rId694" display="../../../26 電力設施運轉會議(每日)/02 每日會議資料/111年6月每日資料/111-06-10/1110610-IS22瞬跳紀錄及改善對策.xlsx" xr:uid="{46F6F545-2D5A-4CDC-8D09-0160E3161DFA}"/>
    <hyperlink ref="D746" r:id="rId695" display="../../../26 電力設施運轉會議(每日)/02 每日會議資料/111年6月每日資料/111-06-11/1110611- IY34瞬跳紀錄及改善對策.xlsx" xr:uid="{7BFA2B75-2D2E-42F4-AFCA-8122DD652EFD}"/>
    <hyperlink ref="D747" r:id="rId696" display="../../../26 電力設施運轉會議(每日)/02 每日會議資料/111年6月每日資料/111-06-11/1110611-IS23瞬跳紀錄及改善對策.xlsx" xr:uid="{897A1591-D0ED-4028-BC65-13D8CDA862AE}"/>
    <hyperlink ref="D749" r:id="rId697" display="../../../26 電力設施運轉會議(每日)/02 每日會議資料/111年6月每日資料/111-06-11/1110611-9L27瞬跳紀錄及改善對策.xlsx" xr:uid="{DF32BAFE-FA63-4E0B-9A9A-0E8C5D5868B5}"/>
    <hyperlink ref="D750" r:id="rId698" display="../../../26 電力設施運轉會議(每日)/02 每日會議資料/111年6月每日資料/111-06-12/1110612-IT30瞬跳紀錄及改善對策.xlsx" xr:uid="{3BDF8331-70ED-49C0-AEA0-BBF5418D08A0}"/>
    <hyperlink ref="D753" r:id="rId699" display="../../../26 電力設施運轉會議(每日)/02 每日會議資料/111年6月每日資料/111-06-13/1110613-9I37瞬跳紀錄及改善對策.xlsx" xr:uid="{2CE60459-8666-4DFC-83AD-385EF96E41EF}"/>
    <hyperlink ref="C755" r:id="rId700" display="../../../26 電力設施運轉會議(每日)/02 每日會議資料/111年6月每日資料/111-06-14" xr:uid="{96A86709-CDCD-4AC5-AC98-4575381609D7}"/>
    <hyperlink ref="C756" r:id="rId701" display="../../../26 電力設施運轉會議(每日)/02 每日會議資料/111年6月每日資料/111-06-14" xr:uid="{639F7AFF-9E43-46E2-8B5F-F8E2AF665BC5}"/>
    <hyperlink ref="C757" r:id="rId702" display="../../../26 電力設施運轉會議(每日)/02 每日會議資料/111年6月每日資料/111-06-14" xr:uid="{F033BA81-4904-4237-83BA-CB5944FCDAE6}"/>
    <hyperlink ref="C758" r:id="rId703" display="../../../26 電力設施運轉會議(每日)/02 每日會議資料/111年6月每日資料/111-06-14" xr:uid="{1BC921BC-97E4-4C13-8682-8D07EA65F13B}"/>
    <hyperlink ref="C759" r:id="rId704" display="../../../26 電力設施運轉會議(每日)/02 每日會議資料/111年6月每日資料/111-06-14" xr:uid="{5FB6324F-D9C3-4671-AB75-B086025A454E}"/>
    <hyperlink ref="C760" r:id="rId705" display="../../../26 電力設施運轉會議(每日)/02 每日會議資料/111年6月每日資料/111-06-15" xr:uid="{58648383-08F6-4CC1-B102-68540A060F63}"/>
    <hyperlink ref="D751" r:id="rId706" display="../../../26 電力設施運轉會議(每日)/02 每日會議資料/111年6月每日資料/111-06-13/(市區巡修課-1110613)瞬跳紀錄及改善對策-IQ24.xlsx" xr:uid="{5F8CB204-307A-41EC-8A89-611FDB086B33}"/>
    <hyperlink ref="D752" r:id="rId707" display="../../../26 電力設施運轉會議(每日)/02 每日會議資料/111年6月每日資料/111-06-13/(田中)111-06-13-IW32瞬跳紀錄及改善對策.xlsx" xr:uid="{D7EA8201-6FEB-4DDE-A2B3-0D67FF901658}"/>
    <hyperlink ref="D755" r:id="rId708" display="../../../26 電力設施運轉會議(每日)/02 每日會議資料/111年6月每日資料/111-06-14/9P21瞬跳紀錄及改善對策 -1110614(花壇).xlsx" xr:uid="{890D33DA-CE41-4091-B115-5B6B219C0D34}"/>
    <hyperlink ref="C761" r:id="rId709" display="../../../26 電力設施運轉會議(每日)/02 每日會議資料/111年6月每日資料/111-06-15" xr:uid="{D0787AA5-573D-46E9-AAEA-E8C622987519}"/>
    <hyperlink ref="C762" r:id="rId710" display="../../../26 電力設施運轉會議(每日)/02 每日會議資料/111年6月每日資料/111-06-16" xr:uid="{8FF90596-370B-48AF-8414-6DC90B947CE4}"/>
    <hyperlink ref="C763" r:id="rId711" display="../../../26 電力設施運轉會議(每日)/02 每日會議資料/111年6月每日資料/111-06-17" xr:uid="{8B8AD705-8A38-4457-A65C-2AA7340EA5E6}"/>
    <hyperlink ref="C764" r:id="rId712" display="../../../26 電力設施運轉會議(每日)/02 每日會議資料/111年6月每日資料/111-06-18" xr:uid="{36A7EADA-6346-4D31-9A1D-7A91855F3C1B}"/>
    <hyperlink ref="C765" r:id="rId713" display="../../../26 電力設施運轉會議(每日)/02 每日會議資料/111年6月每日資料/111-06-18" xr:uid="{AB7CAB95-04D8-4232-A83B-34164CF0FFBE}"/>
    <hyperlink ref="C766" r:id="rId714" display="../../../26 電力設施運轉會議(每日)/02 每日會議資料/111年6月每日資料/111-06-18" xr:uid="{146E9F21-1486-4414-8E65-98CA7183FAD6}"/>
    <hyperlink ref="D756" r:id="rId715" display="../../../26 電力設施運轉會議(每日)/02 每日會議資料/111年6月每日資料/111-06-14/111-06-14 IQ35 跳脫紀錄及改善對策.xlsx" xr:uid="{CFF8CD6E-6D3D-4705-838B-C8A6878D51CE}"/>
    <hyperlink ref="D757" r:id="rId716" display="../../../26 電力設施運轉會議(每日)/02 每日會議資料/111年6月每日資料/111-06-14/1110614-IE27瞬跳紀錄及改善對策.xlsx" xr:uid="{2736785E-8DAA-4469-AB50-98C76B841A40}"/>
    <hyperlink ref="D758" r:id="rId717" display="../../../26 電力設施運轉會議(每日)/02 每日會議資料/111年6月每日資料/111-06-14/1110614-IS28瞬跳紀錄及改善對策.xlsx" xr:uid="{5288E121-8F82-45E3-9620-079C5B4EB4B6}"/>
    <hyperlink ref="D759" r:id="rId718" display="../../../26 電力設施運轉會議(每日)/02 每日會議資料/111年6月每日資料/111-06-14/1110614-IY20瞬跳紀錄及改善對策.xlsx" xr:uid="{0A8BE100-4E51-45B4-A399-5904E01FC346}"/>
    <hyperlink ref="D760" r:id="rId719" display="..\..\..\26 電力設施運轉會議(每日)\02 每日會議資料\111年6月每日資料\111-06-15\1110615-9G24瞬跳紀錄及改善對策.xlsx" xr:uid="{8311E9BC-F2D6-46DA-B51D-11A44FB4A6F2}"/>
    <hyperlink ref="D761" r:id="rId720" display="../../../26 電力設施運轉會議(每日)/02 每日會議資料/111年6月每日資料/111-06-15/111-06-15  ID20瞬跳紀錄及改善對策.xlsx" xr:uid="{6569D8BF-7526-41CC-96B7-9ECF3DD71BE6}"/>
    <hyperlink ref="D762" r:id="rId721" display="..\..\..\26 電力設施運轉會議(每日)\02 每日會議資料\111年6月每日資料\111-06-16\0616(IX28北斗sc)瞬跳紀錄及改善對策.xlsx" xr:uid="{95D231D4-4E21-4F96-80D5-456D3A06CCC9}"/>
    <hyperlink ref="D763" r:id="rId722" display="../../../26 電力設施運轉會議(每日)/02 每日會議資料/111年6月每日資料/111-06-17/111-06-17  ID25瞬跳紀錄及改善對策.xlsx" xr:uid="{4513CE2D-A2FF-472C-992A-2C9DA04E85EF}"/>
    <hyperlink ref="C767" r:id="rId723" display="../../../26 電力設施運轉會議(每日)/02 每日會議資料/111年6月每日資料/111-06-19" xr:uid="{6E709491-0768-4D1B-9715-277226C9A281}"/>
    <hyperlink ref="C768" r:id="rId724" display="../../../26 電力設施運轉會議(每日)/02 每日會議資料/111年6月每日資料/111-06-20" xr:uid="{3E4803B2-8F43-49EA-88A6-F868C993A52B}"/>
    <hyperlink ref="C769" r:id="rId725" display="../../../26 電力設施運轉會議(每日)/02 每日會議資料/111年6月每日資料/111-06-20" xr:uid="{48356E07-8CFC-496F-ADCA-7A1C27B75655}"/>
    <hyperlink ref="D765" r:id="rId726" display="../../../26 電力設施運轉會議(每日)/02 每日會議資料/111年6月每日資料/111-06-18/1110618-9I30瞬跳紀錄及改善對策.xlsx" xr:uid="{E6E61E41-4CB8-41EB-ABD6-0F7C3F19C861}"/>
    <hyperlink ref="C770" r:id="rId727" display="../../../26 電力設施運轉會議(每日)/02 每日會議資料/111年6月每日資料/111-06-21" xr:uid="{3823C712-44EA-4822-B72E-BB9E1B2ABC88}"/>
    <hyperlink ref="C771" r:id="rId728" display="../../../26 電力設施運轉會議(每日)/02 每日會議資料/111年6月每日資料/111-06-22" xr:uid="{FF4CC1FE-7799-4D4E-BB20-90996AC48975}"/>
    <hyperlink ref="D770" r:id="rId729" display="../../../26 電力設施運轉會議(每日)/02 每日會議資料/111年6月每日資料/111-06-21/1110621-IB23瞬跳紀錄及改善對策.xlsx" xr:uid="{FAF6C069-D9B0-436F-82B9-3A7B15FCB0EE}"/>
    <hyperlink ref="C772" r:id="rId730" display="../../../26 電力設施運轉會議(每日)/02 每日會議資料/111年6月每日資料/111-06-22" xr:uid="{09CD9F9C-1597-4F31-9F2D-E9996296E958}"/>
    <hyperlink ref="C773" r:id="rId731" display="../../../26 電力設施運轉會議(每日)/02 每日會議資料/111年6月每日資料/111-06-23" xr:uid="{6C30DD3D-34B4-457F-B795-2D62B3BFBC3A}"/>
    <hyperlink ref="C774" r:id="rId732" display="../../../26 電力設施運轉會議(每日)/02 每日會議資料/111年6月每日資料/111-06-24" xr:uid="{7CABC404-DD7B-46B8-926C-3A1F1586649D}"/>
    <hyperlink ref="D772" r:id="rId733" display="../../../26 電力設施運轉會議(每日)/02 每日會議資料/111年6月每日資料/111-06-22/111-06-22 IL31 瞬跳紀錄及改善對策.xlsx" xr:uid="{5B6DA505-F85F-46DB-A15B-514CB68E5A85}"/>
    <hyperlink ref="C775" r:id="rId734" display="../../../26 電力設施運轉會議(每日)/02 每日會議資料/111年6月每日資料/111-06-24" xr:uid="{57BC9504-209A-43AC-B692-93EB7B1F1FCC}"/>
    <hyperlink ref="C776" r:id="rId735" display="../../../26 電力設施運轉會議(每日)/02 每日會議資料/111年6月每日資料/111-06-24" xr:uid="{B6658132-362E-4024-972F-5AA6F9F4D460}"/>
    <hyperlink ref="C777" r:id="rId736" display="../../../26 電力設施運轉會議(每日)/02 每日會議資料/111年6月每日資料/111-06-24" xr:uid="{11252390-A270-47DE-82A8-9591A816FABF}"/>
    <hyperlink ref="C778" r:id="rId737" display="../../../26 電力設施運轉會議(每日)/02 每日會議資料/111年6月每日資料/111-06-24" xr:uid="{C153B09D-C653-44B1-9697-BABA346E20F1}"/>
    <hyperlink ref="C779" r:id="rId738" display="../../../26 電力設施運轉會議(每日)/02 每日會議資料/111年6月每日資料/111-06-24" xr:uid="{A49492B1-D3A4-4B39-9573-8F5F2B5211BA}"/>
    <hyperlink ref="C780" r:id="rId739" display="../../../26 電力設施運轉會議(每日)/02 每日會議資料/111年6月每日資料/111-06-24" xr:uid="{5C452AA4-793D-4BCD-82A5-E85E42084777}"/>
    <hyperlink ref="C781" r:id="rId740" display="../../../26 電力設施運轉會議(每日)/02 每日會議資料/111年6月每日資料/111-06-24" xr:uid="{EDDBF2F9-463D-4814-80B1-31CCC41334C6}"/>
    <hyperlink ref="C782" r:id="rId741" display="../../../26 電力設施運轉會議(每日)/02 每日會議資料/111年6月每日資料/111-06-24" xr:uid="{63739D25-BFF0-44CE-9F39-153BA5461004}"/>
    <hyperlink ref="C783" r:id="rId742" display="../../../26 電力設施運轉會議(每日)/02 每日會議資料/111年6月每日資料/111-06-25" xr:uid="{F0F14ABC-0095-4D57-A59B-4940EB978463}"/>
    <hyperlink ref="C784" r:id="rId743" display="../../../26 電力設施運轉會議(每日)/02 每日會議資料/111年6月每日資料/111-06-25" xr:uid="{6F0795F6-33CE-4316-A0AD-9B6990CCF242}"/>
    <hyperlink ref="C785" r:id="rId744" display="../../../26 電力設施運轉會議(每日)/02 每日會議資料/111年6月每日資料/111-06-25" xr:uid="{C0A1D31D-3DFE-4F24-A943-F93B1947D75E}"/>
    <hyperlink ref="C786" r:id="rId745" display="../../../26 電力設施運轉會議(每日)/02 每日會議資料/111年6月每日資料/111-06-26" xr:uid="{74FAD25F-A753-46C9-A450-6D4D38DD90A1}"/>
    <hyperlink ref="D777" r:id="rId746" display="../../../26 電力設施運轉會議(每日)/02 每日會議資料/111年6月每日資料/111-06-24/1110624-9G38瞬跳紀錄及改善對策.xlsx" xr:uid="{D6AF113B-8197-4BA3-951E-3DEF7A1585F7}"/>
    <hyperlink ref="C787" r:id="rId747" display="../../../26 電力設施運轉會議(每日)/02 每日會議資料/111年6.月每日資料/111-6-27" xr:uid="{146B43E9-3797-4C6D-A741-27939BFF77DF}"/>
    <hyperlink ref="C788" r:id="rId748" display="../../../26 電力設施運轉會議(每日)/02 每日會議資料/111年6.月每日資料/111-6-27" xr:uid="{ECB83A6F-062C-4FBA-B69F-C04542AE2428}"/>
    <hyperlink ref="C789" r:id="rId749" display="../../../26 電力設施運轉會議(每日)/02 每日會議資料/111年6.月每日資料/111-6-28" xr:uid="{2ADAD7BE-D396-4EED-9723-AB4165C7B531}"/>
    <hyperlink ref="D778" r:id="rId750" display="../../../26 電力設施運轉會議(每日)/02 每日會議資料/111年6月每日資料/111-06-24/1110624-9I39瞬跳紀錄及改善對策.xlsx" xr:uid="{59112AED-1A54-49C7-ACE9-AEF93A04078F}"/>
    <hyperlink ref="D783" r:id="rId751" display="../../../26 電力設施運轉會議(每日)/02 每日會議資料/111年6月每日資料/111-06-25/社頭SC 111-06-25 IG38瞬跳紀錄及改善對策.xlsx" xr:uid="{10E5FC8F-EAB1-4662-BD74-A7A4319F6748}"/>
    <hyperlink ref="D784" r:id="rId752" display="../../../26 電力設施運轉會議(每日)/02 每日會議資料/111年6月每日資料/111-06-25/9P16瞬跳紀錄及改善對策 -1110625(花壇).xlsx" xr:uid="{6DB25FCA-C5D1-4445-A867-D156CEF6D13C}"/>
    <hyperlink ref="C754" r:id="rId753" display="../../../26 電力設施運轉會議(每日)/02 每日會議資料/111年6月每日資料/111-06-13" xr:uid="{8237C210-1CBB-4620-BC60-77F4B8E1D444}"/>
    <hyperlink ref="C790" r:id="rId754" display="..\..\..\26 電力設施運轉會議(每日)\02 每日會議資料\111年6.月每日資料\111-6-28" xr:uid="{A9782FFF-A122-4CE2-9DF9-2212D50D76BA}"/>
    <hyperlink ref="C791" r:id="rId755" display="..\..\..\26 電力設施運轉會議(每日)\02 每日會議資料\111年6.月每日資料\111-6-29" xr:uid="{51489A55-FEF6-4815-99E9-283BBD0C9F4A}"/>
    <hyperlink ref="C792" r:id="rId756" display="..\..\..\26 電力設施運轉會議(每日)\02 每日會議資料\111年6.月每日資料\111-6-29" xr:uid="{B862C88A-7801-463A-9D5E-1D812F112D29}"/>
    <hyperlink ref="C793" r:id="rId757" display="..\..\..\26 電力設施運轉會議(每日)\02 每日會議資料\111年6.月每日資料\111-6-29" xr:uid="{327AE3B7-33B2-45A8-B5E1-C0E445D0A37D}"/>
    <hyperlink ref="C794" r:id="rId758" display="../../../26 電力設施運轉會議(每日)/02 每日會議資料/111年6.月每日資料/111-6-29" xr:uid="{1AA1D848-8E7C-4D9B-8F83-FB40DA44B2A0}"/>
  </hyperlinks>
  <pageMargins left="0.70866141732283472" right="0.70866141732283472" top="0.35433070866141736" bottom="0.35433070866141736" header="0.31496062992125984" footer="0.31496062992125984"/>
  <pageSetup paperSize="8" orientation="landscape" r:id="rId759"/>
  <drawing r:id="rId760"/>
  <legacyDrawing r:id="rId761"/>
  <controls>
    <mc:AlternateContent xmlns:mc="http://schemas.openxmlformats.org/markup-compatibility/2006">
      <mc:Choice Requires="x14">
        <control shapeId="55298" r:id="rId762" name="CommandButton2">
          <controlPr defaultSize="0" autoLine="0" r:id="rId763">
            <anchor>
              <from>
                <xdr:col>2</xdr:col>
                <xdr:colOff>57150</xdr:colOff>
                <xdr:row>0</xdr:row>
                <xdr:rowOff>0</xdr:rowOff>
              </from>
              <to>
                <xdr:col>8</xdr:col>
                <xdr:colOff>533400</xdr:colOff>
                <xdr:row>0</xdr:row>
                <xdr:rowOff>361950</xdr:rowOff>
              </to>
            </anchor>
          </controlPr>
        </control>
      </mc:Choice>
      <mc:Fallback>
        <control shapeId="55298" r:id="rId762" name="CommandButton2"/>
      </mc:Fallback>
    </mc:AlternateContent>
    <mc:AlternateContent xmlns:mc="http://schemas.openxmlformats.org/markup-compatibility/2006">
      <mc:Choice Requires="x14">
        <control shapeId="55297" r:id="rId764" name="CommandButton1">
          <controlPr defaultSize="0" autoLine="0" r:id="rId765">
            <anchor>
              <from>
                <xdr:col>9</xdr:col>
                <xdr:colOff>171450</xdr:colOff>
                <xdr:row>0</xdr:row>
                <xdr:rowOff>0</xdr:rowOff>
              </from>
              <to>
                <xdr:col>17</xdr:col>
                <xdr:colOff>1076325</xdr:colOff>
                <xdr:row>0</xdr:row>
                <xdr:rowOff>352425</xdr:rowOff>
              </to>
            </anchor>
          </controlPr>
        </control>
      </mc:Choice>
      <mc:Fallback>
        <control shapeId="55297" r:id="rId764" name="CommandButton1"/>
      </mc:Fallback>
    </mc:AlternateContent>
  </controls>
  <tableParts count="1">
    <tablePart r:id="rId766"/>
  </tableParts>
  <extLst>
    <ext xmlns:x14="http://schemas.microsoft.com/office/spreadsheetml/2009/9/main" uri="{CCE6A557-97BC-4b89-ADB6-D9C93CAAB3DF}">
      <x14:dataValidations xmlns:xm="http://schemas.microsoft.com/office/excel/2006/main" count="2">
        <x14:dataValidation type="list" allowBlank="1" showInputMessage="1" showErrorMessage="1" xr:uid="{A2D695EA-956A-43DD-8A38-6894AF066F6D}">
          <x14:formula1>
            <xm:f>事故加停電時間!$AJ$3:$AJ$39</xm:f>
          </x14:formula1>
          <xm:sqref>W558:W732 W739:W740 W802:W803</xm:sqref>
        </x14:dataValidation>
        <x14:dataValidation type="list" allowBlank="1" showInputMessage="1" showErrorMessage="1" xr:uid="{40531CE9-183F-49F4-99CA-F7A72A0BB8C1}">
          <x14:formula1>
            <xm:f>事故加停電時間!$AJ$3:$AJ$43</xm:f>
          </x14:formula1>
          <xm:sqref>W733:W738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66411B-57B5-43E2-8465-C3ECC170A5DE}">
  <sheetPr codeName="工作表1">
    <tabColor theme="4"/>
  </sheetPr>
  <dimension ref="B1:FH574"/>
  <sheetViews>
    <sheetView zoomScaleNormal="100" workbookViewId="0">
      <pane xSplit="3" ySplit="2" topLeftCell="D3" activePane="bottomRight" state="frozen"/>
      <selection sqref="A1:Y2"/>
      <selection pane="topRight" sqref="A1:Y2"/>
      <selection pane="bottomLeft" sqref="A1:Y2"/>
      <selection pane="bottomRight" sqref="A1:Y2"/>
    </sheetView>
  </sheetViews>
  <sheetFormatPr defaultColWidth="10.125" defaultRowHeight="14.45" customHeight="1"/>
  <cols>
    <col min="1" max="1" width="2.125" style="807" customWidth="1"/>
    <col min="2" max="2" width="12.75" style="807" customWidth="1"/>
    <col min="3" max="3" width="12.375" style="811" customWidth="1"/>
    <col min="4" max="4" width="14" style="807" customWidth="1"/>
    <col min="5" max="5" width="12.375" style="812" customWidth="1"/>
    <col min="6" max="6" width="12.375" style="810" customWidth="1"/>
    <col min="7" max="7" width="14.75" style="810" customWidth="1"/>
    <col min="8" max="8" width="16.375" style="810" customWidth="1"/>
    <col min="9" max="10" width="13.5" style="810" customWidth="1"/>
    <col min="11" max="11" width="9.5" style="809" customWidth="1"/>
    <col min="12" max="12" width="11.5" style="809" customWidth="1"/>
    <col min="13" max="14" width="13.5" style="810" customWidth="1"/>
    <col min="15" max="16" width="18.5" style="809" customWidth="1"/>
    <col min="17" max="17" width="15.5" style="809" customWidth="1"/>
    <col min="18" max="18" width="13.5" style="809" customWidth="1"/>
    <col min="19" max="19" width="15.875" style="809" customWidth="1"/>
    <col min="20" max="20" width="17.125" style="809" customWidth="1"/>
    <col min="21" max="22" width="10.5" style="809" customWidth="1"/>
    <col min="23" max="23" width="9.875" style="809" customWidth="1"/>
    <col min="24" max="24" width="12.375" style="813" customWidth="1"/>
    <col min="25" max="25" width="12.375" style="811" customWidth="1"/>
    <col min="26" max="26" width="38" style="811" customWidth="1"/>
    <col min="27" max="27" width="23" style="1028" bestFit="1" customWidth="1"/>
    <col min="28" max="28" width="8.625" style="807" customWidth="1"/>
    <col min="29" max="29" width="12.25" style="811" customWidth="1"/>
    <col min="30" max="30" width="7.5" style="807" customWidth="1"/>
    <col min="31" max="31" width="20.125" style="807" bestFit="1" customWidth="1"/>
    <col min="32" max="32" width="20.25" style="814" customWidth="1"/>
    <col min="33" max="34" width="13.375" style="813" customWidth="1"/>
    <col min="35" max="35" width="10.125" style="807"/>
    <col min="36" max="36" width="13.875" style="807" bestFit="1" customWidth="1"/>
    <col min="37" max="39" width="12.125" style="807" customWidth="1"/>
    <col min="40" max="40" width="12.25" style="807" customWidth="1"/>
    <col min="41" max="41" width="11.75" style="807" customWidth="1"/>
    <col min="42" max="42" width="11.5" style="807" customWidth="1"/>
    <col min="43" max="43" width="11.25" style="807" customWidth="1"/>
    <col min="44" max="44" width="8.375" style="807" bestFit="1" customWidth="1"/>
    <col min="45" max="45" width="13.875" style="807" bestFit="1" customWidth="1"/>
    <col min="46" max="47" width="11.625" style="807" bestFit="1" customWidth="1"/>
    <col min="48" max="48" width="8.375" style="807" bestFit="1" customWidth="1"/>
    <col min="49" max="49" width="10.5" style="807" bestFit="1" customWidth="1"/>
    <col min="50" max="50" width="11.625" style="807" bestFit="1" customWidth="1"/>
    <col min="51" max="51" width="10.5" style="807" bestFit="1" customWidth="1"/>
    <col min="52" max="52" width="11.625" style="807" bestFit="1" customWidth="1"/>
    <col min="53" max="53" width="24.125" style="807" bestFit="1" customWidth="1"/>
    <col min="54" max="55" width="12.75" style="807" bestFit="1" customWidth="1"/>
    <col min="56" max="56" width="8.375" style="807" bestFit="1" customWidth="1"/>
    <col min="57" max="57" width="21.25" style="807" bestFit="1" customWidth="1"/>
    <col min="58" max="59" width="12.75" style="807" bestFit="1" customWidth="1"/>
    <col min="60" max="60" width="8.375" style="807" bestFit="1" customWidth="1"/>
    <col min="61" max="61" width="21.25" style="807" bestFit="1" customWidth="1"/>
    <col min="62" max="63" width="12.75" style="807" bestFit="1" customWidth="1"/>
    <col min="64" max="64" width="8.375" style="807" bestFit="1" customWidth="1"/>
    <col min="65" max="65" width="21.25" style="807" bestFit="1" customWidth="1"/>
    <col min="66" max="66" width="12.75" style="807" bestFit="1" customWidth="1"/>
    <col min="67" max="67" width="15.25" style="807" bestFit="1" customWidth="1"/>
    <col min="68" max="68" width="8.375" style="807" bestFit="1" customWidth="1"/>
    <col min="69" max="69" width="24.125" style="807" bestFit="1" customWidth="1"/>
    <col min="70" max="164" width="8.375" style="807" bestFit="1" customWidth="1"/>
    <col min="165" max="165" width="6.5" style="807" bestFit="1" customWidth="1"/>
    <col min="166" max="166" width="8.375" style="807" bestFit="1" customWidth="1"/>
    <col min="167" max="167" width="14" style="807" bestFit="1" customWidth="1"/>
    <col min="168" max="168" width="8.375" style="807" bestFit="1" customWidth="1"/>
    <col min="169" max="169" width="14" style="807" bestFit="1" customWidth="1"/>
    <col min="170" max="170" width="8.375" style="807" bestFit="1" customWidth="1"/>
    <col min="171" max="171" width="14" style="807" bestFit="1" customWidth="1"/>
    <col min="172" max="172" width="8.375" style="807" bestFit="1" customWidth="1"/>
    <col min="173" max="173" width="14" style="807" bestFit="1" customWidth="1"/>
    <col min="174" max="174" width="8.375" style="807" bestFit="1" customWidth="1"/>
    <col min="175" max="175" width="14" style="807" bestFit="1" customWidth="1"/>
    <col min="176" max="176" width="8.375" style="807" bestFit="1" customWidth="1"/>
    <col min="177" max="177" width="14" style="807" bestFit="1" customWidth="1"/>
    <col min="178" max="178" width="8.375" style="807" bestFit="1" customWidth="1"/>
    <col min="179" max="179" width="14" style="807" bestFit="1" customWidth="1"/>
    <col min="180" max="180" width="8.375" style="807" bestFit="1" customWidth="1"/>
    <col min="181" max="181" width="14" style="807" bestFit="1" customWidth="1"/>
    <col min="182" max="182" width="8.375" style="807" bestFit="1" customWidth="1"/>
    <col min="183" max="183" width="14" style="807" bestFit="1" customWidth="1"/>
    <col min="184" max="184" width="8.375" style="807" bestFit="1" customWidth="1"/>
    <col min="185" max="185" width="14" style="807" bestFit="1" customWidth="1"/>
    <col min="186" max="186" width="8.375" style="807" bestFit="1" customWidth="1"/>
    <col min="187" max="187" width="14" style="807" bestFit="1" customWidth="1"/>
    <col min="188" max="188" width="8.375" style="807" bestFit="1" customWidth="1"/>
    <col min="189" max="189" width="14" style="807" bestFit="1" customWidth="1"/>
    <col min="190" max="190" width="8.375" style="807" bestFit="1" customWidth="1"/>
    <col min="191" max="191" width="14" style="807" bestFit="1" customWidth="1"/>
    <col min="192" max="192" width="8.375" style="807" bestFit="1" customWidth="1"/>
    <col min="193" max="193" width="14" style="807" bestFit="1" customWidth="1"/>
    <col min="194" max="194" width="8.375" style="807" bestFit="1" customWidth="1"/>
    <col min="195" max="195" width="14" style="807" bestFit="1" customWidth="1"/>
    <col min="196" max="196" width="8.375" style="807" bestFit="1" customWidth="1"/>
    <col min="197" max="197" width="14" style="807" bestFit="1" customWidth="1"/>
    <col min="198" max="198" width="8.375" style="807" bestFit="1" customWidth="1"/>
    <col min="199" max="199" width="14" style="807" bestFit="1" customWidth="1"/>
    <col min="200" max="200" width="8.375" style="807" bestFit="1" customWidth="1"/>
    <col min="201" max="201" width="14" style="807" bestFit="1" customWidth="1"/>
    <col min="202" max="202" width="8.375" style="807" bestFit="1" customWidth="1"/>
    <col min="203" max="203" width="14" style="807" bestFit="1" customWidth="1"/>
    <col min="204" max="204" width="8.375" style="807" bestFit="1" customWidth="1"/>
    <col min="205" max="205" width="14" style="807" bestFit="1" customWidth="1"/>
    <col min="206" max="206" width="8.375" style="807" bestFit="1" customWidth="1"/>
    <col min="207" max="207" width="14" style="807" bestFit="1" customWidth="1"/>
    <col min="208" max="208" width="8.375" style="807" bestFit="1" customWidth="1"/>
    <col min="209" max="209" width="14" style="807" bestFit="1" customWidth="1"/>
    <col min="210" max="210" width="8.375" style="807" bestFit="1" customWidth="1"/>
    <col min="211" max="211" width="14" style="807" bestFit="1" customWidth="1"/>
    <col min="212" max="212" width="8.375" style="807" bestFit="1" customWidth="1"/>
    <col min="213" max="213" width="14" style="807" bestFit="1" customWidth="1"/>
    <col min="214" max="214" width="8.375" style="807" bestFit="1" customWidth="1"/>
    <col min="215" max="215" width="14" style="807" bestFit="1" customWidth="1"/>
    <col min="216" max="216" width="8.375" style="807" bestFit="1" customWidth="1"/>
    <col min="217" max="217" width="14" style="807" bestFit="1" customWidth="1"/>
    <col min="218" max="218" width="8.375" style="807" bestFit="1" customWidth="1"/>
    <col min="219" max="219" width="14" style="807" bestFit="1" customWidth="1"/>
    <col min="220" max="220" width="8.375" style="807" bestFit="1" customWidth="1"/>
    <col min="221" max="221" width="14" style="807" bestFit="1" customWidth="1"/>
    <col min="222" max="222" width="8.375" style="807" bestFit="1" customWidth="1"/>
    <col min="223" max="223" width="14" style="807" bestFit="1" customWidth="1"/>
    <col min="224" max="224" width="8.375" style="807" bestFit="1" customWidth="1"/>
    <col min="225" max="225" width="14" style="807" bestFit="1" customWidth="1"/>
    <col min="226" max="226" width="8.375" style="807" bestFit="1" customWidth="1"/>
    <col min="227" max="227" width="14" style="807" bestFit="1" customWidth="1"/>
    <col min="228" max="228" width="8.375" style="807" bestFit="1" customWidth="1"/>
    <col min="229" max="229" width="14" style="807" bestFit="1" customWidth="1"/>
    <col min="230" max="230" width="8.375" style="807" bestFit="1" customWidth="1"/>
    <col min="231" max="231" width="14" style="807" bestFit="1" customWidth="1"/>
    <col min="232" max="232" width="8.375" style="807" bestFit="1" customWidth="1"/>
    <col min="233" max="233" width="14" style="807" bestFit="1" customWidth="1"/>
    <col min="234" max="234" width="8.375" style="807" bestFit="1" customWidth="1"/>
    <col min="235" max="235" width="14" style="807" bestFit="1" customWidth="1"/>
    <col min="236" max="236" width="8.375" style="807" bestFit="1" customWidth="1"/>
    <col min="237" max="237" width="14" style="807" bestFit="1" customWidth="1"/>
    <col min="238" max="238" width="8.375" style="807" bestFit="1" customWidth="1"/>
    <col min="239" max="239" width="14" style="807" bestFit="1" customWidth="1"/>
    <col min="240" max="240" width="8.375" style="807" bestFit="1" customWidth="1"/>
    <col min="241" max="241" width="14" style="807" bestFit="1" customWidth="1"/>
    <col min="242" max="242" width="8.375" style="807" bestFit="1" customWidth="1"/>
    <col min="243" max="243" width="14" style="807" bestFit="1" customWidth="1"/>
    <col min="244" max="244" width="8.375" style="807" bestFit="1" customWidth="1"/>
    <col min="245" max="245" width="14" style="807" bestFit="1" customWidth="1"/>
    <col min="246" max="246" width="8.375" style="807" bestFit="1" customWidth="1"/>
    <col min="247" max="247" width="14" style="807" bestFit="1" customWidth="1"/>
    <col min="248" max="248" width="8.375" style="807" bestFit="1" customWidth="1"/>
    <col min="249" max="249" width="14" style="807" bestFit="1" customWidth="1"/>
    <col min="250" max="250" width="8.375" style="807" bestFit="1" customWidth="1"/>
    <col min="251" max="251" width="14" style="807" bestFit="1" customWidth="1"/>
    <col min="252" max="252" width="8.375" style="807" bestFit="1" customWidth="1"/>
    <col min="253" max="253" width="14" style="807" bestFit="1" customWidth="1"/>
    <col min="254" max="254" width="8.375" style="807" bestFit="1" customWidth="1"/>
    <col min="255" max="255" width="14" style="807" bestFit="1" customWidth="1"/>
    <col min="256" max="256" width="8.375" style="807" bestFit="1" customWidth="1"/>
    <col min="257" max="257" width="14" style="807" bestFit="1" customWidth="1"/>
    <col min="258" max="258" width="8.375" style="807" bestFit="1" customWidth="1"/>
    <col min="259" max="259" width="14" style="807" bestFit="1" customWidth="1"/>
    <col min="260" max="260" width="8.375" style="807" bestFit="1" customWidth="1"/>
    <col min="261" max="261" width="14" style="807" bestFit="1" customWidth="1"/>
    <col min="262" max="262" width="8.375" style="807" bestFit="1" customWidth="1"/>
    <col min="263" max="263" width="14" style="807" bestFit="1" customWidth="1"/>
    <col min="264" max="264" width="8.375" style="807" bestFit="1" customWidth="1"/>
    <col min="265" max="265" width="14" style="807" bestFit="1" customWidth="1"/>
    <col min="266" max="266" width="8.375" style="807" bestFit="1" customWidth="1"/>
    <col min="267" max="267" width="14" style="807" bestFit="1" customWidth="1"/>
    <col min="268" max="268" width="8.375" style="807" bestFit="1" customWidth="1"/>
    <col min="269" max="269" width="14" style="807" bestFit="1" customWidth="1"/>
    <col min="270" max="270" width="8.375" style="807" bestFit="1" customWidth="1"/>
    <col min="271" max="271" width="14" style="807" bestFit="1" customWidth="1"/>
    <col min="272" max="272" width="8.375" style="807" bestFit="1" customWidth="1"/>
    <col min="273" max="273" width="14" style="807" bestFit="1" customWidth="1"/>
    <col min="274" max="274" width="8.375" style="807" bestFit="1" customWidth="1"/>
    <col min="275" max="275" width="14" style="807" bestFit="1" customWidth="1"/>
    <col min="276" max="276" width="8.375" style="807" bestFit="1" customWidth="1"/>
    <col min="277" max="277" width="14" style="807" bestFit="1" customWidth="1"/>
    <col min="278" max="278" width="8.375" style="807" bestFit="1" customWidth="1"/>
    <col min="279" max="279" width="14" style="807" bestFit="1" customWidth="1"/>
    <col min="280" max="280" width="8.375" style="807" bestFit="1" customWidth="1"/>
    <col min="281" max="281" width="14" style="807" bestFit="1" customWidth="1"/>
    <col min="282" max="282" width="8.375" style="807" bestFit="1" customWidth="1"/>
    <col min="283" max="283" width="14" style="807" bestFit="1" customWidth="1"/>
    <col min="284" max="284" width="8.375" style="807" bestFit="1" customWidth="1"/>
    <col min="285" max="285" width="14" style="807" bestFit="1" customWidth="1"/>
    <col min="286" max="286" width="8.375" style="807" bestFit="1" customWidth="1"/>
    <col min="287" max="287" width="14" style="807" bestFit="1" customWidth="1"/>
    <col min="288" max="288" width="8.375" style="807" bestFit="1" customWidth="1"/>
    <col min="289" max="289" width="14" style="807" bestFit="1" customWidth="1"/>
    <col min="290" max="290" width="8.375" style="807" bestFit="1" customWidth="1"/>
    <col min="291" max="291" width="14" style="807" bestFit="1" customWidth="1"/>
    <col min="292" max="292" width="8.375" style="807" bestFit="1" customWidth="1"/>
    <col min="293" max="293" width="14" style="807" bestFit="1" customWidth="1"/>
    <col min="294" max="294" width="8.375" style="807" bestFit="1" customWidth="1"/>
    <col min="295" max="295" width="14" style="807" bestFit="1" customWidth="1"/>
    <col min="296" max="296" width="8.375" style="807" bestFit="1" customWidth="1"/>
    <col min="297" max="297" width="14" style="807" bestFit="1" customWidth="1"/>
    <col min="298" max="298" width="6.5" style="807" bestFit="1" customWidth="1"/>
    <col min="299" max="16384" width="10.125" style="807"/>
  </cols>
  <sheetData>
    <row r="1" spans="2:164" ht="26.45" customHeight="1">
      <c r="B1" s="1065" t="s">
        <v>3676</v>
      </c>
      <c r="AJ1" s="1113" t="s">
        <v>3694</v>
      </c>
      <c r="AK1" s="2107">
        <v>5</v>
      </c>
      <c r="AL1" s="2108"/>
      <c r="AM1" s="1111"/>
      <c r="AN1" s="1113" t="s">
        <v>4911</v>
      </c>
      <c r="AO1" s="2107">
        <f>AK1</f>
        <v>5</v>
      </c>
      <c r="AP1" s="2108"/>
      <c r="AQ1" s="1109"/>
      <c r="AR1" s="1109"/>
      <c r="AS1" s="1113" t="s">
        <v>3694</v>
      </c>
      <c r="AT1" s="2107">
        <f>AK1</f>
        <v>5</v>
      </c>
      <c r="AU1" s="2108"/>
      <c r="AW1" s="1113" t="s">
        <v>4911</v>
      </c>
      <c r="AX1" s="2107">
        <f>AK1</f>
        <v>5</v>
      </c>
      <c r="AY1" s="2108"/>
      <c r="BA1" s="1113" t="s">
        <v>3694</v>
      </c>
      <c r="BB1" s="2107">
        <f>AK1</f>
        <v>5</v>
      </c>
      <c r="BC1" s="2108"/>
      <c r="BE1" s="1113" t="s">
        <v>3694</v>
      </c>
      <c r="BF1" s="2107">
        <f>AK1</f>
        <v>5</v>
      </c>
      <c r="BG1" s="2108"/>
      <c r="BI1" s="1113" t="s">
        <v>3694</v>
      </c>
      <c r="BJ1" s="2107">
        <f>AK1</f>
        <v>5</v>
      </c>
      <c r="BK1" s="2108"/>
      <c r="BM1" s="1113" t="s">
        <v>3694</v>
      </c>
      <c r="BN1" s="2107">
        <f>BJ1</f>
        <v>5</v>
      </c>
      <c r="BO1" s="2108"/>
    </row>
    <row r="2" spans="2:164" s="806" customFormat="1" ht="37.15" customHeight="1" thickBot="1">
      <c r="B2" s="1532" t="s">
        <v>3077</v>
      </c>
      <c r="C2" s="1533" t="s">
        <v>3078</v>
      </c>
      <c r="D2" s="1533" t="s">
        <v>154</v>
      </c>
      <c r="E2" s="1534" t="s">
        <v>3079</v>
      </c>
      <c r="F2" s="1534" t="s">
        <v>3080</v>
      </c>
      <c r="G2" s="1535" t="s">
        <v>4900</v>
      </c>
      <c r="H2" s="1535" t="s">
        <v>4901</v>
      </c>
      <c r="I2" s="1534" t="s">
        <v>3370</v>
      </c>
      <c r="J2" s="1536" t="s">
        <v>3647</v>
      </c>
      <c r="K2" s="1537" t="s">
        <v>4902</v>
      </c>
      <c r="L2" s="1537" t="s">
        <v>4903</v>
      </c>
      <c r="M2" s="1536" t="s">
        <v>3648</v>
      </c>
      <c r="N2" s="1536" t="s">
        <v>3649</v>
      </c>
      <c r="O2" s="1538" t="s">
        <v>4904</v>
      </c>
      <c r="P2" s="1538" t="s">
        <v>4905</v>
      </c>
      <c r="Q2" s="1536" t="s">
        <v>3650</v>
      </c>
      <c r="R2" s="1539" t="s">
        <v>3651</v>
      </c>
      <c r="S2" s="1540" t="s">
        <v>3652</v>
      </c>
      <c r="T2" s="1538" t="s">
        <v>3653</v>
      </c>
      <c r="U2" s="1541" t="s">
        <v>4906</v>
      </c>
      <c r="V2" s="1541" t="s">
        <v>4907</v>
      </c>
      <c r="W2" s="1542" t="s">
        <v>3081</v>
      </c>
      <c r="X2" s="1533" t="s">
        <v>3082</v>
      </c>
      <c r="Y2" s="1543" t="s">
        <v>4908</v>
      </c>
      <c r="Z2" s="1533" t="s">
        <v>3083</v>
      </c>
      <c r="AA2" s="1544" t="s">
        <v>711</v>
      </c>
      <c r="AB2" s="1533" t="s">
        <v>712</v>
      </c>
      <c r="AC2" s="1544" t="s">
        <v>3084</v>
      </c>
      <c r="AD2" s="1545" t="s">
        <v>3085</v>
      </c>
      <c r="AE2" s="1546" t="s">
        <v>3086</v>
      </c>
      <c r="AF2" s="1547" t="s">
        <v>3579</v>
      </c>
      <c r="AG2" s="1548" t="s">
        <v>5151</v>
      </c>
      <c r="AH2" s="1549" t="s">
        <v>3752</v>
      </c>
      <c r="AJ2" s="1957" t="s">
        <v>3745</v>
      </c>
      <c r="AK2" s="1848" t="str">
        <f>"111." &amp; TEXT(AK1,"00") &amp; ".01"</f>
        <v>111.05.01</v>
      </c>
      <c r="AL2" s="1849" t="str">
        <f>"111." &amp; TEXT(AK1,"00") &amp; "." &amp; DAY(EOMONTH((LEFT(AK2,3)+1911) &amp; "/" &amp; MID(AK2,5,2)  &amp; "/01",0))</f>
        <v>111.05.31</v>
      </c>
      <c r="AM2" s="1112"/>
      <c r="AN2" s="1848" t="s">
        <v>4912</v>
      </c>
      <c r="AO2" s="1848" t="str">
        <f>"110." &amp; TEXT(AO1,"00") &amp; ".01"</f>
        <v>110.05.01</v>
      </c>
      <c r="AP2" s="1897" t="str">
        <f>"110." &amp; TEXT(AO1,"00") &amp; "." &amp; DAY(EOMONTH((LEFT(AO2,3)+1911) &amp; "/" &amp; MID(AO2,5,2)  &amp; "/01",0))</f>
        <v>110.05.31</v>
      </c>
      <c r="AQ2" s="1110"/>
      <c r="AR2" s="1110"/>
      <c r="AS2" s="1116" t="s">
        <v>3747</v>
      </c>
      <c r="AT2" s="1114" t="str">
        <f>"111.01.01"</f>
        <v>111.01.01</v>
      </c>
      <c r="AU2" s="1115" t="str">
        <f>"111." &amp; TEXT(AK1,"00") &amp; "." &amp; DAY(EOMONTH((LEFT(AK2,3)+1911) &amp; "/" &amp; MID(AK2,5,2)  &amp; "/01",0))</f>
        <v>111.05.31</v>
      </c>
      <c r="AW2" s="1116" t="s">
        <v>4930</v>
      </c>
      <c r="AX2" s="1114" t="str">
        <f>"110.01.01"</f>
        <v>110.01.01</v>
      </c>
      <c r="AY2" s="1115" t="str">
        <f>"110." &amp; TEXT(AO1,"00") &amp; "." &amp; DAY(EOMONTH((LEFT(AO2,3)+1911) &amp; "/" &amp; MID(AO2,5,2)  &amp; "/01",0))</f>
        <v>110.05.31</v>
      </c>
      <c r="BA2" s="1848" t="s">
        <v>4941</v>
      </c>
      <c r="BB2" s="1848" t="str">
        <f>"111." &amp; TEXT(BB1,"00") &amp; ".01"</f>
        <v>111.05.01</v>
      </c>
      <c r="BC2" s="1849" t="str">
        <f>"111." &amp; TEXT(BB1,"00") &amp; "." &amp; DAY(EOMONTH((LEFT(BB2,3)+1911) &amp; "/" &amp; MID(BB2,5,2)  &amp; "/01",0))</f>
        <v>111.05.31</v>
      </c>
      <c r="BE2" s="1848" t="s">
        <v>4944</v>
      </c>
      <c r="BF2" s="1114" t="str">
        <f>"111.01.01"</f>
        <v>111.01.01</v>
      </c>
      <c r="BG2" s="1849" t="str">
        <f>"111." &amp; TEXT(BF1,"00") &amp; "." &amp; DAY(EOMONTH((LEFT(BF2,3)+1911) &amp; "/" &amp; MID(BF2,5,2)  &amp; "/01",0))</f>
        <v>111.05.31</v>
      </c>
      <c r="BI2" s="1911" t="s">
        <v>4942</v>
      </c>
      <c r="BJ2" s="1848" t="str">
        <f>"110." &amp; TEXT(BJ1,"00") &amp; ".01"</f>
        <v>110.05.01</v>
      </c>
      <c r="BK2" s="1849" t="str">
        <f>"110." &amp; TEXT(BJ1,"00") &amp; "." &amp; DAY(EOMONTH((LEFT(BJ2,3)+1911) &amp; "/" &amp; MID(BJ2,5,2)  &amp; "/01",0))</f>
        <v>110.05.31</v>
      </c>
      <c r="BM2" s="1848" t="s">
        <v>4943</v>
      </c>
      <c r="BN2" s="1114" t="str">
        <f>"110.01.01"</f>
        <v>110.01.01</v>
      </c>
      <c r="BO2" s="1849" t="str">
        <f>"110." &amp; TEXT(BN1,"00") &amp; "." &amp; DAY(EOMONTH((LEFT(BN2,3)+1911) &amp; "/" &amp; MID(BN2,5,2)  &amp; "/01",0))</f>
        <v>110.05.31</v>
      </c>
      <c r="BQ2" s="1968" t="s">
        <v>3579</v>
      </c>
    </row>
    <row r="3" spans="2:164" ht="14.45" hidden="1" customHeight="1">
      <c r="B3" s="1886" t="s">
        <v>697</v>
      </c>
      <c r="C3" s="1598" t="s">
        <v>4923</v>
      </c>
      <c r="D3" s="1570">
        <v>0.65833333333333333</v>
      </c>
      <c r="E3" s="1887">
        <v>2</v>
      </c>
      <c r="F3" s="1887">
        <v>1232</v>
      </c>
      <c r="G3" s="1572">
        <f>E3*F3/918878</f>
        <v>2.6815311717115872E-3</v>
      </c>
      <c r="H3" s="1572">
        <f>F3/918878</f>
        <v>1.3407655858557936E-3</v>
      </c>
      <c r="I3" s="1573">
        <v>6</v>
      </c>
      <c r="J3" s="1573">
        <v>119</v>
      </c>
      <c r="K3" s="1574">
        <f>I3*J3/918878</f>
        <v>7.7703460089369864E-4</v>
      </c>
      <c r="L3" s="1574">
        <f>J3/918878</f>
        <v>1.2950576681561643E-4</v>
      </c>
      <c r="M3" s="1573">
        <v>56</v>
      </c>
      <c r="N3" s="1573">
        <v>510</v>
      </c>
      <c r="O3" s="1574">
        <f>M3*N3/918878</f>
        <v>3.1081384035747946E-2</v>
      </c>
      <c r="P3" s="1574">
        <f>N3/918878</f>
        <v>5.5502471492407046E-4</v>
      </c>
      <c r="Q3" s="1574"/>
      <c r="R3" s="1575"/>
      <c r="S3" s="1574">
        <f t="shared" ref="S3:S31" si="0">Q3*R3/918878</f>
        <v>0</v>
      </c>
      <c r="T3" s="1574">
        <f t="shared" ref="T3:T31" si="1">R3/918878</f>
        <v>0</v>
      </c>
      <c r="U3" s="1556">
        <f>G3+K3+O3</f>
        <v>3.4539949808353232E-2</v>
      </c>
      <c r="V3" s="1556">
        <f>H3+L3+P3</f>
        <v>2.0252960675954806E-3</v>
      </c>
      <c r="W3" s="1604"/>
      <c r="X3" s="1559" t="str">
        <f>_xlfn.XLOOKUP(事故加停電時間!$B3,饋線資料表[饋線
代號],饋線資料表[S/S],"找不到")</f>
        <v>大霞</v>
      </c>
      <c r="Y3" s="1560" t="str">
        <f>_xlfn.XLOOKUP(事故加停電時間!$B3,饋線資料表[饋線
代號],饋線資料表[饋線別],"找不到")</f>
        <v>9K22</v>
      </c>
      <c r="Z3" s="1868" t="s">
        <v>4913</v>
      </c>
      <c r="AA3" s="1869" t="s">
        <v>3088</v>
      </c>
      <c r="AB3" s="1563"/>
      <c r="AC3" s="1553">
        <v>51</v>
      </c>
      <c r="AD3" s="1602">
        <v>2</v>
      </c>
      <c r="AE3" s="1564" t="s">
        <v>3494</v>
      </c>
      <c r="AF3" s="1565" t="s">
        <v>3089</v>
      </c>
      <c r="AG3" s="1566"/>
      <c r="AH3" s="1567"/>
      <c r="AI3"/>
      <c r="AJ3" s="1958" t="s">
        <v>3717</v>
      </c>
      <c r="AK3" s="1851">
        <f t="shared" ref="AK3:AK43" si="2">SUMIFS($U$3:$U$5003,$AF$3:$AF$5003,$AJ3,$C$3:$C$5003,"&gt;=" &amp;$AK$2,$C$3:$C$5003,"&lt;=" &amp;$AL$2)</f>
        <v>5.6340449983566916E-2</v>
      </c>
      <c r="AL3" s="1851">
        <f t="shared" ref="AL3:AL43" si="3">SUMIFS($V$3:$V$5003,$AF$3:$AF$5003,$AJ3,$C$3:$C$5003,"&gt;=" &amp;$AK$2,$C$3:$C$5003,"&lt;=" &amp;$AL$2)</f>
        <v>1.7521368451524576E-3</v>
      </c>
      <c r="AM3" s="1319"/>
      <c r="AN3" s="1850" t="s">
        <v>3717</v>
      </c>
      <c r="AO3" s="1851">
        <f>SUMIFS($U$3:$U$5003,$AF$3:$AF$5003,$AJ3,$C$3:$C$5003,"&gt;=" &amp;$AO$2,$C$3:$C$5003,"&lt;=" &amp;$AP$2)</f>
        <v>8.9413393290512996E-2</v>
      </c>
      <c r="AP3" s="1851">
        <f>SUMIFS($V$3:$V$5003,$AF$3:$AF$5003,$AJ3,$C$3:$C$5003,"&gt;=" &amp;$AO$2,$C$3:$C$5003,"&lt;=" &amp;$AP$2)</f>
        <v>1.0360461345249317E-3</v>
      </c>
      <c r="AQ3"/>
      <c r="AR3"/>
      <c r="AS3" s="1106" t="s">
        <v>3717</v>
      </c>
      <c r="AT3" s="1104">
        <f>SUMIFS($U$3:$U$5003,$AF$3:$AF$5003,$AJ3,$C$3:$C$5003,"&gt;=" &amp;$AT$2,$C$3:$C$5003,"&lt;=" &amp;$AU$2)</f>
        <v>0.26793437213645338</v>
      </c>
      <c r="AU3" s="1105">
        <f>SUMIFS($V$3:$V$5003,$AF$3:$AF$5003,$AJ3,$C$3:$C$5003,"&gt;=" &amp;$AT$2,$C$3:$C$5003,"&lt;=" &amp;$AU$2)</f>
        <v>1.4265223457303362E-2</v>
      </c>
      <c r="AV3"/>
      <c r="AW3" s="1106" t="s">
        <v>3717</v>
      </c>
      <c r="AX3" s="1104">
        <f>SUMIFS($U$3:$U$5003,$AF$3:$AF$5003,$AJ3,$C$3:$C$5003,"&gt;=" &amp;$AX$2,$C$3:$C$5003,"&lt;=" &amp;$AY$2)</f>
        <v>0.13961809946478204</v>
      </c>
      <c r="AY3" s="1105">
        <f>SUMIFS($V$3:$V$5003,$AF$3:$AF$5003,$AJ3,$C$3:$C$5003,"&gt;=" &amp;$AX$2,$C$3:$C$5003,"&lt;=" &amp;$AY$2)</f>
        <v>1.7967564790973341E-3</v>
      </c>
      <c r="AZ3" s="1117"/>
      <c r="BA3" s="1907" t="s">
        <v>3090</v>
      </c>
      <c r="BB3" s="1909">
        <f>COUNTIFS($AA:$AA,BA3,$C:$C,"&gt;=" &amp; $BB$2,$C:$C,"&lt;=" &amp; $BC$2)</f>
        <v>0</v>
      </c>
      <c r="BC3" s="1910"/>
      <c r="BD3"/>
      <c r="BE3" s="1907" t="s">
        <v>3090</v>
      </c>
      <c r="BF3" s="1909">
        <f>COUNTIFS($AA:$AA,BE3,$C:$C,"&gt;=" &amp; $BF$2,$C:$C,"&lt;=" &amp; $BG$2)</f>
        <v>6</v>
      </c>
      <c r="BG3" s="1910"/>
      <c r="BH3"/>
      <c r="BI3" s="1907" t="s">
        <v>3090</v>
      </c>
      <c r="BJ3" s="1909">
        <f>COUNTIFS($AA:$AA,BI3,$C:$C,"&gt;=" &amp; $BJ$2,$C:$C,"&lt;=" &amp; $BK$2)</f>
        <v>1</v>
      </c>
      <c r="BK3" s="1910"/>
      <c r="BL3"/>
      <c r="BM3" s="1907" t="s">
        <v>3090</v>
      </c>
      <c r="BN3" s="1909">
        <f>COUNTIFS($AA:$AA,BM3,$C:$C,"&gt;=" &amp; $BN$2,$C:$C,"&lt;=" &amp; $BO$2)</f>
        <v>3</v>
      </c>
      <c r="BO3" s="1910"/>
      <c r="BP3"/>
      <c r="BQ3" s="1950" t="s">
        <v>3717</v>
      </c>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row>
    <row r="4" spans="2:164" ht="14.45" hidden="1" customHeight="1">
      <c r="B4" s="1888" t="s">
        <v>4924</v>
      </c>
      <c r="C4" s="1569" t="s">
        <v>4925</v>
      </c>
      <c r="D4" s="1570">
        <v>0.91319444444444453</v>
      </c>
      <c r="E4" s="1887">
        <v>106</v>
      </c>
      <c r="F4" s="1887">
        <v>651</v>
      </c>
      <c r="G4" s="1572">
        <f t="shared" ref="G4:G23" si="4">E4*F4/918878</f>
        <v>7.5098108780490988E-2</v>
      </c>
      <c r="H4" s="1572">
        <f t="shared" ref="H4:H23" si="5">F4/918878</f>
        <v>7.0847272434425464E-4</v>
      </c>
      <c r="I4" s="1573">
        <v>132</v>
      </c>
      <c r="J4" s="1573">
        <v>414</v>
      </c>
      <c r="K4" s="1574">
        <f t="shared" ref="K4:K31" si="6">I4*J4/918878</f>
        <v>5.9472530629746279E-2</v>
      </c>
      <c r="L4" s="1574">
        <f t="shared" ref="L4:L31" si="7">J4/918878</f>
        <v>4.5054947446777481E-4</v>
      </c>
      <c r="M4" s="1573"/>
      <c r="N4" s="1573"/>
      <c r="O4" s="1574">
        <f t="shared" ref="O4:O31" si="8">M4*N4/918878</f>
        <v>0</v>
      </c>
      <c r="P4" s="1574">
        <f t="shared" ref="P4:P31" si="9">N4/918878</f>
        <v>0</v>
      </c>
      <c r="Q4" s="1574"/>
      <c r="R4" s="1575"/>
      <c r="S4" s="1574">
        <f t="shared" si="0"/>
        <v>0</v>
      </c>
      <c r="T4" s="1574">
        <f t="shared" si="1"/>
        <v>0</v>
      </c>
      <c r="U4" s="1859">
        <f t="shared" ref="U4:U9" si="10">G4+K4+O4</f>
        <v>0.13457063941023728</v>
      </c>
      <c r="V4" s="1859">
        <f t="shared" ref="V4:V9" si="11">H4+L4+P4</f>
        <v>1.1590221988120293E-3</v>
      </c>
      <c r="W4" s="1860"/>
      <c r="X4" s="1861" t="str">
        <f>_xlfn.XLOOKUP(事故加停電時間!$B4,饋線資料表[饋線
代號],饋線資料表[S/S],"找不到")</f>
        <v>大城</v>
      </c>
      <c r="Y4" s="1861" t="str">
        <f>_xlfn.XLOOKUP(事故加停電時間!$B4,饋線資料表[饋線
代號],饋線資料表[饋線別],"找不到")</f>
        <v>9L38</v>
      </c>
      <c r="Z4" s="1870" t="s">
        <v>4914</v>
      </c>
      <c r="AA4" s="1869" t="s">
        <v>3090</v>
      </c>
      <c r="AB4" s="1862"/>
      <c r="AC4" s="1863" t="s">
        <v>3091</v>
      </c>
      <c r="AD4" s="1861">
        <v>1</v>
      </c>
      <c r="AE4" s="1864" t="s">
        <v>3591</v>
      </c>
      <c r="AF4" s="1865" t="s">
        <v>4931</v>
      </c>
      <c r="AG4" s="1866">
        <f t="shared" ref="AG4:AG9" si="12">U4</f>
        <v>0.13457063941023728</v>
      </c>
      <c r="AH4" s="1867"/>
      <c r="AI4"/>
      <c r="AJ4" s="1959" t="s">
        <v>3718</v>
      </c>
      <c r="AK4" s="1851">
        <f t="shared" si="2"/>
        <v>0</v>
      </c>
      <c r="AL4" s="1851">
        <f t="shared" si="3"/>
        <v>0</v>
      </c>
      <c r="AM4" s="1319"/>
      <c r="AN4" s="1850" t="s">
        <v>3718</v>
      </c>
      <c r="AO4" s="1851">
        <f t="shared" ref="AO4:AO43" si="13">SUMIFS($U$3:$U$5003,$AF$3:$AF$5003,$AJ4,$C$3:$C$5003,"&gt;=" &amp;$AO$2,$C$3:$C$5003,"&lt;=" &amp;$AP$2)</f>
        <v>0</v>
      </c>
      <c r="AP4" s="1851">
        <f t="shared" ref="AP4:AP43" si="14">SUMIFS($V$3:$V$5003,$AF$3:$AF$5003,$AJ4,$C$3:$C$5003,"&gt;=" &amp;$AO$2,$C$3:$C$5003,"&lt;=" &amp;$AP$2)</f>
        <v>0</v>
      </c>
      <c r="AQ4" s="1319"/>
      <c r="AR4"/>
      <c r="AS4" s="1106" t="s">
        <v>3718</v>
      </c>
      <c r="AT4" s="1104">
        <f t="shared" ref="AT4:AT43" si="15">SUMIFS($U$3:$U$5003,$AF$3:$AF$5003,$AJ4,$C$3:$C$5003,"&gt;=" &amp;$AT$2,$C$3:$C$5003,"&lt;=" &amp;$AU$2)</f>
        <v>0</v>
      </c>
      <c r="AU4" s="1105">
        <f t="shared" ref="AU4:AU43" si="16">SUMIFS($V$3:$V$5003,$AF$3:$AF$5003,$AJ4,$C$3:$C$5003,"&gt;=" &amp;$AT$2,$C$3:$C$5003,"&lt;=" &amp;$AU$2)</f>
        <v>0</v>
      </c>
      <c r="AV4"/>
      <c r="AW4" s="1106" t="s">
        <v>3718</v>
      </c>
      <c r="AX4" s="1104">
        <f t="shared" ref="AX4:AX43" si="17">SUMIFS($U$3:$U$5003,$AF$3:$AF$5003,$AJ4,$C$3:$C$5003,"&gt;=" &amp;$AX$2,$C$3:$C$5003,"&lt;=" &amp;$AY$2)</f>
        <v>8.8695126012375957E-3</v>
      </c>
      <c r="AY4" s="1105">
        <f t="shared" ref="AY4:AY43" si="18">SUMIFS($V$3:$V$5003,$AF$3:$AF$5003,$AJ4,$C$3:$C$5003,"&gt;=" &amp;$AX$2,$C$3:$C$5003,"&lt;=" &amp;$AY$2)</f>
        <v>8.8695126012375964E-4</v>
      </c>
      <c r="AZ4" s="1117"/>
      <c r="BA4" s="1907" t="s">
        <v>3088</v>
      </c>
      <c r="BB4" s="1909">
        <f t="shared" ref="BB4:BB26" si="19">COUNTIFS($AA:$AA,BA4,$C:$C,"&gt;=" &amp; $BB$2,$C:$C,"&lt;=" &amp; $BC$2)</f>
        <v>4</v>
      </c>
      <c r="BC4" s="1910"/>
      <c r="BD4"/>
      <c r="BE4" s="1907" t="s">
        <v>3088</v>
      </c>
      <c r="BF4" s="1909">
        <f t="shared" ref="BF4:BF26" si="20">COUNTIFS($AA:$AA,BE4,$C:$C,"&gt;=" &amp; $BF$2,$C:$C,"&lt;=" &amp; $BG$2)</f>
        <v>7</v>
      </c>
      <c r="BG4" s="1910"/>
      <c r="BH4"/>
      <c r="BI4" s="1907" t="s">
        <v>3088</v>
      </c>
      <c r="BJ4" s="1909">
        <f t="shared" ref="BJ4:BJ26" si="21">COUNTIFS($AA:$AA,BI4,$C:$C,"&gt;=" &amp; $BJ$2,$C:$C,"&lt;=" &amp; $BK$2)</f>
        <v>2</v>
      </c>
      <c r="BK4" s="1910"/>
      <c r="BL4"/>
      <c r="BM4" s="1907" t="s">
        <v>3088</v>
      </c>
      <c r="BN4" s="1909">
        <f t="shared" ref="BN4:BN26" si="22">COUNTIFS($AA:$AA,BM4,$C:$C,"&gt;=" &amp; $BN$2,$C:$C,"&lt;=" &amp; $BO$2)</f>
        <v>10</v>
      </c>
      <c r="BO4" s="1910"/>
      <c r="BP4"/>
      <c r="BQ4" s="1951" t="s">
        <v>3718</v>
      </c>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row>
    <row r="5" spans="2:164" ht="14.45" hidden="1" customHeight="1">
      <c r="B5" s="1889" t="s">
        <v>318</v>
      </c>
      <c r="C5" s="1591" t="s">
        <v>4926</v>
      </c>
      <c r="D5" s="1570">
        <v>0.46458333333333335</v>
      </c>
      <c r="E5" s="1887">
        <v>8</v>
      </c>
      <c r="F5" s="1887">
        <v>1366</v>
      </c>
      <c r="G5" s="1572">
        <f t="shared" si="4"/>
        <v>1.1892764871941651E-2</v>
      </c>
      <c r="H5" s="1572">
        <f t="shared" si="5"/>
        <v>1.4865956089927064E-3</v>
      </c>
      <c r="I5" s="1573">
        <v>105</v>
      </c>
      <c r="J5" s="1573">
        <v>687</v>
      </c>
      <c r="K5" s="1574">
        <f t="shared" si="6"/>
        <v>7.8503348649113375E-2</v>
      </c>
      <c r="L5" s="1574">
        <f t="shared" si="7"/>
        <v>7.4765093951536545E-4</v>
      </c>
      <c r="M5" s="1573">
        <v>180</v>
      </c>
      <c r="N5" s="1573">
        <v>106</v>
      </c>
      <c r="O5" s="1574">
        <f t="shared" si="8"/>
        <v>2.0764454040688753E-2</v>
      </c>
      <c r="P5" s="1574">
        <f t="shared" si="9"/>
        <v>1.1535807800382641E-4</v>
      </c>
      <c r="Q5" s="1574"/>
      <c r="R5" s="1575"/>
      <c r="S5" s="1574">
        <f t="shared" si="0"/>
        <v>0</v>
      </c>
      <c r="T5" s="1574">
        <f t="shared" si="1"/>
        <v>0</v>
      </c>
      <c r="U5" s="1859">
        <f t="shared" si="10"/>
        <v>0.11116056756174378</v>
      </c>
      <c r="V5" s="1859">
        <f t="shared" si="11"/>
        <v>2.3496046265118983E-3</v>
      </c>
      <c r="W5" s="1860"/>
      <c r="X5" s="1861" t="str">
        <f>_xlfn.XLOOKUP(事故加停電時間!$B5,饋線資料表[饋線
代號],饋線資料表[S/S],"找不到")</f>
        <v>草湖</v>
      </c>
      <c r="Y5" s="1861" t="str">
        <f>_xlfn.XLOOKUP(事故加停電時間!$B5,饋線資料表[饋線
代號],饋線資料表[饋線別],"找不到")</f>
        <v>草北線</v>
      </c>
      <c r="Z5" s="1870" t="s">
        <v>4915</v>
      </c>
      <c r="AA5" s="1869" t="s">
        <v>3088</v>
      </c>
      <c r="AB5" s="1862"/>
      <c r="AC5" s="1863" t="s">
        <v>1231</v>
      </c>
      <c r="AD5" s="1861">
        <v>1</v>
      </c>
      <c r="AE5" s="1864" t="s">
        <v>3591</v>
      </c>
      <c r="AF5" s="1865" t="s">
        <v>3089</v>
      </c>
      <c r="AG5" s="1866">
        <f t="shared" si="12"/>
        <v>0.11116056756174378</v>
      </c>
      <c r="AH5" s="1867"/>
      <c r="AI5"/>
      <c r="AJ5" s="1958" t="s">
        <v>3719</v>
      </c>
      <c r="AK5" s="1851">
        <f t="shared" si="2"/>
        <v>9.6801751701531658E-2</v>
      </c>
      <c r="AL5" s="1851">
        <f t="shared" si="3"/>
        <v>3.8013751553525061E-3</v>
      </c>
      <c r="AM5" s="1319"/>
      <c r="AN5" s="1850" t="s">
        <v>3719</v>
      </c>
      <c r="AO5" s="1851">
        <f t="shared" si="13"/>
        <v>0</v>
      </c>
      <c r="AP5" s="1851">
        <f t="shared" si="14"/>
        <v>0</v>
      </c>
      <c r="AQ5" s="1319"/>
      <c r="AR5"/>
      <c r="AS5" s="1106" t="s">
        <v>3719</v>
      </c>
      <c r="AT5" s="1104">
        <f t="shared" si="15"/>
        <v>9.6801751701531658E-2</v>
      </c>
      <c r="AU5" s="1105">
        <f t="shared" si="16"/>
        <v>3.8013751553525061E-3</v>
      </c>
      <c r="AV5"/>
      <c r="AW5" s="1106" t="s">
        <v>3719</v>
      </c>
      <c r="AX5" s="1104">
        <f t="shared" si="17"/>
        <v>4.6938766626255068E-2</v>
      </c>
      <c r="AY5" s="1105">
        <f t="shared" si="18"/>
        <v>1.4485056775763484E-3</v>
      </c>
      <c r="AZ5" s="1117"/>
      <c r="BA5" s="1907" t="s">
        <v>3093</v>
      </c>
      <c r="BB5" s="1909">
        <f t="shared" si="19"/>
        <v>0</v>
      </c>
      <c r="BC5" s="1910"/>
      <c r="BD5"/>
      <c r="BE5" s="1907" t="s">
        <v>3093</v>
      </c>
      <c r="BF5" s="1909">
        <f t="shared" si="20"/>
        <v>3</v>
      </c>
      <c r="BG5" s="1910"/>
      <c r="BH5"/>
      <c r="BI5" s="1907" t="s">
        <v>3093</v>
      </c>
      <c r="BJ5" s="1909">
        <f t="shared" si="21"/>
        <v>0</v>
      </c>
      <c r="BK5" s="1910"/>
      <c r="BL5"/>
      <c r="BM5" s="1907" t="s">
        <v>3093</v>
      </c>
      <c r="BN5" s="1909">
        <f t="shared" si="22"/>
        <v>2</v>
      </c>
      <c r="BO5" s="1910"/>
      <c r="BP5"/>
      <c r="BQ5" s="1950" t="s">
        <v>3719</v>
      </c>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row>
    <row r="6" spans="2:164" ht="14.45" hidden="1" customHeight="1">
      <c r="B6" s="1889" t="s">
        <v>65</v>
      </c>
      <c r="C6" s="1591" t="s">
        <v>4927</v>
      </c>
      <c r="D6" s="1570">
        <v>0.87013888888888891</v>
      </c>
      <c r="E6" s="1887">
        <v>3</v>
      </c>
      <c r="F6" s="1887">
        <v>1497</v>
      </c>
      <c r="G6" s="1572">
        <f t="shared" si="4"/>
        <v>4.8874823425960794E-3</v>
      </c>
      <c r="H6" s="1572">
        <f t="shared" si="5"/>
        <v>1.6291607808653597E-3</v>
      </c>
      <c r="I6" s="1573">
        <v>90</v>
      </c>
      <c r="J6" s="1573">
        <v>956</v>
      </c>
      <c r="K6" s="1574">
        <f t="shared" si="6"/>
        <v>9.3635934258954945E-2</v>
      </c>
      <c r="L6" s="1574">
        <f t="shared" si="7"/>
        <v>1.0403992695439438E-3</v>
      </c>
      <c r="M6" s="1573"/>
      <c r="N6" s="1573"/>
      <c r="O6" s="1574">
        <f t="shared" si="8"/>
        <v>0</v>
      </c>
      <c r="P6" s="1574">
        <f t="shared" si="9"/>
        <v>0</v>
      </c>
      <c r="Q6" s="1574"/>
      <c r="R6" s="1575"/>
      <c r="S6" s="1574">
        <f t="shared" si="0"/>
        <v>0</v>
      </c>
      <c r="T6" s="1574">
        <f t="shared" si="1"/>
        <v>0</v>
      </c>
      <c r="U6" s="1859">
        <f t="shared" si="10"/>
        <v>9.852341660155102E-2</v>
      </c>
      <c r="V6" s="1859">
        <f t="shared" si="11"/>
        <v>2.6695600504093035E-3</v>
      </c>
      <c r="W6" s="1860"/>
      <c r="X6" s="1861" t="str">
        <f>_xlfn.XLOOKUP(事故加停電時間!$B6,饋線資料表[饋線
代號],饋線資料表[S/S],"找不到")</f>
        <v>漢寶</v>
      </c>
      <c r="Y6" s="1861" t="str">
        <f>_xlfn.XLOOKUP(事故加停電時間!$B6,饋線資料表[饋線
代號],饋線資料表[饋線別],"找不到")</f>
        <v>9G22</v>
      </c>
      <c r="Z6" s="1871" t="s">
        <v>4916</v>
      </c>
      <c r="AA6" s="1869" t="s">
        <v>3093</v>
      </c>
      <c r="AB6" s="1862"/>
      <c r="AC6" s="1863" t="s">
        <v>1231</v>
      </c>
      <c r="AD6" s="1861">
        <v>2</v>
      </c>
      <c r="AE6" s="1864" t="s">
        <v>3591</v>
      </c>
      <c r="AF6" s="1865" t="s">
        <v>4931</v>
      </c>
      <c r="AG6" s="1866">
        <f t="shared" si="12"/>
        <v>9.852341660155102E-2</v>
      </c>
      <c r="AH6" s="1867"/>
      <c r="AI6"/>
      <c r="AJ6" s="1959" t="s">
        <v>3720</v>
      </c>
      <c r="AK6" s="1851">
        <f t="shared" si="2"/>
        <v>0</v>
      </c>
      <c r="AL6" s="1851">
        <f t="shared" si="3"/>
        <v>0</v>
      </c>
      <c r="AM6" s="1319"/>
      <c r="AN6" s="1850" t="s">
        <v>3720</v>
      </c>
      <c r="AO6" s="1851">
        <f t="shared" si="13"/>
        <v>0</v>
      </c>
      <c r="AP6" s="1851">
        <f t="shared" si="14"/>
        <v>0</v>
      </c>
      <c r="AQ6" s="1319"/>
      <c r="AR6"/>
      <c r="AS6" s="1106" t="s">
        <v>3720</v>
      </c>
      <c r="AT6" s="1104">
        <f t="shared" si="15"/>
        <v>3.9801801762584368E-2</v>
      </c>
      <c r="AU6" s="1105">
        <f t="shared" si="16"/>
        <v>6.5340556635374875E-3</v>
      </c>
      <c r="AV6"/>
      <c r="AW6" s="1106" t="s">
        <v>3720</v>
      </c>
      <c r="AX6" s="1104">
        <f t="shared" si="17"/>
        <v>0</v>
      </c>
      <c r="AY6" s="1105">
        <f t="shared" si="18"/>
        <v>0</v>
      </c>
      <c r="AZ6" s="1117"/>
      <c r="BA6" s="1907" t="s">
        <v>3094</v>
      </c>
      <c r="BB6" s="1909">
        <f t="shared" si="19"/>
        <v>4</v>
      </c>
      <c r="BC6" s="1910"/>
      <c r="BD6"/>
      <c r="BE6" s="1907" t="s">
        <v>3094</v>
      </c>
      <c r="BF6" s="1909">
        <f t="shared" si="20"/>
        <v>9</v>
      </c>
      <c r="BG6" s="1910"/>
      <c r="BH6"/>
      <c r="BI6" s="1907" t="s">
        <v>3094</v>
      </c>
      <c r="BJ6" s="1909">
        <f t="shared" si="21"/>
        <v>0</v>
      </c>
      <c r="BK6" s="1910"/>
      <c r="BL6"/>
      <c r="BM6" s="1907" t="s">
        <v>3094</v>
      </c>
      <c r="BN6" s="1909">
        <f t="shared" si="22"/>
        <v>2</v>
      </c>
      <c r="BO6" s="1910"/>
      <c r="BP6"/>
      <c r="BQ6" s="1951" t="s">
        <v>3720</v>
      </c>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row>
    <row r="7" spans="2:164" ht="14.45" hidden="1" customHeight="1">
      <c r="B7" s="1888" t="s">
        <v>1526</v>
      </c>
      <c r="C7" s="1569" t="s">
        <v>4204</v>
      </c>
      <c r="D7" s="1570">
        <v>0.50138888888888888</v>
      </c>
      <c r="E7" s="1887">
        <v>2</v>
      </c>
      <c r="F7" s="1887">
        <v>321</v>
      </c>
      <c r="G7" s="1572">
        <f t="shared" si="4"/>
        <v>6.9867817055147691E-4</v>
      </c>
      <c r="H7" s="1572">
        <f t="shared" si="5"/>
        <v>3.4933908527573845E-4</v>
      </c>
      <c r="I7" s="1573">
        <v>35</v>
      </c>
      <c r="J7" s="1573">
        <v>293</v>
      </c>
      <c r="K7" s="1574">
        <f t="shared" si="6"/>
        <v>1.1160349904992829E-2</v>
      </c>
      <c r="L7" s="1574">
        <f t="shared" si="7"/>
        <v>3.1886714014265222E-4</v>
      </c>
      <c r="M7" s="1573">
        <v>69</v>
      </c>
      <c r="N7" s="1573">
        <v>72</v>
      </c>
      <c r="O7" s="1574">
        <f t="shared" si="8"/>
        <v>5.4065936936132982E-3</v>
      </c>
      <c r="P7" s="1574">
        <f t="shared" si="9"/>
        <v>7.8356430342221703E-5</v>
      </c>
      <c r="Q7" s="1574"/>
      <c r="R7" s="1575"/>
      <c r="S7" s="1574">
        <f t="shared" si="0"/>
        <v>0</v>
      </c>
      <c r="T7" s="1574">
        <f t="shared" si="1"/>
        <v>0</v>
      </c>
      <c r="U7" s="1859">
        <f t="shared" si="10"/>
        <v>1.7265621769157604E-2</v>
      </c>
      <c r="V7" s="1859">
        <f t="shared" si="11"/>
        <v>7.4656265576061246E-4</v>
      </c>
      <c r="W7" s="1860"/>
      <c r="X7" s="1861" t="str">
        <f>_xlfn.XLOOKUP(事故加停電時間!$B7,饋線資料表[饋線
代號],饋線資料表[S/S],"找不到")</f>
        <v>溝墘</v>
      </c>
      <c r="Y7" s="1861" t="str">
        <f>_xlfn.XLOOKUP(事故加停電時間!$B7,饋線資料表[饋線
代號],饋線資料表[饋線別],"找不到")</f>
        <v>溝南線</v>
      </c>
      <c r="Z7" s="1872" t="s">
        <v>4917</v>
      </c>
      <c r="AA7" s="1869" t="s">
        <v>3094</v>
      </c>
      <c r="AB7" s="1862"/>
      <c r="AC7" s="1863">
        <v>51</v>
      </c>
      <c r="AD7" s="1861">
        <v>1</v>
      </c>
      <c r="AE7" s="1864" t="s">
        <v>3494</v>
      </c>
      <c r="AF7" s="1865" t="s">
        <v>3094</v>
      </c>
      <c r="AG7" s="1866">
        <f t="shared" si="12"/>
        <v>1.7265621769157604E-2</v>
      </c>
      <c r="AH7" s="1867"/>
      <c r="AI7"/>
      <c r="AJ7" s="1958" t="s">
        <v>3721</v>
      </c>
      <c r="AK7" s="1851">
        <f t="shared" si="2"/>
        <v>0</v>
      </c>
      <c r="AL7" s="1851">
        <f t="shared" si="3"/>
        <v>0</v>
      </c>
      <c r="AM7" s="1319"/>
      <c r="AN7" s="1850" t="s">
        <v>3721</v>
      </c>
      <c r="AO7" s="1851">
        <f t="shared" si="13"/>
        <v>0</v>
      </c>
      <c r="AP7" s="1851">
        <f t="shared" si="14"/>
        <v>0</v>
      </c>
      <c r="AQ7" s="1319"/>
      <c r="AR7"/>
      <c r="AS7" s="1106" t="s">
        <v>3721</v>
      </c>
      <c r="AT7" s="1104">
        <f t="shared" si="15"/>
        <v>0</v>
      </c>
      <c r="AU7" s="1105">
        <f t="shared" si="16"/>
        <v>0</v>
      </c>
      <c r="AV7"/>
      <c r="AW7" s="1106" t="s">
        <v>3721</v>
      </c>
      <c r="AX7" s="1104">
        <f t="shared" si="17"/>
        <v>0</v>
      </c>
      <c r="AY7" s="1105">
        <f t="shared" si="18"/>
        <v>0</v>
      </c>
      <c r="AZ7" s="1117"/>
      <c r="BA7" s="1907" t="s">
        <v>3095</v>
      </c>
      <c r="BB7" s="1909">
        <f t="shared" si="19"/>
        <v>0</v>
      </c>
      <c r="BC7" s="1910"/>
      <c r="BD7"/>
      <c r="BE7" s="1907" t="s">
        <v>3095</v>
      </c>
      <c r="BF7" s="1909">
        <f t="shared" si="20"/>
        <v>1</v>
      </c>
      <c r="BG7" s="1910"/>
      <c r="BH7"/>
      <c r="BI7" s="1907" t="s">
        <v>3095</v>
      </c>
      <c r="BJ7" s="1909">
        <f t="shared" si="21"/>
        <v>0</v>
      </c>
      <c r="BK7" s="1910"/>
      <c r="BL7"/>
      <c r="BM7" s="1907" t="s">
        <v>3095</v>
      </c>
      <c r="BN7" s="1909">
        <f t="shared" si="22"/>
        <v>1</v>
      </c>
      <c r="BO7" s="1910"/>
      <c r="BP7"/>
      <c r="BQ7" s="1950" t="s">
        <v>3721</v>
      </c>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row>
    <row r="8" spans="2:164" ht="14.45" hidden="1" customHeight="1">
      <c r="B8" s="1886" t="s">
        <v>1590</v>
      </c>
      <c r="C8" s="1598" t="s">
        <v>4206</v>
      </c>
      <c r="D8" s="1570">
        <v>0.3263888888888889</v>
      </c>
      <c r="E8" s="1887">
        <v>2</v>
      </c>
      <c r="F8" s="1887">
        <v>1395</v>
      </c>
      <c r="G8" s="1572">
        <f t="shared" si="4"/>
        <v>3.0363116757610911E-3</v>
      </c>
      <c r="H8" s="1572">
        <f t="shared" si="5"/>
        <v>1.5181558378805455E-3</v>
      </c>
      <c r="I8" s="1573">
        <v>3</v>
      </c>
      <c r="J8" s="1573">
        <v>228</v>
      </c>
      <c r="K8" s="1574">
        <f t="shared" si="6"/>
        <v>7.4438608825110628E-4</v>
      </c>
      <c r="L8" s="1574">
        <f t="shared" si="7"/>
        <v>2.4812869608370209E-4</v>
      </c>
      <c r="M8" s="1573">
        <v>124</v>
      </c>
      <c r="N8" s="1573">
        <v>894</v>
      </c>
      <c r="O8" s="1574">
        <f t="shared" si="8"/>
        <v>0.12064278391690736</v>
      </c>
      <c r="P8" s="1574">
        <f t="shared" si="9"/>
        <v>9.7292567674925291E-4</v>
      </c>
      <c r="Q8" s="1574"/>
      <c r="R8" s="1575"/>
      <c r="S8" s="1574">
        <f t="shared" si="0"/>
        <v>0</v>
      </c>
      <c r="T8" s="1574">
        <f t="shared" si="1"/>
        <v>0</v>
      </c>
      <c r="U8" s="1859">
        <f t="shared" si="10"/>
        <v>0.12442348168091956</v>
      </c>
      <c r="V8" s="1859">
        <f t="shared" si="11"/>
        <v>2.7392102107135006E-3</v>
      </c>
      <c r="W8" s="1860"/>
      <c r="X8" s="1861" t="str">
        <f>_xlfn.XLOOKUP(事故加停電時間!$B8,饋線資料表[饋線
代號],饋線資料表[S/S],"找不到")</f>
        <v>和美</v>
      </c>
      <c r="Y8" s="1861" t="str">
        <f>_xlfn.XLOOKUP(事故加停電時間!$B8,饋線資料表[饋線
代號],饋線資料表[饋線別],"找不到")</f>
        <v>頂犁線</v>
      </c>
      <c r="Z8" s="1873" t="s">
        <v>4918</v>
      </c>
      <c r="AA8" s="1869" t="s">
        <v>3090</v>
      </c>
      <c r="AB8" s="1862"/>
      <c r="AC8" s="1863" t="s">
        <v>3091</v>
      </c>
      <c r="AD8" s="1861">
        <v>4</v>
      </c>
      <c r="AE8" s="1864" t="s">
        <v>3494</v>
      </c>
      <c r="AF8" s="1865" t="s">
        <v>3090</v>
      </c>
      <c r="AG8" s="1866">
        <f t="shared" si="12"/>
        <v>0.12442348168091956</v>
      </c>
      <c r="AH8" s="1867"/>
      <c r="AI8"/>
      <c r="AJ8" s="1959" t="s">
        <v>3722</v>
      </c>
      <c r="AK8" s="1851">
        <f t="shared" si="2"/>
        <v>0</v>
      </c>
      <c r="AL8" s="1851">
        <f t="shared" si="3"/>
        <v>0</v>
      </c>
      <c r="AM8" s="1319"/>
      <c r="AN8" s="1850" t="s">
        <v>3722</v>
      </c>
      <c r="AO8" s="1851">
        <f t="shared" si="13"/>
        <v>8.913043951427719E-4</v>
      </c>
      <c r="AP8" s="1851">
        <f t="shared" si="14"/>
        <v>2.2853958849814665E-5</v>
      </c>
      <c r="AQ8" s="1319"/>
      <c r="AR8"/>
      <c r="AS8" s="1106" t="s">
        <v>3722</v>
      </c>
      <c r="AT8" s="1104">
        <f t="shared" si="15"/>
        <v>0</v>
      </c>
      <c r="AU8" s="1105">
        <f t="shared" si="16"/>
        <v>0</v>
      </c>
      <c r="AV8"/>
      <c r="AW8" s="1106" t="s">
        <v>3722</v>
      </c>
      <c r="AX8" s="1104">
        <f t="shared" si="17"/>
        <v>1.0632532283937584E-3</v>
      </c>
      <c r="AY8" s="1105">
        <f t="shared" si="18"/>
        <v>1.5888942819394957E-4</v>
      </c>
      <c r="AZ8"/>
      <c r="BA8" s="1907" t="s">
        <v>3096</v>
      </c>
      <c r="BB8" s="1909">
        <f t="shared" si="19"/>
        <v>0</v>
      </c>
      <c r="BC8" s="1910"/>
      <c r="BD8"/>
      <c r="BE8" s="1907" t="s">
        <v>3096</v>
      </c>
      <c r="BF8" s="1909">
        <f t="shared" si="20"/>
        <v>6</v>
      </c>
      <c r="BG8" s="1910"/>
      <c r="BH8"/>
      <c r="BI8" s="1907" t="s">
        <v>3096</v>
      </c>
      <c r="BJ8" s="1909">
        <f t="shared" si="21"/>
        <v>0</v>
      </c>
      <c r="BK8" s="1910"/>
      <c r="BL8"/>
      <c r="BM8" s="1907" t="s">
        <v>3096</v>
      </c>
      <c r="BN8" s="1909">
        <f t="shared" si="22"/>
        <v>4</v>
      </c>
      <c r="BO8" s="1910"/>
      <c r="BP8"/>
      <c r="BQ8" s="1951" t="s">
        <v>3722</v>
      </c>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row>
    <row r="9" spans="2:164" ht="14.45" hidden="1" customHeight="1">
      <c r="B9" s="1889" t="s">
        <v>1320</v>
      </c>
      <c r="C9" s="1591" t="s">
        <v>4928</v>
      </c>
      <c r="D9" s="1570">
        <v>0.7368055555555556</v>
      </c>
      <c r="E9" s="1887">
        <v>44</v>
      </c>
      <c r="F9" s="1887">
        <v>315</v>
      </c>
      <c r="G9" s="1572">
        <f t="shared" si="4"/>
        <v>1.508361284087768E-2</v>
      </c>
      <c r="H9" s="1572">
        <f t="shared" si="5"/>
        <v>3.4280938274722E-4</v>
      </c>
      <c r="I9" s="1573"/>
      <c r="J9" s="1573"/>
      <c r="K9" s="1574">
        <f t="shared" si="6"/>
        <v>0</v>
      </c>
      <c r="L9" s="1574">
        <f t="shared" si="7"/>
        <v>0</v>
      </c>
      <c r="M9" s="1573"/>
      <c r="N9" s="1573"/>
      <c r="O9" s="1574">
        <f t="shared" si="8"/>
        <v>0</v>
      </c>
      <c r="P9" s="1574">
        <f t="shared" si="9"/>
        <v>0</v>
      </c>
      <c r="Q9" s="1574"/>
      <c r="R9" s="1575"/>
      <c r="S9" s="1574">
        <f t="shared" si="0"/>
        <v>0</v>
      </c>
      <c r="T9" s="1574">
        <f t="shared" si="1"/>
        <v>0</v>
      </c>
      <c r="U9" s="1859">
        <f t="shared" si="10"/>
        <v>1.508361284087768E-2</v>
      </c>
      <c r="V9" s="1859">
        <f t="shared" si="11"/>
        <v>3.4280938274722E-4</v>
      </c>
      <c r="W9" s="1860"/>
      <c r="X9" s="1861" t="str">
        <f>_xlfn.XLOOKUP(事故加停電時間!$B9,饋線資料表[饋線
代號],饋線資料表[S/S],"找不到")</f>
        <v>漢寶</v>
      </c>
      <c r="Y9" s="1861" t="str">
        <f>_xlfn.XLOOKUP(事故加停電時間!$B9,饋線資料表[饋線
代號],饋線資料表[饋線別],"找不到")</f>
        <v>9G31</v>
      </c>
      <c r="Z9" s="1874" t="s">
        <v>4919</v>
      </c>
      <c r="AA9" s="1869" t="s">
        <v>3095</v>
      </c>
      <c r="AB9" s="1862"/>
      <c r="AC9" s="1863" t="s">
        <v>3091</v>
      </c>
      <c r="AD9" s="1861">
        <v>2</v>
      </c>
      <c r="AE9" s="1864" t="s">
        <v>3494</v>
      </c>
      <c r="AF9" s="1865" t="s">
        <v>3095</v>
      </c>
      <c r="AG9" s="1866">
        <f t="shared" si="12"/>
        <v>1.508361284087768E-2</v>
      </c>
      <c r="AH9" s="1867"/>
      <c r="AI9"/>
      <c r="AJ9" s="1958" t="s">
        <v>3723</v>
      </c>
      <c r="AK9" s="1851">
        <f t="shared" si="2"/>
        <v>0</v>
      </c>
      <c r="AL9" s="1851">
        <f t="shared" si="3"/>
        <v>0</v>
      </c>
      <c r="AM9" s="1319"/>
      <c r="AN9" s="1850" t="s">
        <v>3723</v>
      </c>
      <c r="AO9" s="1851">
        <f t="shared" si="13"/>
        <v>0</v>
      </c>
      <c r="AP9" s="1851">
        <f t="shared" si="14"/>
        <v>0</v>
      </c>
      <c r="AQ9" s="1319"/>
      <c r="AR9"/>
      <c r="AS9" s="1106" t="s">
        <v>3723</v>
      </c>
      <c r="AT9" s="1104">
        <f t="shared" si="15"/>
        <v>0</v>
      </c>
      <c r="AU9" s="1105">
        <f t="shared" si="16"/>
        <v>0</v>
      </c>
      <c r="AV9"/>
      <c r="AW9" s="1106" t="s">
        <v>3723</v>
      </c>
      <c r="AX9" s="1104">
        <f t="shared" si="17"/>
        <v>0</v>
      </c>
      <c r="AY9" s="1105">
        <f t="shared" si="18"/>
        <v>0</v>
      </c>
      <c r="AZ9"/>
      <c r="BA9" s="1907" t="s">
        <v>3097</v>
      </c>
      <c r="BB9" s="1909">
        <f t="shared" si="19"/>
        <v>0</v>
      </c>
      <c r="BC9" s="1910"/>
      <c r="BD9"/>
      <c r="BE9" s="1907" t="s">
        <v>3097</v>
      </c>
      <c r="BF9" s="1909">
        <f t="shared" si="20"/>
        <v>0</v>
      </c>
      <c r="BG9" s="1910"/>
      <c r="BH9"/>
      <c r="BI9" s="1907" t="s">
        <v>3097</v>
      </c>
      <c r="BJ9" s="1909">
        <f t="shared" si="21"/>
        <v>0</v>
      </c>
      <c r="BK9" s="1910"/>
      <c r="BL9"/>
      <c r="BM9" s="1907" t="s">
        <v>3097</v>
      </c>
      <c r="BN9" s="1909">
        <f t="shared" si="22"/>
        <v>1</v>
      </c>
      <c r="BO9" s="1910"/>
      <c r="BP9"/>
      <c r="BQ9" s="1950" t="s">
        <v>3723</v>
      </c>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row>
    <row r="10" spans="2:164" ht="14.45" hidden="1" customHeight="1">
      <c r="B10" s="1889" t="s">
        <v>90</v>
      </c>
      <c r="C10" s="1591" t="s">
        <v>4929</v>
      </c>
      <c r="D10" s="1570">
        <v>0.43888888888888888</v>
      </c>
      <c r="E10" s="1887">
        <v>2</v>
      </c>
      <c r="F10" s="1887">
        <v>1083</v>
      </c>
      <c r="G10" s="1572">
        <f t="shared" si="4"/>
        <v>2.3572226127951696E-3</v>
      </c>
      <c r="H10" s="1572">
        <f t="shared" si="5"/>
        <v>1.1786113063975848E-3</v>
      </c>
      <c r="I10" s="1573">
        <v>35</v>
      </c>
      <c r="J10" s="1573">
        <v>939</v>
      </c>
      <c r="K10" s="1574">
        <f t="shared" si="6"/>
        <v>3.5766445599959951E-2</v>
      </c>
      <c r="L10" s="1574">
        <f t="shared" si="7"/>
        <v>1.0218984457131416E-3</v>
      </c>
      <c r="M10" s="1573">
        <v>45</v>
      </c>
      <c r="N10" s="1573">
        <v>334</v>
      </c>
      <c r="O10" s="1574">
        <f t="shared" si="8"/>
        <v>1.6356904833938781E-2</v>
      </c>
      <c r="P10" s="1574">
        <f t="shared" si="9"/>
        <v>3.634867740875285E-4</v>
      </c>
      <c r="Q10" s="1574"/>
      <c r="R10" s="1575"/>
      <c r="S10" s="1574">
        <f t="shared" si="0"/>
        <v>0</v>
      </c>
      <c r="T10" s="1574">
        <f t="shared" si="1"/>
        <v>0</v>
      </c>
      <c r="U10" s="1859">
        <f t="shared" ref="U10:U15" si="23">G10+K10+O10</f>
        <v>5.4480573046693903E-2</v>
      </c>
      <c r="V10" s="1859">
        <f t="shared" ref="V10:V15" si="24">H10+L10+P10</f>
        <v>2.5639965261982549E-3</v>
      </c>
      <c r="W10" s="1860"/>
      <c r="X10" s="1861" t="str">
        <f>_xlfn.XLOOKUP(事故加停電時間!$B10,饋線資料表[饋線
代號],饋線資料表[S/S],"找不到")</f>
        <v>彰化</v>
      </c>
      <c r="Y10" s="1861" t="str">
        <f>_xlfn.XLOOKUP(事故加停電時間!$B10,饋線資料表[饋線
代號],饋線資料表[饋線別],"找不到")</f>
        <v>IK37</v>
      </c>
      <c r="Z10" s="1875" t="s">
        <v>4920</v>
      </c>
      <c r="AA10" s="1869" t="s">
        <v>3096</v>
      </c>
      <c r="AB10" s="1862"/>
      <c r="AC10" s="1863" t="s">
        <v>3091</v>
      </c>
      <c r="AD10" s="1861">
        <v>2</v>
      </c>
      <c r="AE10" s="1864" t="s">
        <v>3588</v>
      </c>
      <c r="AF10" s="1865" t="s">
        <v>3096</v>
      </c>
      <c r="AG10" s="1866">
        <f t="shared" ref="AG10:AG15" si="25">U10</f>
        <v>5.4480573046693903E-2</v>
      </c>
      <c r="AH10" s="1867"/>
      <c r="AI10"/>
      <c r="AJ10" s="1960" t="s">
        <v>3724</v>
      </c>
      <c r="AK10" s="1851">
        <f t="shared" si="2"/>
        <v>0</v>
      </c>
      <c r="AL10" s="1851">
        <f t="shared" si="3"/>
        <v>0</v>
      </c>
      <c r="AM10" s="1319"/>
      <c r="AN10" s="1852" t="s">
        <v>3724</v>
      </c>
      <c r="AO10" s="1851">
        <f t="shared" si="13"/>
        <v>0</v>
      </c>
      <c r="AP10" s="1851">
        <f t="shared" si="14"/>
        <v>0</v>
      </c>
      <c r="AQ10" s="1319"/>
      <c r="AR10"/>
      <c r="AS10" s="1107" t="s">
        <v>3724</v>
      </c>
      <c r="AT10" s="1104">
        <f t="shared" si="15"/>
        <v>0</v>
      </c>
      <c r="AU10" s="1105">
        <f t="shared" si="16"/>
        <v>0</v>
      </c>
      <c r="AV10"/>
      <c r="AW10" s="1107" t="s">
        <v>3724</v>
      </c>
      <c r="AX10" s="1104">
        <f t="shared" si="17"/>
        <v>7.1464329323370462E-2</v>
      </c>
      <c r="AY10" s="1105">
        <f t="shared" si="18"/>
        <v>4.8254501685751541E-3</v>
      </c>
      <c r="AZ10"/>
      <c r="BA10" s="1908" t="s">
        <v>3105</v>
      </c>
      <c r="BB10" s="1909">
        <f t="shared" si="19"/>
        <v>0</v>
      </c>
      <c r="BC10" s="1910"/>
      <c r="BD10"/>
      <c r="BE10" s="1908" t="s">
        <v>3105</v>
      </c>
      <c r="BF10" s="1909">
        <f t="shared" si="20"/>
        <v>1</v>
      </c>
      <c r="BG10" s="1910"/>
      <c r="BH10"/>
      <c r="BI10" s="1908" t="s">
        <v>3105</v>
      </c>
      <c r="BJ10" s="1909">
        <f t="shared" si="21"/>
        <v>0</v>
      </c>
      <c r="BK10" s="1910"/>
      <c r="BL10"/>
      <c r="BM10" s="1908" t="s">
        <v>3105</v>
      </c>
      <c r="BN10" s="1909">
        <f t="shared" si="22"/>
        <v>1</v>
      </c>
      <c r="BO10" s="1910"/>
      <c r="BP10"/>
      <c r="BQ10" s="1952" t="s">
        <v>3724</v>
      </c>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row>
    <row r="11" spans="2:164" ht="14.45" hidden="1" customHeight="1">
      <c r="B11" s="1888" t="s">
        <v>1540</v>
      </c>
      <c r="C11" s="1569" t="s">
        <v>3033</v>
      </c>
      <c r="D11" s="1635">
        <v>0.9506944444444444</v>
      </c>
      <c r="E11" s="1887">
        <v>3</v>
      </c>
      <c r="F11" s="1887">
        <v>3130</v>
      </c>
      <c r="G11" s="1572">
        <f t="shared" si="4"/>
        <v>1.0218984457131415E-2</v>
      </c>
      <c r="H11" s="1572">
        <f t="shared" si="5"/>
        <v>3.4063281523771384E-3</v>
      </c>
      <c r="I11" s="1887">
        <v>8</v>
      </c>
      <c r="J11" s="1887">
        <v>2649</v>
      </c>
      <c r="K11" s="1574">
        <f t="shared" si="6"/>
        <v>2.3062909330727258E-2</v>
      </c>
      <c r="L11" s="1574">
        <f t="shared" si="7"/>
        <v>2.8828636663409072E-3</v>
      </c>
      <c r="M11" s="1887">
        <v>17</v>
      </c>
      <c r="N11" s="1887">
        <v>1612</v>
      </c>
      <c r="O11" s="1574">
        <f t="shared" si="8"/>
        <v>2.9823328015253385E-2</v>
      </c>
      <c r="P11" s="1574">
        <f t="shared" si="9"/>
        <v>1.7543134126619638E-3</v>
      </c>
      <c r="Q11" s="1574"/>
      <c r="R11" s="1575"/>
      <c r="S11" s="1574">
        <f t="shared" si="0"/>
        <v>0</v>
      </c>
      <c r="T11" s="1574">
        <f t="shared" si="1"/>
        <v>0</v>
      </c>
      <c r="U11" s="1859">
        <f t="shared" si="23"/>
        <v>6.3105221803112066E-2</v>
      </c>
      <c r="V11" s="1859">
        <f t="shared" si="24"/>
        <v>8.04350523138001E-3</v>
      </c>
      <c r="W11" s="1860"/>
      <c r="X11" s="1861" t="str">
        <f>_xlfn.XLOOKUP(事故加停電時間!$B11,饋線資料表[饋線
代號],饋線資料表[S/S],"找不到")</f>
        <v>田中</v>
      </c>
      <c r="Y11" s="1861" t="str">
        <f>_xlfn.XLOOKUP(事故加停電時間!$B11,饋線資料表[饋線
代號],饋線資料表[饋線別],"找不到")</f>
        <v>IG39</v>
      </c>
      <c r="Z11" s="1876" t="s">
        <v>4921</v>
      </c>
      <c r="AA11" s="1877" t="s">
        <v>3097</v>
      </c>
      <c r="AB11" s="1862"/>
      <c r="AC11" s="1863" t="s">
        <v>1231</v>
      </c>
      <c r="AD11" s="1861">
        <v>2</v>
      </c>
      <c r="AE11" s="1864" t="s">
        <v>3670</v>
      </c>
      <c r="AF11" s="1865" t="s">
        <v>3098</v>
      </c>
      <c r="AG11" s="1866">
        <f t="shared" si="25"/>
        <v>6.3105221803112066E-2</v>
      </c>
      <c r="AH11" s="1867"/>
      <c r="AI11"/>
      <c r="AJ11" s="1958" t="s">
        <v>3725</v>
      </c>
      <c r="AK11" s="1851">
        <f t="shared" si="2"/>
        <v>0</v>
      </c>
      <c r="AL11" s="1851">
        <f t="shared" si="3"/>
        <v>0</v>
      </c>
      <c r="AM11" s="1319"/>
      <c r="AN11" s="1850" t="s">
        <v>3725</v>
      </c>
      <c r="AO11" s="1851">
        <f t="shared" si="13"/>
        <v>0</v>
      </c>
      <c r="AP11" s="1851">
        <f t="shared" si="14"/>
        <v>0</v>
      </c>
      <c r="AQ11" s="1319"/>
      <c r="AR11"/>
      <c r="AS11" s="1106" t="s">
        <v>3725</v>
      </c>
      <c r="AT11" s="1104">
        <f t="shared" si="15"/>
        <v>0</v>
      </c>
      <c r="AU11" s="1105">
        <f t="shared" si="16"/>
        <v>0</v>
      </c>
      <c r="AV11"/>
      <c r="AW11" s="1106" t="s">
        <v>3725</v>
      </c>
      <c r="AX11" s="1104">
        <f t="shared" si="17"/>
        <v>0</v>
      </c>
      <c r="AY11" s="1105">
        <f t="shared" si="18"/>
        <v>0</v>
      </c>
      <c r="AZ11"/>
      <c r="BA11" s="1907" t="s">
        <v>3110</v>
      </c>
      <c r="BB11" s="1909">
        <f t="shared" si="19"/>
        <v>0</v>
      </c>
      <c r="BC11" s="1910"/>
      <c r="BD11"/>
      <c r="BE11" s="1907" t="s">
        <v>3110</v>
      </c>
      <c r="BF11" s="1909">
        <f t="shared" si="20"/>
        <v>0</v>
      </c>
      <c r="BG11" s="1910"/>
      <c r="BH11"/>
      <c r="BI11" s="1907" t="s">
        <v>3110</v>
      </c>
      <c r="BJ11" s="1909">
        <f t="shared" si="21"/>
        <v>0</v>
      </c>
      <c r="BK11" s="1910"/>
      <c r="BL11"/>
      <c r="BM11" s="1907" t="s">
        <v>3110</v>
      </c>
      <c r="BN11" s="1909">
        <f t="shared" si="22"/>
        <v>2</v>
      </c>
      <c r="BO11" s="1910"/>
      <c r="BP11"/>
      <c r="BQ11" s="1950" t="s">
        <v>3725</v>
      </c>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row>
    <row r="12" spans="2:164" ht="14.45" hidden="1" customHeight="1">
      <c r="B12" s="1886" t="s">
        <v>1106</v>
      </c>
      <c r="C12" s="1598" t="s">
        <v>3099</v>
      </c>
      <c r="D12" s="1570">
        <v>0.65694444444444444</v>
      </c>
      <c r="E12" s="1887">
        <v>18</v>
      </c>
      <c r="F12" s="1890">
        <v>1584</v>
      </c>
      <c r="G12" s="1572">
        <f t="shared" si="4"/>
        <v>3.1029146415519796E-2</v>
      </c>
      <c r="H12" s="1572">
        <f t="shared" si="5"/>
        <v>1.7238414675288776E-3</v>
      </c>
      <c r="I12" s="1573"/>
      <c r="J12" s="1573"/>
      <c r="K12" s="1574">
        <f t="shared" si="6"/>
        <v>0</v>
      </c>
      <c r="L12" s="1574">
        <f t="shared" si="7"/>
        <v>0</v>
      </c>
      <c r="M12" s="1573"/>
      <c r="N12" s="1573"/>
      <c r="O12" s="1574">
        <f t="shared" si="8"/>
        <v>0</v>
      </c>
      <c r="P12" s="1574">
        <f t="shared" si="9"/>
        <v>0</v>
      </c>
      <c r="Q12" s="1574"/>
      <c r="R12" s="1575"/>
      <c r="S12" s="1574">
        <f t="shared" si="0"/>
        <v>0</v>
      </c>
      <c r="T12" s="1574">
        <f t="shared" si="1"/>
        <v>0</v>
      </c>
      <c r="U12" s="1859">
        <f t="shared" si="23"/>
        <v>3.1029146415519796E-2</v>
      </c>
      <c r="V12" s="1859">
        <f t="shared" si="24"/>
        <v>1.7238414675288776E-3</v>
      </c>
      <c r="W12" s="1860"/>
      <c r="X12" s="1861" t="str">
        <f>_xlfn.XLOOKUP(事故加停電時間!$B12,饋線資料表[饋線
代號],饋線資料表[S/S],"找不到")</f>
        <v>彰西</v>
      </c>
      <c r="Y12" s="1861" t="str">
        <f>_xlfn.XLOOKUP(事故加停電時間!$B12,饋線資料表[饋線
代號],饋線資料表[饋線別],"找不到")</f>
        <v>西鎮線</v>
      </c>
      <c r="Z12" s="1878" t="s">
        <v>4922</v>
      </c>
      <c r="AA12" s="1879" t="s">
        <v>3088</v>
      </c>
      <c r="AB12" s="1862"/>
      <c r="AC12" s="1863">
        <v>51</v>
      </c>
      <c r="AD12" s="1861">
        <v>1</v>
      </c>
      <c r="AE12" s="1864" t="s">
        <v>3494</v>
      </c>
      <c r="AF12" s="1865" t="s">
        <v>3089</v>
      </c>
      <c r="AG12" s="1866">
        <f t="shared" si="25"/>
        <v>3.1029146415519796E-2</v>
      </c>
      <c r="AH12" s="1867"/>
      <c r="AI12"/>
      <c r="AJ12" s="1959" t="s">
        <v>3726</v>
      </c>
      <c r="AK12" s="1851">
        <f t="shared" si="2"/>
        <v>0</v>
      </c>
      <c r="AL12" s="1851">
        <f t="shared" si="3"/>
        <v>0</v>
      </c>
      <c r="AM12" s="1319"/>
      <c r="AN12" s="1850" t="s">
        <v>3726</v>
      </c>
      <c r="AO12" s="1851">
        <f t="shared" si="13"/>
        <v>0</v>
      </c>
      <c r="AP12" s="1851">
        <f t="shared" si="14"/>
        <v>0</v>
      </c>
      <c r="AQ12" s="1319"/>
      <c r="AR12"/>
      <c r="AS12" s="1106" t="s">
        <v>3726</v>
      </c>
      <c r="AT12" s="1104">
        <f t="shared" si="15"/>
        <v>0</v>
      </c>
      <c r="AU12" s="1105">
        <f t="shared" si="16"/>
        <v>0</v>
      </c>
      <c r="AV12"/>
      <c r="AW12" s="1106" t="s">
        <v>3726</v>
      </c>
      <c r="AX12" s="1104">
        <f t="shared" si="17"/>
        <v>0</v>
      </c>
      <c r="AY12" s="1105">
        <f t="shared" si="18"/>
        <v>0</v>
      </c>
      <c r="AZ12"/>
      <c r="BA12" s="1907" t="s">
        <v>3120</v>
      </c>
      <c r="BB12" s="1909">
        <f t="shared" si="19"/>
        <v>0</v>
      </c>
      <c r="BC12" s="1910"/>
      <c r="BD12"/>
      <c r="BE12" s="1907" t="s">
        <v>3120</v>
      </c>
      <c r="BF12" s="1909">
        <f t="shared" si="20"/>
        <v>0</v>
      </c>
      <c r="BG12" s="1910"/>
      <c r="BH12"/>
      <c r="BI12" s="1907" t="s">
        <v>3120</v>
      </c>
      <c r="BJ12" s="1909">
        <f t="shared" si="21"/>
        <v>0</v>
      </c>
      <c r="BK12" s="1910"/>
      <c r="BL12"/>
      <c r="BM12" s="1907" t="s">
        <v>3120</v>
      </c>
      <c r="BN12" s="1909">
        <f t="shared" si="22"/>
        <v>0</v>
      </c>
      <c r="BO12" s="1910"/>
      <c r="BP12"/>
      <c r="BQ12" s="1951" t="s">
        <v>3726</v>
      </c>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row>
    <row r="13" spans="2:164" ht="14.45" hidden="1" customHeight="1">
      <c r="B13" s="1889" t="s">
        <v>1262</v>
      </c>
      <c r="C13" s="1591" t="s">
        <v>3100</v>
      </c>
      <c r="D13" s="1615">
        <v>0.30833333333333335</v>
      </c>
      <c r="E13" s="1887">
        <v>2</v>
      </c>
      <c r="F13" s="1887">
        <v>3825</v>
      </c>
      <c r="G13" s="1572">
        <f t="shared" si="4"/>
        <v>8.3253707238610565E-3</v>
      </c>
      <c r="H13" s="1572">
        <f t="shared" si="5"/>
        <v>4.1626853619305283E-3</v>
      </c>
      <c r="I13" s="1573">
        <v>77</v>
      </c>
      <c r="J13" s="1573">
        <v>501</v>
      </c>
      <c r="K13" s="1574">
        <f t="shared" si="6"/>
        <v>4.1982722407109541E-2</v>
      </c>
      <c r="L13" s="1574">
        <f t="shared" si="7"/>
        <v>5.4523016113129273E-4</v>
      </c>
      <c r="M13" s="1573">
        <v>180</v>
      </c>
      <c r="N13" s="1573">
        <v>108</v>
      </c>
      <c r="O13" s="1574">
        <f t="shared" si="8"/>
        <v>2.1156236192399862E-2</v>
      </c>
      <c r="P13" s="1574">
        <f t="shared" si="9"/>
        <v>1.1753464551333257E-4</v>
      </c>
      <c r="Q13" s="1574"/>
      <c r="R13" s="1575"/>
      <c r="S13" s="1574">
        <f t="shared" si="0"/>
        <v>0</v>
      </c>
      <c r="T13" s="1574">
        <f t="shared" si="1"/>
        <v>0</v>
      </c>
      <c r="U13" s="1859">
        <f t="shared" si="23"/>
        <v>7.1464329323370462E-2</v>
      </c>
      <c r="V13" s="1859">
        <f t="shared" si="24"/>
        <v>4.8254501685751541E-3</v>
      </c>
      <c r="W13" s="1860"/>
      <c r="X13" s="1861" t="str">
        <f>_xlfn.XLOOKUP(事故加停電時間!$B13,饋線資料表[饋線
代號],饋線資料表[S/S],"找不到")</f>
        <v>彰南</v>
      </c>
      <c r="Y13" s="1861" t="str">
        <f>_xlfn.XLOOKUP(事故加停電時間!$B13,饋線資料表[饋線
代號],饋線資料表[饋線別],"找不到")</f>
        <v>新生線</v>
      </c>
      <c r="Z13" s="1878" t="s">
        <v>3101</v>
      </c>
      <c r="AA13" s="1880" t="s">
        <v>3096</v>
      </c>
      <c r="AB13" s="1862"/>
      <c r="AC13" s="1863" t="s">
        <v>1231</v>
      </c>
      <c r="AD13" s="1861">
        <v>1</v>
      </c>
      <c r="AE13" s="1864" t="s">
        <v>3588</v>
      </c>
      <c r="AF13" s="1865" t="s">
        <v>3102</v>
      </c>
      <c r="AG13" s="1866">
        <f t="shared" si="25"/>
        <v>7.1464329323370462E-2</v>
      </c>
      <c r="AH13" s="1867"/>
      <c r="AI13"/>
      <c r="AJ13" s="1958" t="s">
        <v>3727</v>
      </c>
      <c r="AK13" s="1851">
        <f t="shared" si="2"/>
        <v>0</v>
      </c>
      <c r="AL13" s="1851">
        <f t="shared" si="3"/>
        <v>0</v>
      </c>
      <c r="AM13" s="1319"/>
      <c r="AN13" s="1850" t="s">
        <v>3727</v>
      </c>
      <c r="AO13" s="1851">
        <f t="shared" si="13"/>
        <v>0</v>
      </c>
      <c r="AP13" s="1851">
        <f t="shared" si="14"/>
        <v>0</v>
      </c>
      <c r="AQ13" s="1319"/>
      <c r="AR13"/>
      <c r="AS13" s="1106" t="s">
        <v>3727</v>
      </c>
      <c r="AT13" s="1104">
        <f t="shared" si="15"/>
        <v>0</v>
      </c>
      <c r="AU13" s="1105">
        <f t="shared" si="16"/>
        <v>0</v>
      </c>
      <c r="AV13"/>
      <c r="AW13" s="1106" t="s">
        <v>3727</v>
      </c>
      <c r="AX13" s="1104">
        <f t="shared" si="17"/>
        <v>0</v>
      </c>
      <c r="AY13" s="1105">
        <f t="shared" si="18"/>
        <v>0</v>
      </c>
      <c r="AZ13"/>
      <c r="BA13" s="1907" t="s">
        <v>3128</v>
      </c>
      <c r="BB13" s="1909">
        <f t="shared" si="19"/>
        <v>0</v>
      </c>
      <c r="BC13" s="1910"/>
      <c r="BD13"/>
      <c r="BE13" s="1907" t="s">
        <v>3128</v>
      </c>
      <c r="BF13" s="1909">
        <f t="shared" si="20"/>
        <v>0</v>
      </c>
      <c r="BG13" s="1910"/>
      <c r="BH13"/>
      <c r="BI13" s="1907" t="s">
        <v>3128</v>
      </c>
      <c r="BJ13" s="1909">
        <f t="shared" si="21"/>
        <v>1</v>
      </c>
      <c r="BK13" s="1910"/>
      <c r="BL13"/>
      <c r="BM13" s="1907" t="s">
        <v>3128</v>
      </c>
      <c r="BN13" s="1909">
        <f t="shared" si="22"/>
        <v>2</v>
      </c>
      <c r="BO13" s="1910"/>
      <c r="BP13"/>
      <c r="BQ13" s="1950" t="s">
        <v>3727</v>
      </c>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row>
    <row r="14" spans="2:164" ht="14.45" hidden="1" customHeight="1">
      <c r="B14" s="1889" t="s">
        <v>1411</v>
      </c>
      <c r="C14" s="1591" t="s">
        <v>3103</v>
      </c>
      <c r="D14" s="1615">
        <v>0.11041666666666666</v>
      </c>
      <c r="E14" s="1887">
        <v>1</v>
      </c>
      <c r="F14" s="1887">
        <v>1842</v>
      </c>
      <c r="G14" s="1572">
        <f t="shared" si="4"/>
        <v>2.0046186762551722E-3</v>
      </c>
      <c r="H14" s="1572">
        <f t="shared" si="5"/>
        <v>2.0046186762551722E-3</v>
      </c>
      <c r="I14" s="1573">
        <v>147</v>
      </c>
      <c r="J14" s="1573">
        <v>144</v>
      </c>
      <c r="K14" s="1574">
        <f t="shared" si="6"/>
        <v>2.3036790520613182E-2</v>
      </c>
      <c r="L14" s="1574">
        <f t="shared" si="7"/>
        <v>1.5671286068444341E-4</v>
      </c>
      <c r="M14" s="1573"/>
      <c r="N14" s="1573"/>
      <c r="O14" s="1574">
        <f t="shared" si="8"/>
        <v>0</v>
      </c>
      <c r="P14" s="1574">
        <f t="shared" si="9"/>
        <v>0</v>
      </c>
      <c r="Q14" s="1574"/>
      <c r="R14" s="1575"/>
      <c r="S14" s="1574">
        <f t="shared" si="0"/>
        <v>0</v>
      </c>
      <c r="T14" s="1574">
        <f t="shared" si="1"/>
        <v>0</v>
      </c>
      <c r="U14" s="1859">
        <f t="shared" si="23"/>
        <v>2.5041409196868356E-2</v>
      </c>
      <c r="V14" s="1859">
        <f t="shared" si="24"/>
        <v>2.1613315369396154E-3</v>
      </c>
      <c r="W14" s="1860"/>
      <c r="X14" s="1861" t="str">
        <f>_xlfn.XLOOKUP(事故加停電時間!$B14,饋線資料表[饋線
代號],饋線資料表[S/S],"找不到")</f>
        <v>社頭</v>
      </c>
      <c r="Y14" s="1861" t="str">
        <f>_xlfn.XLOOKUP(事故加停電時間!$B14,饋線資料表[饋線
代號],饋線資料表[饋線別],"找不到")</f>
        <v>八堡線</v>
      </c>
      <c r="Z14" s="1878" t="s">
        <v>3104</v>
      </c>
      <c r="AA14" s="1879" t="s">
        <v>3105</v>
      </c>
      <c r="AB14" s="1862"/>
      <c r="AC14" s="1863">
        <v>51</v>
      </c>
      <c r="AD14" s="1861">
        <v>2</v>
      </c>
      <c r="AE14" s="1864" t="s">
        <v>3670</v>
      </c>
      <c r="AF14" s="1865" t="s">
        <v>3105</v>
      </c>
      <c r="AG14" s="1866">
        <f t="shared" si="25"/>
        <v>2.5041409196868356E-2</v>
      </c>
      <c r="AH14" s="1867"/>
      <c r="AI14"/>
      <c r="AJ14" s="1959" t="s">
        <v>3728</v>
      </c>
      <c r="AK14" s="1851">
        <f t="shared" si="2"/>
        <v>0</v>
      </c>
      <c r="AL14" s="1851">
        <f t="shared" si="3"/>
        <v>0</v>
      </c>
      <c r="AM14" s="1319"/>
      <c r="AN14" s="1850" t="s">
        <v>3728</v>
      </c>
      <c r="AO14" s="1851">
        <f t="shared" si="13"/>
        <v>0</v>
      </c>
      <c r="AP14" s="1851">
        <f t="shared" si="14"/>
        <v>0</v>
      </c>
      <c r="AQ14" s="1319"/>
      <c r="AR14"/>
      <c r="AS14" s="1106" t="s">
        <v>3728</v>
      </c>
      <c r="AT14" s="1104">
        <f t="shared" si="15"/>
        <v>0</v>
      </c>
      <c r="AU14" s="1105">
        <f t="shared" si="16"/>
        <v>0</v>
      </c>
      <c r="AV14"/>
      <c r="AW14" s="1106" t="s">
        <v>3728</v>
      </c>
      <c r="AX14" s="1104">
        <f t="shared" si="17"/>
        <v>0</v>
      </c>
      <c r="AY14" s="1105">
        <f t="shared" si="18"/>
        <v>0</v>
      </c>
      <c r="AZ14"/>
      <c r="BA14" s="1907" t="s">
        <v>3152</v>
      </c>
      <c r="BB14" s="1909">
        <f t="shared" si="19"/>
        <v>1</v>
      </c>
      <c r="BC14" s="1910"/>
      <c r="BD14"/>
      <c r="BE14" s="1907" t="s">
        <v>3152</v>
      </c>
      <c r="BF14" s="1909">
        <f t="shared" si="20"/>
        <v>1</v>
      </c>
      <c r="BG14" s="1910"/>
      <c r="BH14"/>
      <c r="BI14" s="1907" t="s">
        <v>3152</v>
      </c>
      <c r="BJ14" s="1909">
        <f t="shared" si="21"/>
        <v>0</v>
      </c>
      <c r="BK14" s="1910"/>
      <c r="BL14"/>
      <c r="BM14" s="1907" t="s">
        <v>3152</v>
      </c>
      <c r="BN14" s="1909">
        <f t="shared" si="22"/>
        <v>1</v>
      </c>
      <c r="BO14" s="1910"/>
      <c r="BP14"/>
      <c r="BQ14" s="1951" t="s">
        <v>3728</v>
      </c>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row>
    <row r="15" spans="2:164" ht="14.45" hidden="1" customHeight="1">
      <c r="B15" s="1886" t="s">
        <v>956</v>
      </c>
      <c r="C15" s="1598" t="s">
        <v>3103</v>
      </c>
      <c r="D15" s="1570">
        <v>0.37013888888888885</v>
      </c>
      <c r="E15" s="1887">
        <v>21</v>
      </c>
      <c r="F15" s="1887">
        <v>3765</v>
      </c>
      <c r="G15" s="1572">
        <f t="shared" si="4"/>
        <v>8.6045155069552209E-2</v>
      </c>
      <c r="H15" s="1572">
        <f t="shared" si="5"/>
        <v>4.097388336645344E-3</v>
      </c>
      <c r="I15" s="1573">
        <v>40</v>
      </c>
      <c r="J15" s="1573">
        <v>2112</v>
      </c>
      <c r="K15" s="1574">
        <f t="shared" si="6"/>
        <v>9.1938211601540143E-2</v>
      </c>
      <c r="L15" s="1574">
        <f t="shared" si="7"/>
        <v>2.2984552900385037E-3</v>
      </c>
      <c r="M15" s="1573">
        <v>45</v>
      </c>
      <c r="N15" s="1573">
        <v>411</v>
      </c>
      <c r="O15" s="1574">
        <f t="shared" si="8"/>
        <v>2.0127808044158202E-2</v>
      </c>
      <c r="P15" s="1574">
        <f t="shared" si="9"/>
        <v>4.4728462320351559E-4</v>
      </c>
      <c r="Q15" s="1574"/>
      <c r="R15" s="1575"/>
      <c r="S15" s="1574">
        <f t="shared" si="0"/>
        <v>0</v>
      </c>
      <c r="T15" s="1574">
        <f t="shared" si="1"/>
        <v>0</v>
      </c>
      <c r="U15" s="1859">
        <f t="shared" si="23"/>
        <v>0.19811117471525055</v>
      </c>
      <c r="V15" s="1859">
        <f t="shared" si="24"/>
        <v>6.8431282498873629E-3</v>
      </c>
      <c r="W15" s="1860"/>
      <c r="X15" s="1861" t="str">
        <f>_xlfn.XLOOKUP(事故加停電時間!$B15,饋線資料表[饋線
代號],饋線資料表[S/S],"找不到")</f>
        <v>福興</v>
      </c>
      <c r="Y15" s="1861" t="str">
        <f>_xlfn.XLOOKUP(事故加停電時間!$B15,饋線資料表[饋線
代號],饋線資料表[饋線別],"找不到")</f>
        <v>9I23</v>
      </c>
      <c r="Z15" s="1878" t="s">
        <v>3107</v>
      </c>
      <c r="AA15" s="1879" t="s">
        <v>3093</v>
      </c>
      <c r="AB15" s="1862"/>
      <c r="AC15" s="1863">
        <v>51</v>
      </c>
      <c r="AD15" s="1861">
        <v>2</v>
      </c>
      <c r="AE15" s="1864" t="s">
        <v>3671</v>
      </c>
      <c r="AF15" s="1865" t="s">
        <v>3098</v>
      </c>
      <c r="AG15" s="1866">
        <f t="shared" si="25"/>
        <v>0.19811117471525055</v>
      </c>
      <c r="AH15" s="1867"/>
      <c r="AI15"/>
      <c r="AJ15" s="1958" t="s">
        <v>3729</v>
      </c>
      <c r="AK15" s="1851">
        <f t="shared" si="2"/>
        <v>0</v>
      </c>
      <c r="AL15" s="1851">
        <f t="shared" si="3"/>
        <v>0</v>
      </c>
      <c r="AM15" s="1319"/>
      <c r="AN15" s="1850" t="s">
        <v>3729</v>
      </c>
      <c r="AO15" s="1851">
        <f t="shared" si="13"/>
        <v>0</v>
      </c>
      <c r="AP15" s="1851">
        <f t="shared" si="14"/>
        <v>0</v>
      </c>
      <c r="AQ15" s="1319"/>
      <c r="AR15"/>
      <c r="AS15" s="1106" t="s">
        <v>3729</v>
      </c>
      <c r="AT15" s="1104">
        <f t="shared" si="15"/>
        <v>0</v>
      </c>
      <c r="AU15" s="1105">
        <f t="shared" si="16"/>
        <v>0</v>
      </c>
      <c r="AV15"/>
      <c r="AW15" s="1106" t="s">
        <v>3729</v>
      </c>
      <c r="AX15" s="1104">
        <f t="shared" si="17"/>
        <v>0</v>
      </c>
      <c r="AY15" s="1105">
        <f t="shared" si="18"/>
        <v>0</v>
      </c>
      <c r="AZ15"/>
      <c r="BA15" s="1907" t="s">
        <v>3167</v>
      </c>
      <c r="BB15" s="1909">
        <f t="shared" si="19"/>
        <v>0</v>
      </c>
      <c r="BC15" s="1910"/>
      <c r="BD15"/>
      <c r="BE15" s="1907" t="s">
        <v>3167</v>
      </c>
      <c r="BF15" s="1909">
        <f t="shared" si="20"/>
        <v>0</v>
      </c>
      <c r="BG15" s="1910"/>
      <c r="BH15"/>
      <c r="BI15" s="1907" t="s">
        <v>3167</v>
      </c>
      <c r="BJ15" s="1909">
        <f t="shared" si="21"/>
        <v>0</v>
      </c>
      <c r="BK15" s="1910"/>
      <c r="BL15"/>
      <c r="BM15" s="1907" t="s">
        <v>3167</v>
      </c>
      <c r="BN15" s="1909">
        <f t="shared" si="22"/>
        <v>0</v>
      </c>
      <c r="BO15" s="1910"/>
      <c r="BP15"/>
      <c r="BQ15" s="1950" t="s">
        <v>3729</v>
      </c>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row>
    <row r="16" spans="2:164" ht="14.45" hidden="1" customHeight="1">
      <c r="B16" s="1889" t="s">
        <v>848</v>
      </c>
      <c r="C16" s="1591" t="s">
        <v>3108</v>
      </c>
      <c r="D16" s="1615">
        <v>7.9166666666666663E-2</v>
      </c>
      <c r="E16" s="1887">
        <v>40</v>
      </c>
      <c r="F16" s="1887">
        <v>1658</v>
      </c>
      <c r="G16" s="1572">
        <f t="shared" si="4"/>
        <v>7.217497861522422E-2</v>
      </c>
      <c r="H16" s="1572">
        <f t="shared" si="5"/>
        <v>1.8043744653806054E-3</v>
      </c>
      <c r="I16" s="1887">
        <v>97</v>
      </c>
      <c r="J16" s="1887">
        <v>710</v>
      </c>
      <c r="K16" s="1574">
        <f t="shared" si="6"/>
        <v>7.4950102189844575E-2</v>
      </c>
      <c r="L16" s="1574">
        <f t="shared" si="7"/>
        <v>7.7268146587468626E-4</v>
      </c>
      <c r="M16" s="1887">
        <v>154</v>
      </c>
      <c r="N16" s="1887">
        <v>460</v>
      </c>
      <c r="O16" s="1574">
        <f t="shared" si="8"/>
        <v>7.7094021186708134E-2</v>
      </c>
      <c r="P16" s="1574">
        <f t="shared" si="9"/>
        <v>5.0061052718641645E-4</v>
      </c>
      <c r="Q16" s="1574"/>
      <c r="R16" s="1575"/>
      <c r="S16" s="1574">
        <f t="shared" si="0"/>
        <v>0</v>
      </c>
      <c r="T16" s="1574">
        <f t="shared" si="1"/>
        <v>0</v>
      </c>
      <c r="U16" s="1859">
        <f t="shared" ref="U16:U21" si="26">G16+K16+O16</f>
        <v>0.22421910199177694</v>
      </c>
      <c r="V16" s="1859">
        <f t="shared" ref="V16:V21" si="27">H16+L16+P16</f>
        <v>3.0776664584417079E-3</v>
      </c>
      <c r="W16" s="1860"/>
      <c r="X16" s="1861" t="str">
        <f>_xlfn.XLOOKUP(事故加停電時間!$B16,饋線資料表[饋線
代號],饋線資料表[S/S],"找不到")</f>
        <v>草湖</v>
      </c>
      <c r="Y16" s="1861" t="str">
        <f>_xlfn.XLOOKUP(事故加停電時間!$B16,饋線資料表[饋線
代號],饋線資料表[饋線別],"找不到")</f>
        <v>草苑線</v>
      </c>
      <c r="Z16" s="1878" t="s">
        <v>3109</v>
      </c>
      <c r="AA16" s="1880" t="s">
        <v>3110</v>
      </c>
      <c r="AB16" s="1862"/>
      <c r="AC16" s="1863" t="s">
        <v>3091</v>
      </c>
      <c r="AD16" s="1861">
        <v>1</v>
      </c>
      <c r="AE16" s="1864" t="s">
        <v>3591</v>
      </c>
      <c r="AF16" s="1865" t="s">
        <v>3098</v>
      </c>
      <c r="AG16" s="1866">
        <f t="shared" ref="AG16:AG21" si="28">U16</f>
        <v>0.22421910199177694</v>
      </c>
      <c r="AH16" s="1867"/>
      <c r="AI16"/>
      <c r="AJ16" s="1959" t="s">
        <v>3730</v>
      </c>
      <c r="AK16" s="1851">
        <f t="shared" si="2"/>
        <v>0</v>
      </c>
      <c r="AL16" s="1851">
        <f t="shared" si="3"/>
        <v>0</v>
      </c>
      <c r="AM16" s="1319"/>
      <c r="AN16" s="1850" t="s">
        <v>3730</v>
      </c>
      <c r="AO16" s="1851">
        <f t="shared" si="13"/>
        <v>0</v>
      </c>
      <c r="AP16" s="1851">
        <f t="shared" si="14"/>
        <v>0</v>
      </c>
      <c r="AQ16" s="1319"/>
      <c r="AR16"/>
      <c r="AS16" s="1106" t="s">
        <v>3730</v>
      </c>
      <c r="AT16" s="1104">
        <f t="shared" si="15"/>
        <v>0</v>
      </c>
      <c r="AU16" s="1105">
        <f t="shared" si="16"/>
        <v>0</v>
      </c>
      <c r="AV16"/>
      <c r="AW16" s="1106" t="s">
        <v>3730</v>
      </c>
      <c r="AX16" s="1104">
        <f t="shared" si="17"/>
        <v>0</v>
      </c>
      <c r="AY16" s="1105">
        <f t="shared" si="18"/>
        <v>0</v>
      </c>
      <c r="AZ16"/>
      <c r="BA16" s="1907" t="s">
        <v>3181</v>
      </c>
      <c r="BB16" s="1909">
        <f t="shared" si="19"/>
        <v>0</v>
      </c>
      <c r="BC16" s="1910"/>
      <c r="BD16"/>
      <c r="BE16" s="1907" t="s">
        <v>3181</v>
      </c>
      <c r="BF16" s="1909">
        <f t="shared" si="20"/>
        <v>2</v>
      </c>
      <c r="BG16" s="1910"/>
      <c r="BH16"/>
      <c r="BI16" s="1907" t="s">
        <v>3181</v>
      </c>
      <c r="BJ16" s="1909">
        <f t="shared" si="21"/>
        <v>0</v>
      </c>
      <c r="BK16" s="1910"/>
      <c r="BL16"/>
      <c r="BM16" s="1907" t="s">
        <v>3181</v>
      </c>
      <c r="BN16" s="1909">
        <f t="shared" si="22"/>
        <v>0</v>
      </c>
      <c r="BO16" s="1910"/>
      <c r="BP16"/>
      <c r="BQ16" s="1951" t="s">
        <v>3730</v>
      </c>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row>
    <row r="17" spans="2:164" ht="14.45" hidden="1" customHeight="1">
      <c r="B17" s="1891" t="s">
        <v>549</v>
      </c>
      <c r="C17" s="1892" t="s">
        <v>3108</v>
      </c>
      <c r="D17" s="1893">
        <v>0.35625000000000001</v>
      </c>
      <c r="E17" s="1894" t="s">
        <v>5131</v>
      </c>
      <c r="F17" s="1624" t="s">
        <v>3111</v>
      </c>
      <c r="G17" s="1572" t="e">
        <f t="shared" si="4"/>
        <v>#VALUE!</v>
      </c>
      <c r="H17" s="1572">
        <f t="shared" si="5"/>
        <v>8.706270038024635E-6</v>
      </c>
      <c r="I17" s="1887"/>
      <c r="J17" s="1887"/>
      <c r="K17" s="1574">
        <f t="shared" si="6"/>
        <v>0</v>
      </c>
      <c r="L17" s="1574">
        <f t="shared" si="7"/>
        <v>0</v>
      </c>
      <c r="M17" s="1887"/>
      <c r="N17" s="1887"/>
      <c r="O17" s="1574">
        <f t="shared" si="8"/>
        <v>0</v>
      </c>
      <c r="P17" s="1574">
        <f t="shared" si="9"/>
        <v>0</v>
      </c>
      <c r="Q17" s="1574"/>
      <c r="R17" s="1575"/>
      <c r="S17" s="1574">
        <f t="shared" si="0"/>
        <v>0</v>
      </c>
      <c r="T17" s="1574">
        <f t="shared" si="1"/>
        <v>0</v>
      </c>
      <c r="U17" s="1859" t="e">
        <f t="shared" si="26"/>
        <v>#VALUE!</v>
      </c>
      <c r="V17" s="1859">
        <f t="shared" si="27"/>
        <v>8.706270038024635E-6</v>
      </c>
      <c r="W17" s="1860"/>
      <c r="X17" s="1861" t="str">
        <f>_xlfn.XLOOKUP(事故加停電時間!$B17,饋線資料表[饋線
代號],饋線資料表[S/S],"找不到")</f>
        <v>鹿西</v>
      </c>
      <c r="Y17" s="1861" t="str">
        <f>_xlfn.XLOOKUP(事故加停電時間!$B17,饋線資料表[饋線
代號],饋線資料表[饋線別],"找不到")</f>
        <v>9F63</v>
      </c>
      <c r="Z17" s="1881" t="s">
        <v>3112</v>
      </c>
      <c r="AA17" s="1882" t="s">
        <v>3096</v>
      </c>
      <c r="AB17" s="1862"/>
      <c r="AC17" s="1863" t="s">
        <v>1231</v>
      </c>
      <c r="AD17" s="1861">
        <v>1</v>
      </c>
      <c r="AE17" s="1864" t="s">
        <v>3494</v>
      </c>
      <c r="AF17" s="1865" t="s">
        <v>3098</v>
      </c>
      <c r="AG17" s="1866" t="e">
        <f t="shared" si="28"/>
        <v>#VALUE!</v>
      </c>
      <c r="AH17" s="1867"/>
      <c r="AI17"/>
      <c r="AJ17" s="1958" t="s">
        <v>3731</v>
      </c>
      <c r="AK17" s="1851">
        <f t="shared" si="2"/>
        <v>0</v>
      </c>
      <c r="AL17" s="1851">
        <f t="shared" si="3"/>
        <v>0</v>
      </c>
      <c r="AM17" s="1319"/>
      <c r="AN17" s="1850" t="s">
        <v>3731</v>
      </c>
      <c r="AO17" s="1851">
        <f t="shared" si="13"/>
        <v>0</v>
      </c>
      <c r="AP17" s="1851">
        <f t="shared" si="14"/>
        <v>0</v>
      </c>
      <c r="AQ17" s="1319"/>
      <c r="AR17"/>
      <c r="AS17" s="1106" t="s">
        <v>3731</v>
      </c>
      <c r="AT17" s="1104">
        <f t="shared" si="15"/>
        <v>0</v>
      </c>
      <c r="AU17" s="1105">
        <f t="shared" si="16"/>
        <v>0</v>
      </c>
      <c r="AV17"/>
      <c r="AW17" s="1106" t="s">
        <v>3731</v>
      </c>
      <c r="AX17" s="1104">
        <f t="shared" si="17"/>
        <v>0</v>
      </c>
      <c r="AY17" s="1105">
        <f t="shared" si="18"/>
        <v>0</v>
      </c>
      <c r="AZ17"/>
      <c r="BA17" s="1907" t="s">
        <v>3194</v>
      </c>
      <c r="BB17" s="1909">
        <f t="shared" si="19"/>
        <v>2</v>
      </c>
      <c r="BC17" s="1910"/>
      <c r="BD17"/>
      <c r="BE17" s="1907" t="s">
        <v>1674</v>
      </c>
      <c r="BF17" s="1909">
        <f t="shared" si="20"/>
        <v>3</v>
      </c>
      <c r="BG17" s="1910"/>
      <c r="BH17"/>
      <c r="BI17" s="1907" t="s">
        <v>3194</v>
      </c>
      <c r="BJ17" s="1909">
        <f t="shared" si="21"/>
        <v>0</v>
      </c>
      <c r="BK17" s="1910"/>
      <c r="BL17"/>
      <c r="BM17" s="1907" t="s">
        <v>3194</v>
      </c>
      <c r="BN17" s="1909">
        <f t="shared" si="22"/>
        <v>0</v>
      </c>
      <c r="BO17" s="1910"/>
      <c r="BP17"/>
      <c r="BQ17" s="1950" t="s">
        <v>3731</v>
      </c>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row>
    <row r="18" spans="2:164" ht="14.45" hidden="1" customHeight="1">
      <c r="B18" s="1886" t="s">
        <v>229</v>
      </c>
      <c r="C18" s="1598" t="s">
        <v>3113</v>
      </c>
      <c r="D18" s="1570">
        <v>0.63263888888888886</v>
      </c>
      <c r="E18" s="1894">
        <v>10</v>
      </c>
      <c r="F18" s="1624" t="s">
        <v>3114</v>
      </c>
      <c r="G18" s="1572">
        <f t="shared" si="4"/>
        <v>8.8695126012375957E-3</v>
      </c>
      <c r="H18" s="1572">
        <f t="shared" si="5"/>
        <v>8.8695126012375964E-4</v>
      </c>
      <c r="I18" s="1887"/>
      <c r="J18" s="1887"/>
      <c r="K18" s="1574">
        <f t="shared" si="6"/>
        <v>0</v>
      </c>
      <c r="L18" s="1574">
        <f t="shared" si="7"/>
        <v>0</v>
      </c>
      <c r="M18" s="1887"/>
      <c r="N18" s="1887"/>
      <c r="O18" s="1574">
        <f t="shared" si="8"/>
        <v>0</v>
      </c>
      <c r="P18" s="1574">
        <f t="shared" si="9"/>
        <v>0</v>
      </c>
      <c r="Q18" s="1574"/>
      <c r="R18" s="1575"/>
      <c r="S18" s="1574">
        <f t="shared" si="0"/>
        <v>0</v>
      </c>
      <c r="T18" s="1574">
        <f t="shared" si="1"/>
        <v>0</v>
      </c>
      <c r="U18" s="1859">
        <f t="shared" si="26"/>
        <v>8.8695126012375957E-3</v>
      </c>
      <c r="V18" s="1859">
        <f t="shared" si="27"/>
        <v>8.8695126012375964E-4</v>
      </c>
      <c r="W18" s="1860"/>
      <c r="X18" s="1861" t="str">
        <f>_xlfn.XLOOKUP(事故加停電時間!$B18,饋線資料表[饋線
代號],饋線資料表[S/S],"找不到")</f>
        <v>大城</v>
      </c>
      <c r="Y18" s="1861" t="str">
        <f>_xlfn.XLOOKUP(事故加停電時間!$B18,饋線資料表[饋線
代號],饋線資料表[饋線別],"找不到")</f>
        <v>9L36</v>
      </c>
      <c r="Z18" s="1881" t="s">
        <v>3115</v>
      </c>
      <c r="AA18" s="1883" t="s">
        <v>3105</v>
      </c>
      <c r="AB18" s="1862"/>
      <c r="AC18" s="1863">
        <v>51</v>
      </c>
      <c r="AD18" s="1861">
        <v>1</v>
      </c>
      <c r="AE18" s="1864" t="s">
        <v>3591</v>
      </c>
      <c r="AF18" s="1865" t="s">
        <v>3116</v>
      </c>
      <c r="AG18" s="1866">
        <f t="shared" si="28"/>
        <v>8.8695126012375957E-3</v>
      </c>
      <c r="AH18" s="1867"/>
      <c r="AI18"/>
      <c r="AJ18" s="1959" t="s">
        <v>3732</v>
      </c>
      <c r="AK18" s="1851">
        <f t="shared" si="2"/>
        <v>0</v>
      </c>
      <c r="AL18" s="1851">
        <f t="shared" si="3"/>
        <v>0</v>
      </c>
      <c r="AM18" s="1319"/>
      <c r="AN18" s="1850" t="s">
        <v>3732</v>
      </c>
      <c r="AO18" s="1851">
        <f t="shared" si="13"/>
        <v>0</v>
      </c>
      <c r="AP18" s="1851">
        <f t="shared" si="14"/>
        <v>0</v>
      </c>
      <c r="AQ18" s="1319"/>
      <c r="AR18"/>
      <c r="AS18" s="1106" t="s">
        <v>3732</v>
      </c>
      <c r="AT18" s="1104">
        <f t="shared" si="15"/>
        <v>0</v>
      </c>
      <c r="AU18" s="1105">
        <f t="shared" si="16"/>
        <v>0</v>
      </c>
      <c r="AV18"/>
      <c r="AW18" s="1106" t="s">
        <v>3732</v>
      </c>
      <c r="AX18" s="1104">
        <f t="shared" si="17"/>
        <v>0</v>
      </c>
      <c r="AY18" s="1105">
        <f t="shared" si="18"/>
        <v>0</v>
      </c>
      <c r="AZ18"/>
      <c r="BA18" s="1907" t="s">
        <v>3197</v>
      </c>
      <c r="BB18" s="1909">
        <f t="shared" si="19"/>
        <v>0</v>
      </c>
      <c r="BC18" s="1910"/>
      <c r="BD18"/>
      <c r="BE18" s="1907" t="s">
        <v>3197</v>
      </c>
      <c r="BF18" s="1909">
        <f t="shared" si="20"/>
        <v>0</v>
      </c>
      <c r="BG18" s="1910"/>
      <c r="BH18"/>
      <c r="BI18" s="1907" t="s">
        <v>3197</v>
      </c>
      <c r="BJ18" s="1909">
        <f t="shared" si="21"/>
        <v>0</v>
      </c>
      <c r="BK18" s="1910"/>
      <c r="BL18"/>
      <c r="BM18" s="1907" t="s">
        <v>3197</v>
      </c>
      <c r="BN18" s="1909">
        <f t="shared" si="22"/>
        <v>0</v>
      </c>
      <c r="BO18" s="1910"/>
      <c r="BP18"/>
      <c r="BQ18" s="1951" t="s">
        <v>3732</v>
      </c>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row>
    <row r="19" spans="2:164" ht="14.45" hidden="1" customHeight="1">
      <c r="B19" s="1889" t="s">
        <v>1469</v>
      </c>
      <c r="C19" s="1591" t="s">
        <v>3117</v>
      </c>
      <c r="D19" s="1615">
        <v>0.58402777777777781</v>
      </c>
      <c r="E19" s="1894">
        <v>18</v>
      </c>
      <c r="F19" s="1624" t="s">
        <v>3118</v>
      </c>
      <c r="G19" s="1572">
        <f t="shared" si="4"/>
        <v>3.7415195488410867E-3</v>
      </c>
      <c r="H19" s="1572">
        <f t="shared" si="5"/>
        <v>2.0786219715783813E-4</v>
      </c>
      <c r="I19" s="1887">
        <v>64</v>
      </c>
      <c r="J19" s="1887">
        <v>100</v>
      </c>
      <c r="K19" s="1574">
        <f t="shared" si="6"/>
        <v>6.9650160304197076E-3</v>
      </c>
      <c r="L19" s="1574">
        <f t="shared" si="7"/>
        <v>1.0882837547530793E-4</v>
      </c>
      <c r="M19" s="1887"/>
      <c r="N19" s="1887"/>
      <c r="O19" s="1574">
        <f t="shared" si="8"/>
        <v>0</v>
      </c>
      <c r="P19" s="1574">
        <f t="shared" si="9"/>
        <v>0</v>
      </c>
      <c r="Q19" s="1574"/>
      <c r="R19" s="1575"/>
      <c r="S19" s="1574">
        <f t="shared" si="0"/>
        <v>0</v>
      </c>
      <c r="T19" s="1574">
        <f t="shared" si="1"/>
        <v>0</v>
      </c>
      <c r="U19" s="1859">
        <f t="shared" si="26"/>
        <v>1.0706535579260795E-2</v>
      </c>
      <c r="V19" s="1859">
        <f t="shared" si="27"/>
        <v>3.1669057263314609E-4</v>
      </c>
      <c r="W19" s="1860"/>
      <c r="X19" s="1861" t="str">
        <f>_xlfn.XLOOKUP(事故加停電時間!$B19,饋線資料表[饋線
代號],饋線資料表[S/S],"找不到")</f>
        <v>草港</v>
      </c>
      <c r="Y19" s="1861" t="str">
        <f>_xlfn.XLOOKUP(事故加停電時間!$B19,饋線資料表[饋線
代號],饋線資料表[饋線別],"找不到")</f>
        <v>南勢線</v>
      </c>
      <c r="Z19" s="1881" t="s">
        <v>3119</v>
      </c>
      <c r="AA19" s="1883" t="s">
        <v>3120</v>
      </c>
      <c r="AB19" s="1862"/>
      <c r="AC19" s="1863">
        <v>51</v>
      </c>
      <c r="AD19" s="1861">
        <v>1</v>
      </c>
      <c r="AE19" s="1864" t="s">
        <v>3589</v>
      </c>
      <c r="AF19" s="1865" t="s">
        <v>3116</v>
      </c>
      <c r="AG19" s="1866">
        <f t="shared" si="28"/>
        <v>1.0706535579260795E-2</v>
      </c>
      <c r="AH19" s="1867"/>
      <c r="AI19"/>
      <c r="AJ19" s="1958" t="s">
        <v>3733</v>
      </c>
      <c r="AK19" s="1851">
        <f t="shared" si="2"/>
        <v>0</v>
      </c>
      <c r="AL19" s="1851">
        <f t="shared" si="3"/>
        <v>0</v>
      </c>
      <c r="AM19" s="1319"/>
      <c r="AN19" s="1850" t="s">
        <v>3733</v>
      </c>
      <c r="AO19" s="1851">
        <f t="shared" si="13"/>
        <v>0</v>
      </c>
      <c r="AP19" s="1851">
        <f t="shared" si="14"/>
        <v>0</v>
      </c>
      <c r="AQ19" s="1319"/>
      <c r="AR19"/>
      <c r="AS19" s="1106" t="s">
        <v>3733</v>
      </c>
      <c r="AT19" s="1104">
        <f t="shared" si="15"/>
        <v>0</v>
      </c>
      <c r="AU19" s="1105">
        <f t="shared" si="16"/>
        <v>0</v>
      </c>
      <c r="AV19"/>
      <c r="AW19" s="1106" t="s">
        <v>3733</v>
      </c>
      <c r="AX19" s="1104">
        <f t="shared" si="17"/>
        <v>0.23309405601178829</v>
      </c>
      <c r="AY19" s="1105">
        <f t="shared" si="18"/>
        <v>3.8285822492213329E-3</v>
      </c>
      <c r="AZ19"/>
      <c r="BA19" s="1907" t="s">
        <v>3212</v>
      </c>
      <c r="BB19" s="1909">
        <f t="shared" si="19"/>
        <v>0</v>
      </c>
      <c r="BC19" s="1910"/>
      <c r="BD19"/>
      <c r="BE19" s="1907" t="s">
        <v>3212</v>
      </c>
      <c r="BF19" s="1909">
        <f t="shared" si="20"/>
        <v>0</v>
      </c>
      <c r="BG19" s="1910"/>
      <c r="BH19"/>
      <c r="BI19" s="1907" t="s">
        <v>3212</v>
      </c>
      <c r="BJ19" s="1909">
        <f t="shared" si="21"/>
        <v>0</v>
      </c>
      <c r="BK19" s="1910"/>
      <c r="BL19"/>
      <c r="BM19" s="1907" t="s">
        <v>3212</v>
      </c>
      <c r="BN19" s="1909">
        <f t="shared" si="22"/>
        <v>0</v>
      </c>
      <c r="BO19" s="1910"/>
      <c r="BP19"/>
      <c r="BQ19" s="1950" t="s">
        <v>3733</v>
      </c>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row>
    <row r="20" spans="2:164" ht="14.45" hidden="1" customHeight="1">
      <c r="B20" s="1895" t="s">
        <v>1440</v>
      </c>
      <c r="C20" s="1630" t="s">
        <v>3121</v>
      </c>
      <c r="D20" s="1631">
        <v>0.44027777777777777</v>
      </c>
      <c r="E20" s="1624" t="s">
        <v>3122</v>
      </c>
      <c r="F20" s="1624" t="s">
        <v>3123</v>
      </c>
      <c r="G20" s="1572">
        <f t="shared" si="4"/>
        <v>8.562616582397228E-3</v>
      </c>
      <c r="H20" s="1572">
        <f t="shared" si="5"/>
        <v>1.2232309403424611E-3</v>
      </c>
      <c r="I20" s="1887">
        <v>40</v>
      </c>
      <c r="J20" s="1887">
        <v>1070</v>
      </c>
      <c r="K20" s="1574">
        <f t="shared" si="6"/>
        <v>4.6578544703431791E-2</v>
      </c>
      <c r="L20" s="1574">
        <f t="shared" si="7"/>
        <v>1.1644636175857949E-3</v>
      </c>
      <c r="M20" s="1887"/>
      <c r="N20" s="1887"/>
      <c r="O20" s="1574">
        <f t="shared" si="8"/>
        <v>0</v>
      </c>
      <c r="P20" s="1574">
        <f t="shared" si="9"/>
        <v>0</v>
      </c>
      <c r="Q20" s="1574"/>
      <c r="R20" s="1575"/>
      <c r="S20" s="1574">
        <f t="shared" si="0"/>
        <v>0</v>
      </c>
      <c r="T20" s="1574">
        <f t="shared" si="1"/>
        <v>0</v>
      </c>
      <c r="U20" s="1859">
        <f t="shared" si="26"/>
        <v>5.5141161285829021E-2</v>
      </c>
      <c r="V20" s="1859">
        <f t="shared" si="27"/>
        <v>2.3876945579282558E-3</v>
      </c>
      <c r="W20" s="1860"/>
      <c r="X20" s="1861" t="str">
        <f>_xlfn.XLOOKUP(事故加停電時間!$B20,饋線資料表[饋線
代號],饋線資料表[S/S],"找不到")</f>
        <v>二林</v>
      </c>
      <c r="Y20" s="1861" t="str">
        <f>_xlfn.XLOOKUP(事故加停電時間!$B20,饋線資料表[饋線
代號],饋線資料表[饋線別],"找不到")</f>
        <v>北平線</v>
      </c>
      <c r="Z20" s="1881" t="s">
        <v>3124</v>
      </c>
      <c r="AA20" s="1869" t="s">
        <v>3088</v>
      </c>
      <c r="AB20" s="1862"/>
      <c r="AC20" s="1863" t="s">
        <v>1231</v>
      </c>
      <c r="AD20" s="1861">
        <v>1</v>
      </c>
      <c r="AE20" s="1864" t="s">
        <v>3591</v>
      </c>
      <c r="AF20" s="1865" t="s">
        <v>3089</v>
      </c>
      <c r="AG20" s="1866">
        <f t="shared" si="28"/>
        <v>5.5141161285829021E-2</v>
      </c>
      <c r="AH20" s="1867"/>
      <c r="AI20"/>
      <c r="AJ20" s="1959" t="s">
        <v>3734</v>
      </c>
      <c r="AK20" s="1851">
        <f t="shared" si="2"/>
        <v>0</v>
      </c>
      <c r="AL20" s="1851">
        <f t="shared" si="3"/>
        <v>0</v>
      </c>
      <c r="AM20" s="1319"/>
      <c r="AN20" s="1850" t="s">
        <v>3734</v>
      </c>
      <c r="AO20" s="1851">
        <f t="shared" si="13"/>
        <v>0</v>
      </c>
      <c r="AP20" s="1851">
        <f t="shared" si="14"/>
        <v>0</v>
      </c>
      <c r="AQ20" s="1319"/>
      <c r="AR20"/>
      <c r="AS20" s="1106" t="s">
        <v>3734</v>
      </c>
      <c r="AT20" s="1104">
        <f t="shared" si="15"/>
        <v>0</v>
      </c>
      <c r="AU20" s="1105">
        <f t="shared" si="16"/>
        <v>0</v>
      </c>
      <c r="AV20"/>
      <c r="AW20" s="1106" t="s">
        <v>3734</v>
      </c>
      <c r="AX20" s="1104">
        <f t="shared" si="17"/>
        <v>0</v>
      </c>
      <c r="AY20" s="1105">
        <f t="shared" si="18"/>
        <v>0</v>
      </c>
      <c r="AZ20"/>
      <c r="BA20" s="1907" t="s">
        <v>3216</v>
      </c>
      <c r="BB20" s="1909">
        <f t="shared" si="19"/>
        <v>0</v>
      </c>
      <c r="BC20" s="1910"/>
      <c r="BD20"/>
      <c r="BE20" s="1907" t="s">
        <v>3216</v>
      </c>
      <c r="BF20" s="1909">
        <f t="shared" si="20"/>
        <v>0</v>
      </c>
      <c r="BG20" s="1910"/>
      <c r="BH20"/>
      <c r="BI20" s="1907" t="s">
        <v>3216</v>
      </c>
      <c r="BJ20" s="1909">
        <f t="shared" si="21"/>
        <v>0</v>
      </c>
      <c r="BK20" s="1910"/>
      <c r="BL20"/>
      <c r="BM20" s="1907" t="s">
        <v>3216</v>
      </c>
      <c r="BN20" s="1909">
        <f t="shared" si="22"/>
        <v>0</v>
      </c>
      <c r="BO20" s="1910"/>
      <c r="BP20"/>
      <c r="BQ20" s="1951" t="s">
        <v>3734</v>
      </c>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row>
    <row r="21" spans="2:164" ht="14.45" hidden="1" customHeight="1">
      <c r="B21" s="1891" t="s">
        <v>578</v>
      </c>
      <c r="C21" s="1892" t="s">
        <v>3125</v>
      </c>
      <c r="D21" s="1570">
        <v>0.92222222222222217</v>
      </c>
      <c r="E21" s="1894">
        <v>1</v>
      </c>
      <c r="F21" s="1624" t="s">
        <v>3126</v>
      </c>
      <c r="G21" s="1572">
        <f t="shared" si="4"/>
        <v>1.3494718558938184E-4</v>
      </c>
      <c r="H21" s="1572">
        <f t="shared" si="5"/>
        <v>1.3494718558938184E-4</v>
      </c>
      <c r="I21" s="1887">
        <v>34</v>
      </c>
      <c r="J21" s="1887">
        <v>1</v>
      </c>
      <c r="K21" s="1574">
        <f t="shared" si="6"/>
        <v>3.7001647661604699E-5</v>
      </c>
      <c r="L21" s="1574">
        <f t="shared" si="7"/>
        <v>1.0882837547530794E-6</v>
      </c>
      <c r="M21" s="1887"/>
      <c r="N21" s="1887"/>
      <c r="O21" s="1574">
        <f t="shared" si="8"/>
        <v>0</v>
      </c>
      <c r="P21" s="1574">
        <f t="shared" si="9"/>
        <v>0</v>
      </c>
      <c r="Q21" s="1574"/>
      <c r="R21" s="1575"/>
      <c r="S21" s="1574">
        <f t="shared" si="0"/>
        <v>0</v>
      </c>
      <c r="T21" s="1574">
        <f t="shared" si="1"/>
        <v>0</v>
      </c>
      <c r="U21" s="1859">
        <f t="shared" si="26"/>
        <v>1.7194883325098655E-4</v>
      </c>
      <c r="V21" s="1859">
        <f t="shared" si="27"/>
        <v>1.3603546934413491E-4</v>
      </c>
      <c r="W21" s="1860"/>
      <c r="X21" s="1861" t="str">
        <f>_xlfn.XLOOKUP(事故加停電時間!$B21,饋線資料表[饋線
代號],饋線資料表[S/S],"找不到")</f>
        <v>溪湖</v>
      </c>
      <c r="Y21" s="1861" t="str">
        <f>_xlfn.XLOOKUP(事故加停電時間!$B21,饋線資料表[饋線
代號],饋線資料表[饋線別],"找不到")</f>
        <v>溪東線</v>
      </c>
      <c r="Z21" s="1881" t="s">
        <v>3127</v>
      </c>
      <c r="AA21" s="1869" t="s">
        <v>3128</v>
      </c>
      <c r="AB21" s="1862"/>
      <c r="AC21" s="1863" t="s">
        <v>3091</v>
      </c>
      <c r="AD21" s="1861">
        <v>2</v>
      </c>
      <c r="AE21" s="1864" t="s">
        <v>3590</v>
      </c>
      <c r="AF21" s="1865" t="s">
        <v>3128</v>
      </c>
      <c r="AG21" s="1866">
        <f t="shared" si="28"/>
        <v>1.7194883325098655E-4</v>
      </c>
      <c r="AH21" s="1867"/>
      <c r="AI21"/>
      <c r="AJ21" s="1958" t="s">
        <v>3735</v>
      </c>
      <c r="AK21" s="1851">
        <f t="shared" si="2"/>
        <v>0</v>
      </c>
      <c r="AL21" s="1851">
        <f t="shared" si="3"/>
        <v>0</v>
      </c>
      <c r="AM21" s="1319"/>
      <c r="AN21" s="1850" t="s">
        <v>3735</v>
      </c>
      <c r="AO21" s="1851">
        <f t="shared" si="13"/>
        <v>0</v>
      </c>
      <c r="AP21" s="1851">
        <f t="shared" si="14"/>
        <v>0</v>
      </c>
      <c r="AQ21" s="1319"/>
      <c r="AR21"/>
      <c r="AS21" s="1106" t="s">
        <v>3735</v>
      </c>
      <c r="AT21" s="1104">
        <f t="shared" si="15"/>
        <v>0</v>
      </c>
      <c r="AU21" s="1105">
        <f t="shared" si="16"/>
        <v>0</v>
      </c>
      <c r="AV21"/>
      <c r="AW21" s="1106" t="s">
        <v>3735</v>
      </c>
      <c r="AX21" s="1104">
        <f t="shared" si="17"/>
        <v>0</v>
      </c>
      <c r="AY21" s="1105">
        <f t="shared" si="18"/>
        <v>0</v>
      </c>
      <c r="AZ21"/>
      <c r="BA21" s="1907" t="s">
        <v>3132</v>
      </c>
      <c r="BB21" s="1909">
        <f t="shared" si="19"/>
        <v>0</v>
      </c>
      <c r="BC21" s="1910"/>
      <c r="BD21"/>
      <c r="BE21" s="1907" t="s">
        <v>3132</v>
      </c>
      <c r="BF21" s="1909">
        <f t="shared" si="20"/>
        <v>0</v>
      </c>
      <c r="BG21" s="1910"/>
      <c r="BH21"/>
      <c r="BI21" s="1907" t="s">
        <v>3132</v>
      </c>
      <c r="BJ21" s="1909">
        <f t="shared" si="21"/>
        <v>0</v>
      </c>
      <c r="BK21" s="1910"/>
      <c r="BL21"/>
      <c r="BM21" s="1907" t="s">
        <v>3132</v>
      </c>
      <c r="BN21" s="1909">
        <f t="shared" si="22"/>
        <v>0</v>
      </c>
      <c r="BO21" s="1910"/>
      <c r="BP21"/>
      <c r="BQ21" s="1950" t="s">
        <v>3735</v>
      </c>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row>
    <row r="22" spans="2:164" ht="14.45" hidden="1" customHeight="1">
      <c r="B22" s="1891" t="s">
        <v>1493</v>
      </c>
      <c r="C22" s="1892" t="s">
        <v>3129</v>
      </c>
      <c r="D22" s="1570">
        <v>0.21597222222222223</v>
      </c>
      <c r="E22" s="1887">
        <v>1</v>
      </c>
      <c r="F22" s="1632" t="s">
        <v>3130</v>
      </c>
      <c r="G22" s="1572">
        <f t="shared" si="4"/>
        <v>8.8912782763326582E-4</v>
      </c>
      <c r="H22" s="1572">
        <f t="shared" si="5"/>
        <v>8.8912782763326582E-4</v>
      </c>
      <c r="I22" s="1887">
        <v>77</v>
      </c>
      <c r="J22" s="1887">
        <v>362</v>
      </c>
      <c r="K22" s="1574">
        <f t="shared" si="6"/>
        <v>3.0334821379987331E-2</v>
      </c>
      <c r="L22" s="1574">
        <f t="shared" si="7"/>
        <v>3.9395871922061473E-4</v>
      </c>
      <c r="M22" s="1887">
        <v>95</v>
      </c>
      <c r="N22" s="1887">
        <v>152</v>
      </c>
      <c r="O22" s="1574">
        <f t="shared" si="8"/>
        <v>1.5714817418634466E-2</v>
      </c>
      <c r="P22" s="1574">
        <f t="shared" si="9"/>
        <v>1.6541913072246804E-4</v>
      </c>
      <c r="Q22" s="1574"/>
      <c r="R22" s="1575"/>
      <c r="S22" s="1574">
        <f t="shared" si="0"/>
        <v>0</v>
      </c>
      <c r="T22" s="1574">
        <f t="shared" si="1"/>
        <v>0</v>
      </c>
      <c r="U22" s="1859">
        <f t="shared" ref="U22:U27" si="29">G22+K22+O22</f>
        <v>4.6938766626255068E-2</v>
      </c>
      <c r="V22" s="1859">
        <f t="shared" ref="V22:V27" si="30">H22+L22+P22</f>
        <v>1.4485056775763484E-3</v>
      </c>
      <c r="W22" s="1860"/>
      <c r="X22" s="1861" t="str">
        <f>_xlfn.XLOOKUP(事故加停電時間!$B22,饋線資料表[饋線
代號],饋線資料表[S/S],"找不到")</f>
        <v>花壇</v>
      </c>
      <c r="Y22" s="1861" t="str">
        <f>_xlfn.XLOOKUP(事故加停電時間!$B22,饋線資料表[饋線
代號],饋線資料表[饋線別],"找不到")</f>
        <v>9P16</v>
      </c>
      <c r="Z22" s="1881" t="s">
        <v>3131</v>
      </c>
      <c r="AA22" s="1869" t="s">
        <v>3110</v>
      </c>
      <c r="AB22" s="1862"/>
      <c r="AC22" s="1863" t="s">
        <v>1231</v>
      </c>
      <c r="AD22" s="1861">
        <v>2</v>
      </c>
      <c r="AE22" s="1864" t="s">
        <v>3635</v>
      </c>
      <c r="AF22" s="1865" t="s">
        <v>3132</v>
      </c>
      <c r="AG22" s="1866">
        <f t="shared" ref="AG22:AG27" si="31">U22</f>
        <v>4.6938766626255068E-2</v>
      </c>
      <c r="AH22" s="1867"/>
      <c r="AI22"/>
      <c r="AJ22" s="1959" t="s">
        <v>3736</v>
      </c>
      <c r="AK22" s="1851">
        <f t="shared" si="2"/>
        <v>0</v>
      </c>
      <c r="AL22" s="1851">
        <f t="shared" si="3"/>
        <v>0</v>
      </c>
      <c r="AM22" s="1319"/>
      <c r="AN22" s="1850" t="s">
        <v>3736</v>
      </c>
      <c r="AO22" s="1851">
        <f t="shared" si="13"/>
        <v>0</v>
      </c>
      <c r="AP22" s="1851">
        <f t="shared" si="14"/>
        <v>0</v>
      </c>
      <c r="AQ22" s="1319"/>
      <c r="AR22"/>
      <c r="AS22" s="1106" t="s">
        <v>3736</v>
      </c>
      <c r="AT22" s="1104">
        <f t="shared" si="15"/>
        <v>0</v>
      </c>
      <c r="AU22" s="1105">
        <f t="shared" si="16"/>
        <v>0</v>
      </c>
      <c r="AV22"/>
      <c r="AW22" s="1106" t="s">
        <v>3736</v>
      </c>
      <c r="AX22" s="1104">
        <f t="shared" si="17"/>
        <v>0</v>
      </c>
      <c r="AY22" s="1105">
        <f t="shared" si="18"/>
        <v>0</v>
      </c>
      <c r="AZ22"/>
      <c r="BA22" s="1907" t="s">
        <v>3261</v>
      </c>
      <c r="BB22" s="1909">
        <f t="shared" si="19"/>
        <v>0</v>
      </c>
      <c r="BC22" s="1910"/>
      <c r="BD22"/>
      <c r="BE22" s="1907" t="s">
        <v>3261</v>
      </c>
      <c r="BF22" s="1909">
        <f t="shared" si="20"/>
        <v>1</v>
      </c>
      <c r="BG22" s="1910"/>
      <c r="BH22"/>
      <c r="BI22" s="1907" t="s">
        <v>3261</v>
      </c>
      <c r="BJ22" s="1909">
        <f t="shared" si="21"/>
        <v>0</v>
      </c>
      <c r="BK22" s="1910"/>
      <c r="BL22"/>
      <c r="BM22" s="1907" t="s">
        <v>3261</v>
      </c>
      <c r="BN22" s="1909">
        <f t="shared" si="22"/>
        <v>0</v>
      </c>
      <c r="BO22" s="1910"/>
      <c r="BP22"/>
      <c r="BQ22" s="1951" t="s">
        <v>3736</v>
      </c>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row>
    <row r="23" spans="2:164" ht="14.45" hidden="1" customHeight="1">
      <c r="B23" s="1889" t="s">
        <v>47</v>
      </c>
      <c r="C23" s="1591" t="s">
        <v>3133</v>
      </c>
      <c r="D23" s="1570">
        <v>0.36388888888888887</v>
      </c>
      <c r="E23" s="1887">
        <v>30</v>
      </c>
      <c r="F23" s="1632" t="s">
        <v>3134</v>
      </c>
      <c r="G23" s="1572">
        <f t="shared" si="4"/>
        <v>1.5181558378805457E-2</v>
      </c>
      <c r="H23" s="1572">
        <f t="shared" si="5"/>
        <v>5.0605194596018191E-4</v>
      </c>
      <c r="I23" s="1887">
        <v>69</v>
      </c>
      <c r="J23" s="1887">
        <v>486</v>
      </c>
      <c r="K23" s="1574">
        <f t="shared" si="6"/>
        <v>3.6494507431889762E-2</v>
      </c>
      <c r="L23" s="1574">
        <f t="shared" si="7"/>
        <v>5.2890590480999655E-4</v>
      </c>
      <c r="M23" s="1887"/>
      <c r="N23" s="1887"/>
      <c r="O23" s="1574">
        <f t="shared" si="8"/>
        <v>0</v>
      </c>
      <c r="P23" s="1574">
        <f t="shared" si="9"/>
        <v>0</v>
      </c>
      <c r="Q23" s="1574"/>
      <c r="R23" s="1575"/>
      <c r="S23" s="1574">
        <f t="shared" si="0"/>
        <v>0</v>
      </c>
      <c r="T23" s="1574">
        <f t="shared" si="1"/>
        <v>0</v>
      </c>
      <c r="U23" s="1859">
        <f t="shared" si="29"/>
        <v>5.1676065810695219E-2</v>
      </c>
      <c r="V23" s="1859">
        <f t="shared" si="30"/>
        <v>1.0349578507701785E-3</v>
      </c>
      <c r="W23" s="1860"/>
      <c r="X23" s="1861" t="str">
        <f>_xlfn.XLOOKUP(事故加停電時間!$B23,饋線資料表[饋線
代號],饋線資料表[S/S],"找不到")</f>
        <v>漢寶</v>
      </c>
      <c r="Y23" s="1861" t="str">
        <f>_xlfn.XLOOKUP(事故加停電時間!$B23,饋線資料表[饋線
代號],饋線資料表[饋線別],"找不到")</f>
        <v>9G28</v>
      </c>
      <c r="Z23" s="1884" t="s">
        <v>3135</v>
      </c>
      <c r="AA23" s="1869" t="s">
        <v>3094</v>
      </c>
      <c r="AB23" s="1862"/>
      <c r="AC23" s="1863" t="s">
        <v>3091</v>
      </c>
      <c r="AD23" s="1861">
        <v>2</v>
      </c>
      <c r="AE23" s="1864" t="s">
        <v>3591</v>
      </c>
      <c r="AF23" s="1865" t="s">
        <v>3098</v>
      </c>
      <c r="AG23" s="1866">
        <f t="shared" si="31"/>
        <v>5.1676065810695219E-2</v>
      </c>
      <c r="AH23" s="1867"/>
      <c r="AI23"/>
      <c r="AJ23" s="1958" t="s">
        <v>3737</v>
      </c>
      <c r="AK23" s="1851">
        <f t="shared" si="2"/>
        <v>0</v>
      </c>
      <c r="AL23" s="1851">
        <f t="shared" si="3"/>
        <v>0</v>
      </c>
      <c r="AM23" s="1319"/>
      <c r="AN23" s="1850" t="s">
        <v>3737</v>
      </c>
      <c r="AO23" s="1851">
        <f t="shared" si="13"/>
        <v>0</v>
      </c>
      <c r="AP23" s="1851">
        <f t="shared" si="14"/>
        <v>0</v>
      </c>
      <c r="AQ23" s="1319"/>
      <c r="AR23"/>
      <c r="AS23" s="1106" t="s">
        <v>3737</v>
      </c>
      <c r="AT23" s="1104">
        <f t="shared" si="15"/>
        <v>0</v>
      </c>
      <c r="AU23" s="1105">
        <f t="shared" si="16"/>
        <v>0</v>
      </c>
      <c r="AV23"/>
      <c r="AW23" s="1106" t="s">
        <v>3737</v>
      </c>
      <c r="AX23" s="1104">
        <f t="shared" si="17"/>
        <v>0</v>
      </c>
      <c r="AY23" s="1105">
        <f t="shared" si="18"/>
        <v>0</v>
      </c>
      <c r="AZ23"/>
      <c r="BA23" s="1907" t="s">
        <v>3308</v>
      </c>
      <c r="BB23" s="1909">
        <f t="shared" si="19"/>
        <v>0</v>
      </c>
      <c r="BC23" s="1910"/>
      <c r="BD23"/>
      <c r="BE23" s="1907" t="s">
        <v>3308</v>
      </c>
      <c r="BF23" s="1909">
        <f t="shared" si="20"/>
        <v>0</v>
      </c>
      <c r="BG23" s="1910"/>
      <c r="BH23"/>
      <c r="BI23" s="1907" t="s">
        <v>3308</v>
      </c>
      <c r="BJ23" s="1909">
        <f t="shared" si="21"/>
        <v>0</v>
      </c>
      <c r="BK23" s="1910"/>
      <c r="BL23"/>
      <c r="BM23" s="1907" t="s">
        <v>3308</v>
      </c>
      <c r="BN23" s="1909">
        <f t="shared" si="22"/>
        <v>0</v>
      </c>
      <c r="BO23" s="1910"/>
      <c r="BP23"/>
      <c r="BQ23" s="1950" t="s">
        <v>3737</v>
      </c>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row>
    <row r="24" spans="2:164" ht="14.45" hidden="1" customHeight="1">
      <c r="B24" s="1895" t="s">
        <v>593</v>
      </c>
      <c r="C24" s="1630" t="s">
        <v>3136</v>
      </c>
      <c r="D24" s="1570">
        <v>0.21666666666666667</v>
      </c>
      <c r="E24" s="1887">
        <v>1</v>
      </c>
      <c r="F24" s="1632" t="s">
        <v>3137</v>
      </c>
      <c r="G24" s="1572">
        <f t="shared" ref="G24:G31" si="32">E24*F24/918878</f>
        <v>3.1788768476337446E-3</v>
      </c>
      <c r="H24" s="1572">
        <f t="shared" ref="H24:H31" si="33">F24/918878</f>
        <v>3.1788768476337446E-3</v>
      </c>
      <c r="I24" s="1887">
        <v>5</v>
      </c>
      <c r="J24" s="1887">
        <v>809</v>
      </c>
      <c r="K24" s="1574">
        <f t="shared" si="6"/>
        <v>4.4021077879762057E-3</v>
      </c>
      <c r="L24" s="1574">
        <f t="shared" si="7"/>
        <v>8.8042155759524118E-4</v>
      </c>
      <c r="M24" s="1887">
        <v>42</v>
      </c>
      <c r="N24" s="1887">
        <v>1935</v>
      </c>
      <c r="O24" s="1574">
        <f t="shared" si="8"/>
        <v>8.8444820748782751E-2</v>
      </c>
      <c r="P24" s="1574">
        <f t="shared" si="9"/>
        <v>2.1058290654472085E-3</v>
      </c>
      <c r="Q24" s="1574"/>
      <c r="R24" s="1575"/>
      <c r="S24" s="1574">
        <f t="shared" si="0"/>
        <v>0</v>
      </c>
      <c r="T24" s="1574">
        <f t="shared" si="1"/>
        <v>0</v>
      </c>
      <c r="U24" s="1859">
        <f t="shared" si="29"/>
        <v>9.6025805384392704E-2</v>
      </c>
      <c r="V24" s="1859">
        <f t="shared" si="30"/>
        <v>6.1651274706761945E-3</v>
      </c>
      <c r="W24" s="1860"/>
      <c r="X24" s="1861" t="str">
        <f>_xlfn.XLOOKUP(事故加停電時間!$B24,饋線資料表[饋線
代號],饋線資料表[S/S],"找不到")</f>
        <v>北斗</v>
      </c>
      <c r="Y24" s="1861" t="str">
        <f>_xlfn.XLOOKUP(事故加停電時間!$B24,饋線資料表[饋線
代號],饋線資料表[饋線別],"找不到")</f>
        <v>斗工線</v>
      </c>
      <c r="Z24" s="1884" t="s">
        <v>3138</v>
      </c>
      <c r="AA24" s="1869" t="s">
        <v>3088</v>
      </c>
      <c r="AB24" s="1862"/>
      <c r="AC24" s="1863" t="s">
        <v>3091</v>
      </c>
      <c r="AD24" s="1861">
        <v>2</v>
      </c>
      <c r="AE24" s="1864" t="s">
        <v>3633</v>
      </c>
      <c r="AF24" s="1865" t="s">
        <v>3089</v>
      </c>
      <c r="AG24" s="1866">
        <f t="shared" si="31"/>
        <v>9.6025805384392704E-2</v>
      </c>
      <c r="AH24" s="1867"/>
      <c r="AI24"/>
      <c r="AJ24" s="1959" t="s">
        <v>3738</v>
      </c>
      <c r="AK24" s="1851">
        <f t="shared" si="2"/>
        <v>0</v>
      </c>
      <c r="AL24" s="1851">
        <f t="shared" si="3"/>
        <v>0</v>
      </c>
      <c r="AM24" s="1319"/>
      <c r="AN24" s="1850" t="s">
        <v>3738</v>
      </c>
      <c r="AO24" s="1851">
        <f t="shared" si="13"/>
        <v>0</v>
      </c>
      <c r="AP24" s="1851">
        <f t="shared" si="14"/>
        <v>0</v>
      </c>
      <c r="AQ24" s="1319"/>
      <c r="AR24"/>
      <c r="AS24" s="1106" t="s">
        <v>3738</v>
      </c>
      <c r="AT24" s="1104">
        <f t="shared" si="15"/>
        <v>0</v>
      </c>
      <c r="AU24" s="1105">
        <f t="shared" si="16"/>
        <v>0</v>
      </c>
      <c r="AV24"/>
      <c r="AW24" s="1106" t="s">
        <v>3738</v>
      </c>
      <c r="AX24" s="1104">
        <f t="shared" si="17"/>
        <v>0</v>
      </c>
      <c r="AY24" s="1105">
        <f t="shared" si="18"/>
        <v>0</v>
      </c>
      <c r="AZ24"/>
      <c r="BA24" s="1907" t="s">
        <v>3320</v>
      </c>
      <c r="BB24" s="1909">
        <f t="shared" si="19"/>
        <v>0</v>
      </c>
      <c r="BC24" s="1910"/>
      <c r="BD24"/>
      <c r="BE24" s="1907" t="s">
        <v>3320</v>
      </c>
      <c r="BF24" s="1909">
        <f t="shared" si="20"/>
        <v>0</v>
      </c>
      <c r="BG24" s="1910"/>
      <c r="BH24"/>
      <c r="BI24" s="1907" t="s">
        <v>3320</v>
      </c>
      <c r="BJ24" s="1909">
        <f t="shared" si="21"/>
        <v>0</v>
      </c>
      <c r="BK24" s="1910"/>
      <c r="BL24"/>
      <c r="BM24" s="1907" t="s">
        <v>3320</v>
      </c>
      <c r="BN24" s="1909">
        <f t="shared" si="22"/>
        <v>0</v>
      </c>
      <c r="BO24" s="1910"/>
      <c r="BP24"/>
      <c r="BQ24" s="1951" t="s">
        <v>3738</v>
      </c>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row>
    <row r="25" spans="2:164" ht="14.45" hidden="1" customHeight="1">
      <c r="B25" s="1896" t="s">
        <v>406</v>
      </c>
      <c r="C25" s="1892" t="s">
        <v>3139</v>
      </c>
      <c r="D25" s="1570">
        <v>0.21736111111111112</v>
      </c>
      <c r="E25" s="1887">
        <v>2</v>
      </c>
      <c r="F25" s="1887">
        <v>2775</v>
      </c>
      <c r="G25" s="1572">
        <f t="shared" si="32"/>
        <v>6.03997483887959E-3</v>
      </c>
      <c r="H25" s="1572">
        <f t="shared" si="33"/>
        <v>3.019987419439795E-3</v>
      </c>
      <c r="I25" s="1887">
        <v>35</v>
      </c>
      <c r="J25" s="1887">
        <v>1965</v>
      </c>
      <c r="K25" s="1574">
        <f t="shared" si="6"/>
        <v>7.4846715233143027E-2</v>
      </c>
      <c r="L25" s="1574">
        <f t="shared" si="7"/>
        <v>2.138477578089801E-3</v>
      </c>
      <c r="M25" s="1887"/>
      <c r="N25" s="1887"/>
      <c r="O25" s="1574">
        <f t="shared" si="8"/>
        <v>0</v>
      </c>
      <c r="P25" s="1574">
        <f t="shared" si="9"/>
        <v>0</v>
      </c>
      <c r="Q25" s="1574"/>
      <c r="R25" s="1575"/>
      <c r="S25" s="1574">
        <f t="shared" si="0"/>
        <v>0</v>
      </c>
      <c r="T25" s="1574">
        <f t="shared" si="1"/>
        <v>0</v>
      </c>
      <c r="U25" s="1859">
        <f t="shared" si="29"/>
        <v>8.0886690072022621E-2</v>
      </c>
      <c r="V25" s="1859">
        <f t="shared" si="30"/>
        <v>5.158464997529596E-3</v>
      </c>
      <c r="W25" s="1860"/>
      <c r="X25" s="1861" t="str">
        <f>_xlfn.XLOOKUP(事故加停電時間!$B25,饋線資料表[饋線
代號],饋線資料表[S/S],"找不到")</f>
        <v>社頭</v>
      </c>
      <c r="Y25" s="1861" t="str">
        <f>_xlfn.XLOOKUP(事故加停電時間!$B25,饋線資料表[饋線
代號],饋線資料表[饋線別],"找不到")</f>
        <v>社東線</v>
      </c>
      <c r="Z25" s="1885" t="s">
        <v>3140</v>
      </c>
      <c r="AA25" s="1869" t="s">
        <v>3088</v>
      </c>
      <c r="AB25" s="1862"/>
      <c r="AC25" s="1863" t="s">
        <v>1231</v>
      </c>
      <c r="AD25" s="1861">
        <v>1</v>
      </c>
      <c r="AE25" s="1864" t="s">
        <v>3670</v>
      </c>
      <c r="AF25" s="1865" t="s">
        <v>3089</v>
      </c>
      <c r="AG25" s="1866">
        <f t="shared" si="31"/>
        <v>8.0886690072022621E-2</v>
      </c>
      <c r="AH25" s="1867"/>
      <c r="AI25"/>
      <c r="AJ25" s="1958" t="s">
        <v>3739</v>
      </c>
      <c r="AK25" s="1851">
        <f t="shared" si="2"/>
        <v>0</v>
      </c>
      <c r="AL25" s="1851">
        <f t="shared" si="3"/>
        <v>0</v>
      </c>
      <c r="AM25" s="1319"/>
      <c r="AN25" s="1850" t="s">
        <v>3739</v>
      </c>
      <c r="AO25" s="1851">
        <f t="shared" si="13"/>
        <v>0</v>
      </c>
      <c r="AP25" s="1851">
        <f t="shared" si="14"/>
        <v>0</v>
      </c>
      <c r="AQ25" s="1319"/>
      <c r="AR25"/>
      <c r="AS25" s="1106" t="s">
        <v>3739</v>
      </c>
      <c r="AT25" s="1104">
        <f t="shared" si="15"/>
        <v>0</v>
      </c>
      <c r="AU25" s="1105">
        <f t="shared" si="16"/>
        <v>0</v>
      </c>
      <c r="AV25"/>
      <c r="AW25" s="1106" t="s">
        <v>3739</v>
      </c>
      <c r="AX25" s="1104">
        <f t="shared" si="17"/>
        <v>0</v>
      </c>
      <c r="AY25" s="1105">
        <f t="shared" si="18"/>
        <v>0</v>
      </c>
      <c r="AZ25"/>
      <c r="BA25" s="1907" t="s">
        <v>3345</v>
      </c>
      <c r="BB25" s="1909">
        <f t="shared" si="19"/>
        <v>0</v>
      </c>
      <c r="BC25" s="1910"/>
      <c r="BD25"/>
      <c r="BE25" s="1907" t="s">
        <v>3345</v>
      </c>
      <c r="BF25" s="1909">
        <f t="shared" si="20"/>
        <v>1</v>
      </c>
      <c r="BG25" s="1910"/>
      <c r="BH25"/>
      <c r="BI25" s="1907" t="s">
        <v>3345</v>
      </c>
      <c r="BJ25" s="1909">
        <f t="shared" si="21"/>
        <v>0</v>
      </c>
      <c r="BK25" s="1910"/>
      <c r="BL25"/>
      <c r="BM25" s="1907" t="s">
        <v>3345</v>
      </c>
      <c r="BN25" s="1909">
        <f t="shared" si="22"/>
        <v>0</v>
      </c>
      <c r="BO25" s="1910"/>
      <c r="BP25"/>
      <c r="BQ25" s="1950" t="s">
        <v>3739</v>
      </c>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row>
    <row r="26" spans="2:164" ht="14.45" hidden="1" customHeight="1">
      <c r="B26" s="1896" t="s">
        <v>1440</v>
      </c>
      <c r="C26" s="1892" t="s">
        <v>3139</v>
      </c>
      <c r="D26" s="1570">
        <v>0.41875000000000001</v>
      </c>
      <c r="E26" s="1887">
        <v>1</v>
      </c>
      <c r="F26" s="1887">
        <v>1125</v>
      </c>
      <c r="G26" s="1572">
        <f t="shared" si="32"/>
        <v>1.2243192240972143E-3</v>
      </c>
      <c r="H26" s="1572">
        <f t="shared" si="33"/>
        <v>1.2243192240972143E-3</v>
      </c>
      <c r="I26" s="1887">
        <v>60</v>
      </c>
      <c r="J26" s="1887">
        <v>1069</v>
      </c>
      <c r="K26" s="1574">
        <f t="shared" si="6"/>
        <v>6.9802520029862508E-2</v>
      </c>
      <c r="L26" s="1574">
        <f t="shared" si="7"/>
        <v>1.1633753338310417E-3</v>
      </c>
      <c r="M26" s="1887"/>
      <c r="N26" s="1887"/>
      <c r="O26" s="1574">
        <f t="shared" si="8"/>
        <v>0</v>
      </c>
      <c r="P26" s="1574">
        <f t="shared" si="9"/>
        <v>0</v>
      </c>
      <c r="Q26" s="1574"/>
      <c r="R26" s="1575"/>
      <c r="S26" s="1574">
        <f t="shared" si="0"/>
        <v>0</v>
      </c>
      <c r="T26" s="1574">
        <f t="shared" si="1"/>
        <v>0</v>
      </c>
      <c r="U26" s="1859">
        <f t="shared" si="29"/>
        <v>7.1026839253959723E-2</v>
      </c>
      <c r="V26" s="1859">
        <f t="shared" si="30"/>
        <v>2.3876945579282558E-3</v>
      </c>
      <c r="W26" s="1860"/>
      <c r="X26" s="1861" t="str">
        <f>_xlfn.XLOOKUP(事故加停電時間!$B26,饋線資料表[饋線
代號],饋線資料表[S/S],"找不到")</f>
        <v>二林</v>
      </c>
      <c r="Y26" s="1861" t="str">
        <f>_xlfn.XLOOKUP(事故加停電時間!$B26,饋線資料表[饋線
代號],饋線資料表[饋線別],"找不到")</f>
        <v>北平線</v>
      </c>
      <c r="Z26" s="1885" t="s">
        <v>3141</v>
      </c>
      <c r="AA26" s="1869" t="s">
        <v>3088</v>
      </c>
      <c r="AB26" s="1862"/>
      <c r="AC26" s="1863" t="s">
        <v>3091</v>
      </c>
      <c r="AD26" s="1861">
        <v>2</v>
      </c>
      <c r="AE26" s="1864" t="s">
        <v>3591</v>
      </c>
      <c r="AF26" s="1865" t="s">
        <v>3089</v>
      </c>
      <c r="AG26" s="1866">
        <f t="shared" si="31"/>
        <v>7.1026839253959723E-2</v>
      </c>
      <c r="AH26" s="1867"/>
      <c r="AI26"/>
      <c r="AJ26" s="1959" t="s">
        <v>3740</v>
      </c>
      <c r="AK26" s="1851">
        <f t="shared" si="2"/>
        <v>0</v>
      </c>
      <c r="AL26" s="1851">
        <f t="shared" si="3"/>
        <v>0</v>
      </c>
      <c r="AM26" s="1319"/>
      <c r="AN26" s="1850" t="s">
        <v>3740</v>
      </c>
      <c r="AO26" s="1851">
        <f t="shared" si="13"/>
        <v>0</v>
      </c>
      <c r="AP26" s="1851">
        <f t="shared" si="14"/>
        <v>0</v>
      </c>
      <c r="AQ26" s="1319"/>
      <c r="AR26"/>
      <c r="AS26" s="1106" t="s">
        <v>3740</v>
      </c>
      <c r="AT26" s="1104">
        <f t="shared" si="15"/>
        <v>0.15367001930615379</v>
      </c>
      <c r="AU26" s="1105">
        <f t="shared" si="16"/>
        <v>2.0731805528046159E-3</v>
      </c>
      <c r="AV26"/>
      <c r="AW26" s="1106" t="s">
        <v>3740</v>
      </c>
      <c r="AX26" s="1104">
        <f t="shared" si="17"/>
        <v>0</v>
      </c>
      <c r="AY26" s="1105">
        <f t="shared" si="18"/>
        <v>0</v>
      </c>
      <c r="AZ26"/>
      <c r="BA26" s="1907" t="s">
        <v>732</v>
      </c>
      <c r="BB26" s="1909">
        <f t="shared" si="19"/>
        <v>0</v>
      </c>
      <c r="BC26" s="1910"/>
      <c r="BD26"/>
      <c r="BE26" s="1907" t="s">
        <v>732</v>
      </c>
      <c r="BF26" s="1909">
        <f t="shared" si="20"/>
        <v>1</v>
      </c>
      <c r="BG26" s="1910"/>
      <c r="BH26"/>
      <c r="BI26" s="1907" t="s">
        <v>732</v>
      </c>
      <c r="BJ26" s="1909">
        <f t="shared" si="21"/>
        <v>0</v>
      </c>
      <c r="BK26" s="1910"/>
      <c r="BL26"/>
      <c r="BM26" s="1907" t="s">
        <v>732</v>
      </c>
      <c r="BN26" s="1909">
        <f t="shared" si="22"/>
        <v>0</v>
      </c>
      <c r="BO26" s="1910"/>
      <c r="BP26"/>
      <c r="BQ26" s="1951" t="s">
        <v>3740</v>
      </c>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row>
    <row r="27" spans="2:164" ht="14.45" hidden="1" customHeight="1">
      <c r="B27" s="1896" t="s">
        <v>66</v>
      </c>
      <c r="C27" s="1892" t="s">
        <v>3142</v>
      </c>
      <c r="D27" s="1570">
        <v>0.50416666666666665</v>
      </c>
      <c r="E27" s="1887">
        <v>1</v>
      </c>
      <c r="F27" s="1887">
        <v>2043</v>
      </c>
      <c r="G27" s="1572">
        <f t="shared" si="32"/>
        <v>2.2233637109605412E-3</v>
      </c>
      <c r="H27" s="1572">
        <f t="shared" si="33"/>
        <v>2.2233637109605412E-3</v>
      </c>
      <c r="I27" s="1887">
        <v>115</v>
      </c>
      <c r="J27" s="1887">
        <v>345</v>
      </c>
      <c r="K27" s="1574">
        <f t="shared" si="6"/>
        <v>4.317765796982842E-2</v>
      </c>
      <c r="L27" s="1574">
        <f t="shared" si="7"/>
        <v>3.7545789538981236E-4</v>
      </c>
      <c r="M27" s="1887"/>
      <c r="N27" s="1887"/>
      <c r="O27" s="1574">
        <f t="shared" si="8"/>
        <v>0</v>
      </c>
      <c r="P27" s="1574">
        <f t="shared" si="9"/>
        <v>0</v>
      </c>
      <c r="Q27" s="1574"/>
      <c r="R27" s="1575"/>
      <c r="S27" s="1574">
        <f t="shared" si="0"/>
        <v>0</v>
      </c>
      <c r="T27" s="1574">
        <f t="shared" si="1"/>
        <v>0</v>
      </c>
      <c r="U27" s="1859">
        <f t="shared" si="29"/>
        <v>4.540102168078896E-2</v>
      </c>
      <c r="V27" s="1859">
        <f t="shared" si="30"/>
        <v>2.5988216063503535E-3</v>
      </c>
      <c r="W27" s="1860"/>
      <c r="X27" s="1861" t="str">
        <f>_xlfn.XLOOKUP(事故加停電時間!$B27,饋線資料表[饋線
代號],饋線資料表[S/S],"找不到")</f>
        <v>漢寶</v>
      </c>
      <c r="Y27" s="1861" t="str">
        <f>_xlfn.XLOOKUP(事故加停電時間!$B27,饋線資料表[饋線
代號],饋線資料表[饋線別],"找不到")</f>
        <v>9G23</v>
      </c>
      <c r="Z27" s="1885" t="s">
        <v>3143</v>
      </c>
      <c r="AA27" s="1869" t="s">
        <v>3096</v>
      </c>
      <c r="AB27" s="1862"/>
      <c r="AC27" s="1863">
        <v>51</v>
      </c>
      <c r="AD27" s="1861">
        <v>2</v>
      </c>
      <c r="AE27" s="1864" t="s">
        <v>3591</v>
      </c>
      <c r="AF27" s="1865" t="s">
        <v>3098</v>
      </c>
      <c r="AG27" s="1866">
        <f t="shared" si="31"/>
        <v>4.540102168078896E-2</v>
      </c>
      <c r="AH27" s="1867"/>
      <c r="AI27"/>
      <c r="AJ27" s="1958" t="s">
        <v>3741</v>
      </c>
      <c r="AK27" s="1851">
        <f t="shared" si="2"/>
        <v>0</v>
      </c>
      <c r="AL27" s="1851">
        <f t="shared" si="3"/>
        <v>0</v>
      </c>
      <c r="AM27" s="1319"/>
      <c r="AN27" s="1850" t="s">
        <v>3741</v>
      </c>
      <c r="AO27" s="1851">
        <f t="shared" si="13"/>
        <v>0</v>
      </c>
      <c r="AP27" s="1851">
        <f t="shared" si="14"/>
        <v>0</v>
      </c>
      <c r="AQ27" s="1319"/>
      <c r="AR27"/>
      <c r="AS27" s="1106" t="s">
        <v>3741</v>
      </c>
      <c r="AT27" s="1104">
        <f t="shared" si="15"/>
        <v>0</v>
      </c>
      <c r="AU27" s="1105">
        <f t="shared" si="16"/>
        <v>0</v>
      </c>
      <c r="AV27"/>
      <c r="AW27" s="1106" t="s">
        <v>3741</v>
      </c>
      <c r="AX27" s="1104">
        <f t="shared" si="17"/>
        <v>0</v>
      </c>
      <c r="AY27" s="1105">
        <f t="shared" si="18"/>
        <v>0</v>
      </c>
      <c r="AZ27"/>
      <c r="BA27" s="1901"/>
      <c r="BB27" s="1902"/>
      <c r="BC27" s="1902"/>
      <c r="BD27"/>
      <c r="BE27"/>
      <c r="BF27"/>
      <c r="BG27"/>
      <c r="BH27"/>
      <c r="BI27"/>
      <c r="BJ27"/>
      <c r="BK27"/>
      <c r="BL27"/>
      <c r="BM27"/>
      <c r="BN27"/>
      <c r="BO27"/>
      <c r="BP27"/>
      <c r="BQ27" s="1950" t="s">
        <v>3741</v>
      </c>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row>
    <row r="28" spans="2:164" ht="14.45" hidden="1" customHeight="1">
      <c r="B28" s="1896" t="s">
        <v>48</v>
      </c>
      <c r="C28" s="1892" t="s">
        <v>3144</v>
      </c>
      <c r="D28" s="1570">
        <v>0.6479166666666667</v>
      </c>
      <c r="E28" s="1887">
        <v>1</v>
      </c>
      <c r="F28" s="1887">
        <v>175</v>
      </c>
      <c r="G28" s="1572">
        <f t="shared" si="32"/>
        <v>1.9044965708178889E-4</v>
      </c>
      <c r="H28" s="1572">
        <f t="shared" si="33"/>
        <v>1.9044965708178889E-4</v>
      </c>
      <c r="I28" s="1887">
        <v>32</v>
      </c>
      <c r="J28" s="1887">
        <v>277</v>
      </c>
      <c r="K28" s="1574">
        <f t="shared" si="6"/>
        <v>9.6465472021312944E-3</v>
      </c>
      <c r="L28" s="1574">
        <f t="shared" si="7"/>
        <v>3.0145460006660295E-4</v>
      </c>
      <c r="M28" s="1887"/>
      <c r="N28" s="1887"/>
      <c r="O28" s="1574">
        <f t="shared" si="8"/>
        <v>0</v>
      </c>
      <c r="P28" s="1574">
        <f t="shared" si="9"/>
        <v>0</v>
      </c>
      <c r="Q28" s="1574"/>
      <c r="R28" s="1575"/>
      <c r="S28" s="1574">
        <f t="shared" si="0"/>
        <v>0</v>
      </c>
      <c r="T28" s="1574">
        <f t="shared" si="1"/>
        <v>0</v>
      </c>
      <c r="U28" s="1556">
        <f t="shared" ref="U28:U74" si="34">G28+K28+O28</f>
        <v>9.8369968592130833E-3</v>
      </c>
      <c r="V28" s="1556">
        <f t="shared" ref="V28:V75" si="35">H28+L28+P28</f>
        <v>4.9190425714839181E-4</v>
      </c>
      <c r="W28" s="1576"/>
      <c r="X28" s="1577" t="str">
        <f>_xlfn.XLOOKUP(事故加停電時間!$B28,饋線資料表[饋線
代號],饋線資料表[S/S],"找不到")</f>
        <v>漢寶</v>
      </c>
      <c r="Y28" s="1578" t="str">
        <f>_xlfn.XLOOKUP(事故加停電時間!$B28,饋線資料表[饋線
代號],饋線資料表[饋線別],"找不到")</f>
        <v>9G29</v>
      </c>
      <c r="Z28" s="1885" t="s">
        <v>3145</v>
      </c>
      <c r="AA28" s="1869" t="s">
        <v>3088</v>
      </c>
      <c r="AB28" s="1609"/>
      <c r="AC28" s="1578" t="s">
        <v>1231</v>
      </c>
      <c r="AD28" s="1571">
        <v>2</v>
      </c>
      <c r="AE28" s="1583" t="s">
        <v>3591</v>
      </c>
      <c r="AF28" s="1610" t="s">
        <v>3089</v>
      </c>
      <c r="AG28" s="1585"/>
      <c r="AH28" s="1586" t="s">
        <v>3754</v>
      </c>
      <c r="AI28"/>
      <c r="AJ28" s="1959" t="s">
        <v>3742</v>
      </c>
      <c r="AK28" s="1851">
        <f t="shared" si="2"/>
        <v>0</v>
      </c>
      <c r="AL28" s="1851">
        <f t="shared" si="3"/>
        <v>0</v>
      </c>
      <c r="AM28" s="1319"/>
      <c r="AN28" s="1850" t="s">
        <v>3742</v>
      </c>
      <c r="AO28" s="1851">
        <f t="shared" si="13"/>
        <v>0</v>
      </c>
      <c r="AP28" s="1851">
        <f t="shared" si="14"/>
        <v>0</v>
      </c>
      <c r="AQ28" s="1319"/>
      <c r="AR28"/>
      <c r="AS28" s="1106" t="s">
        <v>3742</v>
      </c>
      <c r="AT28" s="1104">
        <f t="shared" si="15"/>
        <v>0</v>
      </c>
      <c r="AU28" s="1105">
        <f t="shared" si="16"/>
        <v>0</v>
      </c>
      <c r="AV28"/>
      <c r="AW28" s="1106" t="s">
        <v>3742</v>
      </c>
      <c r="AX28" s="1104">
        <f t="shared" si="17"/>
        <v>0</v>
      </c>
      <c r="AY28" s="1105">
        <f t="shared" si="18"/>
        <v>0</v>
      </c>
      <c r="AZ28"/>
      <c r="BA28" s="1901"/>
      <c r="BB28" s="1902"/>
      <c r="BC28" s="1902"/>
      <c r="BD28"/>
      <c r="BE28"/>
      <c r="BF28"/>
      <c r="BG28"/>
      <c r="BH28"/>
      <c r="BI28"/>
      <c r="BJ28"/>
      <c r="BK28"/>
      <c r="BL28"/>
      <c r="BM28"/>
      <c r="BN28"/>
      <c r="BO28"/>
      <c r="BP28"/>
      <c r="BQ28" s="1951" t="s">
        <v>3742</v>
      </c>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row>
    <row r="29" spans="2:164" ht="14.45" hidden="1" customHeight="1">
      <c r="B29" s="1896" t="s">
        <v>30</v>
      </c>
      <c r="C29" s="1892" t="s">
        <v>3146</v>
      </c>
      <c r="D29" s="1570">
        <v>0.45</v>
      </c>
      <c r="E29" s="1887">
        <v>39</v>
      </c>
      <c r="F29" s="1887">
        <v>2210</v>
      </c>
      <c r="G29" s="1572">
        <f t="shared" si="32"/>
        <v>9.3799176822167901E-2</v>
      </c>
      <c r="H29" s="1572">
        <f t="shared" si="33"/>
        <v>2.4051070980043053E-3</v>
      </c>
      <c r="I29" s="1887"/>
      <c r="J29" s="1887"/>
      <c r="K29" s="1574">
        <f t="shared" si="6"/>
        <v>0</v>
      </c>
      <c r="L29" s="1574">
        <f t="shared" si="7"/>
        <v>0</v>
      </c>
      <c r="M29" s="1887"/>
      <c r="N29" s="1887"/>
      <c r="O29" s="1574">
        <f t="shared" si="8"/>
        <v>0</v>
      </c>
      <c r="P29" s="1574">
        <f t="shared" si="9"/>
        <v>0</v>
      </c>
      <c r="Q29" s="1574"/>
      <c r="R29" s="1575"/>
      <c r="S29" s="1574">
        <f t="shared" si="0"/>
        <v>0</v>
      </c>
      <c r="T29" s="1574">
        <f t="shared" si="1"/>
        <v>0</v>
      </c>
      <c r="U29" s="1556">
        <f t="shared" si="34"/>
        <v>9.3799176822167901E-2</v>
      </c>
      <c r="V29" s="1556">
        <f t="shared" si="35"/>
        <v>2.4051070980043053E-3</v>
      </c>
      <c r="W29" s="1558"/>
      <c r="X29" s="1559" t="str">
        <f>_xlfn.XLOOKUP(事故加停電時間!$B29,饋線資料表[饋線
代號],饋線資料表[S/S],"找不到")</f>
        <v>溪州</v>
      </c>
      <c r="Y29" s="1560" t="str">
        <f>_xlfn.XLOOKUP(事故加停電時間!$B29,饋線資料表[饋線
代號],饋線資料表[饋線別],"找不到")</f>
        <v>IF36</v>
      </c>
      <c r="Z29" s="1885" t="s">
        <v>3147</v>
      </c>
      <c r="AA29" s="1869" t="s">
        <v>3088</v>
      </c>
      <c r="AB29" s="1614"/>
      <c r="AC29" s="1602" t="s">
        <v>1231</v>
      </c>
      <c r="AD29" s="1553">
        <v>2</v>
      </c>
      <c r="AE29" s="1564" t="s">
        <v>3591</v>
      </c>
      <c r="AF29" s="1565" t="s">
        <v>3089</v>
      </c>
      <c r="AG29" s="1566"/>
      <c r="AH29" s="1567"/>
      <c r="AI29"/>
      <c r="AJ29" s="1958" t="s">
        <v>3743</v>
      </c>
      <c r="AK29" s="1851">
        <f t="shared" si="2"/>
        <v>0</v>
      </c>
      <c r="AL29" s="1851">
        <f t="shared" si="3"/>
        <v>0</v>
      </c>
      <c r="AM29" s="1319"/>
      <c r="AN29" s="1850" t="s">
        <v>3743</v>
      </c>
      <c r="AO29" s="1851">
        <f t="shared" si="13"/>
        <v>0</v>
      </c>
      <c r="AP29" s="1851">
        <f t="shared" si="14"/>
        <v>0</v>
      </c>
      <c r="AQ29" s="1319"/>
      <c r="AR29"/>
      <c r="AS29" s="1106" t="s">
        <v>3743</v>
      </c>
      <c r="AT29" s="1104">
        <f t="shared" si="15"/>
        <v>0</v>
      </c>
      <c r="AU29" s="1105">
        <f t="shared" si="16"/>
        <v>0</v>
      </c>
      <c r="AV29"/>
      <c r="AW29" s="1106" t="s">
        <v>3743</v>
      </c>
      <c r="AX29" s="1104">
        <f t="shared" si="17"/>
        <v>0</v>
      </c>
      <c r="AY29" s="1105">
        <f t="shared" si="18"/>
        <v>0</v>
      </c>
      <c r="AZ29"/>
      <c r="BA29" s="1901"/>
      <c r="BB29" s="1902"/>
      <c r="BC29" s="1902"/>
      <c r="BD29"/>
      <c r="BE29"/>
      <c r="BF29"/>
      <c r="BG29"/>
      <c r="BH29"/>
      <c r="BI29"/>
      <c r="BJ29"/>
      <c r="BK29"/>
      <c r="BL29"/>
      <c r="BM29"/>
      <c r="BN29"/>
      <c r="BO29"/>
      <c r="BP29"/>
      <c r="BQ29" s="1950" t="s">
        <v>3743</v>
      </c>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row>
    <row r="30" spans="2:164" ht="14.45" hidden="1" customHeight="1" thickBot="1">
      <c r="B30" s="1891" t="s">
        <v>64</v>
      </c>
      <c r="C30" s="1892" t="s">
        <v>3148</v>
      </c>
      <c r="D30" s="1570">
        <v>0.15763888888888888</v>
      </c>
      <c r="E30" s="1887">
        <v>42</v>
      </c>
      <c r="F30" s="1887">
        <v>463</v>
      </c>
      <c r="G30" s="1572">
        <f t="shared" si="32"/>
        <v>2.1162765894928381E-2</v>
      </c>
      <c r="H30" s="1572">
        <f t="shared" si="33"/>
        <v>5.0387537845067573E-4</v>
      </c>
      <c r="I30" s="1887">
        <v>104</v>
      </c>
      <c r="J30" s="1887">
        <v>117</v>
      </c>
      <c r="K30" s="1574">
        <f t="shared" si="6"/>
        <v>1.3242236727835468E-2</v>
      </c>
      <c r="L30" s="1574">
        <f t="shared" si="7"/>
        <v>1.2732919930611027E-4</v>
      </c>
      <c r="M30" s="1887">
        <v>122</v>
      </c>
      <c r="N30" s="1887">
        <v>119</v>
      </c>
      <c r="O30" s="1574">
        <f t="shared" si="8"/>
        <v>1.5799703551505204E-2</v>
      </c>
      <c r="P30" s="1574">
        <f t="shared" si="9"/>
        <v>1.2950576681561643E-4</v>
      </c>
      <c r="Q30" s="1574"/>
      <c r="R30" s="1575"/>
      <c r="S30" s="1574">
        <f t="shared" si="0"/>
        <v>0</v>
      </c>
      <c r="T30" s="1574">
        <f t="shared" si="1"/>
        <v>0</v>
      </c>
      <c r="U30" s="1556">
        <f t="shared" si="34"/>
        <v>5.0204706174269059E-2</v>
      </c>
      <c r="V30" s="1556">
        <f t="shared" si="35"/>
        <v>7.6071034457240246E-4</v>
      </c>
      <c r="W30" s="1576"/>
      <c r="X30" s="1577" t="str">
        <f>_xlfn.XLOOKUP(事故加停電時間!$B30,饋線資料表[饋線
代號],饋線資料表[S/S],"找不到")</f>
        <v>漢寶</v>
      </c>
      <c r="Y30" s="1578" t="str">
        <f>_xlfn.XLOOKUP(事故加停電時間!$B30,饋線資料表[饋線
代號],饋線資料表[饋線別],"找不到")</f>
        <v>9G21</v>
      </c>
      <c r="Z30" s="1885" t="s">
        <v>3149</v>
      </c>
      <c r="AA30" s="1869" t="s">
        <v>3093</v>
      </c>
      <c r="AB30" s="1600"/>
      <c r="AC30" s="1577">
        <v>51</v>
      </c>
      <c r="AD30" s="1571">
        <v>2</v>
      </c>
      <c r="AE30" s="1583" t="s">
        <v>3494</v>
      </c>
      <c r="AF30" s="1610" t="s">
        <v>3150</v>
      </c>
      <c r="AG30" s="1585"/>
      <c r="AH30" s="1586"/>
      <c r="AI30"/>
      <c r="AJ30" s="1961" t="s">
        <v>3744</v>
      </c>
      <c r="AK30" s="1851">
        <f t="shared" si="2"/>
        <v>0</v>
      </c>
      <c r="AL30" s="1851">
        <f t="shared" si="3"/>
        <v>0</v>
      </c>
      <c r="AM30" s="1319"/>
      <c r="AN30" s="1853" t="s">
        <v>3744</v>
      </c>
      <c r="AO30" s="1851">
        <f t="shared" si="13"/>
        <v>0</v>
      </c>
      <c r="AP30" s="1851">
        <f t="shared" si="14"/>
        <v>0</v>
      </c>
      <c r="AQ30" s="1319"/>
      <c r="AR30"/>
      <c r="AS30" s="1108" t="s">
        <v>3744</v>
      </c>
      <c r="AT30" s="1104">
        <f t="shared" si="15"/>
        <v>0</v>
      </c>
      <c r="AU30" s="1105">
        <f t="shared" si="16"/>
        <v>0</v>
      </c>
      <c r="AV30"/>
      <c r="AW30" s="1108" t="s">
        <v>3744</v>
      </c>
      <c r="AX30" s="1104">
        <f t="shared" si="17"/>
        <v>0</v>
      </c>
      <c r="AY30" s="1105">
        <f t="shared" si="18"/>
        <v>0</v>
      </c>
      <c r="AZ30"/>
      <c r="BA30" s="1903"/>
      <c r="BB30" s="1902"/>
      <c r="BC30" s="1902"/>
      <c r="BD30"/>
      <c r="BE30"/>
      <c r="BF30"/>
      <c r="BG30"/>
      <c r="BH30"/>
      <c r="BI30"/>
      <c r="BJ30"/>
      <c r="BK30"/>
      <c r="BL30"/>
      <c r="BM30"/>
      <c r="BN30"/>
      <c r="BO30"/>
      <c r="BP30"/>
      <c r="BQ30" s="1953" t="s">
        <v>3744</v>
      </c>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row>
    <row r="31" spans="2:164" ht="14.45" hidden="1" customHeight="1">
      <c r="B31" s="1891" t="s">
        <v>1071</v>
      </c>
      <c r="C31" s="1892" t="s">
        <v>3148</v>
      </c>
      <c r="D31" s="1570">
        <v>0.20833333333333334</v>
      </c>
      <c r="E31" s="1887">
        <v>2</v>
      </c>
      <c r="F31" s="1887">
        <v>1768</v>
      </c>
      <c r="G31" s="1572">
        <f t="shared" si="32"/>
        <v>3.8481713568068883E-3</v>
      </c>
      <c r="H31" s="1572">
        <f t="shared" si="33"/>
        <v>1.9240856784034442E-3</v>
      </c>
      <c r="I31" s="1887">
        <v>66</v>
      </c>
      <c r="J31" s="1887">
        <v>1212</v>
      </c>
      <c r="K31" s="1574">
        <f t="shared" si="6"/>
        <v>8.7053994110208324E-2</v>
      </c>
      <c r="L31" s="1574">
        <f t="shared" si="7"/>
        <v>1.3189999107607322E-3</v>
      </c>
      <c r="M31" s="1887"/>
      <c r="N31" s="1887"/>
      <c r="O31" s="1574">
        <f t="shared" si="8"/>
        <v>0</v>
      </c>
      <c r="P31" s="1574">
        <f t="shared" si="9"/>
        <v>0</v>
      </c>
      <c r="Q31" s="1574"/>
      <c r="R31" s="1575"/>
      <c r="S31" s="1574">
        <f t="shared" si="0"/>
        <v>0</v>
      </c>
      <c r="T31" s="1574">
        <f t="shared" si="1"/>
        <v>0</v>
      </c>
      <c r="U31" s="1556">
        <f t="shared" si="34"/>
        <v>9.0902165467015211E-2</v>
      </c>
      <c r="V31" s="1556">
        <f t="shared" si="35"/>
        <v>3.2430855891641764E-3</v>
      </c>
      <c r="W31" s="1558"/>
      <c r="X31" s="1559" t="str">
        <f>_xlfn.XLOOKUP(事故加停電時間!$B31,饋線資料表[饋線
代號],饋線資料表[S/S],"找不到")</f>
        <v>溪湖</v>
      </c>
      <c r="Y31" s="1560" t="str">
        <f>_xlfn.XLOOKUP(事故加停電時間!$B31,饋線資料表[饋線
代號],饋線資料表[饋線別],"找不到")</f>
        <v>二重線</v>
      </c>
      <c r="Z31" s="1885" t="s">
        <v>3151</v>
      </c>
      <c r="AA31" s="1869" t="s">
        <v>3152</v>
      </c>
      <c r="AB31" s="1595"/>
      <c r="AC31" s="1559" t="s">
        <v>3091</v>
      </c>
      <c r="AD31" s="1553">
        <v>2</v>
      </c>
      <c r="AE31" s="1564" t="s">
        <v>3590</v>
      </c>
      <c r="AF31" s="1617" t="s">
        <v>3098</v>
      </c>
      <c r="AG31" s="1566"/>
      <c r="AH31" s="1567"/>
      <c r="AI31"/>
      <c r="AJ31" s="1962" t="s">
        <v>3769</v>
      </c>
      <c r="AK31" s="1851">
        <f t="shared" si="2"/>
        <v>0</v>
      </c>
      <c r="AL31" s="1851">
        <f t="shared" si="3"/>
        <v>0</v>
      </c>
      <c r="AM31" s="1319"/>
      <c r="AN31" s="1854" t="s">
        <v>3769</v>
      </c>
      <c r="AO31" s="1851">
        <f t="shared" si="13"/>
        <v>0</v>
      </c>
      <c r="AP31" s="1851">
        <f t="shared" si="14"/>
        <v>0</v>
      </c>
      <c r="AQ31" s="1319"/>
      <c r="AR31"/>
      <c r="AS31" s="1028" t="s">
        <v>3769</v>
      </c>
      <c r="AT31" s="1104">
        <f t="shared" si="15"/>
        <v>0</v>
      </c>
      <c r="AU31" s="1105">
        <f t="shared" si="16"/>
        <v>0</v>
      </c>
      <c r="AV31"/>
      <c r="AW31" s="1319" t="s">
        <v>3769</v>
      </c>
      <c r="AX31" s="1104">
        <f t="shared" si="17"/>
        <v>0</v>
      </c>
      <c r="AY31" s="1105">
        <f t="shared" si="18"/>
        <v>0</v>
      </c>
      <c r="AZ31"/>
      <c r="BA31" s="1043"/>
      <c r="BB31" s="1902"/>
      <c r="BC31" s="1902"/>
      <c r="BD31"/>
      <c r="BE31"/>
      <c r="BF31"/>
      <c r="BG31"/>
      <c r="BH31"/>
      <c r="BI31"/>
      <c r="BJ31"/>
      <c r="BK31"/>
      <c r="BL31"/>
      <c r="BM31"/>
      <c r="BN31"/>
      <c r="BO31"/>
      <c r="BP31"/>
      <c r="BQ31" s="1955" t="s">
        <v>3769</v>
      </c>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row>
    <row r="32" spans="2:164" ht="14.45" hidden="1" customHeight="1">
      <c r="B32" s="1568" t="s">
        <v>217</v>
      </c>
      <c r="C32" s="1569" t="s">
        <v>3153</v>
      </c>
      <c r="D32" s="1635">
        <v>0.13958333333333334</v>
      </c>
      <c r="E32" s="1571">
        <v>130</v>
      </c>
      <c r="F32" s="1571">
        <v>432</v>
      </c>
      <c r="G32" s="1572">
        <f t="shared" ref="G32:G67" si="36">E32*F32/918878</f>
        <v>6.111801566693293E-2</v>
      </c>
      <c r="H32" s="1572">
        <f t="shared" ref="H32:H67" si="37">F32/918878</f>
        <v>4.7013858205333027E-4</v>
      </c>
      <c r="I32" s="1571">
        <v>50</v>
      </c>
      <c r="J32" s="1571">
        <v>520</v>
      </c>
      <c r="K32" s="1574">
        <f t="shared" ref="K32:K67" si="38">I32*J32/918878</f>
        <v>2.8295377623580063E-2</v>
      </c>
      <c r="L32" s="1574">
        <f t="shared" ref="L32:L67" si="39">J32/918878</f>
        <v>5.6590755247160128E-4</v>
      </c>
      <c r="M32" s="1571"/>
      <c r="N32" s="1571"/>
      <c r="O32" s="1574">
        <f t="shared" ref="O32:O67" si="40">M32*N32/918878</f>
        <v>0</v>
      </c>
      <c r="P32" s="1574">
        <f t="shared" ref="P32:P67" si="41">N32/918878</f>
        <v>0</v>
      </c>
      <c r="Q32" s="1574"/>
      <c r="R32" s="1575"/>
      <c r="S32" s="1574">
        <f t="shared" ref="S32:S34" si="42">Q32*R32/918878</f>
        <v>0</v>
      </c>
      <c r="T32" s="1574">
        <f t="shared" ref="T32:T34" si="43">R32/918878</f>
        <v>0</v>
      </c>
      <c r="U32" s="1556">
        <f t="shared" si="34"/>
        <v>8.9413393290512996E-2</v>
      </c>
      <c r="V32" s="1556">
        <f t="shared" si="35"/>
        <v>1.0360461345249317E-3</v>
      </c>
      <c r="W32" s="1618"/>
      <c r="X32" s="1577" t="str">
        <f>_xlfn.XLOOKUP(事故加停電時間!$B32,饋線資料表[饋線
代號],饋線資料表[S/S],"找不到")</f>
        <v>大城</v>
      </c>
      <c r="Y32" s="1578" t="str">
        <f>_xlfn.XLOOKUP(事故加停電時間!$B32,饋線資料表[饋線
代號],饋線資料表[饋線別],"找不到")</f>
        <v>9L24</v>
      </c>
      <c r="Z32" s="1636" t="s">
        <v>3154</v>
      </c>
      <c r="AA32" s="1637" t="s">
        <v>3090</v>
      </c>
      <c r="AB32" s="1600"/>
      <c r="AC32" s="1582">
        <v>51</v>
      </c>
      <c r="AD32" s="1577">
        <v>2</v>
      </c>
      <c r="AE32" s="1583" t="str">
        <f>_xlfn.XLOOKUP(事故加停電時間!$B32,線名!$A$4:$A$3600,線名!$S$4:$S$3600,"找不到")</f>
        <v>二林巡修課</v>
      </c>
      <c r="AF32" s="1610" t="s">
        <v>3150</v>
      </c>
      <c r="AG32" s="1585"/>
      <c r="AH32" s="1586"/>
      <c r="AI32"/>
      <c r="AJ32" s="1963" t="s">
        <v>3770</v>
      </c>
      <c r="AK32" s="1851">
        <f t="shared" si="2"/>
        <v>0</v>
      </c>
      <c r="AL32" s="1851">
        <f t="shared" si="3"/>
        <v>0</v>
      </c>
      <c r="AM32" s="1319"/>
      <c r="AN32" s="1854" t="s">
        <v>3770</v>
      </c>
      <c r="AO32" s="1851">
        <f t="shared" si="13"/>
        <v>0</v>
      </c>
      <c r="AP32" s="1851">
        <f t="shared" si="14"/>
        <v>0</v>
      </c>
      <c r="AQ32" s="1319"/>
      <c r="AR32"/>
      <c r="AS32" s="1028" t="s">
        <v>3770</v>
      </c>
      <c r="AT32" s="1104">
        <f t="shared" si="15"/>
        <v>0</v>
      </c>
      <c r="AU32" s="1105">
        <f t="shared" si="16"/>
        <v>0</v>
      </c>
      <c r="AV32"/>
      <c r="AW32" s="1319" t="s">
        <v>3770</v>
      </c>
      <c r="AX32" s="1104">
        <f t="shared" si="17"/>
        <v>0</v>
      </c>
      <c r="AY32" s="1105">
        <f t="shared" si="18"/>
        <v>0</v>
      </c>
      <c r="AZ32"/>
      <c r="BA32" s="1043"/>
      <c r="BB32" s="1902"/>
      <c r="BC32" s="1902"/>
      <c r="BD32"/>
      <c r="BE32"/>
      <c r="BF32"/>
      <c r="BG32"/>
      <c r="BH32"/>
      <c r="BI32"/>
      <c r="BJ32"/>
      <c r="BK32"/>
      <c r="BL32"/>
      <c r="BM32"/>
      <c r="BN32"/>
      <c r="BO32"/>
      <c r="BP32"/>
      <c r="BQ32" s="1956" t="s">
        <v>3770</v>
      </c>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row>
    <row r="33" spans="2:164" ht="14.45" hidden="1" customHeight="1">
      <c r="B33" s="1550" t="s">
        <v>305</v>
      </c>
      <c r="C33" s="1551" t="s">
        <v>3155</v>
      </c>
      <c r="D33" s="1552">
        <v>0.98541666666666661</v>
      </c>
      <c r="E33" s="1553">
        <v>39</v>
      </c>
      <c r="F33" s="1553">
        <v>21</v>
      </c>
      <c r="G33" s="1554">
        <f t="shared" si="36"/>
        <v>8.913043951427719E-4</v>
      </c>
      <c r="H33" s="1554">
        <f t="shared" si="37"/>
        <v>2.2853958849814665E-5</v>
      </c>
      <c r="I33" s="1553"/>
      <c r="J33" s="1553"/>
      <c r="K33" s="1556">
        <f t="shared" si="38"/>
        <v>0</v>
      </c>
      <c r="L33" s="1556">
        <f t="shared" si="39"/>
        <v>0</v>
      </c>
      <c r="M33" s="1553"/>
      <c r="N33" s="1553"/>
      <c r="O33" s="1556">
        <f t="shared" si="40"/>
        <v>0</v>
      </c>
      <c r="P33" s="1556">
        <f t="shared" si="41"/>
        <v>0</v>
      </c>
      <c r="Q33" s="1556"/>
      <c r="R33" s="1557"/>
      <c r="S33" s="1556">
        <f t="shared" si="42"/>
        <v>0</v>
      </c>
      <c r="T33" s="1556">
        <f t="shared" si="43"/>
        <v>0</v>
      </c>
      <c r="U33" s="1556">
        <f t="shared" si="34"/>
        <v>8.913043951427719E-4</v>
      </c>
      <c r="V33" s="1556">
        <f t="shared" si="35"/>
        <v>2.2853958849814665E-5</v>
      </c>
      <c r="W33" s="1558"/>
      <c r="X33" s="1559" t="str">
        <f>_xlfn.XLOOKUP(事故加停電時間!$B33,饋線資料表[饋線
代號],饋線資料表[S/S],"找不到")</f>
        <v>線西</v>
      </c>
      <c r="Y33" s="1560" t="str">
        <f>_xlfn.XLOOKUP(事故加停電時間!$B33,饋線資料表[饋線
代號],饋線資料表[饋線別],"找不到")</f>
        <v>9B54</v>
      </c>
      <c r="Z33" s="1638" t="s">
        <v>3156</v>
      </c>
      <c r="AA33" s="1606" t="s">
        <v>3128</v>
      </c>
      <c r="AB33" s="1595"/>
      <c r="AC33" s="1602" t="s">
        <v>3091</v>
      </c>
      <c r="AD33" s="1559">
        <v>1</v>
      </c>
      <c r="AE33" s="1639" t="s">
        <v>3494</v>
      </c>
      <c r="AF33" s="1617" t="s">
        <v>3128</v>
      </c>
      <c r="AG33" s="1566"/>
      <c r="AH33" s="1567"/>
      <c r="AI33"/>
      <c r="AJ33" s="1962" t="s">
        <v>3771</v>
      </c>
      <c r="AK33" s="1851">
        <f t="shared" si="2"/>
        <v>0</v>
      </c>
      <c r="AL33" s="1851">
        <f t="shared" si="3"/>
        <v>0</v>
      </c>
      <c r="AM33" s="1319"/>
      <c r="AN33" s="1854" t="s">
        <v>3771</v>
      </c>
      <c r="AO33" s="1851">
        <f t="shared" si="13"/>
        <v>0</v>
      </c>
      <c r="AP33" s="1851">
        <f t="shared" si="14"/>
        <v>0</v>
      </c>
      <c r="AQ33" s="1319"/>
      <c r="AR33"/>
      <c r="AS33" s="1028" t="s">
        <v>3771</v>
      </c>
      <c r="AT33" s="1104">
        <f t="shared" si="15"/>
        <v>0</v>
      </c>
      <c r="AU33" s="1105">
        <f t="shared" si="16"/>
        <v>0</v>
      </c>
      <c r="AV33"/>
      <c r="AW33" s="1319" t="s">
        <v>3771</v>
      </c>
      <c r="AX33" s="1104">
        <f t="shared" si="17"/>
        <v>0</v>
      </c>
      <c r="AY33" s="1105">
        <f t="shared" si="18"/>
        <v>0</v>
      </c>
      <c r="AZ33"/>
      <c r="BA33" s="1043"/>
      <c r="BB33" s="1902"/>
      <c r="BC33" s="1902"/>
      <c r="BD33"/>
      <c r="BE33"/>
      <c r="BF33"/>
      <c r="BG33"/>
      <c r="BH33"/>
      <c r="BI33"/>
      <c r="BJ33"/>
      <c r="BK33"/>
      <c r="BL33"/>
      <c r="BM33"/>
      <c r="BN33"/>
      <c r="BO33"/>
      <c r="BP33"/>
      <c r="BQ33" s="1955" t="s">
        <v>3771</v>
      </c>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row>
    <row r="34" spans="2:164" ht="14.45" hidden="1" customHeight="1">
      <c r="B34" s="1590" t="s">
        <v>1130</v>
      </c>
      <c r="C34" s="1591" t="s">
        <v>3157</v>
      </c>
      <c r="D34" s="1615">
        <v>0.4145833333333333</v>
      </c>
      <c r="E34" s="1623">
        <v>4</v>
      </c>
      <c r="F34" s="1624" t="s">
        <v>3158</v>
      </c>
      <c r="G34" s="1572">
        <f t="shared" si="36"/>
        <v>1.9798058066468019E-2</v>
      </c>
      <c r="H34" s="1572">
        <f t="shared" si="37"/>
        <v>4.9495145166170047E-3</v>
      </c>
      <c r="I34" s="1571">
        <v>30</v>
      </c>
      <c r="J34" s="1571">
        <v>112</v>
      </c>
      <c r="K34" s="1574">
        <f t="shared" si="38"/>
        <v>3.6566334159703466E-3</v>
      </c>
      <c r="L34" s="1574">
        <f t="shared" si="39"/>
        <v>1.2188778053234489E-4</v>
      </c>
      <c r="M34" s="1571">
        <v>78</v>
      </c>
      <c r="N34" s="1571">
        <v>279</v>
      </c>
      <c r="O34" s="1574">
        <f t="shared" si="40"/>
        <v>2.3683231070936513E-2</v>
      </c>
      <c r="P34" s="1574">
        <f t="shared" si="41"/>
        <v>3.0363116757610914E-4</v>
      </c>
      <c r="Q34" s="1574"/>
      <c r="R34" s="1575"/>
      <c r="S34" s="1574">
        <f t="shared" si="42"/>
        <v>0</v>
      </c>
      <c r="T34" s="1574">
        <f t="shared" si="43"/>
        <v>0</v>
      </c>
      <c r="U34" s="1556">
        <f t="shared" si="34"/>
        <v>4.7137922553374879E-2</v>
      </c>
      <c r="V34" s="1556">
        <f t="shared" si="35"/>
        <v>5.3750334647254582E-3</v>
      </c>
      <c r="W34" s="1576"/>
      <c r="X34" s="1577" t="str">
        <f>_xlfn.XLOOKUP(事故加停電時間!$B34,饋線資料表[饋線
代號],饋線資料表[S/S],"找不到")</f>
        <v>二林</v>
      </c>
      <c r="Y34" s="1578" t="str">
        <f>_xlfn.XLOOKUP(事故加停電時間!$B34,饋線資料表[饋線
代號],饋線資料表[饋線別],"找不到")</f>
        <v>埤北線</v>
      </c>
      <c r="Z34" s="1640" t="s">
        <v>3159</v>
      </c>
      <c r="AA34" s="1641" t="s">
        <v>3088</v>
      </c>
      <c r="AB34" s="1600"/>
      <c r="AC34" s="1578">
        <v>51</v>
      </c>
      <c r="AD34" s="1577">
        <v>1</v>
      </c>
      <c r="AE34" s="1583" t="str">
        <f>_xlfn.XLOOKUP(事故加停電時間!$B34,線名!$A$4:$A$3600,線名!$S$4:$S$3600,"找不到")</f>
        <v>二林巡修課</v>
      </c>
      <c r="AF34" s="1610" t="s">
        <v>3089</v>
      </c>
      <c r="AG34" s="1585"/>
      <c r="AH34" s="1586"/>
      <c r="AI34"/>
      <c r="AJ34" s="1963" t="s">
        <v>3772</v>
      </c>
      <c r="AK34" s="1851">
        <f t="shared" si="2"/>
        <v>0</v>
      </c>
      <c r="AL34" s="1851">
        <f t="shared" si="3"/>
        <v>0</v>
      </c>
      <c r="AM34" s="1319"/>
      <c r="AN34" s="1854" t="s">
        <v>3772</v>
      </c>
      <c r="AO34" s="1851">
        <f t="shared" si="13"/>
        <v>0</v>
      </c>
      <c r="AP34" s="1851">
        <f t="shared" si="14"/>
        <v>0</v>
      </c>
      <c r="AQ34" s="1319"/>
      <c r="AR34"/>
      <c r="AS34" s="1028" t="s">
        <v>3772</v>
      </c>
      <c r="AT34" s="1104">
        <f t="shared" si="15"/>
        <v>0</v>
      </c>
      <c r="AU34" s="1105">
        <f t="shared" si="16"/>
        <v>0</v>
      </c>
      <c r="AV34"/>
      <c r="AW34" s="1319" t="s">
        <v>3772</v>
      </c>
      <c r="AX34" s="1104">
        <f t="shared" si="17"/>
        <v>0</v>
      </c>
      <c r="AY34" s="1105">
        <f t="shared" si="18"/>
        <v>0</v>
      </c>
      <c r="AZ34"/>
      <c r="BA34" s="1043"/>
      <c r="BB34" s="1902"/>
      <c r="BC34" s="1902"/>
      <c r="BD34"/>
      <c r="BE34"/>
      <c r="BF34"/>
      <c r="BG34"/>
      <c r="BH34"/>
      <c r="BI34"/>
      <c r="BJ34"/>
      <c r="BK34"/>
      <c r="BL34"/>
      <c r="BM34"/>
      <c r="BN34"/>
      <c r="BO34"/>
      <c r="BP34"/>
      <c r="BQ34" s="1956" t="s">
        <v>3772</v>
      </c>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row>
    <row r="35" spans="2:164" ht="21.6" hidden="1" customHeight="1">
      <c r="B35" s="1587" t="s">
        <v>1325</v>
      </c>
      <c r="C35" s="1588" t="s">
        <v>3160</v>
      </c>
      <c r="D35" s="1611">
        <v>0.27708333333333335</v>
      </c>
      <c r="E35" s="1553">
        <v>61</v>
      </c>
      <c r="F35" s="1633" t="s">
        <v>3161</v>
      </c>
      <c r="G35" s="1554">
        <f t="shared" si="36"/>
        <v>3.9831185423962702E-3</v>
      </c>
      <c r="H35" s="1554">
        <f t="shared" si="37"/>
        <v>6.5297025285184762E-5</v>
      </c>
      <c r="I35" s="1555">
        <v>78</v>
      </c>
      <c r="J35" s="1555">
        <v>31</v>
      </c>
      <c r="K35" s="1556">
        <f t="shared" si="38"/>
        <v>2.6314701189929456E-3</v>
      </c>
      <c r="L35" s="1556">
        <f t="shared" si="39"/>
        <v>3.3736796397345461E-5</v>
      </c>
      <c r="M35" s="1555">
        <v>84</v>
      </c>
      <c r="N35" s="1555">
        <v>372</v>
      </c>
      <c r="O35" s="1556">
        <f t="shared" si="40"/>
        <v>3.4006690768524223E-2</v>
      </c>
      <c r="P35" s="1556">
        <f t="shared" si="41"/>
        <v>4.048415567681455E-4</v>
      </c>
      <c r="Q35" s="1556"/>
      <c r="R35" s="1557"/>
      <c r="S35" s="1556">
        <f t="shared" ref="S35:S66" si="44">Q35*R35/918878</f>
        <v>0</v>
      </c>
      <c r="T35" s="1556">
        <f t="shared" ref="T35:T66" si="45">R35/918878</f>
        <v>0</v>
      </c>
      <c r="U35" s="1556">
        <f t="shared" si="34"/>
        <v>4.0621279429913434E-2</v>
      </c>
      <c r="V35" s="1556">
        <f t="shared" si="35"/>
        <v>5.0387537845067573E-4</v>
      </c>
      <c r="W35" s="1558"/>
      <c r="X35" s="1559" t="str">
        <f>_xlfn.XLOOKUP(事故加停電時間!$B35,饋線資料表[饋線
代號],饋線資料表[S/S],"找不到")</f>
        <v>漢寶</v>
      </c>
      <c r="Y35" s="1560" t="str">
        <f>_xlfn.XLOOKUP(事故加停電時間!$B35,饋線資料表[饋線
代號],饋線資料表[饋線別],"找不到")</f>
        <v>9G36</v>
      </c>
      <c r="Z35" s="1642" t="s">
        <v>3162</v>
      </c>
      <c r="AA35" s="1606" t="s">
        <v>3088</v>
      </c>
      <c r="AB35" s="1563"/>
      <c r="AC35" s="1602">
        <v>51</v>
      </c>
      <c r="AD35" s="1559">
        <v>2</v>
      </c>
      <c r="AE35" s="1564" t="str">
        <f>_xlfn.XLOOKUP(事故加停電時間!$B35,線名!$A$4:$A$3600,線名!$S$4:$S$3600,"找不到")</f>
        <v>鹿和巡修課</v>
      </c>
      <c r="AF35" s="1617" t="s">
        <v>3089</v>
      </c>
      <c r="AG35" s="1566"/>
      <c r="AH35" s="1567"/>
      <c r="AI35"/>
      <c r="AJ35" s="1962" t="s">
        <v>3773</v>
      </c>
      <c r="AK35" s="1851">
        <f t="shared" si="2"/>
        <v>0</v>
      </c>
      <c r="AL35" s="1851">
        <f t="shared" si="3"/>
        <v>0</v>
      </c>
      <c r="AM35" s="1319"/>
      <c r="AN35" s="1854" t="s">
        <v>3773</v>
      </c>
      <c r="AO35" s="1851">
        <f t="shared" si="13"/>
        <v>0</v>
      </c>
      <c r="AP35" s="1851">
        <f t="shared" si="14"/>
        <v>0</v>
      </c>
      <c r="AQ35" s="1319"/>
      <c r="AR35"/>
      <c r="AS35" s="1028" t="s">
        <v>3773</v>
      </c>
      <c r="AT35" s="1104">
        <f t="shared" si="15"/>
        <v>0</v>
      </c>
      <c r="AU35" s="1105">
        <f t="shared" si="16"/>
        <v>0</v>
      </c>
      <c r="AV35"/>
      <c r="AW35" s="1319" t="s">
        <v>3773</v>
      </c>
      <c r="AX35" s="1104">
        <f t="shared" si="17"/>
        <v>0</v>
      </c>
      <c r="AY35" s="1105">
        <f t="shared" si="18"/>
        <v>0</v>
      </c>
      <c r="AZ35"/>
      <c r="BA35" s="1043"/>
      <c r="BB35" s="1902"/>
      <c r="BC35" s="1902"/>
      <c r="BD35"/>
      <c r="BE35"/>
      <c r="BF35"/>
      <c r="BG35"/>
      <c r="BH35"/>
      <c r="BI35"/>
      <c r="BJ35"/>
      <c r="BK35"/>
      <c r="BL35"/>
      <c r="BM35"/>
      <c r="BN35"/>
      <c r="BO35"/>
      <c r="BP35"/>
      <c r="BQ35" s="1955" t="s">
        <v>3773</v>
      </c>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row>
    <row r="36" spans="2:164" ht="14.45" hidden="1" customHeight="1">
      <c r="B36" s="1590" t="s">
        <v>741</v>
      </c>
      <c r="C36" s="1591" t="s">
        <v>3163</v>
      </c>
      <c r="D36" s="1615">
        <v>0.77500000000000002</v>
      </c>
      <c r="E36" s="1571">
        <v>3</v>
      </c>
      <c r="F36" s="1632" t="s">
        <v>2979</v>
      </c>
      <c r="G36" s="1572">
        <f t="shared" si="36"/>
        <v>9.2068805652110509E-4</v>
      </c>
      <c r="H36" s="1572">
        <f t="shared" si="37"/>
        <v>3.0689601884036836E-4</v>
      </c>
      <c r="I36" s="1573">
        <v>73</v>
      </c>
      <c r="J36" s="1573">
        <v>1088</v>
      </c>
      <c r="K36" s="1574">
        <f t="shared" si="38"/>
        <v>8.6435848937508566E-2</v>
      </c>
      <c r="L36" s="1574">
        <f t="shared" si="39"/>
        <v>1.1840527251713504E-3</v>
      </c>
      <c r="M36" s="1573">
        <v>91</v>
      </c>
      <c r="N36" s="1573">
        <v>578</v>
      </c>
      <c r="O36" s="1574">
        <f t="shared" si="40"/>
        <v>5.7241548932502467E-2</v>
      </c>
      <c r="P36" s="1574">
        <f t="shared" si="41"/>
        <v>6.2902801024727981E-4</v>
      </c>
      <c r="Q36" s="1574"/>
      <c r="R36" s="1575"/>
      <c r="S36" s="1574">
        <f t="shared" si="44"/>
        <v>0</v>
      </c>
      <c r="T36" s="1574">
        <f t="shared" si="45"/>
        <v>0</v>
      </c>
      <c r="U36" s="1556">
        <f t="shared" si="34"/>
        <v>0.14459808592653214</v>
      </c>
      <c r="V36" s="1556">
        <f t="shared" si="35"/>
        <v>2.1199767542589986E-3</v>
      </c>
      <c r="W36" s="1576"/>
      <c r="X36" s="1577" t="str">
        <f>_xlfn.XLOOKUP(事故加停電時間!$B36,饋線資料表[饋線
代號],饋線資料表[S/S],"找不到")</f>
        <v>漢寶</v>
      </c>
      <c r="Y36" s="1578" t="str">
        <f>_xlfn.XLOOKUP(事故加停電時間!$B36,饋線資料表[饋線
代號],饋線資料表[饋線別],"找不到")</f>
        <v>9G39</v>
      </c>
      <c r="Z36" s="1634" t="s">
        <v>3164</v>
      </c>
      <c r="AA36" s="1641" t="s">
        <v>3097</v>
      </c>
      <c r="AB36" s="1581"/>
      <c r="AC36" s="1577" t="s">
        <v>1231</v>
      </c>
      <c r="AD36" s="1578">
        <v>2</v>
      </c>
      <c r="AE36" s="1583" t="str">
        <f>_xlfn.XLOOKUP(事故加停電時間!$B36,線名!$A$4:$A$3600,線名!$S$4:$S$3600,"找不到")</f>
        <v>鹿和巡修課</v>
      </c>
      <c r="AF36" s="1610" t="s">
        <v>3150</v>
      </c>
      <c r="AG36" s="1585"/>
      <c r="AH36" s="1586"/>
      <c r="AI36"/>
      <c r="AJ36" s="1963" t="s">
        <v>3774</v>
      </c>
      <c r="AK36" s="1851">
        <f t="shared" si="2"/>
        <v>0</v>
      </c>
      <c r="AL36" s="1851">
        <f t="shared" si="3"/>
        <v>0</v>
      </c>
      <c r="AM36" s="1319"/>
      <c r="AN36" s="1854" t="s">
        <v>3774</v>
      </c>
      <c r="AO36" s="1851">
        <f t="shared" si="13"/>
        <v>0</v>
      </c>
      <c r="AP36" s="1851">
        <f t="shared" si="14"/>
        <v>0</v>
      </c>
      <c r="AQ36" s="1319"/>
      <c r="AR36"/>
      <c r="AS36" s="1028" t="s">
        <v>3774</v>
      </c>
      <c r="AT36" s="1104">
        <f t="shared" si="15"/>
        <v>0</v>
      </c>
      <c r="AU36" s="1105">
        <f t="shared" si="16"/>
        <v>0</v>
      </c>
      <c r="AV36"/>
      <c r="AW36" s="1319" t="s">
        <v>3774</v>
      </c>
      <c r="AX36" s="1104">
        <f t="shared" si="17"/>
        <v>0</v>
      </c>
      <c r="AY36" s="1105">
        <f t="shared" si="18"/>
        <v>0</v>
      </c>
      <c r="AZ36"/>
      <c r="BA36" s="1043"/>
      <c r="BB36" s="1902"/>
      <c r="BC36" s="1902"/>
      <c r="BD36"/>
      <c r="BE36"/>
      <c r="BF36"/>
      <c r="BG36"/>
      <c r="BH36"/>
      <c r="BI36"/>
      <c r="BJ36"/>
      <c r="BK36"/>
      <c r="BL36"/>
      <c r="BM36"/>
      <c r="BN36"/>
      <c r="BO36"/>
      <c r="BP36"/>
      <c r="BQ36" s="1956" t="s">
        <v>3774</v>
      </c>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row>
    <row r="37" spans="2:164" ht="14.45" hidden="1" customHeight="1">
      <c r="B37" s="1587" t="s">
        <v>3021</v>
      </c>
      <c r="C37" s="1588" t="s">
        <v>3163</v>
      </c>
      <c r="D37" s="1611">
        <v>0.78263888888888899</v>
      </c>
      <c r="E37" s="1553">
        <v>3</v>
      </c>
      <c r="F37" s="1633" t="s">
        <v>3165</v>
      </c>
      <c r="G37" s="1554">
        <f t="shared" si="36"/>
        <v>2.8893933688694255E-3</v>
      </c>
      <c r="H37" s="1554">
        <f t="shared" si="37"/>
        <v>9.6313112295647518E-4</v>
      </c>
      <c r="I37" s="1555">
        <v>83</v>
      </c>
      <c r="J37" s="1555">
        <v>359</v>
      </c>
      <c r="K37" s="1556">
        <f t="shared" si="38"/>
        <v>3.2427591040377506E-2</v>
      </c>
      <c r="L37" s="1556">
        <f t="shared" si="39"/>
        <v>3.9069386795635545E-4</v>
      </c>
      <c r="M37" s="1555"/>
      <c r="N37" s="1555"/>
      <c r="O37" s="1556">
        <f t="shared" si="40"/>
        <v>0</v>
      </c>
      <c r="P37" s="1556">
        <f t="shared" si="41"/>
        <v>0</v>
      </c>
      <c r="Q37" s="1556"/>
      <c r="R37" s="1557"/>
      <c r="S37" s="1556">
        <f t="shared" si="44"/>
        <v>0</v>
      </c>
      <c r="T37" s="1556">
        <f t="shared" si="45"/>
        <v>0</v>
      </c>
      <c r="U37" s="1556">
        <f t="shared" si="34"/>
        <v>3.5316984409246931E-2</v>
      </c>
      <c r="V37" s="1556">
        <f t="shared" si="35"/>
        <v>1.3538249909128305E-3</v>
      </c>
      <c r="W37" s="1627"/>
      <c r="X37" s="1559" t="str">
        <f>_xlfn.XLOOKUP(事故加停電時間!$B37,饋線資料表[饋線
代號],饋線資料表[S/S],"找不到")</f>
        <v>彰竹</v>
      </c>
      <c r="Y37" s="1560" t="str">
        <f>_xlfn.XLOOKUP(事故加停電時間!$B37,饋線資料表[饋線
代號],饋線資料表[饋線別],"找不到")</f>
        <v>9N29</v>
      </c>
      <c r="Z37" s="1622" t="s">
        <v>3166</v>
      </c>
      <c r="AA37" s="1606" t="s">
        <v>3167</v>
      </c>
      <c r="AB37" s="1563"/>
      <c r="AC37" s="1553" t="s">
        <v>1231</v>
      </c>
      <c r="AD37" s="1560">
        <v>2</v>
      </c>
      <c r="AE37" s="1564" t="str">
        <f>_xlfn.XLOOKUP(事故加停電時間!$B37,線名!$A$4:$A$3600,線名!$S$4:$S$3600,"找不到")</f>
        <v>市區巡修課</v>
      </c>
      <c r="AF37" s="1617" t="s">
        <v>3098</v>
      </c>
      <c r="AG37" s="1566"/>
      <c r="AH37" s="1567"/>
      <c r="AI37"/>
      <c r="AJ37" s="1962" t="s">
        <v>3775</v>
      </c>
      <c r="AK37" s="1851">
        <f t="shared" si="2"/>
        <v>0</v>
      </c>
      <c r="AL37" s="1851">
        <f t="shared" si="3"/>
        <v>0</v>
      </c>
      <c r="AM37" s="1319"/>
      <c r="AN37" s="1854" t="s">
        <v>3775</v>
      </c>
      <c r="AO37" s="1851">
        <f t="shared" si="13"/>
        <v>0</v>
      </c>
      <c r="AP37" s="1851">
        <f t="shared" si="14"/>
        <v>0</v>
      </c>
      <c r="AQ37" s="1319"/>
      <c r="AR37"/>
      <c r="AS37" s="1028" t="s">
        <v>3775</v>
      </c>
      <c r="AT37" s="1104">
        <f t="shared" si="15"/>
        <v>0</v>
      </c>
      <c r="AU37" s="1105">
        <f t="shared" si="16"/>
        <v>0</v>
      </c>
      <c r="AV37"/>
      <c r="AW37" s="1319" t="s">
        <v>3775</v>
      </c>
      <c r="AX37" s="1104">
        <f t="shared" si="17"/>
        <v>0</v>
      </c>
      <c r="AY37" s="1105">
        <f t="shared" si="18"/>
        <v>0</v>
      </c>
      <c r="AZ37"/>
      <c r="BA37" s="1043"/>
      <c r="BB37" s="1902"/>
      <c r="BC37" s="1902"/>
      <c r="BD37"/>
      <c r="BE37"/>
      <c r="BF37"/>
      <c r="BG37"/>
      <c r="BH37"/>
      <c r="BI37"/>
      <c r="BJ37"/>
      <c r="BK37"/>
      <c r="BL37"/>
      <c r="BM37"/>
      <c r="BN37"/>
      <c r="BO37"/>
      <c r="BP37"/>
      <c r="BQ37" s="1955" t="s">
        <v>3775</v>
      </c>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row>
    <row r="38" spans="2:164" ht="14.45" hidden="1" customHeight="1">
      <c r="B38" s="1643" t="s">
        <v>3168</v>
      </c>
      <c r="C38" s="1591" t="s">
        <v>3169</v>
      </c>
      <c r="D38" s="1615">
        <v>0.82361111111111107</v>
      </c>
      <c r="E38" s="1571">
        <v>1</v>
      </c>
      <c r="F38" s="1632" t="s">
        <v>2676</v>
      </c>
      <c r="G38" s="1572">
        <f t="shared" si="36"/>
        <v>3.9178215171110852E-5</v>
      </c>
      <c r="H38" s="1572">
        <f t="shared" si="37"/>
        <v>3.9178215171110852E-5</v>
      </c>
      <c r="I38" s="1644">
        <v>3</v>
      </c>
      <c r="J38" s="1644">
        <v>13</v>
      </c>
      <c r="K38" s="1574">
        <f t="shared" si="38"/>
        <v>4.244306643537009E-5</v>
      </c>
      <c r="L38" s="1574">
        <f t="shared" si="39"/>
        <v>1.4147688811790031E-5</v>
      </c>
      <c r="M38" s="1644">
        <v>44</v>
      </c>
      <c r="N38" s="1644">
        <v>6</v>
      </c>
      <c r="O38" s="1574">
        <f t="shared" si="40"/>
        <v>2.8730691125481296E-4</v>
      </c>
      <c r="P38" s="1574">
        <f t="shared" si="41"/>
        <v>6.5297025285184758E-6</v>
      </c>
      <c r="Q38" s="1574"/>
      <c r="R38" s="1575"/>
      <c r="S38" s="1574">
        <f t="shared" si="44"/>
        <v>0</v>
      </c>
      <c r="T38" s="1574">
        <f t="shared" si="45"/>
        <v>0</v>
      </c>
      <c r="U38" s="1556">
        <f t="shared" si="34"/>
        <v>3.6892819286129391E-4</v>
      </c>
      <c r="V38" s="1556">
        <f t="shared" si="35"/>
        <v>5.9855606511419364E-5</v>
      </c>
      <c r="W38" s="1645"/>
      <c r="X38" s="1577" t="str">
        <f>_xlfn.XLOOKUP(事故加停電時間!$B38,饋線資料表[饋線
代號],饋線資料表[S/S],"找不到")</f>
        <v>鹿東</v>
      </c>
      <c r="Y38" s="1578" t="str">
        <f>_xlfn.XLOOKUP(事故加停電時間!$B38,饋線資料表[饋線
代號],饋線資料表[饋線別],"找不到")</f>
        <v>IO51</v>
      </c>
      <c r="Z38" s="1634" t="s">
        <v>3170</v>
      </c>
      <c r="AA38" s="1641" t="s">
        <v>3128</v>
      </c>
      <c r="AB38" s="1581"/>
      <c r="AC38" s="1646" t="s">
        <v>1231</v>
      </c>
      <c r="AD38" s="1578">
        <v>1</v>
      </c>
      <c r="AE38" s="1583" t="str">
        <f>_xlfn.XLOOKUP(事故加停電時間!$B38,線名!$A$4:$A$3600,線名!$S$4:$S$3600,"找不到")</f>
        <v>鹿和巡修課</v>
      </c>
      <c r="AF38" s="1610" t="s">
        <v>3128</v>
      </c>
      <c r="AG38" s="1585"/>
      <c r="AH38" s="1586"/>
      <c r="AI38"/>
      <c r="AJ38" s="1963" t="s">
        <v>3776</v>
      </c>
      <c r="AK38" s="1851">
        <f t="shared" si="2"/>
        <v>0</v>
      </c>
      <c r="AL38" s="1851">
        <f t="shared" si="3"/>
        <v>0</v>
      </c>
      <c r="AM38" s="1319"/>
      <c r="AN38" s="1854" t="s">
        <v>3776</v>
      </c>
      <c r="AO38" s="1851">
        <f t="shared" si="13"/>
        <v>0</v>
      </c>
      <c r="AP38" s="1851">
        <f t="shared" si="14"/>
        <v>0</v>
      </c>
      <c r="AQ38" s="1319"/>
      <c r="AR38"/>
      <c r="AS38" s="1028" t="s">
        <v>3776</v>
      </c>
      <c r="AT38" s="1104">
        <f t="shared" si="15"/>
        <v>0</v>
      </c>
      <c r="AU38" s="1105">
        <f t="shared" si="16"/>
        <v>0</v>
      </c>
      <c r="AV38"/>
      <c r="AW38" s="1319" t="s">
        <v>3776</v>
      </c>
      <c r="AX38" s="1104">
        <f t="shared" si="17"/>
        <v>0</v>
      </c>
      <c r="AY38" s="1105">
        <f t="shared" si="18"/>
        <v>0</v>
      </c>
      <c r="AZ38"/>
      <c r="BA38" s="1043"/>
      <c r="BB38" s="1902"/>
      <c r="BC38" s="1902"/>
      <c r="BD38"/>
      <c r="BE38"/>
      <c r="BF38"/>
      <c r="BG38"/>
      <c r="BH38"/>
      <c r="BI38"/>
      <c r="BJ38"/>
      <c r="BK38"/>
      <c r="BL38"/>
      <c r="BM38"/>
      <c r="BN38"/>
      <c r="BO38"/>
      <c r="BP38"/>
      <c r="BQ38" s="1956" t="s">
        <v>3776</v>
      </c>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row>
    <row r="39" spans="2:164" ht="14.45" hidden="1" customHeight="1">
      <c r="B39" s="1647" t="s">
        <v>3168</v>
      </c>
      <c r="C39" s="1648" t="s">
        <v>3171</v>
      </c>
      <c r="D39" s="1649">
        <v>0.33611111111111108</v>
      </c>
      <c r="E39" s="1553">
        <v>1</v>
      </c>
      <c r="F39" s="1633" t="s">
        <v>2676</v>
      </c>
      <c r="G39" s="1554">
        <f t="shared" si="36"/>
        <v>3.9178215171110852E-5</v>
      </c>
      <c r="H39" s="1554">
        <f t="shared" si="37"/>
        <v>3.9178215171110852E-5</v>
      </c>
      <c r="I39" s="1650">
        <v>3</v>
      </c>
      <c r="J39" s="1650">
        <v>13</v>
      </c>
      <c r="K39" s="1556">
        <f t="shared" si="38"/>
        <v>4.244306643537009E-5</v>
      </c>
      <c r="L39" s="1556">
        <f t="shared" si="39"/>
        <v>1.4147688811790031E-5</v>
      </c>
      <c r="M39" s="1650">
        <v>38</v>
      </c>
      <c r="N39" s="1650">
        <v>6</v>
      </c>
      <c r="O39" s="1556">
        <f t="shared" si="40"/>
        <v>2.4812869608370209E-4</v>
      </c>
      <c r="P39" s="1556">
        <f t="shared" si="41"/>
        <v>6.5297025285184758E-6</v>
      </c>
      <c r="Q39" s="1556"/>
      <c r="R39" s="1557"/>
      <c r="S39" s="1556">
        <f t="shared" si="44"/>
        <v>0</v>
      </c>
      <c r="T39" s="1556">
        <f t="shared" si="45"/>
        <v>0</v>
      </c>
      <c r="U39" s="1556">
        <f t="shared" si="34"/>
        <v>3.2974997769018305E-4</v>
      </c>
      <c r="V39" s="1556">
        <f t="shared" si="35"/>
        <v>5.9855606511419364E-5</v>
      </c>
      <c r="W39" s="1651"/>
      <c r="X39" s="1559" t="str">
        <f>_xlfn.XLOOKUP(事故加停電時間!$B39,饋線資料表[饋線
代號],饋線資料表[S/S],"找不到")</f>
        <v>鹿東</v>
      </c>
      <c r="Y39" s="1560" t="str">
        <f>_xlfn.XLOOKUP(事故加停電時間!$B39,饋線資料表[饋線
代號],饋線資料表[饋線別],"找不到")</f>
        <v>IO51</v>
      </c>
      <c r="Z39" s="1622" t="s">
        <v>3170</v>
      </c>
      <c r="AA39" s="1606" t="s">
        <v>3128</v>
      </c>
      <c r="AB39" s="1595"/>
      <c r="AC39" s="1652" t="s">
        <v>1231</v>
      </c>
      <c r="AD39" s="1560">
        <v>1</v>
      </c>
      <c r="AE39" s="1564" t="str">
        <f>_xlfn.XLOOKUP(事故加停電時間!$B39,線名!$A$4:$A$3600,線名!$S$4:$S$3600,"找不到")</f>
        <v>鹿和巡修課</v>
      </c>
      <c r="AF39" s="1617" t="s">
        <v>3128</v>
      </c>
      <c r="AG39" s="1566"/>
      <c r="AH39" s="1567"/>
      <c r="AI39"/>
      <c r="AJ39" s="1964" t="s">
        <v>3089</v>
      </c>
      <c r="AK39" s="1851">
        <f t="shared" si="2"/>
        <v>0.1726083332063669</v>
      </c>
      <c r="AL39" s="1851">
        <f t="shared" si="3"/>
        <v>7.6582527821974196E-3</v>
      </c>
      <c r="AM39" s="1319"/>
      <c r="AN39" s="1855" t="s">
        <v>3089</v>
      </c>
      <c r="AO39" s="1851">
        <f t="shared" si="13"/>
        <v>8.7759201983288321E-2</v>
      </c>
      <c r="AP39" s="1851">
        <f t="shared" si="14"/>
        <v>5.8789088431761335E-3</v>
      </c>
      <c r="AQ39" s="1319"/>
      <c r="AR39"/>
      <c r="AS39" s="1610" t="s">
        <v>3089</v>
      </c>
      <c r="AT39" s="1104">
        <f t="shared" si="15"/>
        <v>0.29773484619285695</v>
      </c>
      <c r="AU39" s="1105">
        <f t="shared" si="16"/>
        <v>1.8149308178017104E-2</v>
      </c>
      <c r="AV39"/>
      <c r="AW39" s="1610" t="s">
        <v>3089</v>
      </c>
      <c r="AX39" s="1104">
        <f t="shared" si="17"/>
        <v>0.64017638903097041</v>
      </c>
      <c r="AY39" s="1105">
        <f t="shared" si="18"/>
        <v>2.9249802476498509E-2</v>
      </c>
      <c r="AZ39"/>
      <c r="BA39" s="1904"/>
      <c r="BB39" s="1902"/>
      <c r="BC39" s="1902"/>
      <c r="BD39"/>
      <c r="BE39"/>
      <c r="BF39"/>
      <c r="BG39"/>
      <c r="BH39"/>
      <c r="BI39"/>
      <c r="BJ39"/>
      <c r="BK39"/>
      <c r="BL39"/>
      <c r="BM39"/>
      <c r="BN39"/>
      <c r="BO39"/>
      <c r="BP39"/>
      <c r="BQ39" s="1954" t="s">
        <v>3089</v>
      </c>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row>
    <row r="40" spans="2:164" ht="14.45" hidden="1" customHeight="1">
      <c r="B40" s="1597" t="s">
        <v>887</v>
      </c>
      <c r="C40" s="1598" t="s">
        <v>3172</v>
      </c>
      <c r="D40" s="1570">
        <v>0.41944444444444445</v>
      </c>
      <c r="E40" s="1571">
        <v>2</v>
      </c>
      <c r="F40" s="1632" t="s">
        <v>3173</v>
      </c>
      <c r="G40" s="1572">
        <f t="shared" si="36"/>
        <v>5.4936563939935439E-3</v>
      </c>
      <c r="H40" s="1572">
        <f t="shared" si="37"/>
        <v>2.746828196996772E-3</v>
      </c>
      <c r="I40" s="1644">
        <v>32</v>
      </c>
      <c r="J40" s="1644">
        <v>2214</v>
      </c>
      <c r="K40" s="1574">
        <f t="shared" si="38"/>
        <v>7.7102727456746165E-2</v>
      </c>
      <c r="L40" s="1574">
        <f t="shared" si="39"/>
        <v>2.4094602330233176E-3</v>
      </c>
      <c r="M40" s="1644"/>
      <c r="N40" s="1644"/>
      <c r="O40" s="1574">
        <f t="shared" si="40"/>
        <v>0</v>
      </c>
      <c r="P40" s="1574">
        <f t="shared" si="41"/>
        <v>0</v>
      </c>
      <c r="Q40" s="1574"/>
      <c r="R40" s="1575"/>
      <c r="S40" s="1574">
        <f t="shared" si="44"/>
        <v>0</v>
      </c>
      <c r="T40" s="1574">
        <f t="shared" si="45"/>
        <v>0</v>
      </c>
      <c r="U40" s="1556">
        <f t="shared" si="34"/>
        <v>8.259638385073971E-2</v>
      </c>
      <c r="V40" s="1556">
        <f t="shared" si="35"/>
        <v>5.1562884300200892E-3</v>
      </c>
      <c r="W40" s="1645"/>
      <c r="X40" s="1577" t="str">
        <f>_xlfn.XLOOKUP(事故加停電時間!$B40,饋線資料表[饋線
代號],饋線資料表[S/S],"找不到")</f>
        <v>大村</v>
      </c>
      <c r="Y40" s="1578" t="str">
        <f>_xlfn.XLOOKUP(事故加停電時間!$B40,饋線資料表[饋線
代號],饋線資料表[饋線別],"找不到")</f>
        <v>上莊線</v>
      </c>
      <c r="Z40" s="1634" t="s">
        <v>3174</v>
      </c>
      <c r="AA40" s="1641" t="s">
        <v>3105</v>
      </c>
      <c r="AB40" s="1581"/>
      <c r="AC40" s="1571" t="s">
        <v>3091</v>
      </c>
      <c r="AD40" s="1578">
        <v>2</v>
      </c>
      <c r="AE40" s="1583" t="str">
        <f>_xlfn.XLOOKUP(事故加停電時間!$B40,線名!$A$4:$A$3600,線名!$S$4:$S$3600,"找不到")</f>
        <v>員林巡修課</v>
      </c>
      <c r="AF40" s="1610" t="s">
        <v>3105</v>
      </c>
      <c r="AG40" s="1585"/>
      <c r="AH40" s="1586"/>
      <c r="AI40"/>
      <c r="AJ40" s="1964" t="s">
        <v>3194</v>
      </c>
      <c r="AK40" s="1851">
        <f t="shared" si="2"/>
        <v>5.7776984539840981E-2</v>
      </c>
      <c r="AL40" s="1851">
        <f t="shared" si="3"/>
        <v>7.2033501727106312E-3</v>
      </c>
      <c r="AM40" s="1319"/>
      <c r="AN40" s="1856" t="s">
        <v>3194</v>
      </c>
      <c r="AO40" s="1851">
        <f t="shared" si="13"/>
        <v>0</v>
      </c>
      <c r="AP40" s="1851">
        <f t="shared" si="14"/>
        <v>0</v>
      </c>
      <c r="AQ40" s="1319"/>
      <c r="AR40"/>
      <c r="AS40" s="1617" t="s">
        <v>3194</v>
      </c>
      <c r="AT40" s="1104">
        <f t="shared" si="15"/>
        <v>0.25475525586639358</v>
      </c>
      <c r="AU40" s="1105">
        <f t="shared" si="16"/>
        <v>1.4563413206105706E-2</v>
      </c>
      <c r="AV40"/>
      <c r="AW40" s="1617" t="s">
        <v>3194</v>
      </c>
      <c r="AX40" s="1104">
        <f t="shared" si="17"/>
        <v>0</v>
      </c>
      <c r="AY40" s="1105">
        <f t="shared" si="18"/>
        <v>0</v>
      </c>
      <c r="AZ40"/>
      <c r="BA40" s="1905"/>
      <c r="BB40" s="1902"/>
      <c r="BC40" s="1902"/>
      <c r="BD40"/>
      <c r="BE40"/>
      <c r="BF40"/>
      <c r="BG40"/>
      <c r="BH40"/>
      <c r="BI40"/>
      <c r="BJ40"/>
      <c r="BK40"/>
      <c r="BL40"/>
      <c r="BM40"/>
      <c r="BN40"/>
      <c r="BO40"/>
      <c r="BP40"/>
      <c r="BQ40" s="1954" t="s">
        <v>3194</v>
      </c>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row>
    <row r="41" spans="2:164" ht="14.45" hidden="1" customHeight="1">
      <c r="B41" s="1587" t="s">
        <v>1203</v>
      </c>
      <c r="C41" s="1588" t="s">
        <v>3175</v>
      </c>
      <c r="D41" s="1611">
        <v>0.38125000000000003</v>
      </c>
      <c r="E41" s="1553">
        <v>7</v>
      </c>
      <c r="F41" s="1553">
        <v>474</v>
      </c>
      <c r="G41" s="1554">
        <f t="shared" si="36"/>
        <v>3.6109254982707173E-3</v>
      </c>
      <c r="H41" s="1554">
        <f t="shared" si="37"/>
        <v>5.1584649975295954E-4</v>
      </c>
      <c r="I41" s="1650">
        <v>38</v>
      </c>
      <c r="J41" s="1650">
        <v>669</v>
      </c>
      <c r="K41" s="1556">
        <f t="shared" si="38"/>
        <v>2.7666349613332784E-2</v>
      </c>
      <c r="L41" s="1556">
        <f t="shared" si="39"/>
        <v>7.280618319298101E-4</v>
      </c>
      <c r="M41" s="1650">
        <v>63</v>
      </c>
      <c r="N41" s="1650">
        <v>1</v>
      </c>
      <c r="O41" s="1556">
        <f t="shared" si="40"/>
        <v>6.8561876549444001E-5</v>
      </c>
      <c r="P41" s="1556">
        <f t="shared" si="41"/>
        <v>1.0882837547530794E-6</v>
      </c>
      <c r="Q41" s="1556"/>
      <c r="R41" s="1557"/>
      <c r="S41" s="1556">
        <f t="shared" si="44"/>
        <v>0</v>
      </c>
      <c r="T41" s="1556">
        <f t="shared" si="45"/>
        <v>0</v>
      </c>
      <c r="U41" s="1556">
        <f t="shared" si="34"/>
        <v>3.1345836988152943E-2</v>
      </c>
      <c r="V41" s="1556">
        <f t="shared" si="35"/>
        <v>1.2449966154375225E-3</v>
      </c>
      <c r="W41" s="1651"/>
      <c r="X41" s="1559" t="str">
        <f>_xlfn.XLOOKUP(事故加停電時間!$B41,饋線資料表[饋線
代號],饋線資料表[S/S],"找不到")</f>
        <v>彰東</v>
      </c>
      <c r="Y41" s="1560" t="str">
        <f>_xlfn.XLOOKUP(事故加停電時間!$B41,饋線資料表[饋線
代號],饋線資料表[饋線別],"找不到")</f>
        <v>IQ24</v>
      </c>
      <c r="Z41" s="1622" t="s">
        <v>3176</v>
      </c>
      <c r="AA41" s="1606" t="s">
        <v>3105</v>
      </c>
      <c r="AB41" s="1563"/>
      <c r="AC41" s="1559" t="s">
        <v>1231</v>
      </c>
      <c r="AD41" s="1560">
        <v>2</v>
      </c>
      <c r="AE41" s="1564" t="str">
        <f>_xlfn.XLOOKUP(事故加停電時間!$B41,線名!$A$4:$A$3600,線名!$S$4:$S$3600,"找不到")</f>
        <v>市區巡修課</v>
      </c>
      <c r="AF41" s="1617" t="s">
        <v>3105</v>
      </c>
      <c r="AG41" s="1566"/>
      <c r="AH41" s="1567"/>
      <c r="AI41"/>
      <c r="AJ41" s="1965" t="s">
        <v>3746</v>
      </c>
      <c r="AK41" s="1858">
        <f t="shared" si="2"/>
        <v>0.12396857907143276</v>
      </c>
      <c r="AL41" s="1858">
        <f t="shared" si="3"/>
        <v>6.7615069682808813E-3</v>
      </c>
      <c r="AM41" s="1319"/>
      <c r="AN41" s="1857" t="s">
        <v>3746</v>
      </c>
      <c r="AO41" s="1851">
        <f t="shared" si="13"/>
        <v>0</v>
      </c>
      <c r="AP41" s="1851">
        <f t="shared" si="14"/>
        <v>0</v>
      </c>
      <c r="AQ41" s="1319"/>
      <c r="AR41"/>
      <c r="AS41" s="1846" t="s">
        <v>3746</v>
      </c>
      <c r="AT41" s="1104">
        <f t="shared" si="15"/>
        <v>0.2289814317025764</v>
      </c>
      <c r="AU41" s="1105">
        <f t="shared" si="16"/>
        <v>1.9859001956734193E-2</v>
      </c>
      <c r="AV41"/>
      <c r="AW41" s="1846" t="s">
        <v>3746</v>
      </c>
      <c r="AX41" s="1104" t="e">
        <f t="shared" si="17"/>
        <v>#VALUE!</v>
      </c>
      <c r="AY41" s="1105">
        <f t="shared" si="18"/>
        <v>1.8006743006144448E-2</v>
      </c>
      <c r="AZ41"/>
      <c r="BA41" s="1846"/>
      <c r="BB41" s="1906"/>
      <c r="BC41" s="1906"/>
      <c r="BD41"/>
      <c r="BE41"/>
      <c r="BF41"/>
      <c r="BG41"/>
      <c r="BH41"/>
      <c r="BI41"/>
      <c r="BJ41"/>
      <c r="BK41"/>
      <c r="BL41"/>
      <c r="BM41"/>
      <c r="BN41"/>
      <c r="BO41"/>
      <c r="BP41"/>
      <c r="BQ41" s="1955" t="s">
        <v>3746</v>
      </c>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row>
    <row r="42" spans="2:164" ht="14.45" hidden="1" customHeight="1">
      <c r="B42" s="1597" t="s">
        <v>886</v>
      </c>
      <c r="C42" s="1598" t="s">
        <v>3177</v>
      </c>
      <c r="D42" s="1570">
        <v>0.43472222222222223</v>
      </c>
      <c r="E42" s="1571">
        <v>1</v>
      </c>
      <c r="F42" s="1571">
        <v>81</v>
      </c>
      <c r="G42" s="1572">
        <f t="shared" si="36"/>
        <v>8.815098413499942E-5</v>
      </c>
      <c r="H42" s="1572">
        <f t="shared" si="37"/>
        <v>8.815098413499942E-5</v>
      </c>
      <c r="I42" s="1644">
        <v>50</v>
      </c>
      <c r="J42" s="1644">
        <v>1</v>
      </c>
      <c r="K42" s="1574">
        <f t="shared" si="38"/>
        <v>5.4414187737653966E-5</v>
      </c>
      <c r="L42" s="1574">
        <f t="shared" si="39"/>
        <v>1.0882837547530794E-6</v>
      </c>
      <c r="M42" s="1644"/>
      <c r="N42" s="1644"/>
      <c r="O42" s="1574">
        <f t="shared" si="40"/>
        <v>0</v>
      </c>
      <c r="P42" s="1574">
        <f t="shared" si="41"/>
        <v>0</v>
      </c>
      <c r="Q42" s="1574"/>
      <c r="R42" s="1575"/>
      <c r="S42" s="1574">
        <f t="shared" si="44"/>
        <v>0</v>
      </c>
      <c r="T42" s="1574">
        <f t="shared" si="45"/>
        <v>0</v>
      </c>
      <c r="U42" s="1556">
        <f t="shared" si="34"/>
        <v>1.4256517187265339E-4</v>
      </c>
      <c r="V42" s="1556">
        <f t="shared" si="35"/>
        <v>8.9239267889752499E-5</v>
      </c>
      <c r="W42" s="1645"/>
      <c r="X42" s="1577" t="str">
        <f>_xlfn.XLOOKUP(事故加停電時間!$B42,饋線資料表[饋線
代號],饋線資料表[S/S],"找不到")</f>
        <v>溪州</v>
      </c>
      <c r="Y42" s="1578" t="str">
        <f>_xlfn.XLOOKUP(事故加停電時間!$B42,饋線資料表[饋線
代號],饋線資料表[饋線別],"找不到")</f>
        <v>農場線</v>
      </c>
      <c r="Z42" s="1634" t="s">
        <v>3178</v>
      </c>
      <c r="AA42" s="1641" t="s">
        <v>3094</v>
      </c>
      <c r="AB42" s="1581"/>
      <c r="AC42" s="1571" t="s">
        <v>3091</v>
      </c>
      <c r="AD42" s="1578">
        <v>2</v>
      </c>
      <c r="AE42" s="1583" t="str">
        <f>_xlfn.XLOOKUP(事故加停電時間!$B42,線名!$A$4:$A$3600,線名!$S$4:$S$3600,"找不到")</f>
        <v>二林巡修課</v>
      </c>
      <c r="AF42" s="1610" t="s">
        <v>3098</v>
      </c>
      <c r="AG42" s="1585"/>
      <c r="AH42" s="1586"/>
      <c r="AI42"/>
      <c r="AJ42" s="1966" t="s">
        <v>3242</v>
      </c>
      <c r="AK42" s="1858">
        <f t="shared" si="2"/>
        <v>2.6586772128617729E-2</v>
      </c>
      <c r="AL42" s="1858">
        <f t="shared" si="3"/>
        <v>4.9582207866550286E-3</v>
      </c>
      <c r="AM42" s="1319"/>
      <c r="AN42" s="1854" t="s">
        <v>3242</v>
      </c>
      <c r="AO42" s="1851">
        <f t="shared" si="13"/>
        <v>0</v>
      </c>
      <c r="AP42" s="1851">
        <f t="shared" si="14"/>
        <v>0</v>
      </c>
      <c r="AQ42" s="1319"/>
      <c r="AR42"/>
      <c r="AS42" s="1319" t="s">
        <v>3242</v>
      </c>
      <c r="AT42" s="1104">
        <f t="shared" si="15"/>
        <v>0.1643602306290933</v>
      </c>
      <c r="AU42" s="1105">
        <f t="shared" si="16"/>
        <v>3.2984792322811082E-2</v>
      </c>
      <c r="AV42"/>
      <c r="AW42" s="1319" t="s">
        <v>3242</v>
      </c>
      <c r="AX42" s="1104">
        <f t="shared" si="17"/>
        <v>0</v>
      </c>
      <c r="AY42" s="1105">
        <f t="shared" si="18"/>
        <v>0</v>
      </c>
      <c r="AZ42"/>
      <c r="BA42" s="1043"/>
      <c r="BB42" s="1906"/>
      <c r="BC42" s="1906"/>
      <c r="BD42"/>
      <c r="BE42"/>
      <c r="BF42"/>
      <c r="BG42"/>
      <c r="BH42"/>
      <c r="BI42"/>
      <c r="BJ42"/>
      <c r="BK42"/>
      <c r="BL42"/>
      <c r="BM42"/>
      <c r="BN42"/>
      <c r="BO42"/>
      <c r="BP42"/>
      <c r="BQ42" s="1956" t="s">
        <v>3242</v>
      </c>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row>
    <row r="43" spans="2:164" ht="14.45" hidden="1" customHeight="1">
      <c r="B43" s="1592" t="s">
        <v>1498</v>
      </c>
      <c r="C43" s="1593" t="s">
        <v>3179</v>
      </c>
      <c r="D43" s="1603">
        <v>0.48055555555555557</v>
      </c>
      <c r="E43" s="1553">
        <v>11</v>
      </c>
      <c r="F43" s="1553">
        <v>470</v>
      </c>
      <c r="G43" s="1554">
        <f t="shared" si="36"/>
        <v>5.6264270120734202E-3</v>
      </c>
      <c r="H43" s="1554">
        <f t="shared" si="37"/>
        <v>5.1149336473394727E-4</v>
      </c>
      <c r="I43" s="1650">
        <v>63</v>
      </c>
      <c r="J43" s="1650">
        <v>1052</v>
      </c>
      <c r="K43" s="1556">
        <f t="shared" si="38"/>
        <v>7.2127094130015085E-2</v>
      </c>
      <c r="L43" s="1556">
        <f t="shared" si="39"/>
        <v>1.1448745100002395E-3</v>
      </c>
      <c r="M43" s="1650"/>
      <c r="N43" s="1650"/>
      <c r="O43" s="1556">
        <f t="shared" si="40"/>
        <v>0</v>
      </c>
      <c r="P43" s="1556">
        <f t="shared" si="41"/>
        <v>0</v>
      </c>
      <c r="Q43" s="1556"/>
      <c r="R43" s="1557"/>
      <c r="S43" s="1556">
        <f t="shared" si="44"/>
        <v>0</v>
      </c>
      <c r="T43" s="1556">
        <f t="shared" si="45"/>
        <v>0</v>
      </c>
      <c r="U43" s="1556">
        <f t="shared" si="34"/>
        <v>7.77535211420885E-2</v>
      </c>
      <c r="V43" s="1556">
        <f t="shared" si="35"/>
        <v>1.6563678747341867E-3</v>
      </c>
      <c r="W43" s="1651"/>
      <c r="X43" s="1559" t="str">
        <f>_xlfn.XLOOKUP(事故加停電時間!$B43,饋線資料表[饋線
代號],饋線資料表[S/S],"找不到")</f>
        <v>花壇</v>
      </c>
      <c r="Y43" s="1560" t="str">
        <f>_xlfn.XLOOKUP(事故加停電時間!$B43,饋線資料表[饋線
代號],饋線資料表[饋線別],"找不到")</f>
        <v>9P21</v>
      </c>
      <c r="Z43" s="1620" t="s">
        <v>3180</v>
      </c>
      <c r="AA43" s="1606" t="s">
        <v>3181</v>
      </c>
      <c r="AB43" s="1595"/>
      <c r="AC43" s="1560">
        <v>51</v>
      </c>
      <c r="AD43" s="1560">
        <v>1</v>
      </c>
      <c r="AE43" s="1564" t="str">
        <f>_xlfn.XLOOKUP(事故加停電時間!$B43,線名!$A$4:$A$3600,線名!$S$4:$S$3600,"找不到")</f>
        <v>花壇服務所</v>
      </c>
      <c r="AF43" s="1617" t="s">
        <v>3181</v>
      </c>
      <c r="AG43" s="1566"/>
      <c r="AH43" s="1567"/>
      <c r="AI43"/>
      <c r="AJ43" s="1962" t="s">
        <v>1670</v>
      </c>
      <c r="AK43" s="1858">
        <f t="shared" si="2"/>
        <v>0</v>
      </c>
      <c r="AL43" s="1858">
        <f t="shared" si="3"/>
        <v>0</v>
      </c>
      <c r="AM43" s="1319"/>
      <c r="AN43" s="1854" t="s">
        <v>1670</v>
      </c>
      <c r="AO43" s="1851">
        <f t="shared" si="13"/>
        <v>0</v>
      </c>
      <c r="AP43" s="1851">
        <f t="shared" si="14"/>
        <v>0</v>
      </c>
      <c r="AQ43" s="1319"/>
      <c r="AR43"/>
      <c r="AS43" s="1854" t="s">
        <v>1670</v>
      </c>
      <c r="AT43" s="1104">
        <f t="shared" si="15"/>
        <v>0.10122453688084816</v>
      </c>
      <c r="AU43" s="1105">
        <f t="shared" si="16"/>
        <v>2.0035303925004188E-3</v>
      </c>
      <c r="AV43"/>
      <c r="AW43" s="1854" t="s">
        <v>1670</v>
      </c>
      <c r="AX43" s="1104">
        <f t="shared" si="17"/>
        <v>0</v>
      </c>
      <c r="AY43" s="1105">
        <f t="shared" si="18"/>
        <v>0</v>
      </c>
      <c r="AZ43"/>
      <c r="BA43" s="1043"/>
      <c r="BB43" s="1906"/>
      <c r="BC43" s="1906"/>
      <c r="BD43"/>
      <c r="BE43"/>
      <c r="BF43"/>
      <c r="BG43"/>
      <c r="BH43"/>
      <c r="BI43"/>
      <c r="BJ43"/>
      <c r="BK43"/>
      <c r="BL43"/>
      <c r="BM43"/>
      <c r="BN43"/>
      <c r="BO43"/>
      <c r="BP43"/>
      <c r="BQ43" s="1965" t="s">
        <v>1670</v>
      </c>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row>
    <row r="44" spans="2:164" ht="14.45" hidden="1" customHeight="1">
      <c r="B44" s="1568" t="s">
        <v>1452</v>
      </c>
      <c r="C44" s="1569" t="s">
        <v>3183</v>
      </c>
      <c r="D44" s="1635">
        <v>0.47013888888888888</v>
      </c>
      <c r="E44" s="1571">
        <v>2</v>
      </c>
      <c r="F44" s="1571">
        <v>2</v>
      </c>
      <c r="G44" s="1572">
        <f t="shared" si="36"/>
        <v>4.3531350190123175E-6</v>
      </c>
      <c r="H44" s="1572">
        <f t="shared" si="37"/>
        <v>2.1765675095061588E-6</v>
      </c>
      <c r="I44" s="1644"/>
      <c r="J44" s="1644"/>
      <c r="K44" s="1574">
        <f t="shared" si="38"/>
        <v>0</v>
      </c>
      <c r="L44" s="1574">
        <f t="shared" si="39"/>
        <v>0</v>
      </c>
      <c r="M44" s="1644">
        <v>45</v>
      </c>
      <c r="N44" s="1644">
        <v>5</v>
      </c>
      <c r="O44" s="1574">
        <f t="shared" si="40"/>
        <v>2.4486384481944287E-4</v>
      </c>
      <c r="P44" s="1574">
        <f t="shared" si="41"/>
        <v>5.4414187737653963E-6</v>
      </c>
      <c r="Q44" s="1574"/>
      <c r="R44" s="1575"/>
      <c r="S44" s="1574">
        <f t="shared" si="44"/>
        <v>0</v>
      </c>
      <c r="T44" s="1574">
        <f t="shared" si="45"/>
        <v>0</v>
      </c>
      <c r="U44" s="1556">
        <f t="shared" si="34"/>
        <v>2.4921697983845519E-4</v>
      </c>
      <c r="V44" s="1556">
        <f t="shared" si="35"/>
        <v>7.6179862832715554E-6</v>
      </c>
      <c r="W44" s="1645"/>
      <c r="X44" s="1577" t="str">
        <f>_xlfn.XLOOKUP(事故加停電時間!$B44,饋線資料表[饋線
代號],饋線資料表[S/S],"找不到")</f>
        <v>彰濱</v>
      </c>
      <c r="Y44" s="1578" t="str">
        <f>_xlfn.XLOOKUP(事故加停電時間!$B44,饋線資料表[饋線
代號],饋線資料表[饋線別],"找不到")</f>
        <v>9A53</v>
      </c>
      <c r="Z44" s="1634" t="s">
        <v>3184</v>
      </c>
      <c r="AA44" s="1641" t="s">
        <v>3096</v>
      </c>
      <c r="AB44" s="1600"/>
      <c r="AC44" s="1578" t="s">
        <v>3091</v>
      </c>
      <c r="AD44" s="1578">
        <v>1</v>
      </c>
      <c r="AE44" s="1583" t="str">
        <f>_xlfn.XLOOKUP(事故加停電時間!$B44,線名!$A$4:$A$3600,線名!$S$4:$S$3600,"找不到")</f>
        <v>鹿和巡修課</v>
      </c>
      <c r="AF44" s="1610" t="s">
        <v>3746</v>
      </c>
      <c r="AG44" s="1585"/>
      <c r="AH44" s="1586"/>
      <c r="AI44"/>
      <c r="AJ44" s="1967">
        <v>11</v>
      </c>
      <c r="AK44"/>
      <c r="AL44"/>
      <c r="AM44" s="1028"/>
      <c r="AN44" s="1319"/>
      <c r="AO44"/>
      <c r="AP44" s="1028"/>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row>
    <row r="45" spans="2:164" ht="14.45" hidden="1" customHeight="1">
      <c r="B45" s="1653" t="s">
        <v>1450</v>
      </c>
      <c r="C45" s="1654" t="s">
        <v>3185</v>
      </c>
      <c r="D45" s="1655">
        <v>0.29930555555555555</v>
      </c>
      <c r="E45" s="1553">
        <v>46</v>
      </c>
      <c r="F45" s="1553">
        <v>2486</v>
      </c>
      <c r="G45" s="1554">
        <f t="shared" si="36"/>
        <v>0.12445177705854314</v>
      </c>
      <c r="H45" s="1554">
        <f t="shared" si="37"/>
        <v>2.7054734143161551E-3</v>
      </c>
      <c r="I45" s="1650"/>
      <c r="J45" s="1650"/>
      <c r="K45" s="1556">
        <f t="shared" si="38"/>
        <v>0</v>
      </c>
      <c r="L45" s="1556">
        <f t="shared" si="39"/>
        <v>0</v>
      </c>
      <c r="M45" s="1650"/>
      <c r="N45" s="1650"/>
      <c r="O45" s="1556">
        <f t="shared" si="40"/>
        <v>0</v>
      </c>
      <c r="P45" s="1556">
        <f t="shared" si="41"/>
        <v>0</v>
      </c>
      <c r="Q45" s="1556"/>
      <c r="R45" s="1557"/>
      <c r="S45" s="1556">
        <f t="shared" si="44"/>
        <v>0</v>
      </c>
      <c r="T45" s="1556">
        <f t="shared" si="45"/>
        <v>0</v>
      </c>
      <c r="U45" s="1556">
        <f t="shared" si="34"/>
        <v>0.12445177705854314</v>
      </c>
      <c r="V45" s="1556">
        <f t="shared" si="35"/>
        <v>2.7054734143161551E-3</v>
      </c>
      <c r="W45" s="1651"/>
      <c r="X45" s="1559" t="str">
        <f>_xlfn.XLOOKUP(事故加停電時間!$B45,饋線資料表[饋線
代號],饋線資料表[S/S],"找不到")</f>
        <v>全興</v>
      </c>
      <c r="Y45" s="1560" t="str">
        <f>_xlfn.XLOOKUP(事故加停電時間!$B45,饋線資料表[饋線
代號],饋線資料表[饋線別],"找不到")</f>
        <v>IZ26</v>
      </c>
      <c r="Z45" s="1622" t="s">
        <v>3186</v>
      </c>
      <c r="AA45" s="1606" t="s">
        <v>3094</v>
      </c>
      <c r="AB45" s="1563"/>
      <c r="AC45" s="1656" t="s">
        <v>1231</v>
      </c>
      <c r="AD45" s="1560">
        <v>2</v>
      </c>
      <c r="AE45" s="1564" t="str">
        <f>_xlfn.XLOOKUP(事故加停電時間!$B45,線名!$A$4:$A$3600,線名!$S$4:$S$3600,"找不到")</f>
        <v>鹿和巡修課</v>
      </c>
      <c r="AF45" s="1617" t="s">
        <v>3150</v>
      </c>
      <c r="AG45" s="1566"/>
      <c r="AH45" s="1567"/>
      <c r="AI45"/>
      <c r="AJ45"/>
      <c r="AK45"/>
      <c r="AL45"/>
      <c r="AM45" s="1028"/>
      <c r="AN45" s="1319"/>
      <c r="AO45"/>
      <c r="AP45" s="1028"/>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row>
    <row r="46" spans="2:164" ht="14.45" hidden="1" customHeight="1">
      <c r="B46" s="1657" t="s">
        <v>402</v>
      </c>
      <c r="C46" s="1658" t="s">
        <v>3185</v>
      </c>
      <c r="D46" s="1659">
        <v>0.3</v>
      </c>
      <c r="E46" s="1571">
        <v>45</v>
      </c>
      <c r="F46" s="1571">
        <v>1337</v>
      </c>
      <c r="G46" s="1572">
        <f t="shared" si="36"/>
        <v>6.5476592104719011E-2</v>
      </c>
      <c r="H46" s="1572">
        <f t="shared" si="37"/>
        <v>1.455035380104867E-3</v>
      </c>
      <c r="I46" s="1644"/>
      <c r="J46" s="1644"/>
      <c r="K46" s="1574">
        <f t="shared" si="38"/>
        <v>0</v>
      </c>
      <c r="L46" s="1574">
        <f t="shared" si="39"/>
        <v>0</v>
      </c>
      <c r="M46" s="1644"/>
      <c r="N46" s="1644"/>
      <c r="O46" s="1574">
        <f t="shared" si="40"/>
        <v>0</v>
      </c>
      <c r="P46" s="1574">
        <f t="shared" si="41"/>
        <v>0</v>
      </c>
      <c r="Q46" s="1574"/>
      <c r="R46" s="1575"/>
      <c r="S46" s="1574">
        <f t="shared" si="44"/>
        <v>0</v>
      </c>
      <c r="T46" s="1574">
        <f t="shared" si="45"/>
        <v>0</v>
      </c>
      <c r="U46" s="1556">
        <f t="shared" si="34"/>
        <v>6.5476592104719011E-2</v>
      </c>
      <c r="V46" s="1556">
        <f t="shared" si="35"/>
        <v>1.455035380104867E-3</v>
      </c>
      <c r="W46" s="1645"/>
      <c r="X46" s="1577" t="str">
        <f>_xlfn.XLOOKUP(事故加停電時間!$B46,饋線資料表[饋線
代號],饋線資料表[S/S],"找不到")</f>
        <v>全興</v>
      </c>
      <c r="Y46" s="1578" t="str">
        <f>_xlfn.XLOOKUP(事故加停電時間!$B46,饋線資料表[饋線
代號],饋線資料表[饋線別],"找不到")</f>
        <v>IZ24</v>
      </c>
      <c r="Z46" s="1634" t="s">
        <v>3186</v>
      </c>
      <c r="AA46" s="1641" t="s">
        <v>3094</v>
      </c>
      <c r="AB46" s="1581"/>
      <c r="AC46" s="1660" t="s">
        <v>1231</v>
      </c>
      <c r="AD46" s="1578">
        <v>3</v>
      </c>
      <c r="AE46" s="1583" t="str">
        <f>_xlfn.XLOOKUP(事故加停電時間!$B46,線名!$A$4:$A$3600,線名!$S$4:$S$3600,"找不到")</f>
        <v>鹿和巡修課</v>
      </c>
      <c r="AF46" s="1610" t="s">
        <v>3150</v>
      </c>
      <c r="AG46" s="1585"/>
      <c r="AH46" s="1586"/>
      <c r="AI46"/>
      <c r="AJ46"/>
      <c r="AK46"/>
      <c r="AL46"/>
      <c r="AM46" s="1028"/>
      <c r="AN46" s="1319"/>
      <c r="AO46"/>
      <c r="AP46" s="1028"/>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row>
    <row r="47" spans="2:164" ht="14.45" hidden="1" customHeight="1">
      <c r="B47" s="1587" t="s">
        <v>3037</v>
      </c>
      <c r="C47" s="1588" t="s">
        <v>3187</v>
      </c>
      <c r="D47" s="1611">
        <v>0.97638888888888886</v>
      </c>
      <c r="E47" s="1553">
        <v>60</v>
      </c>
      <c r="F47" s="1553">
        <v>492</v>
      </c>
      <c r="G47" s="1554">
        <f t="shared" si="36"/>
        <v>3.2126136440310898E-2</v>
      </c>
      <c r="H47" s="1554">
        <f t="shared" si="37"/>
        <v>5.35435607338515E-4</v>
      </c>
      <c r="I47" s="1650"/>
      <c r="J47" s="1650"/>
      <c r="K47" s="1556">
        <f t="shared" si="38"/>
        <v>0</v>
      </c>
      <c r="L47" s="1556">
        <f t="shared" si="39"/>
        <v>0</v>
      </c>
      <c r="M47" s="1650"/>
      <c r="N47" s="1650"/>
      <c r="O47" s="1556">
        <f t="shared" si="40"/>
        <v>0</v>
      </c>
      <c r="P47" s="1556">
        <f t="shared" si="41"/>
        <v>0</v>
      </c>
      <c r="Q47" s="1556"/>
      <c r="R47" s="1557"/>
      <c r="S47" s="1556">
        <f t="shared" si="44"/>
        <v>0</v>
      </c>
      <c r="T47" s="1556">
        <f t="shared" si="45"/>
        <v>0</v>
      </c>
      <c r="U47" s="1556">
        <f t="shared" si="34"/>
        <v>3.2126136440310898E-2</v>
      </c>
      <c r="V47" s="1556">
        <f t="shared" si="35"/>
        <v>5.35435607338515E-4</v>
      </c>
      <c r="W47" s="1651"/>
      <c r="X47" s="1559" t="str">
        <f>_xlfn.XLOOKUP(事故加停電時間!$B47,饋線資料表[饋線
代號],饋線資料表[S/S],"找不到")</f>
        <v>彰西</v>
      </c>
      <c r="Y47" s="1560" t="str">
        <f>_xlfn.XLOOKUP(事故加停電時間!$B47,饋線資料表[饋線
代號],饋線資料表[饋線別],"找不到")</f>
        <v>下湳線</v>
      </c>
      <c r="Z47" s="1622" t="s">
        <v>3188</v>
      </c>
      <c r="AA47" s="1562" t="e">
        <v>#N/A</v>
      </c>
      <c r="AB47" s="1563"/>
      <c r="AC47" s="1559" t="s">
        <v>3189</v>
      </c>
      <c r="AD47" s="1559">
        <f>SUM(Y47:Z47)</f>
        <v>0</v>
      </c>
      <c r="AE47" s="1564" t="str">
        <f>_xlfn.XLOOKUP(事故加停電時間!$B47,線名!$A$4:$A$3600,線名!$S$4:$S$3600,"找不到")</f>
        <v>鹿和巡修課</v>
      </c>
      <c r="AF47" s="1617" t="s">
        <v>3105</v>
      </c>
      <c r="AG47" s="1566"/>
      <c r="AH47" s="1567"/>
      <c r="AI47"/>
      <c r="AJ47"/>
      <c r="AK47"/>
      <c r="AL47"/>
      <c r="AM47" s="1028"/>
      <c r="AN47" s="1319"/>
      <c r="AO47"/>
      <c r="AP47" s="1028"/>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row>
    <row r="48" spans="2:164" ht="14.45" hidden="1" customHeight="1">
      <c r="B48" s="1657" t="s">
        <v>826</v>
      </c>
      <c r="C48" s="1658" t="s">
        <v>3190</v>
      </c>
      <c r="D48" s="1659">
        <v>0.23611111111111113</v>
      </c>
      <c r="E48" s="1571">
        <v>49</v>
      </c>
      <c r="F48" s="1571">
        <v>7</v>
      </c>
      <c r="G48" s="1572">
        <f t="shared" si="36"/>
        <v>3.7328132788030618E-4</v>
      </c>
      <c r="H48" s="1572">
        <f t="shared" si="37"/>
        <v>7.6179862832715554E-6</v>
      </c>
      <c r="I48" s="1644"/>
      <c r="J48" s="1644"/>
      <c r="K48" s="1574">
        <f t="shared" si="38"/>
        <v>0</v>
      </c>
      <c r="L48" s="1574">
        <f t="shared" si="39"/>
        <v>0</v>
      </c>
      <c r="M48" s="1644"/>
      <c r="N48" s="1644"/>
      <c r="O48" s="1574">
        <f t="shared" si="40"/>
        <v>0</v>
      </c>
      <c r="P48" s="1574">
        <f t="shared" si="41"/>
        <v>0</v>
      </c>
      <c r="Q48" s="1574"/>
      <c r="R48" s="1575"/>
      <c r="S48" s="1574">
        <f t="shared" si="44"/>
        <v>0</v>
      </c>
      <c r="T48" s="1574">
        <f t="shared" si="45"/>
        <v>0</v>
      </c>
      <c r="U48" s="1556">
        <f t="shared" si="34"/>
        <v>3.7328132788030618E-4</v>
      </c>
      <c r="V48" s="1556">
        <f t="shared" si="35"/>
        <v>7.6179862832715554E-6</v>
      </c>
      <c r="W48" s="1645"/>
      <c r="X48" s="1577" t="str">
        <f>_xlfn.XLOOKUP(事故加停電時間!$B48,饋線資料表[饋線
代號],饋線資料表[S/S],"找不到")</f>
        <v>全興</v>
      </c>
      <c r="Y48" s="1578" t="str">
        <f>_xlfn.XLOOKUP(事故加停電時間!$B48,饋線資料表[饋線
代號],饋線資料表[饋線別],"找不到")</f>
        <v>IZ56</v>
      </c>
      <c r="Z48" s="1634" t="s">
        <v>3191</v>
      </c>
      <c r="AA48" s="1641" t="s">
        <v>3096</v>
      </c>
      <c r="AB48" s="1581"/>
      <c r="AC48" s="1660">
        <v>51</v>
      </c>
      <c r="AD48" s="1578">
        <v>1</v>
      </c>
      <c r="AE48" s="1583" t="str">
        <f>_xlfn.XLOOKUP(事故加停電時間!$B48,線名!$A$4:$A$3600,線名!$S$4:$S$3600,"找不到")</f>
        <v>鹿和巡修課</v>
      </c>
      <c r="AF48" s="1584" t="s">
        <v>3098</v>
      </c>
      <c r="AG48" s="1585"/>
      <c r="AH48" s="1586"/>
      <c r="AI48"/>
      <c r="AJ48"/>
      <c r="AK48"/>
      <c r="AL48"/>
      <c r="AM48" s="1028"/>
      <c r="AN48" s="1319"/>
      <c r="AO48"/>
      <c r="AP48" s="102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row>
    <row r="49" spans="2:164" ht="14.45" hidden="1" customHeight="1">
      <c r="B49" s="1550" t="s">
        <v>1052</v>
      </c>
      <c r="C49" s="1551" t="s">
        <v>3192</v>
      </c>
      <c r="D49" s="1611">
        <v>0.55277777777777781</v>
      </c>
      <c r="E49" s="1553">
        <v>57</v>
      </c>
      <c r="F49" s="1553">
        <v>385</v>
      </c>
      <c r="G49" s="1554">
        <f t="shared" si="36"/>
        <v>2.3882386998056324E-2</v>
      </c>
      <c r="H49" s="1554">
        <f t="shared" si="37"/>
        <v>4.1898924557993555E-4</v>
      </c>
      <c r="I49" s="1650">
        <v>114</v>
      </c>
      <c r="J49" s="1650">
        <v>1535</v>
      </c>
      <c r="K49" s="1556">
        <f t="shared" si="38"/>
        <v>0.19043877424424135</v>
      </c>
      <c r="L49" s="1556">
        <f t="shared" si="39"/>
        <v>1.6705155635459768E-3</v>
      </c>
      <c r="M49" s="1650">
        <v>143</v>
      </c>
      <c r="N49" s="1650">
        <v>12</v>
      </c>
      <c r="O49" s="1556">
        <f t="shared" si="40"/>
        <v>1.867494923156284E-3</v>
      </c>
      <c r="P49" s="1556">
        <f t="shared" si="41"/>
        <v>1.3059405057036952E-5</v>
      </c>
      <c r="Q49" s="1556"/>
      <c r="R49" s="1557"/>
      <c r="S49" s="1556">
        <f t="shared" si="44"/>
        <v>0</v>
      </c>
      <c r="T49" s="1556">
        <f t="shared" si="45"/>
        <v>0</v>
      </c>
      <c r="U49" s="1556">
        <f t="shared" si="34"/>
        <v>0.21618865616545394</v>
      </c>
      <c r="V49" s="1556">
        <f t="shared" si="35"/>
        <v>2.1025642141829495E-3</v>
      </c>
      <c r="W49" s="1651"/>
      <c r="X49" s="1559" t="str">
        <f>_xlfn.XLOOKUP(事故加停電時間!$B49,饋線資料表[饋線
代號],饋線資料表[S/S],"找不到")</f>
        <v>員東</v>
      </c>
      <c r="Y49" s="1560" t="str">
        <f>_xlfn.XLOOKUP(事故加停電時間!$B49,饋線資料表[饋線
代號],饋線資料表[饋線別],"找不到")</f>
        <v>中崙線</v>
      </c>
      <c r="Z49" s="1661" t="s">
        <v>3193</v>
      </c>
      <c r="AA49" s="1606" t="s">
        <v>3194</v>
      </c>
      <c r="AB49" s="1595"/>
      <c r="AC49" s="1602" t="s">
        <v>1231</v>
      </c>
      <c r="AD49" s="1559">
        <v>2</v>
      </c>
      <c r="AE49" s="1564" t="str">
        <f>_xlfn.XLOOKUP(事故加停電時間!$B49,線名!$A$4:$A$3600,線名!$S$4:$S$3600,"找不到")</f>
        <v>員林巡修課</v>
      </c>
      <c r="AF49" s="1617" t="s">
        <v>3194</v>
      </c>
      <c r="AG49" s="1566"/>
      <c r="AH49" s="1567"/>
      <c r="AI49"/>
      <c r="AJ49"/>
      <c r="AK49"/>
      <c r="AL49"/>
      <c r="AM49" s="1028"/>
      <c r="AN49" s="1319"/>
      <c r="AO49"/>
      <c r="AP49" s="1028"/>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row>
    <row r="50" spans="2:164" ht="14.45" hidden="1" customHeight="1">
      <c r="B50" s="1568" t="s">
        <v>715</v>
      </c>
      <c r="C50" s="1569" t="s">
        <v>3192</v>
      </c>
      <c r="D50" s="1615">
        <v>0.57916666666666672</v>
      </c>
      <c r="E50" s="1571">
        <v>16</v>
      </c>
      <c r="F50" s="1571">
        <v>223</v>
      </c>
      <c r="G50" s="1572">
        <f t="shared" si="36"/>
        <v>3.8829964369589869E-3</v>
      </c>
      <c r="H50" s="1572">
        <f t="shared" si="37"/>
        <v>2.4268727730993668E-4</v>
      </c>
      <c r="I50" s="1644"/>
      <c r="J50" s="1644"/>
      <c r="K50" s="1574">
        <f t="shared" si="38"/>
        <v>0</v>
      </c>
      <c r="L50" s="1574">
        <f t="shared" si="39"/>
        <v>0</v>
      </c>
      <c r="M50" s="1644"/>
      <c r="N50" s="1644"/>
      <c r="O50" s="1574">
        <f t="shared" si="40"/>
        <v>0</v>
      </c>
      <c r="P50" s="1574">
        <f t="shared" si="41"/>
        <v>0</v>
      </c>
      <c r="Q50" s="1574"/>
      <c r="R50" s="1575"/>
      <c r="S50" s="1574">
        <f t="shared" si="44"/>
        <v>0</v>
      </c>
      <c r="T50" s="1574">
        <f t="shared" si="45"/>
        <v>0</v>
      </c>
      <c r="U50" s="1556">
        <f t="shared" si="34"/>
        <v>3.8829964369589869E-3</v>
      </c>
      <c r="V50" s="1556">
        <f t="shared" si="35"/>
        <v>2.4268727730993668E-4</v>
      </c>
      <c r="W50" s="1645"/>
      <c r="X50" s="1577" t="str">
        <f>_xlfn.XLOOKUP(事故加停電時間!$B50,饋線資料表[饋線
代號],饋線資料表[S/S],"找不到")</f>
        <v>員東</v>
      </c>
      <c r="Y50" s="1578" t="str">
        <f>_xlfn.XLOOKUP(事故加停電時間!$B50,饋線資料表[饋線
代號],饋線資料表[饋線別],"找不到")</f>
        <v>金安線</v>
      </c>
      <c r="Z50" s="1662" t="s">
        <v>3196</v>
      </c>
      <c r="AA50" s="1608" t="s">
        <v>3197</v>
      </c>
      <c r="AB50" s="1609"/>
      <c r="AC50" s="1582" t="s">
        <v>1231</v>
      </c>
      <c r="AD50" s="1577">
        <v>1</v>
      </c>
      <c r="AE50" s="1583" t="str">
        <f>_xlfn.XLOOKUP(事故加停電時間!$B50,線名!$A$4:$A$3600,線名!$S$4:$S$3600,"找不到")</f>
        <v>員林巡修課</v>
      </c>
      <c r="AF50" s="1584" t="s">
        <v>3264</v>
      </c>
      <c r="AG50" s="1585"/>
      <c r="AH50" s="1586"/>
      <c r="AI50"/>
      <c r="AJ50"/>
      <c r="AK50"/>
      <c r="AL50"/>
      <c r="AM50" s="1028"/>
      <c r="AN50" s="1319"/>
      <c r="AO50"/>
      <c r="AP50" s="1028"/>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row>
    <row r="51" spans="2:164" ht="14.45" hidden="1" customHeight="1">
      <c r="B51" s="1587" t="s">
        <v>1197</v>
      </c>
      <c r="C51" s="1588" t="s">
        <v>3198</v>
      </c>
      <c r="D51" s="1611">
        <v>0.64513888888888882</v>
      </c>
      <c r="E51" s="1553">
        <v>9</v>
      </c>
      <c r="F51" s="1553">
        <v>305</v>
      </c>
      <c r="G51" s="1554">
        <f t="shared" si="36"/>
        <v>2.9873389067972028E-3</v>
      </c>
      <c r="H51" s="1554">
        <f t="shared" si="37"/>
        <v>3.3192654519968918E-4</v>
      </c>
      <c r="I51" s="1650">
        <v>33</v>
      </c>
      <c r="J51" s="1650">
        <v>2346</v>
      </c>
      <c r="K51" s="1556">
        <f t="shared" si="38"/>
        <v>8.425275172547389E-2</v>
      </c>
      <c r="L51" s="1556">
        <f t="shared" si="39"/>
        <v>2.5531136886507242E-3</v>
      </c>
      <c r="M51" s="1650">
        <v>52</v>
      </c>
      <c r="N51" s="1650">
        <v>431</v>
      </c>
      <c r="O51" s="1556">
        <f t="shared" si="40"/>
        <v>2.4390615511526013E-2</v>
      </c>
      <c r="P51" s="1556">
        <f t="shared" si="41"/>
        <v>4.6905029829857718E-4</v>
      </c>
      <c r="Q51" s="1556"/>
      <c r="R51" s="1557"/>
      <c r="S51" s="1556">
        <f t="shared" si="44"/>
        <v>0</v>
      </c>
      <c r="T51" s="1556">
        <f t="shared" si="45"/>
        <v>0</v>
      </c>
      <c r="U51" s="1556">
        <f t="shared" si="34"/>
        <v>0.11163070614379711</v>
      </c>
      <c r="V51" s="1556">
        <f t="shared" si="35"/>
        <v>3.3540905321489903E-3</v>
      </c>
      <c r="W51" s="1651"/>
      <c r="X51" s="1559" t="str">
        <f>_xlfn.XLOOKUP(事故加停電時間!$B51,饋線資料表[饋線
代號],饋線資料表[S/S],"找不到")</f>
        <v>草港</v>
      </c>
      <c r="Y51" s="1560" t="str">
        <f>_xlfn.XLOOKUP(事故加停電時間!$B51,饋線資料表[饋線
代號],饋線資料表[饋線別],"找不到")</f>
        <v>草子線</v>
      </c>
      <c r="Z51" s="1663" t="s">
        <v>3755</v>
      </c>
      <c r="AA51" s="1613" t="s">
        <v>3110</v>
      </c>
      <c r="AB51" s="1664"/>
      <c r="AC51" s="1560">
        <v>51</v>
      </c>
      <c r="AD51" s="1559">
        <v>1</v>
      </c>
      <c r="AE51" s="1564" t="str">
        <f>_xlfn.XLOOKUP(事故加停電時間!$B51,線名!$A$4:$A$3600,線名!$S$4:$S$3600,"找不到")</f>
        <v>鹿和巡修課</v>
      </c>
      <c r="AF51" s="1565" t="s">
        <v>3242</v>
      </c>
      <c r="AG51" s="1566"/>
      <c r="AH51" s="1567" t="s">
        <v>3756</v>
      </c>
      <c r="AI51"/>
      <c r="AJ51"/>
      <c r="AK51"/>
      <c r="AL51"/>
      <c r="AM51" s="1028"/>
      <c r="AN51" s="1319"/>
      <c r="AO51"/>
      <c r="AP51" s="1028"/>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row>
    <row r="52" spans="2:164" ht="14.45" hidden="1" customHeight="1">
      <c r="B52" s="1629" t="s">
        <v>1320</v>
      </c>
      <c r="C52" s="1630" t="s">
        <v>3199</v>
      </c>
      <c r="D52" s="1665">
        <v>0.41111111111111115</v>
      </c>
      <c r="E52" s="1571">
        <v>52</v>
      </c>
      <c r="F52" s="1571">
        <v>320</v>
      </c>
      <c r="G52" s="1572">
        <f t="shared" si="36"/>
        <v>1.8109041679091241E-2</v>
      </c>
      <c r="H52" s="1572">
        <f t="shared" si="37"/>
        <v>3.4825080152098536E-4</v>
      </c>
      <c r="I52" s="1644"/>
      <c r="J52" s="1644"/>
      <c r="K52" s="1574">
        <f t="shared" si="38"/>
        <v>0</v>
      </c>
      <c r="L52" s="1574">
        <f t="shared" si="39"/>
        <v>0</v>
      </c>
      <c r="M52" s="1644"/>
      <c r="N52" s="1644"/>
      <c r="O52" s="1574">
        <f t="shared" si="40"/>
        <v>0</v>
      </c>
      <c r="P52" s="1574">
        <f t="shared" si="41"/>
        <v>0</v>
      </c>
      <c r="Q52" s="1574"/>
      <c r="R52" s="1575"/>
      <c r="S52" s="1574">
        <f t="shared" si="44"/>
        <v>0</v>
      </c>
      <c r="T52" s="1574">
        <f t="shared" si="45"/>
        <v>0</v>
      </c>
      <c r="U52" s="1556">
        <f t="shared" si="34"/>
        <v>1.8109041679091241E-2</v>
      </c>
      <c r="V52" s="1556">
        <f t="shared" si="35"/>
        <v>3.4825080152098536E-4</v>
      </c>
      <c r="W52" s="1645"/>
      <c r="X52" s="1577" t="str">
        <f>_xlfn.XLOOKUP(事故加停電時間!$B52,饋線資料表[饋線
代號],饋線資料表[S/S],"找不到")</f>
        <v>漢寶</v>
      </c>
      <c r="Y52" s="1578" t="str">
        <f>_xlfn.XLOOKUP(事故加停電時間!$B52,饋線資料表[饋線
代號],饋線資料表[饋線別],"找不到")</f>
        <v>9G31</v>
      </c>
      <c r="Z52" s="1666" t="s">
        <v>3757</v>
      </c>
      <c r="AA52" s="1608" t="s">
        <v>3095</v>
      </c>
      <c r="AB52" s="1609"/>
      <c r="AC52" s="1582">
        <v>51</v>
      </c>
      <c r="AD52" s="1577">
        <v>2</v>
      </c>
      <c r="AE52" s="1583" t="str">
        <f>_xlfn.XLOOKUP(事故加停電時間!$B52,線名!$A$4:$A$3600,線名!$S$4:$S$3600,"找不到")</f>
        <v>鹿和巡修課</v>
      </c>
      <c r="AF52" s="1584" t="s">
        <v>3150</v>
      </c>
      <c r="AG52" s="1585"/>
      <c r="AH52" s="1586" t="s">
        <v>3758</v>
      </c>
      <c r="AI52"/>
      <c r="AJ52"/>
      <c r="AK52"/>
      <c r="AL52"/>
      <c r="AM52" s="1028"/>
      <c r="AN52" s="1319"/>
      <c r="AO52"/>
      <c r="AP52" s="1028"/>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row>
    <row r="53" spans="2:164" ht="14.45" hidden="1" customHeight="1">
      <c r="B53" s="1667" t="s">
        <v>228</v>
      </c>
      <c r="C53" s="1668" t="s">
        <v>3199</v>
      </c>
      <c r="D53" s="1552">
        <v>0.42569444444444443</v>
      </c>
      <c r="E53" s="1553">
        <v>3</v>
      </c>
      <c r="F53" s="1553">
        <v>240</v>
      </c>
      <c r="G53" s="1554">
        <f t="shared" si="36"/>
        <v>7.8356430342221709E-4</v>
      </c>
      <c r="H53" s="1554">
        <f t="shared" si="37"/>
        <v>2.6118810114073905E-4</v>
      </c>
      <c r="I53" s="1650">
        <v>4</v>
      </c>
      <c r="J53" s="1650">
        <v>1717</v>
      </c>
      <c r="K53" s="1556">
        <f t="shared" si="38"/>
        <v>7.4743328276441487E-3</v>
      </c>
      <c r="L53" s="1556">
        <f t="shared" si="39"/>
        <v>1.8685832069110372E-3</v>
      </c>
      <c r="M53" s="1650">
        <v>43</v>
      </c>
      <c r="N53" s="1650">
        <v>512</v>
      </c>
      <c r="O53" s="1556">
        <f t="shared" si="40"/>
        <v>2.3959655144643793E-2</v>
      </c>
      <c r="P53" s="1556">
        <f t="shared" si="41"/>
        <v>5.5720128243357664E-4</v>
      </c>
      <c r="Q53" s="1556"/>
      <c r="R53" s="1557"/>
      <c r="S53" s="1556">
        <f t="shared" si="44"/>
        <v>0</v>
      </c>
      <c r="T53" s="1556">
        <f t="shared" si="45"/>
        <v>0</v>
      </c>
      <c r="U53" s="1556">
        <f t="shared" si="34"/>
        <v>3.221755227571016E-2</v>
      </c>
      <c r="V53" s="1556">
        <f t="shared" si="35"/>
        <v>2.686972590485353E-3</v>
      </c>
      <c r="W53" s="1651"/>
      <c r="X53" s="1559" t="str">
        <f>_xlfn.XLOOKUP(事故加停電時間!$B53,饋線資料表[饋線
代號],饋線資料表[S/S],"找不到")</f>
        <v>大城</v>
      </c>
      <c r="Y53" s="1560" t="str">
        <f>_xlfn.XLOOKUP(事故加停電時間!$B53,饋線資料表[饋線
代號],饋線資料表[饋線別],"找不到")</f>
        <v>9L35</v>
      </c>
      <c r="Z53" s="1669" t="s">
        <v>3759</v>
      </c>
      <c r="AA53" s="1616" t="s">
        <v>3110</v>
      </c>
      <c r="AB53" s="1614"/>
      <c r="AC53" s="1602">
        <v>51</v>
      </c>
      <c r="AD53" s="1559">
        <v>1</v>
      </c>
      <c r="AE53" s="1564" t="str">
        <f>_xlfn.XLOOKUP(事故加停電時間!$B53,線名!$A$4:$A$3600,線名!$S$4:$S$3600,"找不到")</f>
        <v>二林巡修課</v>
      </c>
      <c r="AF53" s="1565" t="s">
        <v>3150</v>
      </c>
      <c r="AG53" s="1566"/>
      <c r="AH53" s="1567"/>
      <c r="AI53"/>
      <c r="AJ53"/>
      <c r="AK53"/>
      <c r="AL53"/>
      <c r="AM53" s="1028"/>
      <c r="AN53" s="1319"/>
      <c r="AO53"/>
      <c r="AP53" s="1028"/>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row>
    <row r="54" spans="2:164" ht="14.45" hidden="1" customHeight="1">
      <c r="B54" s="1568" t="s">
        <v>64</v>
      </c>
      <c r="C54" s="1569" t="s">
        <v>3200</v>
      </c>
      <c r="D54" s="1615">
        <v>0.71597222222222223</v>
      </c>
      <c r="E54" s="1571">
        <v>3</v>
      </c>
      <c r="F54" s="1571">
        <v>717</v>
      </c>
      <c r="G54" s="1572">
        <f t="shared" si="36"/>
        <v>2.3408983564738735E-3</v>
      </c>
      <c r="H54" s="1572">
        <f t="shared" si="37"/>
        <v>7.8029945215795781E-4</v>
      </c>
      <c r="I54" s="1644">
        <v>36</v>
      </c>
      <c r="J54" s="1644">
        <v>159</v>
      </c>
      <c r="K54" s="1574">
        <f t="shared" si="38"/>
        <v>6.2293362122066258E-3</v>
      </c>
      <c r="L54" s="1574">
        <f t="shared" si="39"/>
        <v>1.7303711700573961E-4</v>
      </c>
      <c r="M54" s="1644"/>
      <c r="N54" s="1644"/>
      <c r="O54" s="1574">
        <f t="shared" si="40"/>
        <v>0</v>
      </c>
      <c r="P54" s="1574">
        <f t="shared" si="41"/>
        <v>0</v>
      </c>
      <c r="Q54" s="1574"/>
      <c r="R54" s="1575"/>
      <c r="S54" s="1574">
        <f t="shared" si="44"/>
        <v>0</v>
      </c>
      <c r="T54" s="1574">
        <f t="shared" si="45"/>
        <v>0</v>
      </c>
      <c r="U54" s="1556">
        <f t="shared" si="34"/>
        <v>8.5702345686804998E-3</v>
      </c>
      <c r="V54" s="1556">
        <f t="shared" si="35"/>
        <v>9.5333656916369745E-4</v>
      </c>
      <c r="W54" s="1645"/>
      <c r="X54" s="1577" t="str">
        <f>_xlfn.XLOOKUP(事故加停電時間!$B54,饋線資料表[饋線
代號],饋線資料表[S/S],"找不到")</f>
        <v>漢寶</v>
      </c>
      <c r="Y54" s="1578" t="str">
        <f>_xlfn.XLOOKUP(事故加停電時間!$B54,饋線資料表[饋線
代號],饋線資料表[饋線別],"找不到")</f>
        <v>9G21</v>
      </c>
      <c r="Z54" s="1670" t="s">
        <v>3201</v>
      </c>
      <c r="AA54" s="1619" t="s">
        <v>3088</v>
      </c>
      <c r="AB54" s="1609"/>
      <c r="AC54" s="1578">
        <v>51</v>
      </c>
      <c r="AD54" s="1577">
        <v>3</v>
      </c>
      <c r="AE54" s="1564" t="s">
        <v>3589</v>
      </c>
      <c r="AF54" s="1610" t="s">
        <v>3089</v>
      </c>
      <c r="AG54" s="1585"/>
      <c r="AH54" s="1586"/>
      <c r="AI54"/>
      <c r="AJ54"/>
      <c r="AK54"/>
      <c r="AL54"/>
      <c r="AM54" s="1028"/>
      <c r="AN54" s="1319"/>
      <c r="AO54"/>
      <c r="AP54" s="1028"/>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row>
    <row r="55" spans="2:164" ht="14.45" hidden="1" customHeight="1">
      <c r="B55" s="1587" t="s">
        <v>1371</v>
      </c>
      <c r="C55" s="1588" t="s">
        <v>3202</v>
      </c>
      <c r="D55" s="1552">
        <v>0.43472222222222223</v>
      </c>
      <c r="E55" s="1553">
        <v>2</v>
      </c>
      <c r="F55" s="1553">
        <v>8</v>
      </c>
      <c r="G55" s="1554">
        <f t="shared" si="36"/>
        <v>1.741254007604927E-5</v>
      </c>
      <c r="H55" s="1554">
        <f t="shared" si="37"/>
        <v>8.706270038024635E-6</v>
      </c>
      <c r="I55" s="1650">
        <v>5</v>
      </c>
      <c r="J55" s="1650">
        <v>4</v>
      </c>
      <c r="K55" s="1556">
        <f t="shared" si="38"/>
        <v>2.1765675095061585E-5</v>
      </c>
      <c r="L55" s="1556">
        <f t="shared" si="39"/>
        <v>4.3531350190123175E-6</v>
      </c>
      <c r="M55" s="1650"/>
      <c r="N55" s="1650"/>
      <c r="O55" s="1556">
        <f t="shared" si="40"/>
        <v>0</v>
      </c>
      <c r="P55" s="1556">
        <f t="shared" si="41"/>
        <v>0</v>
      </c>
      <c r="Q55" s="1556"/>
      <c r="R55" s="1557"/>
      <c r="S55" s="1556">
        <f t="shared" si="44"/>
        <v>0</v>
      </c>
      <c r="T55" s="1556">
        <f t="shared" si="45"/>
        <v>0</v>
      </c>
      <c r="U55" s="1556">
        <f t="shared" si="34"/>
        <v>3.9178215171110852E-5</v>
      </c>
      <c r="V55" s="1556">
        <f t="shared" si="35"/>
        <v>1.3059405057036952E-5</v>
      </c>
      <c r="W55" s="1651"/>
      <c r="X55" s="1559" t="str">
        <f>_xlfn.XLOOKUP(事故加停電時間!$B55,饋線資料表[饋線
代號],饋線資料表[S/S],"找不到")</f>
        <v>彰濱</v>
      </c>
      <c r="Y55" s="1560" t="str">
        <f>_xlfn.XLOOKUP(事故加停電時間!$B55,饋線資料表[饋線
代號],饋線資料表[饋線別],"找不到")</f>
        <v>9A62</v>
      </c>
      <c r="Z55" s="1671" t="s">
        <v>3760</v>
      </c>
      <c r="AA55" s="1621" t="s">
        <v>3167</v>
      </c>
      <c r="AB55" s="1595"/>
      <c r="AC55" s="1560" t="s">
        <v>1231</v>
      </c>
      <c r="AD55" s="1559">
        <v>1</v>
      </c>
      <c r="AE55" s="1564" t="str">
        <f>_xlfn.XLOOKUP(事故加停電時間!$B55,線名!$A$4:$A$3600,線名!$S$4:$S$3600,"找不到")</f>
        <v>鹿和巡修課</v>
      </c>
      <c r="AF55" s="1672" t="s">
        <v>3150</v>
      </c>
      <c r="AG55" s="1566"/>
      <c r="AH55" s="1567" t="s">
        <v>3761</v>
      </c>
      <c r="AI55"/>
      <c r="AJ55"/>
      <c r="AK55"/>
      <c r="AL55"/>
      <c r="AM55" s="1028"/>
      <c r="AN55" s="1319"/>
      <c r="AO55"/>
      <c r="AP55" s="1028"/>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row>
    <row r="56" spans="2:164" ht="14.45" hidden="1" customHeight="1">
      <c r="B56" s="1597" t="s">
        <v>1553</v>
      </c>
      <c r="C56" s="1598" t="s">
        <v>3203</v>
      </c>
      <c r="D56" s="1635">
        <v>0.72013888888888899</v>
      </c>
      <c r="E56" s="1571">
        <v>4</v>
      </c>
      <c r="F56" s="1571">
        <v>248</v>
      </c>
      <c r="G56" s="1572">
        <f t="shared" si="36"/>
        <v>1.0795774847150547E-3</v>
      </c>
      <c r="H56" s="1572">
        <f t="shared" si="37"/>
        <v>2.6989437117876368E-4</v>
      </c>
      <c r="I56" s="1644"/>
      <c r="J56" s="1644"/>
      <c r="K56" s="1574">
        <f t="shared" si="38"/>
        <v>0</v>
      </c>
      <c r="L56" s="1574">
        <f t="shared" si="39"/>
        <v>0</v>
      </c>
      <c r="M56" s="1644"/>
      <c r="N56" s="1644"/>
      <c r="O56" s="1574">
        <f t="shared" si="40"/>
        <v>0</v>
      </c>
      <c r="P56" s="1574">
        <f t="shared" si="41"/>
        <v>0</v>
      </c>
      <c r="Q56" s="1574"/>
      <c r="R56" s="1575"/>
      <c r="S56" s="1574">
        <f t="shared" si="44"/>
        <v>0</v>
      </c>
      <c r="T56" s="1574">
        <f t="shared" si="45"/>
        <v>0</v>
      </c>
      <c r="U56" s="1556">
        <f t="shared" si="34"/>
        <v>1.0795774847150547E-3</v>
      </c>
      <c r="V56" s="1556">
        <f t="shared" si="35"/>
        <v>2.6989437117876368E-4</v>
      </c>
      <c r="W56" s="1645"/>
      <c r="X56" s="1577" t="str">
        <f>_xlfn.XLOOKUP(事故加停電時間!$B56,饋線資料表[饋線
代號],饋線資料表[S/S],"找不到")</f>
        <v>埔鹽</v>
      </c>
      <c r="Y56" s="1578" t="str">
        <f>_xlfn.XLOOKUP(事故加停電時間!$B56,饋線資料表[饋線
代號],饋線資料表[饋線別],"找不到")</f>
        <v>9J15</v>
      </c>
      <c r="Z56" s="1662" t="s">
        <v>3204</v>
      </c>
      <c r="AA56" s="1626" t="s">
        <v>3088</v>
      </c>
      <c r="AB56" s="1600"/>
      <c r="AC56" s="1582" t="s">
        <v>1231</v>
      </c>
      <c r="AD56" s="1582">
        <v>2</v>
      </c>
      <c r="AE56" s="1583" t="str">
        <f>_xlfn.XLOOKUP(事故加停電時間!$B56,線名!$A$4:$A$3600,線名!$S$4:$S$3600,"找不到")</f>
        <v>員林巡修課</v>
      </c>
      <c r="AF56" s="1610" t="s">
        <v>3089</v>
      </c>
      <c r="AG56" s="1585"/>
      <c r="AH56" s="1586"/>
      <c r="AI56"/>
      <c r="AJ56"/>
      <c r="AK56"/>
      <c r="AL56"/>
      <c r="AM56" s="1028"/>
      <c r="AN56" s="1319"/>
      <c r="AO56"/>
      <c r="AP56" s="1028"/>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row>
    <row r="57" spans="2:164" ht="14.45" hidden="1" customHeight="1">
      <c r="B57" s="1587" t="s">
        <v>848</v>
      </c>
      <c r="C57" s="1588" t="s">
        <v>3205</v>
      </c>
      <c r="D57" s="1603">
        <v>0.62291666666666667</v>
      </c>
      <c r="E57" s="1553">
        <v>53</v>
      </c>
      <c r="F57" s="1553">
        <v>2825</v>
      </c>
      <c r="G57" s="1554">
        <f t="shared" si="36"/>
        <v>0.1629432851804048</v>
      </c>
      <c r="H57" s="1554">
        <f t="shared" si="37"/>
        <v>3.074401607177449E-3</v>
      </c>
      <c r="I57" s="1650">
        <v>76</v>
      </c>
      <c r="J57" s="1650">
        <v>71</v>
      </c>
      <c r="K57" s="1556">
        <f t="shared" si="38"/>
        <v>5.8723791406476156E-3</v>
      </c>
      <c r="L57" s="1556">
        <f t="shared" si="39"/>
        <v>7.7268146587468624E-5</v>
      </c>
      <c r="M57" s="1650"/>
      <c r="N57" s="1650"/>
      <c r="O57" s="1556">
        <f t="shared" si="40"/>
        <v>0</v>
      </c>
      <c r="P57" s="1556">
        <f t="shared" si="41"/>
        <v>0</v>
      </c>
      <c r="Q57" s="1556"/>
      <c r="R57" s="1557"/>
      <c r="S57" s="1556">
        <f t="shared" si="44"/>
        <v>0</v>
      </c>
      <c r="T57" s="1556">
        <f t="shared" si="45"/>
        <v>0</v>
      </c>
      <c r="U57" s="1556">
        <f t="shared" si="34"/>
        <v>0.16881566432105241</v>
      </c>
      <c r="V57" s="1556">
        <f t="shared" si="35"/>
        <v>3.1516697537649174E-3</v>
      </c>
      <c r="W57" s="1651"/>
      <c r="X57" s="1559" t="str">
        <f>_xlfn.XLOOKUP(事故加停電時間!$B57,饋線資料表[饋線
代號],饋線資料表[S/S],"找不到")</f>
        <v>草湖</v>
      </c>
      <c r="Y57" s="1560" t="str">
        <f>_xlfn.XLOOKUP(事故加停電時間!$B57,饋線資料表[饋線
代號],饋線資料表[饋線別],"找不到")</f>
        <v>草苑線</v>
      </c>
      <c r="Z57" s="1673" t="s">
        <v>3206</v>
      </c>
      <c r="AA57" s="1628" t="s">
        <v>3088</v>
      </c>
      <c r="AB57" s="1595"/>
      <c r="AC57" s="1553">
        <v>51</v>
      </c>
      <c r="AD57" s="1602">
        <v>2</v>
      </c>
      <c r="AE57" s="1564" t="str">
        <f>_xlfn.XLOOKUP(事故加停電時間!$B57,線名!$A$4:$A$3600,線名!$S$4:$S$3600,"找不到")</f>
        <v>二林巡修課</v>
      </c>
      <c r="AF57" s="1617" t="s">
        <v>3089</v>
      </c>
      <c r="AG57" s="1566"/>
      <c r="AH57" s="1567"/>
      <c r="AI57"/>
      <c r="AJ57"/>
      <c r="AK57"/>
      <c r="AL57"/>
      <c r="AM57" s="1028"/>
      <c r="AN57" s="1319"/>
      <c r="AO57"/>
      <c r="AP57" s="1028"/>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row>
    <row r="58" spans="2:164" ht="14.45" hidden="1" customHeight="1">
      <c r="B58" s="1590" t="s">
        <v>889</v>
      </c>
      <c r="C58" s="1591" t="s">
        <v>3207</v>
      </c>
      <c r="D58" s="1659">
        <v>2.9861111111111113E-2</v>
      </c>
      <c r="E58" s="1571">
        <v>1</v>
      </c>
      <c r="F58" s="1571">
        <v>3362</v>
      </c>
      <c r="G58" s="1572">
        <f t="shared" si="36"/>
        <v>3.6588099834798525E-3</v>
      </c>
      <c r="H58" s="1572">
        <f t="shared" si="37"/>
        <v>3.6588099834798525E-3</v>
      </c>
      <c r="I58" s="1644">
        <v>57</v>
      </c>
      <c r="J58" s="1644">
        <v>806</v>
      </c>
      <c r="K58" s="1574">
        <f t="shared" si="38"/>
        <v>4.999793226086597E-2</v>
      </c>
      <c r="L58" s="1574">
        <f t="shared" si="39"/>
        <v>8.7715670633098191E-4</v>
      </c>
      <c r="M58" s="1644"/>
      <c r="N58" s="1644"/>
      <c r="O58" s="1574">
        <f t="shared" si="40"/>
        <v>0</v>
      </c>
      <c r="P58" s="1574">
        <f t="shared" si="41"/>
        <v>0</v>
      </c>
      <c r="Q58" s="1574"/>
      <c r="R58" s="1575"/>
      <c r="S58" s="1574">
        <f t="shared" si="44"/>
        <v>0</v>
      </c>
      <c r="T58" s="1574">
        <f t="shared" si="45"/>
        <v>0</v>
      </c>
      <c r="U58" s="1556">
        <f t="shared" si="34"/>
        <v>5.3656742244345822E-2</v>
      </c>
      <c r="V58" s="1556">
        <f t="shared" si="35"/>
        <v>4.5359666898108341E-3</v>
      </c>
      <c r="W58" s="1645"/>
      <c r="X58" s="1577" t="str">
        <f>_xlfn.XLOOKUP(事故加停電時間!$B58,饋線資料表[饋線
代號],饋線資料表[S/S],"找不到")</f>
        <v>社頭</v>
      </c>
      <c r="Y58" s="1578" t="str">
        <f>_xlfn.XLOOKUP(事故加停電時間!$B58,饋線資料表[饋線
代號],饋線資料表[饋線別],"找不到")</f>
        <v>崙厝線</v>
      </c>
      <c r="Z58" s="1578" t="s">
        <v>3208</v>
      </c>
      <c r="AA58" s="1578" t="s">
        <v>3194</v>
      </c>
      <c r="AB58" s="1600"/>
      <c r="AC58" s="1578">
        <v>51</v>
      </c>
      <c r="AD58" s="1578">
        <v>2</v>
      </c>
      <c r="AE58" s="1583" t="str">
        <f>_xlfn.XLOOKUP(事故加停電時間!$B58,線名!$A$4:$A$3600,線名!$S$4:$S$3600,"找不到")</f>
        <v>員林巡修課</v>
      </c>
      <c r="AF58" s="1610" t="s">
        <v>3194</v>
      </c>
      <c r="AG58" s="1585"/>
      <c r="AH58" s="1586"/>
      <c r="AI58"/>
      <c r="AJ58"/>
      <c r="AK58"/>
      <c r="AL58"/>
      <c r="AM58" s="1028"/>
      <c r="AN58" s="1319"/>
      <c r="AO58"/>
      <c r="AP58" s="102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row>
    <row r="59" spans="2:164" ht="14.45" hidden="1" customHeight="1">
      <c r="B59" s="1667" t="s">
        <v>402</v>
      </c>
      <c r="C59" s="1668" t="s">
        <v>3207</v>
      </c>
      <c r="D59" s="1655">
        <v>0.86597222222222225</v>
      </c>
      <c r="E59" s="1553">
        <v>43</v>
      </c>
      <c r="F59" s="1553">
        <v>1336</v>
      </c>
      <c r="G59" s="1554">
        <f t="shared" si="36"/>
        <v>6.2519725143054899E-2</v>
      </c>
      <c r="H59" s="1554">
        <f t="shared" si="37"/>
        <v>1.453947096350114E-3</v>
      </c>
      <c r="I59" s="1650"/>
      <c r="J59" s="1650"/>
      <c r="K59" s="1556">
        <f t="shared" si="38"/>
        <v>0</v>
      </c>
      <c r="L59" s="1556">
        <f t="shared" si="39"/>
        <v>0</v>
      </c>
      <c r="M59" s="1650"/>
      <c r="N59" s="1650"/>
      <c r="O59" s="1556">
        <f t="shared" si="40"/>
        <v>0</v>
      </c>
      <c r="P59" s="1556">
        <f t="shared" si="41"/>
        <v>0</v>
      </c>
      <c r="Q59" s="1556"/>
      <c r="R59" s="1557"/>
      <c r="S59" s="1556">
        <f t="shared" si="44"/>
        <v>0</v>
      </c>
      <c r="T59" s="1556">
        <f t="shared" si="45"/>
        <v>0</v>
      </c>
      <c r="U59" s="1556">
        <f t="shared" si="34"/>
        <v>6.2519725143054899E-2</v>
      </c>
      <c r="V59" s="1556">
        <f t="shared" si="35"/>
        <v>1.453947096350114E-3</v>
      </c>
      <c r="W59" s="1651"/>
      <c r="X59" s="1559" t="str">
        <f>_xlfn.XLOOKUP(事故加停電時間!$B59,饋線資料表[饋線
代號],饋線資料表[S/S],"找不到")</f>
        <v>全興</v>
      </c>
      <c r="Y59" s="1560" t="str">
        <f>_xlfn.XLOOKUP(事故加停電時間!$B59,饋線資料表[饋線
代號],饋線資料表[饋線別],"找不到")</f>
        <v>IZ24</v>
      </c>
      <c r="Z59" s="1674" t="s">
        <v>3209</v>
      </c>
      <c r="AA59" s="1628" t="s">
        <v>3088</v>
      </c>
      <c r="AB59" s="1595"/>
      <c r="AC59" s="1559">
        <v>51</v>
      </c>
      <c r="AD59" s="1602">
        <v>2</v>
      </c>
      <c r="AE59" s="1564" t="str">
        <f>_xlfn.XLOOKUP(事故加停電時間!$B59,線名!$A$4:$A$3600,線名!$S$4:$S$3600,"找不到")</f>
        <v>鹿和巡修課</v>
      </c>
      <c r="AF59" s="1617" t="s">
        <v>3089</v>
      </c>
      <c r="AG59" s="1566"/>
      <c r="AH59" s="1567"/>
      <c r="AI59"/>
      <c r="AJ59"/>
      <c r="AK59"/>
      <c r="AL59"/>
      <c r="AM59" s="1028"/>
      <c r="AN59" s="1319"/>
      <c r="AO59"/>
      <c r="AP59" s="1028"/>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row>
    <row r="60" spans="2:164" ht="14.45" hidden="1" customHeight="1">
      <c r="B60" s="1568" t="s">
        <v>229</v>
      </c>
      <c r="C60" s="1569" t="s">
        <v>3210</v>
      </c>
      <c r="D60" s="1615">
        <v>1.7361111111111112E-2</v>
      </c>
      <c r="E60" s="1571">
        <v>83</v>
      </c>
      <c r="F60" s="1571">
        <v>825</v>
      </c>
      <c r="G60" s="1572">
        <f t="shared" si="36"/>
        <v>7.45202301067171E-2</v>
      </c>
      <c r="H60" s="1572">
        <f t="shared" si="37"/>
        <v>8.9783409767129046E-4</v>
      </c>
      <c r="I60" s="1644"/>
      <c r="J60" s="1644"/>
      <c r="K60" s="1574">
        <f t="shared" si="38"/>
        <v>0</v>
      </c>
      <c r="L60" s="1574">
        <f t="shared" si="39"/>
        <v>0</v>
      </c>
      <c r="M60" s="1644"/>
      <c r="N60" s="1644"/>
      <c r="O60" s="1574">
        <f t="shared" si="40"/>
        <v>0</v>
      </c>
      <c r="P60" s="1574">
        <f t="shared" si="41"/>
        <v>0</v>
      </c>
      <c r="Q60" s="1574"/>
      <c r="R60" s="1575"/>
      <c r="S60" s="1574">
        <f t="shared" si="44"/>
        <v>0</v>
      </c>
      <c r="T60" s="1574">
        <f t="shared" si="45"/>
        <v>0</v>
      </c>
      <c r="U60" s="1556">
        <f t="shared" si="34"/>
        <v>7.45202301067171E-2</v>
      </c>
      <c r="V60" s="1556">
        <f t="shared" si="35"/>
        <v>8.9783409767129046E-4</v>
      </c>
      <c r="W60" s="1645"/>
      <c r="X60" s="1577" t="str">
        <f>_xlfn.XLOOKUP(事故加停電時間!$B60,饋線資料表[饋線
代號],饋線資料表[S/S],"找不到")</f>
        <v>大城</v>
      </c>
      <c r="Y60" s="1578" t="str">
        <f>_xlfn.XLOOKUP(事故加停電時間!$B60,饋線資料表[饋線
代號],饋線資料表[饋線別],"找不到")</f>
        <v>9L36</v>
      </c>
      <c r="Z60" s="1675" t="s">
        <v>3762</v>
      </c>
      <c r="AA60" s="1626" t="s">
        <v>3095</v>
      </c>
      <c r="AB60" s="1600"/>
      <c r="AC60" s="1577">
        <v>51</v>
      </c>
      <c r="AD60" s="1582">
        <v>2</v>
      </c>
      <c r="AE60" s="1583" t="str">
        <f>_xlfn.XLOOKUP(事故加停電時間!$B60,線名!$A$4:$A$3600,線名!$S$4:$S$3600,"找不到")</f>
        <v>二林巡修課</v>
      </c>
      <c r="AF60" s="1676" t="s">
        <v>3150</v>
      </c>
      <c r="AG60" s="1585"/>
      <c r="AH60" s="1586" t="s">
        <v>3763</v>
      </c>
      <c r="AI60"/>
      <c r="AJ60"/>
      <c r="AK60"/>
      <c r="AL60"/>
      <c r="AM60" s="1028"/>
      <c r="AN60" s="1319"/>
      <c r="AO60"/>
      <c r="AP60" s="1028"/>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row>
    <row r="61" spans="2:164" ht="14.45" hidden="1" customHeight="1">
      <c r="B61" s="1592" t="s">
        <v>295</v>
      </c>
      <c r="C61" s="1593" t="s">
        <v>3210</v>
      </c>
      <c r="D61" s="1655">
        <v>0.3923611111111111</v>
      </c>
      <c r="E61" s="1553">
        <v>14</v>
      </c>
      <c r="F61" s="1553">
        <v>1604</v>
      </c>
      <c r="G61" s="1554">
        <f t="shared" si="36"/>
        <v>2.4438499996735148E-2</v>
      </c>
      <c r="H61" s="1554">
        <f t="shared" si="37"/>
        <v>1.7456071426239393E-3</v>
      </c>
      <c r="I61" s="1650">
        <v>51</v>
      </c>
      <c r="J61" s="1650">
        <v>217</v>
      </c>
      <c r="K61" s="1556">
        <f t="shared" si="38"/>
        <v>1.2044036313852329E-2</v>
      </c>
      <c r="L61" s="1556">
        <f t="shared" si="39"/>
        <v>2.361575747814182E-4</v>
      </c>
      <c r="M61" s="1650">
        <v>22</v>
      </c>
      <c r="N61" s="1650">
        <v>30</v>
      </c>
      <c r="O61" s="1556">
        <f t="shared" si="40"/>
        <v>7.1826727813703237E-4</v>
      </c>
      <c r="P61" s="1556">
        <f t="shared" si="41"/>
        <v>3.2648512642592381E-5</v>
      </c>
      <c r="Q61" s="1556"/>
      <c r="R61" s="1557"/>
      <c r="S61" s="1556">
        <f t="shared" si="44"/>
        <v>0</v>
      </c>
      <c r="T61" s="1556">
        <f t="shared" si="45"/>
        <v>0</v>
      </c>
      <c r="U61" s="1556">
        <f t="shared" si="34"/>
        <v>3.7200803588724504E-2</v>
      </c>
      <c r="V61" s="1556">
        <f t="shared" si="35"/>
        <v>2.0144132300479499E-3</v>
      </c>
      <c r="W61" s="1651"/>
      <c r="X61" s="1559" t="str">
        <f>_xlfn.XLOOKUP(事故加停電時間!$B61,饋線資料表[饋線
代號],饋線資料表[S/S],"找不到")</f>
        <v>埔鹽</v>
      </c>
      <c r="Y61" s="1560" t="str">
        <f>_xlfn.XLOOKUP(事故加停電時間!$B61,饋線資料表[饋線
代號],饋線資料表[饋線別],"找不到")</f>
        <v>9J34</v>
      </c>
      <c r="Z61" s="1616" t="s">
        <v>3211</v>
      </c>
      <c r="AA61" s="1616" t="s">
        <v>3212</v>
      </c>
      <c r="AB61" s="1595"/>
      <c r="AC61" s="1595" t="s">
        <v>1231</v>
      </c>
      <c r="AD61" s="1595">
        <v>1</v>
      </c>
      <c r="AE61" s="1564" t="str">
        <f>_xlfn.XLOOKUP(事故加停電時間!$B61,線名!$A$4:$A$3600,線名!$S$4:$S$3600,"找不到")</f>
        <v>鹿和巡修課</v>
      </c>
      <c r="AF61" s="1565" t="s">
        <v>3264</v>
      </c>
      <c r="AG61" s="1566"/>
      <c r="AH61" s="1567"/>
      <c r="AI61"/>
      <c r="AJ61"/>
      <c r="AK61"/>
      <c r="AL61"/>
      <c r="AM61" s="1028"/>
      <c r="AN61" s="1319"/>
      <c r="AO61"/>
      <c r="AP61" s="1028"/>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row>
    <row r="62" spans="2:164" ht="14.45" hidden="1" customHeight="1">
      <c r="B62" s="1677" t="s">
        <v>1196</v>
      </c>
      <c r="C62" s="1678" t="s">
        <v>3213</v>
      </c>
      <c r="D62" s="1615">
        <v>0.38958333333333334</v>
      </c>
      <c r="E62" s="1571">
        <v>2</v>
      </c>
      <c r="F62" s="1632" t="s">
        <v>3214</v>
      </c>
      <c r="G62" s="1572">
        <f t="shared" si="36"/>
        <v>2.3746351528712191E-3</v>
      </c>
      <c r="H62" s="1572">
        <f t="shared" si="37"/>
        <v>1.1873175764356095E-3</v>
      </c>
      <c r="I62" s="1679"/>
      <c r="J62" s="1680"/>
      <c r="K62" s="1574">
        <f t="shared" si="38"/>
        <v>0</v>
      </c>
      <c r="L62" s="1574">
        <f t="shared" si="39"/>
        <v>0</v>
      </c>
      <c r="M62" s="1644"/>
      <c r="N62" s="1644"/>
      <c r="O62" s="1574">
        <f t="shared" si="40"/>
        <v>0</v>
      </c>
      <c r="P62" s="1574">
        <f t="shared" si="41"/>
        <v>0</v>
      </c>
      <c r="Q62" s="1574"/>
      <c r="R62" s="1575"/>
      <c r="S62" s="1574">
        <f t="shared" si="44"/>
        <v>0</v>
      </c>
      <c r="T62" s="1574">
        <f t="shared" si="45"/>
        <v>0</v>
      </c>
      <c r="U62" s="1556">
        <f t="shared" si="34"/>
        <v>2.3746351528712191E-3</v>
      </c>
      <c r="V62" s="1556">
        <f t="shared" si="35"/>
        <v>1.1873175764356095E-3</v>
      </c>
      <c r="W62" s="1645"/>
      <c r="X62" s="1577" t="str">
        <f>_xlfn.XLOOKUP(事故加停電時間!$B62,饋線資料表[饋線
代號],饋線資料表[S/S],"找不到")</f>
        <v>草港</v>
      </c>
      <c r="Y62" s="1578" t="str">
        <f>_xlfn.XLOOKUP(事故加停電時間!$B62,饋線資料表[饋線
代號],饋線資料表[饋線別],"找不到")</f>
        <v>草中線</v>
      </c>
      <c r="Z62" s="1681" t="s">
        <v>3215</v>
      </c>
      <c r="AA62" s="1641" t="s">
        <v>3216</v>
      </c>
      <c r="AB62" s="1581"/>
      <c r="AC62" s="1582" t="s">
        <v>1231</v>
      </c>
      <c r="AD62" s="1577">
        <v>1</v>
      </c>
      <c r="AE62" s="1583" t="str">
        <f>_xlfn.XLOOKUP(事故加停電時間!$B62,線名!$A$4:$A$3600,線名!$S$4:$S$3600,"找不到")</f>
        <v>鹿和巡修課</v>
      </c>
      <c r="AF62" s="1584" t="s">
        <v>3264</v>
      </c>
      <c r="AG62" s="1585"/>
      <c r="AH62" s="1586"/>
      <c r="AI62"/>
      <c r="AJ62"/>
      <c r="AK62"/>
      <c r="AL62"/>
      <c r="AM62" s="1028"/>
      <c r="AN62" s="1319"/>
      <c r="AO62"/>
      <c r="AP62" s="1028"/>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row>
    <row r="63" spans="2:164" ht="14.45" hidden="1" customHeight="1">
      <c r="B63" s="1682" t="s">
        <v>238</v>
      </c>
      <c r="C63" s="1683" t="s">
        <v>3217</v>
      </c>
      <c r="D63" s="1611">
        <v>9.6527777777777768E-2</v>
      </c>
      <c r="E63" s="1553">
        <v>8</v>
      </c>
      <c r="F63" s="1633" t="s">
        <v>3218</v>
      </c>
      <c r="G63" s="1554">
        <f t="shared" si="36"/>
        <v>4.387960099164416E-3</v>
      </c>
      <c r="H63" s="1554">
        <f t="shared" si="37"/>
        <v>5.48495012395552E-4</v>
      </c>
      <c r="I63" s="1684"/>
      <c r="J63" s="1685"/>
      <c r="K63" s="1556">
        <f t="shared" si="38"/>
        <v>0</v>
      </c>
      <c r="L63" s="1556">
        <f t="shared" si="39"/>
        <v>0</v>
      </c>
      <c r="M63" s="1650"/>
      <c r="N63" s="1650"/>
      <c r="O63" s="1556">
        <f t="shared" si="40"/>
        <v>0</v>
      </c>
      <c r="P63" s="1556">
        <f t="shared" si="41"/>
        <v>0</v>
      </c>
      <c r="Q63" s="1556"/>
      <c r="R63" s="1557"/>
      <c r="S63" s="1556">
        <f t="shared" si="44"/>
        <v>0</v>
      </c>
      <c r="T63" s="1556">
        <f t="shared" si="45"/>
        <v>0</v>
      </c>
      <c r="U63" s="1556">
        <f t="shared" si="34"/>
        <v>4.387960099164416E-3</v>
      </c>
      <c r="V63" s="1556">
        <f t="shared" si="35"/>
        <v>5.48495012395552E-4</v>
      </c>
      <c r="W63" s="1651"/>
      <c r="X63" s="1559" t="str">
        <f>_xlfn.XLOOKUP(事故加停電時間!$B63,饋線資料表[饋線
代號],饋線資料表[S/S],"找不到")</f>
        <v>彰林</v>
      </c>
      <c r="Y63" s="1560" t="str">
        <f>_xlfn.XLOOKUP(事故加停電時間!$B63,饋線資料表[饋線
代號],饋線資料表[饋線別],"找不到")</f>
        <v>9M24</v>
      </c>
      <c r="Z63" s="1669" t="s">
        <v>3219</v>
      </c>
      <c r="AA63" s="1616" t="s">
        <v>3096</v>
      </c>
      <c r="AB63" s="1563"/>
      <c r="AC63" s="1602">
        <v>51</v>
      </c>
      <c r="AD63" s="1559">
        <v>4</v>
      </c>
      <c r="AE63" s="1564" t="str">
        <f>_xlfn.XLOOKUP(事故加停電時間!$B63,線名!$A$4:$A$3600,線名!$S$4:$S$3600,"找不到")</f>
        <v>員林巡修課</v>
      </c>
      <c r="AF63" s="1565" t="s">
        <v>3098</v>
      </c>
      <c r="AG63" s="1566"/>
      <c r="AH63" s="1567"/>
      <c r="AI63"/>
      <c r="AJ63"/>
      <c r="AK63"/>
      <c r="AL63"/>
      <c r="AM63" s="1028"/>
      <c r="AN63" s="1319"/>
      <c r="AO63"/>
      <c r="AP63" s="1028"/>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row>
    <row r="64" spans="2:164" ht="14.45" hidden="1" customHeight="1">
      <c r="B64" s="1677" t="s">
        <v>241</v>
      </c>
      <c r="C64" s="1678" t="s">
        <v>3217</v>
      </c>
      <c r="D64" s="1615">
        <v>0.94791666666666663</v>
      </c>
      <c r="E64" s="1571">
        <v>2</v>
      </c>
      <c r="F64" s="1632" t="s">
        <v>3220</v>
      </c>
      <c r="G64" s="1572">
        <f t="shared" si="36"/>
        <v>6.5122899884424261E-3</v>
      </c>
      <c r="H64" s="1572">
        <f t="shared" si="37"/>
        <v>3.256144994221213E-3</v>
      </c>
      <c r="I64" s="1679">
        <v>83</v>
      </c>
      <c r="J64" s="1680">
        <v>108</v>
      </c>
      <c r="K64" s="1574">
        <f t="shared" si="38"/>
        <v>9.7553755776066033E-3</v>
      </c>
      <c r="L64" s="1574">
        <f t="shared" si="39"/>
        <v>1.1753464551333257E-4</v>
      </c>
      <c r="M64" s="1644"/>
      <c r="N64" s="1644"/>
      <c r="O64" s="1574">
        <f t="shared" si="40"/>
        <v>0</v>
      </c>
      <c r="P64" s="1574">
        <f t="shared" si="41"/>
        <v>0</v>
      </c>
      <c r="Q64" s="1574"/>
      <c r="R64" s="1575"/>
      <c r="S64" s="1574">
        <f t="shared" si="44"/>
        <v>0</v>
      </c>
      <c r="T64" s="1574">
        <f t="shared" si="45"/>
        <v>0</v>
      </c>
      <c r="U64" s="1556">
        <f t="shared" si="34"/>
        <v>1.6267665566049028E-2</v>
      </c>
      <c r="V64" s="1556">
        <f t="shared" si="35"/>
        <v>3.3736796397345458E-3</v>
      </c>
      <c r="W64" s="1645"/>
      <c r="X64" s="1577" t="str">
        <f>_xlfn.XLOOKUP(事故加停電時間!$B64,饋線資料表[饋線
代號],饋線資料表[S/S],"找不到")</f>
        <v>彰林</v>
      </c>
      <c r="Y64" s="1578" t="str">
        <f>_xlfn.XLOOKUP(事故加停電時間!$B64,饋線資料表[饋線
代號],饋線資料表[饋線別],"找不到")</f>
        <v>9M27</v>
      </c>
      <c r="Z64" s="1670" t="s">
        <v>3221</v>
      </c>
      <c r="AA64" s="1619" t="s">
        <v>3132</v>
      </c>
      <c r="AB64" s="1581"/>
      <c r="AC64" s="1578" t="s">
        <v>1231</v>
      </c>
      <c r="AD64" s="1577">
        <v>1</v>
      </c>
      <c r="AE64" s="1583" t="str">
        <f>_xlfn.XLOOKUP(事故加停電時間!$B64,線名!$A$4:$A$3600,線名!$S$4:$S$3600,"找不到")</f>
        <v>二林巡修課</v>
      </c>
      <c r="AF64" s="1584" t="s">
        <v>3132</v>
      </c>
      <c r="AG64" s="1585"/>
      <c r="AH64" s="1586"/>
      <c r="AI64"/>
      <c r="AJ64"/>
      <c r="AK64"/>
      <c r="AL64"/>
      <c r="AM64" s="1028"/>
      <c r="AN64" s="1319"/>
      <c r="AO64"/>
      <c r="AP64" s="1028"/>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row>
    <row r="65" spans="2:164" ht="14.45" hidden="1" customHeight="1">
      <c r="B65" s="1682" t="s">
        <v>885</v>
      </c>
      <c r="C65" s="1683" t="s">
        <v>3222</v>
      </c>
      <c r="D65" s="1649">
        <v>0.94791666666666663</v>
      </c>
      <c r="E65" s="1553">
        <v>1</v>
      </c>
      <c r="F65" s="1633" t="s">
        <v>3223</v>
      </c>
      <c r="G65" s="1554">
        <f t="shared" si="36"/>
        <v>1.9589107585555426E-5</v>
      </c>
      <c r="H65" s="1554">
        <f t="shared" si="37"/>
        <v>1.9589107585555426E-5</v>
      </c>
      <c r="I65" s="1650">
        <v>89</v>
      </c>
      <c r="J65" s="1650">
        <v>461</v>
      </c>
      <c r="K65" s="1556">
        <f t="shared" si="38"/>
        <v>4.4651194173764092E-2</v>
      </c>
      <c r="L65" s="1556">
        <f t="shared" si="39"/>
        <v>5.0169881094116954E-4</v>
      </c>
      <c r="M65" s="1650"/>
      <c r="N65" s="1650"/>
      <c r="O65" s="1556">
        <f t="shared" si="40"/>
        <v>0</v>
      </c>
      <c r="P65" s="1556">
        <f t="shared" si="41"/>
        <v>0</v>
      </c>
      <c r="Q65" s="1556"/>
      <c r="R65" s="1557"/>
      <c r="S65" s="1556">
        <f t="shared" si="44"/>
        <v>0</v>
      </c>
      <c r="T65" s="1556">
        <f t="shared" si="45"/>
        <v>0</v>
      </c>
      <c r="U65" s="1556">
        <f t="shared" si="34"/>
        <v>4.4670783281349644E-2</v>
      </c>
      <c r="V65" s="1556">
        <f t="shared" si="35"/>
        <v>5.21287918526725E-4</v>
      </c>
      <c r="W65" s="1651"/>
      <c r="X65" s="1559" t="str">
        <f>_xlfn.XLOOKUP(事故加停電時間!$B65,饋線資料表[饋線
代號],饋線資料表[S/S],"找不到")</f>
        <v>溪州</v>
      </c>
      <c r="Y65" s="1560" t="str">
        <f>_xlfn.XLOOKUP(事故加停電時間!$B65,饋線資料表[饋線
代號],饋線資料表[饋線別],"找不到")</f>
        <v>溪工線</v>
      </c>
      <c r="Z65" s="1686" t="s">
        <v>3224</v>
      </c>
      <c r="AA65" s="1616" t="s">
        <v>3094</v>
      </c>
      <c r="AB65" s="1563"/>
      <c r="AC65" s="1602" t="s">
        <v>3091</v>
      </c>
      <c r="AD65" s="1559">
        <v>1</v>
      </c>
      <c r="AE65" s="1564" t="str">
        <f>_xlfn.XLOOKUP(事故加停電時間!$B65,線名!$A$4:$A$3600,線名!$S$4:$S$3600,"找不到")</f>
        <v>二林巡修課</v>
      </c>
      <c r="AF65" s="1565" t="s">
        <v>3132</v>
      </c>
      <c r="AG65" s="1566"/>
      <c r="AH65" s="1567"/>
      <c r="AI65"/>
      <c r="AJ65"/>
      <c r="AK65"/>
      <c r="AL65"/>
      <c r="AM65" s="1028"/>
      <c r="AN65"/>
      <c r="AO65"/>
      <c r="AP65" s="1028"/>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row>
    <row r="66" spans="2:164" ht="14.45" hidden="1" customHeight="1">
      <c r="B66" s="1677" t="s">
        <v>536</v>
      </c>
      <c r="C66" s="1678" t="s">
        <v>3225</v>
      </c>
      <c r="D66" s="1570">
        <v>0.22430555555555556</v>
      </c>
      <c r="E66" s="1571">
        <v>2</v>
      </c>
      <c r="F66" s="1632" t="s">
        <v>3226</v>
      </c>
      <c r="G66" s="1572">
        <f t="shared" si="36"/>
        <v>9.5594845017510487E-3</v>
      </c>
      <c r="H66" s="1572">
        <f t="shared" si="37"/>
        <v>4.7797422508755244E-3</v>
      </c>
      <c r="I66" s="1571">
        <v>45</v>
      </c>
      <c r="J66" s="1687">
        <v>1008</v>
      </c>
      <c r="K66" s="1574">
        <f t="shared" si="38"/>
        <v>4.9364551115599675E-2</v>
      </c>
      <c r="L66" s="1574">
        <f t="shared" si="39"/>
        <v>1.096990024791104E-3</v>
      </c>
      <c r="M66" s="1644">
        <v>71</v>
      </c>
      <c r="N66" s="1644">
        <v>675</v>
      </c>
      <c r="O66" s="1574">
        <f t="shared" si="40"/>
        <v>5.2155998946541327E-2</v>
      </c>
      <c r="P66" s="1574">
        <f t="shared" si="41"/>
        <v>7.3459153445832855E-4</v>
      </c>
      <c r="Q66" s="1574"/>
      <c r="R66" s="1575"/>
      <c r="S66" s="1574">
        <f t="shared" si="44"/>
        <v>0</v>
      </c>
      <c r="T66" s="1574">
        <f t="shared" si="45"/>
        <v>0</v>
      </c>
      <c r="U66" s="1556">
        <f t="shared" si="34"/>
        <v>0.11108003456389205</v>
      </c>
      <c r="V66" s="1556">
        <f t="shared" si="35"/>
        <v>6.6113238101249572E-3</v>
      </c>
      <c r="W66" s="1645"/>
      <c r="X66" s="1577" t="str">
        <f>_xlfn.XLOOKUP(事故加停電時間!$B66,饋線資料表[饋線
代號],饋線資料表[S/S],"找不到")</f>
        <v>北斗</v>
      </c>
      <c r="Y66" s="1578" t="str">
        <f>_xlfn.XLOOKUP(事故加停電時間!$B66,饋線資料表[饋線
代號],饋線資料表[饋線別],"找不到")</f>
        <v>斗鳳線</v>
      </c>
      <c r="Z66" s="1662" t="s">
        <v>3227</v>
      </c>
      <c r="AA66" s="1608" t="s">
        <v>3088</v>
      </c>
      <c r="AB66" s="1581"/>
      <c r="AC66" s="1582" t="s">
        <v>1231</v>
      </c>
      <c r="AD66" s="1577">
        <v>2</v>
      </c>
      <c r="AE66" s="1583" t="str">
        <f>_xlfn.XLOOKUP(事故加停電時間!$B66,線名!$A$4:$A$3600,線名!$S$4:$S$3600,"找不到")</f>
        <v>永靖服務所</v>
      </c>
      <c r="AF66" s="1584" t="s">
        <v>3089</v>
      </c>
      <c r="AG66" s="1585"/>
      <c r="AH66" s="1586"/>
      <c r="AI66"/>
      <c r="AJ66"/>
      <c r="AK66"/>
      <c r="AL66"/>
      <c r="AM66" s="1028"/>
      <c r="AN66"/>
      <c r="AO66"/>
      <c r="AP66" s="1028"/>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row>
    <row r="67" spans="2:164" ht="14.45" hidden="1" customHeight="1">
      <c r="B67" s="1587" t="s">
        <v>410</v>
      </c>
      <c r="C67" s="1588" t="s">
        <v>3225</v>
      </c>
      <c r="D67" s="1611">
        <v>0.53055555555555556</v>
      </c>
      <c r="E67" s="1553">
        <v>2</v>
      </c>
      <c r="F67" s="1633" t="s">
        <v>3228</v>
      </c>
      <c r="G67" s="1554">
        <f t="shared" si="36"/>
        <v>1.3146467757417198E-3</v>
      </c>
      <c r="H67" s="1554">
        <f t="shared" si="37"/>
        <v>6.5732338787085991E-4</v>
      </c>
      <c r="I67" s="1553">
        <v>47</v>
      </c>
      <c r="J67" s="1688">
        <v>585</v>
      </c>
      <c r="K67" s="1556">
        <f t="shared" si="38"/>
        <v>2.9922361836935914E-2</v>
      </c>
      <c r="L67" s="1556">
        <f t="shared" si="39"/>
        <v>6.3664599653055136E-4</v>
      </c>
      <c r="M67" s="1650"/>
      <c r="N67" s="1650"/>
      <c r="O67" s="1556">
        <f t="shared" si="40"/>
        <v>0</v>
      </c>
      <c r="P67" s="1556">
        <f t="shared" si="41"/>
        <v>0</v>
      </c>
      <c r="Q67" s="1556"/>
      <c r="R67" s="1557"/>
      <c r="S67" s="1556">
        <f t="shared" ref="S67:S98" si="46">Q67*R67/918878</f>
        <v>0</v>
      </c>
      <c r="T67" s="1556">
        <f t="shared" ref="T67:T98" si="47">R67/918878</f>
        <v>0</v>
      </c>
      <c r="U67" s="1556">
        <f t="shared" si="34"/>
        <v>3.1237008612677634E-2</v>
      </c>
      <c r="V67" s="1556">
        <f t="shared" si="35"/>
        <v>1.2939693844014112E-3</v>
      </c>
      <c r="W67" s="1651"/>
      <c r="X67" s="1559" t="str">
        <f>_xlfn.XLOOKUP(事故加停電時間!$B67,饋線資料表[饋線
代號],饋線資料表[S/S],"找不到")</f>
        <v>大竹</v>
      </c>
      <c r="Y67" s="1560" t="str">
        <f>_xlfn.XLOOKUP(事故加停電時間!$B67,饋線資料表[饋線
代號],饋線資料表[饋線別],"找不到")</f>
        <v>快官線</v>
      </c>
      <c r="Z67" s="1663" t="s">
        <v>3229</v>
      </c>
      <c r="AA67" s="1613" t="s">
        <v>3093</v>
      </c>
      <c r="AB67" s="1689"/>
      <c r="AC67" s="1560">
        <v>51</v>
      </c>
      <c r="AD67" s="1559">
        <v>2</v>
      </c>
      <c r="AE67" s="1564" t="str">
        <f>_xlfn.XLOOKUP(事故加停電時間!$B67,線名!$A$4:$A$3600,線名!$S$4:$S$3600,"找不到")</f>
        <v>市區巡修課</v>
      </c>
      <c r="AF67" s="1565" t="s">
        <v>3230</v>
      </c>
      <c r="AG67" s="1566"/>
      <c r="AH67" s="1567"/>
      <c r="AI67"/>
      <c r="AJ67"/>
      <c r="AK67"/>
      <c r="AL67"/>
      <c r="AM67" s="1028"/>
      <c r="AN67"/>
      <c r="AO67"/>
      <c r="AP67" s="1028"/>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row>
    <row r="68" spans="2:164" ht="14.45" hidden="1" customHeight="1">
      <c r="B68" s="1597" t="s">
        <v>403</v>
      </c>
      <c r="C68" s="1598" t="s">
        <v>3231</v>
      </c>
      <c r="D68" s="1570">
        <v>0.73263888888888884</v>
      </c>
      <c r="E68" s="1571">
        <v>1</v>
      </c>
      <c r="F68" s="1632" t="s">
        <v>3232</v>
      </c>
      <c r="G68" s="1572">
        <f t="shared" ref="G68:G134" si="48">E68*F68/918878</f>
        <v>7.7376974962943936E-4</v>
      </c>
      <c r="H68" s="1572">
        <f t="shared" ref="H68:H134" si="49">F68/918878</f>
        <v>7.7376974962943936E-4</v>
      </c>
      <c r="I68" s="1571">
        <v>65</v>
      </c>
      <c r="J68" s="1687">
        <v>578</v>
      </c>
      <c r="K68" s="1574">
        <f t="shared" ref="K68:K134" si="50">I68*J68/918878</f>
        <v>4.0886820666073187E-2</v>
      </c>
      <c r="L68" s="1574">
        <f t="shared" ref="L68:L134" si="51">J68/918878</f>
        <v>6.2902801024727981E-4</v>
      </c>
      <c r="M68" s="1644"/>
      <c r="N68" s="1644"/>
      <c r="O68" s="1574">
        <f t="shared" ref="O68:O134" si="52">M68*N68/918878</f>
        <v>0</v>
      </c>
      <c r="P68" s="1574">
        <f t="shared" ref="P68:P134" si="53">N68/918878</f>
        <v>0</v>
      </c>
      <c r="Q68" s="1574"/>
      <c r="R68" s="1575"/>
      <c r="S68" s="1574">
        <f t="shared" si="46"/>
        <v>0</v>
      </c>
      <c r="T68" s="1574">
        <f t="shared" si="47"/>
        <v>0</v>
      </c>
      <c r="U68" s="1556">
        <f t="shared" si="34"/>
        <v>4.1660590415702629E-2</v>
      </c>
      <c r="V68" s="1556">
        <f t="shared" si="35"/>
        <v>1.4027977598767192E-3</v>
      </c>
      <c r="W68" s="1645"/>
      <c r="X68" s="1577" t="str">
        <f>_xlfn.XLOOKUP(事故加停電時間!$B68,饋線資料表[饋線
代號],饋線資料表[S/S],"找不到")</f>
        <v>福工</v>
      </c>
      <c r="Y68" s="1578" t="str">
        <f>_xlfn.XLOOKUP(事故加停電時間!$B68,饋線資料表[饋線
代號],饋線資料表[饋線別],"找不到")</f>
        <v>金崙線</v>
      </c>
      <c r="Z68" s="1690" t="s">
        <v>3233</v>
      </c>
      <c r="AA68" s="1691" t="s">
        <v>3097</v>
      </c>
      <c r="AB68" s="1692"/>
      <c r="AC68" s="1578" t="s">
        <v>1231</v>
      </c>
      <c r="AD68" s="1577">
        <v>1</v>
      </c>
      <c r="AE68" s="1583" t="str">
        <f>_xlfn.XLOOKUP(事故加停電時間!$B68,線名!$A$4:$A$3600,線名!$S$4:$S$3600,"找不到")</f>
        <v>員林巡修課</v>
      </c>
      <c r="AF68" s="1584" t="s">
        <v>3230</v>
      </c>
      <c r="AG68" s="1585"/>
      <c r="AH68" s="1586"/>
      <c r="AI68"/>
      <c r="AJ68"/>
      <c r="AK68"/>
      <c r="AL68"/>
      <c r="AM68" s="1028"/>
      <c r="AN68"/>
      <c r="AO68"/>
      <c r="AP68" s="102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row>
    <row r="69" spans="2:164" ht="14.45" hidden="1" customHeight="1">
      <c r="B69" s="1592" t="s">
        <v>889</v>
      </c>
      <c r="C69" s="1593" t="s">
        <v>3234</v>
      </c>
      <c r="D69" s="1603">
        <v>0.22430555555555556</v>
      </c>
      <c r="E69" s="1553">
        <v>2</v>
      </c>
      <c r="F69" s="1633" t="s">
        <v>3235</v>
      </c>
      <c r="G69" s="1554">
        <f t="shared" si="48"/>
        <v>7.5570423930053825E-3</v>
      </c>
      <c r="H69" s="1554">
        <f t="shared" si="49"/>
        <v>3.7785211965026913E-3</v>
      </c>
      <c r="I69" s="1553">
        <v>51</v>
      </c>
      <c r="J69" s="1688">
        <v>837</v>
      </c>
      <c r="K69" s="1556">
        <f t="shared" si="50"/>
        <v>4.6455568639144698E-2</v>
      </c>
      <c r="L69" s="1556">
        <f t="shared" si="51"/>
        <v>9.1089350272832736E-4</v>
      </c>
      <c r="M69" s="1650"/>
      <c r="N69" s="1650"/>
      <c r="O69" s="1556">
        <f t="shared" si="52"/>
        <v>0</v>
      </c>
      <c r="P69" s="1556">
        <f t="shared" si="53"/>
        <v>0</v>
      </c>
      <c r="Q69" s="1556"/>
      <c r="R69" s="1557"/>
      <c r="S69" s="1556">
        <f t="shared" si="46"/>
        <v>0</v>
      </c>
      <c r="T69" s="1556">
        <f t="shared" si="47"/>
        <v>0</v>
      </c>
      <c r="U69" s="1556">
        <f t="shared" si="34"/>
        <v>5.4012611032150083E-2</v>
      </c>
      <c r="V69" s="1556">
        <f t="shared" si="35"/>
        <v>4.6894146992310188E-3</v>
      </c>
      <c r="W69" s="1651"/>
      <c r="X69" s="1559" t="str">
        <f>_xlfn.XLOOKUP(事故加停電時間!$B69,饋線資料表[饋線
代號],饋線資料表[S/S],"找不到")</f>
        <v>社頭</v>
      </c>
      <c r="Y69" s="1560" t="str">
        <f>_xlfn.XLOOKUP(事故加停電時間!$B69,饋線資料表[饋線
代號],饋線資料表[饋線別],"找不到")</f>
        <v>崙厝線</v>
      </c>
      <c r="Z69" s="1669" t="s">
        <v>3236</v>
      </c>
      <c r="AA69" s="1628" t="s">
        <v>3088</v>
      </c>
      <c r="AB69" s="1595"/>
      <c r="AC69" s="1602" t="s">
        <v>1231</v>
      </c>
      <c r="AD69" s="1602">
        <v>2</v>
      </c>
      <c r="AE69" s="1564" t="str">
        <f>_xlfn.XLOOKUP(事故加停電時間!$B69,線名!$A$4:$A$3600,線名!$S$4:$S$3600,"找不到")</f>
        <v>員林巡修課</v>
      </c>
      <c r="AF69" s="1565" t="s">
        <v>3089</v>
      </c>
      <c r="AG69" s="1566"/>
      <c r="AH69" s="1567"/>
      <c r="AI69"/>
      <c r="AJ69"/>
      <c r="AK69"/>
      <c r="AL69"/>
      <c r="AM69" s="1028"/>
      <c r="AN69"/>
      <c r="AO69"/>
      <c r="AP69" s="1028"/>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row>
    <row r="70" spans="2:164" ht="14.45" hidden="1" customHeight="1">
      <c r="B70" s="1590" t="s">
        <v>1192</v>
      </c>
      <c r="C70" s="1591" t="s">
        <v>3237</v>
      </c>
      <c r="D70" s="1615">
        <v>0.44444444444444442</v>
      </c>
      <c r="E70" s="1571">
        <v>20</v>
      </c>
      <c r="F70" s="1632" t="s">
        <v>3238</v>
      </c>
      <c r="G70" s="1572">
        <f t="shared" si="48"/>
        <v>6.4535226656857597E-2</v>
      </c>
      <c r="H70" s="1572">
        <f t="shared" si="49"/>
        <v>3.2267613328428803E-3</v>
      </c>
      <c r="I70" s="1571"/>
      <c r="J70" s="1687"/>
      <c r="K70" s="1574">
        <f t="shared" si="50"/>
        <v>0</v>
      </c>
      <c r="L70" s="1574">
        <f t="shared" si="51"/>
        <v>0</v>
      </c>
      <c r="M70" s="1644"/>
      <c r="N70" s="1644"/>
      <c r="O70" s="1574">
        <f t="shared" si="52"/>
        <v>0</v>
      </c>
      <c r="P70" s="1574">
        <f t="shared" si="53"/>
        <v>0</v>
      </c>
      <c r="Q70" s="1574"/>
      <c r="R70" s="1575"/>
      <c r="S70" s="1574">
        <f t="shared" si="46"/>
        <v>0</v>
      </c>
      <c r="T70" s="1574">
        <f t="shared" si="47"/>
        <v>0</v>
      </c>
      <c r="U70" s="1556">
        <f t="shared" si="34"/>
        <v>6.4535226656857597E-2</v>
      </c>
      <c r="V70" s="1556">
        <f t="shared" si="35"/>
        <v>3.2267613328428803E-3</v>
      </c>
      <c r="W70" s="1645"/>
      <c r="X70" s="1577" t="str">
        <f>_xlfn.XLOOKUP(事故加停電時間!$B70,饋線資料表[饋線
代號],饋線資料表[S/S],"找不到")</f>
        <v>草港</v>
      </c>
      <c r="Y70" s="1578" t="str">
        <f>_xlfn.XLOOKUP(事故加停電時間!$B70,饋線資料表[饋線
代號],饋線資料表[饋線別],"找不到")</f>
        <v>西崙線</v>
      </c>
      <c r="Z70" s="1681" t="s">
        <v>3239</v>
      </c>
      <c r="AA70" s="1641" t="s">
        <v>3088</v>
      </c>
      <c r="AB70" s="1692"/>
      <c r="AC70" s="1582" t="s">
        <v>1231</v>
      </c>
      <c r="AD70" s="1577">
        <v>1</v>
      </c>
      <c r="AE70" s="1583" t="str">
        <f>_xlfn.XLOOKUP(事故加停電時間!$B70,線名!$A$4:$A$3600,線名!$S$4:$S$3600,"找不到")</f>
        <v>鹿和巡修課</v>
      </c>
      <c r="AF70" s="1610" t="s">
        <v>3089</v>
      </c>
      <c r="AG70" s="1585"/>
      <c r="AH70" s="1586"/>
      <c r="AI70"/>
      <c r="AJ70"/>
      <c r="AK70"/>
      <c r="AL70"/>
      <c r="AM70" s="1028"/>
      <c r="AN70"/>
      <c r="AO70"/>
      <c r="AP70" s="1028"/>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row>
    <row r="71" spans="2:164" ht="14.45" hidden="1" customHeight="1">
      <c r="B71" s="1587" t="s">
        <v>547</v>
      </c>
      <c r="C71" s="1588" t="s">
        <v>3240</v>
      </c>
      <c r="D71" s="1611">
        <v>0.45902777777777781</v>
      </c>
      <c r="E71" s="1684">
        <v>1</v>
      </c>
      <c r="F71" s="1553">
        <v>4</v>
      </c>
      <c r="G71" s="1554">
        <f t="shared" si="48"/>
        <v>4.3531350190123175E-6</v>
      </c>
      <c r="H71" s="1554">
        <f t="shared" si="49"/>
        <v>4.3531350190123175E-6</v>
      </c>
      <c r="I71" s="1553">
        <v>51</v>
      </c>
      <c r="J71" s="1688">
        <v>1</v>
      </c>
      <c r="K71" s="1556">
        <f t="shared" si="50"/>
        <v>5.5502471492407046E-5</v>
      </c>
      <c r="L71" s="1556">
        <f t="shared" si="51"/>
        <v>1.0882837547530794E-6</v>
      </c>
      <c r="M71" s="1650"/>
      <c r="N71" s="1650"/>
      <c r="O71" s="1556">
        <f t="shared" si="52"/>
        <v>0</v>
      </c>
      <c r="P71" s="1556">
        <f t="shared" si="53"/>
        <v>0</v>
      </c>
      <c r="Q71" s="1556"/>
      <c r="R71" s="1557"/>
      <c r="S71" s="1556">
        <f t="shared" si="46"/>
        <v>0</v>
      </c>
      <c r="T71" s="1556">
        <f t="shared" si="47"/>
        <v>0</v>
      </c>
      <c r="U71" s="1556">
        <f t="shared" si="34"/>
        <v>5.9855606511419364E-5</v>
      </c>
      <c r="V71" s="1556">
        <f t="shared" si="35"/>
        <v>5.4414187737653971E-6</v>
      </c>
      <c r="W71" s="1651"/>
      <c r="X71" s="1559" t="str">
        <f>_xlfn.XLOOKUP(事故加停電時間!$B71,饋線資料表[饋線
代號],饋線資料表[S/S],"找不到")</f>
        <v>鹿西</v>
      </c>
      <c r="Y71" s="1560" t="str">
        <f>_xlfn.XLOOKUP(事故加停電時間!$B71,饋線資料表[饋線
代號],饋線資料表[饋線別],"找不到")</f>
        <v>9F58</v>
      </c>
      <c r="Z71" s="1669" t="s">
        <v>3241</v>
      </c>
      <c r="AA71" s="1616" t="s">
        <v>3096</v>
      </c>
      <c r="AB71" s="1595"/>
      <c r="AC71" s="1602" t="s">
        <v>1231</v>
      </c>
      <c r="AD71" s="1559">
        <v>1</v>
      </c>
      <c r="AE71" s="1564" t="str">
        <f>_xlfn.XLOOKUP(事故加停電時間!$B71,線名!$A$4:$A$3600,線名!$S$4:$S$3600,"找不到")</f>
        <v>鹿和巡修課</v>
      </c>
      <c r="AF71" s="1617" t="s">
        <v>3242</v>
      </c>
      <c r="AG71" s="1566"/>
      <c r="AH71" s="1567"/>
      <c r="AI71"/>
      <c r="AJ71"/>
      <c r="AK71"/>
      <c r="AL71"/>
      <c r="AM71" s="1028"/>
      <c r="AN71"/>
      <c r="AO71"/>
      <c r="AP71" s="1028"/>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row>
    <row r="72" spans="2:164" ht="14.45" hidden="1" customHeight="1">
      <c r="B72" s="1643" t="s">
        <v>64</v>
      </c>
      <c r="C72" s="1591" t="s">
        <v>3243</v>
      </c>
      <c r="D72" s="1615">
        <v>0.22638888888888889</v>
      </c>
      <c r="E72" s="1679">
        <v>3</v>
      </c>
      <c r="F72" s="1571">
        <v>162</v>
      </c>
      <c r="G72" s="1572">
        <f t="shared" si="48"/>
        <v>5.2890590480999655E-4</v>
      </c>
      <c r="H72" s="1572">
        <f t="shared" si="49"/>
        <v>1.7630196826999884E-4</v>
      </c>
      <c r="I72" s="1571">
        <v>44</v>
      </c>
      <c r="J72" s="1687">
        <v>444</v>
      </c>
      <c r="K72" s="1574">
        <f t="shared" si="50"/>
        <v>2.1260711432856159E-2</v>
      </c>
      <c r="L72" s="1574">
        <f t="shared" si="51"/>
        <v>4.8319798711036723E-4</v>
      </c>
      <c r="M72" s="1644">
        <v>149</v>
      </c>
      <c r="N72" s="1644">
        <v>274</v>
      </c>
      <c r="O72" s="1574">
        <f t="shared" si="52"/>
        <v>4.4430272571549217E-2</v>
      </c>
      <c r="P72" s="1574">
        <f t="shared" si="53"/>
        <v>2.9818974880234373E-4</v>
      </c>
      <c r="Q72" s="1574"/>
      <c r="R72" s="1575"/>
      <c r="S72" s="1574">
        <f t="shared" si="46"/>
        <v>0</v>
      </c>
      <c r="T72" s="1574">
        <f t="shared" si="47"/>
        <v>0</v>
      </c>
      <c r="U72" s="1556">
        <f t="shared" si="34"/>
        <v>6.6219889909215374E-2</v>
      </c>
      <c r="V72" s="1556">
        <f t="shared" si="35"/>
        <v>9.5768970418270982E-4</v>
      </c>
      <c r="W72" s="1645"/>
      <c r="X72" s="1577" t="str">
        <f>_xlfn.XLOOKUP(事故加停電時間!$B72,饋線資料表[饋線
代號],饋線資料表[S/S],"找不到")</f>
        <v>漢寶</v>
      </c>
      <c r="Y72" s="1578" t="str">
        <f>_xlfn.XLOOKUP(事故加停電時間!$B72,饋線資料表[饋線
代號],饋線資料表[饋線別],"找不到")</f>
        <v>9G21</v>
      </c>
      <c r="Z72" s="1670" t="s">
        <v>3244</v>
      </c>
      <c r="AA72" s="1619" t="s">
        <v>3097</v>
      </c>
      <c r="AB72" s="1600"/>
      <c r="AC72" s="1578">
        <v>51</v>
      </c>
      <c r="AD72" s="1577">
        <v>1</v>
      </c>
      <c r="AE72" s="1583" t="str">
        <f>_xlfn.XLOOKUP(事故加停電時間!$B72,線名!$A$4:$A$3600,線名!$S$4:$S$3600,"找不到")</f>
        <v>二林巡修課</v>
      </c>
      <c r="AF72" s="1676" t="s">
        <v>3150</v>
      </c>
      <c r="AG72" s="1585"/>
      <c r="AH72" s="1586"/>
      <c r="AI72"/>
      <c r="AJ72"/>
      <c r="AK72"/>
      <c r="AL72"/>
      <c r="AM72" s="1028"/>
      <c r="AN72"/>
      <c r="AO72"/>
      <c r="AP72" s="1028"/>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row>
    <row r="73" spans="2:164" ht="14.45" hidden="1" customHeight="1">
      <c r="B73" s="1647" t="s">
        <v>3245</v>
      </c>
      <c r="C73" s="1648" t="s">
        <v>3246</v>
      </c>
      <c r="D73" s="1649">
        <v>0.43263888888888885</v>
      </c>
      <c r="E73" s="1684">
        <v>23</v>
      </c>
      <c r="F73" s="1553">
        <v>537</v>
      </c>
      <c r="G73" s="1554">
        <f t="shared" si="48"/>
        <v>1.3441392654955283E-2</v>
      </c>
      <c r="H73" s="1554">
        <f t="shared" si="49"/>
        <v>5.8440837630240354E-4</v>
      </c>
      <c r="I73" s="1553">
        <v>53</v>
      </c>
      <c r="J73" s="1688">
        <v>69</v>
      </c>
      <c r="K73" s="1556">
        <f t="shared" si="50"/>
        <v>3.9798536911320112E-3</v>
      </c>
      <c r="L73" s="1556">
        <f t="shared" si="51"/>
        <v>7.5091579077962478E-5</v>
      </c>
      <c r="M73" s="1650"/>
      <c r="N73" s="1650"/>
      <c r="O73" s="1556">
        <f t="shared" si="52"/>
        <v>0</v>
      </c>
      <c r="P73" s="1556">
        <f t="shared" si="53"/>
        <v>0</v>
      </c>
      <c r="Q73" s="1556"/>
      <c r="R73" s="1557"/>
      <c r="S73" s="1556">
        <f t="shared" si="46"/>
        <v>0</v>
      </c>
      <c r="T73" s="1556">
        <f t="shared" si="47"/>
        <v>0</v>
      </c>
      <c r="U73" s="1556">
        <f t="shared" si="34"/>
        <v>1.7421246346087292E-2</v>
      </c>
      <c r="V73" s="1556">
        <f t="shared" si="35"/>
        <v>6.5949995538036599E-4</v>
      </c>
      <c r="W73" s="1651"/>
      <c r="X73" s="1559" t="str">
        <f>_xlfn.XLOOKUP(事故加停電時間!$B73,饋線資料表[饋線
代號],饋線資料表[S/S],"找不到")</f>
        <v>漢寶</v>
      </c>
      <c r="Y73" s="1560" t="str">
        <f>_xlfn.XLOOKUP(事故加停電時間!$B73,饋線資料表[饋線
代號],饋線資料表[饋線別],"找不到")</f>
        <v>9G20</v>
      </c>
      <c r="Z73" s="1686" t="s">
        <v>3247</v>
      </c>
      <c r="AA73" s="1616" t="s">
        <v>3093</v>
      </c>
      <c r="AB73" s="1595"/>
      <c r="AC73" s="1602">
        <v>51</v>
      </c>
      <c r="AD73" s="1559">
        <v>1</v>
      </c>
      <c r="AE73" s="1564" t="str">
        <f>_xlfn.XLOOKUP(事故加停電時間!$B73,線名!$A$4:$A$3600,線名!$S$4:$S$3600,"找不到")</f>
        <v>鹿和巡修課</v>
      </c>
      <c r="AF73" s="1672" t="s">
        <v>3150</v>
      </c>
      <c r="AG73" s="1566"/>
      <c r="AH73" s="1567"/>
      <c r="AI73"/>
      <c r="AJ73"/>
      <c r="AK73"/>
      <c r="AL73"/>
      <c r="AM73" s="1028"/>
      <c r="AN73"/>
      <c r="AO73"/>
      <c r="AP73" s="1028"/>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row>
    <row r="74" spans="2:164" ht="14.45" hidden="1" customHeight="1">
      <c r="B74" s="1597" t="s">
        <v>470</v>
      </c>
      <c r="C74" s="1598" t="s">
        <v>3248</v>
      </c>
      <c r="D74" s="1570">
        <v>0.71527777777777779</v>
      </c>
      <c r="E74" s="1679">
        <v>3</v>
      </c>
      <c r="F74" s="1680">
        <v>3878</v>
      </c>
      <c r="G74" s="1572">
        <f t="shared" si="48"/>
        <v>1.2661093202797324E-2</v>
      </c>
      <c r="H74" s="1572">
        <f t="shared" si="49"/>
        <v>4.2203644009324416E-3</v>
      </c>
      <c r="I74" s="1571">
        <v>61</v>
      </c>
      <c r="J74" s="1687">
        <v>1366</v>
      </c>
      <c r="K74" s="1574">
        <f t="shared" si="50"/>
        <v>9.0682332148555089E-2</v>
      </c>
      <c r="L74" s="1574">
        <f t="shared" si="51"/>
        <v>1.4865956089927064E-3</v>
      </c>
      <c r="M74" s="1644">
        <v>63</v>
      </c>
      <c r="N74" s="1644">
        <v>119</v>
      </c>
      <c r="O74" s="1574">
        <f t="shared" si="52"/>
        <v>8.1588633093838351E-3</v>
      </c>
      <c r="P74" s="1574">
        <f t="shared" si="53"/>
        <v>1.2950576681561643E-4</v>
      </c>
      <c r="Q74" s="1574"/>
      <c r="R74" s="1575"/>
      <c r="S74" s="1574">
        <f t="shared" si="46"/>
        <v>0</v>
      </c>
      <c r="T74" s="1574">
        <f t="shared" si="47"/>
        <v>0</v>
      </c>
      <c r="U74" s="1556">
        <f t="shared" si="34"/>
        <v>0.11150228866073625</v>
      </c>
      <c r="V74" s="1556">
        <f t="shared" si="35"/>
        <v>5.8364657767407645E-3</v>
      </c>
      <c r="W74" s="1645"/>
      <c r="X74" s="1577" t="str">
        <f>_xlfn.XLOOKUP(事故加停電時間!$B74,饋線資料表[饋線
代號],饋線資料表[S/S],"找不到")</f>
        <v>彰化</v>
      </c>
      <c r="Y74" s="1578" t="str">
        <f>_xlfn.XLOOKUP(事故加停電時間!$B74,饋線資料表[饋線
代號],饋線資料表[饋線別],"找不到")</f>
        <v>IK42</v>
      </c>
      <c r="Z74" s="1662" t="s">
        <v>3249</v>
      </c>
      <c r="AA74" s="1608" t="s">
        <v>3094</v>
      </c>
      <c r="AB74" s="1600"/>
      <c r="AC74" s="1582">
        <v>51</v>
      </c>
      <c r="AD74" s="1577">
        <v>1</v>
      </c>
      <c r="AE74" s="1583" t="str">
        <f>_xlfn.XLOOKUP(事故加停電時間!$B74,線名!$A$4:$A$3600,線名!$S$4:$S$3600,"找不到")</f>
        <v>花壇服務所</v>
      </c>
      <c r="AF74" s="1610" t="s">
        <v>3242</v>
      </c>
      <c r="AG74" s="1585"/>
      <c r="AH74" s="1586"/>
      <c r="AI74"/>
      <c r="AJ74"/>
      <c r="AK74"/>
      <c r="AL74"/>
      <c r="AM74" s="1028"/>
      <c r="AN74"/>
      <c r="AO74"/>
      <c r="AP74" s="1028"/>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row>
    <row r="75" spans="2:164" ht="14.45" hidden="1" customHeight="1">
      <c r="B75" s="1587" t="s">
        <v>1526</v>
      </c>
      <c r="C75" s="1588" t="s">
        <v>3250</v>
      </c>
      <c r="D75" s="1611">
        <v>0.72430555555555554</v>
      </c>
      <c r="E75" s="1553">
        <v>1</v>
      </c>
      <c r="F75" s="1553">
        <v>323</v>
      </c>
      <c r="G75" s="1554">
        <f t="shared" si="48"/>
        <v>3.5151565278524464E-4</v>
      </c>
      <c r="H75" s="1554">
        <f t="shared" si="49"/>
        <v>3.5151565278524464E-4</v>
      </c>
      <c r="I75" s="1553">
        <v>128</v>
      </c>
      <c r="J75" s="1688">
        <v>364</v>
      </c>
      <c r="K75" s="1556">
        <f t="shared" si="50"/>
        <v>5.070531670145547E-2</v>
      </c>
      <c r="L75" s="1556">
        <f t="shared" si="51"/>
        <v>3.9613528673012086E-4</v>
      </c>
      <c r="M75" s="1650"/>
      <c r="N75" s="1650"/>
      <c r="O75" s="1556">
        <f t="shared" si="52"/>
        <v>0</v>
      </c>
      <c r="P75" s="1556">
        <f t="shared" si="53"/>
        <v>0</v>
      </c>
      <c r="Q75" s="1556"/>
      <c r="R75" s="1557"/>
      <c r="S75" s="1556">
        <f t="shared" si="46"/>
        <v>0</v>
      </c>
      <c r="T75" s="1556">
        <f t="shared" si="47"/>
        <v>0</v>
      </c>
      <c r="U75" s="1556">
        <f t="shared" ref="U75:U138" si="54">G75+K75+O75</f>
        <v>5.1056832354240717E-2</v>
      </c>
      <c r="V75" s="1556">
        <f t="shared" si="35"/>
        <v>7.4765093951536556E-4</v>
      </c>
      <c r="W75" s="1651"/>
      <c r="X75" s="1559" t="str">
        <f>_xlfn.XLOOKUP(事故加停電時間!$B75,饋線資料表[饋線
代號],饋線資料表[S/S],"找不到")</f>
        <v>溝墘</v>
      </c>
      <c r="Y75" s="1560" t="str">
        <f>_xlfn.XLOOKUP(事故加停電時間!$B75,饋線資料表[饋線
代號],饋線資料表[饋線別],"找不到")</f>
        <v>溝南線</v>
      </c>
      <c r="Z75" s="1663" t="s">
        <v>3251</v>
      </c>
      <c r="AA75" s="1613" t="s">
        <v>3120</v>
      </c>
      <c r="AB75" s="1595"/>
      <c r="AC75" s="1560" t="s">
        <v>3091</v>
      </c>
      <c r="AD75" s="1559">
        <v>2</v>
      </c>
      <c r="AE75" s="1564" t="str">
        <f>_xlfn.XLOOKUP(事故加停電時間!$B75,線名!$A$4:$A$3600,線名!$S$4:$S$3600,"找不到")</f>
        <v>鹿和巡修課</v>
      </c>
      <c r="AF75" s="1693" t="s">
        <v>3120</v>
      </c>
      <c r="AG75" s="1566"/>
      <c r="AH75" s="1567"/>
      <c r="AI75"/>
      <c r="AJ75"/>
      <c r="AK75"/>
      <c r="AL75"/>
      <c r="AM75" s="1028"/>
      <c r="AN75"/>
      <c r="AO75"/>
      <c r="AP75" s="1028"/>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row>
    <row r="76" spans="2:164" ht="14.45" hidden="1" customHeight="1">
      <c r="B76" s="1597" t="s">
        <v>320</v>
      </c>
      <c r="C76" s="1598" t="s">
        <v>3252</v>
      </c>
      <c r="D76" s="1570">
        <v>0.46527777777777773</v>
      </c>
      <c r="E76" s="1571">
        <v>4</v>
      </c>
      <c r="F76" s="1571">
        <v>3030</v>
      </c>
      <c r="G76" s="1572">
        <f t="shared" si="48"/>
        <v>1.3189999107607321E-2</v>
      </c>
      <c r="H76" s="1572">
        <f t="shared" si="49"/>
        <v>3.2974997769018304E-3</v>
      </c>
      <c r="I76" s="1571"/>
      <c r="J76" s="1687"/>
      <c r="K76" s="1574">
        <f t="shared" si="50"/>
        <v>0</v>
      </c>
      <c r="L76" s="1574">
        <f t="shared" si="51"/>
        <v>0</v>
      </c>
      <c r="M76" s="1644"/>
      <c r="N76" s="1644"/>
      <c r="O76" s="1574">
        <f t="shared" si="52"/>
        <v>0</v>
      </c>
      <c r="P76" s="1574">
        <f t="shared" si="53"/>
        <v>0</v>
      </c>
      <c r="Q76" s="1574"/>
      <c r="R76" s="1575"/>
      <c r="S76" s="1574">
        <f t="shared" si="46"/>
        <v>0</v>
      </c>
      <c r="T76" s="1574">
        <f t="shared" si="47"/>
        <v>0</v>
      </c>
      <c r="U76" s="1556">
        <f t="shared" si="54"/>
        <v>1.3189999107607321E-2</v>
      </c>
      <c r="V76" s="1556">
        <f t="shared" ref="V76:V139" si="55">H76+L76+P76</f>
        <v>3.2974997769018304E-3</v>
      </c>
      <c r="W76" s="1645"/>
      <c r="X76" s="1577" t="str">
        <f>_xlfn.XLOOKUP(事故加停電時間!$B76,饋線資料表[饋線
代號],饋線資料表[S/S],"找不到")</f>
        <v>草湖</v>
      </c>
      <c r="Y76" s="1578" t="str">
        <f>_xlfn.XLOOKUP(事故加停電時間!$B76,饋線資料表[饋線
代號],饋線資料表[饋線別],"找不到")</f>
        <v>竹寮線</v>
      </c>
      <c r="Z76" s="1690" t="s">
        <v>3253</v>
      </c>
      <c r="AA76" s="1691" t="s">
        <v>3088</v>
      </c>
      <c r="AB76" s="1692"/>
      <c r="AC76" s="1578">
        <v>51</v>
      </c>
      <c r="AD76" s="1577">
        <v>1</v>
      </c>
      <c r="AE76" s="1583" t="str">
        <f>_xlfn.XLOOKUP(事故加停電時間!$B76,線名!$A$4:$A$3600,線名!$S$4:$S$3600,"找不到")</f>
        <v>二林巡修課</v>
      </c>
      <c r="AF76" s="1610" t="s">
        <v>3089</v>
      </c>
      <c r="AG76" s="1585"/>
      <c r="AH76" s="1586"/>
      <c r="AI76"/>
      <c r="AJ76"/>
      <c r="AK76"/>
      <c r="AL76"/>
      <c r="AM76" s="1028"/>
      <c r="AN76"/>
      <c r="AO76"/>
      <c r="AP76" s="1028"/>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row>
    <row r="77" spans="2:164" ht="14.45" hidden="1" customHeight="1">
      <c r="B77" s="1592" t="s">
        <v>1195</v>
      </c>
      <c r="C77" s="1593" t="s">
        <v>3254</v>
      </c>
      <c r="D77" s="1603">
        <v>0.65347222222222223</v>
      </c>
      <c r="E77" s="1553">
        <v>1</v>
      </c>
      <c r="F77" s="1553">
        <v>562</v>
      </c>
      <c r="G77" s="1554">
        <f t="shared" si="48"/>
        <v>6.1161547017123054E-4</v>
      </c>
      <c r="H77" s="1554">
        <f t="shared" si="49"/>
        <v>6.1161547017123054E-4</v>
      </c>
      <c r="I77" s="1553">
        <v>121</v>
      </c>
      <c r="J77" s="1688">
        <v>441</v>
      </c>
      <c r="K77" s="1556">
        <f t="shared" si="50"/>
        <v>5.8071909437379061E-2</v>
      </c>
      <c r="L77" s="1556">
        <f t="shared" si="51"/>
        <v>4.7993313584610795E-4</v>
      </c>
      <c r="M77" s="1650">
        <v>198</v>
      </c>
      <c r="N77" s="1650">
        <v>105</v>
      </c>
      <c r="O77" s="1556">
        <f t="shared" si="52"/>
        <v>2.2625419261316518E-2</v>
      </c>
      <c r="P77" s="1556">
        <f t="shared" si="53"/>
        <v>1.1426979424907333E-4</v>
      </c>
      <c r="Q77" s="1556"/>
      <c r="R77" s="1557"/>
      <c r="S77" s="1556">
        <f t="shared" si="46"/>
        <v>0</v>
      </c>
      <c r="T77" s="1556">
        <f t="shared" si="47"/>
        <v>0</v>
      </c>
      <c r="U77" s="1556">
        <f t="shared" si="54"/>
        <v>8.1308944168866804E-2</v>
      </c>
      <c r="V77" s="1556">
        <f t="shared" si="55"/>
        <v>1.2058184002664118E-3</v>
      </c>
      <c r="W77" s="1651"/>
      <c r="X77" s="1559" t="str">
        <f>_xlfn.XLOOKUP(事故加停電時間!$B77,饋線資料表[饋線
代號],饋線資料表[S/S],"找不到")</f>
        <v>草港</v>
      </c>
      <c r="Y77" s="1560" t="str">
        <f>_xlfn.XLOOKUP(事故加停電時間!$B77,饋線資料表[饋線
代號],饋線資料表[饋線別],"找不到")</f>
        <v>頂山線</v>
      </c>
      <c r="Z77" s="1669" t="s">
        <v>3255</v>
      </c>
      <c r="AA77" s="1628" t="s">
        <v>3093</v>
      </c>
      <c r="AB77" s="1563"/>
      <c r="AC77" s="1602" t="s">
        <v>1231</v>
      </c>
      <c r="AD77" s="1602">
        <v>3</v>
      </c>
      <c r="AE77" s="1564" t="str">
        <f>_xlfn.XLOOKUP(事故加停電時間!$B77,線名!$A$4:$A$3600,線名!$S$4:$S$3600,"找不到")</f>
        <v>鹿和巡修課</v>
      </c>
      <c r="AF77" s="1672" t="s">
        <v>3150</v>
      </c>
      <c r="AG77" s="1566"/>
      <c r="AH77" s="1567"/>
      <c r="AI77"/>
      <c r="AJ77"/>
      <c r="AK77"/>
      <c r="AL77"/>
      <c r="AM77" s="1028"/>
      <c r="AN77"/>
      <c r="AO77"/>
      <c r="AP77" s="1028"/>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row>
    <row r="78" spans="2:164" ht="14.45" hidden="1" customHeight="1">
      <c r="B78" s="1568" t="s">
        <v>410</v>
      </c>
      <c r="C78" s="1569" t="s">
        <v>3256</v>
      </c>
      <c r="D78" s="1635">
        <v>0.22013888888888888</v>
      </c>
      <c r="E78" s="1571">
        <v>6</v>
      </c>
      <c r="F78" s="1571">
        <v>19</v>
      </c>
      <c r="G78" s="1572">
        <f t="shared" si="48"/>
        <v>1.2406434804185105E-4</v>
      </c>
      <c r="H78" s="1572">
        <f t="shared" si="49"/>
        <v>2.0677391340308505E-5</v>
      </c>
      <c r="I78" s="1571">
        <v>54</v>
      </c>
      <c r="J78" s="1687">
        <v>585</v>
      </c>
      <c r="K78" s="1574">
        <f t="shared" si="50"/>
        <v>3.4378883812649773E-2</v>
      </c>
      <c r="L78" s="1574">
        <f t="shared" si="51"/>
        <v>6.3664599653055136E-4</v>
      </c>
      <c r="M78" s="1644"/>
      <c r="N78" s="1644"/>
      <c r="O78" s="1574">
        <f t="shared" si="52"/>
        <v>0</v>
      </c>
      <c r="P78" s="1574">
        <f t="shared" si="53"/>
        <v>0</v>
      </c>
      <c r="Q78" s="1574"/>
      <c r="R78" s="1575"/>
      <c r="S78" s="1574">
        <f t="shared" si="46"/>
        <v>0</v>
      </c>
      <c r="T78" s="1574">
        <f t="shared" si="47"/>
        <v>0</v>
      </c>
      <c r="U78" s="1556">
        <f t="shared" si="54"/>
        <v>3.4502948160691625E-2</v>
      </c>
      <c r="V78" s="1556">
        <f t="shared" si="55"/>
        <v>6.5732338787085991E-4</v>
      </c>
      <c r="W78" s="1645"/>
      <c r="X78" s="1577" t="str">
        <f>_xlfn.XLOOKUP(事故加停電時間!$B78,饋線資料表[饋線
代號],饋線資料表[S/S],"找不到")</f>
        <v>大竹</v>
      </c>
      <c r="Y78" s="1578" t="str">
        <f>_xlfn.XLOOKUP(事故加停電時間!$B78,饋線資料表[饋線
代號],饋線資料表[饋線別],"找不到")</f>
        <v>快官線</v>
      </c>
      <c r="Z78" s="1694" t="s">
        <v>3257</v>
      </c>
      <c r="AA78" s="1626" t="s">
        <v>3088</v>
      </c>
      <c r="AB78" s="1581"/>
      <c r="AC78" s="1571" t="s">
        <v>1231</v>
      </c>
      <c r="AD78" s="1582">
        <v>1</v>
      </c>
      <c r="AE78" s="1583" t="str">
        <f>_xlfn.XLOOKUP(事故加停電時間!$B78,線名!$A$4:$A$3600,線名!$S$4:$S$3600,"找不到")</f>
        <v>市區巡修課</v>
      </c>
      <c r="AF78" s="1610" t="s">
        <v>3089</v>
      </c>
      <c r="AG78" s="1585"/>
      <c r="AH78" s="1586"/>
      <c r="AI78"/>
      <c r="AJ78"/>
      <c r="AK78"/>
      <c r="AL78"/>
      <c r="AM78" s="1028"/>
      <c r="AN78"/>
      <c r="AO78"/>
      <c r="AP78" s="102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row>
    <row r="79" spans="2:164" ht="14.45" hidden="1" customHeight="1">
      <c r="B79" s="1653" t="s">
        <v>1234</v>
      </c>
      <c r="C79" s="1654" t="s">
        <v>3256</v>
      </c>
      <c r="D79" s="1655">
        <v>0.3430555555555555</v>
      </c>
      <c r="E79" s="1553">
        <v>28</v>
      </c>
      <c r="F79" s="1553">
        <v>948</v>
      </c>
      <c r="G79" s="1554">
        <f t="shared" si="48"/>
        <v>2.8887403986165738E-2</v>
      </c>
      <c r="H79" s="1554">
        <f t="shared" si="49"/>
        <v>1.0316929995059191E-3</v>
      </c>
      <c r="I79" s="1553">
        <v>39</v>
      </c>
      <c r="J79" s="1688">
        <v>811</v>
      </c>
      <c r="K79" s="1556">
        <f t="shared" si="50"/>
        <v>3.4421326879085147E-2</v>
      </c>
      <c r="L79" s="1556">
        <f t="shared" si="51"/>
        <v>8.8259812510474726E-4</v>
      </c>
      <c r="M79" s="1650">
        <v>51</v>
      </c>
      <c r="N79" s="1650">
        <v>118</v>
      </c>
      <c r="O79" s="1556">
        <f t="shared" si="52"/>
        <v>6.549291636104031E-3</v>
      </c>
      <c r="P79" s="1556">
        <f t="shared" si="53"/>
        <v>1.2841748306086336E-4</v>
      </c>
      <c r="Q79" s="1556"/>
      <c r="R79" s="1557"/>
      <c r="S79" s="1556">
        <f t="shared" si="46"/>
        <v>0</v>
      </c>
      <c r="T79" s="1556">
        <f t="shared" si="47"/>
        <v>0</v>
      </c>
      <c r="U79" s="1556">
        <f t="shared" si="54"/>
        <v>6.9858022501354908E-2</v>
      </c>
      <c r="V79" s="1556">
        <f t="shared" si="55"/>
        <v>2.0427086076715297E-3</v>
      </c>
      <c r="W79" s="1651"/>
      <c r="X79" s="1559" t="str">
        <f>_xlfn.XLOOKUP(事故加停電時間!$B79,饋線資料表[饋線
代號],饋線資料表[S/S],"找不到")</f>
        <v>大霞</v>
      </c>
      <c r="Y79" s="1560" t="str">
        <f>_xlfn.XLOOKUP(事故加停電時間!$B79,饋線資料表[饋線
代號],饋線資料表[饋線別],"找不到")</f>
        <v>9K40</v>
      </c>
      <c r="Z79" s="1560" t="s">
        <v>3258</v>
      </c>
      <c r="AA79" s="1560" t="s">
        <v>3088</v>
      </c>
      <c r="AB79" s="1560"/>
      <c r="AC79" s="1560" t="s">
        <v>3091</v>
      </c>
      <c r="AD79" s="1560">
        <v>2</v>
      </c>
      <c r="AE79" s="1564" t="str">
        <f>_xlfn.XLOOKUP(事故加停電時間!$B79,線名!$A$4:$A$3600,線名!$S$4:$S$3600,"找不到")</f>
        <v>鹿和巡修課</v>
      </c>
      <c r="AF79" s="1617" t="s">
        <v>3089</v>
      </c>
      <c r="AG79" s="1566"/>
      <c r="AH79" s="1567"/>
      <c r="AI79"/>
      <c r="AJ79"/>
      <c r="AK79"/>
      <c r="AL79"/>
      <c r="AM79" s="1028"/>
      <c r="AN79"/>
      <c r="AO79"/>
      <c r="AP79" s="1028"/>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row>
    <row r="80" spans="2:164" ht="14.45" hidden="1" customHeight="1">
      <c r="B80" s="1568" t="s">
        <v>1057</v>
      </c>
      <c r="C80" s="1569" t="s">
        <v>3259</v>
      </c>
      <c r="D80" s="1615">
        <v>0.77569444444444446</v>
      </c>
      <c r="E80" s="1571">
        <v>1</v>
      </c>
      <c r="F80" s="1571">
        <v>2241</v>
      </c>
      <c r="G80" s="1572">
        <f t="shared" si="48"/>
        <v>2.4388438944016508E-3</v>
      </c>
      <c r="H80" s="1572">
        <f t="shared" si="49"/>
        <v>2.4388438944016508E-3</v>
      </c>
      <c r="I80" s="1571">
        <v>34</v>
      </c>
      <c r="J80" s="1687">
        <v>440</v>
      </c>
      <c r="K80" s="1574">
        <f t="shared" si="50"/>
        <v>1.6280724971106067E-2</v>
      </c>
      <c r="L80" s="1574">
        <f t="shared" si="51"/>
        <v>4.7884485209135491E-4</v>
      </c>
      <c r="M80" s="1644"/>
      <c r="N80" s="1644"/>
      <c r="O80" s="1574">
        <f t="shared" si="52"/>
        <v>0</v>
      </c>
      <c r="P80" s="1574">
        <f t="shared" si="53"/>
        <v>0</v>
      </c>
      <c r="Q80" s="1574"/>
      <c r="R80" s="1575"/>
      <c r="S80" s="1574">
        <f t="shared" si="46"/>
        <v>0</v>
      </c>
      <c r="T80" s="1574">
        <f t="shared" si="47"/>
        <v>0</v>
      </c>
      <c r="U80" s="1556">
        <f t="shared" si="54"/>
        <v>1.8719568865507717E-2</v>
      </c>
      <c r="V80" s="1556">
        <f t="shared" si="55"/>
        <v>2.9176887464930057E-3</v>
      </c>
      <c r="W80" s="1645"/>
      <c r="X80" s="1577" t="str">
        <f>_xlfn.XLOOKUP(事故加停電時間!$B80,饋線資料表[饋線
代號],饋線資料表[S/S],"找不到")</f>
        <v>員東</v>
      </c>
      <c r="Y80" s="1578" t="str">
        <f>_xlfn.XLOOKUP(事故加停電時間!$B80,饋線資料表[饋線
代號],饋線資料表[饋線別],"找不到")</f>
        <v>東北線</v>
      </c>
      <c r="Z80" s="1695" t="s">
        <v>3260</v>
      </c>
      <c r="AA80" s="1580" t="s">
        <v>3261</v>
      </c>
      <c r="AB80" s="1600"/>
      <c r="AC80" s="1578" t="s">
        <v>3091</v>
      </c>
      <c r="AD80" s="1578">
        <v>2</v>
      </c>
      <c r="AE80" s="1583" t="str">
        <f>_xlfn.XLOOKUP(事故加停電時間!$B80,線名!$A$4:$A$3600,線名!$S$4:$S$3600,"找不到")</f>
        <v>員林巡修課</v>
      </c>
      <c r="AF80" s="1584" t="s">
        <v>3262</v>
      </c>
      <c r="AG80" s="1585"/>
      <c r="AH80" s="1586"/>
      <c r="AI80"/>
      <c r="AJ80"/>
      <c r="AK80"/>
      <c r="AL80"/>
      <c r="AM80" s="1028"/>
      <c r="AN80"/>
      <c r="AO80"/>
      <c r="AP80" s="1028"/>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row>
    <row r="81" spans="2:164" ht="14.45" hidden="1" customHeight="1">
      <c r="B81" s="1592" t="s">
        <v>193</v>
      </c>
      <c r="C81" s="1593" t="s">
        <v>3259</v>
      </c>
      <c r="D81" s="1611">
        <v>0.95208333333333339</v>
      </c>
      <c r="E81" s="1553">
        <v>1</v>
      </c>
      <c r="F81" s="1553">
        <v>746</v>
      </c>
      <c r="G81" s="1554">
        <f t="shared" si="48"/>
        <v>8.1185968104579718E-4</v>
      </c>
      <c r="H81" s="1554">
        <f t="shared" si="49"/>
        <v>8.1185968104579718E-4</v>
      </c>
      <c r="I81" s="1553"/>
      <c r="J81" s="1688"/>
      <c r="K81" s="1556">
        <f t="shared" si="50"/>
        <v>0</v>
      </c>
      <c r="L81" s="1556">
        <f t="shared" si="51"/>
        <v>0</v>
      </c>
      <c r="M81" s="1650"/>
      <c r="N81" s="1650"/>
      <c r="O81" s="1556">
        <f t="shared" si="52"/>
        <v>0</v>
      </c>
      <c r="P81" s="1556">
        <f t="shared" si="53"/>
        <v>0</v>
      </c>
      <c r="Q81" s="1556"/>
      <c r="R81" s="1557"/>
      <c r="S81" s="1556">
        <f t="shared" si="46"/>
        <v>0</v>
      </c>
      <c r="T81" s="1556">
        <f t="shared" si="47"/>
        <v>0</v>
      </c>
      <c r="U81" s="1556">
        <f t="shared" si="54"/>
        <v>8.1185968104579718E-4</v>
      </c>
      <c r="V81" s="1556">
        <f t="shared" si="55"/>
        <v>8.1185968104579718E-4</v>
      </c>
      <c r="W81" s="1651"/>
      <c r="X81" s="1559" t="str">
        <f>_xlfn.XLOOKUP(事故加停電時間!$B81,饋線資料表[饋線
代號],饋線資料表[S/S],"找不到")</f>
        <v>員南</v>
      </c>
      <c r="Y81" s="1560" t="str">
        <f>_xlfn.XLOOKUP(事故加停電時間!$B81,饋線資料表[饋線
代號],饋線資料表[饋線別],"找不到")</f>
        <v>太平線</v>
      </c>
      <c r="Z81" s="1561" t="s">
        <v>3263</v>
      </c>
      <c r="AA81" s="1562" t="s">
        <v>3212</v>
      </c>
      <c r="AB81" s="1595"/>
      <c r="AC81" s="1560" t="s">
        <v>1231</v>
      </c>
      <c r="AD81" s="1560">
        <v>1</v>
      </c>
      <c r="AE81" s="1564" t="str">
        <f>_xlfn.XLOOKUP(事故加停電時間!$B81,線名!$A$4:$A$3600,線名!$S$4:$S$3600,"找不到")</f>
        <v>員林巡修課</v>
      </c>
      <c r="AF81" s="1565" t="s">
        <v>3264</v>
      </c>
      <c r="AG81" s="1566"/>
      <c r="AH81" s="1567"/>
      <c r="AI81"/>
      <c r="AJ81"/>
      <c r="AK81"/>
      <c r="AL81"/>
      <c r="AM81" s="1028"/>
      <c r="AN81"/>
      <c r="AO81"/>
      <c r="AP81" s="1028"/>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row>
    <row r="82" spans="2:164" ht="14.45" hidden="1" customHeight="1">
      <c r="B82" s="1590" t="s">
        <v>861</v>
      </c>
      <c r="C82" s="1591" t="s">
        <v>3265</v>
      </c>
      <c r="D82" s="1615">
        <v>0.34930555555555554</v>
      </c>
      <c r="E82" s="1571">
        <v>5</v>
      </c>
      <c r="F82" s="1571">
        <v>1952</v>
      </c>
      <c r="G82" s="1572">
        <f t="shared" si="48"/>
        <v>1.0621649446390054E-2</v>
      </c>
      <c r="H82" s="1572">
        <f t="shared" si="49"/>
        <v>2.1243298892780109E-3</v>
      </c>
      <c r="I82" s="1571">
        <v>22</v>
      </c>
      <c r="J82" s="1687">
        <v>570</v>
      </c>
      <c r="K82" s="1574">
        <f t="shared" si="50"/>
        <v>1.3647078284603615E-2</v>
      </c>
      <c r="L82" s="1574">
        <f t="shared" si="51"/>
        <v>6.2032174020925518E-4</v>
      </c>
      <c r="M82" s="1644">
        <v>207</v>
      </c>
      <c r="N82" s="1644">
        <v>338</v>
      </c>
      <c r="O82" s="1574">
        <f t="shared" si="52"/>
        <v>7.6142861185053951E-2</v>
      </c>
      <c r="P82" s="1574">
        <f t="shared" si="53"/>
        <v>3.6783990910654082E-4</v>
      </c>
      <c r="Q82" s="1574"/>
      <c r="R82" s="1575"/>
      <c r="S82" s="1574">
        <f t="shared" si="46"/>
        <v>0</v>
      </c>
      <c r="T82" s="1574">
        <f t="shared" si="47"/>
        <v>0</v>
      </c>
      <c r="U82" s="1556">
        <f t="shared" si="54"/>
        <v>0.10041158891604762</v>
      </c>
      <c r="V82" s="1556">
        <f t="shared" si="55"/>
        <v>3.1124915385938069E-3</v>
      </c>
      <c r="W82" s="1645"/>
      <c r="X82" s="1577" t="str">
        <f>_xlfn.XLOOKUP(事故加停電時間!$B82,饋線資料表[饋線
代號],饋線資料表[S/S],"找不到")</f>
        <v>員林</v>
      </c>
      <c r="Y82" s="1578" t="str">
        <f>_xlfn.XLOOKUP(事故加停電時間!$B82,饋線資料表[饋線
代號],饋線資料表[饋線別],"找不到")</f>
        <v>9C24</v>
      </c>
      <c r="Z82" s="1696" t="s">
        <v>3266</v>
      </c>
      <c r="AA82" s="1580" t="s">
        <v>3093</v>
      </c>
      <c r="AB82" s="1600"/>
      <c r="AC82" s="1577" t="s">
        <v>3267</v>
      </c>
      <c r="AD82" s="1577">
        <v>1</v>
      </c>
      <c r="AE82" s="1583" t="str">
        <f>_xlfn.XLOOKUP(事故加停電時間!$B82,線名!$A$4:$A$3600,線名!$S$4:$S$3600,"找不到")</f>
        <v>員林巡修課</v>
      </c>
      <c r="AF82" s="1584" t="s">
        <v>3116</v>
      </c>
      <c r="AG82" s="1585"/>
      <c r="AH82" s="1586"/>
      <c r="AI82"/>
      <c r="AJ82"/>
      <c r="AK82"/>
      <c r="AL82"/>
      <c r="AM82" s="1028"/>
      <c r="AN82"/>
      <c r="AO82"/>
      <c r="AP82" s="1028"/>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row>
    <row r="83" spans="2:164" ht="14.45" hidden="1" customHeight="1">
      <c r="B83" s="1697" t="s">
        <v>66</v>
      </c>
      <c r="C83" s="1593" t="s">
        <v>3265</v>
      </c>
      <c r="D83" s="1649">
        <v>0.50347222222222221</v>
      </c>
      <c r="E83" s="1553">
        <v>5</v>
      </c>
      <c r="F83" s="1553">
        <v>1478</v>
      </c>
      <c r="G83" s="1554">
        <f t="shared" si="48"/>
        <v>8.0424169476252562E-3</v>
      </c>
      <c r="H83" s="1554">
        <f t="shared" si="49"/>
        <v>1.6084833895250513E-3</v>
      </c>
      <c r="I83" s="1553">
        <v>50</v>
      </c>
      <c r="J83" s="1688">
        <v>346</v>
      </c>
      <c r="K83" s="1556">
        <f t="shared" si="50"/>
        <v>1.8827308957228273E-2</v>
      </c>
      <c r="L83" s="1556">
        <f t="shared" si="51"/>
        <v>3.7654617914456546E-4</v>
      </c>
      <c r="M83" s="1650"/>
      <c r="N83" s="1650"/>
      <c r="O83" s="1556">
        <f t="shared" si="52"/>
        <v>0</v>
      </c>
      <c r="P83" s="1556">
        <f t="shared" si="53"/>
        <v>0</v>
      </c>
      <c r="Q83" s="1556"/>
      <c r="R83" s="1557"/>
      <c r="S83" s="1556">
        <f t="shared" si="46"/>
        <v>0</v>
      </c>
      <c r="T83" s="1556">
        <f t="shared" si="47"/>
        <v>0</v>
      </c>
      <c r="U83" s="1556">
        <f t="shared" si="54"/>
        <v>2.6869725904853529E-2</v>
      </c>
      <c r="V83" s="1556">
        <f t="shared" si="55"/>
        <v>1.9850295686696167E-3</v>
      </c>
      <c r="W83" s="1651"/>
      <c r="X83" s="1559" t="str">
        <f>_xlfn.XLOOKUP(事故加停電時間!$B83,饋線資料表[饋線
代號],饋線資料表[S/S],"找不到")</f>
        <v>漢寶</v>
      </c>
      <c r="Y83" s="1560" t="str">
        <f>_xlfn.XLOOKUP(事故加停電時間!$B83,饋線資料表[饋線
代號],饋線資料表[饋線別],"找不到")</f>
        <v>9G23</v>
      </c>
      <c r="Z83" s="1698" t="s">
        <v>3268</v>
      </c>
      <c r="AA83" s="1562" t="s">
        <v>3088</v>
      </c>
      <c r="AB83" s="1595"/>
      <c r="AC83" s="1560">
        <v>51</v>
      </c>
      <c r="AD83" s="1560">
        <v>1</v>
      </c>
      <c r="AE83" s="1564" t="str">
        <f>_xlfn.XLOOKUP(事故加停電時間!$B83,線名!$A$4:$A$3600,線名!$S$4:$S$3600,"找不到")</f>
        <v>二林巡修課</v>
      </c>
      <c r="AF83" s="1565" t="s">
        <v>3089</v>
      </c>
      <c r="AG83" s="1566"/>
      <c r="AH83" s="1567"/>
      <c r="AI83"/>
      <c r="AJ83"/>
      <c r="AK83"/>
      <c r="AL83"/>
      <c r="AM83" s="1028"/>
      <c r="AN83"/>
      <c r="AO83"/>
      <c r="AP83" s="1028"/>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row>
    <row r="84" spans="2:164" ht="14.45" hidden="1" customHeight="1">
      <c r="B84" s="1568" t="s">
        <v>181</v>
      </c>
      <c r="C84" s="1569" t="s">
        <v>3269</v>
      </c>
      <c r="D84" s="1570">
        <v>0.2076388888888889</v>
      </c>
      <c r="E84" s="1571">
        <v>4</v>
      </c>
      <c r="F84" s="1571">
        <v>13</v>
      </c>
      <c r="G84" s="1572">
        <f t="shared" si="48"/>
        <v>5.6590755247160125E-5</v>
      </c>
      <c r="H84" s="1572">
        <f t="shared" si="49"/>
        <v>1.4147688811790031E-5</v>
      </c>
      <c r="I84" s="1571">
        <v>57</v>
      </c>
      <c r="J84" s="1687">
        <v>111</v>
      </c>
      <c r="K84" s="1574">
        <f t="shared" si="50"/>
        <v>6.8855713163227328E-3</v>
      </c>
      <c r="L84" s="1574">
        <f t="shared" si="51"/>
        <v>1.2079949677759181E-4</v>
      </c>
      <c r="M84" s="1644"/>
      <c r="N84" s="1644"/>
      <c r="O84" s="1574">
        <f t="shared" si="52"/>
        <v>0</v>
      </c>
      <c r="P84" s="1574">
        <f t="shared" si="53"/>
        <v>0</v>
      </c>
      <c r="Q84" s="1574"/>
      <c r="R84" s="1575"/>
      <c r="S84" s="1574">
        <f t="shared" si="46"/>
        <v>0</v>
      </c>
      <c r="T84" s="1574">
        <f t="shared" si="47"/>
        <v>0</v>
      </c>
      <c r="U84" s="1556">
        <f t="shared" si="54"/>
        <v>6.9421620715698932E-3</v>
      </c>
      <c r="V84" s="1556">
        <f t="shared" si="55"/>
        <v>1.3494718558938184E-4</v>
      </c>
      <c r="W84" s="1645"/>
      <c r="X84" s="1577" t="str">
        <f>_xlfn.XLOOKUP(事故加停電時間!$B84,饋線資料表[饋線
代號],饋線資料表[S/S],"找不到")</f>
        <v>田中</v>
      </c>
      <c r="Y84" s="1578" t="str">
        <f>_xlfn.XLOOKUP(事故加停電時間!$B84,饋線資料表[饋線
代號],饋線資料表[饋線別],"找不到")</f>
        <v>IG31</v>
      </c>
      <c r="Z84" s="1699" t="s">
        <v>3270</v>
      </c>
      <c r="AA84" s="1580" t="s">
        <v>3194</v>
      </c>
      <c r="AB84" s="1609"/>
      <c r="AC84" s="1578">
        <v>51</v>
      </c>
      <c r="AD84" s="1578">
        <v>1</v>
      </c>
      <c r="AE84" s="1583" t="str">
        <f>_xlfn.XLOOKUP(事故加停電時間!$B84,線名!$A$4:$A$3600,線名!$S$4:$S$3600,"找不到")</f>
        <v>北斗服務所</v>
      </c>
      <c r="AF84" s="1584" t="s">
        <v>3230</v>
      </c>
      <c r="AG84" s="1585"/>
      <c r="AH84" s="1586"/>
      <c r="AI84"/>
      <c r="AJ84"/>
      <c r="AK84"/>
      <c r="AL84"/>
      <c r="AM84" s="1028"/>
      <c r="AN84"/>
      <c r="AO84"/>
      <c r="AP84" s="1028"/>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row>
    <row r="85" spans="2:164" ht="14.45" hidden="1" customHeight="1">
      <c r="B85" s="1700" t="s">
        <v>239</v>
      </c>
      <c r="C85" s="1588" t="s">
        <v>3269</v>
      </c>
      <c r="D85" s="1611">
        <v>0.3520833333333333</v>
      </c>
      <c r="E85" s="1553">
        <v>2</v>
      </c>
      <c r="F85" s="1553">
        <v>1148</v>
      </c>
      <c r="G85" s="1554">
        <f t="shared" si="48"/>
        <v>2.4986995009130702E-3</v>
      </c>
      <c r="H85" s="1554">
        <f t="shared" si="49"/>
        <v>1.2493497504565351E-3</v>
      </c>
      <c r="I85" s="1553">
        <v>53</v>
      </c>
      <c r="J85" s="1688">
        <v>230</v>
      </c>
      <c r="K85" s="1556">
        <f t="shared" si="50"/>
        <v>1.3266178970440037E-2</v>
      </c>
      <c r="L85" s="1556">
        <f t="shared" si="51"/>
        <v>2.5030526359320822E-4</v>
      </c>
      <c r="M85" s="1650">
        <v>153</v>
      </c>
      <c r="N85" s="1650">
        <v>2</v>
      </c>
      <c r="O85" s="1556">
        <f t="shared" si="52"/>
        <v>3.3301482895444227E-4</v>
      </c>
      <c r="P85" s="1556">
        <f t="shared" si="53"/>
        <v>2.1765675095061588E-6</v>
      </c>
      <c r="Q85" s="1556"/>
      <c r="R85" s="1557"/>
      <c r="S85" s="1556">
        <f t="shared" si="46"/>
        <v>0</v>
      </c>
      <c r="T85" s="1556">
        <f t="shared" si="47"/>
        <v>0</v>
      </c>
      <c r="U85" s="1556">
        <f t="shared" si="54"/>
        <v>1.6097893300307552E-2</v>
      </c>
      <c r="V85" s="1556">
        <f t="shared" si="55"/>
        <v>1.5018315815592495E-3</v>
      </c>
      <c r="W85" s="1651"/>
      <c r="X85" s="1559" t="str">
        <f>_xlfn.XLOOKUP(事故加停電時間!$B85,饋線資料表[饋線
代號],饋線資料表[S/S],"找不到")</f>
        <v>彰林</v>
      </c>
      <c r="Y85" s="1560" t="str">
        <f>_xlfn.XLOOKUP(事故加停電時間!$B85,饋線資料表[饋線
代號],饋線資料表[饋線別],"找不到")</f>
        <v>9M25</v>
      </c>
      <c r="Z85" s="1561" t="s">
        <v>3271</v>
      </c>
      <c r="AA85" s="1562" t="s">
        <v>3097</v>
      </c>
      <c r="AB85" s="1664"/>
      <c r="AC85" s="1701" t="s">
        <v>1231</v>
      </c>
      <c r="AD85" s="1701">
        <v>2</v>
      </c>
      <c r="AE85" s="1564" t="str">
        <f>_xlfn.XLOOKUP(事故加停電時間!$B85,線名!$A$4:$A$3600,線名!$S$4:$S$3600,"找不到")</f>
        <v>二林巡修課</v>
      </c>
      <c r="AF85" s="1565" t="s">
        <v>3098</v>
      </c>
      <c r="AG85" s="1566"/>
      <c r="AH85" s="1567"/>
      <c r="AI85"/>
      <c r="AJ85"/>
      <c r="AK85"/>
      <c r="AL85"/>
      <c r="AM85" s="1028"/>
      <c r="AN85"/>
      <c r="AO85"/>
      <c r="AP85" s="1028"/>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row>
    <row r="86" spans="2:164" ht="14.45" hidden="1" customHeight="1">
      <c r="B86" s="1597" t="s">
        <v>64</v>
      </c>
      <c r="C86" s="1598" t="s">
        <v>3272</v>
      </c>
      <c r="D86" s="1570">
        <v>0.65625</v>
      </c>
      <c r="E86" s="1571">
        <v>4</v>
      </c>
      <c r="F86" s="1571">
        <v>719</v>
      </c>
      <c r="G86" s="1572">
        <f t="shared" si="48"/>
        <v>3.129904078669856E-3</v>
      </c>
      <c r="H86" s="1572">
        <f t="shared" si="49"/>
        <v>7.8247601966746399E-4</v>
      </c>
      <c r="I86" s="1571">
        <v>42</v>
      </c>
      <c r="J86" s="1687">
        <v>121</v>
      </c>
      <c r="K86" s="1574">
        <f t="shared" si="50"/>
        <v>5.5306580416551489E-3</v>
      </c>
      <c r="L86" s="1574">
        <f t="shared" si="51"/>
        <v>1.3168233432512259E-4</v>
      </c>
      <c r="M86" s="1644">
        <v>86</v>
      </c>
      <c r="N86" s="1644">
        <v>17</v>
      </c>
      <c r="O86" s="1574">
        <f t="shared" si="52"/>
        <v>1.591070849449002E-3</v>
      </c>
      <c r="P86" s="1574">
        <f t="shared" si="53"/>
        <v>1.850082383080235E-5</v>
      </c>
      <c r="Q86" s="1574"/>
      <c r="R86" s="1575"/>
      <c r="S86" s="1574">
        <f t="shared" si="46"/>
        <v>0</v>
      </c>
      <c r="T86" s="1574">
        <f t="shared" si="47"/>
        <v>0</v>
      </c>
      <c r="U86" s="1556">
        <f t="shared" si="54"/>
        <v>1.0251632969774008E-2</v>
      </c>
      <c r="V86" s="1556">
        <f t="shared" si="55"/>
        <v>9.326591778233889E-4</v>
      </c>
      <c r="W86" s="1645"/>
      <c r="X86" s="1577" t="str">
        <f>_xlfn.XLOOKUP(事故加停電時間!$B86,饋線資料表[饋線
代號],饋線資料表[S/S],"找不到")</f>
        <v>漢寶</v>
      </c>
      <c r="Y86" s="1578" t="str">
        <f>_xlfn.XLOOKUP(事故加停電時間!$B86,饋線資料表[饋線
代號],饋線資料表[饋線別],"找不到")</f>
        <v>9G21</v>
      </c>
      <c r="Z86" s="1702" t="s">
        <v>3273</v>
      </c>
      <c r="AA86" s="1580" t="s">
        <v>3093</v>
      </c>
      <c r="AB86" s="1703"/>
      <c r="AC86" s="1571">
        <v>51</v>
      </c>
      <c r="AD86" s="1571">
        <v>2</v>
      </c>
      <c r="AE86" s="1583" t="str">
        <f>_xlfn.XLOOKUP(事故加停電時間!$B86,線名!$A$4:$A$3600,線名!$S$4:$S$3600,"找不到")</f>
        <v>二林巡修課</v>
      </c>
      <c r="AF86" s="1584" t="s">
        <v>3150</v>
      </c>
      <c r="AG86" s="1585"/>
      <c r="AH86" s="1586"/>
      <c r="AI86"/>
      <c r="AJ86"/>
      <c r="AK86"/>
      <c r="AL86"/>
      <c r="AM86" s="1028"/>
      <c r="AN86"/>
      <c r="AO86"/>
      <c r="AP86" s="1028"/>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row>
    <row r="87" spans="2:164" ht="14.45" hidden="1" customHeight="1">
      <c r="B87" s="1587" t="s">
        <v>231</v>
      </c>
      <c r="C87" s="1588" t="s">
        <v>3274</v>
      </c>
      <c r="D87" s="1603">
        <v>0.87569444444444444</v>
      </c>
      <c r="E87" s="1553">
        <v>44</v>
      </c>
      <c r="F87" s="1553">
        <v>446</v>
      </c>
      <c r="G87" s="1554">
        <f t="shared" si="48"/>
        <v>2.1356480403274428E-2</v>
      </c>
      <c r="H87" s="1554">
        <f t="shared" si="49"/>
        <v>4.8537455461987336E-4</v>
      </c>
      <c r="I87" s="1553">
        <v>77</v>
      </c>
      <c r="J87" s="1688">
        <v>261</v>
      </c>
      <c r="K87" s="1556">
        <f t="shared" si="50"/>
        <v>2.1871238619272634E-2</v>
      </c>
      <c r="L87" s="1556">
        <f t="shared" si="51"/>
        <v>2.8404205999055368E-4</v>
      </c>
      <c r="M87" s="1650"/>
      <c r="N87" s="1650"/>
      <c r="O87" s="1556">
        <f t="shared" si="52"/>
        <v>0</v>
      </c>
      <c r="P87" s="1556">
        <f t="shared" si="53"/>
        <v>0</v>
      </c>
      <c r="Q87" s="1556"/>
      <c r="R87" s="1557"/>
      <c r="S87" s="1556">
        <f t="shared" si="46"/>
        <v>0</v>
      </c>
      <c r="T87" s="1556">
        <f t="shared" si="47"/>
        <v>0</v>
      </c>
      <c r="U87" s="1556">
        <f t="shared" si="54"/>
        <v>4.3227719022547059E-2</v>
      </c>
      <c r="V87" s="1556">
        <f t="shared" si="55"/>
        <v>7.6941661461042699E-4</v>
      </c>
      <c r="W87" s="1651"/>
      <c r="X87" s="1559" t="str">
        <f>_xlfn.XLOOKUP(事故加停電時間!$B87,饋線資料表[饋線
代號],饋線資料表[S/S],"找不到")</f>
        <v>大城</v>
      </c>
      <c r="Y87" s="1560" t="str">
        <f>_xlfn.XLOOKUP(事故加停電時間!$B87,饋線資料表[饋線
代號],饋線資料表[饋線別],"找不到")</f>
        <v>9L38</v>
      </c>
      <c r="Z87" s="1704" t="s">
        <v>3275</v>
      </c>
      <c r="AA87" s="1562" t="s">
        <v>3097</v>
      </c>
      <c r="AB87" s="1614"/>
      <c r="AC87" s="1559">
        <v>51</v>
      </c>
      <c r="AD87" s="1559">
        <v>2</v>
      </c>
      <c r="AE87" s="1564" t="str">
        <f>_xlfn.XLOOKUP(事故加停電時間!$B87,線名!$A$4:$A$3600,線名!$S$4:$S$3600,"找不到")</f>
        <v>二林巡修課</v>
      </c>
      <c r="AF87" s="1565" t="s">
        <v>3150</v>
      </c>
      <c r="AG87" s="1566"/>
      <c r="AH87" s="1567"/>
      <c r="AI87"/>
      <c r="AJ87"/>
      <c r="AK87"/>
      <c r="AL87"/>
      <c r="AM87" s="1028"/>
      <c r="AN87"/>
      <c r="AO87"/>
      <c r="AP87" s="1028"/>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row>
    <row r="88" spans="2:164" ht="14.45" hidden="1" customHeight="1">
      <c r="B88" s="1597" t="s">
        <v>1013</v>
      </c>
      <c r="C88" s="1598" t="s">
        <v>3276</v>
      </c>
      <c r="D88" s="1635">
        <v>0.50694444444444442</v>
      </c>
      <c r="E88" s="1571">
        <v>32</v>
      </c>
      <c r="F88" s="1571">
        <v>1654</v>
      </c>
      <c r="G88" s="1572">
        <f t="shared" si="48"/>
        <v>5.7600682571570978E-2</v>
      </c>
      <c r="H88" s="1572">
        <f t="shared" si="49"/>
        <v>1.8000213303615931E-3</v>
      </c>
      <c r="I88" s="1571">
        <v>55</v>
      </c>
      <c r="J88" s="1687">
        <v>48</v>
      </c>
      <c r="K88" s="1574">
        <f t="shared" si="50"/>
        <v>2.8730691125481295E-3</v>
      </c>
      <c r="L88" s="1574">
        <f t="shared" si="51"/>
        <v>5.2237620228147807E-5</v>
      </c>
      <c r="M88" s="1644"/>
      <c r="N88" s="1644"/>
      <c r="O88" s="1574">
        <f t="shared" si="52"/>
        <v>0</v>
      </c>
      <c r="P88" s="1574">
        <f t="shared" si="53"/>
        <v>0</v>
      </c>
      <c r="Q88" s="1574"/>
      <c r="R88" s="1575"/>
      <c r="S88" s="1574">
        <f t="shared" si="46"/>
        <v>0</v>
      </c>
      <c r="T88" s="1574">
        <f t="shared" si="47"/>
        <v>0</v>
      </c>
      <c r="U88" s="1556">
        <f t="shared" si="54"/>
        <v>6.0473751684119108E-2</v>
      </c>
      <c r="V88" s="1556">
        <f t="shared" si="55"/>
        <v>1.8522589505897409E-3</v>
      </c>
      <c r="W88" s="1645"/>
      <c r="X88" s="1577" t="str">
        <f>_xlfn.XLOOKUP(事故加停電時間!$B88,饋線資料表[饋線
代號],饋線資料表[S/S],"找不到")</f>
        <v>伸港</v>
      </c>
      <c r="Y88" s="1578" t="str">
        <f>_xlfn.XLOOKUP(事故加停電時間!$B88,饋線資料表[饋線
代號],饋線資料表[饋線別],"找不到")</f>
        <v>伸隆線</v>
      </c>
      <c r="Z88" s="1705" t="s">
        <v>3277</v>
      </c>
      <c r="AA88" s="1580" t="s">
        <v>3093</v>
      </c>
      <c r="AB88" s="1609"/>
      <c r="AC88" s="1571" t="s">
        <v>3091</v>
      </c>
      <c r="AD88" s="1571">
        <v>2</v>
      </c>
      <c r="AE88" s="1583" t="str">
        <f>_xlfn.XLOOKUP(事故加停電時間!$B88,線名!$A$4:$A$3600,線名!$S$4:$S$3600,"找不到")</f>
        <v>鹿和巡修課</v>
      </c>
      <c r="AF88" s="1584" t="s">
        <v>3150</v>
      </c>
      <c r="AG88" s="1585"/>
      <c r="AH88" s="1586"/>
      <c r="AI88"/>
      <c r="AJ88"/>
      <c r="AK88"/>
      <c r="AL88"/>
      <c r="AM88" s="1028"/>
      <c r="AN88"/>
      <c r="AO88"/>
      <c r="AP88" s="102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row>
    <row r="89" spans="2:164" ht="14.45" hidden="1" customHeight="1">
      <c r="B89" s="1550" t="s">
        <v>162</v>
      </c>
      <c r="C89" s="1551" t="s">
        <v>3278</v>
      </c>
      <c r="D89" s="1655">
        <v>0.72222222222222221</v>
      </c>
      <c r="E89" s="1553">
        <v>1</v>
      </c>
      <c r="F89" s="1553">
        <v>1</v>
      </c>
      <c r="G89" s="1554">
        <f t="shared" si="48"/>
        <v>1.0882837547530794E-6</v>
      </c>
      <c r="H89" s="1554">
        <f t="shared" si="49"/>
        <v>1.0882837547530794E-6</v>
      </c>
      <c r="I89" s="1553"/>
      <c r="J89" s="1688"/>
      <c r="K89" s="1556">
        <f t="shared" si="50"/>
        <v>0</v>
      </c>
      <c r="L89" s="1556">
        <f t="shared" si="51"/>
        <v>0</v>
      </c>
      <c r="M89" s="1650"/>
      <c r="N89" s="1650"/>
      <c r="O89" s="1556">
        <f t="shared" si="52"/>
        <v>0</v>
      </c>
      <c r="P89" s="1556">
        <f t="shared" si="53"/>
        <v>0</v>
      </c>
      <c r="Q89" s="1556"/>
      <c r="R89" s="1557"/>
      <c r="S89" s="1556">
        <f t="shared" si="46"/>
        <v>0</v>
      </c>
      <c r="T89" s="1556">
        <f t="shared" si="47"/>
        <v>0</v>
      </c>
      <c r="U89" s="1556">
        <f t="shared" si="54"/>
        <v>1.0882837547530794E-6</v>
      </c>
      <c r="V89" s="1556">
        <f t="shared" si="55"/>
        <v>1.0882837547530794E-6</v>
      </c>
      <c r="W89" s="1651"/>
      <c r="X89" s="1559" t="str">
        <f>_xlfn.XLOOKUP(事故加停電時間!$B89,饋線資料表[饋線
代號],饋線資料表[S/S],"找不到")</f>
        <v>芳苑</v>
      </c>
      <c r="Y89" s="1560" t="str">
        <f>_xlfn.XLOOKUP(事故加停電時間!$B89,饋線資料表[饋線
代號],饋線資料表[饋線別],"找不到")</f>
        <v>芳中線</v>
      </c>
      <c r="Z89" s="1561" t="s">
        <v>3279</v>
      </c>
      <c r="AA89" s="1562" t="s">
        <v>3096</v>
      </c>
      <c r="AB89" s="1614"/>
      <c r="AC89" s="1553" t="s">
        <v>3091</v>
      </c>
      <c r="AD89" s="1560">
        <v>1</v>
      </c>
      <c r="AE89" s="1564" t="str">
        <f>_xlfn.XLOOKUP(事故加停電時間!$B89,線名!$A$4:$A$3600,線名!$S$4:$S$3600,"找不到")</f>
        <v>二林巡修課</v>
      </c>
      <c r="AF89" s="1565" t="s">
        <v>3242</v>
      </c>
      <c r="AG89" s="1566"/>
      <c r="AH89" s="1567"/>
      <c r="AI89"/>
      <c r="AJ89"/>
      <c r="AK89"/>
      <c r="AL89"/>
      <c r="AM89" s="1028"/>
      <c r="AN89"/>
      <c r="AO89"/>
      <c r="AP89" s="1028"/>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row>
    <row r="90" spans="2:164" ht="14.45" hidden="1" customHeight="1">
      <c r="B90" s="1590" t="s">
        <v>370</v>
      </c>
      <c r="C90" s="1591" t="s">
        <v>3278</v>
      </c>
      <c r="D90" s="1659">
        <v>0.72499999999999998</v>
      </c>
      <c r="E90" s="1571">
        <v>81</v>
      </c>
      <c r="F90" s="1571">
        <v>269</v>
      </c>
      <c r="G90" s="1572">
        <f t="shared" si="48"/>
        <v>2.3712614732314844E-2</v>
      </c>
      <c r="H90" s="1572">
        <f t="shared" si="49"/>
        <v>2.9274833002857831E-4</v>
      </c>
      <c r="I90" s="1571"/>
      <c r="J90" s="1687"/>
      <c r="K90" s="1574">
        <f t="shared" si="50"/>
        <v>0</v>
      </c>
      <c r="L90" s="1574">
        <f t="shared" si="51"/>
        <v>0</v>
      </c>
      <c r="M90" s="1644"/>
      <c r="N90" s="1644"/>
      <c r="O90" s="1574">
        <f t="shared" si="52"/>
        <v>0</v>
      </c>
      <c r="P90" s="1574">
        <f t="shared" si="53"/>
        <v>0</v>
      </c>
      <c r="Q90" s="1574"/>
      <c r="R90" s="1575"/>
      <c r="S90" s="1574">
        <f t="shared" si="46"/>
        <v>0</v>
      </c>
      <c r="T90" s="1574">
        <f t="shared" si="47"/>
        <v>0</v>
      </c>
      <c r="U90" s="1556">
        <f t="shared" si="54"/>
        <v>2.3712614732314844E-2</v>
      </c>
      <c r="V90" s="1556">
        <f t="shared" si="55"/>
        <v>2.9274833002857831E-4</v>
      </c>
      <c r="W90" s="1645"/>
      <c r="X90" s="1577" t="str">
        <f>_xlfn.XLOOKUP(事故加停電時間!$B90,饋線資料表[饋線
代號],饋線資料表[S/S],"找不到")</f>
        <v>福興</v>
      </c>
      <c r="Y90" s="1578" t="str">
        <f>_xlfn.XLOOKUP(事故加停電時間!$B90,饋線資料表[饋線
代號],饋線資料表[饋線別],"找不到")</f>
        <v>9I32</v>
      </c>
      <c r="Z90" s="1579" t="s">
        <v>3280</v>
      </c>
      <c r="AA90" s="1580" t="s">
        <v>3094</v>
      </c>
      <c r="AB90" s="1703"/>
      <c r="AC90" s="1577" t="s">
        <v>1231</v>
      </c>
      <c r="AD90" s="1706">
        <v>1</v>
      </c>
      <c r="AE90" s="1583" t="str">
        <f>_xlfn.XLOOKUP(事故加停電時間!$B90,線名!$A$4:$A$3600,線名!$S$4:$S$3600,"找不到")</f>
        <v>秀水服務所</v>
      </c>
      <c r="AF90" s="1584" t="s">
        <v>3242</v>
      </c>
      <c r="AG90" s="1585"/>
      <c r="AH90" s="1586"/>
      <c r="AI90"/>
      <c r="AJ90"/>
      <c r="AK90"/>
      <c r="AL90"/>
      <c r="AM90" s="1028"/>
      <c r="AN90"/>
      <c r="AO90"/>
      <c r="AP90" s="1028"/>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row>
    <row r="91" spans="2:164" ht="14.45" hidden="1" customHeight="1">
      <c r="B91" s="1550" t="s">
        <v>784</v>
      </c>
      <c r="C91" s="1551" t="s">
        <v>3281</v>
      </c>
      <c r="D91" s="1611">
        <v>0.62916666666666665</v>
      </c>
      <c r="E91" s="1553">
        <v>1</v>
      </c>
      <c r="F91" s="1553">
        <v>208</v>
      </c>
      <c r="G91" s="1554">
        <f t="shared" si="48"/>
        <v>2.263630209886405E-4</v>
      </c>
      <c r="H91" s="1554">
        <f t="shared" si="49"/>
        <v>2.263630209886405E-4</v>
      </c>
      <c r="I91" s="1650">
        <v>3</v>
      </c>
      <c r="J91" s="1650">
        <v>87</v>
      </c>
      <c r="K91" s="1556">
        <f t="shared" si="50"/>
        <v>2.8404205999055368E-4</v>
      </c>
      <c r="L91" s="1556">
        <f t="shared" si="51"/>
        <v>9.4680686663517897E-5</v>
      </c>
      <c r="M91" s="1650">
        <v>54</v>
      </c>
      <c r="N91" s="1650">
        <v>465</v>
      </c>
      <c r="O91" s="1556">
        <f t="shared" si="52"/>
        <v>2.7326805081849821E-2</v>
      </c>
      <c r="P91" s="1556">
        <f t="shared" si="53"/>
        <v>5.0605194596018191E-4</v>
      </c>
      <c r="Q91" s="1556"/>
      <c r="R91" s="1557"/>
      <c r="S91" s="1556">
        <f t="shared" si="46"/>
        <v>0</v>
      </c>
      <c r="T91" s="1556">
        <f t="shared" si="47"/>
        <v>0</v>
      </c>
      <c r="U91" s="1556">
        <f t="shared" si="54"/>
        <v>2.7837210162829015E-2</v>
      </c>
      <c r="V91" s="1556">
        <f t="shared" si="55"/>
        <v>8.2709565361234038E-4</v>
      </c>
      <c r="W91" s="1651"/>
      <c r="X91" s="1559" t="str">
        <f>_xlfn.XLOOKUP(事故加停電時間!$B91,饋線資料表[饋線
代號],饋線資料表[S/S],"找不到")</f>
        <v>鹿港</v>
      </c>
      <c r="Y91" s="1560" t="str">
        <f>_xlfn.XLOOKUP(事故加停電時間!$B91,饋線資料表[饋線
代號],饋線資料表[饋線別],"找不到")</f>
        <v>龍山線</v>
      </c>
      <c r="Z91" s="1561" t="s">
        <v>3282</v>
      </c>
      <c r="AA91" s="1562" t="s">
        <v>3093</v>
      </c>
      <c r="AB91" s="1664"/>
      <c r="AC91" s="1553">
        <v>51</v>
      </c>
      <c r="AD91" s="1553">
        <v>2</v>
      </c>
      <c r="AE91" s="1564" t="str">
        <f>_xlfn.XLOOKUP(事故加停電時間!$B91,線名!$A$4:$A$3600,線名!$S$4:$S$3600,"找不到")</f>
        <v>鹿和巡修課</v>
      </c>
      <c r="AF91" s="1565" t="s">
        <v>3150</v>
      </c>
      <c r="AG91" s="1566"/>
      <c r="AH91" s="1567"/>
      <c r="AI91"/>
      <c r="AJ91"/>
      <c r="AK91"/>
      <c r="AL91"/>
      <c r="AM91" s="1028"/>
      <c r="AN91"/>
      <c r="AO91"/>
      <c r="AP91" s="1028"/>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row>
    <row r="92" spans="2:164" ht="14.45" hidden="1" customHeight="1">
      <c r="B92" s="1568" t="s">
        <v>1194</v>
      </c>
      <c r="C92" s="1569" t="s">
        <v>3283</v>
      </c>
      <c r="D92" s="1659">
        <v>0.42777777777777781</v>
      </c>
      <c r="E92" s="1571">
        <v>2</v>
      </c>
      <c r="F92" s="1571">
        <v>1361</v>
      </c>
      <c r="G92" s="1572">
        <f t="shared" si="48"/>
        <v>2.962308380437882E-3</v>
      </c>
      <c r="H92" s="1572">
        <f t="shared" si="49"/>
        <v>1.481154190218941E-3</v>
      </c>
      <c r="I92" s="1644">
        <v>13</v>
      </c>
      <c r="J92" s="1644">
        <v>162</v>
      </c>
      <c r="K92" s="1574">
        <f t="shared" si="50"/>
        <v>2.2919255875099849E-3</v>
      </c>
      <c r="L92" s="1574">
        <f t="shared" si="51"/>
        <v>1.7630196826999884E-4</v>
      </c>
      <c r="M92" s="1644">
        <v>28</v>
      </c>
      <c r="N92" s="1644">
        <v>449</v>
      </c>
      <c r="O92" s="1574">
        <f t="shared" si="52"/>
        <v>1.3681903364755712E-2</v>
      </c>
      <c r="P92" s="1574">
        <f t="shared" si="53"/>
        <v>4.8863940588413264E-4</v>
      </c>
      <c r="Q92" s="1574"/>
      <c r="R92" s="1575"/>
      <c r="S92" s="1574">
        <f t="shared" si="46"/>
        <v>0</v>
      </c>
      <c r="T92" s="1574">
        <f t="shared" si="47"/>
        <v>0</v>
      </c>
      <c r="U92" s="1556">
        <f t="shared" si="54"/>
        <v>1.8936137332703579E-2</v>
      </c>
      <c r="V92" s="1556">
        <f t="shared" si="55"/>
        <v>2.1460955643730724E-3</v>
      </c>
      <c r="W92" s="1645"/>
      <c r="X92" s="1577" t="str">
        <f>_xlfn.XLOOKUP(事故加停電時間!$B92,饋線資料表[饋線
代號],饋線資料表[S/S],"找不到")</f>
        <v>草港</v>
      </c>
      <c r="Y92" s="1578" t="str">
        <f>_xlfn.XLOOKUP(事故加停電時間!$B92,饋線資料表[饋線
代號],饋線資料表[饋線別],"找不到")</f>
        <v>草鹿線</v>
      </c>
      <c r="Z92" s="1702" t="s">
        <v>3284</v>
      </c>
      <c r="AA92" s="1580" t="s">
        <v>3090</v>
      </c>
      <c r="AB92" s="1609"/>
      <c r="AC92" s="1578" t="s">
        <v>1231</v>
      </c>
      <c r="AD92" s="1577">
        <v>4</v>
      </c>
      <c r="AE92" s="1583" t="str">
        <f>_xlfn.XLOOKUP(事故加停電時間!$B92,線名!$A$4:$A$3600,線名!$S$4:$S$3600,"找不到")</f>
        <v>鹿和巡修課</v>
      </c>
      <c r="AF92" s="1584" t="s">
        <v>3150</v>
      </c>
      <c r="AG92" s="1585"/>
      <c r="AH92" s="1586"/>
      <c r="AI92"/>
      <c r="AJ92"/>
      <c r="AK92"/>
      <c r="AL92"/>
      <c r="AM92" s="1028"/>
      <c r="AN92"/>
      <c r="AO92"/>
      <c r="AP92" s="1028"/>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row>
    <row r="93" spans="2:164" ht="14.45" hidden="1" customHeight="1">
      <c r="B93" s="1592" t="s">
        <v>1484</v>
      </c>
      <c r="C93" s="1593" t="s">
        <v>3283</v>
      </c>
      <c r="D93" s="1552">
        <v>0.47013888888888888</v>
      </c>
      <c r="E93" s="1553">
        <v>4</v>
      </c>
      <c r="F93" s="1553">
        <v>1170</v>
      </c>
      <c r="G93" s="1554">
        <f t="shared" si="48"/>
        <v>5.0931679722444109E-3</v>
      </c>
      <c r="H93" s="1554">
        <f t="shared" si="49"/>
        <v>1.2732919930611027E-3</v>
      </c>
      <c r="I93" s="1650">
        <v>32</v>
      </c>
      <c r="J93" s="1650">
        <v>633</v>
      </c>
      <c r="K93" s="1556">
        <f t="shared" si="50"/>
        <v>2.2044275736278374E-2</v>
      </c>
      <c r="L93" s="1556">
        <f t="shared" si="51"/>
        <v>6.8888361675869918E-4</v>
      </c>
      <c r="M93" s="1650"/>
      <c r="N93" s="1650"/>
      <c r="O93" s="1556">
        <f t="shared" si="52"/>
        <v>0</v>
      </c>
      <c r="P93" s="1556">
        <f t="shared" si="53"/>
        <v>0</v>
      </c>
      <c r="Q93" s="1556"/>
      <c r="R93" s="1557"/>
      <c r="S93" s="1556">
        <f t="shared" si="46"/>
        <v>0</v>
      </c>
      <c r="T93" s="1556">
        <f t="shared" si="47"/>
        <v>0</v>
      </c>
      <c r="U93" s="1556">
        <f t="shared" si="54"/>
        <v>2.7137443708522786E-2</v>
      </c>
      <c r="V93" s="1556">
        <f t="shared" si="55"/>
        <v>1.9621756098198019E-3</v>
      </c>
      <c r="W93" s="1651"/>
      <c r="X93" s="1559" t="str">
        <f>_xlfn.XLOOKUP(事故加停電時間!$B93,饋線資料表[饋線
代號],饋線資料表[S/S],"找不到")</f>
        <v>員林</v>
      </c>
      <c r="Y93" s="1560" t="str">
        <f>_xlfn.XLOOKUP(事故加停電時間!$B93,饋線資料表[饋線
代號],饋線資料表[饋線別],"找不到")</f>
        <v>9C37</v>
      </c>
      <c r="Z93" s="1594" t="s">
        <v>3285</v>
      </c>
      <c r="AA93" s="1562" t="s">
        <v>3181</v>
      </c>
      <c r="AB93" s="1614"/>
      <c r="AC93" s="1560" t="s">
        <v>1231</v>
      </c>
      <c r="AD93" s="1553">
        <v>1</v>
      </c>
      <c r="AE93" s="1564" t="str">
        <f>_xlfn.XLOOKUP(事故加停電時間!$B93,線名!$A$4:$A$3600,線名!$S$4:$S$3600,"找不到")</f>
        <v>員林巡修課</v>
      </c>
      <c r="AF93" s="1565" t="s">
        <v>3181</v>
      </c>
      <c r="AG93" s="1566"/>
      <c r="AH93" s="1567"/>
      <c r="AI93"/>
      <c r="AJ93"/>
      <c r="AK93"/>
      <c r="AL93"/>
      <c r="AM93" s="1028"/>
      <c r="AN93"/>
      <c r="AO93"/>
      <c r="AP93" s="1028"/>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row>
    <row r="94" spans="2:164" ht="14.45" hidden="1" customHeight="1">
      <c r="B94" s="1590" t="s">
        <v>1378</v>
      </c>
      <c r="C94" s="1591" t="s">
        <v>3286</v>
      </c>
      <c r="D94" s="1615">
        <v>0.60763888888888895</v>
      </c>
      <c r="E94" s="1571">
        <v>2</v>
      </c>
      <c r="F94" s="1571">
        <v>2453</v>
      </c>
      <c r="G94" s="1572">
        <f t="shared" si="48"/>
        <v>5.3391201008186071E-3</v>
      </c>
      <c r="H94" s="1572">
        <f t="shared" si="49"/>
        <v>2.6695600504093035E-3</v>
      </c>
      <c r="I94" s="1644">
        <v>48</v>
      </c>
      <c r="J94" s="1644">
        <v>987</v>
      </c>
      <c r="K94" s="1574">
        <f t="shared" si="50"/>
        <v>5.1558531165181887E-2</v>
      </c>
      <c r="L94" s="1574">
        <f t="shared" si="51"/>
        <v>1.0741360659412892E-3</v>
      </c>
      <c r="M94" s="1644"/>
      <c r="N94" s="1644"/>
      <c r="O94" s="1574">
        <f t="shared" si="52"/>
        <v>0</v>
      </c>
      <c r="P94" s="1574">
        <f t="shared" si="53"/>
        <v>0</v>
      </c>
      <c r="Q94" s="1574"/>
      <c r="R94" s="1575"/>
      <c r="S94" s="1574">
        <f t="shared" si="46"/>
        <v>0</v>
      </c>
      <c r="T94" s="1574">
        <f t="shared" si="47"/>
        <v>0</v>
      </c>
      <c r="U94" s="1556">
        <f t="shared" si="54"/>
        <v>5.6897651266000493E-2</v>
      </c>
      <c r="V94" s="1556">
        <f t="shared" si="55"/>
        <v>3.7436961163505927E-3</v>
      </c>
      <c r="W94" s="1645"/>
      <c r="X94" s="1577" t="str">
        <f>_xlfn.XLOOKUP(事故加停電時間!$B94,饋線資料表[饋線
代號],饋線資料表[S/S],"找不到")</f>
        <v>員林</v>
      </c>
      <c r="Y94" s="1578" t="str">
        <f>_xlfn.XLOOKUP(事故加停電時間!$B94,饋線資料表[饋線
代號],饋線資料表[饋線別],"找不到")</f>
        <v>9C40</v>
      </c>
      <c r="Z94" s="1707" t="s">
        <v>3287</v>
      </c>
      <c r="AA94" s="1580" t="s">
        <v>3128</v>
      </c>
      <c r="AB94" s="1581"/>
      <c r="AC94" s="1577" t="s">
        <v>1231</v>
      </c>
      <c r="AD94" s="1577">
        <v>2</v>
      </c>
      <c r="AE94" s="1583" t="str">
        <f>_xlfn.XLOOKUP(事故加停電時間!$B94,線名!$A$4:$A$3600,線名!$S$4:$S$3600,"找不到")</f>
        <v>員林巡修課</v>
      </c>
      <c r="AF94" s="1584" t="s">
        <v>3128</v>
      </c>
      <c r="AG94" s="1585"/>
      <c r="AH94" s="1586"/>
      <c r="AI94"/>
      <c r="AJ94"/>
      <c r="AK94"/>
      <c r="AL94"/>
      <c r="AM94" s="1028"/>
      <c r="AN94"/>
      <c r="AO94"/>
      <c r="AP94" s="1028"/>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row>
    <row r="95" spans="2:164" ht="14.45" hidden="1" customHeight="1">
      <c r="B95" s="1592" t="s">
        <v>3034</v>
      </c>
      <c r="C95" s="1593" t="s">
        <v>3288</v>
      </c>
      <c r="D95" s="1603">
        <v>0.76041666666666663</v>
      </c>
      <c r="E95" s="1553">
        <v>2</v>
      </c>
      <c r="F95" s="1553">
        <v>1792</v>
      </c>
      <c r="G95" s="1554">
        <f t="shared" si="48"/>
        <v>3.9004089770350364E-3</v>
      </c>
      <c r="H95" s="1554">
        <f t="shared" si="49"/>
        <v>1.9502044885175182E-3</v>
      </c>
      <c r="I95" s="1650">
        <v>3</v>
      </c>
      <c r="J95" s="1650">
        <v>1632</v>
      </c>
      <c r="K95" s="1556">
        <f t="shared" si="50"/>
        <v>5.3282372632710764E-3</v>
      </c>
      <c r="L95" s="1556">
        <f t="shared" si="51"/>
        <v>1.7760790877570255E-3</v>
      </c>
      <c r="M95" s="1650">
        <v>44</v>
      </c>
      <c r="N95" s="1650">
        <v>839</v>
      </c>
      <c r="O95" s="1556">
        <f t="shared" si="52"/>
        <v>4.0175083090464678E-2</v>
      </c>
      <c r="P95" s="1556">
        <f t="shared" si="53"/>
        <v>9.1307007023783355E-4</v>
      </c>
      <c r="Q95" s="1556"/>
      <c r="R95" s="1557"/>
      <c r="S95" s="1556">
        <f t="shared" si="46"/>
        <v>0</v>
      </c>
      <c r="T95" s="1556">
        <f t="shared" si="47"/>
        <v>0</v>
      </c>
      <c r="U95" s="1556">
        <f t="shared" si="54"/>
        <v>4.9403729330770793E-2</v>
      </c>
      <c r="V95" s="1556">
        <f t="shared" si="55"/>
        <v>4.6393536465123772E-3</v>
      </c>
      <c r="W95" s="1651"/>
      <c r="X95" s="1559" t="str">
        <f>_xlfn.XLOOKUP(事故加停電時間!$B95,饋線資料表[饋線
代號],饋線資料表[S/S],"找不到")</f>
        <v>員林</v>
      </c>
      <c r="Y95" s="1560" t="str">
        <f>_xlfn.XLOOKUP(事故加停電時間!$B95,饋線資料表[饋線
代號],饋線資料表[饋線別],"找不到")</f>
        <v>9C39</v>
      </c>
      <c r="Z95" s="1708" t="s">
        <v>3289</v>
      </c>
      <c r="AA95" s="1616" t="s">
        <v>3194</v>
      </c>
      <c r="AB95" s="1595"/>
      <c r="AC95" s="1602" t="s">
        <v>1231</v>
      </c>
      <c r="AD95" s="1559">
        <v>2</v>
      </c>
      <c r="AE95" s="1564" t="str">
        <f>_xlfn.XLOOKUP(事故加停電時間!$B95,線名!$A$4:$A$3600,線名!$S$4:$S$3600,"找不到")</f>
        <v>員林巡修課</v>
      </c>
      <c r="AF95" s="1617" t="s">
        <v>3105</v>
      </c>
      <c r="AG95" s="1566"/>
      <c r="AH95" s="1567"/>
      <c r="AI95"/>
      <c r="AJ95"/>
      <c r="AK95"/>
      <c r="AL95"/>
      <c r="AM95" s="1028"/>
      <c r="AN95"/>
      <c r="AO95"/>
      <c r="AP95" s="1028"/>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row>
    <row r="96" spans="2:164" ht="14.45" hidden="1" customHeight="1">
      <c r="B96" s="1629" t="s">
        <v>3290</v>
      </c>
      <c r="C96" s="1630" t="s">
        <v>3291</v>
      </c>
      <c r="D96" s="1709">
        <v>7.013888888888889E-2</v>
      </c>
      <c r="E96" s="1571">
        <v>35</v>
      </c>
      <c r="F96" s="1571">
        <v>1076</v>
      </c>
      <c r="G96" s="1572">
        <f t="shared" si="48"/>
        <v>4.0984766204000968E-2</v>
      </c>
      <c r="H96" s="1572">
        <f t="shared" si="49"/>
        <v>1.1709933201143133E-3</v>
      </c>
      <c r="I96" s="1644">
        <v>150</v>
      </c>
      <c r="J96" s="1644">
        <v>136</v>
      </c>
      <c r="K96" s="1574">
        <f t="shared" si="50"/>
        <v>2.2200988596962817E-2</v>
      </c>
      <c r="L96" s="1574">
        <f t="shared" si="51"/>
        <v>1.480065906464188E-4</v>
      </c>
      <c r="M96" s="1644">
        <v>159</v>
      </c>
      <c r="N96" s="1644">
        <v>640</v>
      </c>
      <c r="O96" s="1574">
        <f t="shared" si="52"/>
        <v>0.11074375488367334</v>
      </c>
      <c r="P96" s="1574">
        <f t="shared" si="53"/>
        <v>6.9650160304197072E-4</v>
      </c>
      <c r="Q96" s="1574"/>
      <c r="R96" s="1575"/>
      <c r="S96" s="1574">
        <f t="shared" si="46"/>
        <v>0</v>
      </c>
      <c r="T96" s="1574">
        <f t="shared" si="47"/>
        <v>0</v>
      </c>
      <c r="U96" s="1556">
        <f t="shared" si="54"/>
        <v>0.17392950968463711</v>
      </c>
      <c r="V96" s="1556">
        <f t="shared" si="55"/>
        <v>2.0155015138027029E-3</v>
      </c>
      <c r="W96" s="1645"/>
      <c r="X96" s="1577" t="str">
        <f>_xlfn.XLOOKUP(事故加停電時間!$B96,饋線資料表[饋線
代號],饋線資料表[S/S],"找不到")</f>
        <v>草港</v>
      </c>
      <c r="Y96" s="1578" t="str">
        <f>_xlfn.XLOOKUP(事故加停電時間!$B96,饋線資料表[饋線
代號],饋線資料表[饋線別],"找不到")</f>
        <v>草塭線</v>
      </c>
      <c r="Z96" s="1707" t="s">
        <v>3292</v>
      </c>
      <c r="AA96" s="1608" t="s">
        <v>3096</v>
      </c>
      <c r="AB96" s="1600"/>
      <c r="AC96" s="1582" t="s">
        <v>3091</v>
      </c>
      <c r="AD96" s="1577">
        <v>3</v>
      </c>
      <c r="AE96" s="1583" t="str">
        <f>_xlfn.XLOOKUP(事故加停電時間!$B96,線名!$A$4:$A$3600,線名!$S$4:$S$3600,"找不到")</f>
        <v>鹿和巡修課</v>
      </c>
      <c r="AF96" s="1610" t="s">
        <v>3242</v>
      </c>
      <c r="AG96" s="1585"/>
      <c r="AH96" s="1586"/>
      <c r="AI96"/>
      <c r="AJ96"/>
      <c r="AK96"/>
      <c r="AL96"/>
      <c r="AM96" s="1028"/>
      <c r="AN96"/>
      <c r="AO96"/>
      <c r="AP96" s="1028"/>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row>
    <row r="97" spans="2:164" ht="14.45" hidden="1" customHeight="1">
      <c r="B97" s="1550" t="s">
        <v>825</v>
      </c>
      <c r="C97" s="1551" t="s">
        <v>3293</v>
      </c>
      <c r="D97" s="1552">
        <v>6.8749999999999992E-2</v>
      </c>
      <c r="E97" s="1553">
        <v>28</v>
      </c>
      <c r="F97" s="1553">
        <v>14</v>
      </c>
      <c r="G97" s="1554">
        <f t="shared" si="48"/>
        <v>4.2660723186320709E-4</v>
      </c>
      <c r="H97" s="1554">
        <f t="shared" si="49"/>
        <v>1.5235972566543111E-5</v>
      </c>
      <c r="I97" s="1650"/>
      <c r="J97" s="1650"/>
      <c r="K97" s="1556">
        <f t="shared" si="50"/>
        <v>0</v>
      </c>
      <c r="L97" s="1556">
        <f t="shared" si="51"/>
        <v>0</v>
      </c>
      <c r="M97" s="1650"/>
      <c r="N97" s="1650"/>
      <c r="O97" s="1556">
        <f t="shared" si="52"/>
        <v>0</v>
      </c>
      <c r="P97" s="1556">
        <f t="shared" si="53"/>
        <v>0</v>
      </c>
      <c r="Q97" s="1556"/>
      <c r="R97" s="1557"/>
      <c r="S97" s="1556">
        <f t="shared" si="46"/>
        <v>0</v>
      </c>
      <c r="T97" s="1556">
        <f t="shared" si="47"/>
        <v>0</v>
      </c>
      <c r="U97" s="1556">
        <f t="shared" si="54"/>
        <v>4.2660723186320709E-4</v>
      </c>
      <c r="V97" s="1556">
        <f t="shared" si="55"/>
        <v>1.5235972566543111E-5</v>
      </c>
      <c r="W97" s="1651"/>
      <c r="X97" s="1559" t="str">
        <f>_xlfn.XLOOKUP(事故加停電時間!$B97,饋線資料表[饋線
代號],饋線資料表[S/S],"找不到")</f>
        <v>全興</v>
      </c>
      <c r="Y97" s="1560" t="str">
        <f>_xlfn.XLOOKUP(事故加停電時間!$B97,饋線資料表[饋線
代號],饋線資料表[饋線別],"找不到")</f>
        <v>IZ55</v>
      </c>
      <c r="Z97" s="1710" t="s">
        <v>3294</v>
      </c>
      <c r="AA97" s="1613" t="s">
        <v>3096</v>
      </c>
      <c r="AB97" s="1595"/>
      <c r="AC97" s="1560">
        <v>51</v>
      </c>
      <c r="AD97" s="1559">
        <v>1</v>
      </c>
      <c r="AE97" s="1564" t="str">
        <f>_xlfn.XLOOKUP(事故加停電時間!$B97,線名!$A$4:$A$3600,線名!$S$4:$S$3600,"找不到")</f>
        <v>鹿和巡修課</v>
      </c>
      <c r="AF97" s="1617" t="s">
        <v>3242</v>
      </c>
      <c r="AG97" s="1566"/>
      <c r="AH97" s="1567"/>
      <c r="AI97"/>
      <c r="AJ97"/>
      <c r="AK97"/>
      <c r="AL97"/>
      <c r="AM97" s="1028"/>
      <c r="AN97"/>
      <c r="AO97"/>
      <c r="AP97" s="1028"/>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row>
    <row r="98" spans="2:164" ht="14.45" hidden="1" customHeight="1">
      <c r="B98" s="1590" t="s">
        <v>3295</v>
      </c>
      <c r="C98" s="1591" t="s">
        <v>3296</v>
      </c>
      <c r="D98" s="1711">
        <v>0.70486111111111116</v>
      </c>
      <c r="E98" s="1571">
        <v>1</v>
      </c>
      <c r="F98" s="1571">
        <v>139</v>
      </c>
      <c r="G98" s="1572">
        <f t="shared" si="48"/>
        <v>1.5127144191067802E-4</v>
      </c>
      <c r="H98" s="1572">
        <f t="shared" si="49"/>
        <v>1.5127144191067802E-4</v>
      </c>
      <c r="I98" s="1644"/>
      <c r="J98" s="1644"/>
      <c r="K98" s="1574">
        <f t="shared" si="50"/>
        <v>0</v>
      </c>
      <c r="L98" s="1574">
        <f t="shared" si="51"/>
        <v>0</v>
      </c>
      <c r="M98" s="1644"/>
      <c r="N98" s="1644"/>
      <c r="O98" s="1574">
        <f t="shared" si="52"/>
        <v>0</v>
      </c>
      <c r="P98" s="1574">
        <f t="shared" si="53"/>
        <v>0</v>
      </c>
      <c r="Q98" s="1574"/>
      <c r="R98" s="1575"/>
      <c r="S98" s="1574">
        <f t="shared" si="46"/>
        <v>0</v>
      </c>
      <c r="T98" s="1574">
        <f t="shared" si="47"/>
        <v>0</v>
      </c>
      <c r="U98" s="1556">
        <f t="shared" si="54"/>
        <v>1.5127144191067802E-4</v>
      </c>
      <c r="V98" s="1556">
        <f t="shared" si="55"/>
        <v>1.5127144191067802E-4</v>
      </c>
      <c r="W98" s="1645"/>
      <c r="X98" s="1577" t="str">
        <f>_xlfn.XLOOKUP(事故加停電時間!$B98,饋線資料表[饋線
代號],饋線資料表[S/S],"找不到")</f>
        <v>彰濱</v>
      </c>
      <c r="Y98" s="1578" t="str">
        <f>_xlfn.XLOOKUP(事故加停電時間!$B98,饋線資料表[饋線
代號],饋線資料表[饋線別],"找不到")</f>
        <v>9A61</v>
      </c>
      <c r="Z98" s="1702" t="s">
        <v>3297</v>
      </c>
      <c r="AA98" s="1608" t="s">
        <v>3128</v>
      </c>
      <c r="AB98" s="1600"/>
      <c r="AC98" s="1582">
        <v>51</v>
      </c>
      <c r="AD98" s="1577">
        <v>1</v>
      </c>
      <c r="AE98" s="1583" t="str">
        <f>_xlfn.XLOOKUP(事故加停電時間!$B98,線名!$A$4:$A$3600,線名!$S$4:$S$3600,"找不到")</f>
        <v>鹿和巡修課</v>
      </c>
      <c r="AF98" s="1610" t="s">
        <v>3242</v>
      </c>
      <c r="AG98" s="1585"/>
      <c r="AH98" s="1586"/>
      <c r="AI98"/>
      <c r="AJ98"/>
      <c r="AK98"/>
      <c r="AL98"/>
      <c r="AM98" s="1028"/>
      <c r="AN98"/>
      <c r="AO98"/>
      <c r="AP98" s="102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row>
    <row r="99" spans="2:164" ht="14.45" hidden="1" customHeight="1">
      <c r="B99" s="1667" t="s">
        <v>512</v>
      </c>
      <c r="C99" s="1668" t="s">
        <v>3298</v>
      </c>
      <c r="D99" s="1712">
        <v>0.36736111111111108</v>
      </c>
      <c r="E99" s="1553">
        <v>2</v>
      </c>
      <c r="F99" s="1553">
        <v>1235</v>
      </c>
      <c r="G99" s="1554">
        <f t="shared" si="48"/>
        <v>2.688060874240106E-3</v>
      </c>
      <c r="H99" s="1554">
        <f t="shared" si="49"/>
        <v>1.344030437120053E-3</v>
      </c>
      <c r="I99" s="1650">
        <v>362</v>
      </c>
      <c r="J99" s="1650">
        <v>67</v>
      </c>
      <c r="K99" s="1556">
        <f t="shared" si="50"/>
        <v>2.6395234187781186E-2</v>
      </c>
      <c r="L99" s="1556">
        <f t="shared" si="51"/>
        <v>7.2915011568456319E-5</v>
      </c>
      <c r="M99" s="1650"/>
      <c r="N99" s="1650"/>
      <c r="O99" s="1556">
        <f t="shared" si="52"/>
        <v>0</v>
      </c>
      <c r="P99" s="1556">
        <f t="shared" si="53"/>
        <v>0</v>
      </c>
      <c r="Q99" s="1556"/>
      <c r="R99" s="1557"/>
      <c r="S99" s="1556">
        <f t="shared" ref="S99:S130" si="56">Q99*R99/918878</f>
        <v>0</v>
      </c>
      <c r="T99" s="1556">
        <f t="shared" ref="T99:T130" si="57">R99/918878</f>
        <v>0</v>
      </c>
      <c r="U99" s="1556">
        <f t="shared" si="54"/>
        <v>2.9083295062021293E-2</v>
      </c>
      <c r="V99" s="1556">
        <f t="shared" si="55"/>
        <v>1.4169454486885093E-3</v>
      </c>
      <c r="W99" s="1651"/>
      <c r="X99" s="1559" t="str">
        <f>_xlfn.XLOOKUP(事故加停電時間!$B99,饋線資料表[饋線
代號],饋線資料表[S/S],"找不到")</f>
        <v>大霞</v>
      </c>
      <c r="Y99" s="1560" t="str">
        <f>_xlfn.XLOOKUP(事故加停電時間!$B99,饋線資料表[饋線
代號],饋線資料表[饋線別],"找不到")</f>
        <v>9K35</v>
      </c>
      <c r="Z99" s="1713" t="s">
        <v>3299</v>
      </c>
      <c r="AA99" s="1616" t="s">
        <v>3094</v>
      </c>
      <c r="AB99" s="1595"/>
      <c r="AC99" s="1602">
        <v>51</v>
      </c>
      <c r="AD99" s="1559">
        <v>1</v>
      </c>
      <c r="AE99" s="1564" t="str">
        <f>_xlfn.XLOOKUP(事故加停電時間!$B99,線名!$A$4:$A$3600,線名!$S$4:$S$3600,"找不到")</f>
        <v>鹿和巡修課</v>
      </c>
      <c r="AF99" s="1617" t="s">
        <v>3242</v>
      </c>
      <c r="AG99" s="1566"/>
      <c r="AH99" s="1567"/>
      <c r="AI99"/>
      <c r="AJ99"/>
      <c r="AK99"/>
      <c r="AL99"/>
      <c r="AM99" s="1028"/>
      <c r="AN99"/>
      <c r="AO99"/>
      <c r="AP99" s="1028"/>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row>
    <row r="100" spans="2:164" ht="14.45" hidden="1" customHeight="1">
      <c r="B100" s="1568" t="s">
        <v>1450</v>
      </c>
      <c r="C100" s="1569" t="s">
        <v>3300</v>
      </c>
      <c r="D100" s="1635">
        <v>0.58750000000000002</v>
      </c>
      <c r="E100" s="1571">
        <v>4</v>
      </c>
      <c r="F100" s="1571">
        <v>1597</v>
      </c>
      <c r="G100" s="1572">
        <f t="shared" si="48"/>
        <v>6.951956625362671E-3</v>
      </c>
      <c r="H100" s="1572">
        <f t="shared" si="49"/>
        <v>1.7379891563406677E-3</v>
      </c>
      <c r="I100" s="1644"/>
      <c r="J100" s="1644"/>
      <c r="K100" s="1574">
        <f t="shared" si="50"/>
        <v>0</v>
      </c>
      <c r="L100" s="1574">
        <f t="shared" si="51"/>
        <v>0</v>
      </c>
      <c r="M100" s="1644"/>
      <c r="N100" s="1644"/>
      <c r="O100" s="1574">
        <f t="shared" si="52"/>
        <v>0</v>
      </c>
      <c r="P100" s="1574">
        <f t="shared" si="53"/>
        <v>0</v>
      </c>
      <c r="Q100" s="1574"/>
      <c r="R100" s="1575"/>
      <c r="S100" s="1574">
        <f t="shared" si="56"/>
        <v>0</v>
      </c>
      <c r="T100" s="1574">
        <f t="shared" si="57"/>
        <v>0</v>
      </c>
      <c r="U100" s="1556">
        <f t="shared" si="54"/>
        <v>6.951956625362671E-3</v>
      </c>
      <c r="V100" s="1556">
        <f t="shared" si="55"/>
        <v>1.7379891563406677E-3</v>
      </c>
      <c r="W100" s="1645"/>
      <c r="X100" s="1577" t="str">
        <f>_xlfn.XLOOKUP(事故加停電時間!$B100,饋線資料表[饋線
代號],饋線資料表[S/S],"找不到")</f>
        <v>全興</v>
      </c>
      <c r="Y100" s="1578" t="str">
        <f>_xlfn.XLOOKUP(事故加停電時間!$B100,饋線資料表[饋線
代號],饋線資料表[饋線別],"找不到")</f>
        <v>IZ26</v>
      </c>
      <c r="Z100" s="1702" t="s">
        <v>3301</v>
      </c>
      <c r="AA100" s="1619" t="s">
        <v>3212</v>
      </c>
      <c r="AB100" s="1600"/>
      <c r="AC100" s="1578" t="s">
        <v>1231</v>
      </c>
      <c r="AD100" s="1577">
        <v>1</v>
      </c>
      <c r="AE100" s="1583" t="str">
        <f>_xlfn.XLOOKUP(事故加停電時間!$B100,線名!$A$4:$A$3600,線名!$S$4:$S$3600,"找不到")</f>
        <v>鹿和巡修課</v>
      </c>
      <c r="AF100" s="1610" t="s">
        <v>3264</v>
      </c>
      <c r="AG100" s="1585"/>
      <c r="AH100" s="1586"/>
      <c r="AI100"/>
      <c r="AJ100"/>
      <c r="AK100"/>
      <c r="AL100"/>
      <c r="AM100" s="1028"/>
      <c r="AN100"/>
      <c r="AO100"/>
      <c r="AP100" s="1028"/>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row>
    <row r="101" spans="2:164" ht="14.45" hidden="1" customHeight="1">
      <c r="B101" s="1667" t="s">
        <v>1196</v>
      </c>
      <c r="C101" s="1593" t="s">
        <v>3302</v>
      </c>
      <c r="D101" s="1712">
        <v>0.52083333333333337</v>
      </c>
      <c r="E101" s="1553">
        <v>27</v>
      </c>
      <c r="F101" s="1553">
        <v>1044</v>
      </c>
      <c r="G101" s="1554">
        <f t="shared" si="48"/>
        <v>3.0676542478979798E-2</v>
      </c>
      <c r="H101" s="1554">
        <f t="shared" si="49"/>
        <v>1.1361682399622147E-3</v>
      </c>
      <c r="I101" s="1650"/>
      <c r="J101" s="1650"/>
      <c r="K101" s="1556">
        <f t="shared" si="50"/>
        <v>0</v>
      </c>
      <c r="L101" s="1556">
        <f t="shared" si="51"/>
        <v>0</v>
      </c>
      <c r="M101" s="1650"/>
      <c r="N101" s="1650"/>
      <c r="O101" s="1556">
        <f t="shared" si="52"/>
        <v>0</v>
      </c>
      <c r="P101" s="1556">
        <f t="shared" si="53"/>
        <v>0</v>
      </c>
      <c r="Q101" s="1556"/>
      <c r="R101" s="1557"/>
      <c r="S101" s="1556">
        <f t="shared" si="56"/>
        <v>0</v>
      </c>
      <c r="T101" s="1556">
        <f t="shared" si="57"/>
        <v>0</v>
      </c>
      <c r="U101" s="1556">
        <f t="shared" si="54"/>
        <v>3.0676542478979798E-2</v>
      </c>
      <c r="V101" s="1556">
        <f t="shared" si="55"/>
        <v>1.1361682399622147E-3</v>
      </c>
      <c r="W101" s="1651"/>
      <c r="X101" s="1559" t="str">
        <f>_xlfn.XLOOKUP(事故加停電時間!$B101,饋線資料表[饋線
代號],饋線資料表[S/S],"找不到")</f>
        <v>草港</v>
      </c>
      <c r="Y101" s="1560" t="str">
        <f>_xlfn.XLOOKUP(事故加停電時間!$B101,饋線資料表[饋線
代號],饋線資料表[饋線別],"找不到")</f>
        <v>草中線</v>
      </c>
      <c r="Z101" s="1714" t="s">
        <v>3303</v>
      </c>
      <c r="AA101" s="1628" t="s">
        <v>3097</v>
      </c>
      <c r="AB101" s="1595"/>
      <c r="AC101" s="1560" t="s">
        <v>3091</v>
      </c>
      <c r="AD101" s="1559">
        <v>4</v>
      </c>
      <c r="AE101" s="1564" t="str">
        <f>_xlfn.XLOOKUP(事故加停電時間!$B101,線名!$A$4:$A$3600,線名!$S$4:$S$3600,"找不到")</f>
        <v>鹿和巡修課</v>
      </c>
      <c r="AF101" s="1617" t="s">
        <v>3150</v>
      </c>
      <c r="AG101" s="1566"/>
      <c r="AH101" s="1567"/>
      <c r="AI101"/>
      <c r="AJ101"/>
      <c r="AK101"/>
      <c r="AL101"/>
      <c r="AM101" s="1028"/>
      <c r="AN101"/>
      <c r="AO101"/>
      <c r="AP101" s="1028"/>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row>
    <row r="102" spans="2:164" ht="14.45" hidden="1" customHeight="1">
      <c r="B102" s="1597" t="s">
        <v>227</v>
      </c>
      <c r="C102" s="1598" t="s">
        <v>3302</v>
      </c>
      <c r="D102" s="1570">
        <v>0.72777777777777775</v>
      </c>
      <c r="E102" s="1571">
        <v>40</v>
      </c>
      <c r="F102" s="1571">
        <v>334</v>
      </c>
      <c r="G102" s="1572">
        <f t="shared" si="48"/>
        <v>1.4539470963501139E-2</v>
      </c>
      <c r="H102" s="1572">
        <f t="shared" si="49"/>
        <v>3.634867740875285E-4</v>
      </c>
      <c r="I102" s="1644">
        <v>96</v>
      </c>
      <c r="J102" s="1644">
        <v>352</v>
      </c>
      <c r="K102" s="1574">
        <f t="shared" si="50"/>
        <v>3.6775284640616059E-2</v>
      </c>
      <c r="L102" s="1574">
        <f t="shared" si="51"/>
        <v>3.8307588167308391E-4</v>
      </c>
      <c r="M102" s="1644"/>
      <c r="N102" s="1644"/>
      <c r="O102" s="1574">
        <f t="shared" si="52"/>
        <v>0</v>
      </c>
      <c r="P102" s="1574">
        <f t="shared" si="53"/>
        <v>0</v>
      </c>
      <c r="Q102" s="1574"/>
      <c r="R102" s="1575"/>
      <c r="S102" s="1574">
        <f t="shared" si="56"/>
        <v>0</v>
      </c>
      <c r="T102" s="1574">
        <f t="shared" si="57"/>
        <v>0</v>
      </c>
      <c r="U102" s="1556">
        <f t="shared" si="54"/>
        <v>5.1314755604117197E-2</v>
      </c>
      <c r="V102" s="1556">
        <f t="shared" si="55"/>
        <v>7.4656265576061235E-4</v>
      </c>
      <c r="W102" s="1645"/>
      <c r="X102" s="1577" t="str">
        <f>_xlfn.XLOOKUP(事故加停電時間!$B102,饋線資料表[饋線
代號],饋線資料表[S/S],"找不到")</f>
        <v>大城</v>
      </c>
      <c r="Y102" s="1578" t="str">
        <f>_xlfn.XLOOKUP(事故加停電時間!$B102,饋線資料表[饋線
代號],饋線資料表[饋線別],"找不到")</f>
        <v>9L34</v>
      </c>
      <c r="Z102" s="1715" t="s">
        <v>3304</v>
      </c>
      <c r="AA102" s="1626" t="s">
        <v>3097</v>
      </c>
      <c r="AB102" s="1600"/>
      <c r="AC102" s="1582">
        <v>51</v>
      </c>
      <c r="AD102" s="1582">
        <v>2</v>
      </c>
      <c r="AE102" s="1583" t="str">
        <f>_xlfn.XLOOKUP(事故加停電時間!$B102,線名!$A$4:$A$3600,線名!$S$4:$S$3600,"找不到")</f>
        <v>二林巡修課</v>
      </c>
      <c r="AF102" s="1610" t="s">
        <v>3150</v>
      </c>
      <c r="AG102" s="1585"/>
      <c r="AH102" s="1586"/>
      <c r="AI102"/>
      <c r="AJ102"/>
      <c r="AK102"/>
      <c r="AL102"/>
      <c r="AM102" s="1028"/>
      <c r="AN102"/>
      <c r="AO102"/>
      <c r="AP102" s="1028"/>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row>
    <row r="103" spans="2:164" ht="14.45" hidden="1" customHeight="1">
      <c r="B103" s="1592" t="s">
        <v>3305</v>
      </c>
      <c r="C103" s="1593" t="s">
        <v>3306</v>
      </c>
      <c r="D103" s="1603">
        <v>0.59097222222222223</v>
      </c>
      <c r="E103" s="1553">
        <v>2</v>
      </c>
      <c r="F103" s="1553">
        <v>645</v>
      </c>
      <c r="G103" s="1554">
        <f t="shared" si="48"/>
        <v>1.4038860436314724E-3</v>
      </c>
      <c r="H103" s="1554">
        <f t="shared" si="49"/>
        <v>7.0194302181573619E-4</v>
      </c>
      <c r="I103" s="1650">
        <v>36</v>
      </c>
      <c r="J103" s="1650">
        <v>444</v>
      </c>
      <c r="K103" s="1556">
        <f t="shared" si="50"/>
        <v>1.739512753597322E-2</v>
      </c>
      <c r="L103" s="1556">
        <f t="shared" si="51"/>
        <v>4.8319798711036723E-4</v>
      </c>
      <c r="M103" s="1650">
        <v>184</v>
      </c>
      <c r="N103" s="1650">
        <v>24</v>
      </c>
      <c r="O103" s="1556">
        <f t="shared" si="52"/>
        <v>4.8058610609895986E-3</v>
      </c>
      <c r="P103" s="1556">
        <f t="shared" si="53"/>
        <v>2.6118810114073903E-5</v>
      </c>
      <c r="Q103" s="1556"/>
      <c r="R103" s="1557"/>
      <c r="S103" s="1556">
        <f t="shared" si="56"/>
        <v>0</v>
      </c>
      <c r="T103" s="1556">
        <f t="shared" si="57"/>
        <v>0</v>
      </c>
      <c r="U103" s="1556">
        <f t="shared" si="54"/>
        <v>2.3604874640594291E-2</v>
      </c>
      <c r="V103" s="1556">
        <f t="shared" si="55"/>
        <v>1.2112598190401772E-3</v>
      </c>
      <c r="W103" s="1651"/>
      <c r="X103" s="1559" t="str">
        <f>_xlfn.XLOOKUP(事故加停電時間!$B103,饋線資料表[饋線
代號],饋線資料表[S/S],"找不到")</f>
        <v>福興</v>
      </c>
      <c r="Y103" s="1560" t="str">
        <f>_xlfn.XLOOKUP(事故加停電時間!$B103,饋線資料表[饋線
代號],饋線資料表[饋線別],"找不到")</f>
        <v>9I30</v>
      </c>
      <c r="Z103" s="1561" t="s">
        <v>3307</v>
      </c>
      <c r="AA103" s="1628" t="s">
        <v>3308</v>
      </c>
      <c r="AB103" s="1595"/>
      <c r="AC103" s="1553">
        <v>51</v>
      </c>
      <c r="AD103" s="1602">
        <v>2</v>
      </c>
      <c r="AE103" s="1564" t="str">
        <f>_xlfn.XLOOKUP(事故加停電時間!$B103,線名!$A$4:$A$3600,線名!$S$4:$S$3600,"找不到")</f>
        <v>秀水服務所</v>
      </c>
      <c r="AF103" s="1617" t="s">
        <v>3150</v>
      </c>
      <c r="AG103" s="1566"/>
      <c r="AH103" s="1567"/>
      <c r="AI103"/>
      <c r="AJ103"/>
      <c r="AK103"/>
      <c r="AL103"/>
      <c r="AM103" s="1028"/>
      <c r="AN103"/>
      <c r="AO103"/>
      <c r="AP103" s="1028"/>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row>
    <row r="104" spans="2:164" ht="14.45" hidden="1" customHeight="1">
      <c r="B104" s="1597" t="s">
        <v>1450</v>
      </c>
      <c r="C104" s="1598" t="s">
        <v>3309</v>
      </c>
      <c r="D104" s="1615">
        <v>0.81944444444444453</v>
      </c>
      <c r="E104" s="1571">
        <v>54</v>
      </c>
      <c r="F104" s="1571">
        <v>177</v>
      </c>
      <c r="G104" s="1572">
        <f t="shared" si="48"/>
        <v>1.0401816127929932E-2</v>
      </c>
      <c r="H104" s="1572">
        <f t="shared" si="49"/>
        <v>1.9262622459129505E-4</v>
      </c>
      <c r="I104" s="1644"/>
      <c r="J104" s="1644"/>
      <c r="K104" s="1574">
        <f t="shared" si="50"/>
        <v>0</v>
      </c>
      <c r="L104" s="1574">
        <f t="shared" si="51"/>
        <v>0</v>
      </c>
      <c r="M104" s="1644"/>
      <c r="N104" s="1644"/>
      <c r="O104" s="1574">
        <f t="shared" si="52"/>
        <v>0</v>
      </c>
      <c r="P104" s="1574">
        <f t="shared" si="53"/>
        <v>0</v>
      </c>
      <c r="Q104" s="1574"/>
      <c r="R104" s="1575"/>
      <c r="S104" s="1574">
        <f t="shared" si="56"/>
        <v>0</v>
      </c>
      <c r="T104" s="1574">
        <f t="shared" si="57"/>
        <v>0</v>
      </c>
      <c r="U104" s="1556">
        <f t="shared" si="54"/>
        <v>1.0401816127929932E-2</v>
      </c>
      <c r="V104" s="1556">
        <f t="shared" si="55"/>
        <v>1.9262622459129505E-4</v>
      </c>
      <c r="W104" s="1645"/>
      <c r="X104" s="1577" t="str">
        <f>_xlfn.XLOOKUP(事故加停電時間!$B104,饋線資料表[饋線
代號],饋線資料表[S/S],"找不到")</f>
        <v>全興</v>
      </c>
      <c r="Y104" s="1578" t="str">
        <f>_xlfn.XLOOKUP(事故加停電時間!$B104,饋線資料表[饋線
代號],饋線資料表[饋線別],"找不到")</f>
        <v>IZ26</v>
      </c>
      <c r="Z104" s="1716" t="s">
        <v>3310</v>
      </c>
      <c r="AA104" s="1580" t="s">
        <v>3088</v>
      </c>
      <c r="AB104" s="1600"/>
      <c r="AC104" s="1571">
        <v>51</v>
      </c>
      <c r="AD104" s="1600">
        <v>2</v>
      </c>
      <c r="AE104" s="1583" t="str">
        <f>_xlfn.XLOOKUP(事故加停電時間!$B104,線名!$A$4:$A$3600,線名!$S$4:$S$3600,"找不到")</f>
        <v>鹿和巡修課</v>
      </c>
      <c r="AF104" s="1584" t="s">
        <v>3089</v>
      </c>
      <c r="AG104" s="1585"/>
      <c r="AH104" s="1586"/>
      <c r="AI104"/>
      <c r="AJ104"/>
      <c r="AK104"/>
      <c r="AL104"/>
      <c r="AM104" s="1028"/>
      <c r="AN104"/>
      <c r="AO104"/>
      <c r="AP104" s="1028"/>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row>
    <row r="105" spans="2:164" ht="14.45" hidden="1" customHeight="1">
      <c r="B105" s="1592" t="s">
        <v>48</v>
      </c>
      <c r="C105" s="1593" t="s">
        <v>3311</v>
      </c>
      <c r="D105" s="1712">
        <v>0.15486111111111112</v>
      </c>
      <c r="E105" s="1553">
        <v>66</v>
      </c>
      <c r="F105" s="1553">
        <v>514</v>
      </c>
      <c r="G105" s="1554">
        <f t="shared" si="48"/>
        <v>3.6918938096243463E-2</v>
      </c>
      <c r="H105" s="1554">
        <f t="shared" si="49"/>
        <v>5.5937784994308272E-4</v>
      </c>
      <c r="I105" s="1650">
        <v>131</v>
      </c>
      <c r="J105" s="1650">
        <v>189</v>
      </c>
      <c r="K105" s="1556">
        <f t="shared" si="50"/>
        <v>2.6944817483931491E-2</v>
      </c>
      <c r="L105" s="1556">
        <f t="shared" si="51"/>
        <v>2.0568562964833197E-4</v>
      </c>
      <c r="M105" s="1650"/>
      <c r="N105" s="1650"/>
      <c r="O105" s="1556">
        <f t="shared" si="52"/>
        <v>0</v>
      </c>
      <c r="P105" s="1556">
        <f t="shared" si="53"/>
        <v>0</v>
      </c>
      <c r="Q105" s="1556"/>
      <c r="R105" s="1557"/>
      <c r="S105" s="1556">
        <f t="shared" si="56"/>
        <v>0</v>
      </c>
      <c r="T105" s="1556">
        <f t="shared" si="57"/>
        <v>0</v>
      </c>
      <c r="U105" s="1556">
        <f t="shared" si="54"/>
        <v>6.3863755580174958E-2</v>
      </c>
      <c r="V105" s="1556">
        <f t="shared" si="55"/>
        <v>7.6506347959141472E-4</v>
      </c>
      <c r="W105" s="1651"/>
      <c r="X105" s="1559" t="str">
        <f>_xlfn.XLOOKUP(事故加停電時間!$B105,饋線資料表[饋線
代號],饋線資料表[S/S],"找不到")</f>
        <v>漢寶</v>
      </c>
      <c r="Y105" s="1560" t="str">
        <f>_xlfn.XLOOKUP(事故加停電時間!$B105,饋線資料表[饋線
代號],饋線資料表[饋線別],"找不到")</f>
        <v>9G29</v>
      </c>
      <c r="Z105" s="1561" t="s">
        <v>3312</v>
      </c>
      <c r="AA105" s="1562" t="s">
        <v>3097</v>
      </c>
      <c r="AB105" s="1595"/>
      <c r="AC105" s="1560">
        <v>51</v>
      </c>
      <c r="AD105" s="1595">
        <v>2</v>
      </c>
      <c r="AE105" s="1564" t="str">
        <f>_xlfn.XLOOKUP(事故加停電時間!$B105,線名!$A$4:$A$3600,線名!$S$4:$S$3600,"找不到")</f>
        <v>二林巡修課</v>
      </c>
      <c r="AF105" s="1565" t="s">
        <v>3181</v>
      </c>
      <c r="AG105" s="1566"/>
      <c r="AH105" s="1567"/>
      <c r="AI105"/>
      <c r="AJ105"/>
      <c r="AK105"/>
      <c r="AL105"/>
      <c r="AM105" s="1028"/>
      <c r="AN105"/>
      <c r="AO105"/>
      <c r="AP105" s="1028"/>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row>
    <row r="106" spans="2:164" ht="14.45" hidden="1" customHeight="1">
      <c r="B106" s="1568" t="s">
        <v>888</v>
      </c>
      <c r="C106" s="1569" t="s">
        <v>3313</v>
      </c>
      <c r="D106" s="1709">
        <v>0.19583333333333333</v>
      </c>
      <c r="E106" s="1571">
        <v>3</v>
      </c>
      <c r="F106" s="1571">
        <v>709</v>
      </c>
      <c r="G106" s="1572">
        <f t="shared" si="48"/>
        <v>2.3147795463597997E-3</v>
      </c>
      <c r="H106" s="1572">
        <f t="shared" si="49"/>
        <v>7.7159318211993317E-4</v>
      </c>
      <c r="I106" s="1644">
        <v>159</v>
      </c>
      <c r="J106" s="1644">
        <v>285</v>
      </c>
      <c r="K106" s="1574">
        <f t="shared" si="50"/>
        <v>4.9315578346635788E-2</v>
      </c>
      <c r="L106" s="1574">
        <f t="shared" si="51"/>
        <v>3.1016087010462759E-4</v>
      </c>
      <c r="M106" s="1644">
        <v>61</v>
      </c>
      <c r="N106" s="1644">
        <v>687</v>
      </c>
      <c r="O106" s="1574">
        <f t="shared" si="52"/>
        <v>4.5606707310437297E-2</v>
      </c>
      <c r="P106" s="1574">
        <f t="shared" si="53"/>
        <v>7.4765093951536545E-4</v>
      </c>
      <c r="Q106" s="1574"/>
      <c r="R106" s="1575"/>
      <c r="S106" s="1574">
        <f t="shared" si="56"/>
        <v>0</v>
      </c>
      <c r="T106" s="1574">
        <f t="shared" si="57"/>
        <v>0</v>
      </c>
      <c r="U106" s="1556">
        <f t="shared" si="54"/>
        <v>9.7237065203432893E-2</v>
      </c>
      <c r="V106" s="1556">
        <f t="shared" si="55"/>
        <v>1.829404991739926E-3</v>
      </c>
      <c r="W106" s="1645"/>
      <c r="X106" s="1577" t="str">
        <f>_xlfn.XLOOKUP(事故加停電時間!$B106,饋線資料表[饋線
代號],饋線資料表[S/S],"找不到")</f>
        <v>大村</v>
      </c>
      <c r="Y106" s="1578" t="str">
        <f>_xlfn.XLOOKUP(事故加停電時間!$B106,饋線資料表[饋線
代號],饋線資料表[饋線別],"找不到")</f>
        <v>南寮線</v>
      </c>
      <c r="Z106" s="1702" t="s">
        <v>3314</v>
      </c>
      <c r="AA106" s="1580" t="s">
        <v>3120</v>
      </c>
      <c r="AB106" s="1609"/>
      <c r="AC106" s="1578" t="s">
        <v>3091</v>
      </c>
      <c r="AD106" s="1578">
        <v>3</v>
      </c>
      <c r="AE106" s="1583" t="str">
        <f>_xlfn.XLOOKUP(事故加停電時間!$B106,線名!$A$4:$A$3600,線名!$S$4:$S$3600,"找不到")</f>
        <v>花壇服務所</v>
      </c>
      <c r="AF106" s="1584" t="s">
        <v>3116</v>
      </c>
      <c r="AG106" s="1585"/>
      <c r="AH106" s="1586"/>
      <c r="AI106"/>
      <c r="AJ106"/>
      <c r="AK106"/>
      <c r="AL106"/>
      <c r="AM106" s="1028"/>
      <c r="AN106"/>
      <c r="AO106"/>
      <c r="AP106" s="1028"/>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row>
    <row r="107" spans="2:164" ht="14.45" hidden="1" customHeight="1">
      <c r="B107" s="1587" t="s">
        <v>3315</v>
      </c>
      <c r="C107" s="1588" t="s">
        <v>3316</v>
      </c>
      <c r="D107" s="1712">
        <v>0.8569444444444444</v>
      </c>
      <c r="E107" s="1553">
        <v>2</v>
      </c>
      <c r="F107" s="1553">
        <v>797</v>
      </c>
      <c r="G107" s="1554">
        <f t="shared" si="48"/>
        <v>1.7347243050764084E-3</v>
      </c>
      <c r="H107" s="1554">
        <f t="shared" si="49"/>
        <v>8.6736215253820418E-4</v>
      </c>
      <c r="I107" s="1650">
        <v>4</v>
      </c>
      <c r="J107" s="1650">
        <v>1140</v>
      </c>
      <c r="K107" s="1556">
        <f t="shared" si="50"/>
        <v>4.9625739216740414E-3</v>
      </c>
      <c r="L107" s="1556">
        <f t="shared" si="51"/>
        <v>1.2406434804185104E-3</v>
      </c>
      <c r="M107" s="1650">
        <v>61</v>
      </c>
      <c r="N107" s="1650">
        <v>226</v>
      </c>
      <c r="O107" s="1556">
        <f t="shared" si="52"/>
        <v>1.5003079843025952E-2</v>
      </c>
      <c r="P107" s="1556">
        <f t="shared" si="53"/>
        <v>2.4595212857419591E-4</v>
      </c>
      <c r="Q107" s="1556"/>
      <c r="R107" s="1557"/>
      <c r="S107" s="1556">
        <f t="shared" si="56"/>
        <v>0</v>
      </c>
      <c r="T107" s="1556">
        <f t="shared" si="57"/>
        <v>0</v>
      </c>
      <c r="U107" s="1556">
        <f t="shared" si="54"/>
        <v>2.1700378069776403E-2</v>
      </c>
      <c r="V107" s="1556">
        <f t="shared" si="55"/>
        <v>2.3539577615309102E-3</v>
      </c>
      <c r="W107" s="1651"/>
      <c r="X107" s="1559" t="str">
        <f>_xlfn.XLOOKUP(事故加停電時間!$B107,饋線資料表[饋線
代號],饋線資料表[S/S],"找不到")</f>
        <v>伸港</v>
      </c>
      <c r="Y107" s="1560" t="str">
        <f>_xlfn.XLOOKUP(事故加停電時間!$B107,饋線資料表[饋線
代號],饋線資料表[饋線別],"找不到")</f>
        <v>伸工線</v>
      </c>
      <c r="Z107" s="1717" t="s">
        <v>3317</v>
      </c>
      <c r="AA107" s="1562" t="s">
        <v>3181</v>
      </c>
      <c r="AB107" s="1664"/>
      <c r="AC107" s="1559" t="s">
        <v>1231</v>
      </c>
      <c r="AD107" s="1559">
        <v>3</v>
      </c>
      <c r="AE107" s="1564" t="str">
        <f>_xlfn.XLOOKUP(事故加停電時間!$B107,線名!$A$4:$A$3600,線名!$S$4:$S$3600,"找不到")</f>
        <v>鹿和巡修課</v>
      </c>
      <c r="AF107" s="1565" t="s">
        <v>3181</v>
      </c>
      <c r="AG107" s="1566"/>
      <c r="AH107" s="1567"/>
      <c r="AI107"/>
      <c r="AJ107"/>
      <c r="AK107"/>
      <c r="AL107"/>
      <c r="AM107" s="1028"/>
      <c r="AN107"/>
      <c r="AO107"/>
      <c r="AP107" s="1028"/>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row>
    <row r="108" spans="2:164" ht="14.45" hidden="1" customHeight="1">
      <c r="B108" s="1597" t="s">
        <v>704</v>
      </c>
      <c r="C108" s="1598" t="s">
        <v>3318</v>
      </c>
      <c r="D108" s="1718">
        <v>0.65555555555555556</v>
      </c>
      <c r="E108" s="1571">
        <v>2</v>
      </c>
      <c r="F108" s="1571">
        <v>48</v>
      </c>
      <c r="G108" s="1572">
        <f t="shared" si="48"/>
        <v>1.0447524045629561E-4</v>
      </c>
      <c r="H108" s="1572">
        <f t="shared" si="49"/>
        <v>5.2237620228147807E-5</v>
      </c>
      <c r="I108" s="1644">
        <v>32</v>
      </c>
      <c r="J108" s="1644">
        <v>251</v>
      </c>
      <c r="K108" s="1574">
        <f t="shared" si="50"/>
        <v>8.7410951181767331E-3</v>
      </c>
      <c r="L108" s="1574">
        <f t="shared" si="51"/>
        <v>2.7315922244302291E-4</v>
      </c>
      <c r="M108" s="1644">
        <v>1</v>
      </c>
      <c r="N108" s="1644">
        <v>59</v>
      </c>
      <c r="O108" s="1574">
        <f t="shared" si="52"/>
        <v>6.4208741530431682E-5</v>
      </c>
      <c r="P108" s="1574">
        <f t="shared" si="53"/>
        <v>6.4208741530431682E-5</v>
      </c>
      <c r="Q108" s="1574"/>
      <c r="R108" s="1575"/>
      <c r="S108" s="1574">
        <f t="shared" si="56"/>
        <v>0</v>
      </c>
      <c r="T108" s="1574">
        <f t="shared" si="57"/>
        <v>0</v>
      </c>
      <c r="U108" s="1556">
        <f t="shared" si="54"/>
        <v>8.9097791001634605E-3</v>
      </c>
      <c r="V108" s="1556">
        <f t="shared" si="55"/>
        <v>3.8960558420160241E-4</v>
      </c>
      <c r="W108" s="1645"/>
      <c r="X108" s="1577" t="str">
        <f>_xlfn.XLOOKUP(事故加停電時間!$B108,饋線資料表[饋線
代號],饋線資料表[S/S],"找不到")</f>
        <v>二水</v>
      </c>
      <c r="Y108" s="1578" t="str">
        <f>_xlfn.XLOOKUP(事故加停電時間!$B108,饋線資料表[饋線
代號],饋線資料表[饋線別],"找不到")</f>
        <v>大同線</v>
      </c>
      <c r="Z108" s="1719" t="s">
        <v>3319</v>
      </c>
      <c r="AA108" s="1580" t="s">
        <v>3320</v>
      </c>
      <c r="AB108" s="1571"/>
      <c r="AC108" s="1578" t="s">
        <v>1231</v>
      </c>
      <c r="AD108" s="1577">
        <v>2</v>
      </c>
      <c r="AE108" s="1583" t="str">
        <f>_xlfn.XLOOKUP(事故加停電時間!$B108,線名!$A$4:$A$3600,線名!$S$4:$S$3600,"找不到")</f>
        <v>田中服務所</v>
      </c>
      <c r="AF108" s="1610" t="s">
        <v>3132</v>
      </c>
      <c r="AG108" s="1585"/>
      <c r="AH108" s="1586"/>
      <c r="AI108"/>
      <c r="AJ108"/>
      <c r="AK108"/>
      <c r="AL108"/>
      <c r="AM108" s="1028"/>
      <c r="AN108"/>
      <c r="AO108"/>
      <c r="AP108" s="102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row>
    <row r="109" spans="2:164" ht="14.45" hidden="1" customHeight="1">
      <c r="B109" s="1550" t="s">
        <v>48</v>
      </c>
      <c r="C109" s="1551" t="s">
        <v>3321</v>
      </c>
      <c r="D109" s="1712">
        <v>0.63263888888888886</v>
      </c>
      <c r="E109" s="1553">
        <v>34</v>
      </c>
      <c r="F109" s="1553">
        <v>177</v>
      </c>
      <c r="G109" s="1554">
        <f t="shared" si="48"/>
        <v>6.549291636104031E-3</v>
      </c>
      <c r="H109" s="1554">
        <f t="shared" si="49"/>
        <v>1.9262622459129505E-4</v>
      </c>
      <c r="I109" s="1650"/>
      <c r="J109" s="1650"/>
      <c r="K109" s="1556">
        <f t="shared" si="50"/>
        <v>0</v>
      </c>
      <c r="L109" s="1556">
        <f t="shared" si="51"/>
        <v>0</v>
      </c>
      <c r="M109" s="1650"/>
      <c r="N109" s="1650"/>
      <c r="O109" s="1556">
        <f t="shared" si="52"/>
        <v>0</v>
      </c>
      <c r="P109" s="1556">
        <f t="shared" si="53"/>
        <v>0</v>
      </c>
      <c r="Q109" s="1556"/>
      <c r="R109" s="1557"/>
      <c r="S109" s="1556">
        <f t="shared" si="56"/>
        <v>0</v>
      </c>
      <c r="T109" s="1556">
        <f t="shared" si="57"/>
        <v>0</v>
      </c>
      <c r="U109" s="1556">
        <f t="shared" si="54"/>
        <v>6.549291636104031E-3</v>
      </c>
      <c r="V109" s="1556">
        <f t="shared" si="55"/>
        <v>1.9262622459129505E-4</v>
      </c>
      <c r="W109" s="1651"/>
      <c r="X109" s="1559" t="str">
        <f>_xlfn.XLOOKUP(事故加停電時間!$B109,饋線資料表[饋線
代號],饋線資料表[S/S],"找不到")</f>
        <v>漢寶</v>
      </c>
      <c r="Y109" s="1560" t="str">
        <f>_xlfn.XLOOKUP(事故加停電時間!$B109,饋線資料表[饋線
代號],饋線資料表[饋線別],"找不到")</f>
        <v>9G29</v>
      </c>
      <c r="Z109" s="1720" t="s">
        <v>3322</v>
      </c>
      <c r="AA109" s="1562" t="s">
        <v>3096</v>
      </c>
      <c r="AB109" s="1553"/>
      <c r="AC109" s="1603">
        <v>51</v>
      </c>
      <c r="AD109" s="1559">
        <v>2</v>
      </c>
      <c r="AE109" s="1564" t="str">
        <f>_xlfn.XLOOKUP(事故加停電時間!$B109,線名!$A$4:$A$3600,線名!$S$4:$S$3600,"找不到")</f>
        <v>二林巡修課</v>
      </c>
      <c r="AF109" s="1565" t="s">
        <v>3242</v>
      </c>
      <c r="AG109" s="1566"/>
      <c r="AH109" s="1567"/>
      <c r="AI109"/>
      <c r="AJ109"/>
      <c r="AK109"/>
      <c r="AL109"/>
      <c r="AM109" s="1028"/>
      <c r="AN109"/>
      <c r="AO109"/>
      <c r="AP109" s="1028"/>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row>
    <row r="110" spans="2:164" ht="14.45" hidden="1" customHeight="1">
      <c r="B110" s="1629" t="s">
        <v>66</v>
      </c>
      <c r="C110" s="1630" t="s">
        <v>3321</v>
      </c>
      <c r="D110" s="1709">
        <v>0.63958333333333328</v>
      </c>
      <c r="E110" s="1571">
        <v>87</v>
      </c>
      <c r="F110" s="1571">
        <v>347</v>
      </c>
      <c r="G110" s="1572">
        <f t="shared" si="48"/>
        <v>3.285419827224071E-2</v>
      </c>
      <c r="H110" s="1572">
        <f t="shared" si="49"/>
        <v>3.776344628993185E-4</v>
      </c>
      <c r="I110" s="1644"/>
      <c r="J110" s="1644"/>
      <c r="K110" s="1574">
        <f t="shared" si="50"/>
        <v>0</v>
      </c>
      <c r="L110" s="1574">
        <f t="shared" si="51"/>
        <v>0</v>
      </c>
      <c r="M110" s="1644"/>
      <c r="N110" s="1644"/>
      <c r="O110" s="1574">
        <f t="shared" si="52"/>
        <v>0</v>
      </c>
      <c r="P110" s="1574">
        <f t="shared" si="53"/>
        <v>0</v>
      </c>
      <c r="Q110" s="1574"/>
      <c r="R110" s="1575"/>
      <c r="S110" s="1574">
        <f t="shared" si="56"/>
        <v>0</v>
      </c>
      <c r="T110" s="1574">
        <f t="shared" si="57"/>
        <v>0</v>
      </c>
      <c r="U110" s="1556">
        <f t="shared" si="54"/>
        <v>3.285419827224071E-2</v>
      </c>
      <c r="V110" s="1556">
        <f t="shared" si="55"/>
        <v>3.776344628993185E-4</v>
      </c>
      <c r="W110" s="1645"/>
      <c r="X110" s="1577" t="str">
        <f>_xlfn.XLOOKUP(事故加停電時間!$B110,饋線資料表[饋線
代號],饋線資料表[S/S],"找不到")</f>
        <v>漢寶</v>
      </c>
      <c r="Y110" s="1578" t="str">
        <f>_xlfn.XLOOKUP(事故加停電時間!$B110,饋線資料表[饋線
代號],饋線資料表[饋線別],"找不到")</f>
        <v>9G23</v>
      </c>
      <c r="Z110" s="1721" t="s">
        <v>3323</v>
      </c>
      <c r="AA110" s="1580" t="s">
        <v>3094</v>
      </c>
      <c r="AB110" s="1600"/>
      <c r="AC110" s="1578">
        <v>51</v>
      </c>
      <c r="AD110" s="1577">
        <v>2</v>
      </c>
      <c r="AE110" s="1583" t="str">
        <f>_xlfn.XLOOKUP(事故加停電時間!$B110,線名!$A$4:$A$3600,線名!$S$4:$S$3600,"找不到")</f>
        <v>二林巡修課</v>
      </c>
      <c r="AF110" s="1610" t="s">
        <v>3150</v>
      </c>
      <c r="AG110" s="1585"/>
      <c r="AH110" s="1586"/>
      <c r="AI110"/>
      <c r="AJ110"/>
      <c r="AK110"/>
      <c r="AL110"/>
      <c r="AM110" s="1028"/>
      <c r="AN110"/>
      <c r="AO110"/>
      <c r="AP110" s="1028"/>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row>
    <row r="111" spans="2:164" ht="14.45" hidden="1" customHeight="1">
      <c r="B111" s="1667" t="s">
        <v>1434</v>
      </c>
      <c r="C111" s="1668" t="s">
        <v>3321</v>
      </c>
      <c r="D111" s="1712">
        <v>0.67152777777777783</v>
      </c>
      <c r="E111" s="1553">
        <v>103</v>
      </c>
      <c r="F111" s="1553">
        <v>957</v>
      </c>
      <c r="G111" s="1554">
        <f t="shared" si="48"/>
        <v>0.10727321798976577</v>
      </c>
      <c r="H111" s="1554">
        <f t="shared" si="49"/>
        <v>1.0414875532986968E-3</v>
      </c>
      <c r="I111" s="1650"/>
      <c r="J111" s="1650"/>
      <c r="K111" s="1556">
        <f t="shared" si="50"/>
        <v>0</v>
      </c>
      <c r="L111" s="1556">
        <f t="shared" si="51"/>
        <v>0</v>
      </c>
      <c r="M111" s="1650"/>
      <c r="N111" s="1650"/>
      <c r="O111" s="1556">
        <f t="shared" si="52"/>
        <v>0</v>
      </c>
      <c r="P111" s="1556">
        <f t="shared" si="53"/>
        <v>0</v>
      </c>
      <c r="Q111" s="1556"/>
      <c r="R111" s="1557"/>
      <c r="S111" s="1556">
        <f t="shared" si="56"/>
        <v>0</v>
      </c>
      <c r="T111" s="1556">
        <f t="shared" si="57"/>
        <v>0</v>
      </c>
      <c r="U111" s="1556">
        <f t="shared" si="54"/>
        <v>0.10727321798976577</v>
      </c>
      <c r="V111" s="1556">
        <f t="shared" si="55"/>
        <v>1.0414875532986968E-3</v>
      </c>
      <c r="W111" s="1651"/>
      <c r="X111" s="1559" t="str">
        <f>_xlfn.XLOOKUP(事故加停電時間!$B111,饋線資料表[饋線
代號],饋線資料表[S/S],"找不到")</f>
        <v>二林</v>
      </c>
      <c r="Y111" s="1560" t="str">
        <f>_xlfn.XLOOKUP(事故加停電時間!$B111,饋線資料表[饋線
代號],饋線資料表[饋線別],"找不到")</f>
        <v>三合線</v>
      </c>
      <c r="Z111" s="1722" t="s">
        <v>3324</v>
      </c>
      <c r="AA111" s="1562" t="s">
        <v>3090</v>
      </c>
      <c r="AB111" s="1595"/>
      <c r="AC111" s="1559" t="s">
        <v>1231</v>
      </c>
      <c r="AD111" s="1559">
        <v>4</v>
      </c>
      <c r="AE111" s="1564" t="str">
        <f>_xlfn.XLOOKUP(事故加停電時間!$B111,線名!$A$4:$A$3600,線名!$S$4:$S$3600,"找不到")</f>
        <v>二林巡修課</v>
      </c>
      <c r="AF111" s="1617" t="s">
        <v>3150</v>
      </c>
      <c r="AG111" s="1566"/>
      <c r="AH111" s="1567"/>
      <c r="AI111"/>
      <c r="AJ111"/>
      <c r="AK111"/>
      <c r="AL111"/>
      <c r="AM111" s="1028"/>
      <c r="AN111"/>
      <c r="AO111"/>
      <c r="AP111" s="1028"/>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row>
    <row r="112" spans="2:164" ht="14.45" hidden="1" customHeight="1">
      <c r="B112" s="1590" t="s">
        <v>403</v>
      </c>
      <c r="C112" s="1591" t="s">
        <v>3325</v>
      </c>
      <c r="D112" s="1709">
        <v>0.30069444444444443</v>
      </c>
      <c r="E112" s="1571">
        <v>3</v>
      </c>
      <c r="F112" s="1571">
        <v>2572</v>
      </c>
      <c r="G112" s="1572">
        <f t="shared" si="48"/>
        <v>8.3971974516747604E-3</v>
      </c>
      <c r="H112" s="1572">
        <f t="shared" si="49"/>
        <v>2.79906581722492E-3</v>
      </c>
      <c r="I112" s="1644">
        <v>46</v>
      </c>
      <c r="J112" s="1644">
        <v>386</v>
      </c>
      <c r="K112" s="1574">
        <f t="shared" si="50"/>
        <v>1.9323566349395676E-2</v>
      </c>
      <c r="L112" s="1574">
        <f t="shared" si="51"/>
        <v>4.2007752933468859E-4</v>
      </c>
      <c r="M112" s="1644">
        <v>181</v>
      </c>
      <c r="N112" s="1644">
        <v>627</v>
      </c>
      <c r="O112" s="1574">
        <f t="shared" si="52"/>
        <v>0.12350605847566271</v>
      </c>
      <c r="P112" s="1574">
        <f t="shared" si="53"/>
        <v>6.8235391423018073E-4</v>
      </c>
      <c r="Q112" s="1574"/>
      <c r="R112" s="1575"/>
      <c r="S112" s="1574">
        <f t="shared" si="56"/>
        <v>0</v>
      </c>
      <c r="T112" s="1574">
        <f t="shared" si="57"/>
        <v>0</v>
      </c>
      <c r="U112" s="1556">
        <f t="shared" si="54"/>
        <v>0.15122682227673315</v>
      </c>
      <c r="V112" s="1556">
        <f t="shared" si="55"/>
        <v>3.9014972607897894E-3</v>
      </c>
      <c r="W112" s="1645"/>
      <c r="X112" s="1577" t="str">
        <f>_xlfn.XLOOKUP(事故加停電時間!$B112,饋線資料表[饋線
代號],饋線資料表[S/S],"找不到")</f>
        <v>福工</v>
      </c>
      <c r="Y112" s="1578" t="str">
        <f>_xlfn.XLOOKUP(事故加停電時間!$B112,饋線資料表[饋線
代號],饋線資料表[饋線別],"找不到")</f>
        <v>金崙線</v>
      </c>
      <c r="Z112" s="1579" t="s">
        <v>3326</v>
      </c>
      <c r="AA112" s="1723" t="s">
        <v>3152</v>
      </c>
      <c r="AB112" s="1571"/>
      <c r="AC112" s="1577" t="s">
        <v>1231</v>
      </c>
      <c r="AD112" s="1577">
        <v>2</v>
      </c>
      <c r="AE112" s="1583" t="str">
        <f>_xlfn.XLOOKUP(事故加停電時間!$B112,線名!$A$4:$A$3600,線名!$S$4:$S$3600,"找不到")</f>
        <v>員林巡修課</v>
      </c>
      <c r="AF112" s="1584" t="s">
        <v>3150</v>
      </c>
      <c r="AG112" s="1585"/>
      <c r="AH112" s="1586"/>
      <c r="AI112"/>
      <c r="AJ112"/>
      <c r="AK112"/>
      <c r="AL112"/>
      <c r="AM112" s="1028"/>
      <c r="AN112"/>
      <c r="AO112"/>
      <c r="AP112" s="1028"/>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row>
    <row r="113" spans="2:134" ht="14.45" hidden="1" customHeight="1">
      <c r="B113" s="1587" t="s">
        <v>1440</v>
      </c>
      <c r="C113" s="1588" t="s">
        <v>3325</v>
      </c>
      <c r="D113" s="1611">
        <v>0.9555555555555556</v>
      </c>
      <c r="E113" s="1553">
        <v>51</v>
      </c>
      <c r="F113" s="1553">
        <v>1597</v>
      </c>
      <c r="G113" s="1554">
        <f t="shared" si="48"/>
        <v>8.8637446973374043E-2</v>
      </c>
      <c r="H113" s="1554">
        <f t="shared" si="49"/>
        <v>1.7379891563406677E-3</v>
      </c>
      <c r="I113" s="1650">
        <v>50</v>
      </c>
      <c r="J113" s="1650">
        <v>936</v>
      </c>
      <c r="K113" s="1556">
        <f t="shared" si="50"/>
        <v>5.0931679722444112E-2</v>
      </c>
      <c r="L113" s="1556">
        <f t="shared" si="51"/>
        <v>1.0186335944488822E-3</v>
      </c>
      <c r="M113" s="1650">
        <v>92</v>
      </c>
      <c r="N113" s="1650">
        <v>276</v>
      </c>
      <c r="O113" s="1556">
        <f t="shared" si="52"/>
        <v>2.7633701100690189E-2</v>
      </c>
      <c r="P113" s="1556">
        <f t="shared" si="53"/>
        <v>3.0036631631184991E-4</v>
      </c>
      <c r="Q113" s="1556"/>
      <c r="R113" s="1557"/>
      <c r="S113" s="1556">
        <f t="shared" si="56"/>
        <v>0</v>
      </c>
      <c r="T113" s="1556">
        <f t="shared" si="57"/>
        <v>0</v>
      </c>
      <c r="U113" s="1556">
        <f t="shared" si="54"/>
        <v>0.16720282779650836</v>
      </c>
      <c r="V113" s="1556">
        <f t="shared" si="55"/>
        <v>3.0569890671013995E-3</v>
      </c>
      <c r="W113" s="1651"/>
      <c r="X113" s="1559" t="str">
        <f>_xlfn.XLOOKUP(事故加停電時間!$B113,饋線資料表[饋線
代號],饋線資料表[S/S],"找不到")</f>
        <v>二林</v>
      </c>
      <c r="Y113" s="1560" t="str">
        <f>_xlfn.XLOOKUP(事故加停電時間!$B113,饋線資料表[饋線
代號],饋線資料表[饋線別],"找不到")</f>
        <v>北平線</v>
      </c>
      <c r="Z113" s="1589" t="s">
        <v>3327</v>
      </c>
      <c r="AA113" s="1724" t="s">
        <v>3152</v>
      </c>
      <c r="AB113" s="1664"/>
      <c r="AC113" s="1559" t="s">
        <v>1231</v>
      </c>
      <c r="AD113" s="1559">
        <v>1</v>
      </c>
      <c r="AE113" s="1564" t="str">
        <f>_xlfn.XLOOKUP(事故加停電時間!$B113,線名!$A$4:$A$3600,線名!$S$4:$S$3600,"找不到")</f>
        <v>二林巡修課</v>
      </c>
      <c r="AF113" s="1565" t="s">
        <v>3150</v>
      </c>
      <c r="AG113" s="1566"/>
      <c r="AH113" s="1567"/>
      <c r="AI113"/>
      <c r="AJ113"/>
      <c r="AK113"/>
      <c r="AL113"/>
      <c r="AM113" s="1028"/>
      <c r="AN113"/>
      <c r="AO113"/>
      <c r="AP113" s="1028"/>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row>
    <row r="114" spans="2:134" ht="14.45" hidden="1" customHeight="1">
      <c r="B114" s="1597" t="s">
        <v>1440</v>
      </c>
      <c r="C114" s="1598" t="s">
        <v>3328</v>
      </c>
      <c r="D114" s="1659">
        <v>0.20625000000000002</v>
      </c>
      <c r="E114" s="1571">
        <v>50</v>
      </c>
      <c r="F114" s="1571">
        <v>935</v>
      </c>
      <c r="G114" s="1572">
        <f t="shared" si="48"/>
        <v>5.0877265534706458E-2</v>
      </c>
      <c r="H114" s="1572">
        <f t="shared" si="49"/>
        <v>1.0175453106941292E-3</v>
      </c>
      <c r="I114" s="1644">
        <v>78</v>
      </c>
      <c r="J114" s="1644">
        <v>277</v>
      </c>
      <c r="K114" s="1574">
        <f t="shared" si="50"/>
        <v>2.351345880519503E-2</v>
      </c>
      <c r="L114" s="1574">
        <f t="shared" si="51"/>
        <v>3.0145460006660295E-4</v>
      </c>
      <c r="M114" s="1644"/>
      <c r="N114" s="1644"/>
      <c r="O114" s="1574">
        <f t="shared" si="52"/>
        <v>0</v>
      </c>
      <c r="P114" s="1574">
        <f t="shared" si="53"/>
        <v>0</v>
      </c>
      <c r="Q114" s="1574"/>
      <c r="R114" s="1575"/>
      <c r="S114" s="1574">
        <f t="shared" si="56"/>
        <v>0</v>
      </c>
      <c r="T114" s="1574">
        <f t="shared" si="57"/>
        <v>0</v>
      </c>
      <c r="U114" s="1556">
        <f t="shared" si="54"/>
        <v>7.4390724339901487E-2</v>
      </c>
      <c r="V114" s="1556">
        <f t="shared" si="55"/>
        <v>1.3189999107607322E-3</v>
      </c>
      <c r="W114" s="1645"/>
      <c r="X114" s="1577" t="str">
        <f>_xlfn.XLOOKUP(事故加停電時間!$B114,饋線資料表[饋線
代號],饋線資料表[S/S],"找不到")</f>
        <v>二林</v>
      </c>
      <c r="Y114" s="1578" t="str">
        <f>_xlfn.XLOOKUP(事故加停電時間!$B114,饋線資料表[饋線
代號],饋線資料表[饋線別],"找不到")</f>
        <v>北平線</v>
      </c>
      <c r="Z114" s="1599" t="s">
        <v>3329</v>
      </c>
      <c r="AA114" s="1723" t="s">
        <v>3181</v>
      </c>
      <c r="AB114" s="1609"/>
      <c r="AC114" s="1571" t="s">
        <v>3091</v>
      </c>
      <c r="AD114" s="1571">
        <v>1</v>
      </c>
      <c r="AE114" s="1583" t="str">
        <f>_xlfn.XLOOKUP(事故加停電時間!$B114,線名!$A$4:$A$3600,線名!$S$4:$S$3600,"找不到")</f>
        <v>二林巡修課</v>
      </c>
      <c r="AF114" s="1584" t="s">
        <v>3181</v>
      </c>
      <c r="AG114" s="1585"/>
      <c r="AH114" s="1586"/>
      <c r="AI114"/>
      <c r="AJ114"/>
      <c r="AK114"/>
      <c r="AL114"/>
      <c r="AM114" s="1028"/>
      <c r="AN114"/>
      <c r="AO114"/>
      <c r="AP114" s="1028"/>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row>
    <row r="115" spans="2:134" ht="14.45" hidden="1" customHeight="1">
      <c r="B115" s="1587" t="s">
        <v>1270</v>
      </c>
      <c r="C115" s="1588" t="s">
        <v>3330</v>
      </c>
      <c r="D115" s="1655">
        <v>9.3055555555555558E-2</v>
      </c>
      <c r="E115" s="1553">
        <v>2</v>
      </c>
      <c r="F115" s="1553">
        <v>3217</v>
      </c>
      <c r="G115" s="1554">
        <f t="shared" si="48"/>
        <v>7.0020176780813126E-3</v>
      </c>
      <c r="H115" s="1554">
        <f t="shared" si="49"/>
        <v>3.5010088390406563E-3</v>
      </c>
      <c r="I115" s="1650">
        <v>3</v>
      </c>
      <c r="J115" s="1650">
        <v>957</v>
      </c>
      <c r="K115" s="1556">
        <f t="shared" si="50"/>
        <v>3.1244626598960906E-3</v>
      </c>
      <c r="L115" s="1556">
        <f t="shared" si="51"/>
        <v>1.0414875532986968E-3</v>
      </c>
      <c r="M115" s="1650"/>
      <c r="N115" s="1650"/>
      <c r="O115" s="1556">
        <f t="shared" si="52"/>
        <v>0</v>
      </c>
      <c r="P115" s="1556">
        <f t="shared" si="53"/>
        <v>0</v>
      </c>
      <c r="Q115" s="1556"/>
      <c r="R115" s="1557"/>
      <c r="S115" s="1556">
        <f t="shared" si="56"/>
        <v>0</v>
      </c>
      <c r="T115" s="1556">
        <f t="shared" si="57"/>
        <v>0</v>
      </c>
      <c r="U115" s="1556">
        <f t="shared" si="54"/>
        <v>1.0126480337977403E-2</v>
      </c>
      <c r="V115" s="1556">
        <f t="shared" si="55"/>
        <v>4.5424963923393529E-3</v>
      </c>
      <c r="W115" s="1651"/>
      <c r="X115" s="1559" t="str">
        <f>_xlfn.XLOOKUP(事故加停電時間!$B115,饋線資料表[饋線
代號],饋線資料表[S/S],"找不到")</f>
        <v>溪湖</v>
      </c>
      <c r="Y115" s="1560" t="str">
        <f>_xlfn.XLOOKUP(事故加停電時間!$B115,饋線資料表[饋線
代號],饋線資料表[饋線別],"找不到")</f>
        <v>西寮線</v>
      </c>
      <c r="Z115" s="1589" t="s">
        <v>3331</v>
      </c>
      <c r="AA115" s="1724" t="s">
        <v>3096</v>
      </c>
      <c r="AB115" s="1614"/>
      <c r="AC115" s="1559" t="s">
        <v>3332</v>
      </c>
      <c r="AD115" s="1559">
        <v>2</v>
      </c>
      <c r="AE115" s="1564" t="str">
        <f>_xlfn.XLOOKUP(事故加停電時間!$B115,線名!$A$4:$A$3600,線名!$S$4:$S$3600,"找不到")</f>
        <v>員林巡修課</v>
      </c>
      <c r="AF115" s="1565" t="s">
        <v>3242</v>
      </c>
      <c r="AG115" s="1566"/>
      <c r="AH115" s="1567"/>
      <c r="AI115"/>
      <c r="AJ115"/>
      <c r="AK115"/>
      <c r="AL115"/>
      <c r="AM115" s="1028"/>
      <c r="AN115"/>
      <c r="AO115"/>
      <c r="AP115" s="1028"/>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row>
    <row r="116" spans="2:134" ht="14.45" hidden="1" customHeight="1">
      <c r="B116" s="1725" t="s">
        <v>741</v>
      </c>
      <c r="C116" s="1726" t="s">
        <v>3333</v>
      </c>
      <c r="D116" s="1727">
        <v>0.3527777777777778</v>
      </c>
      <c r="E116" s="1571">
        <v>51</v>
      </c>
      <c r="F116" s="1571">
        <v>1402</v>
      </c>
      <c r="G116" s="1572">
        <f t="shared" si="48"/>
        <v>7.7814465032354674E-2</v>
      </c>
      <c r="H116" s="1572">
        <f t="shared" si="49"/>
        <v>1.5257738241638171E-3</v>
      </c>
      <c r="I116" s="1644"/>
      <c r="J116" s="1644"/>
      <c r="K116" s="1574">
        <f t="shared" si="50"/>
        <v>0</v>
      </c>
      <c r="L116" s="1574">
        <f t="shared" si="51"/>
        <v>0</v>
      </c>
      <c r="M116" s="1644"/>
      <c r="N116" s="1644"/>
      <c r="O116" s="1574">
        <f t="shared" si="52"/>
        <v>0</v>
      </c>
      <c r="P116" s="1574">
        <f t="shared" si="53"/>
        <v>0</v>
      </c>
      <c r="Q116" s="1574"/>
      <c r="R116" s="1575"/>
      <c r="S116" s="1574">
        <f t="shared" si="56"/>
        <v>0</v>
      </c>
      <c r="T116" s="1574">
        <f t="shared" si="57"/>
        <v>0</v>
      </c>
      <c r="U116" s="1556">
        <f t="shared" si="54"/>
        <v>7.7814465032354674E-2</v>
      </c>
      <c r="V116" s="1556">
        <f t="shared" si="55"/>
        <v>1.5257738241638171E-3</v>
      </c>
      <c r="W116" s="1645"/>
      <c r="X116" s="1577" t="str">
        <f>_xlfn.XLOOKUP(事故加停電時間!$B116,饋線資料表[饋線
代號],饋線資料表[S/S],"找不到")</f>
        <v>漢寶</v>
      </c>
      <c r="Y116" s="1578" t="str">
        <f>_xlfn.XLOOKUP(事故加停電時間!$B116,饋線資料表[饋線
代號],饋線資料表[饋線別],"找不到")</f>
        <v>9G39</v>
      </c>
      <c r="Z116" s="1728" t="s">
        <v>3334</v>
      </c>
      <c r="AA116" s="1729" t="s">
        <v>3181</v>
      </c>
      <c r="AB116" s="1730" t="s">
        <v>3182</v>
      </c>
      <c r="AC116" s="1577">
        <v>51</v>
      </c>
      <c r="AD116" s="1577">
        <v>1</v>
      </c>
      <c r="AE116" s="1583" t="str">
        <f>_xlfn.XLOOKUP(事故加停電時間!$B116,線名!$A$4:$A$3600,線名!$S$4:$S$3600,"找不到")</f>
        <v>鹿和巡修課</v>
      </c>
      <c r="AF116" s="1584" t="s">
        <v>3181</v>
      </c>
      <c r="AG116" s="1585"/>
      <c r="AH116" s="1586"/>
      <c r="AI116"/>
      <c r="AJ116"/>
      <c r="AK116"/>
      <c r="AL116"/>
      <c r="AM116" s="1028"/>
      <c r="AN116"/>
      <c r="AO116"/>
      <c r="AP116" s="1028"/>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row>
    <row r="117" spans="2:134" ht="14.45" hidden="1" customHeight="1">
      <c r="B117" s="1667" t="s">
        <v>863</v>
      </c>
      <c r="C117" s="1668" t="s">
        <v>3335</v>
      </c>
      <c r="D117" s="1731">
        <v>8.7500000000000008E-2</v>
      </c>
      <c r="E117" s="1553">
        <v>3</v>
      </c>
      <c r="F117" s="1553">
        <v>4655</v>
      </c>
      <c r="G117" s="1554">
        <f t="shared" si="48"/>
        <v>1.5197882635126753E-2</v>
      </c>
      <c r="H117" s="1554">
        <f t="shared" si="49"/>
        <v>5.0659608783755845E-3</v>
      </c>
      <c r="I117" s="1650"/>
      <c r="J117" s="1650"/>
      <c r="K117" s="1556">
        <f t="shared" si="50"/>
        <v>0</v>
      </c>
      <c r="L117" s="1556">
        <f t="shared" si="51"/>
        <v>0</v>
      </c>
      <c r="M117" s="1650"/>
      <c r="N117" s="1650"/>
      <c r="O117" s="1556">
        <f t="shared" si="52"/>
        <v>0</v>
      </c>
      <c r="P117" s="1556">
        <f t="shared" si="53"/>
        <v>0</v>
      </c>
      <c r="Q117" s="1556"/>
      <c r="R117" s="1557"/>
      <c r="S117" s="1556">
        <f t="shared" si="56"/>
        <v>0</v>
      </c>
      <c r="T117" s="1556">
        <f t="shared" si="57"/>
        <v>0</v>
      </c>
      <c r="U117" s="1556">
        <f t="shared" si="54"/>
        <v>1.5197882635126753E-2</v>
      </c>
      <c r="V117" s="1556">
        <f t="shared" si="55"/>
        <v>5.0659608783755845E-3</v>
      </c>
      <c r="W117" s="1651"/>
      <c r="X117" s="1559" t="str">
        <f>_xlfn.XLOOKUP(事故加停電時間!$B117,饋線資料表[饋線
代號],饋線資料表[S/S],"找不到")</f>
        <v>員林</v>
      </c>
      <c r="Y117" s="1560" t="str">
        <f>_xlfn.XLOOKUP(事故加停電時間!$B117,饋線資料表[饋線
代號],饋線資料表[饋線別],"找不到")</f>
        <v>9C26</v>
      </c>
      <c r="Z117" s="1732" t="s">
        <v>3336</v>
      </c>
      <c r="AA117" s="1733" t="s">
        <v>3096</v>
      </c>
      <c r="AB117" s="1602" t="s">
        <v>588</v>
      </c>
      <c r="AC117" s="1560" t="s">
        <v>3091</v>
      </c>
      <c r="AD117" s="1560">
        <v>3</v>
      </c>
      <c r="AE117" s="1564" t="str">
        <f>_xlfn.XLOOKUP(事故加停電時間!$B117,線名!$A$4:$A$3600,線名!$S$4:$S$3600,"找不到")</f>
        <v>員林巡修課</v>
      </c>
      <c r="AF117" s="1565" t="s">
        <v>3242</v>
      </c>
      <c r="AG117" s="1566"/>
      <c r="AH117" s="1567"/>
      <c r="AI117"/>
      <c r="AJ117"/>
      <c r="AK117"/>
      <c r="AL117"/>
      <c r="AM117" s="1028"/>
      <c r="AN117"/>
      <c r="AO117"/>
      <c r="AP117" s="1028"/>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row>
    <row r="118" spans="2:134" ht="14.45" hidden="1" customHeight="1">
      <c r="B118" s="1590" t="s">
        <v>595</v>
      </c>
      <c r="C118" s="1591" t="s">
        <v>3337</v>
      </c>
      <c r="D118" s="1711">
        <v>0.59097222222222223</v>
      </c>
      <c r="E118" s="1571">
        <v>1</v>
      </c>
      <c r="F118" s="1571">
        <f>547+746</f>
        <v>1293</v>
      </c>
      <c r="G118" s="1572">
        <f t="shared" si="48"/>
        <v>1.4071508948957315E-3</v>
      </c>
      <c r="H118" s="1572">
        <f t="shared" si="49"/>
        <v>1.4071508948957315E-3</v>
      </c>
      <c r="I118" s="1644">
        <v>2</v>
      </c>
      <c r="J118" s="1644">
        <v>746</v>
      </c>
      <c r="K118" s="1574">
        <f t="shared" si="50"/>
        <v>1.6237193620915944E-3</v>
      </c>
      <c r="L118" s="1574">
        <f t="shared" si="51"/>
        <v>8.1185968104579718E-4</v>
      </c>
      <c r="M118" s="1644">
        <v>56</v>
      </c>
      <c r="N118" s="1644">
        <v>55</v>
      </c>
      <c r="O118" s="1574">
        <f t="shared" si="52"/>
        <v>3.3519139646394844E-3</v>
      </c>
      <c r="P118" s="1574">
        <f t="shared" si="53"/>
        <v>5.9855606511419364E-5</v>
      </c>
      <c r="Q118" s="1574"/>
      <c r="R118" s="1575"/>
      <c r="S118" s="1574">
        <f t="shared" si="56"/>
        <v>0</v>
      </c>
      <c r="T118" s="1574">
        <f t="shared" si="57"/>
        <v>0</v>
      </c>
      <c r="U118" s="1556">
        <f t="shared" si="54"/>
        <v>6.3827842216268105E-3</v>
      </c>
      <c r="V118" s="1556">
        <f t="shared" si="55"/>
        <v>2.2788661824529482E-3</v>
      </c>
      <c r="W118" s="1645"/>
      <c r="X118" s="1577" t="str">
        <f>_xlfn.XLOOKUP(事故加停電時間!$B118,饋線資料表[饋線
代號],饋線資料表[S/S],"找不到")</f>
        <v>北斗</v>
      </c>
      <c r="Y118" s="1578" t="str">
        <f>_xlfn.XLOOKUP(事故加停電時間!$B118,饋線資料表[饋線
代號],饋線資料表[饋線別],"找不到")</f>
        <v>斗湖線</v>
      </c>
      <c r="Z118" s="1734" t="s">
        <v>3338</v>
      </c>
      <c r="AA118" s="1580" t="s">
        <v>3261</v>
      </c>
      <c r="AB118" s="1577" t="s">
        <v>75</v>
      </c>
      <c r="AC118" s="1582" t="s">
        <v>1231</v>
      </c>
      <c r="AD118" s="1582">
        <v>2</v>
      </c>
      <c r="AE118" s="1583" t="str">
        <f>_xlfn.XLOOKUP(事故加停電時間!$B118,線名!$A$4:$A$3600,線名!$S$4:$S$3600,"找不到")</f>
        <v>北斗服務所</v>
      </c>
      <c r="AF118" s="1584" t="s">
        <v>3261</v>
      </c>
      <c r="AG118" s="1585"/>
      <c r="AH118" s="1586"/>
      <c r="AI118"/>
      <c r="AJ118"/>
      <c r="AK118"/>
      <c r="AL118"/>
      <c r="AM118" s="1028"/>
      <c r="AN118"/>
      <c r="AO118"/>
      <c r="AP118" s="102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row>
    <row r="119" spans="2:134" ht="14.45" hidden="1" customHeight="1">
      <c r="B119" s="1735" t="s">
        <v>246</v>
      </c>
      <c r="C119" s="1736" t="s">
        <v>3339</v>
      </c>
      <c r="D119" s="1737">
        <v>0.35416666666666669</v>
      </c>
      <c r="E119" s="1553">
        <v>1</v>
      </c>
      <c r="F119" s="1553">
        <v>4144</v>
      </c>
      <c r="G119" s="1554">
        <f t="shared" si="48"/>
        <v>4.5098478796967607E-3</v>
      </c>
      <c r="H119" s="1554">
        <f t="shared" si="49"/>
        <v>4.5098478796967607E-3</v>
      </c>
      <c r="I119" s="1650"/>
      <c r="J119" s="1650"/>
      <c r="K119" s="1556">
        <f t="shared" si="50"/>
        <v>0</v>
      </c>
      <c r="L119" s="1556">
        <f t="shared" si="51"/>
        <v>0</v>
      </c>
      <c r="M119" s="1650"/>
      <c r="N119" s="1650"/>
      <c r="O119" s="1556">
        <f t="shared" si="52"/>
        <v>0</v>
      </c>
      <c r="P119" s="1556">
        <f t="shared" si="53"/>
        <v>0</v>
      </c>
      <c r="Q119" s="1556"/>
      <c r="R119" s="1557"/>
      <c r="S119" s="1556">
        <f t="shared" si="56"/>
        <v>0</v>
      </c>
      <c r="T119" s="1556">
        <f t="shared" si="57"/>
        <v>0</v>
      </c>
      <c r="U119" s="1556">
        <f t="shared" si="54"/>
        <v>4.5098478796967607E-3</v>
      </c>
      <c r="V119" s="1556">
        <f t="shared" si="55"/>
        <v>4.5098478796967607E-3</v>
      </c>
      <c r="W119" s="1651"/>
      <c r="X119" s="1559" t="str">
        <f>_xlfn.XLOOKUP(事故加停電時間!$B119,饋線資料表[饋線
代號],饋線資料表[S/S],"找不到")</f>
        <v>溝墘</v>
      </c>
      <c r="Y119" s="1560" t="str">
        <f>_xlfn.XLOOKUP(事故加停電時間!$B119,饋線資料表[饋線
代號],饋線資料表[饋線別],"找不到")</f>
        <v>南海線</v>
      </c>
      <c r="Z119" s="1738" t="s">
        <v>3340</v>
      </c>
      <c r="AA119" s="1739" t="s">
        <v>3096</v>
      </c>
      <c r="AB119" s="1602" t="s">
        <v>588</v>
      </c>
      <c r="AC119" s="1560" t="s">
        <v>3091</v>
      </c>
      <c r="AD119" s="1560">
        <v>1</v>
      </c>
      <c r="AE119" s="1564" t="str">
        <f>_xlfn.XLOOKUP(事故加停電時間!$B119,線名!$A$4:$A$3600,線名!$S$4:$S$3600,"找不到")</f>
        <v>鹿和巡修課</v>
      </c>
      <c r="AF119" s="1565" t="s">
        <v>3242</v>
      </c>
      <c r="AG119" s="1566"/>
      <c r="AH119" s="1567"/>
      <c r="AI119"/>
      <c r="AJ119"/>
      <c r="AK119"/>
      <c r="AL119"/>
      <c r="AM119" s="1028"/>
      <c r="AN119"/>
      <c r="AO119"/>
      <c r="AP119" s="1028"/>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row>
    <row r="120" spans="2:134" ht="14.45" hidden="1" customHeight="1">
      <c r="B120" s="1629" t="s">
        <v>228</v>
      </c>
      <c r="C120" s="1630" t="s">
        <v>3341</v>
      </c>
      <c r="D120" s="1740">
        <v>0.92361111111111116</v>
      </c>
      <c r="E120" s="1571">
        <v>1</v>
      </c>
      <c r="F120" s="1571">
        <v>2151</v>
      </c>
      <c r="G120" s="1572">
        <f t="shared" si="48"/>
        <v>2.3408983564738735E-3</v>
      </c>
      <c r="H120" s="1572">
        <f t="shared" si="49"/>
        <v>2.3408983564738735E-3</v>
      </c>
      <c r="I120" s="1644"/>
      <c r="J120" s="1644"/>
      <c r="K120" s="1574">
        <f t="shared" si="50"/>
        <v>0</v>
      </c>
      <c r="L120" s="1574">
        <f t="shared" si="51"/>
        <v>0</v>
      </c>
      <c r="M120" s="1644"/>
      <c r="N120" s="1644"/>
      <c r="O120" s="1574">
        <f t="shared" si="52"/>
        <v>0</v>
      </c>
      <c r="P120" s="1574">
        <f t="shared" si="53"/>
        <v>0</v>
      </c>
      <c r="Q120" s="1574"/>
      <c r="R120" s="1575"/>
      <c r="S120" s="1574">
        <f t="shared" si="56"/>
        <v>0</v>
      </c>
      <c r="T120" s="1574">
        <f t="shared" si="57"/>
        <v>0</v>
      </c>
      <c r="U120" s="1556">
        <f t="shared" si="54"/>
        <v>2.3408983564738735E-3</v>
      </c>
      <c r="V120" s="1556">
        <f t="shared" si="55"/>
        <v>2.3408983564738735E-3</v>
      </c>
      <c r="W120" s="1645"/>
      <c r="X120" s="1577" t="str">
        <f>_xlfn.XLOOKUP(事故加停電時間!$B120,饋線資料表[饋線
代號],饋線資料表[S/S],"找不到")</f>
        <v>大城</v>
      </c>
      <c r="Y120" s="1578" t="str">
        <f>_xlfn.XLOOKUP(事故加停電時間!$B120,饋線資料表[饋線
代號],饋線資料表[饋線別],"找不到")</f>
        <v>9L35</v>
      </c>
      <c r="Z120" s="1741" t="s">
        <v>3489</v>
      </c>
      <c r="AA120" s="1637" t="s">
        <v>3090</v>
      </c>
      <c r="AB120" s="1582" t="s">
        <v>642</v>
      </c>
      <c r="AC120" s="1582" t="s">
        <v>3091</v>
      </c>
      <c r="AD120" s="1582">
        <v>2</v>
      </c>
      <c r="AE120" s="1583" t="str">
        <f>_xlfn.XLOOKUP(事故加停電時間!$B120,線名!$A$4:$A$3600,線名!$S$4:$S$3600,"找不到")</f>
        <v>二林巡修課</v>
      </c>
      <c r="AF120" s="1584" t="s">
        <v>3098</v>
      </c>
      <c r="AG120" s="1585"/>
      <c r="AH120" s="1586" t="s">
        <v>3764</v>
      </c>
      <c r="AI120"/>
      <c r="AJ120"/>
      <c r="AK120"/>
      <c r="AL120"/>
      <c r="AM120" s="1028"/>
      <c r="AN120"/>
      <c r="AO120"/>
      <c r="AP120" s="1028"/>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row>
    <row r="121" spans="2:134" ht="14.45" hidden="1" customHeight="1">
      <c r="B121" s="1735" t="s">
        <v>318</v>
      </c>
      <c r="C121" s="1736" t="s">
        <v>3342</v>
      </c>
      <c r="D121" s="1737">
        <v>0.6645833333333333</v>
      </c>
      <c r="E121" s="1553">
        <v>11</v>
      </c>
      <c r="F121" s="1553">
        <v>1250</v>
      </c>
      <c r="G121" s="1554">
        <f t="shared" si="48"/>
        <v>1.4963901627854841E-2</v>
      </c>
      <c r="H121" s="1554">
        <f t="shared" si="49"/>
        <v>1.3603546934413491E-3</v>
      </c>
      <c r="I121" s="1650">
        <v>61</v>
      </c>
      <c r="J121" s="1650">
        <v>1073</v>
      </c>
      <c r="K121" s="1556">
        <f t="shared" si="50"/>
        <v>7.1231436599853301E-2</v>
      </c>
      <c r="L121" s="1556">
        <f t="shared" si="51"/>
        <v>1.1677284688500541E-3</v>
      </c>
      <c r="M121" s="1650"/>
      <c r="N121" s="1650"/>
      <c r="O121" s="1556">
        <f t="shared" si="52"/>
        <v>0</v>
      </c>
      <c r="P121" s="1556">
        <f t="shared" si="53"/>
        <v>0</v>
      </c>
      <c r="Q121" s="1556"/>
      <c r="R121" s="1557"/>
      <c r="S121" s="1556">
        <f t="shared" si="56"/>
        <v>0</v>
      </c>
      <c r="T121" s="1556">
        <f t="shared" si="57"/>
        <v>0</v>
      </c>
      <c r="U121" s="1556">
        <f t="shared" si="54"/>
        <v>8.619533822770814E-2</v>
      </c>
      <c r="V121" s="1556">
        <f t="shared" si="55"/>
        <v>2.528083162291403E-3</v>
      </c>
      <c r="W121" s="1651"/>
      <c r="X121" s="1559" t="str">
        <f>_xlfn.XLOOKUP(事故加停電時間!$B121,饋線資料表[饋線
代號],饋線資料表[S/S],"找不到")</f>
        <v>草湖</v>
      </c>
      <c r="Y121" s="1560" t="str">
        <f>_xlfn.XLOOKUP(事故加停電時間!$B121,饋線資料表[饋線
代號],饋線資料表[饋線別],"找不到")</f>
        <v>草北線</v>
      </c>
      <c r="Z121" s="1742" t="s">
        <v>3343</v>
      </c>
      <c r="AA121" s="1739" t="s">
        <v>3345</v>
      </c>
      <c r="AB121" s="1743" t="s">
        <v>3344</v>
      </c>
      <c r="AC121" s="1560">
        <v>51</v>
      </c>
      <c r="AD121" s="1560">
        <v>1</v>
      </c>
      <c r="AE121" s="1564" t="str">
        <f>_xlfn.XLOOKUP(事故加停電時間!$B121,線名!$A$4:$A$3600,線名!$S$4:$S$3600,"找不到")</f>
        <v>二林巡修課</v>
      </c>
      <c r="AF121" s="1596" t="s">
        <v>3717</v>
      </c>
      <c r="AG121" s="1566"/>
      <c r="AH121" s="1567" t="s">
        <v>3765</v>
      </c>
      <c r="AI121"/>
      <c r="AJ121"/>
      <c r="AK121"/>
      <c r="AL121"/>
      <c r="AM121" s="1028"/>
      <c r="AN121"/>
      <c r="AO121"/>
      <c r="AP121" s="1028"/>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row>
    <row r="122" spans="2:134" ht="14.45" hidden="1" customHeight="1">
      <c r="B122" s="1725" t="s">
        <v>886</v>
      </c>
      <c r="C122" s="1726" t="s">
        <v>3346</v>
      </c>
      <c r="D122" s="1727">
        <v>0.69374999999999998</v>
      </c>
      <c r="E122" s="1571">
        <v>2</v>
      </c>
      <c r="F122" s="1571">
        <v>3340</v>
      </c>
      <c r="G122" s="1572">
        <f t="shared" si="48"/>
        <v>7.2697354817505694E-3</v>
      </c>
      <c r="H122" s="1572">
        <f t="shared" si="49"/>
        <v>3.6348677408752847E-3</v>
      </c>
      <c r="I122" s="1644"/>
      <c r="J122" s="1644"/>
      <c r="K122" s="1574">
        <f t="shared" si="50"/>
        <v>0</v>
      </c>
      <c r="L122" s="1574">
        <f t="shared" si="51"/>
        <v>0</v>
      </c>
      <c r="M122" s="1644"/>
      <c r="N122" s="1644"/>
      <c r="O122" s="1574">
        <f t="shared" si="52"/>
        <v>0</v>
      </c>
      <c r="P122" s="1574">
        <f t="shared" si="53"/>
        <v>0</v>
      </c>
      <c r="Q122" s="1574"/>
      <c r="R122" s="1575"/>
      <c r="S122" s="1574">
        <f t="shared" si="56"/>
        <v>0</v>
      </c>
      <c r="T122" s="1574">
        <f t="shared" si="57"/>
        <v>0</v>
      </c>
      <c r="U122" s="1556">
        <f t="shared" si="54"/>
        <v>7.2697354817505694E-3</v>
      </c>
      <c r="V122" s="1556">
        <f t="shared" si="55"/>
        <v>3.6348677408752847E-3</v>
      </c>
      <c r="W122" s="1645"/>
      <c r="X122" s="1577" t="str">
        <f>_xlfn.XLOOKUP(事故加停電時間!$B122,饋線資料表[饋線
代號],饋線資料表[S/S],"找不到")</f>
        <v>溪州</v>
      </c>
      <c r="Y122" s="1578" t="str">
        <f>_xlfn.XLOOKUP(事故加停電時間!$B122,饋線資料表[饋線
代號],饋線資料表[饋線別],"找不到")</f>
        <v>農場線</v>
      </c>
      <c r="Z122" s="1744" t="s">
        <v>3347</v>
      </c>
      <c r="AA122" s="1745" t="s">
        <v>3090</v>
      </c>
      <c r="AB122" s="1730" t="s">
        <v>642</v>
      </c>
      <c r="AC122" s="1578" t="s">
        <v>3091</v>
      </c>
      <c r="AD122" s="1578">
        <v>2</v>
      </c>
      <c r="AE122" s="1583" t="str">
        <f>_xlfn.XLOOKUP(事故加停電時間!$B122,線名!$A$4:$A$3600,線名!$S$4:$S$3600,"找不到")</f>
        <v>二林巡修課</v>
      </c>
      <c r="AF122" s="1746" t="s">
        <v>3717</v>
      </c>
      <c r="AG122" s="1585"/>
      <c r="AH122" s="1586" t="s">
        <v>3767</v>
      </c>
      <c r="AI122"/>
      <c r="AJ122"/>
      <c r="AK122"/>
      <c r="AL122"/>
      <c r="AM122" s="1028"/>
      <c r="AN122"/>
      <c r="AO122"/>
      <c r="AP122" s="1028"/>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row>
    <row r="123" spans="2:134" ht="14.45" hidden="1" customHeight="1">
      <c r="B123" s="1735" t="s">
        <v>1286</v>
      </c>
      <c r="C123" s="1736" t="s">
        <v>3346</v>
      </c>
      <c r="D123" s="1737">
        <v>0.73749999999999993</v>
      </c>
      <c r="E123" s="1553">
        <v>2</v>
      </c>
      <c r="F123" s="1553">
        <v>4475</v>
      </c>
      <c r="G123" s="1554">
        <f t="shared" si="48"/>
        <v>9.7401396050400598E-3</v>
      </c>
      <c r="H123" s="1554">
        <f t="shared" si="49"/>
        <v>4.8700698025200299E-3</v>
      </c>
      <c r="I123" s="1650"/>
      <c r="J123" s="1650"/>
      <c r="K123" s="1556">
        <f t="shared" si="50"/>
        <v>0</v>
      </c>
      <c r="L123" s="1556">
        <f t="shared" si="51"/>
        <v>0</v>
      </c>
      <c r="M123" s="1650"/>
      <c r="N123" s="1650"/>
      <c r="O123" s="1556">
        <f t="shared" si="52"/>
        <v>0</v>
      </c>
      <c r="P123" s="1556">
        <f t="shared" si="53"/>
        <v>0</v>
      </c>
      <c r="Q123" s="1556"/>
      <c r="R123" s="1557"/>
      <c r="S123" s="1556">
        <f t="shared" si="56"/>
        <v>0</v>
      </c>
      <c r="T123" s="1556">
        <f t="shared" si="57"/>
        <v>0</v>
      </c>
      <c r="U123" s="1556">
        <f t="shared" si="54"/>
        <v>9.7401396050400598E-3</v>
      </c>
      <c r="V123" s="1556">
        <f t="shared" si="55"/>
        <v>4.8700698025200299E-3</v>
      </c>
      <c r="W123" s="1651"/>
      <c r="X123" s="1559" t="str">
        <f>_xlfn.XLOOKUP(事故加停電時間!$B123,饋線資料表[饋線
代號],饋線資料表[S/S],"找不到")</f>
        <v>埔鹽</v>
      </c>
      <c r="Y123" s="1560" t="str">
        <f>_xlfn.XLOOKUP(事故加停電時間!$B123,饋線資料表[饋線
代號],饋線資料表[饋線別],"找不到")</f>
        <v>9J12</v>
      </c>
      <c r="Z123" s="1747" t="s">
        <v>3766</v>
      </c>
      <c r="AA123" s="1739" t="s">
        <v>3090</v>
      </c>
      <c r="AB123" s="1743" t="s">
        <v>642</v>
      </c>
      <c r="AC123" s="1602" t="s">
        <v>3091</v>
      </c>
      <c r="AD123" s="1602">
        <v>2</v>
      </c>
      <c r="AE123" s="1564" t="str">
        <f>_xlfn.XLOOKUP(事故加停電時間!$B123,線名!$A$4:$A$3600,線名!$S$4:$S$3600,"找不到")</f>
        <v>員林巡修課</v>
      </c>
      <c r="AF123" s="1565" t="s">
        <v>3098</v>
      </c>
      <c r="AG123" s="1566"/>
      <c r="AH123" s="1567"/>
      <c r="AI123" s="1028"/>
      <c r="AJ123" s="1028"/>
      <c r="AK123" s="1028"/>
      <c r="AL123" s="1028"/>
      <c r="AM123" s="1028"/>
      <c r="AN123" s="1028"/>
      <c r="AO123" s="1028"/>
      <c r="AP123" s="1028"/>
      <c r="AQ123" s="1028"/>
      <c r="AR123" s="1028"/>
      <c r="AS123" s="1028"/>
      <c r="AT123" s="1028"/>
      <c r="AU123" s="1028"/>
      <c r="AV123" s="1028"/>
      <c r="AW123" s="1028"/>
      <c r="AX123" s="1028"/>
      <c r="AY123" s="1028"/>
      <c r="AZ123" s="1028"/>
      <c r="BA123" s="1028"/>
      <c r="BB123" s="1028"/>
      <c r="BC123" s="1028"/>
      <c r="BD123" s="1028"/>
      <c r="BE123" s="1028"/>
      <c r="BF123" s="1028"/>
      <c r="BG123" s="1028"/>
      <c r="BH123" s="1028"/>
      <c r="BI123" s="1028"/>
      <c r="BJ123" s="1028"/>
      <c r="BK123" s="1028"/>
      <c r="BL123" s="1028"/>
      <c r="BM123" s="1028"/>
      <c r="BN123" s="1028"/>
      <c r="BO123" s="1028"/>
      <c r="BP123" s="1028"/>
      <c r="BQ123" s="1028"/>
      <c r="BR123" s="1028"/>
      <c r="BS123" s="1028"/>
      <c r="BT123" s="1028"/>
      <c r="BU123" s="1028"/>
      <c r="BV123" s="1028"/>
      <c r="BW123" s="1028"/>
      <c r="BX123" s="1028"/>
      <c r="BY123" s="1028"/>
      <c r="BZ123" s="1028"/>
      <c r="CA123" s="1028"/>
      <c r="CB123" s="1028"/>
      <c r="CC123" s="1028"/>
      <c r="CD123" s="1028"/>
      <c r="CE123" s="1028"/>
      <c r="CF123" s="1028"/>
      <c r="CG123" s="1028"/>
      <c r="CH123" s="1028"/>
      <c r="CI123" s="1028"/>
      <c r="CJ123" s="1028"/>
      <c r="CK123" s="1028"/>
      <c r="CL123" s="1028"/>
      <c r="CM123" s="1028"/>
      <c r="CN123" s="1028"/>
      <c r="CO123" s="1028"/>
      <c r="CP123" s="1028"/>
      <c r="CQ123" s="1028"/>
      <c r="CR123" s="1028"/>
      <c r="CS123" s="1028"/>
      <c r="CT123" s="1028"/>
      <c r="CU123" s="1028"/>
      <c r="CV123" s="1028"/>
      <c r="CW123" s="1028"/>
      <c r="CX123" s="1028"/>
      <c r="CY123" s="1028"/>
      <c r="CZ123" s="1028"/>
      <c r="DA123" s="1028"/>
      <c r="DB123" s="1028"/>
      <c r="DC123" s="1028"/>
      <c r="DD123" s="1028"/>
      <c r="DE123" s="1028"/>
      <c r="DF123" s="1028"/>
      <c r="DG123" s="1028"/>
      <c r="DH123" s="1028"/>
      <c r="DI123" s="1028"/>
      <c r="DJ123" s="1028"/>
      <c r="DK123" s="1028"/>
      <c r="DL123" s="1028"/>
      <c r="DM123" s="1028"/>
      <c r="DN123" s="1028"/>
      <c r="DO123" s="1028"/>
      <c r="DP123" s="1028"/>
      <c r="DQ123" s="1028"/>
      <c r="DR123" s="1028"/>
      <c r="DS123" s="1028"/>
      <c r="DT123" s="1028"/>
      <c r="DU123" s="1028"/>
      <c r="DV123" s="1028"/>
      <c r="DW123" s="1028"/>
      <c r="DX123" s="1028"/>
      <c r="DY123" s="1028"/>
      <c r="DZ123" s="1028"/>
      <c r="EA123" s="1028"/>
      <c r="EB123" s="1028"/>
      <c r="EC123" s="1028"/>
      <c r="ED123" s="1028"/>
    </row>
    <row r="124" spans="2:134" ht="14.45" hidden="1" customHeight="1">
      <c r="B124" s="1597" t="s">
        <v>3349</v>
      </c>
      <c r="C124" s="1598" t="s">
        <v>3350</v>
      </c>
      <c r="D124" s="1718">
        <v>0.29930555555555555</v>
      </c>
      <c r="E124" s="1571">
        <v>2</v>
      </c>
      <c r="F124" s="1571">
        <v>1250</v>
      </c>
      <c r="G124" s="1572">
        <f t="shared" si="48"/>
        <v>2.7207093868826982E-3</v>
      </c>
      <c r="H124" s="1572">
        <f t="shared" si="49"/>
        <v>1.3603546934413491E-3</v>
      </c>
      <c r="I124" s="1644"/>
      <c r="J124" s="1644"/>
      <c r="K124" s="1574">
        <f t="shared" si="50"/>
        <v>0</v>
      </c>
      <c r="L124" s="1574">
        <f t="shared" si="51"/>
        <v>0</v>
      </c>
      <c r="M124" s="1644"/>
      <c r="N124" s="1644"/>
      <c r="O124" s="1574">
        <f t="shared" si="52"/>
        <v>0</v>
      </c>
      <c r="P124" s="1574">
        <f t="shared" si="53"/>
        <v>0</v>
      </c>
      <c r="Q124" s="1574"/>
      <c r="R124" s="1575"/>
      <c r="S124" s="1574">
        <f t="shared" si="56"/>
        <v>0</v>
      </c>
      <c r="T124" s="1574">
        <f t="shared" si="57"/>
        <v>0</v>
      </c>
      <c r="U124" s="1556">
        <f t="shared" si="54"/>
        <v>2.7207093868826982E-3</v>
      </c>
      <c r="V124" s="1556">
        <f t="shared" si="55"/>
        <v>1.3603546934413491E-3</v>
      </c>
      <c r="W124" s="1645"/>
      <c r="X124" s="1577" t="str">
        <f>_xlfn.XLOOKUP(事故加停電時間!$B124,饋線資料表[饋線
代號],饋線資料表[S/S],"找不到")</f>
        <v>彰林</v>
      </c>
      <c r="Y124" s="1578" t="str">
        <f>_xlfn.XLOOKUP(事故加停電時間!$B124,饋線資料表[饋線
代號],饋線資料表[饋線別],"找不到")</f>
        <v>9M20</v>
      </c>
      <c r="Z124" s="1748" t="s">
        <v>3351</v>
      </c>
      <c r="AA124" s="1626" t="s">
        <v>3096</v>
      </c>
      <c r="AB124" s="1749" t="s">
        <v>588</v>
      </c>
      <c r="AC124" s="1571" t="s">
        <v>3091</v>
      </c>
      <c r="AD124" s="1571">
        <v>3</v>
      </c>
      <c r="AE124" s="1583" t="str">
        <f>_xlfn.XLOOKUP(事故加停電時間!$B124,線名!$A$4:$A$3600,線名!$S$4:$S$3600,"找不到")</f>
        <v>員林巡修課</v>
      </c>
      <c r="AF124" s="1584" t="s">
        <v>3242</v>
      </c>
      <c r="AG124" s="1585"/>
      <c r="AH124" s="1586"/>
      <c r="AI124" s="1028"/>
      <c r="AJ124" s="1028"/>
      <c r="AK124" s="1028"/>
      <c r="AL124" s="1028"/>
      <c r="AM124" s="1028"/>
      <c r="AN124" s="1028"/>
      <c r="AO124" s="1028"/>
      <c r="AP124" s="1028"/>
      <c r="AQ124" s="1028"/>
      <c r="AR124" s="1028"/>
      <c r="AS124" s="1028"/>
      <c r="AT124" s="1028"/>
      <c r="AU124" s="1028"/>
      <c r="AV124" s="1028"/>
      <c r="AW124" s="1028"/>
      <c r="AX124" s="1028"/>
      <c r="AY124" s="1028"/>
      <c r="AZ124" s="1028"/>
      <c r="BA124" s="1028"/>
      <c r="BB124" s="1028"/>
      <c r="BC124" s="1028"/>
      <c r="BD124" s="1028"/>
      <c r="BE124" s="1028"/>
      <c r="BF124" s="1028"/>
      <c r="BG124" s="1028"/>
      <c r="BH124" s="1028"/>
      <c r="BI124" s="1028"/>
      <c r="BJ124" s="1028"/>
      <c r="BK124" s="1028"/>
      <c r="BL124" s="1028"/>
      <c r="BM124" s="1028"/>
      <c r="BN124" s="1028"/>
      <c r="BO124" s="1028"/>
      <c r="BP124" s="1028"/>
      <c r="BQ124" s="1028"/>
      <c r="BR124" s="1028"/>
      <c r="BS124" s="1028"/>
      <c r="BT124" s="1028"/>
      <c r="BU124" s="1028"/>
      <c r="BV124" s="1028"/>
      <c r="BW124" s="1028"/>
      <c r="BX124" s="1028"/>
      <c r="BY124" s="1028"/>
      <c r="BZ124" s="1028"/>
      <c r="CA124" s="1028"/>
      <c r="CB124" s="1028"/>
      <c r="CC124" s="1028"/>
      <c r="CD124" s="1028"/>
      <c r="CE124" s="1028"/>
      <c r="CF124" s="1028"/>
      <c r="CG124" s="1028"/>
      <c r="CH124" s="1028"/>
      <c r="CI124" s="1028"/>
      <c r="CJ124" s="1028"/>
      <c r="CK124" s="1028"/>
      <c r="CL124" s="1028"/>
      <c r="CM124" s="1028"/>
      <c r="CN124" s="1028"/>
      <c r="CO124" s="1028"/>
      <c r="CP124" s="1028"/>
      <c r="CQ124" s="1028"/>
      <c r="CR124" s="1028"/>
      <c r="CS124" s="1028"/>
      <c r="CT124" s="1028"/>
      <c r="CU124" s="1028"/>
      <c r="CV124" s="1028"/>
      <c r="CW124" s="1028"/>
      <c r="CX124" s="1028"/>
      <c r="CY124" s="1028"/>
      <c r="CZ124" s="1028"/>
      <c r="DA124" s="1028"/>
      <c r="DB124" s="1028"/>
      <c r="DC124" s="1028"/>
      <c r="DD124" s="1028"/>
      <c r="DE124" s="1028"/>
      <c r="DF124" s="1028"/>
      <c r="DG124" s="1028"/>
      <c r="DH124" s="1028"/>
      <c r="DI124" s="1028"/>
      <c r="DJ124" s="1028"/>
      <c r="DK124" s="1028"/>
      <c r="DL124" s="1028"/>
      <c r="DM124" s="1028"/>
      <c r="DN124" s="1028"/>
      <c r="DO124" s="1028"/>
      <c r="DP124" s="1028"/>
      <c r="DQ124" s="1028"/>
      <c r="DR124" s="1028"/>
      <c r="DS124" s="1028"/>
      <c r="DT124" s="1028"/>
      <c r="DU124" s="1028"/>
      <c r="DV124" s="1028"/>
      <c r="DW124" s="1028"/>
      <c r="DX124" s="1028"/>
      <c r="DY124" s="1028"/>
      <c r="DZ124" s="1028"/>
      <c r="EA124" s="1028"/>
      <c r="EB124" s="1028"/>
      <c r="EC124" s="1028"/>
      <c r="ED124" s="1028"/>
    </row>
    <row r="125" spans="2:134" ht="14.45" hidden="1" customHeight="1">
      <c r="B125" s="1550" t="s">
        <v>1494</v>
      </c>
      <c r="C125" s="1551" t="s">
        <v>3350</v>
      </c>
      <c r="D125" s="1750">
        <v>0.32847222222222222</v>
      </c>
      <c r="E125" s="1553">
        <v>3</v>
      </c>
      <c r="F125" s="1553">
        <v>975</v>
      </c>
      <c r="G125" s="1554">
        <f t="shared" si="48"/>
        <v>3.183229982652757E-3</v>
      </c>
      <c r="H125" s="1554">
        <f t="shared" si="49"/>
        <v>1.0610766608842523E-3</v>
      </c>
      <c r="I125" s="1650"/>
      <c r="J125" s="1650"/>
      <c r="K125" s="1556">
        <f t="shared" si="50"/>
        <v>0</v>
      </c>
      <c r="L125" s="1556">
        <f t="shared" si="51"/>
        <v>0</v>
      </c>
      <c r="M125" s="1650"/>
      <c r="N125" s="1650"/>
      <c r="O125" s="1556">
        <f t="shared" si="52"/>
        <v>0</v>
      </c>
      <c r="P125" s="1556">
        <f t="shared" si="53"/>
        <v>0</v>
      </c>
      <c r="Q125" s="1556"/>
      <c r="R125" s="1557"/>
      <c r="S125" s="1556">
        <f t="shared" si="56"/>
        <v>0</v>
      </c>
      <c r="T125" s="1556">
        <f t="shared" si="57"/>
        <v>0</v>
      </c>
      <c r="U125" s="1556">
        <f t="shared" si="54"/>
        <v>3.183229982652757E-3</v>
      </c>
      <c r="V125" s="1556">
        <f t="shared" si="55"/>
        <v>1.0610766608842523E-3</v>
      </c>
      <c r="W125" s="1651"/>
      <c r="X125" s="1559" t="str">
        <f>_xlfn.XLOOKUP(事故加停電時間!$B125,饋線資料表[饋線
代號],饋線資料表[S/S],"找不到")</f>
        <v>花壇</v>
      </c>
      <c r="Y125" s="1560" t="str">
        <f>_xlfn.XLOOKUP(事故加停電時間!$B125,饋線資料表[饋線
代號],饋線資料表[饋線別],"找不到")</f>
        <v>9P17</v>
      </c>
      <c r="Z125" s="1751" t="s">
        <v>3491</v>
      </c>
      <c r="AA125" s="1628" t="s">
        <v>3090</v>
      </c>
      <c r="AB125" s="1553" t="s">
        <v>642</v>
      </c>
      <c r="AC125" s="1553" t="s">
        <v>3091</v>
      </c>
      <c r="AD125" s="1553">
        <v>2</v>
      </c>
      <c r="AE125" s="1564" t="str">
        <f>_xlfn.XLOOKUP(事故加停電時間!$B125,線名!$A$4:$A$3600,線名!$S$4:$S$3600,"找不到")</f>
        <v>花壇服務所</v>
      </c>
      <c r="AF125" s="1565" t="s">
        <v>3242</v>
      </c>
      <c r="AG125" s="1566"/>
      <c r="AH125" s="1567" t="s">
        <v>3768</v>
      </c>
      <c r="AI125" s="1028"/>
      <c r="AJ125" s="1028"/>
      <c r="AK125" s="1028"/>
      <c r="AL125" s="1028"/>
      <c r="AM125" s="1028"/>
      <c r="AN125" s="1028"/>
      <c r="AO125" s="1028"/>
      <c r="AP125" s="1028"/>
      <c r="AQ125" s="1028"/>
      <c r="AR125" s="1028"/>
      <c r="AS125" s="1028"/>
      <c r="AT125" s="1028"/>
      <c r="AU125" s="1028"/>
      <c r="AV125" s="1028"/>
      <c r="AW125" s="1028"/>
      <c r="AX125" s="1028"/>
      <c r="AY125" s="1028"/>
      <c r="AZ125" s="1028"/>
      <c r="BA125" s="1028"/>
      <c r="BB125" s="1028"/>
      <c r="BC125" s="1028"/>
      <c r="BD125" s="1028"/>
      <c r="BE125" s="1028"/>
      <c r="BF125" s="1028"/>
      <c r="BG125" s="1028"/>
      <c r="BH125" s="1028"/>
      <c r="BI125" s="1028"/>
      <c r="BJ125" s="1028"/>
      <c r="BK125" s="1028"/>
      <c r="BL125" s="1028"/>
      <c r="BM125" s="1028"/>
      <c r="BN125" s="1028"/>
      <c r="BO125" s="1028"/>
      <c r="BP125" s="1028"/>
      <c r="BQ125" s="1028"/>
      <c r="BR125" s="1028"/>
      <c r="BS125" s="1028"/>
      <c r="BT125" s="1028"/>
      <c r="BU125" s="1028"/>
      <c r="BV125" s="1028"/>
      <c r="BW125" s="1028"/>
      <c r="BX125" s="1028"/>
      <c r="BY125" s="1028"/>
      <c r="BZ125" s="1028"/>
      <c r="CA125" s="1028"/>
      <c r="CB125" s="1028"/>
      <c r="CC125" s="1028"/>
      <c r="CD125" s="1028"/>
      <c r="CE125" s="1028"/>
      <c r="CF125" s="1028"/>
      <c r="CG125" s="1028"/>
      <c r="CH125" s="1028"/>
      <c r="CI125" s="1028"/>
      <c r="CJ125" s="1028"/>
      <c r="CK125" s="1028"/>
      <c r="CL125" s="1028"/>
      <c r="CM125" s="1028"/>
      <c r="CN125" s="1028"/>
      <c r="CO125" s="1028"/>
      <c r="CP125" s="1028"/>
      <c r="CQ125" s="1028"/>
      <c r="CR125" s="1028"/>
      <c r="CS125" s="1028"/>
      <c r="CT125" s="1028"/>
      <c r="CU125" s="1028"/>
      <c r="CV125" s="1028"/>
      <c r="CW125" s="1028"/>
      <c r="CX125" s="1028"/>
      <c r="CY125" s="1028"/>
      <c r="CZ125" s="1028"/>
      <c r="DA125" s="1028"/>
      <c r="DB125" s="1028"/>
      <c r="DC125" s="1028"/>
      <c r="DD125" s="1028"/>
      <c r="DE125" s="1028"/>
      <c r="DF125" s="1028"/>
      <c r="DG125" s="1028"/>
      <c r="DH125" s="1028"/>
      <c r="DI125" s="1028"/>
      <c r="DJ125" s="1028"/>
      <c r="DK125" s="1028"/>
      <c r="DL125" s="1028"/>
      <c r="DM125" s="1028"/>
      <c r="DN125" s="1028"/>
      <c r="DO125" s="1028"/>
      <c r="DP125" s="1028"/>
      <c r="DQ125" s="1028"/>
      <c r="DR125" s="1028"/>
      <c r="DS125" s="1028"/>
      <c r="DT125" s="1028"/>
      <c r="DU125" s="1028"/>
      <c r="DV125" s="1028"/>
      <c r="DW125" s="1028"/>
      <c r="DX125" s="1028"/>
      <c r="DY125" s="1028"/>
      <c r="DZ125" s="1028"/>
      <c r="EA125" s="1028"/>
      <c r="EB125" s="1028"/>
      <c r="EC125" s="1028"/>
      <c r="ED125" s="1028"/>
    </row>
    <row r="126" spans="2:134" ht="14.45" hidden="1" customHeight="1">
      <c r="B126" s="1590" t="s">
        <v>374</v>
      </c>
      <c r="C126" s="1591" t="s">
        <v>3352</v>
      </c>
      <c r="D126" s="1711">
        <v>0.75277777777777777</v>
      </c>
      <c r="E126" s="1571">
        <v>1</v>
      </c>
      <c r="F126" s="1571">
        <v>737</v>
      </c>
      <c r="G126" s="1572">
        <f t="shared" si="48"/>
        <v>8.0206512725301945E-4</v>
      </c>
      <c r="H126" s="1572">
        <f t="shared" si="49"/>
        <v>8.0206512725301945E-4</v>
      </c>
      <c r="I126" s="1644">
        <v>29</v>
      </c>
      <c r="J126" s="1644">
        <v>73</v>
      </c>
      <c r="K126" s="1574">
        <f t="shared" si="50"/>
        <v>2.303896708812269E-3</v>
      </c>
      <c r="L126" s="1574">
        <f t="shared" si="51"/>
        <v>7.9444714096974783E-5</v>
      </c>
      <c r="M126" s="1644">
        <v>43</v>
      </c>
      <c r="N126" s="1644">
        <v>580</v>
      </c>
      <c r="O126" s="1574">
        <f t="shared" si="52"/>
        <v>2.7141796843541798E-2</v>
      </c>
      <c r="P126" s="1574">
        <f t="shared" si="53"/>
        <v>6.31204577756786E-4</v>
      </c>
      <c r="Q126" s="1574"/>
      <c r="R126" s="1575"/>
      <c r="S126" s="1574">
        <f t="shared" si="56"/>
        <v>0</v>
      </c>
      <c r="T126" s="1574">
        <f t="shared" si="57"/>
        <v>0</v>
      </c>
      <c r="U126" s="1556">
        <f t="shared" si="54"/>
        <v>3.0247758679607085E-2</v>
      </c>
      <c r="V126" s="1556">
        <f t="shared" si="55"/>
        <v>1.5127144191067802E-3</v>
      </c>
      <c r="W126" s="1645"/>
      <c r="X126" s="1577" t="str">
        <f>_xlfn.XLOOKUP(事故加停電時間!$B126,饋線資料表[饋線
代號],饋線資料表[S/S],"找不到")</f>
        <v>福興</v>
      </c>
      <c r="Y126" s="1578" t="str">
        <f>_xlfn.XLOOKUP(事故加停電時間!$B126,饋線資料表[饋線
代號],饋線資料表[饋線別],"找不到")</f>
        <v>9I36</v>
      </c>
      <c r="Z126" s="1752" t="s">
        <v>3353</v>
      </c>
      <c r="AA126" s="1723" t="s">
        <v>3093</v>
      </c>
      <c r="AB126" s="1600" t="s">
        <v>3092</v>
      </c>
      <c r="AC126" s="1577">
        <v>51</v>
      </c>
      <c r="AD126" s="1578">
        <v>3</v>
      </c>
      <c r="AE126" s="1583" t="str">
        <f>_xlfn.XLOOKUP(事故加停電時間!$B126,線名!$A$4:$A$3600,線名!$S$4:$S$3600,"找不到")</f>
        <v>秀水服務所</v>
      </c>
      <c r="AF126" s="1584" t="s">
        <v>3242</v>
      </c>
      <c r="AG126" s="1585"/>
      <c r="AH126" s="1586"/>
      <c r="AI126"/>
      <c r="AJ126"/>
      <c r="AK126"/>
      <c r="AL126"/>
      <c r="AM126" s="1028"/>
      <c r="AN126"/>
      <c r="AO126"/>
      <c r="AP126" s="1028"/>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row>
    <row r="127" spans="2:134" ht="14.45" hidden="1" customHeight="1">
      <c r="B127" s="1735" t="s">
        <v>740</v>
      </c>
      <c r="C127" s="1736" t="s">
        <v>3354</v>
      </c>
      <c r="D127" s="1737">
        <v>0.67013888888888884</v>
      </c>
      <c r="E127" s="1553"/>
      <c r="F127" s="1553"/>
      <c r="G127" s="1554">
        <f t="shared" si="48"/>
        <v>0</v>
      </c>
      <c r="H127" s="1554">
        <f t="shared" si="49"/>
        <v>0</v>
      </c>
      <c r="I127" s="1650"/>
      <c r="J127" s="1650"/>
      <c r="K127" s="1556">
        <f t="shared" si="50"/>
        <v>0</v>
      </c>
      <c r="L127" s="1556">
        <f t="shared" si="51"/>
        <v>0</v>
      </c>
      <c r="M127" s="1650"/>
      <c r="N127" s="1650"/>
      <c r="O127" s="1556">
        <f t="shared" si="52"/>
        <v>0</v>
      </c>
      <c r="P127" s="1556">
        <f t="shared" si="53"/>
        <v>0</v>
      </c>
      <c r="Q127" s="1556"/>
      <c r="R127" s="1557"/>
      <c r="S127" s="1556">
        <f t="shared" si="56"/>
        <v>0</v>
      </c>
      <c r="T127" s="1556">
        <f t="shared" si="57"/>
        <v>0</v>
      </c>
      <c r="U127" s="1556">
        <f t="shared" si="54"/>
        <v>0</v>
      </c>
      <c r="V127" s="1556">
        <f t="shared" si="55"/>
        <v>0</v>
      </c>
      <c r="W127" s="1651"/>
      <c r="X127" s="1559" t="str">
        <f>_xlfn.XLOOKUP(事故加停電時間!$B127,饋線資料表[饋線
代號],饋線資料表[S/S],"找不到")</f>
        <v>漢寶</v>
      </c>
      <c r="Y127" s="1560" t="str">
        <f>_xlfn.XLOOKUP(事故加停電時間!$B127,饋線資料表[饋線
代號],饋線資料表[饋線別],"找不到")</f>
        <v>9G38</v>
      </c>
      <c r="Z127" s="1601" t="s">
        <v>3355</v>
      </c>
      <c r="AA127" s="1724" t="s">
        <v>3181</v>
      </c>
      <c r="AB127" s="1595" t="s">
        <v>3182</v>
      </c>
      <c r="AC127" s="1743">
        <v>51</v>
      </c>
      <c r="AD127" s="1559">
        <v>1</v>
      </c>
      <c r="AE127" s="1564" t="str">
        <f>_xlfn.XLOOKUP(事故加停電時間!$B127,線名!$A$4:$A$3600,線名!$S$4:$S$3600,"找不到")</f>
        <v>鹿和巡修課</v>
      </c>
      <c r="AF127" s="1565" t="s">
        <v>3181</v>
      </c>
      <c r="AG127" s="1566"/>
      <c r="AH127" s="1567"/>
      <c r="AI127"/>
      <c r="AJ127"/>
      <c r="AK127"/>
      <c r="AL127"/>
      <c r="AM127" s="1028"/>
      <c r="AN127"/>
      <c r="AO127"/>
      <c r="AP127" s="1028"/>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row>
    <row r="128" spans="2:134" ht="14.45" hidden="1" customHeight="1">
      <c r="B128" s="1597" t="s">
        <v>1500</v>
      </c>
      <c r="C128" s="1598" t="s">
        <v>3356</v>
      </c>
      <c r="D128" s="1718">
        <v>9.0972222222222218E-2</v>
      </c>
      <c r="E128" s="1571">
        <v>77</v>
      </c>
      <c r="F128" s="1571">
        <v>1716</v>
      </c>
      <c r="G128" s="1572">
        <f t="shared" si="48"/>
        <v>0.14379710908303386</v>
      </c>
      <c r="H128" s="1572">
        <f t="shared" si="49"/>
        <v>1.867494923156284E-3</v>
      </c>
      <c r="I128" s="1644">
        <v>48</v>
      </c>
      <c r="J128" s="1644">
        <v>189</v>
      </c>
      <c r="K128" s="1574">
        <f t="shared" si="50"/>
        <v>9.8729102231199361E-3</v>
      </c>
      <c r="L128" s="1574">
        <f t="shared" si="51"/>
        <v>2.0568562964833197E-4</v>
      </c>
      <c r="M128" s="1644"/>
      <c r="N128" s="1644"/>
      <c r="O128" s="1574">
        <f t="shared" si="52"/>
        <v>0</v>
      </c>
      <c r="P128" s="1574">
        <f t="shared" si="53"/>
        <v>0</v>
      </c>
      <c r="Q128" s="1574"/>
      <c r="R128" s="1575"/>
      <c r="S128" s="1574">
        <f t="shared" si="56"/>
        <v>0</v>
      </c>
      <c r="T128" s="1574">
        <f t="shared" si="57"/>
        <v>0</v>
      </c>
      <c r="U128" s="1556">
        <f t="shared" si="54"/>
        <v>0.15367001930615379</v>
      </c>
      <c r="V128" s="1556">
        <f t="shared" si="55"/>
        <v>2.0731805528046159E-3</v>
      </c>
      <c r="W128" s="1645"/>
      <c r="X128" s="1577" t="str">
        <f>_xlfn.XLOOKUP(事故加停電時間!$B128,饋線資料表[饋線
代號],饋線資料表[S/S],"找不到")</f>
        <v>花壇</v>
      </c>
      <c r="Y128" s="1578" t="str">
        <f>_xlfn.XLOOKUP(事故加停電時間!$B128,饋線資料表[饋線
代號],饋線資料表[饋線別],"找不到")</f>
        <v>9P23</v>
      </c>
      <c r="Z128" s="1753" t="s">
        <v>3357</v>
      </c>
      <c r="AA128" s="1723" t="s">
        <v>732</v>
      </c>
      <c r="AB128" s="1600" t="s">
        <v>3358</v>
      </c>
      <c r="AC128" s="1571" t="s">
        <v>1231</v>
      </c>
      <c r="AD128" s="1577">
        <v>2</v>
      </c>
      <c r="AE128" s="1583" t="str">
        <f>_xlfn.XLOOKUP(事故加停電時間!$B128,線名!$A$4:$A$3600,線名!$S$4:$S$3600,"找不到")</f>
        <v>市區巡修課</v>
      </c>
      <c r="AF128" s="1584" t="s">
        <v>732</v>
      </c>
      <c r="AG128" s="1585"/>
      <c r="AH128" s="1586"/>
      <c r="AI128"/>
      <c r="AJ128"/>
      <c r="AK128"/>
      <c r="AL128"/>
      <c r="AM128" s="1028"/>
      <c r="AN128"/>
      <c r="AO128"/>
      <c r="AP128" s="10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row>
    <row r="129" spans="2:134" ht="14.45" hidden="1" customHeight="1">
      <c r="B129" s="1550" t="s">
        <v>3373</v>
      </c>
      <c r="C129" s="1551" t="s">
        <v>3359</v>
      </c>
      <c r="D129" s="1750">
        <v>0.56319444444444444</v>
      </c>
      <c r="E129" s="1553">
        <v>1</v>
      </c>
      <c r="F129" s="1553">
        <v>3907</v>
      </c>
      <c r="G129" s="1554">
        <f t="shared" si="48"/>
        <v>4.2519246298202808E-3</v>
      </c>
      <c r="H129" s="1554">
        <f t="shared" si="49"/>
        <v>4.2519246298202808E-3</v>
      </c>
      <c r="I129" s="1650">
        <v>50</v>
      </c>
      <c r="J129" s="1650">
        <v>145</v>
      </c>
      <c r="K129" s="1556">
        <f t="shared" si="50"/>
        <v>7.8900572219598245E-3</v>
      </c>
      <c r="L129" s="1556">
        <f t="shared" si="51"/>
        <v>1.578011444391965E-4</v>
      </c>
      <c r="M129" s="1650"/>
      <c r="N129" s="1650"/>
      <c r="O129" s="1556">
        <f t="shared" si="52"/>
        <v>0</v>
      </c>
      <c r="P129" s="1556">
        <f t="shared" si="53"/>
        <v>0</v>
      </c>
      <c r="Q129" s="1556"/>
      <c r="R129" s="1557"/>
      <c r="S129" s="1556">
        <f t="shared" si="56"/>
        <v>0</v>
      </c>
      <c r="T129" s="1556">
        <f t="shared" si="57"/>
        <v>0</v>
      </c>
      <c r="U129" s="1556">
        <f t="shared" si="54"/>
        <v>1.2141981851780104E-2</v>
      </c>
      <c r="V129" s="1556">
        <f t="shared" si="55"/>
        <v>4.4097257742594775E-3</v>
      </c>
      <c r="W129" s="1651"/>
      <c r="X129" s="1559" t="str">
        <f>_xlfn.XLOOKUP(事故加停電時間!$B129,饋線資料表[饋線
代號],饋線資料表[S/S],"找不到")</f>
        <v>彰新</v>
      </c>
      <c r="Y129" s="1560" t="str">
        <f>_xlfn.XLOOKUP(事故加停電時間!$B129,饋線資料表[饋線
代號],饋線資料表[饋線別],"找不到")</f>
        <v>阿夷線</v>
      </c>
      <c r="Z129" s="1589" t="s">
        <v>3360</v>
      </c>
      <c r="AA129" s="1724" t="s">
        <v>3105</v>
      </c>
      <c r="AB129" s="1595" t="s">
        <v>3106</v>
      </c>
      <c r="AC129" s="1553" t="s">
        <v>1231</v>
      </c>
      <c r="AD129" s="1559">
        <v>2</v>
      </c>
      <c r="AE129" s="1564" t="str">
        <f>_xlfn.XLOOKUP(事故加停電時間!$B129,線名!$A$4:$A$3600,線名!$S$4:$S$3600,"找不到")</f>
        <v>市區巡修課</v>
      </c>
      <c r="AF129" s="1565" t="s">
        <v>3105</v>
      </c>
      <c r="AG129" s="1566"/>
      <c r="AH129" s="1567"/>
      <c r="AI129"/>
      <c r="AJ129"/>
      <c r="AK129"/>
      <c r="AL129"/>
      <c r="AM129" s="1028"/>
      <c r="AN129"/>
      <c r="AO129"/>
      <c r="AP129" s="1028"/>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row>
    <row r="130" spans="2:134" ht="14.45" hidden="1" customHeight="1">
      <c r="B130" s="1725" t="s">
        <v>102</v>
      </c>
      <c r="C130" s="1726" t="s">
        <v>3361</v>
      </c>
      <c r="D130" s="1718">
        <v>0.11597222222222221</v>
      </c>
      <c r="E130" s="1571"/>
      <c r="F130" s="1571"/>
      <c r="G130" s="1572">
        <f t="shared" si="48"/>
        <v>0</v>
      </c>
      <c r="H130" s="1572">
        <f t="shared" si="49"/>
        <v>0</v>
      </c>
      <c r="I130" s="1644"/>
      <c r="J130" s="1644"/>
      <c r="K130" s="1574">
        <f t="shared" si="50"/>
        <v>0</v>
      </c>
      <c r="L130" s="1574">
        <f t="shared" si="51"/>
        <v>0</v>
      </c>
      <c r="M130" s="1644"/>
      <c r="N130" s="1644"/>
      <c r="O130" s="1574">
        <f t="shared" si="52"/>
        <v>0</v>
      </c>
      <c r="P130" s="1574">
        <f t="shared" si="53"/>
        <v>0</v>
      </c>
      <c r="Q130" s="1574"/>
      <c r="R130" s="1575"/>
      <c r="S130" s="1574">
        <f t="shared" si="56"/>
        <v>0</v>
      </c>
      <c r="T130" s="1574">
        <f t="shared" si="57"/>
        <v>0</v>
      </c>
      <c r="U130" s="1556">
        <f t="shared" si="54"/>
        <v>0</v>
      </c>
      <c r="V130" s="1556">
        <f t="shared" si="55"/>
        <v>0</v>
      </c>
      <c r="W130" s="1645"/>
      <c r="X130" s="1577" t="str">
        <f>_xlfn.XLOOKUP(事故加停電時間!$B130,饋線資料表[饋線
代號],饋線資料表[S/S],"找不到")</f>
        <v>漢寶</v>
      </c>
      <c r="Y130" s="1578" t="str">
        <f>_xlfn.XLOOKUP(事故加停電時間!$B130,饋線資料表[饋線
代號],饋線資料表[饋線別],"找不到")</f>
        <v>9G25</v>
      </c>
      <c r="Z130" s="1579" t="s">
        <v>3362</v>
      </c>
      <c r="AA130" s="1723" t="s">
        <v>3093</v>
      </c>
      <c r="AB130" s="1600" t="s">
        <v>3092</v>
      </c>
      <c r="AC130" s="1730" t="s">
        <v>1231</v>
      </c>
      <c r="AD130" s="1578">
        <v>2</v>
      </c>
      <c r="AE130" s="1583" t="str">
        <f>_xlfn.XLOOKUP(事故加停電時間!$B130,線名!$A$4:$A$3600,線名!$S$4:$S$3600,"找不到")</f>
        <v>鹿和巡修課</v>
      </c>
      <c r="AF130" s="1584" t="s">
        <v>3242</v>
      </c>
      <c r="AG130" s="1585"/>
      <c r="AH130" s="1586"/>
      <c r="AI130"/>
      <c r="AJ130"/>
      <c r="AK130"/>
      <c r="AL130"/>
      <c r="AM130" s="1028"/>
      <c r="AN130"/>
      <c r="AO130"/>
      <c r="AP130" s="1028"/>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row>
    <row r="131" spans="2:134" ht="14.45" hidden="1" customHeight="1">
      <c r="B131" s="1754" t="s">
        <v>3475</v>
      </c>
      <c r="C131" s="1755" t="s">
        <v>3476</v>
      </c>
      <c r="D131" s="1756">
        <v>0.3354166666666667</v>
      </c>
      <c r="E131" s="1553"/>
      <c r="F131" s="1553"/>
      <c r="G131" s="1554"/>
      <c r="H131" s="1554"/>
      <c r="I131" s="1650"/>
      <c r="J131" s="1650"/>
      <c r="K131" s="1651"/>
      <c r="L131" s="1651"/>
      <c r="M131" s="1650"/>
      <c r="N131" s="1650"/>
      <c r="O131" s="1651"/>
      <c r="P131" s="1651"/>
      <c r="Q131" s="1556"/>
      <c r="R131" s="1557">
        <f t="shared" ref="R131:R133" si="58">Q131*N131/918878</f>
        <v>0</v>
      </c>
      <c r="S131" s="1557">
        <f t="shared" ref="S131:S133" si="59">Q131*R131/918878</f>
        <v>0</v>
      </c>
      <c r="T131" s="1556">
        <f t="shared" ref="T131:T133" si="60">R131/918878</f>
        <v>0</v>
      </c>
      <c r="U131" s="1556">
        <f t="shared" si="54"/>
        <v>0</v>
      </c>
      <c r="V131" s="1556">
        <f t="shared" si="55"/>
        <v>0</v>
      </c>
      <c r="W131" s="1651"/>
      <c r="X131" s="1559" t="str">
        <f>_xlfn.XLOOKUP(事故加停電時間!$B131,饋線資料表[饋線
代號],饋線資料表[S/S],"找不到")</f>
        <v>全興</v>
      </c>
      <c r="Y131" s="1560" t="str">
        <f>_xlfn.XLOOKUP(事故加停電時間!$B131,饋線資料表[饋線
代號],饋線資料表[饋線別],"找不到")</f>
        <v>IZ22</v>
      </c>
      <c r="Z131" s="1589"/>
      <c r="AA131" s="1724" t="s">
        <v>3789</v>
      </c>
      <c r="AB131" s="1757"/>
      <c r="AC131" s="1758">
        <v>51</v>
      </c>
      <c r="AD131" s="1759">
        <v>3</v>
      </c>
      <c r="AE131" s="1564" t="str">
        <f>_xlfn.XLOOKUP(事故加停電時間!$B131,線名!$A$4:$A$3600,線名!$S$4:$S$3600,"找不到")</f>
        <v>鹿和巡修課</v>
      </c>
      <c r="AF131" s="1565" t="s">
        <v>3098</v>
      </c>
      <c r="AG131" s="1566"/>
      <c r="AH131" s="1567"/>
      <c r="AI131"/>
      <c r="AJ131"/>
      <c r="AK131"/>
      <c r="AL131"/>
      <c r="AM131" s="1028"/>
      <c r="AN131"/>
      <c r="AO131"/>
      <c r="AP131" s="1028"/>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row>
    <row r="132" spans="2:134" ht="14.45" hidden="1" customHeight="1">
      <c r="B132" s="1760" t="s">
        <v>3477</v>
      </c>
      <c r="C132" s="1761" t="s">
        <v>3476</v>
      </c>
      <c r="D132" s="1762">
        <v>0.42430555555555555</v>
      </c>
      <c r="E132" s="1571"/>
      <c r="F132" s="1571"/>
      <c r="G132" s="1572"/>
      <c r="H132" s="1572"/>
      <c r="I132" s="1644"/>
      <c r="J132" s="1644"/>
      <c r="K132" s="1645"/>
      <c r="L132" s="1645"/>
      <c r="M132" s="1644"/>
      <c r="N132" s="1644"/>
      <c r="O132" s="1645"/>
      <c r="P132" s="1645"/>
      <c r="Q132" s="1574"/>
      <c r="R132" s="1575">
        <f t="shared" si="58"/>
        <v>0</v>
      </c>
      <c r="S132" s="1575">
        <f t="shared" si="59"/>
        <v>0</v>
      </c>
      <c r="T132" s="1574">
        <f t="shared" si="60"/>
        <v>0</v>
      </c>
      <c r="U132" s="1556">
        <f t="shared" si="54"/>
        <v>0</v>
      </c>
      <c r="V132" s="1556">
        <f t="shared" si="55"/>
        <v>0</v>
      </c>
      <c r="W132" s="1645"/>
      <c r="X132" s="1577" t="str">
        <f>_xlfn.XLOOKUP(事故加停電時間!$B132,饋線資料表[饋線
代號],饋線資料表[S/S],"找不到")</f>
        <v>漢寶</v>
      </c>
      <c r="Y132" s="1578" t="str">
        <f>_xlfn.XLOOKUP(事故加停電時間!$B132,饋線資料表[饋線
代號],饋線資料表[饋線別],"找不到")</f>
        <v>9G36</v>
      </c>
      <c r="Z132" s="1579"/>
      <c r="AA132" s="1723" t="s">
        <v>3790</v>
      </c>
      <c r="AB132" s="1763"/>
      <c r="AC132" s="1764">
        <v>51</v>
      </c>
      <c r="AD132" s="1765">
        <v>2</v>
      </c>
      <c r="AE132" s="1583" t="str">
        <f>_xlfn.XLOOKUP(事故加停電時間!$B132,線名!$A$4:$A$3600,線名!$S$4:$S$3600,"找不到")</f>
        <v>鹿和巡修課</v>
      </c>
      <c r="AF132" s="1584" t="s">
        <v>3698</v>
      </c>
      <c r="AG132" s="1585"/>
      <c r="AH132" s="1586"/>
      <c r="AI132"/>
      <c r="AJ132"/>
      <c r="AK132"/>
      <c r="AL132"/>
      <c r="AM132" s="1028"/>
      <c r="AN132"/>
      <c r="AO132"/>
      <c r="AP132" s="1028"/>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row>
    <row r="133" spans="2:134" ht="14.45" hidden="1" customHeight="1">
      <c r="B133" s="1766" t="s">
        <v>3477</v>
      </c>
      <c r="C133" s="1767" t="s">
        <v>3478</v>
      </c>
      <c r="D133" s="1768">
        <v>0.8618055555555556</v>
      </c>
      <c r="E133" s="1553"/>
      <c r="F133" s="1553"/>
      <c r="G133" s="1554"/>
      <c r="H133" s="1554"/>
      <c r="I133" s="1650"/>
      <c r="J133" s="1650"/>
      <c r="K133" s="1651"/>
      <c r="L133" s="1651"/>
      <c r="M133" s="1650"/>
      <c r="N133" s="1650"/>
      <c r="O133" s="1651"/>
      <c r="P133" s="1651"/>
      <c r="Q133" s="1556"/>
      <c r="R133" s="1557">
        <f t="shared" si="58"/>
        <v>0</v>
      </c>
      <c r="S133" s="1557">
        <f t="shared" si="59"/>
        <v>0</v>
      </c>
      <c r="T133" s="1556">
        <f t="shared" si="60"/>
        <v>0</v>
      </c>
      <c r="U133" s="1556">
        <f t="shared" si="54"/>
        <v>0</v>
      </c>
      <c r="V133" s="1556">
        <f t="shared" si="55"/>
        <v>0</v>
      </c>
      <c r="W133" s="1651"/>
      <c r="X133" s="1559" t="str">
        <f>_xlfn.XLOOKUP(事故加停電時間!$B133,饋線資料表[饋線
代號],饋線資料表[S/S],"找不到")</f>
        <v>漢寶</v>
      </c>
      <c r="Y133" s="1560" t="str">
        <f>_xlfn.XLOOKUP(事故加停電時間!$B133,饋線資料表[饋線
代號],饋線資料表[饋線別],"找不到")</f>
        <v>9G36</v>
      </c>
      <c r="Z133" s="1589"/>
      <c r="AA133" s="1724" t="s">
        <v>3791</v>
      </c>
      <c r="AB133" s="1757"/>
      <c r="AC133" s="1769">
        <v>51</v>
      </c>
      <c r="AD133" s="1759">
        <v>2</v>
      </c>
      <c r="AE133" s="1564" t="str">
        <f>_xlfn.XLOOKUP(事故加停電時間!$B133,線名!$A$4:$A$3600,線名!$S$4:$S$3600,"找不到")</f>
        <v>鹿和巡修課</v>
      </c>
      <c r="AF133" s="1565" t="s">
        <v>3698</v>
      </c>
      <c r="AG133" s="1566"/>
      <c r="AH133" s="1567"/>
      <c r="AI133"/>
      <c r="AJ133"/>
      <c r="AK133"/>
      <c r="AL133"/>
      <c r="AM133" s="1028"/>
      <c r="AN133"/>
      <c r="AO133"/>
      <c r="AP133" s="1028"/>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row>
    <row r="134" spans="2:134" ht="14.45" hidden="1" customHeight="1">
      <c r="B134" s="1597" t="s">
        <v>593</v>
      </c>
      <c r="C134" s="1598" t="s">
        <v>3364</v>
      </c>
      <c r="D134" s="1718">
        <v>0.25138888888888888</v>
      </c>
      <c r="E134" s="1571">
        <v>21</v>
      </c>
      <c r="F134" s="1571">
        <v>5951</v>
      </c>
      <c r="G134" s="1572">
        <f t="shared" si="48"/>
        <v>0.13600390911524707</v>
      </c>
      <c r="H134" s="1572">
        <f t="shared" si="49"/>
        <v>6.476376624535575E-3</v>
      </c>
      <c r="I134" s="1644">
        <v>69</v>
      </c>
      <c r="J134" s="1644">
        <v>812</v>
      </c>
      <c r="K134" s="1574">
        <f t="shared" si="50"/>
        <v>6.0974362211305526E-2</v>
      </c>
      <c r="L134" s="1574">
        <f t="shared" si="51"/>
        <v>8.8368640885950036E-4</v>
      </c>
      <c r="M134" s="1644"/>
      <c r="N134" s="1644"/>
      <c r="O134" s="1574">
        <f t="shared" si="52"/>
        <v>0</v>
      </c>
      <c r="P134" s="1574">
        <f t="shared" si="53"/>
        <v>0</v>
      </c>
      <c r="Q134" s="1574"/>
      <c r="R134" s="1575"/>
      <c r="S134" s="1574">
        <f t="shared" ref="S134:S574" si="61">Q134*R134/918878</f>
        <v>0</v>
      </c>
      <c r="T134" s="1574">
        <f t="shared" ref="T134:T147" si="62">R134/918878</f>
        <v>0</v>
      </c>
      <c r="U134" s="1556">
        <f t="shared" si="54"/>
        <v>0.1969782713265526</v>
      </c>
      <c r="V134" s="1556">
        <f t="shared" si="55"/>
        <v>7.3600630333950749E-3</v>
      </c>
      <c r="W134" s="1645"/>
      <c r="X134" s="1577" t="str">
        <f>_xlfn.XLOOKUP(事故加停電時間!$B134,饋線資料表[饋線
代號],饋線資料表[S/S],"找不到")</f>
        <v>北斗</v>
      </c>
      <c r="Y134" s="1578" t="str">
        <f>_xlfn.XLOOKUP(事故加停電時間!$B134,饋線資料表[饋線
代號],饋線資料表[饋線別],"找不到")</f>
        <v>斗工線</v>
      </c>
      <c r="Z134" s="1770" t="s">
        <v>3377</v>
      </c>
      <c r="AA134" s="1723" t="s">
        <v>3194</v>
      </c>
      <c r="AB134" s="1600" t="s">
        <v>3195</v>
      </c>
      <c r="AC134" s="1571" t="s">
        <v>3376</v>
      </c>
      <c r="AD134" s="1582">
        <v>0</v>
      </c>
      <c r="AE134" s="1583" t="str">
        <f>_xlfn.XLOOKUP(事故加停電時間!$B134,線名!$A$4:$A$3600,線名!$S$4:$S$3600,"找不到")</f>
        <v>永靖服務所</v>
      </c>
      <c r="AF134" s="1584" t="s">
        <v>3194</v>
      </c>
      <c r="AG134" s="1585"/>
      <c r="AH134" s="1586"/>
      <c r="AI134"/>
      <c r="AJ134"/>
      <c r="AK134"/>
      <c r="AL134"/>
      <c r="AM134" s="1028"/>
      <c r="AN134"/>
      <c r="AO134"/>
      <c r="AP134" s="1028"/>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row>
    <row r="135" spans="2:134" ht="14.45" hidden="1" customHeight="1">
      <c r="B135" s="1592" t="s">
        <v>3371</v>
      </c>
      <c r="C135" s="1593" t="s">
        <v>3365</v>
      </c>
      <c r="D135" s="1750">
        <v>0.58402777777777781</v>
      </c>
      <c r="E135" s="1553">
        <v>6</v>
      </c>
      <c r="F135" s="1553">
        <v>2757</v>
      </c>
      <c r="G135" s="1554">
        <f t="shared" ref="G135:G574" si="63">E135*F135/918878</f>
        <v>1.8002389871125436E-2</v>
      </c>
      <c r="H135" s="1554">
        <f t="shared" ref="H135:H574" si="64">F135/918878</f>
        <v>3.0003983118542395E-3</v>
      </c>
      <c r="I135" s="1650"/>
      <c r="J135" s="1650"/>
      <c r="K135" s="1556">
        <f t="shared" ref="K135:K574" si="65">I135*J135/918878</f>
        <v>0</v>
      </c>
      <c r="L135" s="1556">
        <f t="shared" ref="L135:L574" si="66">J135/918878</f>
        <v>0</v>
      </c>
      <c r="M135" s="1650"/>
      <c r="N135" s="1650"/>
      <c r="O135" s="1556">
        <f t="shared" ref="O135:O574" si="67">M135*N135/918878</f>
        <v>0</v>
      </c>
      <c r="P135" s="1556">
        <f t="shared" ref="P135:P574" si="68">N135/918878</f>
        <v>0</v>
      </c>
      <c r="Q135" s="1556"/>
      <c r="R135" s="1557"/>
      <c r="S135" s="1556">
        <f t="shared" si="61"/>
        <v>0</v>
      </c>
      <c r="T135" s="1556">
        <f t="shared" si="62"/>
        <v>0</v>
      </c>
      <c r="U135" s="1556">
        <f t="shared" si="54"/>
        <v>1.8002389871125436E-2</v>
      </c>
      <c r="V135" s="1556">
        <f t="shared" si="55"/>
        <v>3.0003983118542395E-3</v>
      </c>
      <c r="W135" s="1651"/>
      <c r="X135" s="1559" t="str">
        <f>_xlfn.XLOOKUP(事故加停電時間!$B135,饋線資料表[饋線
代號],饋線資料表[S/S],"找不到")</f>
        <v>福興</v>
      </c>
      <c r="Y135" s="1560" t="str">
        <f>_xlfn.XLOOKUP(事故加停電時間!$B135,饋線資料表[饋線
代號],饋線資料表[饋線別],"找不到")</f>
        <v>9I22</v>
      </c>
      <c r="Z135" s="1602" t="s">
        <v>3375</v>
      </c>
      <c r="AA135" s="1724" t="s">
        <v>3096</v>
      </c>
      <c r="AB135" s="1595" t="s">
        <v>588</v>
      </c>
      <c r="AC135" s="1560">
        <v>51</v>
      </c>
      <c r="AD135" s="1560">
        <v>1</v>
      </c>
      <c r="AE135" s="1564" t="str">
        <f>_xlfn.XLOOKUP(事故加停電時間!$B135,線名!$A$4:$A$3600,線名!$S$4:$S$3600,"找不到")</f>
        <v>秀水服務所</v>
      </c>
      <c r="AF135" s="1565" t="s">
        <v>3242</v>
      </c>
      <c r="AG135" s="1566"/>
      <c r="AH135" s="1567"/>
    </row>
    <row r="136" spans="2:134" ht="14.45" hidden="1" customHeight="1">
      <c r="B136" s="1629" t="s">
        <v>3372</v>
      </c>
      <c r="C136" s="1630" t="s">
        <v>3366</v>
      </c>
      <c r="D136" s="1718">
        <v>0.60069444444444442</v>
      </c>
      <c r="E136" s="1571">
        <v>8</v>
      </c>
      <c r="F136" s="1571">
        <v>1022</v>
      </c>
      <c r="G136" s="1572">
        <f t="shared" si="63"/>
        <v>8.8978079788611768E-3</v>
      </c>
      <c r="H136" s="1572">
        <f t="shared" si="64"/>
        <v>1.1122259973576471E-3</v>
      </c>
      <c r="I136" s="1644">
        <v>45</v>
      </c>
      <c r="J136" s="1644">
        <v>1810</v>
      </c>
      <c r="K136" s="1574">
        <f t="shared" si="65"/>
        <v>8.8640711824638313E-2</v>
      </c>
      <c r="L136" s="1574">
        <f t="shared" si="66"/>
        <v>1.9697935961030737E-3</v>
      </c>
      <c r="M136" s="1644">
        <v>100</v>
      </c>
      <c r="N136" s="1644">
        <v>1810</v>
      </c>
      <c r="O136" s="1574">
        <f t="shared" si="67"/>
        <v>0.19697935961030735</v>
      </c>
      <c r="P136" s="1574">
        <f t="shared" si="68"/>
        <v>1.9697935961030737E-3</v>
      </c>
      <c r="Q136" s="1574"/>
      <c r="R136" s="1575"/>
      <c r="S136" s="1574">
        <f t="shared" si="61"/>
        <v>0</v>
      </c>
      <c r="T136" s="1574">
        <f t="shared" si="62"/>
        <v>0</v>
      </c>
      <c r="U136" s="1556">
        <f t="shared" si="54"/>
        <v>0.29451787941380686</v>
      </c>
      <c r="V136" s="1556">
        <f t="shared" si="55"/>
        <v>5.051813189563794E-3</v>
      </c>
      <c r="W136" s="1645"/>
      <c r="X136" s="1577" t="str">
        <f>_xlfn.XLOOKUP(事故加停電時間!$B136,饋線資料表[饋線
代號],饋線資料表[S/S],"找不到")</f>
        <v>埔鹽</v>
      </c>
      <c r="Y136" s="1578" t="str">
        <f>_xlfn.XLOOKUP(事故加停電時間!$B136,饋線資料表[饋線
代號],饋線資料表[饋線別],"找不到")</f>
        <v>9J15</v>
      </c>
      <c r="Z136" s="1579" t="s">
        <v>3378</v>
      </c>
      <c r="AA136" s="1723" t="s">
        <v>3090</v>
      </c>
      <c r="AB136" s="1600" t="s">
        <v>642</v>
      </c>
      <c r="AC136" s="1582" t="s">
        <v>3091</v>
      </c>
      <c r="AD136" s="1582">
        <v>2</v>
      </c>
      <c r="AE136" s="1583" t="str">
        <f>_xlfn.XLOOKUP(事故加停電時間!$B136,線名!$A$4:$A$3600,線名!$S$4:$S$3600,"找不到")</f>
        <v>員林巡修課</v>
      </c>
      <c r="AF136" s="1584" t="s">
        <v>3090</v>
      </c>
      <c r="AG136" s="1585"/>
      <c r="AH136" s="1586"/>
    </row>
    <row r="137" spans="2:134" ht="14.45" hidden="1" customHeight="1">
      <c r="B137" s="1592" t="s">
        <v>3044</v>
      </c>
      <c r="C137" s="1593" t="s">
        <v>3367</v>
      </c>
      <c r="D137" s="1750">
        <v>0.37986111111111115</v>
      </c>
      <c r="E137" s="1553">
        <v>2</v>
      </c>
      <c r="F137" s="1553">
        <v>2112</v>
      </c>
      <c r="G137" s="1554">
        <f t="shared" si="63"/>
        <v>4.5969105800770073E-3</v>
      </c>
      <c r="H137" s="1554">
        <f t="shared" si="64"/>
        <v>2.2984552900385037E-3</v>
      </c>
      <c r="I137" s="1650">
        <v>37</v>
      </c>
      <c r="J137" s="1650">
        <v>357</v>
      </c>
      <c r="K137" s="1556">
        <f t="shared" si="65"/>
        <v>1.4375140116533425E-2</v>
      </c>
      <c r="L137" s="1556">
        <f t="shared" si="66"/>
        <v>3.8851730044684932E-4</v>
      </c>
      <c r="M137" s="1650">
        <v>141</v>
      </c>
      <c r="N137" s="1650">
        <v>100</v>
      </c>
      <c r="O137" s="1556">
        <f t="shared" si="67"/>
        <v>1.5344800942018419E-2</v>
      </c>
      <c r="P137" s="1556">
        <f t="shared" si="68"/>
        <v>1.0882837547530793E-4</v>
      </c>
      <c r="Q137" s="1556"/>
      <c r="R137" s="1557"/>
      <c r="S137" s="1556">
        <f t="shared" si="61"/>
        <v>0</v>
      </c>
      <c r="T137" s="1556">
        <f t="shared" si="62"/>
        <v>0</v>
      </c>
      <c r="U137" s="1556">
        <f t="shared" si="54"/>
        <v>3.4316851638628854E-2</v>
      </c>
      <c r="V137" s="1556">
        <f t="shared" si="55"/>
        <v>2.795800965960661E-3</v>
      </c>
      <c r="W137" s="1651"/>
      <c r="X137" s="1559" t="str">
        <f>_xlfn.XLOOKUP(事故加停電時間!$B137,饋線資料表[饋線
代號],饋線資料表[S/S],"找不到")</f>
        <v>芳苑</v>
      </c>
      <c r="Y137" s="1560" t="str">
        <f>_xlfn.XLOOKUP(事故加停電時間!$B137,饋線資料表[饋線
代號],饋線資料表[饋線別],"找不到")</f>
        <v>芳林線</v>
      </c>
      <c r="Z137" s="1710" t="s">
        <v>3379</v>
      </c>
      <c r="AA137" s="1724" t="s">
        <v>3088</v>
      </c>
      <c r="AB137" s="1595" t="s">
        <v>258</v>
      </c>
      <c r="AC137" s="1560" t="s">
        <v>3091</v>
      </c>
      <c r="AD137" s="1560">
        <v>4</v>
      </c>
      <c r="AE137" s="1564" t="str">
        <f>_xlfn.XLOOKUP(事故加停電時間!$B137,線名!$A$4:$A$3600,線名!$S$4:$S$3600,"找不到")</f>
        <v>二林巡修課</v>
      </c>
      <c r="AF137" s="1565" t="s">
        <v>3089</v>
      </c>
      <c r="AG137" s="1566"/>
      <c r="AH137" s="1567"/>
    </row>
    <row r="138" spans="2:134" ht="14.45" hidden="1" customHeight="1">
      <c r="B138" s="1771" t="s">
        <v>697</v>
      </c>
      <c r="C138" s="1569" t="s">
        <v>3368</v>
      </c>
      <c r="D138" s="1718">
        <v>0.50763888888888886</v>
      </c>
      <c r="E138" s="1571">
        <v>2</v>
      </c>
      <c r="F138" s="1571">
        <v>1945</v>
      </c>
      <c r="G138" s="1572">
        <f t="shared" si="63"/>
        <v>4.2334238059894783E-3</v>
      </c>
      <c r="H138" s="1572">
        <f t="shared" si="64"/>
        <v>2.1167119029947392E-3</v>
      </c>
      <c r="I138" s="1644">
        <v>42</v>
      </c>
      <c r="J138" s="1644">
        <v>34</v>
      </c>
      <c r="K138" s="1574">
        <f t="shared" si="65"/>
        <v>1.5540692017873973E-3</v>
      </c>
      <c r="L138" s="1574">
        <f t="shared" si="66"/>
        <v>3.7001647661604699E-5</v>
      </c>
      <c r="M138" s="1644"/>
      <c r="N138" s="1644"/>
      <c r="O138" s="1574">
        <f t="shared" si="67"/>
        <v>0</v>
      </c>
      <c r="P138" s="1574">
        <f t="shared" si="68"/>
        <v>0</v>
      </c>
      <c r="Q138" s="1574"/>
      <c r="R138" s="1575"/>
      <c r="S138" s="1574">
        <f t="shared" si="61"/>
        <v>0</v>
      </c>
      <c r="T138" s="1574">
        <f t="shared" si="62"/>
        <v>0</v>
      </c>
      <c r="U138" s="1556">
        <f t="shared" si="54"/>
        <v>5.7874930077768758E-3</v>
      </c>
      <c r="V138" s="1556">
        <f t="shared" si="55"/>
        <v>2.1537135506563437E-3</v>
      </c>
      <c r="W138" s="1645"/>
      <c r="X138" s="1577" t="str">
        <f>_xlfn.XLOOKUP(事故加停電時間!$B138,饋線資料表[饋線
代號],饋線資料表[S/S],"找不到")</f>
        <v>大霞</v>
      </c>
      <c r="Y138" s="1578" t="str">
        <f>_xlfn.XLOOKUP(事故加停電時間!$B138,饋線資料表[饋線
代號],饋線資料表[饋線別],"找不到")</f>
        <v>9K22</v>
      </c>
      <c r="Z138" s="1579" t="s">
        <v>3381</v>
      </c>
      <c r="AA138" s="1723" t="s">
        <v>3095</v>
      </c>
      <c r="AB138" s="1600" t="s">
        <v>453</v>
      </c>
      <c r="AC138" s="1578">
        <v>51</v>
      </c>
      <c r="AD138" s="1578">
        <v>1</v>
      </c>
      <c r="AE138" s="1583" t="str">
        <f>_xlfn.XLOOKUP(事故加停電時間!$B138,線名!$A$4:$A$3600,線名!$S$4:$S$3600,"找不到")</f>
        <v>鹿和巡修課</v>
      </c>
      <c r="AF138" s="1746" t="s">
        <v>3717</v>
      </c>
      <c r="AG138" s="1585"/>
      <c r="AH138" s="1586"/>
    </row>
    <row r="139" spans="2:134" ht="14.45" hidden="1" customHeight="1">
      <c r="B139" s="1667" t="s">
        <v>1422</v>
      </c>
      <c r="C139" s="1668" t="s">
        <v>3369</v>
      </c>
      <c r="D139" s="1750">
        <v>0.20833333333333334</v>
      </c>
      <c r="E139" s="1553">
        <v>1</v>
      </c>
      <c r="F139" s="1553">
        <v>1945</v>
      </c>
      <c r="G139" s="1554">
        <f t="shared" si="63"/>
        <v>2.1167119029947392E-3</v>
      </c>
      <c r="H139" s="1554">
        <f t="shared" si="64"/>
        <v>2.1167119029947392E-3</v>
      </c>
      <c r="I139" s="1650">
        <v>53</v>
      </c>
      <c r="J139" s="1650">
        <v>1911</v>
      </c>
      <c r="K139" s="1556">
        <f t="shared" si="65"/>
        <v>0.11022464353265612</v>
      </c>
      <c r="L139" s="1556">
        <f t="shared" si="66"/>
        <v>2.0797102553331346E-3</v>
      </c>
      <c r="M139" s="1650"/>
      <c r="N139" s="1650"/>
      <c r="O139" s="1556">
        <f t="shared" si="67"/>
        <v>0</v>
      </c>
      <c r="P139" s="1556">
        <f t="shared" si="68"/>
        <v>0</v>
      </c>
      <c r="Q139" s="1556"/>
      <c r="R139" s="1557"/>
      <c r="S139" s="1556">
        <f t="shared" si="61"/>
        <v>0</v>
      </c>
      <c r="T139" s="1556">
        <f t="shared" si="62"/>
        <v>0</v>
      </c>
      <c r="U139" s="1556">
        <f t="shared" ref="U139:U202" si="69">G139+K139+O139</f>
        <v>0.11234135543565087</v>
      </c>
      <c r="V139" s="1556">
        <f t="shared" si="55"/>
        <v>4.1964221583278734E-3</v>
      </c>
      <c r="W139" s="1651"/>
      <c r="X139" s="1559" t="str">
        <f>_xlfn.XLOOKUP(事故加停電時間!$B139,饋線資料表[饋線
代號],饋線資料表[S/S],"找不到")</f>
        <v>大霞</v>
      </c>
      <c r="Y139" s="1560" t="str">
        <f>_xlfn.XLOOKUP(事故加停電時間!$B139,饋線資料表[饋線
代號],饋線資料表[饋線別],"找不到")</f>
        <v>9K22</v>
      </c>
      <c r="Z139" s="1772" t="s">
        <v>3380</v>
      </c>
      <c r="AA139" s="1724" t="s">
        <v>3094</v>
      </c>
      <c r="AB139" s="1595" t="s">
        <v>259</v>
      </c>
      <c r="AC139" s="1602">
        <v>51</v>
      </c>
      <c r="AD139" s="1602">
        <v>1</v>
      </c>
      <c r="AE139" s="1564" t="str">
        <f>_xlfn.XLOOKUP(事故加停電時間!$B139,線名!$A$4:$A$3600,線名!$S$4:$S$3600,"找不到")</f>
        <v>鹿和巡修課</v>
      </c>
      <c r="AF139" s="1596" t="s">
        <v>3717</v>
      </c>
      <c r="AG139" s="1566"/>
      <c r="AH139" s="1567"/>
    </row>
    <row r="140" spans="2:134" ht="14.45" hidden="1" customHeight="1">
      <c r="B140" s="1597" t="s">
        <v>320</v>
      </c>
      <c r="C140" s="1598" t="s">
        <v>3394</v>
      </c>
      <c r="D140" s="1718">
        <v>0.71527777777777779</v>
      </c>
      <c r="E140" s="1571">
        <v>3</v>
      </c>
      <c r="F140" s="1571">
        <v>3054</v>
      </c>
      <c r="G140" s="1572">
        <f t="shared" si="63"/>
        <v>9.9708557610477134E-3</v>
      </c>
      <c r="H140" s="1572">
        <f t="shared" si="64"/>
        <v>3.3236185870159042E-3</v>
      </c>
      <c r="I140" s="1644"/>
      <c r="J140" s="1644">
        <v>2430</v>
      </c>
      <c r="K140" s="1574">
        <f t="shared" si="65"/>
        <v>0</v>
      </c>
      <c r="L140" s="1574">
        <f t="shared" si="66"/>
        <v>2.6445295240499827E-3</v>
      </c>
      <c r="M140" s="1644"/>
      <c r="N140" s="1644">
        <v>624</v>
      </c>
      <c r="O140" s="1574">
        <f t="shared" si="67"/>
        <v>0</v>
      </c>
      <c r="P140" s="1574">
        <f t="shared" si="68"/>
        <v>6.7908906296592145E-4</v>
      </c>
      <c r="Q140" s="1574"/>
      <c r="R140" s="1575"/>
      <c r="S140" s="1574">
        <f t="shared" si="61"/>
        <v>0</v>
      </c>
      <c r="T140" s="1574">
        <f t="shared" si="62"/>
        <v>0</v>
      </c>
      <c r="U140" s="1556">
        <f t="shared" si="69"/>
        <v>9.9708557610477134E-3</v>
      </c>
      <c r="V140" s="1556">
        <f t="shared" ref="V140:V203" si="70">H140+L140+P140</f>
        <v>6.6472371740318083E-3</v>
      </c>
      <c r="W140" s="1645"/>
      <c r="X140" s="1578" t="str">
        <f>_xlfn.XLOOKUP(事故加停電時間!$B140,饋線資料表[饋線
代號],饋線資料表[S/S],"找不到")</f>
        <v>草湖</v>
      </c>
      <c r="Y140" s="1600" t="str">
        <f>_xlfn.XLOOKUP(事故加停電時間!$B140,饋線資料表[饋線
代號],饋線資料表[饋線別],"找不到")</f>
        <v>竹寮線</v>
      </c>
      <c r="Z140" s="1599" t="s">
        <v>3396</v>
      </c>
      <c r="AA140" s="1723" t="s">
        <v>3088</v>
      </c>
      <c r="AB140" s="1600" t="s">
        <v>258</v>
      </c>
      <c r="AC140" s="1571"/>
      <c r="AD140" s="1578">
        <v>1</v>
      </c>
      <c r="AE140" s="1583" t="str">
        <f>_xlfn.XLOOKUP(事故加停電時間!$B140,線名!$A$4:$A$3600,線名!$S$4:$S$3600,"找不到")</f>
        <v>二林巡修課</v>
      </c>
      <c r="AF140" s="1584" t="s">
        <v>3089</v>
      </c>
      <c r="AG140" s="1585"/>
      <c r="AH140" s="1586"/>
    </row>
    <row r="141" spans="2:134" ht="14.45" hidden="1" customHeight="1">
      <c r="B141" s="1773" t="s">
        <v>29</v>
      </c>
      <c r="C141" s="1932" t="s">
        <v>3593</v>
      </c>
      <c r="D141" s="1750">
        <v>5.5555555555555558E-3</v>
      </c>
      <c r="E141" s="1553">
        <v>4</v>
      </c>
      <c r="F141" s="1553">
        <v>380</v>
      </c>
      <c r="G141" s="1554">
        <f t="shared" si="63"/>
        <v>1.6541913072246805E-3</v>
      </c>
      <c r="H141" s="1554">
        <f t="shared" si="64"/>
        <v>4.1354782680617014E-4</v>
      </c>
      <c r="I141" s="1650"/>
      <c r="J141" s="1650"/>
      <c r="K141" s="1556">
        <f t="shared" si="65"/>
        <v>0</v>
      </c>
      <c r="L141" s="1556">
        <f t="shared" si="66"/>
        <v>0</v>
      </c>
      <c r="M141" s="1650"/>
      <c r="N141" s="1650"/>
      <c r="O141" s="1556">
        <f t="shared" si="67"/>
        <v>0</v>
      </c>
      <c r="P141" s="1556">
        <f t="shared" si="68"/>
        <v>0</v>
      </c>
      <c r="Q141" s="1650"/>
      <c r="R141" s="1557"/>
      <c r="S141" s="1556">
        <f t="shared" si="61"/>
        <v>0</v>
      </c>
      <c r="T141" s="1556">
        <f t="shared" si="62"/>
        <v>0</v>
      </c>
      <c r="U141" s="1556">
        <f t="shared" si="69"/>
        <v>1.6541913072246805E-3</v>
      </c>
      <c r="V141" s="1556">
        <f t="shared" si="70"/>
        <v>4.1354782680617014E-4</v>
      </c>
      <c r="W141" s="1651"/>
      <c r="X141" s="1560" t="str">
        <f>_xlfn.XLOOKUP(事故加停電時間!$B141,饋線資料表[饋線
代號],饋線資料表[S/S],"找不到")</f>
        <v>溪州</v>
      </c>
      <c r="Y141" s="1595" t="str">
        <f>_xlfn.XLOOKUP(事故加停電時間!$B141,饋線資料表[饋線
代號],饋線資料表[饋線別],"找不到")</f>
        <v>IF35</v>
      </c>
      <c r="Z141" s="1774" t="s">
        <v>3595</v>
      </c>
      <c r="AA141" s="1775" t="str">
        <f>VLOOKUP(AB141,'69線名'!$K$4:$L$114,2, )</f>
        <v>電纜不良或劣化</v>
      </c>
      <c r="AB141" s="1759" t="s">
        <v>3386</v>
      </c>
      <c r="AC141" s="1758" t="s">
        <v>3091</v>
      </c>
      <c r="AD141" s="1758"/>
      <c r="AE141" s="1564" t="s">
        <v>3591</v>
      </c>
      <c r="AF141" s="1596" t="s">
        <v>3716</v>
      </c>
      <c r="AG141" s="1566"/>
      <c r="AH141" s="1567"/>
    </row>
    <row r="142" spans="2:134" ht="14.45" hidden="1" customHeight="1">
      <c r="B142" s="1776" t="s">
        <v>48</v>
      </c>
      <c r="C142" s="1933" t="s">
        <v>3594</v>
      </c>
      <c r="D142" s="1718">
        <v>0.49861111111111112</v>
      </c>
      <c r="E142" s="1571">
        <v>6</v>
      </c>
      <c r="F142" s="1571">
        <v>882</v>
      </c>
      <c r="G142" s="1572">
        <f t="shared" si="63"/>
        <v>5.7591976301532956E-3</v>
      </c>
      <c r="H142" s="1572">
        <f t="shared" si="64"/>
        <v>9.598662716922159E-4</v>
      </c>
      <c r="I142" s="1644"/>
      <c r="J142" s="1644"/>
      <c r="K142" s="1574">
        <f t="shared" si="65"/>
        <v>0</v>
      </c>
      <c r="L142" s="1574">
        <f t="shared" si="66"/>
        <v>0</v>
      </c>
      <c r="M142" s="1644"/>
      <c r="N142" s="1644"/>
      <c r="O142" s="1574">
        <f t="shared" si="67"/>
        <v>0</v>
      </c>
      <c r="P142" s="1574">
        <f t="shared" si="68"/>
        <v>0</v>
      </c>
      <c r="Q142" s="1644"/>
      <c r="R142" s="1575"/>
      <c r="S142" s="1574">
        <f t="shared" si="61"/>
        <v>0</v>
      </c>
      <c r="T142" s="1574">
        <f t="shared" si="62"/>
        <v>0</v>
      </c>
      <c r="U142" s="1556">
        <f t="shared" si="69"/>
        <v>5.7591976301532956E-3</v>
      </c>
      <c r="V142" s="1556">
        <f t="shared" si="70"/>
        <v>9.598662716922159E-4</v>
      </c>
      <c r="W142" s="1645"/>
      <c r="X142" s="1578" t="str">
        <f>_xlfn.XLOOKUP(事故加停電時間!$B142,饋線資料表[饋線
代號],饋線資料表[S/S],"找不到")</f>
        <v>漢寶</v>
      </c>
      <c r="Y142" s="1600" t="str">
        <f>_xlfn.XLOOKUP(事故加停電時間!$B142,饋線資料表[饋線
代號],饋線資料表[饋線別],"找不到")</f>
        <v>9G29</v>
      </c>
      <c r="Z142" s="1777" t="s">
        <v>3600</v>
      </c>
      <c r="AA142" s="1778" t="str">
        <f>VLOOKUP(AB142,'69線名'!$K$4:$L$114,2, )</f>
        <v>電纜不良或劣化</v>
      </c>
      <c r="AB142" s="1764" t="s">
        <v>588</v>
      </c>
      <c r="AC142" s="1764">
        <v>51</v>
      </c>
      <c r="AD142" s="1764">
        <v>2</v>
      </c>
      <c r="AE142" s="1583" t="str">
        <f>_xlfn.XLOOKUP(事故加停電時間!$B142,線名!$A$4:$A$3600,線名!$S$4:$S$3600,"找不到")</f>
        <v>二林巡修課</v>
      </c>
      <c r="AF142" s="1746" t="s">
        <v>3716</v>
      </c>
      <c r="AG142" s="1585"/>
      <c r="AH142" s="1586"/>
    </row>
    <row r="143" spans="2:134" ht="14.45" hidden="1" customHeight="1">
      <c r="B143" s="1779" t="s">
        <v>3604</v>
      </c>
      <c r="C143" s="1932" t="s">
        <v>3596</v>
      </c>
      <c r="D143" s="1750">
        <v>0.3611111111111111</v>
      </c>
      <c r="E143" s="1553">
        <v>3</v>
      </c>
      <c r="F143" s="1553">
        <v>3453</v>
      </c>
      <c r="G143" s="1554">
        <f t="shared" si="63"/>
        <v>1.1273531415487148E-2</v>
      </c>
      <c r="H143" s="1554">
        <f t="shared" si="64"/>
        <v>3.7578438051623828E-3</v>
      </c>
      <c r="I143" s="1650">
        <v>69</v>
      </c>
      <c r="J143" s="1650">
        <v>185</v>
      </c>
      <c r="K143" s="1556">
        <f t="shared" si="65"/>
        <v>1.3891942129423056E-2</v>
      </c>
      <c r="L143" s="1556">
        <f t="shared" si="66"/>
        <v>2.0133249462931968E-4</v>
      </c>
      <c r="M143" s="1650">
        <v>96</v>
      </c>
      <c r="N143" s="1650">
        <v>437</v>
      </c>
      <c r="O143" s="1556">
        <f t="shared" si="67"/>
        <v>4.5655680079401184E-2</v>
      </c>
      <c r="P143" s="1556">
        <f t="shared" si="68"/>
        <v>4.7558000082709563E-4</v>
      </c>
      <c r="Q143" s="1650">
        <v>120</v>
      </c>
      <c r="R143" s="1650">
        <v>45</v>
      </c>
      <c r="S143" s="1556">
        <f t="shared" si="61"/>
        <v>5.8767322756666284E-3</v>
      </c>
      <c r="T143" s="1556">
        <f t="shared" si="62"/>
        <v>4.8972768963888568E-5</v>
      </c>
      <c r="U143" s="1556">
        <f t="shared" si="69"/>
        <v>7.0821153624311392E-2</v>
      </c>
      <c r="V143" s="1556">
        <f t="shared" si="70"/>
        <v>4.4347563006187987E-3</v>
      </c>
      <c r="W143" s="1651"/>
      <c r="X143" s="1560" t="str">
        <f>_xlfn.XLOOKUP(事故加停電時間!$B143,饋線資料表[饋線
代號],饋線資料表[S/S],"找不到")</f>
        <v>彰化</v>
      </c>
      <c r="Y143" s="1595" t="str">
        <f>_xlfn.XLOOKUP(事故加停電時間!$B143,饋線資料表[饋線
代號],饋線資料表[饋線別],"找不到")</f>
        <v>IK44</v>
      </c>
      <c r="Z143" s="1780" t="s">
        <v>3601</v>
      </c>
      <c r="AA143" s="1781" t="str">
        <f>VLOOKUP(AB143,'69線名'!$K$4:$L$114,2, )</f>
        <v>開關不良</v>
      </c>
      <c r="AB143" s="1782" t="s">
        <v>260</v>
      </c>
      <c r="AC143" s="1782">
        <v>51</v>
      </c>
      <c r="AD143" s="1782">
        <v>2</v>
      </c>
      <c r="AE143" s="1564" t="str">
        <f>_xlfn.XLOOKUP(事故加停電時間!$B143,線名!$A$4:$A$3600,線名!$S$4:$S$3600,"找不到")</f>
        <v>秀水服務所</v>
      </c>
      <c r="AF143" s="1565" t="s">
        <v>3746</v>
      </c>
      <c r="AG143" s="1566"/>
      <c r="AH143" s="1567"/>
    </row>
    <row r="144" spans="2:134" ht="14.45" hidden="1" customHeight="1">
      <c r="B144" s="1783" t="s">
        <v>1458</v>
      </c>
      <c r="C144" s="1933" t="s">
        <v>3596</v>
      </c>
      <c r="D144" s="1718">
        <v>0.37847222222222227</v>
      </c>
      <c r="E144" s="1571">
        <v>24</v>
      </c>
      <c r="F144" s="1571">
        <v>14</v>
      </c>
      <c r="G144" s="1572">
        <f t="shared" si="63"/>
        <v>3.6566334159703463E-4</v>
      </c>
      <c r="H144" s="1572">
        <f t="shared" si="64"/>
        <v>1.5235972566543111E-5</v>
      </c>
      <c r="I144" s="1644">
        <v>61</v>
      </c>
      <c r="J144" s="1644">
        <v>726</v>
      </c>
      <c r="K144" s="1574">
        <f t="shared" si="65"/>
        <v>4.8195734362994867E-2</v>
      </c>
      <c r="L144" s="1574">
        <f t="shared" si="66"/>
        <v>7.9009400595073554E-4</v>
      </c>
      <c r="M144" s="1644">
        <v>133</v>
      </c>
      <c r="N144" s="1644">
        <v>223</v>
      </c>
      <c r="O144" s="1574">
        <f t="shared" si="67"/>
        <v>3.2277407882221582E-2</v>
      </c>
      <c r="P144" s="1574">
        <f t="shared" si="68"/>
        <v>2.4268727730993668E-4</v>
      </c>
      <c r="Q144" s="1644"/>
      <c r="R144" s="1644"/>
      <c r="S144" s="1574">
        <f t="shared" si="61"/>
        <v>0</v>
      </c>
      <c r="T144" s="1574">
        <f t="shared" si="62"/>
        <v>0</v>
      </c>
      <c r="U144" s="1556">
        <f t="shared" si="69"/>
        <v>8.0838805586813486E-2</v>
      </c>
      <c r="V144" s="1556">
        <f t="shared" si="70"/>
        <v>1.0480172558272154E-3</v>
      </c>
      <c r="W144" s="1645"/>
      <c r="X144" s="1578" t="str">
        <f>_xlfn.XLOOKUP(事故加停電時間!$B144,饋線資料表[饋線
代號],饋線資料表[S/S],"找不到")</f>
        <v>芳苑</v>
      </c>
      <c r="Y144" s="1600" t="str">
        <f>_xlfn.XLOOKUP(事故加停電時間!$B144,饋線資料表[饋線
代號],饋線資料表[饋線別],"找不到")</f>
        <v>芳北線</v>
      </c>
      <c r="Z144" s="1784" t="s">
        <v>3602</v>
      </c>
      <c r="AA144" s="1778" t="str">
        <f>VLOOKUP(AB144,'69線名'!$K$4:$L$114,2, )</f>
        <v>外物碰觸(鳥獸害)</v>
      </c>
      <c r="AB144" s="1785" t="s">
        <v>3087</v>
      </c>
      <c r="AC144" s="1785">
        <v>51</v>
      </c>
      <c r="AD144" s="1785">
        <v>1</v>
      </c>
      <c r="AE144" s="1583" t="str">
        <f>_xlfn.XLOOKUP(事故加停電時間!$B144,線名!$A$4:$A$3600,線名!$S$4:$S$3600,"找不到")</f>
        <v>二林巡修課</v>
      </c>
      <c r="AF144" s="1584" t="s">
        <v>3089</v>
      </c>
      <c r="AG144" s="1585"/>
      <c r="AH144" s="1586"/>
    </row>
    <row r="145" spans="2:34" ht="14.45" hidden="1" customHeight="1">
      <c r="B145" s="1779" t="s">
        <v>382</v>
      </c>
      <c r="C145" s="1932" t="s">
        <v>3596</v>
      </c>
      <c r="D145" s="1750">
        <v>0.3972222222222222</v>
      </c>
      <c r="E145" s="1553"/>
      <c r="F145" s="1553"/>
      <c r="G145" s="1554">
        <f t="shared" si="63"/>
        <v>0</v>
      </c>
      <c r="H145" s="1554">
        <f t="shared" si="64"/>
        <v>0</v>
      </c>
      <c r="I145" s="1650"/>
      <c r="J145" s="1650"/>
      <c r="K145" s="1556">
        <f t="shared" si="65"/>
        <v>0</v>
      </c>
      <c r="L145" s="1556">
        <f t="shared" si="66"/>
        <v>0</v>
      </c>
      <c r="M145" s="1650"/>
      <c r="N145" s="1650"/>
      <c r="O145" s="1556">
        <f t="shared" si="67"/>
        <v>0</v>
      </c>
      <c r="P145" s="1556">
        <f t="shared" si="68"/>
        <v>0</v>
      </c>
      <c r="Q145" s="1650"/>
      <c r="R145" s="1650"/>
      <c r="S145" s="1556">
        <f t="shared" si="61"/>
        <v>0</v>
      </c>
      <c r="T145" s="1556">
        <f t="shared" si="62"/>
        <v>0</v>
      </c>
      <c r="U145" s="1556">
        <f t="shared" si="69"/>
        <v>0</v>
      </c>
      <c r="V145" s="1556">
        <f t="shared" si="70"/>
        <v>0</v>
      </c>
      <c r="W145" s="1651"/>
      <c r="X145" s="1560" t="str">
        <f>_xlfn.XLOOKUP(事故加停電時間!$B145,饋線資料表[饋線
代號],饋線資料表[S/S],"找不到")</f>
        <v>彰化</v>
      </c>
      <c r="Y145" s="1595" t="str">
        <f>_xlfn.XLOOKUP(事故加停電時間!$B145,饋線資料表[饋線
代號],饋線資料表[饋線別],"找不到")</f>
        <v>IK44</v>
      </c>
      <c r="Z145" s="1780" t="s">
        <v>3603</v>
      </c>
      <c r="AA145" s="1781" t="str">
        <f>VLOOKUP(AB145,'69線名'!$K$4:$L$114,2, )</f>
        <v>開關不良</v>
      </c>
      <c r="AB145" s="1782" t="s">
        <v>260</v>
      </c>
      <c r="AC145" s="1782">
        <v>51</v>
      </c>
      <c r="AD145" s="1782">
        <v>1</v>
      </c>
      <c r="AE145" s="1564" t="str">
        <f>_xlfn.XLOOKUP(事故加停電時間!$B145,線名!$A$4:$A$3600,線名!$S$4:$S$3600,"找不到")</f>
        <v>秀水服務所</v>
      </c>
      <c r="AF145" s="1565" t="s">
        <v>3746</v>
      </c>
      <c r="AG145" s="1566"/>
      <c r="AH145" s="1567"/>
    </row>
    <row r="146" spans="2:34" ht="14.45" hidden="1" customHeight="1">
      <c r="B146" s="1783" t="s">
        <v>382</v>
      </c>
      <c r="C146" s="1933" t="s">
        <v>3596</v>
      </c>
      <c r="D146" s="1718">
        <v>0.40277777777777773</v>
      </c>
      <c r="E146" s="1571"/>
      <c r="F146" s="1571"/>
      <c r="G146" s="1572">
        <f t="shared" si="63"/>
        <v>0</v>
      </c>
      <c r="H146" s="1572">
        <f t="shared" si="64"/>
        <v>0</v>
      </c>
      <c r="I146" s="1644"/>
      <c r="J146" s="1644"/>
      <c r="K146" s="1574">
        <f t="shared" si="65"/>
        <v>0</v>
      </c>
      <c r="L146" s="1574">
        <f t="shared" si="66"/>
        <v>0</v>
      </c>
      <c r="M146" s="1644"/>
      <c r="N146" s="1644"/>
      <c r="O146" s="1574">
        <f t="shared" si="67"/>
        <v>0</v>
      </c>
      <c r="P146" s="1574">
        <f t="shared" si="68"/>
        <v>0</v>
      </c>
      <c r="Q146" s="1644"/>
      <c r="R146" s="1644"/>
      <c r="S146" s="1574">
        <f t="shared" si="61"/>
        <v>0</v>
      </c>
      <c r="T146" s="1574">
        <f t="shared" si="62"/>
        <v>0</v>
      </c>
      <c r="U146" s="1556">
        <f t="shared" si="69"/>
        <v>0</v>
      </c>
      <c r="V146" s="1556">
        <f t="shared" si="70"/>
        <v>0</v>
      </c>
      <c r="W146" s="1645"/>
      <c r="X146" s="1582" t="str">
        <f>_xlfn.XLOOKUP(事故加停電時間!$B146,饋線資料表[饋線
代號],饋線資料表[S/S],"找不到")</f>
        <v>彰化</v>
      </c>
      <c r="Y146" s="1582" t="str">
        <f>_xlfn.XLOOKUP(事故加停電時間!$B146,饋線資料表[饋線
代號],饋線資料表[饋線別],"找不到")</f>
        <v>IK44</v>
      </c>
      <c r="Z146" s="1784" t="s">
        <v>3603</v>
      </c>
      <c r="AA146" s="1778" t="str">
        <f>VLOOKUP(AB146,'69線名'!$K$4:$L$114,2, )</f>
        <v>開關不良</v>
      </c>
      <c r="AB146" s="1785" t="s">
        <v>260</v>
      </c>
      <c r="AC146" s="1785">
        <v>51</v>
      </c>
      <c r="AD146" s="1785">
        <v>1</v>
      </c>
      <c r="AE146" s="1583" t="str">
        <f>_xlfn.XLOOKUP(事故加停電時間!$B146,線名!$A$4:$A$3600,線名!$S$4:$S$3600,"找不到")</f>
        <v>秀水服務所</v>
      </c>
      <c r="AF146" s="1584" t="s">
        <v>3746</v>
      </c>
      <c r="AG146" s="1585"/>
      <c r="AH146" s="1586"/>
    </row>
    <row r="147" spans="2:34" ht="14.45" hidden="1" customHeight="1">
      <c r="B147" s="1779" t="s">
        <v>382</v>
      </c>
      <c r="C147" s="1932" t="s">
        <v>3596</v>
      </c>
      <c r="D147" s="1750">
        <v>0.41805555555555557</v>
      </c>
      <c r="E147" s="1553"/>
      <c r="F147" s="1553"/>
      <c r="G147" s="1554">
        <f t="shared" si="63"/>
        <v>0</v>
      </c>
      <c r="H147" s="1554">
        <f t="shared" si="64"/>
        <v>0</v>
      </c>
      <c r="I147" s="1650"/>
      <c r="J147" s="1650"/>
      <c r="K147" s="1556">
        <f t="shared" si="65"/>
        <v>0</v>
      </c>
      <c r="L147" s="1556">
        <f t="shared" si="66"/>
        <v>0</v>
      </c>
      <c r="M147" s="1650"/>
      <c r="N147" s="1650"/>
      <c r="O147" s="1556">
        <f t="shared" si="67"/>
        <v>0</v>
      </c>
      <c r="P147" s="1556">
        <f t="shared" si="68"/>
        <v>0</v>
      </c>
      <c r="Q147" s="1650"/>
      <c r="R147" s="1650"/>
      <c r="S147" s="1556">
        <f t="shared" si="61"/>
        <v>0</v>
      </c>
      <c r="T147" s="1556">
        <f t="shared" si="62"/>
        <v>0</v>
      </c>
      <c r="U147" s="1556">
        <f t="shared" si="69"/>
        <v>0</v>
      </c>
      <c r="V147" s="1556">
        <f t="shared" si="70"/>
        <v>0</v>
      </c>
      <c r="W147" s="1651"/>
      <c r="X147" s="1560" t="str">
        <f>_xlfn.XLOOKUP(事故加停電時間!$B147,饋線資料表[饋線
代號],饋線資料表[S/S],"找不到")</f>
        <v>彰化</v>
      </c>
      <c r="Y147" s="1560" t="str">
        <f>_xlfn.XLOOKUP(事故加停電時間!$B147,饋線資料表[饋線
代號],饋線資料表[饋線別],"找不到")</f>
        <v>IK44</v>
      </c>
      <c r="Z147" s="1786" t="s">
        <v>3603</v>
      </c>
      <c r="AA147" s="1781" t="str">
        <f>VLOOKUP(AB147,'69線名'!$K$4:$L$114,2, )</f>
        <v>開關不良</v>
      </c>
      <c r="AB147" s="1782" t="s">
        <v>260</v>
      </c>
      <c r="AC147" s="1782">
        <v>51</v>
      </c>
      <c r="AD147" s="1782">
        <v>1</v>
      </c>
      <c r="AE147" s="1564" t="str">
        <f>_xlfn.XLOOKUP(事故加停電時間!$B147,線名!$A$4:$A$3600,線名!$S$4:$S$3600,"找不到")</f>
        <v>秀水服務所</v>
      </c>
      <c r="AF147" s="1565" t="s">
        <v>3746</v>
      </c>
      <c r="AG147" s="1566"/>
      <c r="AH147" s="1567"/>
    </row>
    <row r="148" spans="2:34" ht="14.45" hidden="1" customHeight="1">
      <c r="B148" s="1783" t="s">
        <v>3638</v>
      </c>
      <c r="C148" s="1933" t="s">
        <v>3639</v>
      </c>
      <c r="D148" s="1718">
        <v>0.47847222222222219</v>
      </c>
      <c r="E148" s="1571">
        <v>49</v>
      </c>
      <c r="F148" s="1571">
        <v>439</v>
      </c>
      <c r="G148" s="1572">
        <f t="shared" si="63"/>
        <v>2.3410071848493488E-2</v>
      </c>
      <c r="H148" s="1572">
        <f t="shared" si="64"/>
        <v>4.7775656833660182E-4</v>
      </c>
      <c r="I148" s="1644"/>
      <c r="J148" s="1644"/>
      <c r="K148" s="1574">
        <f t="shared" si="65"/>
        <v>0</v>
      </c>
      <c r="L148" s="1574">
        <f t="shared" si="66"/>
        <v>0</v>
      </c>
      <c r="M148" s="1644"/>
      <c r="N148" s="1644"/>
      <c r="O148" s="1574">
        <f t="shared" si="67"/>
        <v>0</v>
      </c>
      <c r="P148" s="1574">
        <f t="shared" si="68"/>
        <v>0</v>
      </c>
      <c r="Q148" s="1644"/>
      <c r="R148" s="1644"/>
      <c r="S148" s="1574">
        <f t="shared" si="61"/>
        <v>0</v>
      </c>
      <c r="T148" s="1574">
        <f t="shared" ref="T148:T574" si="71">R148/918878</f>
        <v>0</v>
      </c>
      <c r="U148" s="1556">
        <f t="shared" si="69"/>
        <v>2.3410071848493488E-2</v>
      </c>
      <c r="V148" s="1556">
        <f t="shared" si="70"/>
        <v>4.7775656833660182E-4</v>
      </c>
      <c r="W148" s="1645"/>
      <c r="X148" s="1578" t="str">
        <f>_xlfn.XLOOKUP(事故加停電時間!$B148,饋線資料表[饋線
代號],饋線資料表[S/S],"找不到")</f>
        <v>漢寶</v>
      </c>
      <c r="Y148" s="1578" t="str">
        <f>_xlfn.XLOOKUP(事故加停電時間!$B148,饋線資料表[饋線
代號],饋線資料表[饋線別],"找不到")</f>
        <v>9G24</v>
      </c>
      <c r="Z148" s="1787" t="s">
        <v>3640</v>
      </c>
      <c r="AA148" s="1778" t="str">
        <f>VLOOKUP(AB148,'69線名'!$K$4:$L$114,2, )</f>
        <v>吊車或怪手碰觸</v>
      </c>
      <c r="AB148" s="1763" t="s">
        <v>3654</v>
      </c>
      <c r="AC148" s="1764" t="s">
        <v>112</v>
      </c>
      <c r="AD148" s="1764">
        <v>2</v>
      </c>
      <c r="AE148" s="1583" t="str">
        <f>_xlfn.XLOOKUP(事故加停電時間!$B148,線名!$A$4:$A$3600,線名!$S$4:$S$3600,"找不到")</f>
        <v>鹿和巡修課</v>
      </c>
      <c r="AF148" s="1584" t="s">
        <v>1670</v>
      </c>
      <c r="AG148" s="1585"/>
      <c r="AH148" s="1586"/>
    </row>
    <row r="149" spans="2:34" ht="14.45" hidden="1" customHeight="1">
      <c r="B149" s="1779" t="s">
        <v>3643</v>
      </c>
      <c r="C149" s="1932" t="s">
        <v>3644</v>
      </c>
      <c r="D149" s="1788">
        <v>0.65416666666666667</v>
      </c>
      <c r="E149" s="1553">
        <v>1</v>
      </c>
      <c r="F149" s="1553">
        <v>821</v>
      </c>
      <c r="G149" s="1554">
        <f t="shared" si="63"/>
        <v>8.9348096265227809E-4</v>
      </c>
      <c r="H149" s="1554">
        <f t="shared" si="64"/>
        <v>8.9348096265227809E-4</v>
      </c>
      <c r="I149" s="1650">
        <v>33</v>
      </c>
      <c r="J149" s="1650">
        <v>362</v>
      </c>
      <c r="K149" s="1556">
        <f t="shared" si="65"/>
        <v>1.3000637734280285E-2</v>
      </c>
      <c r="L149" s="1556">
        <f t="shared" si="66"/>
        <v>3.9395871922061473E-4</v>
      </c>
      <c r="M149" s="1650">
        <v>50</v>
      </c>
      <c r="N149" s="1650">
        <v>151</v>
      </c>
      <c r="O149" s="1556">
        <f t="shared" si="67"/>
        <v>8.2165423483857494E-3</v>
      </c>
      <c r="P149" s="1556">
        <f t="shared" si="68"/>
        <v>1.6433084696771498E-4</v>
      </c>
      <c r="Q149" s="1650">
        <v>88</v>
      </c>
      <c r="R149" s="1650">
        <v>1</v>
      </c>
      <c r="S149" s="1556">
        <f t="shared" si="61"/>
        <v>9.5768970418270977E-5</v>
      </c>
      <c r="T149" s="1556">
        <f t="shared" si="71"/>
        <v>1.0882837547530794E-6</v>
      </c>
      <c r="U149" s="1556">
        <f t="shared" si="69"/>
        <v>2.2110661045318312E-2</v>
      </c>
      <c r="V149" s="1556">
        <f t="shared" si="70"/>
        <v>1.4517705288406078E-3</v>
      </c>
      <c r="W149" s="1651"/>
      <c r="X149" s="1560" t="str">
        <f>_xlfn.XLOOKUP(事故加停電時間!$B149,饋線資料表[饋線
代號],饋線資料表[S/S],"找不到")</f>
        <v>花壇</v>
      </c>
      <c r="Y149" s="1560" t="str">
        <f>_xlfn.XLOOKUP(事故加停電時間!$B149,饋線資料表[饋線
代號],饋線資料表[饋線別],"找不到")</f>
        <v>9P16</v>
      </c>
      <c r="Z149" s="1789" t="s">
        <v>3645</v>
      </c>
      <c r="AA149" s="1781" t="str">
        <f>VLOOKUP(AB149,'69線名'!$K$4:$L$114,2, )</f>
        <v>木橫擔燒損</v>
      </c>
      <c r="AB149" s="1757" t="s">
        <v>3646</v>
      </c>
      <c r="AC149" s="1790">
        <v>51</v>
      </c>
      <c r="AD149" s="1790">
        <v>2</v>
      </c>
      <c r="AE149" s="1564" t="str">
        <f>_xlfn.XLOOKUP(事故加停電時間!$B149,線名!$A$4:$A$3600,線名!$S$4:$S$3600,"找不到")</f>
        <v>花壇服務所</v>
      </c>
      <c r="AF149" s="1565" t="s">
        <v>3098</v>
      </c>
      <c r="AG149" s="1566"/>
      <c r="AH149" s="1567"/>
    </row>
    <row r="150" spans="2:34" ht="14.45" hidden="1" customHeight="1">
      <c r="B150" s="1783" t="s">
        <v>3656</v>
      </c>
      <c r="C150" s="1933" t="s">
        <v>3657</v>
      </c>
      <c r="D150" s="1791">
        <v>0.23263888888888887</v>
      </c>
      <c r="E150" s="1571">
        <v>1</v>
      </c>
      <c r="F150" s="1571">
        <v>5845</v>
      </c>
      <c r="G150" s="1572">
        <f t="shared" si="63"/>
        <v>6.3610185465317482E-3</v>
      </c>
      <c r="H150" s="1572">
        <f t="shared" si="64"/>
        <v>6.3610185465317482E-3</v>
      </c>
      <c r="I150" s="1644">
        <v>10</v>
      </c>
      <c r="J150" s="1644">
        <v>2343</v>
      </c>
      <c r="K150" s="1574">
        <f t="shared" si="65"/>
        <v>2.5498488373864647E-2</v>
      </c>
      <c r="L150" s="1574">
        <f t="shared" si="66"/>
        <v>2.5498488373864648E-3</v>
      </c>
      <c r="M150" s="1644">
        <v>20</v>
      </c>
      <c r="N150" s="1644">
        <v>1132</v>
      </c>
      <c r="O150" s="1574">
        <f t="shared" si="67"/>
        <v>2.4638744207609715E-2</v>
      </c>
      <c r="P150" s="1574">
        <f t="shared" si="68"/>
        <v>1.2319372103804858E-3</v>
      </c>
      <c r="Q150" s="1644">
        <v>52</v>
      </c>
      <c r="R150" s="1644">
        <v>2430</v>
      </c>
      <c r="S150" s="1574">
        <f t="shared" si="61"/>
        <v>0.13751553525059909</v>
      </c>
      <c r="T150" s="1574">
        <f t="shared" si="71"/>
        <v>2.6445295240499827E-3</v>
      </c>
      <c r="U150" s="1556">
        <f t="shared" si="69"/>
        <v>5.6498251128006105E-2</v>
      </c>
      <c r="V150" s="1556">
        <f t="shared" si="70"/>
        <v>1.0142804594298699E-2</v>
      </c>
      <c r="W150" s="1645"/>
      <c r="X150" s="1578" t="str">
        <f>_xlfn.XLOOKUP(事故加停電時間!$B150,饋線資料表[饋線
代號],饋線資料表[S/S],"找不到")</f>
        <v>大霞</v>
      </c>
      <c r="Y150" s="1578" t="str">
        <f>_xlfn.XLOOKUP(事故加停電時間!$B150,饋線資料表[饋線
代號],饋線資料表[饋線別],"找不到")</f>
        <v>9K25</v>
      </c>
      <c r="Z150" s="1579" t="s">
        <v>3947</v>
      </c>
      <c r="AA150" s="1778" t="str">
        <f>VLOOKUP(AB150,'69線名'!$K$4:$L$114,2, )</f>
        <v>礙子不良</v>
      </c>
      <c r="AB150" s="1763" t="s">
        <v>988</v>
      </c>
      <c r="AC150" s="1600">
        <v>51</v>
      </c>
      <c r="AD150" s="1578">
        <v>1</v>
      </c>
      <c r="AE150" s="1583" t="str">
        <f>_xlfn.XLOOKUP(事故加停電時間!$B150,線名!$A$4:$A$3600,線名!$S$4:$S$3600,"找不到")</f>
        <v>鹿和巡修課</v>
      </c>
      <c r="AF150" s="1584" t="s">
        <v>3242</v>
      </c>
      <c r="AG150" s="1585"/>
      <c r="AH150" s="1586"/>
    </row>
    <row r="151" spans="2:34" ht="14.45" hidden="1" customHeight="1">
      <c r="B151" s="1779" t="s">
        <v>1458</v>
      </c>
      <c r="C151" s="1932" t="s">
        <v>3678</v>
      </c>
      <c r="D151" s="1750">
        <v>0.48333333333333334</v>
      </c>
      <c r="E151" s="1553">
        <v>24</v>
      </c>
      <c r="F151" s="1553">
        <v>964</v>
      </c>
      <c r="G151" s="1554">
        <f t="shared" si="63"/>
        <v>2.5178532949967244E-2</v>
      </c>
      <c r="H151" s="1554">
        <f t="shared" si="64"/>
        <v>1.0491055395819683E-3</v>
      </c>
      <c r="I151" s="1650">
        <v>1</v>
      </c>
      <c r="J151" s="1650">
        <v>950</v>
      </c>
      <c r="K151" s="1556">
        <f t="shared" si="65"/>
        <v>1.0338695670154253E-3</v>
      </c>
      <c r="L151" s="1556">
        <f t="shared" si="66"/>
        <v>1.0338695670154253E-3</v>
      </c>
      <c r="M151" s="1650">
        <v>35</v>
      </c>
      <c r="N151" s="1650">
        <v>38</v>
      </c>
      <c r="O151" s="1556">
        <f t="shared" si="67"/>
        <v>1.4474173938215954E-3</v>
      </c>
      <c r="P151" s="1556">
        <f t="shared" si="68"/>
        <v>4.1354782680617011E-5</v>
      </c>
      <c r="Q151" s="1650"/>
      <c r="R151" s="1557">
        <f t="shared" ref="R151:R182" si="72">Q151*N151/918878</f>
        <v>0</v>
      </c>
      <c r="S151" s="1557">
        <f t="shared" ref="S151:S182" si="73">Q151*R151/918878</f>
        <v>0</v>
      </c>
      <c r="T151" s="1556">
        <f t="shared" ref="T151:T182" si="74">R151/918878</f>
        <v>0</v>
      </c>
      <c r="U151" s="1556">
        <f t="shared" si="69"/>
        <v>2.7659819910804264E-2</v>
      </c>
      <c r="V151" s="1556">
        <f t="shared" si="70"/>
        <v>2.1243298892780105E-3</v>
      </c>
      <c r="W151" s="1651"/>
      <c r="X151" s="1560" t="str">
        <f>_xlfn.XLOOKUP(事故加停電時間!$B151,饋線資料表[饋線
代號],饋線資料表[S/S],"找不到")</f>
        <v>芳苑</v>
      </c>
      <c r="Y151" s="1560" t="str">
        <f>_xlfn.XLOOKUP(事故加停電時間!$B151,饋線資料表[饋線
代號],饋線資料表[饋線別],"找不到")</f>
        <v>芳北線</v>
      </c>
      <c r="Z151" s="1589" t="s">
        <v>3948</v>
      </c>
      <c r="AA151" s="1781" t="str">
        <f>VLOOKUP(AB151,'69線名'!$K$4:$L$114,2, )</f>
        <v>高壓線斷線</v>
      </c>
      <c r="AB151" s="1757" t="s">
        <v>1742</v>
      </c>
      <c r="AC151" s="1595"/>
      <c r="AD151" s="1560">
        <v>1</v>
      </c>
      <c r="AE151" s="1564" t="str">
        <f>_xlfn.XLOOKUP(事故加停電時間!$B151,線名!$A$4:$A$3600,線名!$S$4:$S$3600,"找不到")</f>
        <v>二林巡修課</v>
      </c>
      <c r="AF151" s="1565" t="s">
        <v>3105</v>
      </c>
      <c r="AG151" s="1792" t="s">
        <v>3680</v>
      </c>
      <c r="AH151" s="1793"/>
    </row>
    <row r="152" spans="2:34" ht="14.45" hidden="1" customHeight="1">
      <c r="B152" s="1783" t="s">
        <v>633</v>
      </c>
      <c r="C152" s="1933" t="s">
        <v>3748</v>
      </c>
      <c r="D152" s="1718">
        <v>0.69166666666666676</v>
      </c>
      <c r="E152" s="1571">
        <v>1</v>
      </c>
      <c r="F152" s="1571">
        <v>2278</v>
      </c>
      <c r="G152" s="1572">
        <f t="shared" si="63"/>
        <v>2.4791103933275147E-3</v>
      </c>
      <c r="H152" s="1572">
        <f t="shared" si="64"/>
        <v>2.4791103933275147E-3</v>
      </c>
      <c r="I152" s="1644">
        <v>2</v>
      </c>
      <c r="J152" s="1644">
        <v>1946</v>
      </c>
      <c r="K152" s="1574">
        <f t="shared" si="65"/>
        <v>4.2356003734989843E-3</v>
      </c>
      <c r="L152" s="1574">
        <f t="shared" si="66"/>
        <v>2.1178001867494922E-3</v>
      </c>
      <c r="M152" s="1644">
        <v>55</v>
      </c>
      <c r="N152" s="1644">
        <v>332</v>
      </c>
      <c r="O152" s="1574">
        <f t="shared" si="67"/>
        <v>1.9872061361791229E-2</v>
      </c>
      <c r="P152" s="1574">
        <f t="shared" si="68"/>
        <v>3.6131020657802232E-4</v>
      </c>
      <c r="Q152" s="1644"/>
      <c r="R152" s="1575">
        <f t="shared" si="72"/>
        <v>0</v>
      </c>
      <c r="S152" s="1575">
        <f t="shared" si="73"/>
        <v>0</v>
      </c>
      <c r="T152" s="1574">
        <f t="shared" si="74"/>
        <v>0</v>
      </c>
      <c r="U152" s="1556">
        <f t="shared" si="69"/>
        <v>2.6586772128617729E-2</v>
      </c>
      <c r="V152" s="1556">
        <f t="shared" si="70"/>
        <v>4.9582207866550286E-3</v>
      </c>
      <c r="W152" s="1645"/>
      <c r="X152" s="1578" t="str">
        <f>_xlfn.XLOOKUP(事故加停電時間!$B152,饋線資料表[饋線
代號],饋線資料表[S/S],"找不到")</f>
        <v>社頭</v>
      </c>
      <c r="Y152" s="1578" t="str">
        <f>_xlfn.XLOOKUP(事故加停電時間!$B152,饋線資料表[饋線
代號],饋線資料表[饋線別],"找不到")</f>
        <v>枋橋線</v>
      </c>
      <c r="Z152" s="1579" t="s">
        <v>3751</v>
      </c>
      <c r="AA152" s="1778" t="str">
        <f>VLOOKUP(AB152,'69線名'!$K$4:$L$114,2, )</f>
        <v>開關不良</v>
      </c>
      <c r="AB152" s="1763" t="s">
        <v>259</v>
      </c>
      <c r="AC152" s="1600">
        <v>2</v>
      </c>
      <c r="AD152" s="1578">
        <v>2</v>
      </c>
      <c r="AE152" s="1583" t="str">
        <f>_xlfn.XLOOKUP(事故加停電時間!$B152,線名!$A$4:$A$3600,線名!$S$4:$S$3600,"找不到")</f>
        <v>員林巡修課</v>
      </c>
      <c r="AF152" s="1584" t="s">
        <v>3242</v>
      </c>
      <c r="AG152" s="1585"/>
      <c r="AH152" s="1586"/>
    </row>
    <row r="153" spans="2:34" ht="14.45" hidden="1" customHeight="1">
      <c r="B153" s="1779" t="s">
        <v>3946</v>
      </c>
      <c r="C153" s="1932" t="s">
        <v>3916</v>
      </c>
      <c r="D153" s="1750">
        <v>0.72152777777777777</v>
      </c>
      <c r="E153" s="1553">
        <v>9</v>
      </c>
      <c r="F153" s="1553">
        <v>3966</v>
      </c>
      <c r="G153" s="1554">
        <f t="shared" si="63"/>
        <v>3.8845200342156411E-2</v>
      </c>
      <c r="H153" s="1554">
        <f t="shared" si="64"/>
        <v>4.3161333713507121E-3</v>
      </c>
      <c r="I153" s="1650"/>
      <c r="J153" s="1650"/>
      <c r="K153" s="1556">
        <f t="shared" si="65"/>
        <v>0</v>
      </c>
      <c r="L153" s="1556">
        <f t="shared" si="66"/>
        <v>0</v>
      </c>
      <c r="M153" s="1650"/>
      <c r="N153" s="1650"/>
      <c r="O153" s="1556">
        <f t="shared" si="67"/>
        <v>0</v>
      </c>
      <c r="P153" s="1556">
        <f t="shared" si="68"/>
        <v>0</v>
      </c>
      <c r="Q153" s="1650"/>
      <c r="R153" s="1557">
        <f t="shared" si="72"/>
        <v>0</v>
      </c>
      <c r="S153" s="1557">
        <f t="shared" si="73"/>
        <v>0</v>
      </c>
      <c r="T153" s="1556">
        <f t="shared" si="74"/>
        <v>0</v>
      </c>
      <c r="U153" s="1556">
        <f t="shared" si="69"/>
        <v>3.8845200342156411E-2</v>
      </c>
      <c r="V153" s="1556">
        <f t="shared" si="70"/>
        <v>4.3161333713507121E-3</v>
      </c>
      <c r="W153" s="1651"/>
      <c r="X153" s="1560" t="str">
        <f>_xlfn.XLOOKUP(事故加停電時間!$B153,饋線資料表[饋線
代號],饋線資料表[S/S],"找不到")</f>
        <v>社頭</v>
      </c>
      <c r="Y153" s="1560" t="str">
        <f>_xlfn.XLOOKUP(事故加停電時間!$B153,饋線資料表[饋線
代號],饋線資料表[饋線別],"找不到")</f>
        <v>社東線</v>
      </c>
      <c r="Z153" s="1589" t="s">
        <v>3949</v>
      </c>
      <c r="AA153" s="1781" t="str">
        <f>VLOOKUP(AB153,'69線名'!$K$4:$L$114,2, )</f>
        <v>樹竹碰觸</v>
      </c>
      <c r="AB153" s="1757" t="s">
        <v>1673</v>
      </c>
      <c r="AC153" s="1595"/>
      <c r="AD153" s="1560">
        <v>1</v>
      </c>
      <c r="AE153" s="1564" t="str">
        <f>_xlfn.XLOOKUP(事故加停電時間!$B153,線名!$A$4:$A$3600,線名!$S$4:$S$3600,"找不到")</f>
        <v>社頭服務所</v>
      </c>
      <c r="AF153" s="1794" t="s">
        <v>1674</v>
      </c>
      <c r="AG153" s="1566"/>
      <c r="AH153" s="1567"/>
    </row>
    <row r="154" spans="2:34" ht="14.45" hidden="1" customHeight="1">
      <c r="B154" s="1783" t="s">
        <v>1472</v>
      </c>
      <c r="C154" s="1933" t="s">
        <v>3919</v>
      </c>
      <c r="D154" s="1718">
        <v>0.31666666666666665</v>
      </c>
      <c r="E154" s="1571">
        <v>3</v>
      </c>
      <c r="F154" s="1571">
        <v>3085</v>
      </c>
      <c r="G154" s="1572">
        <f t="shared" si="63"/>
        <v>1.0072066150239749E-2</v>
      </c>
      <c r="H154" s="1572">
        <f t="shared" si="64"/>
        <v>3.3573553834132497E-3</v>
      </c>
      <c r="I154" s="1644">
        <v>68</v>
      </c>
      <c r="J154" s="1644"/>
      <c r="K154" s="1574">
        <f t="shared" si="65"/>
        <v>0</v>
      </c>
      <c r="L154" s="1574">
        <f t="shared" si="66"/>
        <v>0</v>
      </c>
      <c r="M154" s="1644">
        <v>92</v>
      </c>
      <c r="N154" s="1644">
        <v>86</v>
      </c>
      <c r="O154" s="1574">
        <f t="shared" si="67"/>
        <v>8.6105010676063628E-3</v>
      </c>
      <c r="P154" s="1574">
        <f t="shared" si="68"/>
        <v>9.3592402908764818E-5</v>
      </c>
      <c r="Q154" s="1644">
        <v>97</v>
      </c>
      <c r="R154" s="1575">
        <v>264</v>
      </c>
      <c r="S154" s="1575">
        <f t="shared" si="73"/>
        <v>2.7868770391716854E-2</v>
      </c>
      <c r="T154" s="1574">
        <f t="shared" si="74"/>
        <v>2.8730691125481296E-4</v>
      </c>
      <c r="U154" s="1556">
        <f t="shared" si="69"/>
        <v>1.8682567217846113E-2</v>
      </c>
      <c r="V154" s="1556">
        <f t="shared" si="70"/>
        <v>3.4509477863220147E-3</v>
      </c>
      <c r="W154" s="1645"/>
      <c r="X154" s="1578" t="str">
        <f>_xlfn.XLOOKUP(事故加停電時間!$B154,饋線資料表[饋線
代號],饋線資料表[S/S],"找不到")</f>
        <v>溪州</v>
      </c>
      <c r="Y154" s="1578" t="str">
        <f>_xlfn.XLOOKUP(事故加停電時間!$B154,饋線資料表[饋線
代號],饋線資料表[饋線別],"找不到")</f>
        <v>溪斗線</v>
      </c>
      <c r="Z154" s="1579" t="s">
        <v>3921</v>
      </c>
      <c r="AA154" s="1778" t="str">
        <f>VLOOKUP(AB154,'69線名'!$K$4:$L$114,2, )</f>
        <v>外物碰觸(鳥獸害)</v>
      </c>
      <c r="AB154" s="1763" t="s">
        <v>3087</v>
      </c>
      <c r="AC154" s="1600">
        <v>2</v>
      </c>
      <c r="AD154" s="1578">
        <v>2</v>
      </c>
      <c r="AE154" s="1583" t="str">
        <f>_xlfn.XLOOKUP(事故加停電時間!$B154,線名!$A$4:$A$3600,線名!$S$4:$S$3600,"找不到")</f>
        <v>溪州服務所</v>
      </c>
      <c r="AF154" s="1795" t="s">
        <v>3089</v>
      </c>
      <c r="AG154" s="1585"/>
      <c r="AH154" s="1586"/>
    </row>
    <row r="155" spans="2:34" ht="14.45" hidden="1" customHeight="1">
      <c r="B155" s="1779" t="s">
        <v>3021</v>
      </c>
      <c r="C155" s="1932" t="s">
        <v>3941</v>
      </c>
      <c r="D155" s="1750">
        <v>0.42222222222222222</v>
      </c>
      <c r="E155" s="1553">
        <v>1</v>
      </c>
      <c r="F155" s="1553">
        <v>1198</v>
      </c>
      <c r="G155" s="1554">
        <f t="shared" si="63"/>
        <v>1.3037639381941891E-3</v>
      </c>
      <c r="H155" s="1554">
        <f t="shared" si="64"/>
        <v>1.3037639381941891E-3</v>
      </c>
      <c r="I155" s="1650">
        <v>50</v>
      </c>
      <c r="J155" s="1650">
        <v>313</v>
      </c>
      <c r="K155" s="1556">
        <f t="shared" si="65"/>
        <v>1.7031640761885691E-2</v>
      </c>
      <c r="L155" s="1556">
        <f t="shared" si="66"/>
        <v>3.4063281523771382E-4</v>
      </c>
      <c r="M155" s="1650"/>
      <c r="N155" s="1650"/>
      <c r="O155" s="1556">
        <f t="shared" si="67"/>
        <v>0</v>
      </c>
      <c r="P155" s="1556">
        <f t="shared" si="68"/>
        <v>0</v>
      </c>
      <c r="Q155" s="1650"/>
      <c r="R155" s="1557">
        <f t="shared" si="72"/>
        <v>0</v>
      </c>
      <c r="S155" s="1557">
        <f t="shared" si="73"/>
        <v>0</v>
      </c>
      <c r="T155" s="1556">
        <f t="shared" si="74"/>
        <v>0</v>
      </c>
      <c r="U155" s="1556">
        <f t="shared" si="69"/>
        <v>1.8335404700079879E-2</v>
      </c>
      <c r="V155" s="1556">
        <f t="shared" si="70"/>
        <v>1.644396753431903E-3</v>
      </c>
      <c r="W155" s="1651"/>
      <c r="X155" s="1560" t="str">
        <f>_xlfn.XLOOKUP(事故加停電時間!$B155,饋線資料表[饋線
代號],饋線資料表[S/S],"找不到")</f>
        <v>彰竹</v>
      </c>
      <c r="Y155" s="1560" t="str">
        <f>_xlfn.XLOOKUP(事故加停電時間!$B155,饋線資料表[饋線
代號],饋線資料表[饋線別],"找不到")</f>
        <v>9N29</v>
      </c>
      <c r="Z155" s="1589" t="s">
        <v>5135</v>
      </c>
      <c r="AA155" s="1778" t="str">
        <f>VLOOKUP(AB155,'69線名'!$K$4:$L$114,2, )</f>
        <v>外物碰觸(鳥獸害)</v>
      </c>
      <c r="AB155" s="1763" t="s">
        <v>3087</v>
      </c>
      <c r="AC155" s="1595">
        <v>2</v>
      </c>
      <c r="AD155" s="1560">
        <v>2</v>
      </c>
      <c r="AE155" s="1564" t="str">
        <f>_xlfn.XLOOKUP(事故加停電時間!$B155,線名!$A$4:$A$3600,線名!$S$4:$S$3600,"找不到")</f>
        <v>市區巡修課</v>
      </c>
      <c r="AF155" s="1794" t="s">
        <v>3098</v>
      </c>
      <c r="AG155" s="1566"/>
      <c r="AH155" s="1567"/>
    </row>
    <row r="156" spans="2:34" ht="14.45" hidden="1" customHeight="1">
      <c r="B156" s="1760" t="s">
        <v>1203</v>
      </c>
      <c r="C156" s="1933" t="s">
        <v>3952</v>
      </c>
      <c r="D156" s="1718">
        <v>0.40972222222222227</v>
      </c>
      <c r="E156" s="1571">
        <v>12</v>
      </c>
      <c r="F156" s="1571">
        <v>490</v>
      </c>
      <c r="G156" s="1572">
        <f t="shared" si="63"/>
        <v>6.3991084779481061E-3</v>
      </c>
      <c r="H156" s="1572">
        <f t="shared" si="64"/>
        <v>5.3325903982900881E-4</v>
      </c>
      <c r="I156" s="1644">
        <v>36</v>
      </c>
      <c r="J156" s="1644">
        <v>1156</v>
      </c>
      <c r="K156" s="1574">
        <f t="shared" si="65"/>
        <v>4.5290016737804147E-2</v>
      </c>
      <c r="L156" s="1574">
        <f t="shared" si="66"/>
        <v>1.2580560204945596E-3</v>
      </c>
      <c r="M156" s="1644">
        <v>40</v>
      </c>
      <c r="N156" s="1644">
        <v>4</v>
      </c>
      <c r="O156" s="1574">
        <f t="shared" si="67"/>
        <v>1.7412540076049268E-4</v>
      </c>
      <c r="P156" s="1574">
        <f t="shared" si="68"/>
        <v>4.3531350190123175E-6</v>
      </c>
      <c r="Q156" s="1644"/>
      <c r="R156" s="1575">
        <f t="shared" si="72"/>
        <v>0</v>
      </c>
      <c r="S156" s="1575">
        <f t="shared" si="73"/>
        <v>0</v>
      </c>
      <c r="T156" s="1574">
        <f t="shared" si="74"/>
        <v>0</v>
      </c>
      <c r="U156" s="1556">
        <f t="shared" si="69"/>
        <v>5.1863250616512743E-2</v>
      </c>
      <c r="V156" s="1556">
        <f t="shared" si="70"/>
        <v>1.7956681953425809E-3</v>
      </c>
      <c r="W156" s="1645"/>
      <c r="X156" s="1578" t="str">
        <f>_xlfn.XLOOKUP(事故加停電時間!$B156,饋線資料表[饋線
代號],饋線資料表[S/S],"找不到")</f>
        <v>彰東</v>
      </c>
      <c r="Y156" s="1578" t="str">
        <f>_xlfn.XLOOKUP(事故加停電時間!$B156,饋線資料表[饋線
代號],饋線資料表[饋線別],"找不到")</f>
        <v>IQ24</v>
      </c>
      <c r="Z156" s="1579" t="s">
        <v>4945</v>
      </c>
      <c r="AA156" s="1781" t="str">
        <f>VLOOKUP(AB156,'69線名'!$K$4:$L$114,2, )</f>
        <v>開關不良</v>
      </c>
      <c r="AB156" s="1757" t="s">
        <v>260</v>
      </c>
      <c r="AC156" s="1600">
        <v>1</v>
      </c>
      <c r="AD156" s="1578">
        <v>1</v>
      </c>
      <c r="AE156" s="1583" t="str">
        <f>_xlfn.XLOOKUP(事故加停電時間!$B156,線名!$A$4:$A$3600,線名!$S$4:$S$3600,"找不到")</f>
        <v>市區巡修課</v>
      </c>
      <c r="AF156" s="1794" t="s">
        <v>3098</v>
      </c>
      <c r="AG156" s="1847" t="s">
        <v>4910</v>
      </c>
      <c r="AH156" s="1586"/>
    </row>
    <row r="157" spans="2:34" ht="14.45" hidden="1" customHeight="1">
      <c r="B157" s="1754" t="s">
        <v>1054</v>
      </c>
      <c r="C157" s="1932" t="s">
        <v>3986</v>
      </c>
      <c r="D157" s="1750">
        <v>0.35416666666666669</v>
      </c>
      <c r="E157" s="1553">
        <v>2</v>
      </c>
      <c r="F157" s="1553">
        <v>2244</v>
      </c>
      <c r="G157" s="1554">
        <f t="shared" si="63"/>
        <v>4.8842174913318196E-3</v>
      </c>
      <c r="H157" s="1554">
        <f t="shared" si="64"/>
        <v>2.4421087456659098E-3</v>
      </c>
      <c r="I157" s="1650">
        <v>50</v>
      </c>
      <c r="J157" s="1650">
        <v>695</v>
      </c>
      <c r="K157" s="1556">
        <f t="shared" si="65"/>
        <v>3.7817860477669503E-2</v>
      </c>
      <c r="L157" s="1556">
        <f t="shared" si="66"/>
        <v>7.5635720955339008E-4</v>
      </c>
      <c r="M157" s="1650"/>
      <c r="N157" s="1650"/>
      <c r="O157" s="1556">
        <f t="shared" si="67"/>
        <v>0</v>
      </c>
      <c r="P157" s="1556">
        <f t="shared" si="68"/>
        <v>0</v>
      </c>
      <c r="Q157" s="1650"/>
      <c r="R157" s="1557">
        <f t="shared" si="72"/>
        <v>0</v>
      </c>
      <c r="S157" s="1557">
        <f t="shared" si="73"/>
        <v>0</v>
      </c>
      <c r="T157" s="1556">
        <f t="shared" si="74"/>
        <v>0</v>
      </c>
      <c r="U157" s="1556">
        <f t="shared" si="69"/>
        <v>4.2702077969001322E-2</v>
      </c>
      <c r="V157" s="1556">
        <f t="shared" si="70"/>
        <v>3.1984659552192997E-3</v>
      </c>
      <c r="W157" s="1651"/>
      <c r="X157" s="1560" t="str">
        <f>_xlfn.XLOOKUP(事故加停電時間!$B157,饋線資料表[饋線
代號],饋線資料表[S/S],"找不到")</f>
        <v>員東</v>
      </c>
      <c r="Y157" s="1560" t="str">
        <f>_xlfn.XLOOKUP(事故加停電時間!$B157,饋線資料表[饋線
代號],饋線資料表[饋線別],"找不到")</f>
        <v>湖水線</v>
      </c>
      <c r="Z157" s="1589" t="s">
        <v>3989</v>
      </c>
      <c r="AA157" s="1781" t="str">
        <f>VLOOKUP(AB157,'69線名'!$K$4:$L$114,2, )</f>
        <v>開關不良</v>
      </c>
      <c r="AB157" s="1757" t="s">
        <v>260</v>
      </c>
      <c r="AC157" s="1595">
        <v>1</v>
      </c>
      <c r="AD157" s="1560">
        <v>1</v>
      </c>
      <c r="AE157" s="1564" t="str">
        <f>_xlfn.XLOOKUP(事故加停電時間!$B157,線名!$A$4:$A$3600,線名!$S$4:$S$3600,"找不到")</f>
        <v>員林巡修課</v>
      </c>
      <c r="AF157" s="1794" t="s">
        <v>3098</v>
      </c>
      <c r="AG157" s="1566"/>
      <c r="AH157" s="1567"/>
    </row>
    <row r="158" spans="2:34" ht="14.45" hidden="1" customHeight="1">
      <c r="B158" s="1760" t="s">
        <v>223</v>
      </c>
      <c r="C158" s="1933" t="s">
        <v>3986</v>
      </c>
      <c r="D158" s="1718">
        <v>0.37777777777777777</v>
      </c>
      <c r="E158" s="1571">
        <v>38</v>
      </c>
      <c r="F158" s="1571">
        <v>257</v>
      </c>
      <c r="G158" s="1572">
        <f t="shared" si="63"/>
        <v>1.0628179148918572E-2</v>
      </c>
      <c r="H158" s="1572">
        <f t="shared" si="64"/>
        <v>2.7968892497154136E-4</v>
      </c>
      <c r="I158" s="1644">
        <v>47</v>
      </c>
      <c r="J158" s="1644">
        <v>136</v>
      </c>
      <c r="K158" s="1574">
        <f t="shared" si="65"/>
        <v>6.9563097603816829E-3</v>
      </c>
      <c r="L158" s="1574">
        <f t="shared" si="66"/>
        <v>1.480065906464188E-4</v>
      </c>
      <c r="M158" s="1644"/>
      <c r="N158" s="1644"/>
      <c r="O158" s="1574">
        <f t="shared" si="67"/>
        <v>0</v>
      </c>
      <c r="P158" s="1574">
        <f t="shared" si="68"/>
        <v>0</v>
      </c>
      <c r="Q158" s="1644"/>
      <c r="R158" s="1575">
        <f t="shared" si="72"/>
        <v>0</v>
      </c>
      <c r="S158" s="1575">
        <f t="shared" si="73"/>
        <v>0</v>
      </c>
      <c r="T158" s="1574">
        <f t="shared" si="74"/>
        <v>0</v>
      </c>
      <c r="U158" s="1556">
        <f t="shared" si="69"/>
        <v>1.7584488909300255E-2</v>
      </c>
      <c r="V158" s="1556">
        <f t="shared" si="70"/>
        <v>4.2769551561796018E-4</v>
      </c>
      <c r="W158" s="1645"/>
      <c r="X158" s="1578" t="str">
        <f>_xlfn.XLOOKUP(事故加停電時間!$B158,饋線資料表[饋線
代號],饋線資料表[S/S],"找不到")</f>
        <v>大城</v>
      </c>
      <c r="Y158" s="1578" t="str">
        <f>_xlfn.XLOOKUP(事故加停電時間!$B158,饋線資料表[饋線
代號],饋線資料表[饋線別],"找不到")</f>
        <v>9L30</v>
      </c>
      <c r="Z158" s="1579" t="s">
        <v>3990</v>
      </c>
      <c r="AA158" s="1778" t="str">
        <f>VLOOKUP(AB158,'69線名'!$K$4:$L$114,2, )</f>
        <v>外物碰觸(鳥獸害)</v>
      </c>
      <c r="AB158" s="1763" t="s">
        <v>3087</v>
      </c>
      <c r="AC158" s="1600"/>
      <c r="AD158" s="1578">
        <v>1</v>
      </c>
      <c r="AE158" s="1583" t="str">
        <f>_xlfn.XLOOKUP(事故加停電時間!$B158,線名!$A$4:$A$3600,線名!$S$4:$S$3600,"找不到")</f>
        <v>二林巡修課</v>
      </c>
      <c r="AF158" s="1795" t="s">
        <v>3089</v>
      </c>
      <c r="AG158" s="1585"/>
      <c r="AH158" s="1586"/>
    </row>
    <row r="159" spans="2:34" ht="14.45" hidden="1" customHeight="1">
      <c r="B159" s="1754" t="s">
        <v>446</v>
      </c>
      <c r="C159" s="1932" t="s">
        <v>3986</v>
      </c>
      <c r="D159" s="1750">
        <v>0.60833333333333328</v>
      </c>
      <c r="E159" s="1553">
        <v>1</v>
      </c>
      <c r="F159" s="1553">
        <v>252</v>
      </c>
      <c r="G159" s="1554">
        <f t="shared" si="63"/>
        <v>2.74247506197776E-4</v>
      </c>
      <c r="H159" s="1554">
        <f t="shared" si="64"/>
        <v>2.74247506197776E-4</v>
      </c>
      <c r="I159" s="1650">
        <v>74</v>
      </c>
      <c r="J159" s="1650">
        <v>363</v>
      </c>
      <c r="K159" s="1556">
        <f t="shared" si="65"/>
        <v>2.9233478220177217E-2</v>
      </c>
      <c r="L159" s="1556">
        <f t="shared" si="66"/>
        <v>3.9504700297536777E-4</v>
      </c>
      <c r="M159" s="1650"/>
      <c r="N159" s="1650"/>
      <c r="O159" s="1556">
        <f t="shared" si="67"/>
        <v>0</v>
      </c>
      <c r="P159" s="1556">
        <f t="shared" si="68"/>
        <v>0</v>
      </c>
      <c r="Q159" s="1650"/>
      <c r="R159" s="1557">
        <f t="shared" si="72"/>
        <v>0</v>
      </c>
      <c r="S159" s="1557">
        <f t="shared" si="73"/>
        <v>0</v>
      </c>
      <c r="T159" s="1556">
        <f t="shared" si="74"/>
        <v>0</v>
      </c>
      <c r="U159" s="1556">
        <f t="shared" si="69"/>
        <v>2.9507725726374993E-2</v>
      </c>
      <c r="V159" s="1556">
        <f t="shared" si="70"/>
        <v>6.6929450917314372E-4</v>
      </c>
      <c r="W159" s="1651"/>
      <c r="X159" s="1560" t="str">
        <f>_xlfn.XLOOKUP(事故加停電時間!$B159,饋線資料表[饋線
代號],饋線資料表[S/S],"找不到")</f>
        <v>大城</v>
      </c>
      <c r="Y159" s="1560" t="str">
        <f>_xlfn.XLOOKUP(事故加停電時間!$B159,饋線資料表[饋線
代號],饋線資料表[饋線別],"找不到")</f>
        <v>9L22</v>
      </c>
      <c r="Z159" s="1589" t="s">
        <v>3994</v>
      </c>
      <c r="AA159" s="1781" t="str">
        <f>VLOOKUP(AB159,'69線名'!$K$4:$L$114,2, )</f>
        <v>架空電纜脫落</v>
      </c>
      <c r="AB159" s="1757" t="s">
        <v>1754</v>
      </c>
      <c r="AC159" s="1595">
        <v>4</v>
      </c>
      <c r="AD159" s="1560">
        <v>4</v>
      </c>
      <c r="AE159" s="1564" t="str">
        <f>_xlfn.XLOOKUP(事故加停電時間!$B159,線名!$A$4:$A$3600,線名!$S$4:$S$3600,"找不到")</f>
        <v>二林巡修課</v>
      </c>
      <c r="AF159" s="1794" t="s">
        <v>3150</v>
      </c>
      <c r="AG159" s="1796" t="s">
        <v>3991</v>
      </c>
      <c r="AH159" s="1567"/>
    </row>
    <row r="160" spans="2:34" ht="14.45" hidden="1" customHeight="1">
      <c r="B160" s="1760" t="s">
        <v>401</v>
      </c>
      <c r="C160" s="1933" t="s">
        <v>4004</v>
      </c>
      <c r="D160" s="1718">
        <v>0.91527777777777775</v>
      </c>
      <c r="E160" s="1571">
        <v>90</v>
      </c>
      <c r="F160" s="1571">
        <v>113</v>
      </c>
      <c r="G160" s="1572">
        <f t="shared" si="63"/>
        <v>1.1067845785838816E-2</v>
      </c>
      <c r="H160" s="1572">
        <f t="shared" si="64"/>
        <v>1.2297606428709795E-4</v>
      </c>
      <c r="I160" s="1644"/>
      <c r="J160" s="1644"/>
      <c r="K160" s="1574">
        <f t="shared" si="65"/>
        <v>0</v>
      </c>
      <c r="L160" s="1574">
        <f t="shared" si="66"/>
        <v>0</v>
      </c>
      <c r="M160" s="1644"/>
      <c r="N160" s="1644"/>
      <c r="O160" s="1574">
        <f t="shared" si="67"/>
        <v>0</v>
      </c>
      <c r="P160" s="1574">
        <f t="shared" si="68"/>
        <v>0</v>
      </c>
      <c r="Q160" s="1644"/>
      <c r="R160" s="1575">
        <f t="shared" si="72"/>
        <v>0</v>
      </c>
      <c r="S160" s="1575">
        <f t="shared" si="73"/>
        <v>0</v>
      </c>
      <c r="T160" s="1574">
        <f t="shared" si="74"/>
        <v>0</v>
      </c>
      <c r="U160" s="1556">
        <f t="shared" si="69"/>
        <v>1.1067845785838816E-2</v>
      </c>
      <c r="V160" s="1556">
        <f t="shared" si="70"/>
        <v>1.2297606428709795E-4</v>
      </c>
      <c r="W160" s="1645"/>
      <c r="X160" s="1578" t="str">
        <f>_xlfn.XLOOKUP(事故加停電時間!$B160,饋線資料表[饋線
代號],饋線資料表[S/S],"找不到")</f>
        <v>全興</v>
      </c>
      <c r="Y160" s="1578" t="str">
        <f>_xlfn.XLOOKUP(事故加停電時間!$B160,饋線資料表[饋線
代號],饋線資料表[饋線別],"找不到")</f>
        <v>IZ23</v>
      </c>
      <c r="Z160" s="1579" t="s">
        <v>4950</v>
      </c>
      <c r="AA160" s="1778" t="str">
        <f>VLOOKUP(AB160,'69線名'!$K$4:$L$114,2, )</f>
        <v>跳線或接頭不良</v>
      </c>
      <c r="AB160" s="1763" t="s">
        <v>589</v>
      </c>
      <c r="AC160" s="1600"/>
      <c r="AD160" s="1578">
        <v>1</v>
      </c>
      <c r="AE160" s="1583" t="str">
        <f>_xlfn.XLOOKUP(事故加停電時間!$B160,線名!$A$4:$A$3600,線名!$S$4:$S$3600,"找不到")</f>
        <v>鹿和巡修課</v>
      </c>
      <c r="AF160" s="1794" t="s">
        <v>3098</v>
      </c>
      <c r="AG160" s="1585"/>
      <c r="AH160" s="1586"/>
    </row>
    <row r="161" spans="2:34" ht="14.45" hidden="1" customHeight="1">
      <c r="B161" s="1754" t="s">
        <v>721</v>
      </c>
      <c r="C161" s="1932" t="s">
        <v>4007</v>
      </c>
      <c r="D161" s="1750">
        <v>0.22152777777777777</v>
      </c>
      <c r="E161" s="1650">
        <v>2</v>
      </c>
      <c r="F161" s="1650">
        <v>1058</v>
      </c>
      <c r="G161" s="1554">
        <f t="shared" si="63"/>
        <v>2.3028084250575156E-3</v>
      </c>
      <c r="H161" s="1554">
        <f t="shared" si="64"/>
        <v>1.1514042125287578E-3</v>
      </c>
      <c r="I161" s="1650">
        <v>51</v>
      </c>
      <c r="J161" s="1650">
        <v>2415</v>
      </c>
      <c r="K161" s="1556">
        <f t="shared" si="65"/>
        <v>0.13403846865416302</v>
      </c>
      <c r="L161" s="1556">
        <f t="shared" si="66"/>
        <v>2.6282052677286867E-3</v>
      </c>
      <c r="M161" s="1650"/>
      <c r="N161" s="1650"/>
      <c r="O161" s="1556">
        <f t="shared" si="67"/>
        <v>0</v>
      </c>
      <c r="P161" s="1556">
        <f t="shared" si="68"/>
        <v>0</v>
      </c>
      <c r="Q161" s="1650"/>
      <c r="R161" s="1557">
        <f t="shared" si="72"/>
        <v>0</v>
      </c>
      <c r="S161" s="1557">
        <f t="shared" si="73"/>
        <v>0</v>
      </c>
      <c r="T161" s="1556">
        <f t="shared" si="74"/>
        <v>0</v>
      </c>
      <c r="U161" s="1556">
        <f t="shared" si="69"/>
        <v>0.13634127707922053</v>
      </c>
      <c r="V161" s="1556">
        <f t="shared" si="70"/>
        <v>3.7796094802574447E-3</v>
      </c>
      <c r="W161" s="1651"/>
      <c r="X161" s="1560" t="str">
        <f>_xlfn.XLOOKUP(事故加停電時間!$B161,饋線資料表[饋線
代號],饋線資料表[S/S],"找不到")</f>
        <v>溪州</v>
      </c>
      <c r="Y161" s="1560" t="str">
        <f>_xlfn.XLOOKUP(事故加停電時間!$B161,饋線資料表[饋線
代號],饋線資料表[饋線別],"找不到")</f>
        <v>路口線</v>
      </c>
      <c r="Z161" s="1589" t="s">
        <v>4008</v>
      </c>
      <c r="AA161" s="1781" t="str">
        <f>VLOOKUP(AB161,'69線名'!$K$4:$L$114,2, )</f>
        <v>外物碰觸(鳥獸害)</v>
      </c>
      <c r="AB161" s="1757" t="s">
        <v>3087</v>
      </c>
      <c r="AC161" s="1595"/>
      <c r="AD161" s="1560">
        <v>2</v>
      </c>
      <c r="AE161" s="1564" t="str">
        <f>_xlfn.XLOOKUP(事故加停電時間!$B161,線名!$A$4:$A$3600,線名!$S$4:$S$3600,"找不到")</f>
        <v>溪州服務所</v>
      </c>
      <c r="AF161" s="1795" t="s">
        <v>3089</v>
      </c>
      <c r="AG161" s="1566"/>
      <c r="AH161" s="1567"/>
    </row>
    <row r="162" spans="2:34" ht="14.45" hidden="1" customHeight="1">
      <c r="B162" s="1760" t="s">
        <v>221</v>
      </c>
      <c r="C162" s="1933" t="s">
        <v>4007</v>
      </c>
      <c r="D162" s="1718">
        <v>0.41388888888888892</v>
      </c>
      <c r="E162" s="1571">
        <v>1</v>
      </c>
      <c r="F162" s="1571">
        <v>278</v>
      </c>
      <c r="G162" s="1572">
        <f t="shared" si="63"/>
        <v>3.0254288382135604E-4</v>
      </c>
      <c r="H162" s="1572">
        <f t="shared" si="64"/>
        <v>3.0254288382135604E-4</v>
      </c>
      <c r="I162" s="1644">
        <v>34</v>
      </c>
      <c r="J162" s="1644">
        <v>717</v>
      </c>
      <c r="K162" s="1574">
        <f t="shared" si="65"/>
        <v>2.6530181373370567E-2</v>
      </c>
      <c r="L162" s="1574">
        <f t="shared" si="66"/>
        <v>7.8029945215795781E-4</v>
      </c>
      <c r="M162" s="1644"/>
      <c r="N162" s="1644"/>
      <c r="O162" s="1574">
        <f t="shared" si="67"/>
        <v>0</v>
      </c>
      <c r="P162" s="1574">
        <f t="shared" si="68"/>
        <v>0</v>
      </c>
      <c r="Q162" s="1574"/>
      <c r="R162" s="1575">
        <f t="shared" si="72"/>
        <v>0</v>
      </c>
      <c r="S162" s="1575">
        <f t="shared" si="73"/>
        <v>0</v>
      </c>
      <c r="T162" s="1574">
        <f t="shared" si="74"/>
        <v>0</v>
      </c>
      <c r="U162" s="1556">
        <f t="shared" si="69"/>
        <v>2.6832724257191923E-2</v>
      </c>
      <c r="V162" s="1556">
        <f t="shared" si="70"/>
        <v>1.0828423359793139E-3</v>
      </c>
      <c r="W162" s="1645"/>
      <c r="X162" s="1578" t="str">
        <f>_xlfn.XLOOKUP(事故加停電時間!$B162,饋線資料表[饋線
代號],饋線資料表[S/S],"找不到")</f>
        <v>大城</v>
      </c>
      <c r="Y162" s="1578" t="str">
        <f>_xlfn.XLOOKUP(事故加停電時間!$B162,饋線資料表[饋線
代號],饋線資料表[饋線別],"找不到")</f>
        <v>9L28</v>
      </c>
      <c r="Z162" s="1579" t="s">
        <v>4009</v>
      </c>
      <c r="AA162" s="1778" t="str">
        <f>VLOOKUP(AB162,'69線名'!$K$4:$L$114,2, )</f>
        <v>開關不良</v>
      </c>
      <c r="AB162" s="1763" t="s">
        <v>260</v>
      </c>
      <c r="AC162" s="1600">
        <v>1</v>
      </c>
      <c r="AD162" s="1578">
        <v>1</v>
      </c>
      <c r="AE162" s="1583" t="str">
        <f>_xlfn.XLOOKUP(事故加停電時間!$B162,線名!$A$4:$A$3600,線名!$S$4:$S$3600,"找不到")</f>
        <v>二林巡修課</v>
      </c>
      <c r="AF162" s="1795" t="s">
        <v>3150</v>
      </c>
      <c r="AG162" s="1585"/>
      <c r="AH162" s="1586"/>
    </row>
    <row r="163" spans="2:34" ht="14.45" hidden="1" customHeight="1">
      <c r="B163" s="1754" t="s">
        <v>882</v>
      </c>
      <c r="C163" s="1932" t="s">
        <v>4007</v>
      </c>
      <c r="D163" s="1750">
        <v>0.6694444444444444</v>
      </c>
      <c r="E163" s="1553">
        <v>1</v>
      </c>
      <c r="F163" s="1553">
        <v>1856</v>
      </c>
      <c r="G163" s="1554">
        <f t="shared" si="63"/>
        <v>2.0198546488217153E-3</v>
      </c>
      <c r="H163" s="1554">
        <f t="shared" si="64"/>
        <v>2.0198546488217153E-3</v>
      </c>
      <c r="I163" s="1650">
        <v>57</v>
      </c>
      <c r="J163" s="1650">
        <f>2975-1856</f>
        <v>1119</v>
      </c>
      <c r="K163" s="1556">
        <f t="shared" si="65"/>
        <v>6.9414002729415655E-2</v>
      </c>
      <c r="L163" s="1556">
        <f t="shared" si="66"/>
        <v>1.2177895215686957E-3</v>
      </c>
      <c r="M163" s="1650">
        <v>45</v>
      </c>
      <c r="N163" s="1650">
        <f>3493-1856-1119</f>
        <v>518</v>
      </c>
      <c r="O163" s="1556">
        <f t="shared" si="67"/>
        <v>2.5367894323294279E-2</v>
      </c>
      <c r="P163" s="1556">
        <f t="shared" si="68"/>
        <v>5.6373098496209509E-4</v>
      </c>
      <c r="Q163" s="1556"/>
      <c r="R163" s="1557"/>
      <c r="S163" s="1557">
        <f t="shared" si="73"/>
        <v>0</v>
      </c>
      <c r="T163" s="1556">
        <f t="shared" si="74"/>
        <v>0</v>
      </c>
      <c r="U163" s="1556">
        <f t="shared" si="69"/>
        <v>9.6801751701531658E-2</v>
      </c>
      <c r="V163" s="1556">
        <f t="shared" si="70"/>
        <v>3.8013751553525061E-3</v>
      </c>
      <c r="W163" s="1651"/>
      <c r="X163" s="1560" t="str">
        <f>_xlfn.XLOOKUP(事故加停電時間!$B163,饋線資料表[饋線
代號],饋線資料表[S/S],"找不到")</f>
        <v>溪州</v>
      </c>
      <c r="Y163" s="1560" t="str">
        <f>_xlfn.XLOOKUP(事故加停電時間!$B163,饋線資料表[饋線
代號],饋線資料表[饋線別],"找不到")</f>
        <v>田頭線</v>
      </c>
      <c r="Z163" s="1589" t="s">
        <v>4010</v>
      </c>
      <c r="AA163" s="1781" t="str">
        <f>VLOOKUP(AB163,'69線名'!$K$4:$L$114,2, )</f>
        <v>架空地線斷線</v>
      </c>
      <c r="AB163" s="1757" t="s">
        <v>727</v>
      </c>
      <c r="AC163" s="1595">
        <v>2</v>
      </c>
      <c r="AD163" s="1560">
        <v>2</v>
      </c>
      <c r="AE163" s="1564" t="s">
        <v>3636</v>
      </c>
      <c r="AF163" s="1794" t="s">
        <v>3132</v>
      </c>
      <c r="AG163" s="1566"/>
      <c r="AH163" s="1567"/>
    </row>
    <row r="164" spans="2:34" ht="14.45" hidden="1" customHeight="1">
      <c r="B164" s="1760" t="s">
        <v>1125</v>
      </c>
      <c r="C164" s="1933" t="s">
        <v>4007</v>
      </c>
      <c r="D164" s="1718">
        <v>0.69513888888888886</v>
      </c>
      <c r="E164" s="1571">
        <v>2</v>
      </c>
      <c r="F164" s="1571">
        <v>2458</v>
      </c>
      <c r="G164" s="1572">
        <f t="shared" si="63"/>
        <v>5.3500029383661378E-3</v>
      </c>
      <c r="H164" s="1572">
        <f t="shared" si="64"/>
        <v>2.6750014691830689E-3</v>
      </c>
      <c r="I164" s="1644">
        <v>64</v>
      </c>
      <c r="J164" s="1644">
        <v>195</v>
      </c>
      <c r="K164" s="1574">
        <f t="shared" si="65"/>
        <v>1.3581781259318429E-2</v>
      </c>
      <c r="L164" s="1574">
        <f t="shared" si="66"/>
        <v>2.1221533217685045E-4</v>
      </c>
      <c r="M164" s="1644"/>
      <c r="N164" s="1644"/>
      <c r="O164" s="1574">
        <f t="shared" si="67"/>
        <v>0</v>
      </c>
      <c r="P164" s="1574">
        <f t="shared" si="68"/>
        <v>0</v>
      </c>
      <c r="Q164" s="1574"/>
      <c r="R164" s="1575">
        <f t="shared" si="72"/>
        <v>0</v>
      </c>
      <c r="S164" s="1575">
        <f t="shared" si="73"/>
        <v>0</v>
      </c>
      <c r="T164" s="1574">
        <f t="shared" si="74"/>
        <v>0</v>
      </c>
      <c r="U164" s="1556">
        <f t="shared" si="69"/>
        <v>1.8931784197684567E-2</v>
      </c>
      <c r="V164" s="1556">
        <f t="shared" si="70"/>
        <v>2.8872168013599191E-3</v>
      </c>
      <c r="W164" s="1645"/>
      <c r="X164" s="1578" t="str">
        <f>_xlfn.XLOOKUP(事故加停電時間!$B164,饋線資料表[饋線
代號],饋線資料表[S/S],"找不到")</f>
        <v>社頭</v>
      </c>
      <c r="Y164" s="1578" t="str">
        <f>_xlfn.XLOOKUP(事故加停電時間!$B164,饋線資料表[饋線
代號],饋線資料表[饋線別],"找不到")</f>
        <v>IR38</v>
      </c>
      <c r="Z164" s="1579" t="s">
        <v>4011</v>
      </c>
      <c r="AA164" s="1778" t="str">
        <f>VLOOKUP(AB164,'69線名'!$K$4:$L$114,2, )</f>
        <v>樹竹碰觸</v>
      </c>
      <c r="AB164" s="1763" t="s">
        <v>3195</v>
      </c>
      <c r="AC164" s="1600">
        <v>2</v>
      </c>
      <c r="AD164" s="1578">
        <v>2</v>
      </c>
      <c r="AE164" s="1583" t="str">
        <f>_xlfn.XLOOKUP(事故加停電時間!$B164,線名!$A$4:$A$3600,線名!$S$4:$S$3600,"找不到")</f>
        <v>永靖服務所</v>
      </c>
      <c r="AF164" s="1794" t="s">
        <v>1674</v>
      </c>
      <c r="AG164" s="1585"/>
      <c r="AH164" s="1586"/>
    </row>
    <row r="165" spans="2:34" ht="14.45" customHeight="1">
      <c r="B165" s="1754" t="s">
        <v>228</v>
      </c>
      <c r="C165" s="1932" t="s">
        <v>4953</v>
      </c>
      <c r="D165" s="1750">
        <v>0.73125000000000007</v>
      </c>
      <c r="E165" s="1553">
        <v>1</v>
      </c>
      <c r="F165" s="1553">
        <v>757</v>
      </c>
      <c r="G165" s="1554">
        <f t="shared" si="63"/>
        <v>8.2383080234808099E-4</v>
      </c>
      <c r="H165" s="1554">
        <f t="shared" si="64"/>
        <v>8.2383080234808099E-4</v>
      </c>
      <c r="I165" s="1650">
        <v>2</v>
      </c>
      <c r="J165" s="1650">
        <v>869</v>
      </c>
      <c r="K165" s="1556">
        <f t="shared" si="65"/>
        <v>1.8914371657608518E-3</v>
      </c>
      <c r="L165" s="1556">
        <f t="shared" si="66"/>
        <v>9.4571858288042591E-4</v>
      </c>
      <c r="M165" s="1650">
        <v>35</v>
      </c>
      <c r="N165" s="1650">
        <v>859</v>
      </c>
      <c r="O165" s="1556">
        <f t="shared" si="67"/>
        <v>3.271925108665133E-2</v>
      </c>
      <c r="P165" s="1556">
        <f t="shared" si="68"/>
        <v>9.3483574533289508E-4</v>
      </c>
      <c r="Q165" s="1556"/>
      <c r="R165" s="1557">
        <f t="shared" si="72"/>
        <v>0</v>
      </c>
      <c r="S165" s="1557">
        <f t="shared" si="73"/>
        <v>0</v>
      </c>
      <c r="T165" s="1556">
        <f t="shared" si="74"/>
        <v>0</v>
      </c>
      <c r="U165" s="1556">
        <f t="shared" si="69"/>
        <v>3.5434519054760263E-2</v>
      </c>
      <c r="V165" s="1556">
        <f t="shared" si="70"/>
        <v>2.7043851305614021E-3</v>
      </c>
      <c r="W165" s="1651"/>
      <c r="X165" s="1560" t="str">
        <f>_xlfn.XLOOKUP(事故加停電時間!$B165,饋線資料表[饋線
代號],饋線資料表[S/S],"找不到")</f>
        <v>大城</v>
      </c>
      <c r="Y165" s="1560" t="str">
        <f>_xlfn.XLOOKUP(事故加停電時間!$B165,饋線資料表[饋線
代號],饋線資料表[饋線別],"找不到")</f>
        <v>9L35</v>
      </c>
      <c r="Z165" s="1589" t="s">
        <v>4954</v>
      </c>
      <c r="AA165" s="1781" t="str">
        <f>VLOOKUP(AB165,'69線名'!$K$4:$L$114,2, )</f>
        <v>引下線或跳線斷落</v>
      </c>
      <c r="AB165" s="1757" t="s">
        <v>728</v>
      </c>
      <c r="AC165" s="1595"/>
      <c r="AD165" s="1560">
        <v>1</v>
      </c>
      <c r="AE165" s="1564" t="str">
        <f>_xlfn.XLOOKUP(事故加停電時間!$B165,線名!$A$4:$A$3600,線名!$S$4:$S$3600,"找不到")</f>
        <v>二林巡修課</v>
      </c>
      <c r="AF165" s="1794" t="s">
        <v>3110</v>
      </c>
      <c r="AG165" s="1794" t="s">
        <v>3110</v>
      </c>
      <c r="AH165" s="1567"/>
    </row>
    <row r="166" spans="2:34" ht="14.45" customHeight="1">
      <c r="B166" s="1760" t="s">
        <v>890</v>
      </c>
      <c r="C166" s="1933" t="s">
        <v>4955</v>
      </c>
      <c r="D166" s="1718">
        <v>0.80486111111111114</v>
      </c>
      <c r="E166" s="1571">
        <v>30</v>
      </c>
      <c r="F166" s="1571">
        <v>1176</v>
      </c>
      <c r="G166" s="1572">
        <f t="shared" si="63"/>
        <v>3.8394650867688639E-2</v>
      </c>
      <c r="H166" s="1572">
        <f t="shared" si="64"/>
        <v>1.2798216955896213E-3</v>
      </c>
      <c r="I166" s="1644"/>
      <c r="J166" s="1644"/>
      <c r="K166" s="1574">
        <f t="shared" si="65"/>
        <v>0</v>
      </c>
      <c r="L166" s="1574">
        <f t="shared" si="66"/>
        <v>0</v>
      </c>
      <c r="M166" s="1644"/>
      <c r="N166" s="1644"/>
      <c r="O166" s="1574">
        <f t="shared" si="67"/>
        <v>0</v>
      </c>
      <c r="P166" s="1574">
        <f t="shared" si="68"/>
        <v>0</v>
      </c>
      <c r="Q166" s="1574"/>
      <c r="R166" s="1575">
        <f t="shared" si="72"/>
        <v>0</v>
      </c>
      <c r="S166" s="1575">
        <f t="shared" si="73"/>
        <v>0</v>
      </c>
      <c r="T166" s="1574">
        <f t="shared" si="74"/>
        <v>0</v>
      </c>
      <c r="U166" s="1556">
        <f t="shared" si="69"/>
        <v>3.8394650867688639E-2</v>
      </c>
      <c r="V166" s="1556">
        <f t="shared" si="70"/>
        <v>1.2798216955896213E-3</v>
      </c>
      <c r="W166" s="1645"/>
      <c r="X166" s="1578" t="str">
        <f>_xlfn.XLOOKUP(事故加停電時間!$B166,饋線資料表[饋線
代號],饋線資料表[S/S],"找不到")</f>
        <v>社頭</v>
      </c>
      <c r="Y166" s="1578" t="str">
        <f>_xlfn.XLOOKUP(事故加停電時間!$B166,饋線資料表[饋線
代號],饋線資料表[饋線別],"找不到")</f>
        <v>雅果線</v>
      </c>
      <c r="Z166" s="1579" t="s">
        <v>5156</v>
      </c>
      <c r="AA166" s="1778" t="str">
        <f>VLOOKUP(AB166,'69線名'!$K$4:$L$114,2, )</f>
        <v>外物碰觸</v>
      </c>
      <c r="AB166" s="1763" t="s">
        <v>3182</v>
      </c>
      <c r="AC166" s="1600">
        <v>2</v>
      </c>
      <c r="AD166" s="1578">
        <v>2</v>
      </c>
      <c r="AE166" s="1583" t="s">
        <v>3072</v>
      </c>
      <c r="AF166" s="1795" t="s">
        <v>3181</v>
      </c>
      <c r="AG166" s="2003" t="s">
        <v>5153</v>
      </c>
      <c r="AH166" s="1586"/>
    </row>
    <row r="167" spans="2:34" ht="14.45" customHeight="1">
      <c r="B167" s="1754" t="s">
        <v>64</v>
      </c>
      <c r="C167" s="1932" t="s">
        <v>4964</v>
      </c>
      <c r="D167" s="1750">
        <v>0.76388888888888884</v>
      </c>
      <c r="E167" s="1553">
        <v>1</v>
      </c>
      <c r="F167" s="1553">
        <v>121</v>
      </c>
      <c r="G167" s="1554">
        <f t="shared" si="63"/>
        <v>1.3168233432512259E-4</v>
      </c>
      <c r="H167" s="1554">
        <f t="shared" si="64"/>
        <v>1.3168233432512259E-4</v>
      </c>
      <c r="I167" s="1650">
        <v>193</v>
      </c>
      <c r="J167" s="1650">
        <v>22</v>
      </c>
      <c r="K167" s="1556">
        <f t="shared" si="65"/>
        <v>4.6208528226815747E-3</v>
      </c>
      <c r="L167" s="1556">
        <f t="shared" si="66"/>
        <v>2.3942242604567744E-5</v>
      </c>
      <c r="M167" s="1650"/>
      <c r="N167" s="1650"/>
      <c r="O167" s="1556">
        <f t="shared" si="67"/>
        <v>0</v>
      </c>
      <c r="P167" s="1556">
        <f t="shared" si="68"/>
        <v>0</v>
      </c>
      <c r="Q167" s="1556"/>
      <c r="R167" s="1557">
        <f t="shared" si="72"/>
        <v>0</v>
      </c>
      <c r="S167" s="1557">
        <f t="shared" si="73"/>
        <v>0</v>
      </c>
      <c r="T167" s="1556">
        <f t="shared" si="74"/>
        <v>0</v>
      </c>
      <c r="U167" s="1556">
        <f t="shared" si="69"/>
        <v>4.7525351570066971E-3</v>
      </c>
      <c r="V167" s="1556">
        <f t="shared" si="70"/>
        <v>1.5562457692969034E-4</v>
      </c>
      <c r="W167" s="1651"/>
      <c r="X167" s="1560" t="str">
        <f>_xlfn.XLOOKUP(事故加停電時間!$B167,饋線資料表[饋線
代號],饋線資料表[S/S],"找不到")</f>
        <v>漢寶</v>
      </c>
      <c r="Y167" s="1560" t="str">
        <f>_xlfn.XLOOKUP(事故加停電時間!$B167,饋線資料表[饋線
代號],饋線資料表[饋線別],"找不到")</f>
        <v>9G21</v>
      </c>
      <c r="Z167" s="1589" t="s">
        <v>5108</v>
      </c>
      <c r="AA167" s="1778" t="str">
        <f>VLOOKUP(AB167,'69線名'!$K$4:$L$114,2, )</f>
        <v>外物碰觸(鳥獸害)</v>
      </c>
      <c r="AB167" s="1763" t="s">
        <v>3087</v>
      </c>
      <c r="AC167" s="1595">
        <v>2</v>
      </c>
      <c r="AD167" s="1560">
        <v>2</v>
      </c>
      <c r="AE167" s="1564" t="str">
        <f>_xlfn.XLOOKUP(事故加停電時間!$B167,線名!$A$4:$A$3600,線名!$S$4:$S$3600,"找不到")</f>
        <v>二林巡修課</v>
      </c>
      <c r="AF167" s="1795" t="s">
        <v>3089</v>
      </c>
      <c r="AG167" s="1796" t="s">
        <v>5155</v>
      </c>
      <c r="AH167" s="1567"/>
    </row>
    <row r="168" spans="2:34" ht="14.45" customHeight="1">
      <c r="B168" s="1760" t="s">
        <v>3021</v>
      </c>
      <c r="C168" s="1933" t="s">
        <v>5157</v>
      </c>
      <c r="D168" s="1718">
        <v>0.67569444444444438</v>
      </c>
      <c r="E168" s="1571">
        <v>2</v>
      </c>
      <c r="F168" s="1571">
        <v>1247</v>
      </c>
      <c r="G168" s="1572">
        <f t="shared" si="63"/>
        <v>2.7141796843541798E-3</v>
      </c>
      <c r="H168" s="1572">
        <f t="shared" si="64"/>
        <v>1.3570898421770899E-3</v>
      </c>
      <c r="I168" s="1644"/>
      <c r="J168" s="1644"/>
      <c r="K168" s="1574">
        <f t="shared" si="65"/>
        <v>0</v>
      </c>
      <c r="L168" s="1574">
        <f t="shared" si="66"/>
        <v>0</v>
      </c>
      <c r="M168" s="1644"/>
      <c r="N168" s="1644"/>
      <c r="O168" s="1574">
        <f t="shared" si="67"/>
        <v>0</v>
      </c>
      <c r="P168" s="1574">
        <f t="shared" si="68"/>
        <v>0</v>
      </c>
      <c r="Q168" s="1574"/>
      <c r="R168" s="1575">
        <f t="shared" si="72"/>
        <v>0</v>
      </c>
      <c r="S168" s="1575">
        <f t="shared" si="73"/>
        <v>0</v>
      </c>
      <c r="T168" s="1574">
        <f t="shared" si="74"/>
        <v>0</v>
      </c>
      <c r="U168" s="1556">
        <f t="shared" si="69"/>
        <v>2.7141796843541798E-3</v>
      </c>
      <c r="V168" s="1556">
        <f t="shared" si="70"/>
        <v>1.3570898421770899E-3</v>
      </c>
      <c r="W168" s="1645"/>
      <c r="X168" s="1578" t="str">
        <f>_xlfn.XLOOKUP(事故加停電時間!$B168,饋線資料表[饋線
代號],饋線資料表[S/S],"找不到")</f>
        <v>彰竹</v>
      </c>
      <c r="Y168" s="1578" t="str">
        <f>_xlfn.XLOOKUP(事故加停電時間!$B168,饋線資料表[饋線
代號],饋線資料表[饋線別],"找不到")</f>
        <v>9N29</v>
      </c>
      <c r="Z168" s="1579" t="s">
        <v>5158</v>
      </c>
      <c r="AA168" s="1778" t="str">
        <f>VLOOKUP(AB168,'69線名'!$K$4:$L$114,2, )</f>
        <v>雷害</v>
      </c>
      <c r="AB168" s="1763" t="s">
        <v>3872</v>
      </c>
      <c r="AC168" s="1600"/>
      <c r="AD168" s="1578">
        <v>1</v>
      </c>
      <c r="AE168" s="1583" t="str">
        <f>_xlfn.XLOOKUP(事故加停電時間!$B168,線名!$A$4:$A$3600,線名!$S$4:$S$3600,"找不到")</f>
        <v>市區巡修課</v>
      </c>
      <c r="AF168" s="1795" t="s">
        <v>3132</v>
      </c>
      <c r="AG168" s="2003" t="s">
        <v>5166</v>
      </c>
      <c r="AH168" s="1586"/>
    </row>
    <row r="169" spans="2:34" ht="14.45" customHeight="1">
      <c r="B169" s="1754" t="s">
        <v>1325</v>
      </c>
      <c r="C169" s="1932" t="s">
        <v>5157</v>
      </c>
      <c r="D169" s="1750">
        <v>0.71875</v>
      </c>
      <c r="E169" s="1553">
        <v>2</v>
      </c>
      <c r="F169" s="1553">
        <v>162</v>
      </c>
      <c r="G169" s="1554">
        <f t="shared" si="63"/>
        <v>3.5260393653999768E-4</v>
      </c>
      <c r="H169" s="1554">
        <f t="shared" si="64"/>
        <v>1.7630196826999884E-4</v>
      </c>
      <c r="I169" s="1650"/>
      <c r="J169" s="1650"/>
      <c r="K169" s="1556">
        <f t="shared" si="65"/>
        <v>0</v>
      </c>
      <c r="L169" s="1556">
        <f t="shared" si="66"/>
        <v>0</v>
      </c>
      <c r="M169" s="1650"/>
      <c r="N169" s="1650"/>
      <c r="O169" s="1556">
        <f t="shared" si="67"/>
        <v>0</v>
      </c>
      <c r="P169" s="1556">
        <f t="shared" si="68"/>
        <v>0</v>
      </c>
      <c r="Q169" s="1556"/>
      <c r="R169" s="1557">
        <f t="shared" si="72"/>
        <v>0</v>
      </c>
      <c r="S169" s="1557">
        <f t="shared" si="73"/>
        <v>0</v>
      </c>
      <c r="T169" s="1556">
        <f t="shared" si="74"/>
        <v>0</v>
      </c>
      <c r="U169" s="1556">
        <f t="shared" si="69"/>
        <v>3.5260393653999768E-4</v>
      </c>
      <c r="V169" s="1556">
        <f t="shared" si="70"/>
        <v>1.7630196826999884E-4</v>
      </c>
      <c r="W169" s="1651"/>
      <c r="X169" s="1560" t="str">
        <f>_xlfn.XLOOKUP(事故加停電時間!$B169,饋線資料表[饋線
代號],饋線資料表[S/S],"找不到")</f>
        <v>漢寶</v>
      </c>
      <c r="Y169" s="1560" t="str">
        <f>_xlfn.XLOOKUP(事故加停電時間!$B169,饋線資料表[饋線
代號],饋線資料表[饋線別],"找不到")</f>
        <v>9G36</v>
      </c>
      <c r="Z169" s="1589" t="s">
        <v>5159</v>
      </c>
      <c r="AA169" s="1781" t="str">
        <f>VLOOKUP(AB169,'69線名'!$K$4:$L$114,2, )</f>
        <v>熔絲鏈開關不良</v>
      </c>
      <c r="AB169" s="1757" t="s">
        <v>643</v>
      </c>
      <c r="AC169" s="1595"/>
      <c r="AD169" s="1560">
        <v>1</v>
      </c>
      <c r="AE169" s="1564" t="str">
        <f>_xlfn.XLOOKUP(事故加停電時間!$B169,線名!$A$4:$A$3600,線名!$S$4:$S$3600,"找不到")</f>
        <v>鹿和巡修課</v>
      </c>
      <c r="AF169" s="1794" t="s">
        <v>3167</v>
      </c>
      <c r="AG169" s="2004" t="s">
        <v>5164</v>
      </c>
      <c r="AH169" s="1567"/>
    </row>
    <row r="170" spans="2:34" ht="14.45" customHeight="1">
      <c r="B170" s="1760" t="s">
        <v>57</v>
      </c>
      <c r="C170" s="1933" t="s">
        <v>5165</v>
      </c>
      <c r="D170" s="1718">
        <v>0.2388888888888889</v>
      </c>
      <c r="E170" s="1571">
        <v>2</v>
      </c>
      <c r="F170" s="1571">
        <v>2967</v>
      </c>
      <c r="G170" s="1572">
        <f t="shared" si="63"/>
        <v>6.4578758007047725E-3</v>
      </c>
      <c r="H170" s="1572">
        <f t="shared" si="64"/>
        <v>3.2289379003523863E-3</v>
      </c>
      <c r="I170" s="1644">
        <v>45</v>
      </c>
      <c r="J170" s="1644">
        <v>2465</v>
      </c>
      <c r="K170" s="1574">
        <f t="shared" si="65"/>
        <v>0.12071787549598532</v>
      </c>
      <c r="L170" s="1574">
        <f t="shared" si="66"/>
        <v>2.6826194554663407E-3</v>
      </c>
      <c r="M170" s="1644"/>
      <c r="N170" s="1644"/>
      <c r="O170" s="1574">
        <f t="shared" si="67"/>
        <v>0</v>
      </c>
      <c r="P170" s="1574">
        <f t="shared" si="68"/>
        <v>0</v>
      </c>
      <c r="Q170" s="1574"/>
      <c r="R170" s="1575">
        <f t="shared" si="72"/>
        <v>0</v>
      </c>
      <c r="S170" s="1575">
        <f t="shared" si="73"/>
        <v>0</v>
      </c>
      <c r="T170" s="1574">
        <f t="shared" si="74"/>
        <v>0</v>
      </c>
      <c r="U170" s="1556">
        <f t="shared" si="69"/>
        <v>0.12717575129669009</v>
      </c>
      <c r="V170" s="1556">
        <f t="shared" si="70"/>
        <v>5.9115573558187265E-3</v>
      </c>
      <c r="W170" s="1645"/>
      <c r="X170" s="1578" t="str">
        <f>_xlfn.XLOOKUP(事故加停電時間!$B170,饋線資料表[饋線
代號],饋線資料表[S/S],"找不到")</f>
        <v>二林</v>
      </c>
      <c r="Y170" s="1578" t="str">
        <f>_xlfn.XLOOKUP(事故加停電時間!$B170,饋線資料表[饋線
代號],饋線資料表[饋線別],"找不到")</f>
        <v>東興線</v>
      </c>
      <c r="Z170" s="1579" t="s">
        <v>5161</v>
      </c>
      <c r="AA170" s="1778" t="str">
        <f>VLOOKUP(AB170,'69線名'!$K$4:$L$114,2, )</f>
        <v>外物碰觸(鳥獸害)</v>
      </c>
      <c r="AB170" s="1763" t="s">
        <v>3087</v>
      </c>
      <c r="AC170" s="1600">
        <v>1</v>
      </c>
      <c r="AD170" s="1578">
        <v>1</v>
      </c>
      <c r="AE170" s="1583" t="str">
        <f>_xlfn.XLOOKUP(事故加停電時間!$B170,線名!$A$4:$A$3600,線名!$S$4:$S$3600,"找不到")</f>
        <v>二林巡修課</v>
      </c>
      <c r="AF170" s="1795" t="s">
        <v>3088</v>
      </c>
      <c r="AG170" s="2003" t="s">
        <v>5155</v>
      </c>
      <c r="AH170" s="1586"/>
    </row>
    <row r="171" spans="2:34" ht="14.45" customHeight="1">
      <c r="B171" s="1754" t="s">
        <v>1458</v>
      </c>
      <c r="C171" s="1932" t="s">
        <v>5212</v>
      </c>
      <c r="D171" s="1750">
        <v>0.20347222222222219</v>
      </c>
      <c r="E171" s="1553">
        <v>2</v>
      </c>
      <c r="F171" s="1553">
        <v>14</v>
      </c>
      <c r="G171" s="1554">
        <f t="shared" si="63"/>
        <v>3.0471945133086222E-5</v>
      </c>
      <c r="H171" s="1554">
        <f t="shared" si="64"/>
        <v>1.5235972566543111E-5</v>
      </c>
      <c r="I171" s="1650">
        <v>94</v>
      </c>
      <c r="J171" s="1650">
        <v>746</v>
      </c>
      <c r="K171" s="1556">
        <f t="shared" si="65"/>
        <v>7.6314810018304938E-2</v>
      </c>
      <c r="L171" s="1556">
        <f t="shared" si="66"/>
        <v>8.1185968104579718E-4</v>
      </c>
      <c r="M171" s="1650">
        <v>119</v>
      </c>
      <c r="N171" s="1650">
        <v>205</v>
      </c>
      <c r="O171" s="1556">
        <f t="shared" si="67"/>
        <v>2.654868219720137E-2</v>
      </c>
      <c r="P171" s="1556">
        <f t="shared" si="68"/>
        <v>2.2309816972438125E-4</v>
      </c>
      <c r="Q171" s="1556"/>
      <c r="R171" s="1557">
        <f t="shared" si="72"/>
        <v>0</v>
      </c>
      <c r="S171" s="1557">
        <f t="shared" si="73"/>
        <v>0</v>
      </c>
      <c r="T171" s="1556">
        <f t="shared" si="74"/>
        <v>0</v>
      </c>
      <c r="U171" s="1556">
        <f t="shared" si="69"/>
        <v>0.1028939641606394</v>
      </c>
      <c r="V171" s="1556">
        <f t="shared" si="70"/>
        <v>1.0501938233367215E-3</v>
      </c>
      <c r="W171" s="1651"/>
      <c r="X171" s="1560" t="str">
        <f>_xlfn.XLOOKUP(事故加停電時間!$B171,饋線資料表[饋線
代號],饋線資料表[S/S],"找不到")</f>
        <v>芳苑</v>
      </c>
      <c r="Y171" s="1560" t="str">
        <f>_xlfn.XLOOKUP(事故加停電時間!$B171,饋線資料表[饋線
代號],饋線資料表[饋線別],"找不到")</f>
        <v>芳北線</v>
      </c>
      <c r="Z171" s="1589" t="s">
        <v>5213</v>
      </c>
      <c r="AA171" s="1781" t="str">
        <f>VLOOKUP(AB171,'69線名'!$K$4:$L$114,2, )</f>
        <v>外物碰觸(鳥獸害)</v>
      </c>
      <c r="AB171" s="1757" t="s">
        <v>3087</v>
      </c>
      <c r="AC171" s="1595"/>
      <c r="AD171" s="1560">
        <v>1</v>
      </c>
      <c r="AE171" s="1564" t="str">
        <f>_xlfn.XLOOKUP(事故加停電時間!$B171,線名!$A$4:$A$3600,線名!$S$4:$S$3600,"找不到")</f>
        <v>二林巡修課</v>
      </c>
      <c r="AF171" s="1794" t="s">
        <v>3088</v>
      </c>
      <c r="AG171" s="1796" t="s">
        <v>5189</v>
      </c>
      <c r="AH171" s="1567"/>
    </row>
    <row r="172" spans="2:34" ht="14.45" customHeight="1">
      <c r="B172" s="1760" t="s">
        <v>552</v>
      </c>
      <c r="C172" s="1933" t="s">
        <v>5253</v>
      </c>
      <c r="D172" s="1718">
        <v>0.65833333333333333</v>
      </c>
      <c r="E172" s="1571"/>
      <c r="F172" s="1571"/>
      <c r="G172" s="1572">
        <f t="shared" si="63"/>
        <v>0</v>
      </c>
      <c r="H172" s="1572">
        <f t="shared" si="64"/>
        <v>0</v>
      </c>
      <c r="I172" s="1644"/>
      <c r="J172" s="1644"/>
      <c r="K172" s="1574">
        <f t="shared" si="65"/>
        <v>0</v>
      </c>
      <c r="L172" s="1574">
        <f t="shared" si="66"/>
        <v>0</v>
      </c>
      <c r="M172" s="1644"/>
      <c r="N172" s="1644"/>
      <c r="O172" s="1574">
        <f t="shared" si="67"/>
        <v>0</v>
      </c>
      <c r="P172" s="1574">
        <f t="shared" si="68"/>
        <v>0</v>
      </c>
      <c r="Q172" s="1574"/>
      <c r="R172" s="1575">
        <f t="shared" si="72"/>
        <v>0</v>
      </c>
      <c r="S172" s="1575">
        <f t="shared" si="73"/>
        <v>0</v>
      </c>
      <c r="T172" s="1574">
        <f t="shared" si="74"/>
        <v>0</v>
      </c>
      <c r="U172" s="1556">
        <f t="shared" si="69"/>
        <v>0</v>
      </c>
      <c r="V172" s="1556">
        <f t="shared" si="70"/>
        <v>0</v>
      </c>
      <c r="W172" s="1645"/>
      <c r="X172" s="1578" t="str">
        <f>_xlfn.XLOOKUP(事故加停電時間!$B172,饋線資料表[饋線
代號],饋線資料表[S/S],"找不到")</f>
        <v>鹿西</v>
      </c>
      <c r="Y172" s="1578" t="str">
        <f>_xlfn.XLOOKUP(事故加停電時間!$B172,饋線資料表[饋線
代號],饋線資料表[饋線別],"找不到")</f>
        <v>9F66</v>
      </c>
      <c r="Z172" s="1579" t="s">
        <v>5254</v>
      </c>
      <c r="AA172" s="1778" t="e">
        <f>VLOOKUP(AB172,'69線名'!$K$4:$L$114,2, )</f>
        <v>#N/A</v>
      </c>
      <c r="AB172" s="1763"/>
      <c r="AC172" s="1600"/>
      <c r="AD172" s="1578">
        <v>1</v>
      </c>
      <c r="AE172" s="1583" t="str">
        <f>_xlfn.XLOOKUP(事故加停電時間!$B172,線名!$A$4:$A$3600,線名!$S$4:$S$3600,"找不到")</f>
        <v>鹿和巡修課</v>
      </c>
      <c r="AF172" s="1795" t="e">
        <v>#N/A</v>
      </c>
      <c r="AG172" s="1585"/>
      <c r="AH172" s="1586"/>
    </row>
    <row r="173" spans="2:34" ht="14.45" customHeight="1">
      <c r="B173" s="1754" t="s">
        <v>310</v>
      </c>
      <c r="C173" s="1932" t="s">
        <v>5255</v>
      </c>
      <c r="D173" s="1750">
        <v>0.57638888888888895</v>
      </c>
      <c r="E173" s="1553"/>
      <c r="F173" s="1553"/>
      <c r="G173" s="1554">
        <f t="shared" si="63"/>
        <v>0</v>
      </c>
      <c r="H173" s="1554">
        <f t="shared" si="64"/>
        <v>0</v>
      </c>
      <c r="I173" s="1650"/>
      <c r="J173" s="1650"/>
      <c r="K173" s="1556">
        <f t="shared" si="65"/>
        <v>0</v>
      </c>
      <c r="L173" s="1556">
        <f t="shared" si="66"/>
        <v>0</v>
      </c>
      <c r="M173" s="1650"/>
      <c r="N173" s="1650"/>
      <c r="O173" s="1556">
        <f t="shared" si="67"/>
        <v>0</v>
      </c>
      <c r="P173" s="1556">
        <f t="shared" si="68"/>
        <v>0</v>
      </c>
      <c r="Q173" s="1556"/>
      <c r="R173" s="1557">
        <f t="shared" si="72"/>
        <v>0</v>
      </c>
      <c r="S173" s="1557">
        <f t="shared" si="73"/>
        <v>0</v>
      </c>
      <c r="T173" s="1556">
        <f t="shared" si="74"/>
        <v>0</v>
      </c>
      <c r="U173" s="1556">
        <f t="shared" si="69"/>
        <v>0</v>
      </c>
      <c r="V173" s="1556">
        <f t="shared" si="70"/>
        <v>0</v>
      </c>
      <c r="W173" s="1651"/>
      <c r="X173" s="1560" t="str">
        <f>_xlfn.XLOOKUP(事故加停電時間!$B173,饋線資料表[饋線
代號],饋線資料表[S/S],"找不到")</f>
        <v>二林</v>
      </c>
      <c r="Y173" s="1560" t="str">
        <f>_xlfn.XLOOKUP(事故加停電時間!$B173,饋線資料表[饋線
代號],饋線資料表[饋線別],"找不到")</f>
        <v>永安線</v>
      </c>
      <c r="Z173" s="1589" t="s">
        <v>5375</v>
      </c>
      <c r="AA173" s="1781" t="str">
        <f>VLOOKUP(AB173,'69線名'!$K$4:$L$114,2, )</f>
        <v>外物碰觸</v>
      </c>
      <c r="AB173" s="1757" t="s">
        <v>5376</v>
      </c>
      <c r="AC173" s="1595"/>
      <c r="AD173" s="1560">
        <v>1</v>
      </c>
      <c r="AE173" s="1564" t="str">
        <f>_xlfn.XLOOKUP(事故加停電時間!$B173,線名!$A$4:$A$3600,線名!$S$4:$S$3600,"找不到")</f>
        <v>二林巡修課</v>
      </c>
      <c r="AF173" s="1794" t="s">
        <v>3181</v>
      </c>
      <c r="AG173" s="1566"/>
      <c r="AH173" s="1567"/>
    </row>
    <row r="174" spans="2:34" ht="14.45" customHeight="1">
      <c r="B174" s="1760" t="s">
        <v>320</v>
      </c>
      <c r="C174" s="1933" t="s">
        <v>5377</v>
      </c>
      <c r="D174" s="1718">
        <v>0.68541666666666667</v>
      </c>
      <c r="E174" s="1571"/>
      <c r="F174" s="1571"/>
      <c r="G174" s="1572">
        <f t="shared" si="63"/>
        <v>0</v>
      </c>
      <c r="H174" s="1572">
        <f t="shared" si="64"/>
        <v>0</v>
      </c>
      <c r="I174" s="1644"/>
      <c r="J174" s="1644"/>
      <c r="K174" s="1574">
        <f t="shared" si="65"/>
        <v>0</v>
      </c>
      <c r="L174" s="1574">
        <f t="shared" si="66"/>
        <v>0</v>
      </c>
      <c r="M174" s="1644"/>
      <c r="N174" s="1644"/>
      <c r="O174" s="1574">
        <f t="shared" si="67"/>
        <v>0</v>
      </c>
      <c r="P174" s="1574">
        <f t="shared" si="68"/>
        <v>0</v>
      </c>
      <c r="Q174" s="1574"/>
      <c r="R174" s="1575">
        <f t="shared" si="72"/>
        <v>0</v>
      </c>
      <c r="S174" s="1575">
        <f t="shared" si="73"/>
        <v>0</v>
      </c>
      <c r="T174" s="1574">
        <f t="shared" si="74"/>
        <v>0</v>
      </c>
      <c r="U174" s="1556">
        <f t="shared" si="69"/>
        <v>0</v>
      </c>
      <c r="V174" s="1556">
        <f t="shared" si="70"/>
        <v>0</v>
      </c>
      <c r="W174" s="1645"/>
      <c r="X174" s="1578" t="str">
        <f>_xlfn.XLOOKUP(事故加停電時間!$B174,饋線資料表[饋線
代號],饋線資料表[S/S],"找不到")</f>
        <v>草湖</v>
      </c>
      <c r="Y174" s="1578" t="str">
        <f>_xlfn.XLOOKUP(事故加停電時間!$B174,饋線資料表[饋線
代號],饋線資料表[饋線別],"找不到")</f>
        <v>竹寮線</v>
      </c>
      <c r="Z174" s="1579" t="s">
        <v>5378</v>
      </c>
      <c r="AA174" s="1778" t="str">
        <f>VLOOKUP(AB174,'69線名'!$K$4:$L$114,2, )</f>
        <v>雷害</v>
      </c>
      <c r="AB174" s="1763" t="s">
        <v>3872</v>
      </c>
      <c r="AC174" s="1600"/>
      <c r="AD174" s="1578">
        <v>1</v>
      </c>
      <c r="AE174" s="1583" t="str">
        <f>_xlfn.XLOOKUP(事故加停電時間!$B174,線名!$A$4:$A$3600,線名!$S$4:$S$3600,"找不到")</f>
        <v>二林巡修課</v>
      </c>
      <c r="AF174" s="1795" t="s">
        <v>3132</v>
      </c>
      <c r="AG174" s="1585"/>
      <c r="AH174" s="1586"/>
    </row>
    <row r="175" spans="2:34" ht="14.45" customHeight="1">
      <c r="B175" s="1754" t="s">
        <v>238</v>
      </c>
      <c r="C175" s="1932" t="s">
        <v>5377</v>
      </c>
      <c r="D175" s="1750">
        <v>0.68541666666666667</v>
      </c>
      <c r="E175" s="1553"/>
      <c r="F175" s="1553"/>
      <c r="G175" s="1554">
        <f t="shared" si="63"/>
        <v>0</v>
      </c>
      <c r="H175" s="1554">
        <f t="shared" si="64"/>
        <v>0</v>
      </c>
      <c r="I175" s="1650"/>
      <c r="J175" s="1650"/>
      <c r="K175" s="1556">
        <f t="shared" si="65"/>
        <v>0</v>
      </c>
      <c r="L175" s="1556">
        <f t="shared" si="66"/>
        <v>0</v>
      </c>
      <c r="M175" s="1650"/>
      <c r="N175" s="1650"/>
      <c r="O175" s="1556">
        <f t="shared" si="67"/>
        <v>0</v>
      </c>
      <c r="P175" s="1556">
        <f t="shared" si="68"/>
        <v>0</v>
      </c>
      <c r="Q175" s="1556"/>
      <c r="R175" s="1557">
        <f t="shared" si="72"/>
        <v>0</v>
      </c>
      <c r="S175" s="1557">
        <f t="shared" si="73"/>
        <v>0</v>
      </c>
      <c r="T175" s="1556">
        <f t="shared" si="74"/>
        <v>0</v>
      </c>
      <c r="U175" s="1556">
        <f t="shared" si="69"/>
        <v>0</v>
      </c>
      <c r="V175" s="1556">
        <f t="shared" si="70"/>
        <v>0</v>
      </c>
      <c r="W175" s="1651"/>
      <c r="X175" s="1560" t="str">
        <f>_xlfn.XLOOKUP(事故加停電時間!$B175,饋線資料表[饋線
代號],饋線資料表[S/S],"找不到")</f>
        <v>彰林</v>
      </c>
      <c r="Y175" s="1560" t="str">
        <f>_xlfn.XLOOKUP(事故加停電時間!$B175,饋線資料表[饋線
代號],饋線資料表[饋線別],"找不到")</f>
        <v>9M24</v>
      </c>
      <c r="Z175" s="1589" t="s">
        <v>5378</v>
      </c>
      <c r="AA175" s="1781" t="str">
        <f>VLOOKUP(AB175,'69線名'!$K$4:$L$114,2, )</f>
        <v>雷害</v>
      </c>
      <c r="AB175" s="1757" t="s">
        <v>3872</v>
      </c>
      <c r="AC175" s="1595"/>
      <c r="AD175" s="1560">
        <v>1</v>
      </c>
      <c r="AE175" s="1564" t="str">
        <f>_xlfn.XLOOKUP(事故加停電時間!$B175,線名!$A$4:$A$3600,線名!$S$4:$S$3600,"找不到")</f>
        <v>員林巡修課</v>
      </c>
      <c r="AF175" s="1794" t="s">
        <v>3132</v>
      </c>
      <c r="AG175" s="1566"/>
      <c r="AH175" s="1567"/>
    </row>
    <row r="176" spans="2:34" ht="14.45" customHeight="1">
      <c r="B176" s="1760" t="s">
        <v>1223</v>
      </c>
      <c r="C176" s="1933" t="s">
        <v>5377</v>
      </c>
      <c r="D176" s="1718">
        <v>0.69236111111111109</v>
      </c>
      <c r="E176" s="1571"/>
      <c r="F176" s="1571"/>
      <c r="G176" s="1572">
        <f t="shared" si="63"/>
        <v>0</v>
      </c>
      <c r="H176" s="1572">
        <f t="shared" si="64"/>
        <v>0</v>
      </c>
      <c r="I176" s="1644"/>
      <c r="J176" s="1644"/>
      <c r="K176" s="1574">
        <f t="shared" si="65"/>
        <v>0</v>
      </c>
      <c r="L176" s="1574">
        <f t="shared" si="66"/>
        <v>0</v>
      </c>
      <c r="M176" s="1644"/>
      <c r="N176" s="1644"/>
      <c r="O176" s="1574">
        <f t="shared" si="67"/>
        <v>0</v>
      </c>
      <c r="P176" s="1574">
        <f t="shared" si="68"/>
        <v>0</v>
      </c>
      <c r="Q176" s="1574"/>
      <c r="R176" s="1575">
        <f t="shared" si="72"/>
        <v>0</v>
      </c>
      <c r="S176" s="1575">
        <f t="shared" si="73"/>
        <v>0</v>
      </c>
      <c r="T176" s="1574">
        <f t="shared" si="74"/>
        <v>0</v>
      </c>
      <c r="U176" s="1556">
        <f t="shared" si="69"/>
        <v>0</v>
      </c>
      <c r="V176" s="1556">
        <f t="shared" si="70"/>
        <v>0</v>
      </c>
      <c r="W176" s="1645"/>
      <c r="X176" s="1578" t="str">
        <f>_xlfn.XLOOKUP(事故加停電時間!$B176,饋線資料表[饋線
代號],饋線資料表[S/S],"找不到")</f>
        <v>埔鹽</v>
      </c>
      <c r="Y176" s="1578" t="str">
        <f>_xlfn.XLOOKUP(事故加停電時間!$B176,饋線資料表[饋線
代號],饋線資料表[饋線別],"找不到")</f>
        <v>9J22</v>
      </c>
      <c r="Z176" s="1579" t="s">
        <v>5379</v>
      </c>
      <c r="AA176" s="1778" t="str">
        <f>VLOOKUP(AB176,'69線名'!$K$4:$L$114,2, )</f>
        <v>雷害</v>
      </c>
      <c r="AB176" s="1763" t="s">
        <v>3872</v>
      </c>
      <c r="AC176" s="1600"/>
      <c r="AD176" s="1578">
        <v>1</v>
      </c>
      <c r="AE176" s="1583" t="str">
        <f>_xlfn.XLOOKUP(事故加停電時間!$B176,線名!$A$4:$A$3600,線名!$S$4:$S$3600,"找不到")</f>
        <v>員林巡修課</v>
      </c>
      <c r="AF176" s="1795" t="s">
        <v>3132</v>
      </c>
      <c r="AG176" s="1585"/>
      <c r="AH176" s="1586"/>
    </row>
    <row r="177" spans="2:34" ht="14.45" customHeight="1">
      <c r="B177" s="1754" t="s">
        <v>1432</v>
      </c>
      <c r="C177" s="1932" t="s">
        <v>5377</v>
      </c>
      <c r="D177" s="1750">
        <v>0.69236111111111109</v>
      </c>
      <c r="E177" s="1553"/>
      <c r="F177" s="1553"/>
      <c r="G177" s="1554">
        <f t="shared" si="63"/>
        <v>0</v>
      </c>
      <c r="H177" s="1554">
        <f t="shared" si="64"/>
        <v>0</v>
      </c>
      <c r="I177" s="1650"/>
      <c r="J177" s="1650"/>
      <c r="K177" s="1556">
        <f t="shared" si="65"/>
        <v>0</v>
      </c>
      <c r="L177" s="1556">
        <f t="shared" si="66"/>
        <v>0</v>
      </c>
      <c r="M177" s="1650"/>
      <c r="N177" s="1650"/>
      <c r="O177" s="1556">
        <f t="shared" si="67"/>
        <v>0</v>
      </c>
      <c r="P177" s="1556">
        <f t="shared" si="68"/>
        <v>0</v>
      </c>
      <c r="Q177" s="1556"/>
      <c r="R177" s="1557">
        <f t="shared" si="72"/>
        <v>0</v>
      </c>
      <c r="S177" s="1557">
        <f t="shared" si="73"/>
        <v>0</v>
      </c>
      <c r="T177" s="1556">
        <f t="shared" si="74"/>
        <v>0</v>
      </c>
      <c r="U177" s="1556">
        <f t="shared" si="69"/>
        <v>0</v>
      </c>
      <c r="V177" s="1556">
        <f t="shared" si="70"/>
        <v>0</v>
      </c>
      <c r="W177" s="1651"/>
      <c r="X177" s="1560" t="str">
        <f>_xlfn.XLOOKUP(事故加停電時間!$B177,饋線資料表[饋線
代號],饋線資料表[S/S],"找不到")</f>
        <v>溪湖</v>
      </c>
      <c r="Y177" s="1560" t="str">
        <f>_xlfn.XLOOKUP(事故加停電時間!$B177,饋線資料表[饋線
代號],饋線資料表[饋線別],"找不到")</f>
        <v>湖北線</v>
      </c>
      <c r="Z177" s="1589" t="s">
        <v>5379</v>
      </c>
      <c r="AA177" s="1781" t="str">
        <f>VLOOKUP(AB177,'69線名'!$K$4:$L$114,2, )</f>
        <v>雷害</v>
      </c>
      <c r="AB177" s="1757" t="s">
        <v>3872</v>
      </c>
      <c r="AC177" s="1595"/>
      <c r="AD177" s="1560">
        <v>1</v>
      </c>
      <c r="AE177" s="1564" t="str">
        <f>_xlfn.XLOOKUP(事故加停電時間!$B177,線名!$A$4:$A$3600,線名!$S$4:$S$3600,"找不到")</f>
        <v>員林巡修課</v>
      </c>
      <c r="AF177" s="1794" t="s">
        <v>3132</v>
      </c>
      <c r="AG177" s="1566"/>
      <c r="AH177" s="1567"/>
    </row>
    <row r="178" spans="2:34" ht="14.45" customHeight="1">
      <c r="B178" s="1760" t="s">
        <v>1324</v>
      </c>
      <c r="C178" s="1933" t="s">
        <v>5377</v>
      </c>
      <c r="D178" s="1718">
        <v>0.71805555555555556</v>
      </c>
      <c r="E178" s="1571"/>
      <c r="F178" s="1571"/>
      <c r="G178" s="1572">
        <f t="shared" si="63"/>
        <v>0</v>
      </c>
      <c r="H178" s="1572">
        <f t="shared" si="64"/>
        <v>0</v>
      </c>
      <c r="I178" s="1644"/>
      <c r="J178" s="1644"/>
      <c r="K178" s="1574">
        <f t="shared" si="65"/>
        <v>0</v>
      </c>
      <c r="L178" s="1574">
        <f t="shared" si="66"/>
        <v>0</v>
      </c>
      <c r="M178" s="1644"/>
      <c r="N178" s="1644"/>
      <c r="O178" s="1574">
        <f t="shared" si="67"/>
        <v>0</v>
      </c>
      <c r="P178" s="1574">
        <f t="shared" si="68"/>
        <v>0</v>
      </c>
      <c r="Q178" s="1574"/>
      <c r="R178" s="1575">
        <f t="shared" si="72"/>
        <v>0</v>
      </c>
      <c r="S178" s="1575">
        <f t="shared" si="73"/>
        <v>0</v>
      </c>
      <c r="T178" s="1574">
        <f t="shared" si="74"/>
        <v>0</v>
      </c>
      <c r="U178" s="1556">
        <f t="shared" si="69"/>
        <v>0</v>
      </c>
      <c r="V178" s="1556">
        <f t="shared" si="70"/>
        <v>0</v>
      </c>
      <c r="W178" s="1645"/>
      <c r="X178" s="1578" t="str">
        <f>_xlfn.XLOOKUP(事故加停電時間!$B178,饋線資料表[饋線
代號],饋線資料表[S/S],"找不到")</f>
        <v>漢寶</v>
      </c>
      <c r="Y178" s="1578" t="str">
        <f>_xlfn.XLOOKUP(事故加停電時間!$B178,饋線資料表[饋線
代號],饋線資料表[饋線別],"找不到")</f>
        <v>9G35</v>
      </c>
      <c r="Z178" s="1579" t="s">
        <v>5380</v>
      </c>
      <c r="AA178" s="1778" t="str">
        <f>VLOOKUP(AB178,'69線名'!$K$4:$L$114,2, )</f>
        <v>雷害</v>
      </c>
      <c r="AB178" s="1763" t="s">
        <v>3872</v>
      </c>
      <c r="AC178" s="1600"/>
      <c r="AD178" s="1578">
        <v>1</v>
      </c>
      <c r="AE178" s="1583" t="str">
        <f>_xlfn.XLOOKUP(事故加停電時間!$B178,線名!$A$4:$A$3600,線名!$S$4:$S$3600,"找不到")</f>
        <v>鹿和巡修課</v>
      </c>
      <c r="AF178" s="1795" t="s">
        <v>3132</v>
      </c>
      <c r="AG178" s="1585"/>
      <c r="AH178" s="1586"/>
    </row>
    <row r="179" spans="2:34" ht="14.45" customHeight="1">
      <c r="B179" s="1754" t="s">
        <v>1334</v>
      </c>
      <c r="C179" s="1932" t="s">
        <v>5377</v>
      </c>
      <c r="D179" s="1750">
        <v>0.73402777777777783</v>
      </c>
      <c r="E179" s="1553"/>
      <c r="F179" s="1553"/>
      <c r="G179" s="1554">
        <f t="shared" si="63"/>
        <v>0</v>
      </c>
      <c r="H179" s="1554">
        <f t="shared" si="64"/>
        <v>0</v>
      </c>
      <c r="I179" s="1650"/>
      <c r="J179" s="1650"/>
      <c r="K179" s="1556">
        <f t="shared" si="65"/>
        <v>0</v>
      </c>
      <c r="L179" s="1556">
        <f t="shared" si="66"/>
        <v>0</v>
      </c>
      <c r="M179" s="1650"/>
      <c r="N179" s="1650"/>
      <c r="O179" s="1556">
        <f t="shared" si="67"/>
        <v>0</v>
      </c>
      <c r="P179" s="1556">
        <f t="shared" si="68"/>
        <v>0</v>
      </c>
      <c r="Q179" s="1556"/>
      <c r="R179" s="1557">
        <f t="shared" si="72"/>
        <v>0</v>
      </c>
      <c r="S179" s="1557">
        <f t="shared" si="73"/>
        <v>0</v>
      </c>
      <c r="T179" s="1556">
        <f t="shared" si="74"/>
        <v>0</v>
      </c>
      <c r="U179" s="1556">
        <f t="shared" si="69"/>
        <v>0</v>
      </c>
      <c r="V179" s="1556">
        <f t="shared" si="70"/>
        <v>0</v>
      </c>
      <c r="W179" s="1651"/>
      <c r="X179" s="1560" t="str">
        <f>_xlfn.XLOOKUP(事故加停電時間!$B179,饋線資料表[饋線
代號],饋線資料表[S/S],"找不到")</f>
        <v>草湖</v>
      </c>
      <c r="Y179" s="1560" t="str">
        <f>_xlfn.XLOOKUP(事故加停電時間!$B179,饋線資料表[饋線
代號],饋線資料表[饋線別],"找不到")</f>
        <v>八甲線</v>
      </c>
      <c r="Z179" s="1589"/>
      <c r="AA179" s="1781" t="e">
        <f>VLOOKUP(AB179,'69線名'!$K$4:$L$114,2, )</f>
        <v>#N/A</v>
      </c>
      <c r="AB179" s="1757"/>
      <c r="AC179" s="1595"/>
      <c r="AD179" s="1560">
        <v>1</v>
      </c>
      <c r="AE179" s="1564" t="str">
        <f>_xlfn.XLOOKUP(事故加停電時間!$B179,線名!$A$4:$A$3600,線名!$S$4:$S$3600,"找不到")</f>
        <v>二林巡修課</v>
      </c>
      <c r="AF179" s="1794" t="e">
        <v>#N/A</v>
      </c>
      <c r="AG179" s="1566"/>
      <c r="AH179" s="1567"/>
    </row>
    <row r="180" spans="2:34" ht="14.45" customHeight="1">
      <c r="B180" s="1760" t="s">
        <v>101</v>
      </c>
      <c r="C180" s="1933" t="s">
        <v>5381</v>
      </c>
      <c r="D180" s="1718">
        <v>0.25416666666666665</v>
      </c>
      <c r="E180" s="1571"/>
      <c r="F180" s="1571"/>
      <c r="G180" s="1572">
        <f t="shared" si="63"/>
        <v>0</v>
      </c>
      <c r="H180" s="1572">
        <f t="shared" si="64"/>
        <v>0</v>
      </c>
      <c r="I180" s="1644"/>
      <c r="J180" s="1644"/>
      <c r="K180" s="1574">
        <f t="shared" si="65"/>
        <v>0</v>
      </c>
      <c r="L180" s="1574">
        <f t="shared" si="66"/>
        <v>0</v>
      </c>
      <c r="M180" s="1644"/>
      <c r="N180" s="1644"/>
      <c r="O180" s="1574">
        <f t="shared" si="67"/>
        <v>0</v>
      </c>
      <c r="P180" s="1574">
        <f t="shared" si="68"/>
        <v>0</v>
      </c>
      <c r="Q180" s="1574"/>
      <c r="R180" s="1575">
        <f t="shared" si="72"/>
        <v>0</v>
      </c>
      <c r="S180" s="1575">
        <f t="shared" si="73"/>
        <v>0</v>
      </c>
      <c r="T180" s="1574">
        <f t="shared" si="74"/>
        <v>0</v>
      </c>
      <c r="U180" s="1556">
        <f t="shared" si="69"/>
        <v>0</v>
      </c>
      <c r="V180" s="1556">
        <f t="shared" si="70"/>
        <v>0</v>
      </c>
      <c r="W180" s="1645"/>
      <c r="X180" s="1578" t="str">
        <f>_xlfn.XLOOKUP(事故加停電時間!$B180,饋線資料表[饋線
代號],饋線資料表[S/S],"找不到")</f>
        <v>漢寶</v>
      </c>
      <c r="Y180" s="1578" t="str">
        <f>_xlfn.XLOOKUP(事故加停電時間!$B180,饋線資料表[饋線
代號],饋線資料表[饋線別],"找不到")</f>
        <v>9G24</v>
      </c>
      <c r="Z180" s="1579"/>
      <c r="AA180" s="1778" t="e">
        <f>VLOOKUP(AB180,'69線名'!$K$4:$L$114,2, )</f>
        <v>#N/A</v>
      </c>
      <c r="AB180" s="1763"/>
      <c r="AC180" s="1600">
        <v>2</v>
      </c>
      <c r="AD180" s="1578">
        <v>2</v>
      </c>
      <c r="AE180" s="1583" t="str">
        <f>_xlfn.XLOOKUP(事故加停電時間!$B180,線名!$A$4:$A$3600,線名!$S$4:$S$3600,"找不到")</f>
        <v>鹿和巡修課</v>
      </c>
      <c r="AF180" s="1795" t="e">
        <v>#N/A</v>
      </c>
      <c r="AG180" s="1585"/>
      <c r="AH180" s="1586"/>
    </row>
    <row r="181" spans="2:34" ht="14.45" customHeight="1">
      <c r="B181" s="1754"/>
      <c r="C181" s="1755"/>
      <c r="D181" s="1750"/>
      <c r="E181" s="1553"/>
      <c r="F181" s="1553"/>
      <c r="G181" s="1554">
        <f t="shared" si="63"/>
        <v>0</v>
      </c>
      <c r="H181" s="1554">
        <f t="shared" si="64"/>
        <v>0</v>
      </c>
      <c r="I181" s="1650"/>
      <c r="J181" s="1650"/>
      <c r="K181" s="1556">
        <f t="shared" si="65"/>
        <v>0</v>
      </c>
      <c r="L181" s="1556">
        <f t="shared" si="66"/>
        <v>0</v>
      </c>
      <c r="M181" s="1650"/>
      <c r="N181" s="1650"/>
      <c r="O181" s="1556">
        <f t="shared" si="67"/>
        <v>0</v>
      </c>
      <c r="P181" s="1556">
        <f t="shared" si="68"/>
        <v>0</v>
      </c>
      <c r="Q181" s="1556"/>
      <c r="R181" s="1557">
        <f t="shared" si="72"/>
        <v>0</v>
      </c>
      <c r="S181" s="1557">
        <f t="shared" si="73"/>
        <v>0</v>
      </c>
      <c r="T181" s="1556">
        <f t="shared" si="74"/>
        <v>0</v>
      </c>
      <c r="U181" s="1556">
        <f t="shared" si="69"/>
        <v>0</v>
      </c>
      <c r="V181" s="1556">
        <f t="shared" si="70"/>
        <v>0</v>
      </c>
      <c r="W181" s="1651"/>
      <c r="X181" s="1560" t="str">
        <f>_xlfn.XLOOKUP(事故加停電時間!$B181,饋線資料表[饋線
代號],饋線資料表[S/S],"找不到")</f>
        <v>找不到</v>
      </c>
      <c r="Y181" s="1560" t="str">
        <f>_xlfn.XLOOKUP(事故加停電時間!$B181,饋線資料表[饋線
代號],饋線資料表[饋線別],"找不到")</f>
        <v>找不到</v>
      </c>
      <c r="Z181" s="1589"/>
      <c r="AA181" s="1781" t="e">
        <f>VLOOKUP(AB181,'69線名'!$K$4:$L$114,2, )</f>
        <v>#N/A</v>
      </c>
      <c r="AB181" s="1757"/>
      <c r="AC181" s="1595"/>
      <c r="AD181" s="1560"/>
      <c r="AE181" s="1564">
        <f>_xlfn.XLOOKUP(事故加停電時間!$B181,線名!$A$4:$A$3600,線名!$S$4:$S$3600,"找不到")</f>
        <v>0</v>
      </c>
      <c r="AF181" s="1794"/>
      <c r="AG181" s="1566"/>
      <c r="AH181" s="1567"/>
    </row>
    <row r="182" spans="2:34" ht="14.45" customHeight="1">
      <c r="B182" s="1760"/>
      <c r="C182" s="1761"/>
      <c r="D182" s="1718"/>
      <c r="E182" s="1571"/>
      <c r="F182" s="1571"/>
      <c r="G182" s="1572">
        <f t="shared" si="63"/>
        <v>0</v>
      </c>
      <c r="H182" s="1572">
        <f t="shared" si="64"/>
        <v>0</v>
      </c>
      <c r="I182" s="1644"/>
      <c r="J182" s="1644"/>
      <c r="K182" s="1574">
        <f t="shared" si="65"/>
        <v>0</v>
      </c>
      <c r="L182" s="1574">
        <f t="shared" si="66"/>
        <v>0</v>
      </c>
      <c r="M182" s="1644"/>
      <c r="N182" s="1644"/>
      <c r="O182" s="1574">
        <f t="shared" si="67"/>
        <v>0</v>
      </c>
      <c r="P182" s="1574">
        <f t="shared" si="68"/>
        <v>0</v>
      </c>
      <c r="Q182" s="1574"/>
      <c r="R182" s="1575">
        <f t="shared" si="72"/>
        <v>0</v>
      </c>
      <c r="S182" s="1575">
        <f t="shared" si="73"/>
        <v>0</v>
      </c>
      <c r="T182" s="1574">
        <f t="shared" si="74"/>
        <v>0</v>
      </c>
      <c r="U182" s="1556">
        <f t="shared" si="69"/>
        <v>0</v>
      </c>
      <c r="V182" s="1556">
        <f t="shared" si="70"/>
        <v>0</v>
      </c>
      <c r="W182" s="1645"/>
      <c r="X182" s="1578" t="str">
        <f>_xlfn.XLOOKUP(事故加停電時間!$B182,饋線資料表[饋線
代號],饋線資料表[S/S],"找不到")</f>
        <v>找不到</v>
      </c>
      <c r="Y182" s="1578" t="str">
        <f>_xlfn.XLOOKUP(事故加停電時間!$B182,饋線資料表[饋線
代號],饋線資料表[饋線別],"找不到")</f>
        <v>找不到</v>
      </c>
      <c r="Z182" s="1579"/>
      <c r="AA182" s="1778" t="e">
        <f>VLOOKUP(AB182,'69線名'!$K$4:$L$114,2, )</f>
        <v>#N/A</v>
      </c>
      <c r="AB182" s="1763"/>
      <c r="AC182" s="1600"/>
      <c r="AD182" s="1578"/>
      <c r="AE182" s="1583">
        <f>_xlfn.XLOOKUP(事故加停電時間!$B182,線名!$A$4:$A$3600,線名!$S$4:$S$3600,"找不到")</f>
        <v>0</v>
      </c>
      <c r="AF182" s="1795"/>
      <c r="AG182" s="1585"/>
      <c r="AH182" s="1586"/>
    </row>
    <row r="183" spans="2:34" ht="14.45" customHeight="1">
      <c r="B183" s="1754"/>
      <c r="C183" s="1755"/>
      <c r="D183" s="1750"/>
      <c r="E183" s="1553"/>
      <c r="F183" s="1553"/>
      <c r="G183" s="1554">
        <f t="shared" si="63"/>
        <v>0</v>
      </c>
      <c r="H183" s="1554">
        <f t="shared" si="64"/>
        <v>0</v>
      </c>
      <c r="I183" s="1650"/>
      <c r="J183" s="1650"/>
      <c r="K183" s="1556">
        <f t="shared" si="65"/>
        <v>0</v>
      </c>
      <c r="L183" s="1556">
        <f t="shared" si="66"/>
        <v>0</v>
      </c>
      <c r="M183" s="1650"/>
      <c r="N183" s="1650"/>
      <c r="O183" s="1556">
        <f t="shared" si="67"/>
        <v>0</v>
      </c>
      <c r="P183" s="1556">
        <f t="shared" si="68"/>
        <v>0</v>
      </c>
      <c r="Q183" s="1556"/>
      <c r="R183" s="1557">
        <f t="shared" ref="R183:R214" si="75">Q183*N183/918878</f>
        <v>0</v>
      </c>
      <c r="S183" s="1557">
        <f t="shared" ref="S183:S214" si="76">Q183*R183/918878</f>
        <v>0</v>
      </c>
      <c r="T183" s="1556">
        <f t="shared" ref="T183:T217" si="77">R183/918878</f>
        <v>0</v>
      </c>
      <c r="U183" s="1556">
        <f t="shared" si="69"/>
        <v>0</v>
      </c>
      <c r="V183" s="1556">
        <f t="shared" si="70"/>
        <v>0</v>
      </c>
      <c r="W183" s="1651"/>
      <c r="X183" s="1560" t="str">
        <f>_xlfn.XLOOKUP(事故加停電時間!$B183,饋線資料表[饋線
代號],饋線資料表[S/S],"找不到")</f>
        <v>找不到</v>
      </c>
      <c r="Y183" s="1560" t="str">
        <f>_xlfn.XLOOKUP(事故加停電時間!$B183,饋線資料表[饋線
代號],饋線資料表[饋線別],"找不到")</f>
        <v>找不到</v>
      </c>
      <c r="Z183" s="1589"/>
      <c r="AA183" s="1781" t="e">
        <f>VLOOKUP(AB183,'69線名'!$K$4:$L$114,2, )</f>
        <v>#N/A</v>
      </c>
      <c r="AB183" s="1757"/>
      <c r="AC183" s="1595"/>
      <c r="AD183" s="1560"/>
      <c r="AE183" s="1564">
        <f>_xlfn.XLOOKUP(事故加停電時間!$B183,線名!$A$4:$A$3600,線名!$S$4:$S$3600,"找不到")</f>
        <v>0</v>
      </c>
      <c r="AF183" s="1794"/>
      <c r="AG183" s="1566"/>
      <c r="AH183" s="1567"/>
    </row>
    <row r="184" spans="2:34" ht="14.45" customHeight="1">
      <c r="B184" s="1760"/>
      <c r="C184" s="1761"/>
      <c r="D184" s="1718"/>
      <c r="E184" s="1571"/>
      <c r="F184" s="1571"/>
      <c r="G184" s="1572">
        <f t="shared" si="63"/>
        <v>0</v>
      </c>
      <c r="H184" s="1572">
        <f t="shared" si="64"/>
        <v>0</v>
      </c>
      <c r="I184" s="1644"/>
      <c r="J184" s="1644"/>
      <c r="K184" s="1574">
        <f t="shared" si="65"/>
        <v>0</v>
      </c>
      <c r="L184" s="1574">
        <f t="shared" si="66"/>
        <v>0</v>
      </c>
      <c r="M184" s="1644"/>
      <c r="N184" s="1644"/>
      <c r="O184" s="1574">
        <f t="shared" si="67"/>
        <v>0</v>
      </c>
      <c r="P184" s="1574">
        <f t="shared" si="68"/>
        <v>0</v>
      </c>
      <c r="Q184" s="1574"/>
      <c r="R184" s="1575">
        <f t="shared" si="75"/>
        <v>0</v>
      </c>
      <c r="S184" s="1575">
        <f t="shared" si="76"/>
        <v>0</v>
      </c>
      <c r="T184" s="1574">
        <f t="shared" si="77"/>
        <v>0</v>
      </c>
      <c r="U184" s="1556">
        <f t="shared" si="69"/>
        <v>0</v>
      </c>
      <c r="V184" s="1556">
        <f t="shared" si="70"/>
        <v>0</v>
      </c>
      <c r="W184" s="1645"/>
      <c r="X184" s="1578" t="str">
        <f>_xlfn.XLOOKUP(事故加停電時間!$B184,饋線資料表[饋線
代號],饋線資料表[S/S],"找不到")</f>
        <v>找不到</v>
      </c>
      <c r="Y184" s="1578" t="str">
        <f>_xlfn.XLOOKUP(事故加停電時間!$B184,饋線資料表[饋線
代號],饋線資料表[饋線別],"找不到")</f>
        <v>找不到</v>
      </c>
      <c r="Z184" s="1579"/>
      <c r="AA184" s="1778" t="e">
        <f>VLOOKUP(AB184,'69線名'!$K$4:$L$114,2, )</f>
        <v>#N/A</v>
      </c>
      <c r="AB184" s="1763"/>
      <c r="AC184" s="1600"/>
      <c r="AD184" s="1578"/>
      <c r="AE184" s="1583">
        <f>_xlfn.XLOOKUP(事故加停電時間!$B184,線名!$A$4:$A$3600,線名!$S$4:$S$3600,"找不到")</f>
        <v>0</v>
      </c>
      <c r="AF184" s="1795"/>
      <c r="AG184" s="1585"/>
      <c r="AH184" s="1586"/>
    </row>
    <row r="185" spans="2:34" ht="14.45" customHeight="1">
      <c r="B185" s="1754"/>
      <c r="C185" s="1755"/>
      <c r="D185" s="1750"/>
      <c r="E185" s="1553"/>
      <c r="F185" s="1553"/>
      <c r="G185" s="1554">
        <f t="shared" si="63"/>
        <v>0</v>
      </c>
      <c r="H185" s="1554">
        <f t="shared" si="64"/>
        <v>0</v>
      </c>
      <c r="I185" s="1650"/>
      <c r="J185" s="1650"/>
      <c r="K185" s="1556">
        <f t="shared" si="65"/>
        <v>0</v>
      </c>
      <c r="L185" s="1556">
        <f t="shared" si="66"/>
        <v>0</v>
      </c>
      <c r="M185" s="1650"/>
      <c r="N185" s="1650"/>
      <c r="O185" s="1556">
        <f t="shared" si="67"/>
        <v>0</v>
      </c>
      <c r="P185" s="1556">
        <f t="shared" si="68"/>
        <v>0</v>
      </c>
      <c r="Q185" s="1556"/>
      <c r="R185" s="1557">
        <f t="shared" si="75"/>
        <v>0</v>
      </c>
      <c r="S185" s="1557">
        <f t="shared" si="76"/>
        <v>0</v>
      </c>
      <c r="T185" s="1556">
        <f t="shared" si="77"/>
        <v>0</v>
      </c>
      <c r="U185" s="1556">
        <f t="shared" si="69"/>
        <v>0</v>
      </c>
      <c r="V185" s="1556">
        <f t="shared" si="70"/>
        <v>0</v>
      </c>
      <c r="W185" s="1651"/>
      <c r="X185" s="1560" t="str">
        <f>_xlfn.XLOOKUP(事故加停電時間!$B185,饋線資料表[饋線
代號],饋線資料表[S/S],"找不到")</f>
        <v>找不到</v>
      </c>
      <c r="Y185" s="1560" t="str">
        <f>_xlfn.XLOOKUP(事故加停電時間!$B185,饋線資料表[饋線
代號],饋線資料表[饋線別],"找不到")</f>
        <v>找不到</v>
      </c>
      <c r="Z185" s="1589"/>
      <c r="AA185" s="1781" t="e">
        <f>VLOOKUP(AB185,'69線名'!$K$4:$L$114,2, )</f>
        <v>#N/A</v>
      </c>
      <c r="AB185" s="1757"/>
      <c r="AC185" s="1595"/>
      <c r="AD185" s="1560"/>
      <c r="AE185" s="1564">
        <f>_xlfn.XLOOKUP(事故加停電時間!$B185,線名!$A$4:$A$3600,線名!$S$4:$S$3600,"找不到")</f>
        <v>0</v>
      </c>
      <c r="AF185" s="1794"/>
      <c r="AG185" s="1566"/>
      <c r="AH185" s="1567"/>
    </row>
    <row r="186" spans="2:34" ht="14.45" customHeight="1">
      <c r="B186" s="1760"/>
      <c r="C186" s="1761"/>
      <c r="D186" s="1718"/>
      <c r="E186" s="1571"/>
      <c r="F186" s="1571"/>
      <c r="G186" s="1572">
        <f t="shared" si="63"/>
        <v>0</v>
      </c>
      <c r="H186" s="1572">
        <f t="shared" si="64"/>
        <v>0</v>
      </c>
      <c r="I186" s="1644"/>
      <c r="J186" s="1644"/>
      <c r="K186" s="1574">
        <f t="shared" si="65"/>
        <v>0</v>
      </c>
      <c r="L186" s="1574">
        <f t="shared" si="66"/>
        <v>0</v>
      </c>
      <c r="M186" s="1644"/>
      <c r="N186" s="1644"/>
      <c r="O186" s="1574">
        <f t="shared" si="67"/>
        <v>0</v>
      </c>
      <c r="P186" s="1574">
        <f t="shared" si="68"/>
        <v>0</v>
      </c>
      <c r="Q186" s="1574"/>
      <c r="R186" s="1575">
        <f t="shared" si="75"/>
        <v>0</v>
      </c>
      <c r="S186" s="1575">
        <f t="shared" si="76"/>
        <v>0</v>
      </c>
      <c r="T186" s="1574">
        <f t="shared" si="77"/>
        <v>0</v>
      </c>
      <c r="U186" s="1556">
        <f t="shared" si="69"/>
        <v>0</v>
      </c>
      <c r="V186" s="1556">
        <f t="shared" si="70"/>
        <v>0</v>
      </c>
      <c r="W186" s="1645"/>
      <c r="X186" s="1578" t="str">
        <f>_xlfn.XLOOKUP(事故加停電時間!$B186,饋線資料表[饋線
代號],饋線資料表[S/S],"找不到")</f>
        <v>找不到</v>
      </c>
      <c r="Y186" s="1578" t="str">
        <f>_xlfn.XLOOKUP(事故加停電時間!$B186,饋線資料表[饋線
代號],饋線資料表[饋線別],"找不到")</f>
        <v>找不到</v>
      </c>
      <c r="Z186" s="1579"/>
      <c r="AA186" s="1778" t="e">
        <f>VLOOKUP(AB186,'69線名'!$K$4:$L$114,2, )</f>
        <v>#N/A</v>
      </c>
      <c r="AB186" s="1763"/>
      <c r="AC186" s="1600"/>
      <c r="AD186" s="1578"/>
      <c r="AE186" s="1583">
        <f>_xlfn.XLOOKUP(事故加停電時間!$B186,線名!$A$4:$A$3600,線名!$S$4:$S$3600,"找不到")</f>
        <v>0</v>
      </c>
      <c r="AF186" s="1795"/>
      <c r="AG186" s="1585"/>
      <c r="AH186" s="1586"/>
    </row>
    <row r="187" spans="2:34" ht="14.45" customHeight="1">
      <c r="B187" s="1754"/>
      <c r="C187" s="1755"/>
      <c r="D187" s="1750"/>
      <c r="E187" s="1553"/>
      <c r="F187" s="1553"/>
      <c r="G187" s="1554">
        <f t="shared" si="63"/>
        <v>0</v>
      </c>
      <c r="H187" s="1554">
        <f t="shared" si="64"/>
        <v>0</v>
      </c>
      <c r="I187" s="1650"/>
      <c r="J187" s="1650"/>
      <c r="K187" s="1556">
        <f t="shared" si="65"/>
        <v>0</v>
      </c>
      <c r="L187" s="1556">
        <f t="shared" si="66"/>
        <v>0</v>
      </c>
      <c r="M187" s="1650"/>
      <c r="N187" s="1650"/>
      <c r="O187" s="1556">
        <f t="shared" si="67"/>
        <v>0</v>
      </c>
      <c r="P187" s="1556">
        <f t="shared" si="68"/>
        <v>0</v>
      </c>
      <c r="Q187" s="1556"/>
      <c r="R187" s="1557">
        <f t="shared" si="75"/>
        <v>0</v>
      </c>
      <c r="S187" s="1557">
        <f t="shared" si="76"/>
        <v>0</v>
      </c>
      <c r="T187" s="1556">
        <f t="shared" si="77"/>
        <v>0</v>
      </c>
      <c r="U187" s="1556">
        <f t="shared" si="69"/>
        <v>0</v>
      </c>
      <c r="V187" s="1556">
        <f t="shared" si="70"/>
        <v>0</v>
      </c>
      <c r="W187" s="1651"/>
      <c r="X187" s="1560" t="str">
        <f>_xlfn.XLOOKUP(事故加停電時間!$B187,饋線資料表[饋線
代號],饋線資料表[S/S],"找不到")</f>
        <v>找不到</v>
      </c>
      <c r="Y187" s="1560" t="str">
        <f>_xlfn.XLOOKUP(事故加停電時間!$B187,饋線資料表[饋線
代號],饋線資料表[饋線別],"找不到")</f>
        <v>找不到</v>
      </c>
      <c r="Z187" s="1589"/>
      <c r="AA187" s="1781" t="e">
        <f>VLOOKUP(AB187,'69線名'!$K$4:$L$114,2, )</f>
        <v>#N/A</v>
      </c>
      <c r="AB187" s="1757"/>
      <c r="AC187" s="1595"/>
      <c r="AD187" s="1560"/>
      <c r="AE187" s="1564">
        <f>_xlfn.XLOOKUP(事故加停電時間!$B187,線名!$A$4:$A$3600,線名!$S$4:$S$3600,"找不到")</f>
        <v>0</v>
      </c>
      <c r="AF187" s="1794"/>
      <c r="AG187" s="1566"/>
      <c r="AH187" s="1567"/>
    </row>
    <row r="188" spans="2:34" ht="14.45" customHeight="1">
      <c r="B188" s="1760"/>
      <c r="C188" s="1761"/>
      <c r="D188" s="1718"/>
      <c r="E188" s="1571"/>
      <c r="F188" s="1571"/>
      <c r="G188" s="1572">
        <f t="shared" si="63"/>
        <v>0</v>
      </c>
      <c r="H188" s="1572">
        <f t="shared" si="64"/>
        <v>0</v>
      </c>
      <c r="I188" s="1644"/>
      <c r="J188" s="1644"/>
      <c r="K188" s="1574">
        <f t="shared" si="65"/>
        <v>0</v>
      </c>
      <c r="L188" s="1574">
        <f t="shared" si="66"/>
        <v>0</v>
      </c>
      <c r="M188" s="1644"/>
      <c r="N188" s="1644"/>
      <c r="O188" s="1574">
        <f t="shared" si="67"/>
        <v>0</v>
      </c>
      <c r="P188" s="1574">
        <f t="shared" si="68"/>
        <v>0</v>
      </c>
      <c r="Q188" s="1574"/>
      <c r="R188" s="1575">
        <f t="shared" si="75"/>
        <v>0</v>
      </c>
      <c r="S188" s="1575">
        <f t="shared" si="76"/>
        <v>0</v>
      </c>
      <c r="T188" s="1574">
        <f t="shared" si="77"/>
        <v>0</v>
      </c>
      <c r="U188" s="1556">
        <f t="shared" si="69"/>
        <v>0</v>
      </c>
      <c r="V188" s="1556">
        <f t="shared" si="70"/>
        <v>0</v>
      </c>
      <c r="W188" s="1645"/>
      <c r="X188" s="1578" t="str">
        <f>_xlfn.XLOOKUP(事故加停電時間!$B188,饋線資料表[饋線
代號],饋線資料表[S/S],"找不到")</f>
        <v>找不到</v>
      </c>
      <c r="Y188" s="1578" t="str">
        <f>_xlfn.XLOOKUP(事故加停電時間!$B188,饋線資料表[饋線
代號],饋線資料表[饋線別],"找不到")</f>
        <v>找不到</v>
      </c>
      <c r="Z188" s="1579"/>
      <c r="AA188" s="1778" t="e">
        <f>VLOOKUP(AB188,'69線名'!$K$4:$L$114,2, )</f>
        <v>#N/A</v>
      </c>
      <c r="AB188" s="1763"/>
      <c r="AC188" s="1600"/>
      <c r="AD188" s="1578"/>
      <c r="AE188" s="1583">
        <f>_xlfn.XLOOKUP(事故加停電時間!$B188,線名!$A$4:$A$3600,線名!$S$4:$S$3600,"找不到")</f>
        <v>0</v>
      </c>
      <c r="AF188" s="1795"/>
      <c r="AG188" s="1585"/>
      <c r="AH188" s="1586"/>
    </row>
    <row r="189" spans="2:34" ht="14.45" customHeight="1">
      <c r="B189" s="1754"/>
      <c r="C189" s="1755"/>
      <c r="D189" s="1750"/>
      <c r="E189" s="1553"/>
      <c r="F189" s="1553"/>
      <c r="G189" s="1554">
        <f t="shared" si="63"/>
        <v>0</v>
      </c>
      <c r="H189" s="1554">
        <f t="shared" si="64"/>
        <v>0</v>
      </c>
      <c r="I189" s="1650"/>
      <c r="J189" s="1650"/>
      <c r="K189" s="1556">
        <f t="shared" si="65"/>
        <v>0</v>
      </c>
      <c r="L189" s="1556">
        <f t="shared" si="66"/>
        <v>0</v>
      </c>
      <c r="M189" s="1650"/>
      <c r="N189" s="1650"/>
      <c r="O189" s="1556">
        <f t="shared" si="67"/>
        <v>0</v>
      </c>
      <c r="P189" s="1556">
        <f t="shared" si="68"/>
        <v>0</v>
      </c>
      <c r="Q189" s="1556"/>
      <c r="R189" s="1557">
        <f t="shared" si="75"/>
        <v>0</v>
      </c>
      <c r="S189" s="1557">
        <f t="shared" si="76"/>
        <v>0</v>
      </c>
      <c r="T189" s="1556">
        <f t="shared" si="77"/>
        <v>0</v>
      </c>
      <c r="U189" s="1556">
        <f t="shared" si="69"/>
        <v>0</v>
      </c>
      <c r="V189" s="1556">
        <f t="shared" si="70"/>
        <v>0</v>
      </c>
      <c r="W189" s="1651"/>
      <c r="X189" s="1560" t="str">
        <f>_xlfn.XLOOKUP(事故加停電時間!$B189,饋線資料表[饋線
代號],饋線資料表[S/S],"找不到")</f>
        <v>找不到</v>
      </c>
      <c r="Y189" s="1560" t="str">
        <f>_xlfn.XLOOKUP(事故加停電時間!$B189,饋線資料表[饋線
代號],饋線資料表[饋線別],"找不到")</f>
        <v>找不到</v>
      </c>
      <c r="Z189" s="1589"/>
      <c r="AA189" s="1781" t="e">
        <f>VLOOKUP(AB189,'69線名'!$K$4:$L$114,2, )</f>
        <v>#N/A</v>
      </c>
      <c r="AB189" s="1757"/>
      <c r="AC189" s="1595"/>
      <c r="AD189" s="1560"/>
      <c r="AE189" s="1564">
        <f>_xlfn.XLOOKUP(事故加停電時間!$B189,線名!$A$4:$A$3600,線名!$S$4:$S$3600,"找不到")</f>
        <v>0</v>
      </c>
      <c r="AF189" s="1794"/>
      <c r="AG189" s="1566"/>
      <c r="AH189" s="1567"/>
    </row>
    <row r="190" spans="2:34" ht="14.45" customHeight="1">
      <c r="B190" s="1760"/>
      <c r="C190" s="1761"/>
      <c r="D190" s="1718"/>
      <c r="E190" s="1571"/>
      <c r="F190" s="1571"/>
      <c r="G190" s="1572">
        <f t="shared" si="63"/>
        <v>0</v>
      </c>
      <c r="H190" s="1572">
        <f t="shared" si="64"/>
        <v>0</v>
      </c>
      <c r="I190" s="1644"/>
      <c r="J190" s="1644"/>
      <c r="K190" s="1574">
        <f t="shared" si="65"/>
        <v>0</v>
      </c>
      <c r="L190" s="1574">
        <f t="shared" si="66"/>
        <v>0</v>
      </c>
      <c r="M190" s="1644"/>
      <c r="N190" s="1644"/>
      <c r="O190" s="1574">
        <f t="shared" si="67"/>
        <v>0</v>
      </c>
      <c r="P190" s="1574">
        <f t="shared" si="68"/>
        <v>0</v>
      </c>
      <c r="Q190" s="1574"/>
      <c r="R190" s="1575">
        <f t="shared" si="75"/>
        <v>0</v>
      </c>
      <c r="S190" s="1575">
        <f t="shared" si="76"/>
        <v>0</v>
      </c>
      <c r="T190" s="1574">
        <f t="shared" si="77"/>
        <v>0</v>
      </c>
      <c r="U190" s="1556">
        <f t="shared" si="69"/>
        <v>0</v>
      </c>
      <c r="V190" s="1556">
        <f t="shared" si="70"/>
        <v>0</v>
      </c>
      <c r="W190" s="1645"/>
      <c r="X190" s="1578" t="str">
        <f>_xlfn.XLOOKUP(事故加停電時間!$B190,饋線資料表[饋線
代號],饋線資料表[S/S],"找不到")</f>
        <v>找不到</v>
      </c>
      <c r="Y190" s="1578" t="str">
        <f>_xlfn.XLOOKUP(事故加停電時間!$B190,饋線資料表[饋線
代號],饋線資料表[饋線別],"找不到")</f>
        <v>找不到</v>
      </c>
      <c r="Z190" s="1579"/>
      <c r="AA190" s="1778" t="e">
        <f>VLOOKUP(AB190,'69線名'!$K$4:$L$114,2, )</f>
        <v>#N/A</v>
      </c>
      <c r="AB190" s="1763"/>
      <c r="AC190" s="1600"/>
      <c r="AD190" s="1578"/>
      <c r="AE190" s="1583">
        <f>_xlfn.XLOOKUP(事故加停電時間!$B190,線名!$A$4:$A$3600,線名!$S$4:$S$3600,"找不到")</f>
        <v>0</v>
      </c>
      <c r="AF190" s="1795"/>
      <c r="AG190" s="1585"/>
      <c r="AH190" s="1586"/>
    </row>
    <row r="191" spans="2:34" ht="14.45" customHeight="1">
      <c r="B191" s="1754"/>
      <c r="C191" s="1755"/>
      <c r="D191" s="1750"/>
      <c r="E191" s="1553"/>
      <c r="F191" s="1553"/>
      <c r="G191" s="1554">
        <f t="shared" si="63"/>
        <v>0</v>
      </c>
      <c r="H191" s="1554">
        <f t="shared" si="64"/>
        <v>0</v>
      </c>
      <c r="I191" s="1650"/>
      <c r="J191" s="1650"/>
      <c r="K191" s="1556">
        <f t="shared" si="65"/>
        <v>0</v>
      </c>
      <c r="L191" s="1556">
        <f t="shared" si="66"/>
        <v>0</v>
      </c>
      <c r="M191" s="1650"/>
      <c r="N191" s="1650"/>
      <c r="O191" s="1556">
        <f t="shared" si="67"/>
        <v>0</v>
      </c>
      <c r="P191" s="1556">
        <f t="shared" si="68"/>
        <v>0</v>
      </c>
      <c r="Q191" s="1556"/>
      <c r="R191" s="1557">
        <f t="shared" si="75"/>
        <v>0</v>
      </c>
      <c r="S191" s="1557">
        <f t="shared" si="76"/>
        <v>0</v>
      </c>
      <c r="T191" s="1556">
        <f t="shared" si="77"/>
        <v>0</v>
      </c>
      <c r="U191" s="1556">
        <f t="shared" si="69"/>
        <v>0</v>
      </c>
      <c r="V191" s="1556">
        <f t="shared" si="70"/>
        <v>0</v>
      </c>
      <c r="W191" s="1651"/>
      <c r="X191" s="1560" t="str">
        <f>_xlfn.XLOOKUP(事故加停電時間!$B191,饋線資料表[饋線
代號],饋線資料表[S/S],"找不到")</f>
        <v>找不到</v>
      </c>
      <c r="Y191" s="1560" t="str">
        <f>_xlfn.XLOOKUP(事故加停電時間!$B191,饋線資料表[饋線
代號],饋線資料表[饋線別],"找不到")</f>
        <v>找不到</v>
      </c>
      <c r="Z191" s="1589"/>
      <c r="AA191" s="1781" t="e">
        <f>VLOOKUP(AB191,'69線名'!$K$4:$L$114,2, )</f>
        <v>#N/A</v>
      </c>
      <c r="AB191" s="1757"/>
      <c r="AC191" s="1595"/>
      <c r="AD191" s="1560"/>
      <c r="AE191" s="1564">
        <f>_xlfn.XLOOKUP(事故加停電時間!$B191,線名!$A$4:$A$3600,線名!$S$4:$S$3600,"找不到")</f>
        <v>0</v>
      </c>
      <c r="AF191" s="1794"/>
      <c r="AG191" s="1566"/>
      <c r="AH191" s="1567"/>
    </row>
    <row r="192" spans="2:34" ht="14.45" customHeight="1">
      <c r="B192" s="1760"/>
      <c r="C192" s="1761"/>
      <c r="D192" s="1718"/>
      <c r="E192" s="1571"/>
      <c r="F192" s="1571"/>
      <c r="G192" s="1572">
        <f t="shared" si="63"/>
        <v>0</v>
      </c>
      <c r="H192" s="1572">
        <f t="shared" si="64"/>
        <v>0</v>
      </c>
      <c r="I192" s="1644"/>
      <c r="J192" s="1644"/>
      <c r="K192" s="1574">
        <f t="shared" si="65"/>
        <v>0</v>
      </c>
      <c r="L192" s="1574">
        <f t="shared" si="66"/>
        <v>0</v>
      </c>
      <c r="M192" s="1644"/>
      <c r="N192" s="1644"/>
      <c r="O192" s="1574">
        <f t="shared" si="67"/>
        <v>0</v>
      </c>
      <c r="P192" s="1574">
        <f t="shared" si="68"/>
        <v>0</v>
      </c>
      <c r="Q192" s="1574"/>
      <c r="R192" s="1575">
        <f t="shared" si="75"/>
        <v>0</v>
      </c>
      <c r="S192" s="1575">
        <f t="shared" si="76"/>
        <v>0</v>
      </c>
      <c r="T192" s="1574">
        <f t="shared" si="77"/>
        <v>0</v>
      </c>
      <c r="U192" s="1556">
        <f t="shared" si="69"/>
        <v>0</v>
      </c>
      <c r="V192" s="1556">
        <f t="shared" si="70"/>
        <v>0</v>
      </c>
      <c r="W192" s="1645"/>
      <c r="X192" s="1578" t="str">
        <f>_xlfn.XLOOKUP(事故加停電時間!$B192,饋線資料表[饋線
代號],饋線資料表[S/S],"找不到")</f>
        <v>找不到</v>
      </c>
      <c r="Y192" s="1578" t="str">
        <f>_xlfn.XLOOKUP(事故加停電時間!$B192,饋線資料表[饋線
代號],饋線資料表[饋線別],"找不到")</f>
        <v>找不到</v>
      </c>
      <c r="Z192" s="1579"/>
      <c r="AA192" s="1778" t="e">
        <f>VLOOKUP(AB192,'69線名'!$K$4:$L$114,2, )</f>
        <v>#N/A</v>
      </c>
      <c r="AB192" s="1763"/>
      <c r="AC192" s="1600"/>
      <c r="AD192" s="1578"/>
      <c r="AE192" s="1583">
        <f>_xlfn.XLOOKUP(事故加停電時間!$B192,線名!$A$4:$A$3600,線名!$S$4:$S$3600,"找不到")</f>
        <v>0</v>
      </c>
      <c r="AF192" s="1795"/>
      <c r="AG192" s="1585"/>
      <c r="AH192" s="1586"/>
    </row>
    <row r="193" spans="2:34" ht="14.45" customHeight="1">
      <c r="B193" s="1754"/>
      <c r="C193" s="1755"/>
      <c r="D193" s="1750"/>
      <c r="E193" s="1553"/>
      <c r="F193" s="1553"/>
      <c r="G193" s="1554">
        <f t="shared" si="63"/>
        <v>0</v>
      </c>
      <c r="H193" s="1554">
        <f t="shared" si="64"/>
        <v>0</v>
      </c>
      <c r="I193" s="1650"/>
      <c r="J193" s="1650"/>
      <c r="K193" s="1556">
        <f t="shared" si="65"/>
        <v>0</v>
      </c>
      <c r="L193" s="1556">
        <f t="shared" si="66"/>
        <v>0</v>
      </c>
      <c r="M193" s="1650"/>
      <c r="N193" s="1650"/>
      <c r="O193" s="1556">
        <f t="shared" si="67"/>
        <v>0</v>
      </c>
      <c r="P193" s="1556">
        <f t="shared" si="68"/>
        <v>0</v>
      </c>
      <c r="Q193" s="1556"/>
      <c r="R193" s="1557">
        <f t="shared" si="75"/>
        <v>0</v>
      </c>
      <c r="S193" s="1557">
        <f t="shared" si="76"/>
        <v>0</v>
      </c>
      <c r="T193" s="1556">
        <f t="shared" si="77"/>
        <v>0</v>
      </c>
      <c r="U193" s="1556">
        <f t="shared" si="69"/>
        <v>0</v>
      </c>
      <c r="V193" s="1556">
        <f t="shared" si="70"/>
        <v>0</v>
      </c>
      <c r="W193" s="1651"/>
      <c r="X193" s="1560" t="str">
        <f>_xlfn.XLOOKUP(事故加停電時間!$B193,饋線資料表[饋線
代號],饋線資料表[S/S],"找不到")</f>
        <v>找不到</v>
      </c>
      <c r="Y193" s="1560" t="str">
        <f>_xlfn.XLOOKUP(事故加停電時間!$B193,饋線資料表[饋線
代號],饋線資料表[饋線別],"找不到")</f>
        <v>找不到</v>
      </c>
      <c r="Z193" s="1589"/>
      <c r="AA193" s="1781" t="e">
        <f>VLOOKUP(AB193,'69線名'!$K$4:$L$114,2, )</f>
        <v>#N/A</v>
      </c>
      <c r="AB193" s="1757"/>
      <c r="AC193" s="1595"/>
      <c r="AD193" s="1560"/>
      <c r="AE193" s="1564">
        <f>_xlfn.XLOOKUP(事故加停電時間!$B193,線名!$A$4:$A$3600,線名!$S$4:$S$3600,"找不到")</f>
        <v>0</v>
      </c>
      <c r="AF193" s="1794"/>
      <c r="AG193" s="1566"/>
      <c r="AH193" s="1567"/>
    </row>
    <row r="194" spans="2:34" ht="14.45" customHeight="1">
      <c r="B194" s="1760"/>
      <c r="C194" s="1761"/>
      <c r="D194" s="1718"/>
      <c r="E194" s="1571"/>
      <c r="F194" s="1571"/>
      <c r="G194" s="1572">
        <f t="shared" si="63"/>
        <v>0</v>
      </c>
      <c r="H194" s="1572">
        <f t="shared" si="64"/>
        <v>0</v>
      </c>
      <c r="I194" s="1644"/>
      <c r="J194" s="1644"/>
      <c r="K194" s="1574">
        <f t="shared" si="65"/>
        <v>0</v>
      </c>
      <c r="L194" s="1574">
        <f t="shared" si="66"/>
        <v>0</v>
      </c>
      <c r="M194" s="1644"/>
      <c r="N194" s="1644"/>
      <c r="O194" s="1574">
        <f t="shared" si="67"/>
        <v>0</v>
      </c>
      <c r="P194" s="1574">
        <f t="shared" si="68"/>
        <v>0</v>
      </c>
      <c r="Q194" s="1574"/>
      <c r="R194" s="1575">
        <f t="shared" si="75"/>
        <v>0</v>
      </c>
      <c r="S194" s="1575">
        <f t="shared" si="76"/>
        <v>0</v>
      </c>
      <c r="T194" s="1574">
        <f t="shared" si="77"/>
        <v>0</v>
      </c>
      <c r="U194" s="1556">
        <f t="shared" si="69"/>
        <v>0</v>
      </c>
      <c r="V194" s="1556">
        <f t="shared" si="70"/>
        <v>0</v>
      </c>
      <c r="W194" s="1645"/>
      <c r="X194" s="1578" t="str">
        <f>_xlfn.XLOOKUP(事故加停電時間!$B194,饋線資料表[饋線
代號],饋線資料表[S/S],"找不到")</f>
        <v>找不到</v>
      </c>
      <c r="Y194" s="1578" t="str">
        <f>_xlfn.XLOOKUP(事故加停電時間!$B194,饋線資料表[饋線
代號],饋線資料表[饋線別],"找不到")</f>
        <v>找不到</v>
      </c>
      <c r="Z194" s="1579"/>
      <c r="AA194" s="1778" t="e">
        <f>VLOOKUP(AB194,'69線名'!$K$4:$L$114,2, )</f>
        <v>#N/A</v>
      </c>
      <c r="AB194" s="1763"/>
      <c r="AC194" s="1600"/>
      <c r="AD194" s="1578"/>
      <c r="AE194" s="1583">
        <f>_xlfn.XLOOKUP(事故加停電時間!$B194,線名!$A$4:$A$3600,線名!$S$4:$S$3600,"找不到")</f>
        <v>0</v>
      </c>
      <c r="AF194" s="1795"/>
      <c r="AG194" s="1585"/>
      <c r="AH194" s="1586"/>
    </row>
    <row r="195" spans="2:34" ht="14.45" customHeight="1">
      <c r="B195" s="1754"/>
      <c r="C195" s="1755"/>
      <c r="D195" s="1750"/>
      <c r="E195" s="1553"/>
      <c r="F195" s="1553"/>
      <c r="G195" s="1554">
        <f t="shared" si="63"/>
        <v>0</v>
      </c>
      <c r="H195" s="1554">
        <f t="shared" si="64"/>
        <v>0</v>
      </c>
      <c r="I195" s="1650"/>
      <c r="J195" s="1650"/>
      <c r="K195" s="1556">
        <f t="shared" si="65"/>
        <v>0</v>
      </c>
      <c r="L195" s="1556">
        <f t="shared" si="66"/>
        <v>0</v>
      </c>
      <c r="M195" s="1650"/>
      <c r="N195" s="1650"/>
      <c r="O195" s="1556">
        <f t="shared" si="67"/>
        <v>0</v>
      </c>
      <c r="P195" s="1556">
        <f t="shared" si="68"/>
        <v>0</v>
      </c>
      <c r="Q195" s="1556"/>
      <c r="R195" s="1557">
        <f t="shared" si="75"/>
        <v>0</v>
      </c>
      <c r="S195" s="1557">
        <f t="shared" si="76"/>
        <v>0</v>
      </c>
      <c r="T195" s="1556">
        <f t="shared" si="77"/>
        <v>0</v>
      </c>
      <c r="U195" s="1556">
        <f t="shared" si="69"/>
        <v>0</v>
      </c>
      <c r="V195" s="1556">
        <f t="shared" si="70"/>
        <v>0</v>
      </c>
      <c r="W195" s="1651"/>
      <c r="X195" s="1560" t="str">
        <f>_xlfn.XLOOKUP(事故加停電時間!$B195,饋線資料表[饋線
代號],饋線資料表[S/S],"找不到")</f>
        <v>找不到</v>
      </c>
      <c r="Y195" s="1560" t="str">
        <f>_xlfn.XLOOKUP(事故加停電時間!$B195,饋線資料表[饋線
代號],饋線資料表[饋線別],"找不到")</f>
        <v>找不到</v>
      </c>
      <c r="Z195" s="1589"/>
      <c r="AA195" s="1781" t="e">
        <f>VLOOKUP(AB195,'69線名'!$K$4:$L$114,2, )</f>
        <v>#N/A</v>
      </c>
      <c r="AB195" s="1757"/>
      <c r="AC195" s="1595"/>
      <c r="AD195" s="1560"/>
      <c r="AE195" s="1564">
        <f>_xlfn.XLOOKUP(事故加停電時間!$B195,線名!$A$4:$A$3600,線名!$S$4:$S$3600,"找不到")</f>
        <v>0</v>
      </c>
      <c r="AF195" s="1794"/>
      <c r="AG195" s="1566"/>
      <c r="AH195" s="1567"/>
    </row>
    <row r="196" spans="2:34" ht="14.45" customHeight="1">
      <c r="B196" s="1760"/>
      <c r="C196" s="1761"/>
      <c r="D196" s="1718"/>
      <c r="E196" s="1571"/>
      <c r="F196" s="1571"/>
      <c r="G196" s="1572">
        <f t="shared" si="63"/>
        <v>0</v>
      </c>
      <c r="H196" s="1572">
        <f t="shared" si="64"/>
        <v>0</v>
      </c>
      <c r="I196" s="1644"/>
      <c r="J196" s="1644"/>
      <c r="K196" s="1574">
        <f t="shared" si="65"/>
        <v>0</v>
      </c>
      <c r="L196" s="1574">
        <f t="shared" si="66"/>
        <v>0</v>
      </c>
      <c r="M196" s="1644"/>
      <c r="N196" s="1644"/>
      <c r="O196" s="1574">
        <f t="shared" si="67"/>
        <v>0</v>
      </c>
      <c r="P196" s="1574">
        <f t="shared" si="68"/>
        <v>0</v>
      </c>
      <c r="Q196" s="1574"/>
      <c r="R196" s="1575">
        <f t="shared" si="75"/>
        <v>0</v>
      </c>
      <c r="S196" s="1575">
        <f t="shared" si="76"/>
        <v>0</v>
      </c>
      <c r="T196" s="1574">
        <f t="shared" si="77"/>
        <v>0</v>
      </c>
      <c r="U196" s="1556">
        <f t="shared" si="69"/>
        <v>0</v>
      </c>
      <c r="V196" s="1556">
        <f t="shared" si="70"/>
        <v>0</v>
      </c>
      <c r="W196" s="1645"/>
      <c r="X196" s="1578" t="str">
        <f>_xlfn.XLOOKUP(事故加停電時間!$B196,饋線資料表[饋線
代號],饋線資料表[S/S],"找不到")</f>
        <v>找不到</v>
      </c>
      <c r="Y196" s="1578" t="str">
        <f>_xlfn.XLOOKUP(事故加停電時間!$B196,饋線資料表[饋線
代號],饋線資料表[饋線別],"找不到")</f>
        <v>找不到</v>
      </c>
      <c r="Z196" s="1579"/>
      <c r="AA196" s="1778" t="e">
        <f>VLOOKUP(AB196,'69線名'!$K$4:$L$114,2, )</f>
        <v>#N/A</v>
      </c>
      <c r="AB196" s="1763"/>
      <c r="AC196" s="1600"/>
      <c r="AD196" s="1578"/>
      <c r="AE196" s="1583">
        <f>_xlfn.XLOOKUP(事故加停電時間!$B196,線名!$A$4:$A$3600,線名!$S$4:$S$3600,"找不到")</f>
        <v>0</v>
      </c>
      <c r="AF196" s="1795"/>
      <c r="AG196" s="1585"/>
      <c r="AH196" s="1586"/>
    </row>
    <row r="197" spans="2:34" ht="14.45" customHeight="1">
      <c r="B197" s="1754"/>
      <c r="C197" s="1755"/>
      <c r="D197" s="1750"/>
      <c r="E197" s="1553"/>
      <c r="F197" s="1553"/>
      <c r="G197" s="1554">
        <f t="shared" si="63"/>
        <v>0</v>
      </c>
      <c r="H197" s="1554">
        <f t="shared" si="64"/>
        <v>0</v>
      </c>
      <c r="I197" s="1650"/>
      <c r="J197" s="1650"/>
      <c r="K197" s="1556">
        <f t="shared" si="65"/>
        <v>0</v>
      </c>
      <c r="L197" s="1556">
        <f t="shared" si="66"/>
        <v>0</v>
      </c>
      <c r="M197" s="1650"/>
      <c r="N197" s="1650"/>
      <c r="O197" s="1556">
        <f t="shared" si="67"/>
        <v>0</v>
      </c>
      <c r="P197" s="1556">
        <f t="shared" si="68"/>
        <v>0</v>
      </c>
      <c r="Q197" s="1556"/>
      <c r="R197" s="1557">
        <f t="shared" si="75"/>
        <v>0</v>
      </c>
      <c r="S197" s="1557">
        <f t="shared" si="76"/>
        <v>0</v>
      </c>
      <c r="T197" s="1556">
        <f t="shared" si="77"/>
        <v>0</v>
      </c>
      <c r="U197" s="1556">
        <f t="shared" si="69"/>
        <v>0</v>
      </c>
      <c r="V197" s="1556">
        <f t="shared" si="70"/>
        <v>0</v>
      </c>
      <c r="W197" s="1651"/>
      <c r="X197" s="1560" t="str">
        <f>_xlfn.XLOOKUP(事故加停電時間!$B197,饋線資料表[饋線
代號],饋線資料表[S/S],"找不到")</f>
        <v>找不到</v>
      </c>
      <c r="Y197" s="1560" t="str">
        <f>_xlfn.XLOOKUP(事故加停電時間!$B197,饋線資料表[饋線
代號],饋線資料表[饋線別],"找不到")</f>
        <v>找不到</v>
      </c>
      <c r="Z197" s="1589"/>
      <c r="AA197" s="1781" t="e">
        <f>VLOOKUP(AB197,'69線名'!$K$4:$L$114,2, )</f>
        <v>#N/A</v>
      </c>
      <c r="AB197" s="1757"/>
      <c r="AC197" s="1595"/>
      <c r="AD197" s="1560"/>
      <c r="AE197" s="1564">
        <f>_xlfn.XLOOKUP(事故加停電時間!$B197,線名!$A$4:$A$3600,線名!$S$4:$S$3600,"找不到")</f>
        <v>0</v>
      </c>
      <c r="AF197" s="1794"/>
      <c r="AG197" s="1566"/>
      <c r="AH197" s="1567"/>
    </row>
    <row r="198" spans="2:34" ht="14.45" customHeight="1">
      <c r="B198" s="1760"/>
      <c r="C198" s="1761"/>
      <c r="D198" s="1718"/>
      <c r="E198" s="1571"/>
      <c r="F198" s="1571"/>
      <c r="G198" s="1572">
        <f t="shared" si="63"/>
        <v>0</v>
      </c>
      <c r="H198" s="1572">
        <f t="shared" si="64"/>
        <v>0</v>
      </c>
      <c r="I198" s="1644"/>
      <c r="J198" s="1644"/>
      <c r="K198" s="1574">
        <f t="shared" si="65"/>
        <v>0</v>
      </c>
      <c r="L198" s="1574">
        <f t="shared" si="66"/>
        <v>0</v>
      </c>
      <c r="M198" s="1644"/>
      <c r="N198" s="1644"/>
      <c r="O198" s="1574">
        <f t="shared" si="67"/>
        <v>0</v>
      </c>
      <c r="P198" s="1574">
        <f t="shared" si="68"/>
        <v>0</v>
      </c>
      <c r="Q198" s="1574"/>
      <c r="R198" s="1575">
        <f t="shared" si="75"/>
        <v>0</v>
      </c>
      <c r="S198" s="1575">
        <f t="shared" si="76"/>
        <v>0</v>
      </c>
      <c r="T198" s="1574">
        <f t="shared" si="77"/>
        <v>0</v>
      </c>
      <c r="U198" s="1556">
        <f t="shared" si="69"/>
        <v>0</v>
      </c>
      <c r="V198" s="1556">
        <f t="shared" si="70"/>
        <v>0</v>
      </c>
      <c r="W198" s="1645"/>
      <c r="X198" s="1578" t="str">
        <f>_xlfn.XLOOKUP(事故加停電時間!$B198,饋線資料表[饋線
代號],饋線資料表[S/S],"找不到")</f>
        <v>找不到</v>
      </c>
      <c r="Y198" s="1578" t="str">
        <f>_xlfn.XLOOKUP(事故加停電時間!$B198,饋線資料表[饋線
代號],饋線資料表[饋線別],"找不到")</f>
        <v>找不到</v>
      </c>
      <c r="Z198" s="1579"/>
      <c r="AA198" s="1778" t="e">
        <f>VLOOKUP(AB198,'69線名'!$K$4:$L$114,2, )</f>
        <v>#N/A</v>
      </c>
      <c r="AB198" s="1763"/>
      <c r="AC198" s="1600"/>
      <c r="AD198" s="1578"/>
      <c r="AE198" s="1583">
        <f>_xlfn.XLOOKUP(事故加停電時間!$B198,線名!$A$4:$A$3600,線名!$S$4:$S$3600,"找不到")</f>
        <v>0</v>
      </c>
      <c r="AF198" s="1795"/>
      <c r="AG198" s="1585"/>
      <c r="AH198" s="1586"/>
    </row>
    <row r="199" spans="2:34" ht="14.45" customHeight="1">
      <c r="B199" s="1754"/>
      <c r="C199" s="1755"/>
      <c r="D199" s="1750"/>
      <c r="E199" s="1553"/>
      <c r="F199" s="1553"/>
      <c r="G199" s="1554">
        <f t="shared" si="63"/>
        <v>0</v>
      </c>
      <c r="H199" s="1554">
        <f t="shared" si="64"/>
        <v>0</v>
      </c>
      <c r="I199" s="1650"/>
      <c r="J199" s="1650"/>
      <c r="K199" s="1556">
        <f t="shared" si="65"/>
        <v>0</v>
      </c>
      <c r="L199" s="1556">
        <f t="shared" si="66"/>
        <v>0</v>
      </c>
      <c r="M199" s="1650"/>
      <c r="N199" s="1650"/>
      <c r="O199" s="1556">
        <f t="shared" si="67"/>
        <v>0</v>
      </c>
      <c r="P199" s="1556">
        <f t="shared" si="68"/>
        <v>0</v>
      </c>
      <c r="Q199" s="1556"/>
      <c r="R199" s="1557">
        <f t="shared" si="75"/>
        <v>0</v>
      </c>
      <c r="S199" s="1557">
        <f t="shared" si="76"/>
        <v>0</v>
      </c>
      <c r="T199" s="1556">
        <f t="shared" si="77"/>
        <v>0</v>
      </c>
      <c r="U199" s="1556">
        <f t="shared" si="69"/>
        <v>0</v>
      </c>
      <c r="V199" s="1556">
        <f t="shared" si="70"/>
        <v>0</v>
      </c>
      <c r="W199" s="1651"/>
      <c r="X199" s="1560" t="str">
        <f>_xlfn.XLOOKUP(事故加停電時間!$B199,饋線資料表[饋線
代號],饋線資料表[S/S],"找不到")</f>
        <v>找不到</v>
      </c>
      <c r="Y199" s="1560" t="str">
        <f>_xlfn.XLOOKUP(事故加停電時間!$B199,饋線資料表[饋線
代號],饋線資料表[饋線別],"找不到")</f>
        <v>找不到</v>
      </c>
      <c r="Z199" s="1589"/>
      <c r="AA199" s="1781" t="e">
        <f>VLOOKUP(AB199,'69線名'!$K$4:$L$114,2, )</f>
        <v>#N/A</v>
      </c>
      <c r="AB199" s="1757"/>
      <c r="AC199" s="1595"/>
      <c r="AD199" s="1560"/>
      <c r="AE199" s="1564">
        <f>_xlfn.XLOOKUP(事故加停電時間!$B199,線名!$A$4:$A$3600,線名!$S$4:$S$3600,"找不到")</f>
        <v>0</v>
      </c>
      <c r="AF199" s="1794"/>
      <c r="AG199" s="1566"/>
      <c r="AH199" s="1567"/>
    </row>
    <row r="200" spans="2:34" ht="14.45" customHeight="1">
      <c r="B200" s="1760"/>
      <c r="C200" s="1761"/>
      <c r="D200" s="1718"/>
      <c r="E200" s="1571"/>
      <c r="F200" s="1571"/>
      <c r="G200" s="1572">
        <f t="shared" si="63"/>
        <v>0</v>
      </c>
      <c r="H200" s="1572">
        <f t="shared" si="64"/>
        <v>0</v>
      </c>
      <c r="I200" s="1644"/>
      <c r="J200" s="1644"/>
      <c r="K200" s="1574">
        <f t="shared" si="65"/>
        <v>0</v>
      </c>
      <c r="L200" s="1574">
        <f t="shared" si="66"/>
        <v>0</v>
      </c>
      <c r="M200" s="1644"/>
      <c r="N200" s="1644"/>
      <c r="O200" s="1574">
        <f t="shared" si="67"/>
        <v>0</v>
      </c>
      <c r="P200" s="1574">
        <f t="shared" si="68"/>
        <v>0</v>
      </c>
      <c r="Q200" s="1574"/>
      <c r="R200" s="1575">
        <f t="shared" si="75"/>
        <v>0</v>
      </c>
      <c r="S200" s="1575">
        <f t="shared" si="76"/>
        <v>0</v>
      </c>
      <c r="T200" s="1574">
        <f t="shared" si="77"/>
        <v>0</v>
      </c>
      <c r="U200" s="1556">
        <f t="shared" si="69"/>
        <v>0</v>
      </c>
      <c r="V200" s="1556">
        <f t="shared" si="70"/>
        <v>0</v>
      </c>
      <c r="W200" s="1645"/>
      <c r="X200" s="1578" t="str">
        <f>_xlfn.XLOOKUP(事故加停電時間!$B200,饋線資料表[饋線
代號],饋線資料表[S/S],"找不到")</f>
        <v>找不到</v>
      </c>
      <c r="Y200" s="1578" t="str">
        <f>_xlfn.XLOOKUP(事故加停電時間!$B200,饋線資料表[饋線
代號],饋線資料表[饋線別],"找不到")</f>
        <v>找不到</v>
      </c>
      <c r="Z200" s="1579"/>
      <c r="AA200" s="1778" t="e">
        <f>VLOOKUP(AB200,'69線名'!$K$4:$L$114,2, )</f>
        <v>#N/A</v>
      </c>
      <c r="AB200" s="1763"/>
      <c r="AC200" s="1600"/>
      <c r="AD200" s="1578"/>
      <c r="AE200" s="1583">
        <f>_xlfn.XLOOKUP(事故加停電時間!$B200,線名!$A$4:$A$3600,線名!$S$4:$S$3600,"找不到")</f>
        <v>0</v>
      </c>
      <c r="AF200" s="1795"/>
      <c r="AG200" s="1585"/>
      <c r="AH200" s="1586"/>
    </row>
    <row r="201" spans="2:34" ht="14.45" customHeight="1">
      <c r="B201" s="1754"/>
      <c r="C201" s="1755"/>
      <c r="D201" s="1750"/>
      <c r="E201" s="1553"/>
      <c r="F201" s="1553"/>
      <c r="G201" s="1554">
        <f t="shared" si="63"/>
        <v>0</v>
      </c>
      <c r="H201" s="1554">
        <f t="shared" si="64"/>
        <v>0</v>
      </c>
      <c r="I201" s="1650"/>
      <c r="J201" s="1650"/>
      <c r="K201" s="1556">
        <f t="shared" si="65"/>
        <v>0</v>
      </c>
      <c r="L201" s="1556">
        <f t="shared" si="66"/>
        <v>0</v>
      </c>
      <c r="M201" s="1650"/>
      <c r="N201" s="1650"/>
      <c r="O201" s="1556">
        <f t="shared" si="67"/>
        <v>0</v>
      </c>
      <c r="P201" s="1556">
        <f t="shared" si="68"/>
        <v>0</v>
      </c>
      <c r="Q201" s="1556"/>
      <c r="R201" s="1557">
        <f t="shared" si="75"/>
        <v>0</v>
      </c>
      <c r="S201" s="1557">
        <f t="shared" si="76"/>
        <v>0</v>
      </c>
      <c r="T201" s="1556">
        <f t="shared" si="77"/>
        <v>0</v>
      </c>
      <c r="U201" s="1556">
        <f t="shared" si="69"/>
        <v>0</v>
      </c>
      <c r="V201" s="1556">
        <f t="shared" si="70"/>
        <v>0</v>
      </c>
      <c r="W201" s="1651"/>
      <c r="X201" s="1560" t="str">
        <f>_xlfn.XLOOKUP(事故加停電時間!$B201,饋線資料表[饋線
代號],饋線資料表[S/S],"找不到")</f>
        <v>找不到</v>
      </c>
      <c r="Y201" s="1560" t="str">
        <f>_xlfn.XLOOKUP(事故加停電時間!$B201,饋線資料表[饋線
代號],饋線資料表[饋線別],"找不到")</f>
        <v>找不到</v>
      </c>
      <c r="Z201" s="1589"/>
      <c r="AA201" s="1781" t="e">
        <f>VLOOKUP(AB201,'69線名'!$K$4:$L$114,2, )</f>
        <v>#N/A</v>
      </c>
      <c r="AB201" s="1757"/>
      <c r="AC201" s="1595"/>
      <c r="AD201" s="1560"/>
      <c r="AE201" s="1564">
        <f>_xlfn.XLOOKUP(事故加停電時間!$B201,線名!$A$4:$A$3600,線名!$S$4:$S$3600,"找不到")</f>
        <v>0</v>
      </c>
      <c r="AF201" s="1794"/>
      <c r="AG201" s="1566"/>
      <c r="AH201" s="1567"/>
    </row>
    <row r="202" spans="2:34" ht="14.45" customHeight="1">
      <c r="B202" s="1760"/>
      <c r="C202" s="1761"/>
      <c r="D202" s="1718"/>
      <c r="E202" s="1571"/>
      <c r="F202" s="1571"/>
      <c r="G202" s="1572">
        <f t="shared" si="63"/>
        <v>0</v>
      </c>
      <c r="H202" s="1572">
        <f t="shared" si="64"/>
        <v>0</v>
      </c>
      <c r="I202" s="1644"/>
      <c r="J202" s="1644"/>
      <c r="K202" s="1574">
        <f t="shared" si="65"/>
        <v>0</v>
      </c>
      <c r="L202" s="1574">
        <f t="shared" si="66"/>
        <v>0</v>
      </c>
      <c r="M202" s="1644"/>
      <c r="N202" s="1644"/>
      <c r="O202" s="1574">
        <f t="shared" si="67"/>
        <v>0</v>
      </c>
      <c r="P202" s="1574">
        <f t="shared" si="68"/>
        <v>0</v>
      </c>
      <c r="Q202" s="1574"/>
      <c r="R202" s="1575">
        <f t="shared" si="75"/>
        <v>0</v>
      </c>
      <c r="S202" s="1575">
        <f t="shared" si="76"/>
        <v>0</v>
      </c>
      <c r="T202" s="1574">
        <f t="shared" si="77"/>
        <v>0</v>
      </c>
      <c r="U202" s="1556">
        <f t="shared" si="69"/>
        <v>0</v>
      </c>
      <c r="V202" s="1556">
        <f t="shared" si="70"/>
        <v>0</v>
      </c>
      <c r="W202" s="1645"/>
      <c r="X202" s="1578" t="str">
        <f>_xlfn.XLOOKUP(事故加停電時間!$B202,饋線資料表[饋線
代號],饋線資料表[S/S],"找不到")</f>
        <v>找不到</v>
      </c>
      <c r="Y202" s="1578" t="str">
        <f>_xlfn.XLOOKUP(事故加停電時間!$B202,饋線資料表[饋線
代號],饋線資料表[饋線別],"找不到")</f>
        <v>找不到</v>
      </c>
      <c r="Z202" s="1579"/>
      <c r="AA202" s="1778" t="e">
        <f>VLOOKUP(AB202,'69線名'!$K$4:$L$114,2, )</f>
        <v>#N/A</v>
      </c>
      <c r="AB202" s="1763"/>
      <c r="AC202" s="1600"/>
      <c r="AD202" s="1578"/>
      <c r="AE202" s="1583">
        <f>_xlfn.XLOOKUP(事故加停電時間!$B202,線名!$A$4:$A$3600,線名!$S$4:$S$3600,"找不到")</f>
        <v>0</v>
      </c>
      <c r="AF202" s="1795"/>
      <c r="AG202" s="1585"/>
      <c r="AH202" s="1586"/>
    </row>
    <row r="203" spans="2:34" ht="14.45" customHeight="1">
      <c r="B203" s="1754"/>
      <c r="C203" s="1755"/>
      <c r="D203" s="1750"/>
      <c r="E203" s="1553"/>
      <c r="F203" s="1553"/>
      <c r="G203" s="1554">
        <f t="shared" si="63"/>
        <v>0</v>
      </c>
      <c r="H203" s="1554">
        <f t="shared" si="64"/>
        <v>0</v>
      </c>
      <c r="I203" s="1650"/>
      <c r="J203" s="1650"/>
      <c r="K203" s="1556">
        <f t="shared" si="65"/>
        <v>0</v>
      </c>
      <c r="L203" s="1556">
        <f t="shared" si="66"/>
        <v>0</v>
      </c>
      <c r="M203" s="1650"/>
      <c r="N203" s="1650"/>
      <c r="O203" s="1556">
        <f t="shared" si="67"/>
        <v>0</v>
      </c>
      <c r="P203" s="1556">
        <f t="shared" si="68"/>
        <v>0</v>
      </c>
      <c r="Q203" s="1556"/>
      <c r="R203" s="1557">
        <f t="shared" si="75"/>
        <v>0</v>
      </c>
      <c r="S203" s="1557">
        <f t="shared" si="76"/>
        <v>0</v>
      </c>
      <c r="T203" s="1556">
        <f t="shared" si="77"/>
        <v>0</v>
      </c>
      <c r="U203" s="1556">
        <f t="shared" ref="U203:U266" si="78">G203+K203+O203</f>
        <v>0</v>
      </c>
      <c r="V203" s="1556">
        <f t="shared" si="70"/>
        <v>0</v>
      </c>
      <c r="W203" s="1651"/>
      <c r="X203" s="1560" t="str">
        <f>_xlfn.XLOOKUP(事故加停電時間!$B203,饋線資料表[饋線
代號],饋線資料表[S/S],"找不到")</f>
        <v>找不到</v>
      </c>
      <c r="Y203" s="1560" t="str">
        <f>_xlfn.XLOOKUP(事故加停電時間!$B203,饋線資料表[饋線
代號],饋線資料表[饋線別],"找不到")</f>
        <v>找不到</v>
      </c>
      <c r="Z203" s="1589"/>
      <c r="AA203" s="1781" t="e">
        <f>VLOOKUP(AB203,'69線名'!$K$4:$L$114,2, )</f>
        <v>#N/A</v>
      </c>
      <c r="AB203" s="1757"/>
      <c r="AC203" s="1595"/>
      <c r="AD203" s="1560"/>
      <c r="AE203" s="1564">
        <f>_xlfn.XLOOKUP(事故加停電時間!$B203,線名!$A$4:$A$3600,線名!$S$4:$S$3600,"找不到")</f>
        <v>0</v>
      </c>
      <c r="AF203" s="1794"/>
      <c r="AG203" s="1566"/>
      <c r="AH203" s="1567"/>
    </row>
    <row r="204" spans="2:34" ht="14.45" customHeight="1">
      <c r="B204" s="1760"/>
      <c r="C204" s="1761"/>
      <c r="D204" s="1718"/>
      <c r="E204" s="1571"/>
      <c r="F204" s="1571"/>
      <c r="G204" s="1572">
        <f t="shared" si="63"/>
        <v>0</v>
      </c>
      <c r="H204" s="1572">
        <f t="shared" si="64"/>
        <v>0</v>
      </c>
      <c r="I204" s="1644"/>
      <c r="J204" s="1644"/>
      <c r="K204" s="1574">
        <f t="shared" si="65"/>
        <v>0</v>
      </c>
      <c r="L204" s="1574">
        <f t="shared" si="66"/>
        <v>0</v>
      </c>
      <c r="M204" s="1644"/>
      <c r="N204" s="1644"/>
      <c r="O204" s="1574">
        <f t="shared" si="67"/>
        <v>0</v>
      </c>
      <c r="P204" s="1574">
        <f t="shared" si="68"/>
        <v>0</v>
      </c>
      <c r="Q204" s="1574"/>
      <c r="R204" s="1575">
        <f t="shared" si="75"/>
        <v>0</v>
      </c>
      <c r="S204" s="1575">
        <f t="shared" si="76"/>
        <v>0</v>
      </c>
      <c r="T204" s="1574">
        <f t="shared" si="77"/>
        <v>0</v>
      </c>
      <c r="U204" s="1556">
        <f t="shared" si="78"/>
        <v>0</v>
      </c>
      <c r="V204" s="1556">
        <f t="shared" ref="V204:V267" si="79">H204+L204+P204</f>
        <v>0</v>
      </c>
      <c r="W204" s="1645"/>
      <c r="X204" s="1578" t="str">
        <f>_xlfn.XLOOKUP(事故加停電時間!$B204,饋線資料表[饋線
代號],饋線資料表[S/S],"找不到")</f>
        <v>找不到</v>
      </c>
      <c r="Y204" s="1578" t="str">
        <f>_xlfn.XLOOKUP(事故加停電時間!$B204,饋線資料表[饋線
代號],饋線資料表[饋線別],"找不到")</f>
        <v>找不到</v>
      </c>
      <c r="Z204" s="1579"/>
      <c r="AA204" s="1778" t="e">
        <f>VLOOKUP(AB204,'69線名'!$K$4:$L$114,2, )</f>
        <v>#N/A</v>
      </c>
      <c r="AB204" s="1763"/>
      <c r="AC204" s="1600"/>
      <c r="AD204" s="1578"/>
      <c r="AE204" s="1583">
        <f>_xlfn.XLOOKUP(事故加停電時間!$B204,線名!$A$4:$A$3600,線名!$S$4:$S$3600,"找不到")</f>
        <v>0</v>
      </c>
      <c r="AF204" s="1795"/>
      <c r="AG204" s="1585"/>
      <c r="AH204" s="1586"/>
    </row>
    <row r="205" spans="2:34" ht="14.45" customHeight="1">
      <c r="B205" s="1754"/>
      <c r="C205" s="1755"/>
      <c r="D205" s="1750"/>
      <c r="E205" s="1553"/>
      <c r="F205" s="1553"/>
      <c r="G205" s="1554">
        <f t="shared" si="63"/>
        <v>0</v>
      </c>
      <c r="H205" s="1554">
        <f t="shared" si="64"/>
        <v>0</v>
      </c>
      <c r="I205" s="1650"/>
      <c r="J205" s="1650"/>
      <c r="K205" s="1556">
        <f t="shared" si="65"/>
        <v>0</v>
      </c>
      <c r="L205" s="1556">
        <f t="shared" si="66"/>
        <v>0</v>
      </c>
      <c r="M205" s="1650"/>
      <c r="N205" s="1650"/>
      <c r="O205" s="1556">
        <f t="shared" si="67"/>
        <v>0</v>
      </c>
      <c r="P205" s="1556">
        <f t="shared" si="68"/>
        <v>0</v>
      </c>
      <c r="Q205" s="1556"/>
      <c r="R205" s="1557">
        <f t="shared" si="75"/>
        <v>0</v>
      </c>
      <c r="S205" s="1557">
        <f t="shared" si="76"/>
        <v>0</v>
      </c>
      <c r="T205" s="1556">
        <f t="shared" si="77"/>
        <v>0</v>
      </c>
      <c r="U205" s="1556">
        <f t="shared" si="78"/>
        <v>0</v>
      </c>
      <c r="V205" s="1556">
        <f t="shared" si="79"/>
        <v>0</v>
      </c>
      <c r="W205" s="1651"/>
      <c r="X205" s="1560" t="str">
        <f>_xlfn.XLOOKUP(事故加停電時間!$B205,饋線資料表[饋線
代號],饋線資料表[S/S],"找不到")</f>
        <v>找不到</v>
      </c>
      <c r="Y205" s="1560" t="str">
        <f>_xlfn.XLOOKUP(事故加停電時間!$B205,饋線資料表[饋線
代號],饋線資料表[饋線別],"找不到")</f>
        <v>找不到</v>
      </c>
      <c r="Z205" s="1589"/>
      <c r="AA205" s="1781" t="e">
        <f>VLOOKUP(AB205,'69線名'!$K$4:$L$114,2, )</f>
        <v>#N/A</v>
      </c>
      <c r="AB205" s="1757"/>
      <c r="AC205" s="1595"/>
      <c r="AD205" s="1560"/>
      <c r="AE205" s="1564">
        <f>_xlfn.XLOOKUP(事故加停電時間!$B205,線名!$A$4:$A$3600,線名!$S$4:$S$3600,"找不到")</f>
        <v>0</v>
      </c>
      <c r="AF205" s="1794"/>
      <c r="AG205" s="1566"/>
      <c r="AH205" s="1567"/>
    </row>
    <row r="206" spans="2:34" ht="14.45" customHeight="1">
      <c r="B206" s="1760"/>
      <c r="C206" s="1761"/>
      <c r="D206" s="1718"/>
      <c r="E206" s="1571"/>
      <c r="F206" s="1571"/>
      <c r="G206" s="1572">
        <f t="shared" si="63"/>
        <v>0</v>
      </c>
      <c r="H206" s="1572">
        <f t="shared" si="64"/>
        <v>0</v>
      </c>
      <c r="I206" s="1644"/>
      <c r="J206" s="1644"/>
      <c r="K206" s="1574">
        <f t="shared" si="65"/>
        <v>0</v>
      </c>
      <c r="L206" s="1574">
        <f t="shared" si="66"/>
        <v>0</v>
      </c>
      <c r="M206" s="1644"/>
      <c r="N206" s="1644"/>
      <c r="O206" s="1574">
        <f t="shared" si="67"/>
        <v>0</v>
      </c>
      <c r="P206" s="1574">
        <f t="shared" si="68"/>
        <v>0</v>
      </c>
      <c r="Q206" s="1574"/>
      <c r="R206" s="1575">
        <f t="shared" si="75"/>
        <v>0</v>
      </c>
      <c r="S206" s="1575">
        <f t="shared" si="76"/>
        <v>0</v>
      </c>
      <c r="T206" s="1574">
        <f t="shared" si="77"/>
        <v>0</v>
      </c>
      <c r="U206" s="1556">
        <f t="shared" si="78"/>
        <v>0</v>
      </c>
      <c r="V206" s="1556">
        <f t="shared" si="79"/>
        <v>0</v>
      </c>
      <c r="W206" s="1645"/>
      <c r="X206" s="1578" t="str">
        <f>_xlfn.XLOOKUP(事故加停電時間!$B206,饋線資料表[饋線
代號],饋線資料表[S/S],"找不到")</f>
        <v>找不到</v>
      </c>
      <c r="Y206" s="1578" t="str">
        <f>_xlfn.XLOOKUP(事故加停電時間!$B206,饋線資料表[饋線
代號],饋線資料表[饋線別],"找不到")</f>
        <v>找不到</v>
      </c>
      <c r="Z206" s="1579"/>
      <c r="AA206" s="1778" t="e">
        <f>VLOOKUP(AB206,'69線名'!$K$4:$L$114,2, )</f>
        <v>#N/A</v>
      </c>
      <c r="AB206" s="1763"/>
      <c r="AC206" s="1600"/>
      <c r="AD206" s="1578"/>
      <c r="AE206" s="1583">
        <f>_xlfn.XLOOKUP(事故加停電時間!$B206,線名!$A$4:$A$3600,線名!$S$4:$S$3600,"找不到")</f>
        <v>0</v>
      </c>
      <c r="AF206" s="1795"/>
      <c r="AG206" s="1585"/>
      <c r="AH206" s="1586"/>
    </row>
    <row r="207" spans="2:34" ht="14.45" customHeight="1">
      <c r="B207" s="1754"/>
      <c r="C207" s="1755"/>
      <c r="D207" s="1750"/>
      <c r="E207" s="1553"/>
      <c r="F207" s="1553"/>
      <c r="G207" s="1554">
        <f t="shared" si="63"/>
        <v>0</v>
      </c>
      <c r="H207" s="1554">
        <f t="shared" si="64"/>
        <v>0</v>
      </c>
      <c r="I207" s="1650"/>
      <c r="J207" s="1650"/>
      <c r="K207" s="1556">
        <f t="shared" si="65"/>
        <v>0</v>
      </c>
      <c r="L207" s="1556">
        <f t="shared" si="66"/>
        <v>0</v>
      </c>
      <c r="M207" s="1650"/>
      <c r="N207" s="1650"/>
      <c r="O207" s="1556">
        <f t="shared" si="67"/>
        <v>0</v>
      </c>
      <c r="P207" s="1556">
        <f t="shared" si="68"/>
        <v>0</v>
      </c>
      <c r="Q207" s="1556"/>
      <c r="R207" s="1557">
        <f t="shared" si="75"/>
        <v>0</v>
      </c>
      <c r="S207" s="1557">
        <f t="shared" si="76"/>
        <v>0</v>
      </c>
      <c r="T207" s="1556">
        <f t="shared" si="77"/>
        <v>0</v>
      </c>
      <c r="U207" s="1556">
        <f t="shared" si="78"/>
        <v>0</v>
      </c>
      <c r="V207" s="1556">
        <f t="shared" si="79"/>
        <v>0</v>
      </c>
      <c r="W207" s="1651"/>
      <c r="X207" s="1560" t="str">
        <f>_xlfn.XLOOKUP(事故加停電時間!$B207,饋線資料表[饋線
代號],饋線資料表[S/S],"找不到")</f>
        <v>找不到</v>
      </c>
      <c r="Y207" s="1560" t="str">
        <f>_xlfn.XLOOKUP(事故加停電時間!$B207,饋線資料表[饋線
代號],饋線資料表[饋線別],"找不到")</f>
        <v>找不到</v>
      </c>
      <c r="Z207" s="1589"/>
      <c r="AA207" s="1781" t="e">
        <f>VLOOKUP(AB207,'69線名'!$K$4:$L$114,2, )</f>
        <v>#N/A</v>
      </c>
      <c r="AB207" s="1757"/>
      <c r="AC207" s="1595"/>
      <c r="AD207" s="1560"/>
      <c r="AE207" s="1564">
        <f>_xlfn.XLOOKUP(事故加停電時間!$B207,線名!$A$4:$A$3600,線名!$S$4:$S$3600,"找不到")</f>
        <v>0</v>
      </c>
      <c r="AF207" s="1794"/>
      <c r="AG207" s="1566"/>
      <c r="AH207" s="1567"/>
    </row>
    <row r="208" spans="2:34" ht="14.45" customHeight="1">
      <c r="B208" s="1760"/>
      <c r="C208" s="1761"/>
      <c r="D208" s="1718"/>
      <c r="E208" s="1571"/>
      <c r="F208" s="1571"/>
      <c r="G208" s="1572">
        <f t="shared" si="63"/>
        <v>0</v>
      </c>
      <c r="H208" s="1572">
        <f t="shared" si="64"/>
        <v>0</v>
      </c>
      <c r="I208" s="1644"/>
      <c r="J208" s="1644"/>
      <c r="K208" s="1574">
        <f t="shared" si="65"/>
        <v>0</v>
      </c>
      <c r="L208" s="1574">
        <f t="shared" si="66"/>
        <v>0</v>
      </c>
      <c r="M208" s="1644"/>
      <c r="N208" s="1644"/>
      <c r="O208" s="1574">
        <f t="shared" si="67"/>
        <v>0</v>
      </c>
      <c r="P208" s="1574">
        <f t="shared" si="68"/>
        <v>0</v>
      </c>
      <c r="Q208" s="1574"/>
      <c r="R208" s="1575">
        <f t="shared" si="75"/>
        <v>0</v>
      </c>
      <c r="S208" s="1575">
        <f t="shared" si="76"/>
        <v>0</v>
      </c>
      <c r="T208" s="1574">
        <f t="shared" si="77"/>
        <v>0</v>
      </c>
      <c r="U208" s="1556">
        <f t="shared" si="78"/>
        <v>0</v>
      </c>
      <c r="V208" s="1556">
        <f t="shared" si="79"/>
        <v>0</v>
      </c>
      <c r="W208" s="1645"/>
      <c r="X208" s="1578" t="str">
        <f>_xlfn.XLOOKUP(事故加停電時間!$B208,饋線資料表[饋線
代號],饋線資料表[S/S],"找不到")</f>
        <v>找不到</v>
      </c>
      <c r="Y208" s="1578" t="str">
        <f>_xlfn.XLOOKUP(事故加停電時間!$B208,饋線資料表[饋線
代號],饋線資料表[饋線別],"找不到")</f>
        <v>找不到</v>
      </c>
      <c r="Z208" s="1579"/>
      <c r="AA208" s="1778" t="e">
        <f>VLOOKUP(AB208,'69線名'!$K$4:$L$114,2, )</f>
        <v>#N/A</v>
      </c>
      <c r="AB208" s="1763"/>
      <c r="AC208" s="1600"/>
      <c r="AD208" s="1578"/>
      <c r="AE208" s="1583">
        <f>_xlfn.XLOOKUP(事故加停電時間!$B208,線名!$A$4:$A$3600,線名!$S$4:$S$3600,"找不到")</f>
        <v>0</v>
      </c>
      <c r="AF208" s="1795"/>
      <c r="AG208" s="1585"/>
      <c r="AH208" s="1586"/>
    </row>
    <row r="209" spans="2:34" ht="14.45" customHeight="1">
      <c r="B209" s="1754"/>
      <c r="C209" s="1755"/>
      <c r="D209" s="1750"/>
      <c r="E209" s="1553"/>
      <c r="F209" s="1553"/>
      <c r="G209" s="1554">
        <f t="shared" si="63"/>
        <v>0</v>
      </c>
      <c r="H209" s="1554">
        <f t="shared" si="64"/>
        <v>0</v>
      </c>
      <c r="I209" s="1650"/>
      <c r="J209" s="1650"/>
      <c r="K209" s="1556">
        <f t="shared" si="65"/>
        <v>0</v>
      </c>
      <c r="L209" s="1556">
        <f t="shared" si="66"/>
        <v>0</v>
      </c>
      <c r="M209" s="1650"/>
      <c r="N209" s="1650"/>
      <c r="O209" s="1556">
        <f t="shared" si="67"/>
        <v>0</v>
      </c>
      <c r="P209" s="1556">
        <f t="shared" si="68"/>
        <v>0</v>
      </c>
      <c r="Q209" s="1556"/>
      <c r="R209" s="1557">
        <f t="shared" si="75"/>
        <v>0</v>
      </c>
      <c r="S209" s="1557">
        <f t="shared" si="76"/>
        <v>0</v>
      </c>
      <c r="T209" s="1556">
        <f t="shared" si="77"/>
        <v>0</v>
      </c>
      <c r="U209" s="1556">
        <f t="shared" si="78"/>
        <v>0</v>
      </c>
      <c r="V209" s="1556">
        <f t="shared" si="79"/>
        <v>0</v>
      </c>
      <c r="W209" s="1651"/>
      <c r="X209" s="1560" t="str">
        <f>_xlfn.XLOOKUP(事故加停電時間!$B209,饋線資料表[饋線
代號],饋線資料表[S/S],"找不到")</f>
        <v>找不到</v>
      </c>
      <c r="Y209" s="1560" t="str">
        <f>_xlfn.XLOOKUP(事故加停電時間!$B209,饋線資料表[饋線
代號],饋線資料表[饋線別],"找不到")</f>
        <v>找不到</v>
      </c>
      <c r="Z209" s="1589"/>
      <c r="AA209" s="1781" t="e">
        <f>VLOOKUP(AB209,'69線名'!$K$4:$L$114,2, )</f>
        <v>#N/A</v>
      </c>
      <c r="AB209" s="1757"/>
      <c r="AC209" s="1595"/>
      <c r="AD209" s="1560"/>
      <c r="AE209" s="1564">
        <f>_xlfn.XLOOKUP(事故加停電時間!$B209,線名!$A$4:$A$3600,線名!$S$4:$S$3600,"找不到")</f>
        <v>0</v>
      </c>
      <c r="AF209" s="1794"/>
      <c r="AG209" s="1566"/>
      <c r="AH209" s="1567"/>
    </row>
    <row r="210" spans="2:34" ht="14.45" customHeight="1">
      <c r="B210" s="1760"/>
      <c r="C210" s="1761"/>
      <c r="D210" s="1718"/>
      <c r="E210" s="1571"/>
      <c r="F210" s="1571"/>
      <c r="G210" s="1572">
        <f t="shared" si="63"/>
        <v>0</v>
      </c>
      <c r="H210" s="1572">
        <f t="shared" si="64"/>
        <v>0</v>
      </c>
      <c r="I210" s="1644"/>
      <c r="J210" s="1644"/>
      <c r="K210" s="1574">
        <f t="shared" si="65"/>
        <v>0</v>
      </c>
      <c r="L210" s="1574">
        <f t="shared" si="66"/>
        <v>0</v>
      </c>
      <c r="M210" s="1644"/>
      <c r="N210" s="1644"/>
      <c r="O210" s="1574">
        <f t="shared" si="67"/>
        <v>0</v>
      </c>
      <c r="P210" s="1574">
        <f t="shared" si="68"/>
        <v>0</v>
      </c>
      <c r="Q210" s="1574"/>
      <c r="R210" s="1575">
        <f t="shared" si="75"/>
        <v>0</v>
      </c>
      <c r="S210" s="1575">
        <f t="shared" si="76"/>
        <v>0</v>
      </c>
      <c r="T210" s="1574">
        <f t="shared" si="77"/>
        <v>0</v>
      </c>
      <c r="U210" s="1556">
        <f t="shared" si="78"/>
        <v>0</v>
      </c>
      <c r="V210" s="1556">
        <f t="shared" si="79"/>
        <v>0</v>
      </c>
      <c r="W210" s="1645"/>
      <c r="X210" s="1578" t="str">
        <f>_xlfn.XLOOKUP(事故加停電時間!$B210,饋線資料表[饋線
代號],饋線資料表[S/S],"找不到")</f>
        <v>找不到</v>
      </c>
      <c r="Y210" s="1578" t="str">
        <f>_xlfn.XLOOKUP(事故加停電時間!$B210,饋線資料表[饋線
代號],饋線資料表[饋線別],"找不到")</f>
        <v>找不到</v>
      </c>
      <c r="Z210" s="1579"/>
      <c r="AA210" s="1778" t="e">
        <f>VLOOKUP(AB210,'69線名'!$K$4:$L$114,2, )</f>
        <v>#N/A</v>
      </c>
      <c r="AB210" s="1763"/>
      <c r="AC210" s="1600"/>
      <c r="AD210" s="1578"/>
      <c r="AE210" s="1583">
        <f>_xlfn.XLOOKUP(事故加停電時間!$B210,線名!$A$4:$A$3600,線名!$S$4:$S$3600,"找不到")</f>
        <v>0</v>
      </c>
      <c r="AF210" s="1795"/>
      <c r="AG210" s="1585"/>
      <c r="AH210" s="1586"/>
    </row>
    <row r="211" spans="2:34" ht="14.45" customHeight="1">
      <c r="B211" s="1754"/>
      <c r="C211" s="1755"/>
      <c r="D211" s="1750"/>
      <c r="E211" s="1553"/>
      <c r="F211" s="1553"/>
      <c r="G211" s="1554">
        <f t="shared" si="63"/>
        <v>0</v>
      </c>
      <c r="H211" s="1554">
        <f t="shared" si="64"/>
        <v>0</v>
      </c>
      <c r="I211" s="1650"/>
      <c r="J211" s="1650"/>
      <c r="K211" s="1556">
        <f t="shared" si="65"/>
        <v>0</v>
      </c>
      <c r="L211" s="1556">
        <f t="shared" si="66"/>
        <v>0</v>
      </c>
      <c r="M211" s="1650"/>
      <c r="N211" s="1650"/>
      <c r="O211" s="1556">
        <f t="shared" si="67"/>
        <v>0</v>
      </c>
      <c r="P211" s="1556">
        <f t="shared" si="68"/>
        <v>0</v>
      </c>
      <c r="Q211" s="1556"/>
      <c r="R211" s="1557">
        <f t="shared" si="75"/>
        <v>0</v>
      </c>
      <c r="S211" s="1557">
        <f t="shared" si="76"/>
        <v>0</v>
      </c>
      <c r="T211" s="1556">
        <f t="shared" si="77"/>
        <v>0</v>
      </c>
      <c r="U211" s="1556">
        <f t="shared" si="78"/>
        <v>0</v>
      </c>
      <c r="V211" s="1556">
        <f t="shared" si="79"/>
        <v>0</v>
      </c>
      <c r="W211" s="1651"/>
      <c r="X211" s="1560" t="str">
        <f>_xlfn.XLOOKUP(事故加停電時間!$B211,饋線資料表[饋線
代號],饋線資料表[S/S],"找不到")</f>
        <v>找不到</v>
      </c>
      <c r="Y211" s="1560" t="str">
        <f>_xlfn.XLOOKUP(事故加停電時間!$B211,饋線資料表[饋線
代號],饋線資料表[饋線別],"找不到")</f>
        <v>找不到</v>
      </c>
      <c r="Z211" s="1589"/>
      <c r="AA211" s="1781" t="e">
        <f>VLOOKUP(AB211,'69線名'!$K$4:$L$114,2, )</f>
        <v>#N/A</v>
      </c>
      <c r="AB211" s="1757"/>
      <c r="AC211" s="1595"/>
      <c r="AD211" s="1560"/>
      <c r="AE211" s="1564">
        <f>_xlfn.XLOOKUP(事故加停電時間!$B211,線名!$A$4:$A$3600,線名!$S$4:$S$3600,"找不到")</f>
        <v>0</v>
      </c>
      <c r="AF211" s="1794"/>
      <c r="AG211" s="1566"/>
      <c r="AH211" s="1567"/>
    </row>
    <row r="212" spans="2:34" ht="14.45" customHeight="1">
      <c r="B212" s="1760"/>
      <c r="C212" s="1761"/>
      <c r="D212" s="1718"/>
      <c r="E212" s="1571"/>
      <c r="F212" s="1571"/>
      <c r="G212" s="1572">
        <f t="shared" si="63"/>
        <v>0</v>
      </c>
      <c r="H212" s="1572">
        <f t="shared" si="64"/>
        <v>0</v>
      </c>
      <c r="I212" s="1644"/>
      <c r="J212" s="1644"/>
      <c r="K212" s="1574">
        <f t="shared" si="65"/>
        <v>0</v>
      </c>
      <c r="L212" s="1574">
        <f t="shared" si="66"/>
        <v>0</v>
      </c>
      <c r="M212" s="1644"/>
      <c r="N212" s="1644"/>
      <c r="O212" s="1574">
        <f t="shared" si="67"/>
        <v>0</v>
      </c>
      <c r="P212" s="1574">
        <f t="shared" si="68"/>
        <v>0</v>
      </c>
      <c r="Q212" s="1574"/>
      <c r="R212" s="1575">
        <f t="shared" si="75"/>
        <v>0</v>
      </c>
      <c r="S212" s="1575">
        <f t="shared" si="76"/>
        <v>0</v>
      </c>
      <c r="T212" s="1574">
        <f t="shared" si="77"/>
        <v>0</v>
      </c>
      <c r="U212" s="1556">
        <f t="shared" si="78"/>
        <v>0</v>
      </c>
      <c r="V212" s="1556">
        <f t="shared" si="79"/>
        <v>0</v>
      </c>
      <c r="W212" s="1645"/>
      <c r="X212" s="1578" t="str">
        <f>_xlfn.XLOOKUP(事故加停電時間!$B212,饋線資料表[饋線
代號],饋線資料表[S/S],"找不到")</f>
        <v>找不到</v>
      </c>
      <c r="Y212" s="1578" t="str">
        <f>_xlfn.XLOOKUP(事故加停電時間!$B212,饋線資料表[饋線
代號],饋線資料表[饋線別],"找不到")</f>
        <v>找不到</v>
      </c>
      <c r="Z212" s="1579"/>
      <c r="AA212" s="1778" t="e">
        <f>VLOOKUP(AB212,'69線名'!$K$4:$L$114,2, )</f>
        <v>#N/A</v>
      </c>
      <c r="AB212" s="1763"/>
      <c r="AC212" s="1600"/>
      <c r="AD212" s="1578"/>
      <c r="AE212" s="1583">
        <f>_xlfn.XLOOKUP(事故加停電時間!$B212,線名!$A$4:$A$3600,線名!$S$4:$S$3600,"找不到")</f>
        <v>0</v>
      </c>
      <c r="AF212" s="1795"/>
      <c r="AG212" s="1585"/>
      <c r="AH212" s="1586"/>
    </row>
    <row r="213" spans="2:34" ht="14.45" customHeight="1">
      <c r="B213" s="1754"/>
      <c r="C213" s="1755"/>
      <c r="D213" s="1750"/>
      <c r="E213" s="1553"/>
      <c r="F213" s="1553"/>
      <c r="G213" s="1554">
        <f t="shared" si="63"/>
        <v>0</v>
      </c>
      <c r="H213" s="1554">
        <f t="shared" si="64"/>
        <v>0</v>
      </c>
      <c r="I213" s="1650"/>
      <c r="J213" s="1650"/>
      <c r="K213" s="1556">
        <f t="shared" si="65"/>
        <v>0</v>
      </c>
      <c r="L213" s="1556">
        <f t="shared" si="66"/>
        <v>0</v>
      </c>
      <c r="M213" s="1650"/>
      <c r="N213" s="1650"/>
      <c r="O213" s="1556">
        <f t="shared" si="67"/>
        <v>0</v>
      </c>
      <c r="P213" s="1556">
        <f t="shared" si="68"/>
        <v>0</v>
      </c>
      <c r="Q213" s="1556"/>
      <c r="R213" s="1557">
        <f t="shared" si="75"/>
        <v>0</v>
      </c>
      <c r="S213" s="1557">
        <f t="shared" si="76"/>
        <v>0</v>
      </c>
      <c r="T213" s="1556">
        <f t="shared" si="77"/>
        <v>0</v>
      </c>
      <c r="U213" s="1556">
        <f t="shared" si="78"/>
        <v>0</v>
      </c>
      <c r="V213" s="1556">
        <f t="shared" si="79"/>
        <v>0</v>
      </c>
      <c r="W213" s="1651"/>
      <c r="X213" s="1560" t="str">
        <f>_xlfn.XLOOKUP(事故加停電時間!$B213,饋線資料表[饋線
代號],饋線資料表[S/S],"找不到")</f>
        <v>找不到</v>
      </c>
      <c r="Y213" s="1560" t="str">
        <f>_xlfn.XLOOKUP(事故加停電時間!$B213,饋線資料表[饋線
代號],饋線資料表[饋線別],"找不到")</f>
        <v>找不到</v>
      </c>
      <c r="Z213" s="1589"/>
      <c r="AA213" s="1781" t="e">
        <f>VLOOKUP(AB213,'69線名'!$K$4:$L$114,2, )</f>
        <v>#N/A</v>
      </c>
      <c r="AB213" s="1757"/>
      <c r="AC213" s="1595"/>
      <c r="AD213" s="1560"/>
      <c r="AE213" s="1564">
        <f>_xlfn.XLOOKUP(事故加停電時間!$B213,線名!$A$4:$A$3600,線名!$S$4:$S$3600,"找不到")</f>
        <v>0</v>
      </c>
      <c r="AF213" s="1794"/>
      <c r="AG213" s="1566"/>
      <c r="AH213" s="1567"/>
    </row>
    <row r="214" spans="2:34" ht="14.45" customHeight="1">
      <c r="B214" s="1760"/>
      <c r="C214" s="1761"/>
      <c r="D214" s="1718"/>
      <c r="E214" s="1571"/>
      <c r="F214" s="1571"/>
      <c r="G214" s="1572">
        <f t="shared" si="63"/>
        <v>0</v>
      </c>
      <c r="H214" s="1572">
        <f t="shared" si="64"/>
        <v>0</v>
      </c>
      <c r="I214" s="1644"/>
      <c r="J214" s="1644"/>
      <c r="K214" s="1574">
        <f t="shared" si="65"/>
        <v>0</v>
      </c>
      <c r="L214" s="1574">
        <f t="shared" si="66"/>
        <v>0</v>
      </c>
      <c r="M214" s="1644"/>
      <c r="N214" s="1644"/>
      <c r="O214" s="1574">
        <f t="shared" si="67"/>
        <v>0</v>
      </c>
      <c r="P214" s="1574">
        <f t="shared" si="68"/>
        <v>0</v>
      </c>
      <c r="Q214" s="1574"/>
      <c r="R214" s="1575">
        <f t="shared" si="75"/>
        <v>0</v>
      </c>
      <c r="S214" s="1575">
        <f t="shared" si="76"/>
        <v>0</v>
      </c>
      <c r="T214" s="1574">
        <f t="shared" si="77"/>
        <v>0</v>
      </c>
      <c r="U214" s="1556">
        <f t="shared" si="78"/>
        <v>0</v>
      </c>
      <c r="V214" s="1556">
        <f t="shared" si="79"/>
        <v>0</v>
      </c>
      <c r="W214" s="1645"/>
      <c r="X214" s="1578" t="str">
        <f>_xlfn.XLOOKUP(事故加停電時間!$B214,饋線資料表[饋線
代號],饋線資料表[S/S],"找不到")</f>
        <v>找不到</v>
      </c>
      <c r="Y214" s="1578" t="str">
        <f>_xlfn.XLOOKUP(事故加停電時間!$B214,饋線資料表[饋線
代號],饋線資料表[饋線別],"找不到")</f>
        <v>找不到</v>
      </c>
      <c r="Z214" s="1579"/>
      <c r="AA214" s="1778" t="e">
        <f>VLOOKUP(AB214,'69線名'!$K$4:$L$114,2, )</f>
        <v>#N/A</v>
      </c>
      <c r="AB214" s="1763"/>
      <c r="AC214" s="1600"/>
      <c r="AD214" s="1578"/>
      <c r="AE214" s="1583">
        <f>_xlfn.XLOOKUP(事故加停電時間!$B214,線名!$A$4:$A$3600,線名!$S$4:$S$3600,"找不到")</f>
        <v>0</v>
      </c>
      <c r="AF214" s="1795"/>
      <c r="AG214" s="1585"/>
      <c r="AH214" s="1586"/>
    </row>
    <row r="215" spans="2:34" ht="14.45" customHeight="1">
      <c r="B215" s="1754"/>
      <c r="C215" s="1755"/>
      <c r="D215" s="1750"/>
      <c r="E215" s="1553"/>
      <c r="F215" s="1553"/>
      <c r="G215" s="1554">
        <f t="shared" si="63"/>
        <v>0</v>
      </c>
      <c r="H215" s="1554">
        <f t="shared" si="64"/>
        <v>0</v>
      </c>
      <c r="I215" s="1650"/>
      <c r="J215" s="1650"/>
      <c r="K215" s="1556">
        <f t="shared" si="65"/>
        <v>0</v>
      </c>
      <c r="L215" s="1556">
        <f t="shared" si="66"/>
        <v>0</v>
      </c>
      <c r="M215" s="1650"/>
      <c r="N215" s="1650"/>
      <c r="O215" s="1556">
        <f t="shared" si="67"/>
        <v>0</v>
      </c>
      <c r="P215" s="1556">
        <f t="shared" si="68"/>
        <v>0</v>
      </c>
      <c r="Q215" s="1556"/>
      <c r="R215" s="1557">
        <f t="shared" ref="R215:R217" si="80">Q215*N215/918878</f>
        <v>0</v>
      </c>
      <c r="S215" s="1557">
        <f t="shared" ref="S215:S217" si="81">Q215*R215/918878</f>
        <v>0</v>
      </c>
      <c r="T215" s="1556">
        <f t="shared" si="77"/>
        <v>0</v>
      </c>
      <c r="U215" s="1556">
        <f t="shared" si="78"/>
        <v>0</v>
      </c>
      <c r="V215" s="1556">
        <f t="shared" si="79"/>
        <v>0</v>
      </c>
      <c r="W215" s="1651"/>
      <c r="X215" s="1560" t="str">
        <f>_xlfn.XLOOKUP(事故加停電時間!$B215,饋線資料表[饋線
代號],饋線資料表[S/S],"找不到")</f>
        <v>找不到</v>
      </c>
      <c r="Y215" s="1560" t="str">
        <f>_xlfn.XLOOKUP(事故加停電時間!$B215,饋線資料表[饋線
代號],饋線資料表[饋線別],"找不到")</f>
        <v>找不到</v>
      </c>
      <c r="Z215" s="1589"/>
      <c r="AA215" s="1781" t="e">
        <f>VLOOKUP(AB215,'69線名'!$K$4:$L$114,2, )</f>
        <v>#N/A</v>
      </c>
      <c r="AB215" s="1757"/>
      <c r="AC215" s="1595"/>
      <c r="AD215" s="1560"/>
      <c r="AE215" s="1564">
        <f>_xlfn.XLOOKUP(事故加停電時間!$B215,線名!$A$4:$A$3600,線名!$S$4:$S$3600,"找不到")</f>
        <v>0</v>
      </c>
      <c r="AF215" s="1794"/>
      <c r="AG215" s="1566"/>
      <c r="AH215" s="1567"/>
    </row>
    <row r="216" spans="2:34" ht="14.45" customHeight="1">
      <c r="B216" s="1760"/>
      <c r="C216" s="1761"/>
      <c r="D216" s="1718"/>
      <c r="E216" s="1571"/>
      <c r="F216" s="1571"/>
      <c r="G216" s="1572">
        <f t="shared" si="63"/>
        <v>0</v>
      </c>
      <c r="H216" s="1572">
        <f t="shared" si="64"/>
        <v>0</v>
      </c>
      <c r="I216" s="1644"/>
      <c r="J216" s="1644"/>
      <c r="K216" s="1574">
        <f t="shared" si="65"/>
        <v>0</v>
      </c>
      <c r="L216" s="1574">
        <f t="shared" si="66"/>
        <v>0</v>
      </c>
      <c r="M216" s="1644"/>
      <c r="N216" s="1644"/>
      <c r="O216" s="1574">
        <f t="shared" si="67"/>
        <v>0</v>
      </c>
      <c r="P216" s="1574">
        <f t="shared" si="68"/>
        <v>0</v>
      </c>
      <c r="Q216" s="1574"/>
      <c r="R216" s="1575">
        <f t="shared" si="80"/>
        <v>0</v>
      </c>
      <c r="S216" s="1575">
        <f t="shared" si="81"/>
        <v>0</v>
      </c>
      <c r="T216" s="1574">
        <f t="shared" si="77"/>
        <v>0</v>
      </c>
      <c r="U216" s="1556">
        <f t="shared" si="78"/>
        <v>0</v>
      </c>
      <c r="V216" s="1556">
        <f t="shared" si="79"/>
        <v>0</v>
      </c>
      <c r="W216" s="1645"/>
      <c r="X216" s="1578" t="str">
        <f>_xlfn.XLOOKUP(事故加停電時間!$B216,饋線資料表[饋線
代號],饋線資料表[S/S],"找不到")</f>
        <v>找不到</v>
      </c>
      <c r="Y216" s="1578" t="str">
        <f>_xlfn.XLOOKUP(事故加停電時間!$B216,饋線資料表[饋線
代號],饋線資料表[饋線別],"找不到")</f>
        <v>找不到</v>
      </c>
      <c r="Z216" s="1579"/>
      <c r="AA216" s="1778" t="e">
        <f>VLOOKUP(AB216,'69線名'!$K$4:$L$114,2, )</f>
        <v>#N/A</v>
      </c>
      <c r="AB216" s="1763"/>
      <c r="AC216" s="1600"/>
      <c r="AD216" s="1578"/>
      <c r="AE216" s="1583">
        <f>_xlfn.XLOOKUP(事故加停電時間!$B216,線名!$A$4:$A$3600,線名!$S$4:$S$3600,"找不到")</f>
        <v>0</v>
      </c>
      <c r="AF216" s="1795"/>
      <c r="AG216" s="1585"/>
      <c r="AH216" s="1586"/>
    </row>
    <row r="217" spans="2:34" ht="14.45" customHeight="1">
      <c r="B217" s="1754"/>
      <c r="C217" s="1755"/>
      <c r="D217" s="1750"/>
      <c r="E217" s="1553"/>
      <c r="F217" s="1553"/>
      <c r="G217" s="1554">
        <f t="shared" si="63"/>
        <v>0</v>
      </c>
      <c r="H217" s="1554">
        <f t="shared" si="64"/>
        <v>0</v>
      </c>
      <c r="I217" s="1650"/>
      <c r="J217" s="1650"/>
      <c r="K217" s="1556">
        <f t="shared" si="65"/>
        <v>0</v>
      </c>
      <c r="L217" s="1556">
        <f t="shared" si="66"/>
        <v>0</v>
      </c>
      <c r="M217" s="1650"/>
      <c r="N217" s="1650"/>
      <c r="O217" s="1556">
        <f t="shared" si="67"/>
        <v>0</v>
      </c>
      <c r="P217" s="1556">
        <f t="shared" si="68"/>
        <v>0</v>
      </c>
      <c r="Q217" s="1556"/>
      <c r="R217" s="1557">
        <f t="shared" si="80"/>
        <v>0</v>
      </c>
      <c r="S217" s="1557">
        <f t="shared" si="81"/>
        <v>0</v>
      </c>
      <c r="T217" s="1556">
        <f t="shared" si="77"/>
        <v>0</v>
      </c>
      <c r="U217" s="1556">
        <f t="shared" si="78"/>
        <v>0</v>
      </c>
      <c r="V217" s="1556">
        <f t="shared" si="79"/>
        <v>0</v>
      </c>
      <c r="W217" s="1651"/>
      <c r="X217" s="1560" t="str">
        <f>_xlfn.XLOOKUP(事故加停電時間!$B217,饋線資料表[饋線
代號],饋線資料表[S/S],"找不到")</f>
        <v>找不到</v>
      </c>
      <c r="Y217" s="1560" t="str">
        <f>_xlfn.XLOOKUP(事故加停電時間!$B217,饋線資料表[饋線
代號],饋線資料表[饋線別],"找不到")</f>
        <v>找不到</v>
      </c>
      <c r="Z217" s="1589"/>
      <c r="AA217" s="1781" t="e">
        <f>VLOOKUP(AB217,'69線名'!$K$4:$L$114,2, )</f>
        <v>#N/A</v>
      </c>
      <c r="AB217" s="1757"/>
      <c r="AC217" s="1595"/>
      <c r="AD217" s="1560"/>
      <c r="AE217" s="1564">
        <f>_xlfn.XLOOKUP(事故加停電時間!$B217,線名!$A$4:$A$3600,線名!$S$4:$S$3600,"找不到")</f>
        <v>0</v>
      </c>
      <c r="AF217" s="1794"/>
      <c r="AG217" s="1566"/>
      <c r="AH217" s="1567"/>
    </row>
    <row r="218" spans="2:34" ht="14.45" customHeight="1">
      <c r="B218" s="1760"/>
      <c r="C218" s="1761"/>
      <c r="D218" s="1718"/>
      <c r="E218" s="1571"/>
      <c r="F218" s="1571"/>
      <c r="G218" s="1572">
        <f t="shared" si="63"/>
        <v>0</v>
      </c>
      <c r="H218" s="1572">
        <f t="shared" si="64"/>
        <v>0</v>
      </c>
      <c r="I218" s="1644"/>
      <c r="J218" s="1644"/>
      <c r="K218" s="1574">
        <f t="shared" si="65"/>
        <v>0</v>
      </c>
      <c r="L218" s="1574">
        <f t="shared" si="66"/>
        <v>0</v>
      </c>
      <c r="M218" s="1644"/>
      <c r="N218" s="1644"/>
      <c r="O218" s="1574">
        <f t="shared" si="67"/>
        <v>0</v>
      </c>
      <c r="P218" s="1574">
        <f t="shared" si="68"/>
        <v>0</v>
      </c>
      <c r="Q218" s="1574"/>
      <c r="R218" s="1575">
        <f t="shared" ref="R218:R249" si="82">Q218*N218/918878</f>
        <v>0</v>
      </c>
      <c r="S218" s="1575">
        <f t="shared" ref="S218:S249" si="83">Q218*R218/918878</f>
        <v>0</v>
      </c>
      <c r="T218" s="1574">
        <f t="shared" ref="T218:T249" si="84">R218/918878</f>
        <v>0</v>
      </c>
      <c r="U218" s="1556">
        <f t="shared" si="78"/>
        <v>0</v>
      </c>
      <c r="V218" s="1556">
        <f t="shared" si="79"/>
        <v>0</v>
      </c>
      <c r="W218" s="1645"/>
      <c r="X218" s="1578" t="str">
        <f>_xlfn.XLOOKUP(事故加停電時間!$B218,饋線資料表[饋線
代號],饋線資料表[S/S],"找不到")</f>
        <v>找不到</v>
      </c>
      <c r="Y218" s="1578" t="str">
        <f>_xlfn.XLOOKUP(事故加停電時間!$B218,饋線資料表[饋線
代號],饋線資料表[饋線別],"找不到")</f>
        <v>找不到</v>
      </c>
      <c r="Z218" s="1579"/>
      <c r="AA218" s="1778" t="e">
        <f>VLOOKUP(AB218,'69線名'!$K$4:$L$114,2, )</f>
        <v>#N/A</v>
      </c>
      <c r="AB218" s="1763"/>
      <c r="AC218" s="1600"/>
      <c r="AD218" s="1578"/>
      <c r="AE218" s="1583">
        <f>_xlfn.XLOOKUP(事故加停電時間!$B218,線名!$A$4:$A$3600,線名!$S$4:$S$3600,"找不到")</f>
        <v>0</v>
      </c>
      <c r="AF218" s="1795"/>
      <c r="AG218" s="1585"/>
      <c r="AH218" s="1586"/>
    </row>
    <row r="219" spans="2:34" ht="14.45" customHeight="1">
      <c r="B219" s="1754"/>
      <c r="C219" s="1755"/>
      <c r="D219" s="1750"/>
      <c r="E219" s="1553"/>
      <c r="F219" s="1553"/>
      <c r="G219" s="1554">
        <f t="shared" si="63"/>
        <v>0</v>
      </c>
      <c r="H219" s="1554">
        <f t="shared" si="64"/>
        <v>0</v>
      </c>
      <c r="I219" s="1650"/>
      <c r="J219" s="1650"/>
      <c r="K219" s="1556">
        <f t="shared" si="65"/>
        <v>0</v>
      </c>
      <c r="L219" s="1556">
        <f t="shared" si="66"/>
        <v>0</v>
      </c>
      <c r="M219" s="1650"/>
      <c r="N219" s="1650"/>
      <c r="O219" s="1556">
        <f t="shared" si="67"/>
        <v>0</v>
      </c>
      <c r="P219" s="1556">
        <f t="shared" si="68"/>
        <v>0</v>
      </c>
      <c r="Q219" s="1556"/>
      <c r="R219" s="1557">
        <f t="shared" si="82"/>
        <v>0</v>
      </c>
      <c r="S219" s="1557">
        <f t="shared" si="83"/>
        <v>0</v>
      </c>
      <c r="T219" s="1556">
        <f t="shared" si="84"/>
        <v>0</v>
      </c>
      <c r="U219" s="1556">
        <f t="shared" si="78"/>
        <v>0</v>
      </c>
      <c r="V219" s="1556">
        <f t="shared" si="79"/>
        <v>0</v>
      </c>
      <c r="W219" s="1651"/>
      <c r="X219" s="1560" t="str">
        <f>_xlfn.XLOOKUP(事故加停電時間!$B219,饋線資料表[饋線
代號],饋線資料表[S/S],"找不到")</f>
        <v>找不到</v>
      </c>
      <c r="Y219" s="1560" t="str">
        <f>_xlfn.XLOOKUP(事故加停電時間!$B219,饋線資料表[饋線
代號],饋線資料表[饋線別],"找不到")</f>
        <v>找不到</v>
      </c>
      <c r="Z219" s="1589"/>
      <c r="AA219" s="1781" t="e">
        <f>VLOOKUP(AB219,'69線名'!$K$4:$L$114,2, )</f>
        <v>#N/A</v>
      </c>
      <c r="AB219" s="1757"/>
      <c r="AC219" s="1595"/>
      <c r="AD219" s="1560"/>
      <c r="AE219" s="1564">
        <f>_xlfn.XLOOKUP(事故加停電時間!$B219,線名!$A$4:$A$3600,線名!$S$4:$S$3600,"找不到")</f>
        <v>0</v>
      </c>
      <c r="AF219" s="1794"/>
      <c r="AG219" s="1566"/>
      <c r="AH219" s="1567"/>
    </row>
    <row r="220" spans="2:34" ht="14.45" customHeight="1">
      <c r="B220" s="1760"/>
      <c r="C220" s="1761"/>
      <c r="D220" s="1718"/>
      <c r="E220" s="1571"/>
      <c r="F220" s="1571"/>
      <c r="G220" s="1572">
        <f t="shared" si="63"/>
        <v>0</v>
      </c>
      <c r="H220" s="1572">
        <f t="shared" si="64"/>
        <v>0</v>
      </c>
      <c r="I220" s="1644"/>
      <c r="J220" s="1644"/>
      <c r="K220" s="1574">
        <f t="shared" si="65"/>
        <v>0</v>
      </c>
      <c r="L220" s="1574">
        <f t="shared" si="66"/>
        <v>0</v>
      </c>
      <c r="M220" s="1644"/>
      <c r="N220" s="1644"/>
      <c r="O220" s="1574">
        <f t="shared" si="67"/>
        <v>0</v>
      </c>
      <c r="P220" s="1574">
        <f t="shared" si="68"/>
        <v>0</v>
      </c>
      <c r="Q220" s="1574"/>
      <c r="R220" s="1575">
        <f t="shared" si="82"/>
        <v>0</v>
      </c>
      <c r="S220" s="1575">
        <f t="shared" si="83"/>
        <v>0</v>
      </c>
      <c r="T220" s="1574">
        <f t="shared" si="84"/>
        <v>0</v>
      </c>
      <c r="U220" s="1556">
        <f t="shared" si="78"/>
        <v>0</v>
      </c>
      <c r="V220" s="1556">
        <f t="shared" si="79"/>
        <v>0</v>
      </c>
      <c r="W220" s="1645"/>
      <c r="X220" s="1578" t="str">
        <f>_xlfn.XLOOKUP(事故加停電時間!$B220,饋線資料表[饋線
代號],饋線資料表[S/S],"找不到")</f>
        <v>找不到</v>
      </c>
      <c r="Y220" s="1578" t="str">
        <f>_xlfn.XLOOKUP(事故加停電時間!$B220,饋線資料表[饋線
代號],饋線資料表[饋線別],"找不到")</f>
        <v>找不到</v>
      </c>
      <c r="Z220" s="1579"/>
      <c r="AA220" s="1778" t="e">
        <f>VLOOKUP(AB220,'69線名'!$K$4:$L$114,2, )</f>
        <v>#N/A</v>
      </c>
      <c r="AB220" s="1763"/>
      <c r="AC220" s="1600"/>
      <c r="AD220" s="1578"/>
      <c r="AE220" s="1583">
        <f>_xlfn.XLOOKUP(事故加停電時間!$B220,線名!$A$4:$A$3600,線名!$S$4:$S$3600,"找不到")</f>
        <v>0</v>
      </c>
      <c r="AF220" s="1795"/>
      <c r="AG220" s="1585"/>
      <c r="AH220" s="1586"/>
    </row>
    <row r="221" spans="2:34" ht="14.45" customHeight="1">
      <c r="B221" s="1754"/>
      <c r="C221" s="1755"/>
      <c r="D221" s="1750"/>
      <c r="E221" s="1553"/>
      <c r="F221" s="1553"/>
      <c r="G221" s="1554">
        <f t="shared" si="63"/>
        <v>0</v>
      </c>
      <c r="H221" s="1554">
        <f t="shared" si="64"/>
        <v>0</v>
      </c>
      <c r="I221" s="1650"/>
      <c r="J221" s="1650"/>
      <c r="K221" s="1556">
        <f t="shared" si="65"/>
        <v>0</v>
      </c>
      <c r="L221" s="1556">
        <f t="shared" si="66"/>
        <v>0</v>
      </c>
      <c r="M221" s="1650"/>
      <c r="N221" s="1650"/>
      <c r="O221" s="1556">
        <f t="shared" si="67"/>
        <v>0</v>
      </c>
      <c r="P221" s="1556">
        <f t="shared" si="68"/>
        <v>0</v>
      </c>
      <c r="Q221" s="1556"/>
      <c r="R221" s="1557">
        <f t="shared" si="82"/>
        <v>0</v>
      </c>
      <c r="S221" s="1557">
        <f t="shared" si="83"/>
        <v>0</v>
      </c>
      <c r="T221" s="1556">
        <f t="shared" si="84"/>
        <v>0</v>
      </c>
      <c r="U221" s="1556">
        <f t="shared" si="78"/>
        <v>0</v>
      </c>
      <c r="V221" s="1556">
        <f t="shared" si="79"/>
        <v>0</v>
      </c>
      <c r="W221" s="1651"/>
      <c r="X221" s="1560" t="str">
        <f>_xlfn.XLOOKUP(事故加停電時間!$B221,饋線資料表[饋線
代號],饋線資料表[S/S],"找不到")</f>
        <v>找不到</v>
      </c>
      <c r="Y221" s="1560" t="str">
        <f>_xlfn.XLOOKUP(事故加停電時間!$B221,饋線資料表[饋線
代號],饋線資料表[饋線別],"找不到")</f>
        <v>找不到</v>
      </c>
      <c r="Z221" s="1589"/>
      <c r="AA221" s="1781" t="e">
        <f>VLOOKUP(AB221,'69線名'!$K$4:$L$114,2, )</f>
        <v>#N/A</v>
      </c>
      <c r="AB221" s="1757"/>
      <c r="AC221" s="1595"/>
      <c r="AD221" s="1560"/>
      <c r="AE221" s="1564">
        <f>_xlfn.XLOOKUP(事故加停電時間!$B221,線名!$A$4:$A$3600,線名!$S$4:$S$3600,"找不到")</f>
        <v>0</v>
      </c>
      <c r="AF221" s="1794"/>
      <c r="AG221" s="1566"/>
      <c r="AH221" s="1567"/>
    </row>
    <row r="222" spans="2:34" ht="14.45" customHeight="1">
      <c r="B222" s="1760"/>
      <c r="C222" s="1761"/>
      <c r="D222" s="1718"/>
      <c r="E222" s="1571"/>
      <c r="F222" s="1571"/>
      <c r="G222" s="1572">
        <f t="shared" si="63"/>
        <v>0</v>
      </c>
      <c r="H222" s="1572">
        <f t="shared" si="64"/>
        <v>0</v>
      </c>
      <c r="I222" s="1644"/>
      <c r="J222" s="1644"/>
      <c r="K222" s="1574">
        <f t="shared" si="65"/>
        <v>0</v>
      </c>
      <c r="L222" s="1574">
        <f t="shared" si="66"/>
        <v>0</v>
      </c>
      <c r="M222" s="1644"/>
      <c r="N222" s="1644"/>
      <c r="O222" s="1574">
        <f t="shared" si="67"/>
        <v>0</v>
      </c>
      <c r="P222" s="1574">
        <f t="shared" si="68"/>
        <v>0</v>
      </c>
      <c r="Q222" s="1574"/>
      <c r="R222" s="1575">
        <f t="shared" si="82"/>
        <v>0</v>
      </c>
      <c r="S222" s="1575">
        <f t="shared" si="83"/>
        <v>0</v>
      </c>
      <c r="T222" s="1574">
        <f t="shared" si="84"/>
        <v>0</v>
      </c>
      <c r="U222" s="1556">
        <f t="shared" si="78"/>
        <v>0</v>
      </c>
      <c r="V222" s="1556">
        <f t="shared" si="79"/>
        <v>0</v>
      </c>
      <c r="W222" s="1645"/>
      <c r="X222" s="1578" t="str">
        <f>_xlfn.XLOOKUP(事故加停電時間!$B222,饋線資料表[饋線
代號],饋線資料表[S/S],"找不到")</f>
        <v>找不到</v>
      </c>
      <c r="Y222" s="1578" t="str">
        <f>_xlfn.XLOOKUP(事故加停電時間!$B222,饋線資料表[饋線
代號],饋線資料表[饋線別],"找不到")</f>
        <v>找不到</v>
      </c>
      <c r="Z222" s="1579"/>
      <c r="AA222" s="1778" t="e">
        <f>VLOOKUP(AB222,'69線名'!$K$4:$L$114,2, )</f>
        <v>#N/A</v>
      </c>
      <c r="AB222" s="1763"/>
      <c r="AC222" s="1600"/>
      <c r="AD222" s="1578"/>
      <c r="AE222" s="1583">
        <f>_xlfn.XLOOKUP(事故加停電時間!$B222,線名!$A$4:$A$3600,線名!$S$4:$S$3600,"找不到")</f>
        <v>0</v>
      </c>
      <c r="AF222" s="1795"/>
      <c r="AG222" s="1585"/>
      <c r="AH222" s="1586"/>
    </row>
    <row r="223" spans="2:34" ht="14.45" customHeight="1">
      <c r="B223" s="1754"/>
      <c r="C223" s="1755"/>
      <c r="D223" s="1750"/>
      <c r="E223" s="1553"/>
      <c r="F223" s="1553"/>
      <c r="G223" s="1554">
        <f t="shared" si="63"/>
        <v>0</v>
      </c>
      <c r="H223" s="1554">
        <f t="shared" si="64"/>
        <v>0</v>
      </c>
      <c r="I223" s="1650"/>
      <c r="J223" s="1650"/>
      <c r="K223" s="1556">
        <f t="shared" si="65"/>
        <v>0</v>
      </c>
      <c r="L223" s="1556">
        <f t="shared" si="66"/>
        <v>0</v>
      </c>
      <c r="M223" s="1650"/>
      <c r="N223" s="1650"/>
      <c r="O223" s="1556">
        <f t="shared" si="67"/>
        <v>0</v>
      </c>
      <c r="P223" s="1556">
        <f t="shared" si="68"/>
        <v>0</v>
      </c>
      <c r="Q223" s="1556"/>
      <c r="R223" s="1557">
        <f t="shared" si="82"/>
        <v>0</v>
      </c>
      <c r="S223" s="1557">
        <f t="shared" si="83"/>
        <v>0</v>
      </c>
      <c r="T223" s="1556">
        <f t="shared" si="84"/>
        <v>0</v>
      </c>
      <c r="U223" s="1556">
        <f t="shared" si="78"/>
        <v>0</v>
      </c>
      <c r="V223" s="1556">
        <f t="shared" si="79"/>
        <v>0</v>
      </c>
      <c r="W223" s="1651"/>
      <c r="X223" s="1560" t="str">
        <f>_xlfn.XLOOKUP(事故加停電時間!$B223,饋線資料表[饋線
代號],饋線資料表[S/S],"找不到")</f>
        <v>找不到</v>
      </c>
      <c r="Y223" s="1560" t="str">
        <f>_xlfn.XLOOKUP(事故加停電時間!$B223,饋線資料表[饋線
代號],饋線資料表[饋線別],"找不到")</f>
        <v>找不到</v>
      </c>
      <c r="Z223" s="1589"/>
      <c r="AA223" s="1781" t="e">
        <f>VLOOKUP(AB223,'69線名'!$K$4:$L$114,2, )</f>
        <v>#N/A</v>
      </c>
      <c r="AB223" s="1757"/>
      <c r="AC223" s="1595"/>
      <c r="AD223" s="1560"/>
      <c r="AE223" s="1564">
        <f>_xlfn.XLOOKUP(事故加停電時間!$B223,線名!$A$4:$A$3600,線名!$S$4:$S$3600,"找不到")</f>
        <v>0</v>
      </c>
      <c r="AF223" s="1794"/>
      <c r="AG223" s="1566"/>
      <c r="AH223" s="1567"/>
    </row>
    <row r="224" spans="2:34" ht="14.45" customHeight="1">
      <c r="B224" s="1760"/>
      <c r="C224" s="1761"/>
      <c r="D224" s="1718"/>
      <c r="E224" s="1571"/>
      <c r="F224" s="1571"/>
      <c r="G224" s="1572">
        <f t="shared" si="63"/>
        <v>0</v>
      </c>
      <c r="H224" s="1572">
        <f t="shared" si="64"/>
        <v>0</v>
      </c>
      <c r="I224" s="1644"/>
      <c r="J224" s="1644"/>
      <c r="K224" s="1574">
        <f t="shared" si="65"/>
        <v>0</v>
      </c>
      <c r="L224" s="1574">
        <f t="shared" si="66"/>
        <v>0</v>
      </c>
      <c r="M224" s="1644"/>
      <c r="N224" s="1644"/>
      <c r="O224" s="1574">
        <f t="shared" si="67"/>
        <v>0</v>
      </c>
      <c r="P224" s="1574">
        <f t="shared" si="68"/>
        <v>0</v>
      </c>
      <c r="Q224" s="1574"/>
      <c r="R224" s="1575">
        <f t="shared" si="82"/>
        <v>0</v>
      </c>
      <c r="S224" s="1575">
        <f t="shared" si="83"/>
        <v>0</v>
      </c>
      <c r="T224" s="1574">
        <f t="shared" si="84"/>
        <v>0</v>
      </c>
      <c r="U224" s="1556">
        <f t="shared" si="78"/>
        <v>0</v>
      </c>
      <c r="V224" s="1556">
        <f t="shared" si="79"/>
        <v>0</v>
      </c>
      <c r="W224" s="1645"/>
      <c r="X224" s="1578" t="str">
        <f>_xlfn.XLOOKUP(事故加停電時間!$B224,饋線資料表[饋線
代號],饋線資料表[S/S],"找不到")</f>
        <v>找不到</v>
      </c>
      <c r="Y224" s="1578" t="str">
        <f>_xlfn.XLOOKUP(事故加停電時間!$B224,饋線資料表[饋線
代號],饋線資料表[饋線別],"找不到")</f>
        <v>找不到</v>
      </c>
      <c r="Z224" s="1579"/>
      <c r="AA224" s="1778" t="e">
        <f>VLOOKUP(AB224,'69線名'!$K$4:$L$114,2, )</f>
        <v>#N/A</v>
      </c>
      <c r="AB224" s="1763"/>
      <c r="AC224" s="1600"/>
      <c r="AD224" s="1578"/>
      <c r="AE224" s="1583">
        <f>_xlfn.XLOOKUP(事故加停電時間!$B224,線名!$A$4:$A$3600,線名!$S$4:$S$3600,"找不到")</f>
        <v>0</v>
      </c>
      <c r="AF224" s="1795"/>
      <c r="AG224" s="1585"/>
      <c r="AH224" s="1586"/>
    </row>
    <row r="225" spans="2:34" ht="14.45" customHeight="1">
      <c r="B225" s="1754"/>
      <c r="C225" s="1755"/>
      <c r="D225" s="1750"/>
      <c r="E225" s="1553"/>
      <c r="F225" s="1553"/>
      <c r="G225" s="1554">
        <f t="shared" si="63"/>
        <v>0</v>
      </c>
      <c r="H225" s="1554">
        <f t="shared" si="64"/>
        <v>0</v>
      </c>
      <c r="I225" s="1650"/>
      <c r="J225" s="1650"/>
      <c r="K225" s="1556">
        <f t="shared" si="65"/>
        <v>0</v>
      </c>
      <c r="L225" s="1556">
        <f t="shared" si="66"/>
        <v>0</v>
      </c>
      <c r="M225" s="1650"/>
      <c r="N225" s="1650"/>
      <c r="O225" s="1556">
        <f t="shared" si="67"/>
        <v>0</v>
      </c>
      <c r="P225" s="1556">
        <f t="shared" si="68"/>
        <v>0</v>
      </c>
      <c r="Q225" s="1556"/>
      <c r="R225" s="1557">
        <f t="shared" si="82"/>
        <v>0</v>
      </c>
      <c r="S225" s="1557">
        <f t="shared" si="83"/>
        <v>0</v>
      </c>
      <c r="T225" s="1556">
        <f t="shared" si="84"/>
        <v>0</v>
      </c>
      <c r="U225" s="1556">
        <f t="shared" si="78"/>
        <v>0</v>
      </c>
      <c r="V225" s="1556">
        <f t="shared" si="79"/>
        <v>0</v>
      </c>
      <c r="W225" s="1651"/>
      <c r="X225" s="1560" t="str">
        <f>_xlfn.XLOOKUP(事故加停電時間!$B225,饋線資料表[饋線
代號],饋線資料表[S/S],"找不到")</f>
        <v>找不到</v>
      </c>
      <c r="Y225" s="1560" t="str">
        <f>_xlfn.XLOOKUP(事故加停電時間!$B225,饋線資料表[饋線
代號],饋線資料表[饋線別],"找不到")</f>
        <v>找不到</v>
      </c>
      <c r="Z225" s="1589"/>
      <c r="AA225" s="1781" t="e">
        <f>VLOOKUP(AB225,'69線名'!$K$4:$L$114,2, )</f>
        <v>#N/A</v>
      </c>
      <c r="AB225" s="1757"/>
      <c r="AC225" s="1595"/>
      <c r="AD225" s="1560"/>
      <c r="AE225" s="1564">
        <f>_xlfn.XLOOKUP(事故加停電時間!$B225,線名!$A$4:$A$3600,線名!$S$4:$S$3600,"找不到")</f>
        <v>0</v>
      </c>
      <c r="AF225" s="1794"/>
      <c r="AG225" s="1566"/>
      <c r="AH225" s="1567"/>
    </row>
    <row r="226" spans="2:34" ht="14.45" customHeight="1">
      <c r="B226" s="1760"/>
      <c r="C226" s="1761"/>
      <c r="D226" s="1718"/>
      <c r="E226" s="1571"/>
      <c r="F226" s="1571"/>
      <c r="G226" s="1572">
        <f t="shared" si="63"/>
        <v>0</v>
      </c>
      <c r="H226" s="1572">
        <f t="shared" si="64"/>
        <v>0</v>
      </c>
      <c r="I226" s="1644"/>
      <c r="J226" s="1644"/>
      <c r="K226" s="1574">
        <f t="shared" si="65"/>
        <v>0</v>
      </c>
      <c r="L226" s="1574">
        <f t="shared" si="66"/>
        <v>0</v>
      </c>
      <c r="M226" s="1644"/>
      <c r="N226" s="1644"/>
      <c r="O226" s="1574">
        <f t="shared" si="67"/>
        <v>0</v>
      </c>
      <c r="P226" s="1574">
        <f t="shared" si="68"/>
        <v>0</v>
      </c>
      <c r="Q226" s="1574"/>
      <c r="R226" s="1575">
        <f t="shared" si="82"/>
        <v>0</v>
      </c>
      <c r="S226" s="1575">
        <f t="shared" si="83"/>
        <v>0</v>
      </c>
      <c r="T226" s="1574">
        <f t="shared" si="84"/>
        <v>0</v>
      </c>
      <c r="U226" s="1556">
        <f t="shared" si="78"/>
        <v>0</v>
      </c>
      <c r="V226" s="1556">
        <f t="shared" si="79"/>
        <v>0</v>
      </c>
      <c r="W226" s="1645"/>
      <c r="X226" s="1578" t="str">
        <f>_xlfn.XLOOKUP(事故加停電時間!$B226,饋線資料表[饋線
代號],饋線資料表[S/S],"找不到")</f>
        <v>找不到</v>
      </c>
      <c r="Y226" s="1578" t="str">
        <f>_xlfn.XLOOKUP(事故加停電時間!$B226,饋線資料表[饋線
代號],饋線資料表[饋線別],"找不到")</f>
        <v>找不到</v>
      </c>
      <c r="Z226" s="1579"/>
      <c r="AA226" s="1778" t="e">
        <f>VLOOKUP(AB226,'69線名'!$K$4:$L$114,2, )</f>
        <v>#N/A</v>
      </c>
      <c r="AB226" s="1763"/>
      <c r="AC226" s="1600"/>
      <c r="AD226" s="1578"/>
      <c r="AE226" s="1583">
        <f>_xlfn.XLOOKUP(事故加停電時間!$B226,線名!$A$4:$A$3600,線名!$S$4:$S$3600,"找不到")</f>
        <v>0</v>
      </c>
      <c r="AF226" s="1795"/>
      <c r="AG226" s="1585"/>
      <c r="AH226" s="1586"/>
    </row>
    <row r="227" spans="2:34" ht="14.45" customHeight="1">
      <c r="B227" s="1754"/>
      <c r="C227" s="1755"/>
      <c r="D227" s="1750"/>
      <c r="E227" s="1553"/>
      <c r="F227" s="1553"/>
      <c r="G227" s="1554">
        <f t="shared" si="63"/>
        <v>0</v>
      </c>
      <c r="H227" s="1554">
        <f t="shared" si="64"/>
        <v>0</v>
      </c>
      <c r="I227" s="1650"/>
      <c r="J227" s="1650"/>
      <c r="K227" s="1556">
        <f t="shared" si="65"/>
        <v>0</v>
      </c>
      <c r="L227" s="1556">
        <f t="shared" si="66"/>
        <v>0</v>
      </c>
      <c r="M227" s="1650"/>
      <c r="N227" s="1650"/>
      <c r="O227" s="1556">
        <f t="shared" si="67"/>
        <v>0</v>
      </c>
      <c r="P227" s="1556">
        <f t="shared" si="68"/>
        <v>0</v>
      </c>
      <c r="Q227" s="1556"/>
      <c r="R227" s="1557">
        <f t="shared" si="82"/>
        <v>0</v>
      </c>
      <c r="S227" s="1557">
        <f t="shared" si="83"/>
        <v>0</v>
      </c>
      <c r="T227" s="1556">
        <f t="shared" si="84"/>
        <v>0</v>
      </c>
      <c r="U227" s="1556">
        <f t="shared" si="78"/>
        <v>0</v>
      </c>
      <c r="V227" s="1556">
        <f t="shared" si="79"/>
        <v>0</v>
      </c>
      <c r="W227" s="1651"/>
      <c r="X227" s="1560" t="str">
        <f>_xlfn.XLOOKUP(事故加停電時間!$B227,饋線資料表[饋線
代號],饋線資料表[S/S],"找不到")</f>
        <v>找不到</v>
      </c>
      <c r="Y227" s="1560" t="str">
        <f>_xlfn.XLOOKUP(事故加停電時間!$B227,饋線資料表[饋線
代號],饋線資料表[饋線別],"找不到")</f>
        <v>找不到</v>
      </c>
      <c r="Z227" s="1589"/>
      <c r="AA227" s="1781" t="e">
        <f>VLOOKUP(AB227,'69線名'!$K$4:$L$114,2, )</f>
        <v>#N/A</v>
      </c>
      <c r="AB227" s="1757"/>
      <c r="AC227" s="1595"/>
      <c r="AD227" s="1560"/>
      <c r="AE227" s="1564">
        <f>_xlfn.XLOOKUP(事故加停電時間!$B227,線名!$A$4:$A$3600,線名!$S$4:$S$3600,"找不到")</f>
        <v>0</v>
      </c>
      <c r="AF227" s="1794"/>
      <c r="AG227" s="1566"/>
      <c r="AH227" s="1567"/>
    </row>
    <row r="228" spans="2:34" ht="14.45" customHeight="1">
      <c r="B228" s="1760"/>
      <c r="C228" s="1761"/>
      <c r="D228" s="1718"/>
      <c r="E228" s="1571"/>
      <c r="F228" s="1571"/>
      <c r="G228" s="1572">
        <f t="shared" si="63"/>
        <v>0</v>
      </c>
      <c r="H228" s="1572">
        <f t="shared" si="64"/>
        <v>0</v>
      </c>
      <c r="I228" s="1644"/>
      <c r="J228" s="1644"/>
      <c r="K228" s="1574">
        <f t="shared" si="65"/>
        <v>0</v>
      </c>
      <c r="L228" s="1574">
        <f t="shared" si="66"/>
        <v>0</v>
      </c>
      <c r="M228" s="1644"/>
      <c r="N228" s="1644"/>
      <c r="O228" s="1574">
        <f t="shared" si="67"/>
        <v>0</v>
      </c>
      <c r="P228" s="1574">
        <f t="shared" si="68"/>
        <v>0</v>
      </c>
      <c r="Q228" s="1574"/>
      <c r="R228" s="1575">
        <f t="shared" si="82"/>
        <v>0</v>
      </c>
      <c r="S228" s="1575">
        <f t="shared" si="83"/>
        <v>0</v>
      </c>
      <c r="T228" s="1574">
        <f t="shared" si="84"/>
        <v>0</v>
      </c>
      <c r="U228" s="1556">
        <f t="shared" si="78"/>
        <v>0</v>
      </c>
      <c r="V228" s="1556">
        <f t="shared" si="79"/>
        <v>0</v>
      </c>
      <c r="W228" s="1645"/>
      <c r="X228" s="1578" t="str">
        <f>_xlfn.XLOOKUP(事故加停電時間!$B228,饋線資料表[饋線
代號],饋線資料表[S/S],"找不到")</f>
        <v>找不到</v>
      </c>
      <c r="Y228" s="1578" t="str">
        <f>_xlfn.XLOOKUP(事故加停電時間!$B228,饋線資料表[饋線
代號],饋線資料表[饋線別],"找不到")</f>
        <v>找不到</v>
      </c>
      <c r="Z228" s="1579"/>
      <c r="AA228" s="1778" t="e">
        <f>VLOOKUP(AB228,'69線名'!$K$4:$L$114,2, )</f>
        <v>#N/A</v>
      </c>
      <c r="AB228" s="1763"/>
      <c r="AC228" s="1600"/>
      <c r="AD228" s="1578"/>
      <c r="AE228" s="1583">
        <f>_xlfn.XLOOKUP(事故加停電時間!$B228,線名!$A$4:$A$3600,線名!$S$4:$S$3600,"找不到")</f>
        <v>0</v>
      </c>
      <c r="AF228" s="1795"/>
      <c r="AG228" s="1585"/>
      <c r="AH228" s="1586"/>
    </row>
    <row r="229" spans="2:34" ht="14.45" customHeight="1">
      <c r="B229" s="1754"/>
      <c r="C229" s="1755"/>
      <c r="D229" s="1750"/>
      <c r="E229" s="1553"/>
      <c r="F229" s="1553"/>
      <c r="G229" s="1554">
        <f t="shared" si="63"/>
        <v>0</v>
      </c>
      <c r="H229" s="1554">
        <f t="shared" si="64"/>
        <v>0</v>
      </c>
      <c r="I229" s="1650"/>
      <c r="J229" s="1650"/>
      <c r="K229" s="1556">
        <f t="shared" si="65"/>
        <v>0</v>
      </c>
      <c r="L229" s="1556">
        <f t="shared" si="66"/>
        <v>0</v>
      </c>
      <c r="M229" s="1650"/>
      <c r="N229" s="1650"/>
      <c r="O229" s="1556">
        <f t="shared" si="67"/>
        <v>0</v>
      </c>
      <c r="P229" s="1556">
        <f t="shared" si="68"/>
        <v>0</v>
      </c>
      <c r="Q229" s="1556"/>
      <c r="R229" s="1557">
        <f t="shared" si="82"/>
        <v>0</v>
      </c>
      <c r="S229" s="1557">
        <f t="shared" si="83"/>
        <v>0</v>
      </c>
      <c r="T229" s="1556">
        <f t="shared" si="84"/>
        <v>0</v>
      </c>
      <c r="U229" s="1556">
        <f t="shared" si="78"/>
        <v>0</v>
      </c>
      <c r="V229" s="1556">
        <f t="shared" si="79"/>
        <v>0</v>
      </c>
      <c r="W229" s="1651"/>
      <c r="X229" s="1560" t="str">
        <f>_xlfn.XLOOKUP(事故加停電時間!$B229,饋線資料表[饋線
代號],饋線資料表[S/S],"找不到")</f>
        <v>找不到</v>
      </c>
      <c r="Y229" s="1560" t="str">
        <f>_xlfn.XLOOKUP(事故加停電時間!$B229,饋線資料表[饋線
代號],饋線資料表[饋線別],"找不到")</f>
        <v>找不到</v>
      </c>
      <c r="Z229" s="1589"/>
      <c r="AA229" s="1781" t="e">
        <f>VLOOKUP(AB229,'69線名'!$K$4:$L$114,2, )</f>
        <v>#N/A</v>
      </c>
      <c r="AB229" s="1757"/>
      <c r="AC229" s="1595"/>
      <c r="AD229" s="1560"/>
      <c r="AE229" s="1564">
        <f>_xlfn.XLOOKUP(事故加停電時間!$B229,線名!$A$4:$A$3600,線名!$S$4:$S$3600,"找不到")</f>
        <v>0</v>
      </c>
      <c r="AF229" s="1794"/>
      <c r="AG229" s="1566"/>
      <c r="AH229" s="1567"/>
    </row>
    <row r="230" spans="2:34" ht="14.45" customHeight="1">
      <c r="B230" s="1760"/>
      <c r="C230" s="1761"/>
      <c r="D230" s="1718"/>
      <c r="E230" s="1571"/>
      <c r="F230" s="1571"/>
      <c r="G230" s="1572">
        <f t="shared" si="63"/>
        <v>0</v>
      </c>
      <c r="H230" s="1572">
        <f t="shared" si="64"/>
        <v>0</v>
      </c>
      <c r="I230" s="1644"/>
      <c r="J230" s="1644"/>
      <c r="K230" s="1574">
        <f t="shared" si="65"/>
        <v>0</v>
      </c>
      <c r="L230" s="1574">
        <f t="shared" si="66"/>
        <v>0</v>
      </c>
      <c r="M230" s="1644"/>
      <c r="N230" s="1644"/>
      <c r="O230" s="1574">
        <f t="shared" si="67"/>
        <v>0</v>
      </c>
      <c r="P230" s="1574">
        <f t="shared" si="68"/>
        <v>0</v>
      </c>
      <c r="Q230" s="1574"/>
      <c r="R230" s="1575">
        <f t="shared" si="82"/>
        <v>0</v>
      </c>
      <c r="S230" s="1575">
        <f t="shared" si="83"/>
        <v>0</v>
      </c>
      <c r="T230" s="1574">
        <f t="shared" si="84"/>
        <v>0</v>
      </c>
      <c r="U230" s="1556">
        <f t="shared" si="78"/>
        <v>0</v>
      </c>
      <c r="V230" s="1556">
        <f t="shared" si="79"/>
        <v>0</v>
      </c>
      <c r="W230" s="1645"/>
      <c r="X230" s="1578" t="str">
        <f>_xlfn.XLOOKUP(事故加停電時間!$B230,饋線資料表[饋線
代號],饋線資料表[S/S],"找不到")</f>
        <v>找不到</v>
      </c>
      <c r="Y230" s="1578" t="str">
        <f>_xlfn.XLOOKUP(事故加停電時間!$B230,饋線資料表[饋線
代號],饋線資料表[饋線別],"找不到")</f>
        <v>找不到</v>
      </c>
      <c r="Z230" s="1579"/>
      <c r="AA230" s="1778" t="e">
        <f>VLOOKUP(AB230,'69線名'!$K$4:$L$114,2, )</f>
        <v>#N/A</v>
      </c>
      <c r="AB230" s="1763"/>
      <c r="AC230" s="1600"/>
      <c r="AD230" s="1578"/>
      <c r="AE230" s="1583">
        <f>_xlfn.XLOOKUP(事故加停電時間!$B230,線名!$A$4:$A$3600,線名!$S$4:$S$3600,"找不到")</f>
        <v>0</v>
      </c>
      <c r="AF230" s="1795"/>
      <c r="AG230" s="1585"/>
      <c r="AH230" s="1586"/>
    </row>
    <row r="231" spans="2:34" ht="14.45" customHeight="1">
      <c r="B231" s="1754"/>
      <c r="C231" s="1755"/>
      <c r="D231" s="1750"/>
      <c r="E231" s="1553"/>
      <c r="F231" s="1553"/>
      <c r="G231" s="1554">
        <f t="shared" si="63"/>
        <v>0</v>
      </c>
      <c r="H231" s="1554">
        <f t="shared" si="64"/>
        <v>0</v>
      </c>
      <c r="I231" s="1650"/>
      <c r="J231" s="1650"/>
      <c r="K231" s="1556">
        <f t="shared" si="65"/>
        <v>0</v>
      </c>
      <c r="L231" s="1556">
        <f t="shared" si="66"/>
        <v>0</v>
      </c>
      <c r="M231" s="1650"/>
      <c r="N231" s="1650"/>
      <c r="O231" s="1556">
        <f t="shared" si="67"/>
        <v>0</v>
      </c>
      <c r="P231" s="1556">
        <f t="shared" si="68"/>
        <v>0</v>
      </c>
      <c r="Q231" s="1556"/>
      <c r="R231" s="1557">
        <f t="shared" si="82"/>
        <v>0</v>
      </c>
      <c r="S231" s="1557">
        <f t="shared" si="83"/>
        <v>0</v>
      </c>
      <c r="T231" s="1556">
        <f t="shared" si="84"/>
        <v>0</v>
      </c>
      <c r="U231" s="1556">
        <f t="shared" si="78"/>
        <v>0</v>
      </c>
      <c r="V231" s="1556">
        <f t="shared" si="79"/>
        <v>0</v>
      </c>
      <c r="W231" s="1651"/>
      <c r="X231" s="1560" t="str">
        <f>_xlfn.XLOOKUP(事故加停電時間!$B231,饋線資料表[饋線
代號],饋線資料表[S/S],"找不到")</f>
        <v>找不到</v>
      </c>
      <c r="Y231" s="1560" t="str">
        <f>_xlfn.XLOOKUP(事故加停電時間!$B231,饋線資料表[饋線
代號],饋線資料表[饋線別],"找不到")</f>
        <v>找不到</v>
      </c>
      <c r="Z231" s="1589"/>
      <c r="AA231" s="1781" t="e">
        <f>VLOOKUP(AB231,'69線名'!$K$4:$L$114,2, )</f>
        <v>#N/A</v>
      </c>
      <c r="AB231" s="1757"/>
      <c r="AC231" s="1595"/>
      <c r="AD231" s="1560"/>
      <c r="AE231" s="1564">
        <f>_xlfn.XLOOKUP(事故加停電時間!$B231,線名!$A$4:$A$3600,線名!$S$4:$S$3600,"找不到")</f>
        <v>0</v>
      </c>
      <c r="AF231" s="1794"/>
      <c r="AG231" s="1566"/>
      <c r="AH231" s="1567"/>
    </row>
    <row r="232" spans="2:34" ht="14.45" customHeight="1">
      <c r="B232" s="1760"/>
      <c r="C232" s="1761"/>
      <c r="D232" s="1718"/>
      <c r="E232" s="1571"/>
      <c r="F232" s="1571"/>
      <c r="G232" s="1572">
        <f t="shared" si="63"/>
        <v>0</v>
      </c>
      <c r="H232" s="1572">
        <f t="shared" si="64"/>
        <v>0</v>
      </c>
      <c r="I232" s="1644"/>
      <c r="J232" s="1644"/>
      <c r="K232" s="1574">
        <f t="shared" si="65"/>
        <v>0</v>
      </c>
      <c r="L232" s="1574">
        <f t="shared" si="66"/>
        <v>0</v>
      </c>
      <c r="M232" s="1644"/>
      <c r="N232" s="1644"/>
      <c r="O232" s="1574">
        <f t="shared" si="67"/>
        <v>0</v>
      </c>
      <c r="P232" s="1574">
        <f t="shared" si="68"/>
        <v>0</v>
      </c>
      <c r="Q232" s="1574"/>
      <c r="R232" s="1575">
        <f t="shared" si="82"/>
        <v>0</v>
      </c>
      <c r="S232" s="1575">
        <f t="shared" si="83"/>
        <v>0</v>
      </c>
      <c r="T232" s="1574">
        <f t="shared" si="84"/>
        <v>0</v>
      </c>
      <c r="U232" s="1556">
        <f t="shared" si="78"/>
        <v>0</v>
      </c>
      <c r="V232" s="1556">
        <f t="shared" si="79"/>
        <v>0</v>
      </c>
      <c r="W232" s="1645"/>
      <c r="X232" s="1578" t="str">
        <f>_xlfn.XLOOKUP(事故加停電時間!$B232,饋線資料表[饋線
代號],饋線資料表[S/S],"找不到")</f>
        <v>找不到</v>
      </c>
      <c r="Y232" s="1578" t="str">
        <f>_xlfn.XLOOKUP(事故加停電時間!$B232,饋線資料表[饋線
代號],饋線資料表[饋線別],"找不到")</f>
        <v>找不到</v>
      </c>
      <c r="Z232" s="1579"/>
      <c r="AA232" s="1778" t="e">
        <f>VLOOKUP(AB232,'69線名'!$K$4:$L$114,2, )</f>
        <v>#N/A</v>
      </c>
      <c r="AB232" s="1763"/>
      <c r="AC232" s="1600"/>
      <c r="AD232" s="1578"/>
      <c r="AE232" s="1583">
        <f>_xlfn.XLOOKUP(事故加停電時間!$B232,線名!$A$4:$A$3600,線名!$S$4:$S$3600,"找不到")</f>
        <v>0</v>
      </c>
      <c r="AF232" s="1795"/>
      <c r="AG232" s="1585"/>
      <c r="AH232" s="1586"/>
    </row>
    <row r="233" spans="2:34" ht="14.45" customHeight="1">
      <c r="B233" s="1754"/>
      <c r="C233" s="1755"/>
      <c r="D233" s="1750"/>
      <c r="E233" s="1553"/>
      <c r="F233" s="1553"/>
      <c r="G233" s="1554">
        <f t="shared" si="63"/>
        <v>0</v>
      </c>
      <c r="H233" s="1554">
        <f t="shared" si="64"/>
        <v>0</v>
      </c>
      <c r="I233" s="1650"/>
      <c r="J233" s="1650"/>
      <c r="K233" s="1556">
        <f t="shared" si="65"/>
        <v>0</v>
      </c>
      <c r="L233" s="1556">
        <f t="shared" si="66"/>
        <v>0</v>
      </c>
      <c r="M233" s="1650"/>
      <c r="N233" s="1650"/>
      <c r="O233" s="1556">
        <f t="shared" si="67"/>
        <v>0</v>
      </c>
      <c r="P233" s="1556">
        <f t="shared" si="68"/>
        <v>0</v>
      </c>
      <c r="Q233" s="1556"/>
      <c r="R233" s="1557">
        <f t="shared" si="82"/>
        <v>0</v>
      </c>
      <c r="S233" s="1557">
        <f t="shared" si="83"/>
        <v>0</v>
      </c>
      <c r="T233" s="1556">
        <f t="shared" si="84"/>
        <v>0</v>
      </c>
      <c r="U233" s="1556">
        <f t="shared" si="78"/>
        <v>0</v>
      </c>
      <c r="V233" s="1556">
        <f t="shared" si="79"/>
        <v>0</v>
      </c>
      <c r="W233" s="1651"/>
      <c r="X233" s="1560" t="str">
        <f>_xlfn.XLOOKUP(事故加停電時間!$B233,饋線資料表[饋線
代號],饋線資料表[S/S],"找不到")</f>
        <v>找不到</v>
      </c>
      <c r="Y233" s="1560" t="str">
        <f>_xlfn.XLOOKUP(事故加停電時間!$B233,饋線資料表[饋線
代號],饋線資料表[饋線別],"找不到")</f>
        <v>找不到</v>
      </c>
      <c r="Z233" s="1589"/>
      <c r="AA233" s="1781" t="e">
        <f>VLOOKUP(AB233,'69線名'!$K$4:$L$114,2, )</f>
        <v>#N/A</v>
      </c>
      <c r="AB233" s="1757"/>
      <c r="AC233" s="1595"/>
      <c r="AD233" s="1560"/>
      <c r="AE233" s="1564">
        <f>_xlfn.XLOOKUP(事故加停電時間!$B233,線名!$A$4:$A$3600,線名!$S$4:$S$3600,"找不到")</f>
        <v>0</v>
      </c>
      <c r="AF233" s="1794"/>
      <c r="AG233" s="1566"/>
      <c r="AH233" s="1567"/>
    </row>
    <row r="234" spans="2:34" ht="14.45" customHeight="1">
      <c r="B234" s="1760"/>
      <c r="C234" s="1761"/>
      <c r="D234" s="1718"/>
      <c r="E234" s="1571"/>
      <c r="F234" s="1571"/>
      <c r="G234" s="1572">
        <f t="shared" si="63"/>
        <v>0</v>
      </c>
      <c r="H234" s="1572">
        <f t="shared" si="64"/>
        <v>0</v>
      </c>
      <c r="I234" s="1644"/>
      <c r="J234" s="1644"/>
      <c r="K234" s="1574">
        <f t="shared" si="65"/>
        <v>0</v>
      </c>
      <c r="L234" s="1574">
        <f t="shared" si="66"/>
        <v>0</v>
      </c>
      <c r="M234" s="1644"/>
      <c r="N234" s="1644"/>
      <c r="O234" s="1574">
        <f t="shared" si="67"/>
        <v>0</v>
      </c>
      <c r="P234" s="1574">
        <f t="shared" si="68"/>
        <v>0</v>
      </c>
      <c r="Q234" s="1574"/>
      <c r="R234" s="1575">
        <f t="shared" si="82"/>
        <v>0</v>
      </c>
      <c r="S234" s="1575">
        <f t="shared" si="83"/>
        <v>0</v>
      </c>
      <c r="T234" s="1574">
        <f t="shared" si="84"/>
        <v>0</v>
      </c>
      <c r="U234" s="1556">
        <f t="shared" si="78"/>
        <v>0</v>
      </c>
      <c r="V234" s="1556">
        <f t="shared" si="79"/>
        <v>0</v>
      </c>
      <c r="W234" s="1645"/>
      <c r="X234" s="1578" t="str">
        <f>_xlfn.XLOOKUP(事故加停電時間!$B234,饋線資料表[饋線
代號],饋線資料表[S/S],"找不到")</f>
        <v>找不到</v>
      </c>
      <c r="Y234" s="1578" t="str">
        <f>_xlfn.XLOOKUP(事故加停電時間!$B234,饋線資料表[饋線
代號],饋線資料表[饋線別],"找不到")</f>
        <v>找不到</v>
      </c>
      <c r="Z234" s="1579"/>
      <c r="AA234" s="1778" t="e">
        <f>VLOOKUP(AB234,'69線名'!$K$4:$L$114,2, )</f>
        <v>#N/A</v>
      </c>
      <c r="AB234" s="1763"/>
      <c r="AC234" s="1600"/>
      <c r="AD234" s="1578"/>
      <c r="AE234" s="1583">
        <f>_xlfn.XLOOKUP(事故加停電時間!$B234,線名!$A$4:$A$3600,線名!$S$4:$S$3600,"找不到")</f>
        <v>0</v>
      </c>
      <c r="AF234" s="1795"/>
      <c r="AG234" s="1585"/>
      <c r="AH234" s="1586"/>
    </row>
    <row r="235" spans="2:34" ht="14.45" customHeight="1">
      <c r="B235" s="1754"/>
      <c r="C235" s="1755"/>
      <c r="D235" s="1750"/>
      <c r="E235" s="1553"/>
      <c r="F235" s="1553"/>
      <c r="G235" s="1554">
        <f t="shared" si="63"/>
        <v>0</v>
      </c>
      <c r="H235" s="1554">
        <f t="shared" si="64"/>
        <v>0</v>
      </c>
      <c r="I235" s="1650"/>
      <c r="J235" s="1650"/>
      <c r="K235" s="1556">
        <f t="shared" si="65"/>
        <v>0</v>
      </c>
      <c r="L235" s="1556">
        <f t="shared" si="66"/>
        <v>0</v>
      </c>
      <c r="M235" s="1650"/>
      <c r="N235" s="1650"/>
      <c r="O235" s="1556">
        <f t="shared" si="67"/>
        <v>0</v>
      </c>
      <c r="P235" s="1556">
        <f t="shared" si="68"/>
        <v>0</v>
      </c>
      <c r="Q235" s="1556"/>
      <c r="R235" s="1557">
        <f t="shared" si="82"/>
        <v>0</v>
      </c>
      <c r="S235" s="1557">
        <f t="shared" si="83"/>
        <v>0</v>
      </c>
      <c r="T235" s="1556">
        <f t="shared" si="84"/>
        <v>0</v>
      </c>
      <c r="U235" s="1556">
        <f t="shared" si="78"/>
        <v>0</v>
      </c>
      <c r="V235" s="1556">
        <f t="shared" si="79"/>
        <v>0</v>
      </c>
      <c r="W235" s="1651"/>
      <c r="X235" s="1560" t="str">
        <f>_xlfn.XLOOKUP(事故加停電時間!$B235,饋線資料表[饋線
代號],饋線資料表[S/S],"找不到")</f>
        <v>找不到</v>
      </c>
      <c r="Y235" s="1560" t="str">
        <f>_xlfn.XLOOKUP(事故加停電時間!$B235,饋線資料表[饋線
代號],饋線資料表[饋線別],"找不到")</f>
        <v>找不到</v>
      </c>
      <c r="Z235" s="1589"/>
      <c r="AA235" s="1781" t="e">
        <f>VLOOKUP(AB235,'69線名'!$K$4:$L$114,2, )</f>
        <v>#N/A</v>
      </c>
      <c r="AB235" s="1757"/>
      <c r="AC235" s="1595"/>
      <c r="AD235" s="1560"/>
      <c r="AE235" s="1564">
        <f>_xlfn.XLOOKUP(事故加停電時間!$B235,線名!$A$4:$A$3600,線名!$S$4:$S$3600,"找不到")</f>
        <v>0</v>
      </c>
      <c r="AF235" s="1794"/>
      <c r="AG235" s="1566"/>
      <c r="AH235" s="1567"/>
    </row>
    <row r="236" spans="2:34" ht="14.45" customHeight="1">
      <c r="B236" s="1760"/>
      <c r="C236" s="1761"/>
      <c r="D236" s="1718"/>
      <c r="E236" s="1571"/>
      <c r="F236" s="1571"/>
      <c r="G236" s="1572">
        <f t="shared" si="63"/>
        <v>0</v>
      </c>
      <c r="H236" s="1572">
        <f t="shared" si="64"/>
        <v>0</v>
      </c>
      <c r="I236" s="1644"/>
      <c r="J236" s="1644"/>
      <c r="K236" s="1574">
        <f t="shared" si="65"/>
        <v>0</v>
      </c>
      <c r="L236" s="1574">
        <f t="shared" si="66"/>
        <v>0</v>
      </c>
      <c r="M236" s="1644"/>
      <c r="N236" s="1644"/>
      <c r="O236" s="1574">
        <f t="shared" si="67"/>
        <v>0</v>
      </c>
      <c r="P236" s="1574">
        <f t="shared" si="68"/>
        <v>0</v>
      </c>
      <c r="Q236" s="1574"/>
      <c r="R236" s="1575">
        <f t="shared" si="82"/>
        <v>0</v>
      </c>
      <c r="S236" s="1575">
        <f t="shared" si="83"/>
        <v>0</v>
      </c>
      <c r="T236" s="1574">
        <f t="shared" si="84"/>
        <v>0</v>
      </c>
      <c r="U236" s="1556">
        <f t="shared" si="78"/>
        <v>0</v>
      </c>
      <c r="V236" s="1556">
        <f t="shared" si="79"/>
        <v>0</v>
      </c>
      <c r="W236" s="1645"/>
      <c r="X236" s="1578" t="str">
        <f>_xlfn.XLOOKUP(事故加停電時間!$B236,饋線資料表[饋線
代號],饋線資料表[S/S],"找不到")</f>
        <v>找不到</v>
      </c>
      <c r="Y236" s="1578" t="str">
        <f>_xlfn.XLOOKUP(事故加停電時間!$B236,饋線資料表[饋線
代號],饋線資料表[饋線別],"找不到")</f>
        <v>找不到</v>
      </c>
      <c r="Z236" s="1579"/>
      <c r="AA236" s="1778" t="e">
        <f>VLOOKUP(AB236,'69線名'!$K$4:$L$114,2, )</f>
        <v>#N/A</v>
      </c>
      <c r="AB236" s="1763"/>
      <c r="AC236" s="1600"/>
      <c r="AD236" s="1578"/>
      <c r="AE236" s="1583">
        <f>_xlfn.XLOOKUP(事故加停電時間!$B236,線名!$A$4:$A$3600,線名!$S$4:$S$3600,"找不到")</f>
        <v>0</v>
      </c>
      <c r="AF236" s="1795"/>
      <c r="AG236" s="1585"/>
      <c r="AH236" s="1586"/>
    </row>
    <row r="237" spans="2:34" ht="14.45" customHeight="1">
      <c r="B237" s="1754"/>
      <c r="C237" s="1755"/>
      <c r="D237" s="1750"/>
      <c r="E237" s="1553"/>
      <c r="F237" s="1553"/>
      <c r="G237" s="1554">
        <f t="shared" si="63"/>
        <v>0</v>
      </c>
      <c r="H237" s="1554">
        <f t="shared" si="64"/>
        <v>0</v>
      </c>
      <c r="I237" s="1650"/>
      <c r="J237" s="1650"/>
      <c r="K237" s="1556">
        <f t="shared" si="65"/>
        <v>0</v>
      </c>
      <c r="L237" s="1556">
        <f t="shared" si="66"/>
        <v>0</v>
      </c>
      <c r="M237" s="1650"/>
      <c r="N237" s="1650"/>
      <c r="O237" s="1556">
        <f t="shared" si="67"/>
        <v>0</v>
      </c>
      <c r="P237" s="1556">
        <f t="shared" si="68"/>
        <v>0</v>
      </c>
      <c r="Q237" s="1556"/>
      <c r="R237" s="1557">
        <f t="shared" si="82"/>
        <v>0</v>
      </c>
      <c r="S237" s="1557">
        <f t="shared" si="83"/>
        <v>0</v>
      </c>
      <c r="T237" s="1556">
        <f t="shared" si="84"/>
        <v>0</v>
      </c>
      <c r="U237" s="1556">
        <f t="shared" si="78"/>
        <v>0</v>
      </c>
      <c r="V237" s="1556">
        <f t="shared" si="79"/>
        <v>0</v>
      </c>
      <c r="W237" s="1651"/>
      <c r="X237" s="1560" t="str">
        <f>_xlfn.XLOOKUP(事故加停電時間!$B237,饋線資料表[饋線
代號],饋線資料表[S/S],"找不到")</f>
        <v>找不到</v>
      </c>
      <c r="Y237" s="1560" t="str">
        <f>_xlfn.XLOOKUP(事故加停電時間!$B237,饋線資料表[饋線
代號],饋線資料表[饋線別],"找不到")</f>
        <v>找不到</v>
      </c>
      <c r="Z237" s="1589"/>
      <c r="AA237" s="1781" t="e">
        <f>VLOOKUP(AB237,'69線名'!$K$4:$L$114,2, )</f>
        <v>#N/A</v>
      </c>
      <c r="AB237" s="1757"/>
      <c r="AC237" s="1595"/>
      <c r="AD237" s="1560"/>
      <c r="AE237" s="1564">
        <f>_xlfn.XLOOKUP(事故加停電時間!$B237,線名!$A$4:$A$3600,線名!$S$4:$S$3600,"找不到")</f>
        <v>0</v>
      </c>
      <c r="AF237" s="1794"/>
      <c r="AG237" s="1566"/>
      <c r="AH237" s="1567"/>
    </row>
    <row r="238" spans="2:34" ht="14.45" customHeight="1">
      <c r="B238" s="1760"/>
      <c r="C238" s="1761"/>
      <c r="D238" s="1718"/>
      <c r="E238" s="1571"/>
      <c r="F238" s="1571"/>
      <c r="G238" s="1572">
        <f t="shared" si="63"/>
        <v>0</v>
      </c>
      <c r="H238" s="1572">
        <f t="shared" si="64"/>
        <v>0</v>
      </c>
      <c r="I238" s="1644"/>
      <c r="J238" s="1644"/>
      <c r="K238" s="1574">
        <f t="shared" si="65"/>
        <v>0</v>
      </c>
      <c r="L238" s="1574">
        <f t="shared" si="66"/>
        <v>0</v>
      </c>
      <c r="M238" s="1644"/>
      <c r="N238" s="1644"/>
      <c r="O238" s="1574">
        <f t="shared" si="67"/>
        <v>0</v>
      </c>
      <c r="P238" s="1574">
        <f t="shared" si="68"/>
        <v>0</v>
      </c>
      <c r="Q238" s="1574"/>
      <c r="R238" s="1575">
        <f t="shared" si="82"/>
        <v>0</v>
      </c>
      <c r="S238" s="1575">
        <f t="shared" si="83"/>
        <v>0</v>
      </c>
      <c r="T238" s="1574">
        <f t="shared" si="84"/>
        <v>0</v>
      </c>
      <c r="U238" s="1556">
        <f t="shared" si="78"/>
        <v>0</v>
      </c>
      <c r="V238" s="1556">
        <f t="shared" si="79"/>
        <v>0</v>
      </c>
      <c r="W238" s="1645"/>
      <c r="X238" s="1578" t="str">
        <f>_xlfn.XLOOKUP(事故加停電時間!$B238,饋線資料表[饋線
代號],饋線資料表[S/S],"找不到")</f>
        <v>找不到</v>
      </c>
      <c r="Y238" s="1578" t="str">
        <f>_xlfn.XLOOKUP(事故加停電時間!$B238,饋線資料表[饋線
代號],饋線資料表[饋線別],"找不到")</f>
        <v>找不到</v>
      </c>
      <c r="Z238" s="1579"/>
      <c r="AA238" s="1778" t="e">
        <f>VLOOKUP(AB238,'69線名'!$K$4:$L$114,2, )</f>
        <v>#N/A</v>
      </c>
      <c r="AB238" s="1763"/>
      <c r="AC238" s="1600"/>
      <c r="AD238" s="1578"/>
      <c r="AE238" s="1583">
        <f>_xlfn.XLOOKUP(事故加停電時間!$B238,線名!$A$4:$A$3600,線名!$S$4:$S$3600,"找不到")</f>
        <v>0</v>
      </c>
      <c r="AF238" s="1795"/>
      <c r="AG238" s="1585"/>
      <c r="AH238" s="1586"/>
    </row>
    <row r="239" spans="2:34" ht="14.45" customHeight="1">
      <c r="B239" s="1754"/>
      <c r="C239" s="1755"/>
      <c r="D239" s="1750"/>
      <c r="E239" s="1553"/>
      <c r="F239" s="1553"/>
      <c r="G239" s="1554">
        <f t="shared" si="63"/>
        <v>0</v>
      </c>
      <c r="H239" s="1554">
        <f t="shared" si="64"/>
        <v>0</v>
      </c>
      <c r="I239" s="1650"/>
      <c r="J239" s="1650"/>
      <c r="K239" s="1556">
        <f t="shared" si="65"/>
        <v>0</v>
      </c>
      <c r="L239" s="1556">
        <f t="shared" si="66"/>
        <v>0</v>
      </c>
      <c r="M239" s="1650"/>
      <c r="N239" s="1650"/>
      <c r="O239" s="1556">
        <f t="shared" si="67"/>
        <v>0</v>
      </c>
      <c r="P239" s="1556">
        <f t="shared" si="68"/>
        <v>0</v>
      </c>
      <c r="Q239" s="1556"/>
      <c r="R239" s="1557">
        <f t="shared" si="82"/>
        <v>0</v>
      </c>
      <c r="S239" s="1557">
        <f t="shared" si="83"/>
        <v>0</v>
      </c>
      <c r="T239" s="1556">
        <f t="shared" si="84"/>
        <v>0</v>
      </c>
      <c r="U239" s="1556">
        <f t="shared" si="78"/>
        <v>0</v>
      </c>
      <c r="V239" s="1556">
        <f t="shared" si="79"/>
        <v>0</v>
      </c>
      <c r="W239" s="1651"/>
      <c r="X239" s="1560" t="str">
        <f>_xlfn.XLOOKUP(事故加停電時間!$B239,饋線資料表[饋線
代號],饋線資料表[S/S],"找不到")</f>
        <v>找不到</v>
      </c>
      <c r="Y239" s="1560" t="str">
        <f>_xlfn.XLOOKUP(事故加停電時間!$B239,饋線資料表[饋線
代號],饋線資料表[饋線別],"找不到")</f>
        <v>找不到</v>
      </c>
      <c r="Z239" s="1589"/>
      <c r="AA239" s="1781" t="e">
        <f>VLOOKUP(AB239,'69線名'!$K$4:$L$114,2, )</f>
        <v>#N/A</v>
      </c>
      <c r="AB239" s="1757"/>
      <c r="AC239" s="1595"/>
      <c r="AD239" s="1560"/>
      <c r="AE239" s="1564">
        <f>_xlfn.XLOOKUP(事故加停電時間!$B239,線名!$A$4:$A$3600,線名!$S$4:$S$3600,"找不到")</f>
        <v>0</v>
      </c>
      <c r="AF239" s="1794"/>
      <c r="AG239" s="1566"/>
      <c r="AH239" s="1567"/>
    </row>
    <row r="240" spans="2:34" ht="14.45" customHeight="1">
      <c r="B240" s="1760"/>
      <c r="C240" s="1761"/>
      <c r="D240" s="1718"/>
      <c r="E240" s="1571"/>
      <c r="F240" s="1571"/>
      <c r="G240" s="1572">
        <f t="shared" si="63"/>
        <v>0</v>
      </c>
      <c r="H240" s="1572">
        <f t="shared" si="64"/>
        <v>0</v>
      </c>
      <c r="I240" s="1644"/>
      <c r="J240" s="1644"/>
      <c r="K240" s="1574">
        <f t="shared" si="65"/>
        <v>0</v>
      </c>
      <c r="L240" s="1574">
        <f t="shared" si="66"/>
        <v>0</v>
      </c>
      <c r="M240" s="1644"/>
      <c r="N240" s="1644"/>
      <c r="O240" s="1574">
        <f t="shared" si="67"/>
        <v>0</v>
      </c>
      <c r="P240" s="1574">
        <f t="shared" si="68"/>
        <v>0</v>
      </c>
      <c r="Q240" s="1574"/>
      <c r="R240" s="1575">
        <f t="shared" si="82"/>
        <v>0</v>
      </c>
      <c r="S240" s="1575">
        <f t="shared" si="83"/>
        <v>0</v>
      </c>
      <c r="T240" s="1574">
        <f t="shared" si="84"/>
        <v>0</v>
      </c>
      <c r="U240" s="1556">
        <f t="shared" si="78"/>
        <v>0</v>
      </c>
      <c r="V240" s="1556">
        <f t="shared" si="79"/>
        <v>0</v>
      </c>
      <c r="W240" s="1645"/>
      <c r="X240" s="1578" t="str">
        <f>_xlfn.XLOOKUP(事故加停電時間!$B240,饋線資料表[饋線
代號],饋線資料表[S/S],"找不到")</f>
        <v>找不到</v>
      </c>
      <c r="Y240" s="1578" t="str">
        <f>_xlfn.XLOOKUP(事故加停電時間!$B240,饋線資料表[饋線
代號],饋線資料表[饋線別],"找不到")</f>
        <v>找不到</v>
      </c>
      <c r="Z240" s="1579"/>
      <c r="AA240" s="1778" t="e">
        <f>VLOOKUP(AB240,'69線名'!$K$4:$L$114,2, )</f>
        <v>#N/A</v>
      </c>
      <c r="AB240" s="1763"/>
      <c r="AC240" s="1600"/>
      <c r="AD240" s="1578"/>
      <c r="AE240" s="1583">
        <f>_xlfn.XLOOKUP(事故加停電時間!$B240,線名!$A$4:$A$3600,線名!$S$4:$S$3600,"找不到")</f>
        <v>0</v>
      </c>
      <c r="AF240" s="1795"/>
      <c r="AG240" s="1585"/>
      <c r="AH240" s="1586"/>
    </row>
    <row r="241" spans="2:34" ht="14.45" customHeight="1">
      <c r="B241" s="1754"/>
      <c r="C241" s="1755"/>
      <c r="D241" s="1750"/>
      <c r="E241" s="1553"/>
      <c r="F241" s="1553"/>
      <c r="G241" s="1554">
        <f t="shared" si="63"/>
        <v>0</v>
      </c>
      <c r="H241" s="1554">
        <f t="shared" si="64"/>
        <v>0</v>
      </c>
      <c r="I241" s="1650"/>
      <c r="J241" s="1650"/>
      <c r="K241" s="1556">
        <f t="shared" si="65"/>
        <v>0</v>
      </c>
      <c r="L241" s="1556">
        <f t="shared" si="66"/>
        <v>0</v>
      </c>
      <c r="M241" s="1650"/>
      <c r="N241" s="1650"/>
      <c r="O241" s="1556">
        <f t="shared" si="67"/>
        <v>0</v>
      </c>
      <c r="P241" s="1556">
        <f t="shared" si="68"/>
        <v>0</v>
      </c>
      <c r="Q241" s="1556"/>
      <c r="R241" s="1557">
        <f t="shared" si="82"/>
        <v>0</v>
      </c>
      <c r="S241" s="1557">
        <f t="shared" si="83"/>
        <v>0</v>
      </c>
      <c r="T241" s="1556">
        <f t="shared" si="84"/>
        <v>0</v>
      </c>
      <c r="U241" s="1556">
        <f t="shared" si="78"/>
        <v>0</v>
      </c>
      <c r="V241" s="1556">
        <f t="shared" si="79"/>
        <v>0</v>
      </c>
      <c r="W241" s="1651"/>
      <c r="X241" s="1560" t="str">
        <f>_xlfn.XLOOKUP(事故加停電時間!$B241,饋線資料表[饋線
代號],饋線資料表[S/S],"找不到")</f>
        <v>找不到</v>
      </c>
      <c r="Y241" s="1560" t="str">
        <f>_xlfn.XLOOKUP(事故加停電時間!$B241,饋線資料表[饋線
代號],饋線資料表[饋線別],"找不到")</f>
        <v>找不到</v>
      </c>
      <c r="Z241" s="1589"/>
      <c r="AA241" s="1781" t="e">
        <f>VLOOKUP(AB241,'69線名'!$K$4:$L$114,2, )</f>
        <v>#N/A</v>
      </c>
      <c r="AB241" s="1757"/>
      <c r="AC241" s="1595"/>
      <c r="AD241" s="1560"/>
      <c r="AE241" s="1564">
        <f>_xlfn.XLOOKUP(事故加停電時間!$B241,線名!$A$4:$A$3600,線名!$S$4:$S$3600,"找不到")</f>
        <v>0</v>
      </c>
      <c r="AF241" s="1794"/>
      <c r="AG241" s="1566"/>
      <c r="AH241" s="1567"/>
    </row>
    <row r="242" spans="2:34" ht="14.45" customHeight="1">
      <c r="B242" s="1760"/>
      <c r="C242" s="1761"/>
      <c r="D242" s="1718"/>
      <c r="E242" s="1571"/>
      <c r="F242" s="1571"/>
      <c r="G242" s="1572">
        <f t="shared" si="63"/>
        <v>0</v>
      </c>
      <c r="H242" s="1572">
        <f t="shared" si="64"/>
        <v>0</v>
      </c>
      <c r="I242" s="1644"/>
      <c r="J242" s="1644"/>
      <c r="K242" s="1574">
        <f t="shared" si="65"/>
        <v>0</v>
      </c>
      <c r="L242" s="1574">
        <f t="shared" si="66"/>
        <v>0</v>
      </c>
      <c r="M242" s="1644"/>
      <c r="N242" s="1644"/>
      <c r="O242" s="1574">
        <f t="shared" si="67"/>
        <v>0</v>
      </c>
      <c r="P242" s="1574">
        <f t="shared" si="68"/>
        <v>0</v>
      </c>
      <c r="Q242" s="1574"/>
      <c r="R242" s="1575">
        <f t="shared" si="82"/>
        <v>0</v>
      </c>
      <c r="S242" s="1575">
        <f t="shared" si="83"/>
        <v>0</v>
      </c>
      <c r="T242" s="1574">
        <f t="shared" si="84"/>
        <v>0</v>
      </c>
      <c r="U242" s="1556">
        <f t="shared" si="78"/>
        <v>0</v>
      </c>
      <c r="V242" s="1556">
        <f t="shared" si="79"/>
        <v>0</v>
      </c>
      <c r="W242" s="1645"/>
      <c r="X242" s="1578" t="str">
        <f>_xlfn.XLOOKUP(事故加停電時間!$B242,饋線資料表[饋線
代號],饋線資料表[S/S],"找不到")</f>
        <v>找不到</v>
      </c>
      <c r="Y242" s="1578" t="str">
        <f>_xlfn.XLOOKUP(事故加停電時間!$B242,饋線資料表[饋線
代號],饋線資料表[饋線別],"找不到")</f>
        <v>找不到</v>
      </c>
      <c r="Z242" s="1579"/>
      <c r="AA242" s="1778" t="e">
        <f>VLOOKUP(AB242,'69線名'!$K$4:$L$114,2, )</f>
        <v>#N/A</v>
      </c>
      <c r="AB242" s="1763"/>
      <c r="AC242" s="1600"/>
      <c r="AD242" s="1578"/>
      <c r="AE242" s="1583">
        <f>_xlfn.XLOOKUP(事故加停電時間!$B242,線名!$A$4:$A$3600,線名!$S$4:$S$3600,"找不到")</f>
        <v>0</v>
      </c>
      <c r="AF242" s="1795"/>
      <c r="AG242" s="1585"/>
      <c r="AH242" s="1586"/>
    </row>
    <row r="243" spans="2:34" ht="14.45" customHeight="1">
      <c r="B243" s="1754"/>
      <c r="C243" s="1755"/>
      <c r="D243" s="1750"/>
      <c r="E243" s="1553"/>
      <c r="F243" s="1553"/>
      <c r="G243" s="1554">
        <f t="shared" si="63"/>
        <v>0</v>
      </c>
      <c r="H243" s="1554">
        <f t="shared" si="64"/>
        <v>0</v>
      </c>
      <c r="I243" s="1650"/>
      <c r="J243" s="1650"/>
      <c r="K243" s="1556">
        <f t="shared" si="65"/>
        <v>0</v>
      </c>
      <c r="L243" s="1556">
        <f t="shared" si="66"/>
        <v>0</v>
      </c>
      <c r="M243" s="1650"/>
      <c r="N243" s="1650"/>
      <c r="O243" s="1556">
        <f t="shared" si="67"/>
        <v>0</v>
      </c>
      <c r="P243" s="1556">
        <f t="shared" si="68"/>
        <v>0</v>
      </c>
      <c r="Q243" s="1556"/>
      <c r="R243" s="1557">
        <f t="shared" si="82"/>
        <v>0</v>
      </c>
      <c r="S243" s="1557">
        <f t="shared" si="83"/>
        <v>0</v>
      </c>
      <c r="T243" s="1556">
        <f t="shared" si="84"/>
        <v>0</v>
      </c>
      <c r="U243" s="1556">
        <f t="shared" si="78"/>
        <v>0</v>
      </c>
      <c r="V243" s="1556">
        <f t="shared" si="79"/>
        <v>0</v>
      </c>
      <c r="W243" s="1651"/>
      <c r="X243" s="1560" t="str">
        <f>_xlfn.XLOOKUP(事故加停電時間!$B243,饋線資料表[饋線
代號],饋線資料表[S/S],"找不到")</f>
        <v>找不到</v>
      </c>
      <c r="Y243" s="1560" t="str">
        <f>_xlfn.XLOOKUP(事故加停電時間!$B243,饋線資料表[饋線
代號],饋線資料表[饋線別],"找不到")</f>
        <v>找不到</v>
      </c>
      <c r="Z243" s="1589"/>
      <c r="AA243" s="1781" t="e">
        <f>VLOOKUP(AB243,'69線名'!$K$4:$L$114,2, )</f>
        <v>#N/A</v>
      </c>
      <c r="AB243" s="1757"/>
      <c r="AC243" s="1595"/>
      <c r="AD243" s="1560"/>
      <c r="AE243" s="1564">
        <f>_xlfn.XLOOKUP(事故加停電時間!$B243,線名!$A$4:$A$3600,線名!$S$4:$S$3600,"找不到")</f>
        <v>0</v>
      </c>
      <c r="AF243" s="1794"/>
      <c r="AG243" s="1566"/>
      <c r="AH243" s="1567"/>
    </row>
    <row r="244" spans="2:34" ht="14.45" customHeight="1">
      <c r="B244" s="1760"/>
      <c r="C244" s="1761"/>
      <c r="D244" s="1718"/>
      <c r="E244" s="1571"/>
      <c r="F244" s="1571"/>
      <c r="G244" s="1572">
        <f t="shared" si="63"/>
        <v>0</v>
      </c>
      <c r="H244" s="1572">
        <f t="shared" si="64"/>
        <v>0</v>
      </c>
      <c r="I244" s="1644"/>
      <c r="J244" s="1644"/>
      <c r="K244" s="1574">
        <f t="shared" si="65"/>
        <v>0</v>
      </c>
      <c r="L244" s="1574">
        <f t="shared" si="66"/>
        <v>0</v>
      </c>
      <c r="M244" s="1644"/>
      <c r="N244" s="1644"/>
      <c r="O244" s="1574">
        <f t="shared" si="67"/>
        <v>0</v>
      </c>
      <c r="P244" s="1574">
        <f t="shared" si="68"/>
        <v>0</v>
      </c>
      <c r="Q244" s="1574"/>
      <c r="R244" s="1575">
        <f t="shared" si="82"/>
        <v>0</v>
      </c>
      <c r="S244" s="1575">
        <f t="shared" si="83"/>
        <v>0</v>
      </c>
      <c r="T244" s="1574">
        <f t="shared" si="84"/>
        <v>0</v>
      </c>
      <c r="U244" s="1556">
        <f t="shared" si="78"/>
        <v>0</v>
      </c>
      <c r="V244" s="1556">
        <f t="shared" si="79"/>
        <v>0</v>
      </c>
      <c r="W244" s="1645"/>
      <c r="X244" s="1578" t="str">
        <f>_xlfn.XLOOKUP(事故加停電時間!$B244,饋線資料表[饋線
代號],饋線資料表[S/S],"找不到")</f>
        <v>找不到</v>
      </c>
      <c r="Y244" s="1578" t="str">
        <f>_xlfn.XLOOKUP(事故加停電時間!$B244,饋線資料表[饋線
代號],饋線資料表[饋線別],"找不到")</f>
        <v>找不到</v>
      </c>
      <c r="Z244" s="1579"/>
      <c r="AA244" s="1778" t="e">
        <f>VLOOKUP(AB244,'69線名'!$K$4:$L$114,2, )</f>
        <v>#N/A</v>
      </c>
      <c r="AB244" s="1763"/>
      <c r="AC244" s="1600"/>
      <c r="AD244" s="1578"/>
      <c r="AE244" s="1583">
        <f>_xlfn.XLOOKUP(事故加停電時間!$B244,線名!$A$4:$A$3600,線名!$S$4:$S$3600,"找不到")</f>
        <v>0</v>
      </c>
      <c r="AF244" s="1795"/>
      <c r="AG244" s="1585"/>
      <c r="AH244" s="1586"/>
    </row>
    <row r="245" spans="2:34" ht="14.45" customHeight="1">
      <c r="B245" s="1754"/>
      <c r="C245" s="1755"/>
      <c r="D245" s="1750"/>
      <c r="E245" s="1553"/>
      <c r="F245" s="1553"/>
      <c r="G245" s="1554">
        <f t="shared" si="63"/>
        <v>0</v>
      </c>
      <c r="H245" s="1554">
        <f t="shared" si="64"/>
        <v>0</v>
      </c>
      <c r="I245" s="1650"/>
      <c r="J245" s="1650"/>
      <c r="K245" s="1556">
        <f t="shared" si="65"/>
        <v>0</v>
      </c>
      <c r="L245" s="1556">
        <f t="shared" si="66"/>
        <v>0</v>
      </c>
      <c r="M245" s="1650"/>
      <c r="N245" s="1650"/>
      <c r="O245" s="1556">
        <f t="shared" si="67"/>
        <v>0</v>
      </c>
      <c r="P245" s="1556">
        <f t="shared" si="68"/>
        <v>0</v>
      </c>
      <c r="Q245" s="1556"/>
      <c r="R245" s="1557">
        <f t="shared" si="82"/>
        <v>0</v>
      </c>
      <c r="S245" s="1557">
        <f t="shared" si="83"/>
        <v>0</v>
      </c>
      <c r="T245" s="1556">
        <f t="shared" si="84"/>
        <v>0</v>
      </c>
      <c r="U245" s="1556">
        <f t="shared" si="78"/>
        <v>0</v>
      </c>
      <c r="V245" s="1556">
        <f t="shared" si="79"/>
        <v>0</v>
      </c>
      <c r="W245" s="1651"/>
      <c r="X245" s="1560" t="str">
        <f>_xlfn.XLOOKUP(事故加停電時間!$B245,饋線資料表[饋線
代號],饋線資料表[S/S],"找不到")</f>
        <v>找不到</v>
      </c>
      <c r="Y245" s="1560" t="str">
        <f>_xlfn.XLOOKUP(事故加停電時間!$B245,饋線資料表[饋線
代號],饋線資料表[饋線別],"找不到")</f>
        <v>找不到</v>
      </c>
      <c r="Z245" s="1589"/>
      <c r="AA245" s="1781" t="e">
        <f>VLOOKUP(AB245,'69線名'!$K$4:$L$114,2, )</f>
        <v>#N/A</v>
      </c>
      <c r="AB245" s="1757"/>
      <c r="AC245" s="1595"/>
      <c r="AD245" s="1560"/>
      <c r="AE245" s="1564">
        <f>_xlfn.XLOOKUP(事故加停電時間!$B245,線名!$A$4:$A$3600,線名!$S$4:$S$3600,"找不到")</f>
        <v>0</v>
      </c>
      <c r="AF245" s="1794"/>
      <c r="AG245" s="1566"/>
      <c r="AH245" s="1567"/>
    </row>
    <row r="246" spans="2:34" ht="14.45" customHeight="1">
      <c r="B246" s="1760"/>
      <c r="C246" s="1761"/>
      <c r="D246" s="1718"/>
      <c r="E246" s="1571"/>
      <c r="F246" s="1571"/>
      <c r="G246" s="1572">
        <f t="shared" si="63"/>
        <v>0</v>
      </c>
      <c r="H246" s="1572">
        <f t="shared" si="64"/>
        <v>0</v>
      </c>
      <c r="I246" s="1644"/>
      <c r="J246" s="1644"/>
      <c r="K246" s="1574">
        <f t="shared" si="65"/>
        <v>0</v>
      </c>
      <c r="L246" s="1574">
        <f t="shared" si="66"/>
        <v>0</v>
      </c>
      <c r="M246" s="1644"/>
      <c r="N246" s="1644"/>
      <c r="O246" s="1574">
        <f t="shared" si="67"/>
        <v>0</v>
      </c>
      <c r="P246" s="1574">
        <f t="shared" si="68"/>
        <v>0</v>
      </c>
      <c r="Q246" s="1574"/>
      <c r="R246" s="1575">
        <f t="shared" si="82"/>
        <v>0</v>
      </c>
      <c r="S246" s="1575">
        <f t="shared" si="83"/>
        <v>0</v>
      </c>
      <c r="T246" s="1574">
        <f t="shared" si="84"/>
        <v>0</v>
      </c>
      <c r="U246" s="1556">
        <f t="shared" si="78"/>
        <v>0</v>
      </c>
      <c r="V246" s="1556">
        <f t="shared" si="79"/>
        <v>0</v>
      </c>
      <c r="W246" s="1645"/>
      <c r="X246" s="1578" t="str">
        <f>_xlfn.XLOOKUP(事故加停電時間!$B246,饋線資料表[饋線
代號],饋線資料表[S/S],"找不到")</f>
        <v>找不到</v>
      </c>
      <c r="Y246" s="1578" t="str">
        <f>_xlfn.XLOOKUP(事故加停電時間!$B246,饋線資料表[饋線
代號],饋線資料表[饋線別],"找不到")</f>
        <v>找不到</v>
      </c>
      <c r="Z246" s="1579"/>
      <c r="AA246" s="1778" t="e">
        <f>VLOOKUP(AB246,'69線名'!$K$4:$L$114,2, )</f>
        <v>#N/A</v>
      </c>
      <c r="AB246" s="1763"/>
      <c r="AC246" s="1600"/>
      <c r="AD246" s="1578"/>
      <c r="AE246" s="1583">
        <f>_xlfn.XLOOKUP(事故加停電時間!$B246,線名!$A$4:$A$3600,線名!$S$4:$S$3600,"找不到")</f>
        <v>0</v>
      </c>
      <c r="AF246" s="1795"/>
      <c r="AG246" s="1585"/>
      <c r="AH246" s="1586"/>
    </row>
    <row r="247" spans="2:34" ht="14.45" customHeight="1">
      <c r="B247" s="1754"/>
      <c r="C247" s="1755"/>
      <c r="D247" s="1750"/>
      <c r="E247" s="1553"/>
      <c r="F247" s="1553"/>
      <c r="G247" s="1554">
        <f t="shared" si="63"/>
        <v>0</v>
      </c>
      <c r="H247" s="1554">
        <f t="shared" si="64"/>
        <v>0</v>
      </c>
      <c r="I247" s="1650"/>
      <c r="J247" s="1650"/>
      <c r="K247" s="1556">
        <f t="shared" si="65"/>
        <v>0</v>
      </c>
      <c r="L247" s="1556">
        <f t="shared" si="66"/>
        <v>0</v>
      </c>
      <c r="M247" s="1650"/>
      <c r="N247" s="1650"/>
      <c r="O247" s="1556">
        <f t="shared" si="67"/>
        <v>0</v>
      </c>
      <c r="P247" s="1556">
        <f t="shared" si="68"/>
        <v>0</v>
      </c>
      <c r="Q247" s="1556"/>
      <c r="R247" s="1557">
        <f t="shared" si="82"/>
        <v>0</v>
      </c>
      <c r="S247" s="1557">
        <f t="shared" si="83"/>
        <v>0</v>
      </c>
      <c r="T247" s="1556">
        <f t="shared" si="84"/>
        <v>0</v>
      </c>
      <c r="U247" s="1556">
        <f t="shared" si="78"/>
        <v>0</v>
      </c>
      <c r="V247" s="1556">
        <f t="shared" si="79"/>
        <v>0</v>
      </c>
      <c r="W247" s="1651"/>
      <c r="X247" s="1560" t="str">
        <f>_xlfn.XLOOKUP(事故加停電時間!$B247,饋線資料表[饋線
代號],饋線資料表[S/S],"找不到")</f>
        <v>找不到</v>
      </c>
      <c r="Y247" s="1560" t="str">
        <f>_xlfn.XLOOKUP(事故加停電時間!$B247,饋線資料表[饋線
代號],饋線資料表[饋線別],"找不到")</f>
        <v>找不到</v>
      </c>
      <c r="Z247" s="1589"/>
      <c r="AA247" s="1781" t="e">
        <f>VLOOKUP(AB247,'69線名'!$K$4:$L$114,2, )</f>
        <v>#N/A</v>
      </c>
      <c r="AB247" s="1757"/>
      <c r="AC247" s="1595"/>
      <c r="AD247" s="1560"/>
      <c r="AE247" s="1564">
        <f>_xlfn.XLOOKUP(事故加停電時間!$B247,線名!$A$4:$A$3600,線名!$S$4:$S$3600,"找不到")</f>
        <v>0</v>
      </c>
      <c r="AF247" s="1794"/>
      <c r="AG247" s="1566"/>
      <c r="AH247" s="1567"/>
    </row>
    <row r="248" spans="2:34" ht="14.45" customHeight="1">
      <c r="B248" s="1760"/>
      <c r="C248" s="1761"/>
      <c r="D248" s="1718"/>
      <c r="E248" s="1571"/>
      <c r="F248" s="1571"/>
      <c r="G248" s="1572">
        <f t="shared" si="63"/>
        <v>0</v>
      </c>
      <c r="H248" s="1572">
        <f t="shared" si="64"/>
        <v>0</v>
      </c>
      <c r="I248" s="1644"/>
      <c r="J248" s="1644"/>
      <c r="K248" s="1574">
        <f t="shared" si="65"/>
        <v>0</v>
      </c>
      <c r="L248" s="1574">
        <f t="shared" si="66"/>
        <v>0</v>
      </c>
      <c r="M248" s="1644"/>
      <c r="N248" s="1644"/>
      <c r="O248" s="1574">
        <f t="shared" si="67"/>
        <v>0</v>
      </c>
      <c r="P248" s="1574">
        <f t="shared" si="68"/>
        <v>0</v>
      </c>
      <c r="Q248" s="1574"/>
      <c r="R248" s="1575">
        <f t="shared" si="82"/>
        <v>0</v>
      </c>
      <c r="S248" s="1575">
        <f t="shared" si="83"/>
        <v>0</v>
      </c>
      <c r="T248" s="1574">
        <f t="shared" si="84"/>
        <v>0</v>
      </c>
      <c r="U248" s="1556">
        <f t="shared" si="78"/>
        <v>0</v>
      </c>
      <c r="V248" s="1556">
        <f t="shared" si="79"/>
        <v>0</v>
      </c>
      <c r="W248" s="1645"/>
      <c r="X248" s="1578" t="str">
        <f>_xlfn.XLOOKUP(事故加停電時間!$B248,饋線資料表[饋線
代號],饋線資料表[S/S],"找不到")</f>
        <v>找不到</v>
      </c>
      <c r="Y248" s="1578" t="str">
        <f>_xlfn.XLOOKUP(事故加停電時間!$B248,饋線資料表[饋線
代號],饋線資料表[饋線別],"找不到")</f>
        <v>找不到</v>
      </c>
      <c r="Z248" s="1579"/>
      <c r="AA248" s="1778" t="e">
        <f>VLOOKUP(AB248,'69線名'!$K$4:$L$114,2, )</f>
        <v>#N/A</v>
      </c>
      <c r="AB248" s="1763"/>
      <c r="AC248" s="1600"/>
      <c r="AD248" s="1578"/>
      <c r="AE248" s="1583">
        <f>_xlfn.XLOOKUP(事故加停電時間!$B248,線名!$A$4:$A$3600,線名!$S$4:$S$3600,"找不到")</f>
        <v>0</v>
      </c>
      <c r="AF248" s="1795"/>
      <c r="AG248" s="1585"/>
      <c r="AH248" s="1586"/>
    </row>
    <row r="249" spans="2:34" ht="14.45" customHeight="1">
      <c r="B249" s="1754"/>
      <c r="C249" s="1755"/>
      <c r="D249" s="1750"/>
      <c r="E249" s="1553"/>
      <c r="F249" s="1553"/>
      <c r="G249" s="1554">
        <f t="shared" si="63"/>
        <v>0</v>
      </c>
      <c r="H249" s="1554">
        <f t="shared" si="64"/>
        <v>0</v>
      </c>
      <c r="I249" s="1650"/>
      <c r="J249" s="1650"/>
      <c r="K249" s="1556">
        <f t="shared" si="65"/>
        <v>0</v>
      </c>
      <c r="L249" s="1556">
        <f t="shared" si="66"/>
        <v>0</v>
      </c>
      <c r="M249" s="1650"/>
      <c r="N249" s="1650"/>
      <c r="O249" s="1556">
        <f t="shared" si="67"/>
        <v>0</v>
      </c>
      <c r="P249" s="1556">
        <f t="shared" si="68"/>
        <v>0</v>
      </c>
      <c r="Q249" s="1556"/>
      <c r="R249" s="1557">
        <f t="shared" si="82"/>
        <v>0</v>
      </c>
      <c r="S249" s="1557">
        <f t="shared" si="83"/>
        <v>0</v>
      </c>
      <c r="T249" s="1556">
        <f t="shared" si="84"/>
        <v>0</v>
      </c>
      <c r="U249" s="1556">
        <f t="shared" si="78"/>
        <v>0</v>
      </c>
      <c r="V249" s="1556">
        <f t="shared" si="79"/>
        <v>0</v>
      </c>
      <c r="W249" s="1651"/>
      <c r="X249" s="1560" t="str">
        <f>_xlfn.XLOOKUP(事故加停電時間!$B249,饋線資料表[饋線
代號],饋線資料表[S/S],"找不到")</f>
        <v>找不到</v>
      </c>
      <c r="Y249" s="1560" t="str">
        <f>_xlfn.XLOOKUP(事故加停電時間!$B249,饋線資料表[饋線
代號],饋線資料表[饋線別],"找不到")</f>
        <v>找不到</v>
      </c>
      <c r="Z249" s="1589"/>
      <c r="AA249" s="1781" t="e">
        <f>VLOOKUP(AB249,'69線名'!$K$4:$L$114,2, )</f>
        <v>#N/A</v>
      </c>
      <c r="AB249" s="1757"/>
      <c r="AC249" s="1595"/>
      <c r="AD249" s="1560"/>
      <c r="AE249" s="1564">
        <f>_xlfn.XLOOKUP(事故加停電時間!$B249,線名!$A$4:$A$3600,線名!$S$4:$S$3600,"找不到")</f>
        <v>0</v>
      </c>
      <c r="AF249" s="1794"/>
      <c r="AG249" s="1566"/>
      <c r="AH249" s="1567"/>
    </row>
    <row r="250" spans="2:34" ht="14.45" customHeight="1">
      <c r="B250" s="1760"/>
      <c r="C250" s="1761"/>
      <c r="D250" s="1718"/>
      <c r="E250" s="1571"/>
      <c r="F250" s="1571"/>
      <c r="G250" s="1572">
        <f t="shared" si="63"/>
        <v>0</v>
      </c>
      <c r="H250" s="1572">
        <f t="shared" si="64"/>
        <v>0</v>
      </c>
      <c r="I250" s="1644"/>
      <c r="J250" s="1644"/>
      <c r="K250" s="1574">
        <f t="shared" si="65"/>
        <v>0</v>
      </c>
      <c r="L250" s="1574">
        <f t="shared" si="66"/>
        <v>0</v>
      </c>
      <c r="M250" s="1644"/>
      <c r="N250" s="1644"/>
      <c r="O250" s="1574">
        <f t="shared" si="67"/>
        <v>0</v>
      </c>
      <c r="P250" s="1574">
        <f t="shared" si="68"/>
        <v>0</v>
      </c>
      <c r="Q250" s="1574"/>
      <c r="R250" s="1575">
        <f t="shared" ref="R250:R281" si="85">Q250*N250/918878</f>
        <v>0</v>
      </c>
      <c r="S250" s="1575">
        <f t="shared" ref="S250:S281" si="86">Q250*R250/918878</f>
        <v>0</v>
      </c>
      <c r="T250" s="1574">
        <f t="shared" ref="T250:T284" si="87">R250/918878</f>
        <v>0</v>
      </c>
      <c r="U250" s="1556">
        <f t="shared" si="78"/>
        <v>0</v>
      </c>
      <c r="V250" s="1556">
        <f t="shared" si="79"/>
        <v>0</v>
      </c>
      <c r="W250" s="1645"/>
      <c r="X250" s="1578" t="str">
        <f>_xlfn.XLOOKUP(事故加停電時間!$B250,饋線資料表[饋線
代號],饋線資料表[S/S],"找不到")</f>
        <v>找不到</v>
      </c>
      <c r="Y250" s="1578" t="str">
        <f>_xlfn.XLOOKUP(事故加停電時間!$B250,饋線資料表[饋線
代號],饋線資料表[饋線別],"找不到")</f>
        <v>找不到</v>
      </c>
      <c r="Z250" s="1579"/>
      <c r="AA250" s="1778" t="e">
        <f>VLOOKUP(AB250,'69線名'!$K$4:$L$114,2, )</f>
        <v>#N/A</v>
      </c>
      <c r="AB250" s="1763"/>
      <c r="AC250" s="1600"/>
      <c r="AD250" s="1578"/>
      <c r="AE250" s="1583">
        <f>_xlfn.XLOOKUP(事故加停電時間!$B250,線名!$A$4:$A$3600,線名!$S$4:$S$3600,"找不到")</f>
        <v>0</v>
      </c>
      <c r="AF250" s="1795"/>
      <c r="AG250" s="1585"/>
      <c r="AH250" s="1586"/>
    </row>
    <row r="251" spans="2:34" ht="14.45" customHeight="1">
      <c r="B251" s="1754"/>
      <c r="C251" s="1755"/>
      <c r="D251" s="1750"/>
      <c r="E251" s="1553"/>
      <c r="F251" s="1553"/>
      <c r="G251" s="1554">
        <f t="shared" si="63"/>
        <v>0</v>
      </c>
      <c r="H251" s="1554">
        <f t="shared" si="64"/>
        <v>0</v>
      </c>
      <c r="I251" s="1650"/>
      <c r="J251" s="1650"/>
      <c r="K251" s="1556">
        <f t="shared" si="65"/>
        <v>0</v>
      </c>
      <c r="L251" s="1556">
        <f t="shared" si="66"/>
        <v>0</v>
      </c>
      <c r="M251" s="1650"/>
      <c r="N251" s="1650"/>
      <c r="O251" s="1556">
        <f t="shared" si="67"/>
        <v>0</v>
      </c>
      <c r="P251" s="1556">
        <f t="shared" si="68"/>
        <v>0</v>
      </c>
      <c r="Q251" s="1556"/>
      <c r="R251" s="1557">
        <f t="shared" si="85"/>
        <v>0</v>
      </c>
      <c r="S251" s="1557">
        <f t="shared" si="86"/>
        <v>0</v>
      </c>
      <c r="T251" s="1556">
        <f t="shared" si="87"/>
        <v>0</v>
      </c>
      <c r="U251" s="1556">
        <f t="shared" si="78"/>
        <v>0</v>
      </c>
      <c r="V251" s="1556">
        <f t="shared" si="79"/>
        <v>0</v>
      </c>
      <c r="W251" s="1651"/>
      <c r="X251" s="1560" t="str">
        <f>_xlfn.XLOOKUP(事故加停電時間!$B251,饋線資料表[饋線
代號],饋線資料表[S/S],"找不到")</f>
        <v>找不到</v>
      </c>
      <c r="Y251" s="1560" t="str">
        <f>_xlfn.XLOOKUP(事故加停電時間!$B251,饋線資料表[饋線
代號],饋線資料表[饋線別],"找不到")</f>
        <v>找不到</v>
      </c>
      <c r="Z251" s="1589"/>
      <c r="AA251" s="1781" t="e">
        <f>VLOOKUP(AB251,'69線名'!$K$4:$L$114,2, )</f>
        <v>#N/A</v>
      </c>
      <c r="AB251" s="1757"/>
      <c r="AC251" s="1595"/>
      <c r="AD251" s="1560"/>
      <c r="AE251" s="1564">
        <f>_xlfn.XLOOKUP(事故加停電時間!$B251,線名!$A$4:$A$3600,線名!$S$4:$S$3600,"找不到")</f>
        <v>0</v>
      </c>
      <c r="AF251" s="1794"/>
      <c r="AG251" s="1566"/>
      <c r="AH251" s="1567"/>
    </row>
    <row r="252" spans="2:34" ht="14.45" customHeight="1">
      <c r="B252" s="1760"/>
      <c r="C252" s="1761"/>
      <c r="D252" s="1718"/>
      <c r="E252" s="1571"/>
      <c r="F252" s="1571"/>
      <c r="G252" s="1572">
        <f t="shared" si="63"/>
        <v>0</v>
      </c>
      <c r="H252" s="1572">
        <f t="shared" si="64"/>
        <v>0</v>
      </c>
      <c r="I252" s="1644"/>
      <c r="J252" s="1644"/>
      <c r="K252" s="1574">
        <f t="shared" si="65"/>
        <v>0</v>
      </c>
      <c r="L252" s="1574">
        <f t="shared" si="66"/>
        <v>0</v>
      </c>
      <c r="M252" s="1644"/>
      <c r="N252" s="1644"/>
      <c r="O252" s="1574">
        <f t="shared" si="67"/>
        <v>0</v>
      </c>
      <c r="P252" s="1574">
        <f t="shared" si="68"/>
        <v>0</v>
      </c>
      <c r="Q252" s="1574"/>
      <c r="R252" s="1575">
        <f t="shared" si="85"/>
        <v>0</v>
      </c>
      <c r="S252" s="1575">
        <f t="shared" si="86"/>
        <v>0</v>
      </c>
      <c r="T252" s="1574">
        <f t="shared" si="87"/>
        <v>0</v>
      </c>
      <c r="U252" s="1556">
        <f t="shared" si="78"/>
        <v>0</v>
      </c>
      <c r="V252" s="1556">
        <f t="shared" si="79"/>
        <v>0</v>
      </c>
      <c r="W252" s="1645"/>
      <c r="X252" s="1578" t="str">
        <f>_xlfn.XLOOKUP(事故加停電時間!$B252,饋線資料表[饋線
代號],饋線資料表[S/S],"找不到")</f>
        <v>找不到</v>
      </c>
      <c r="Y252" s="1578" t="str">
        <f>_xlfn.XLOOKUP(事故加停電時間!$B252,饋線資料表[饋線
代號],饋線資料表[饋線別],"找不到")</f>
        <v>找不到</v>
      </c>
      <c r="Z252" s="1579"/>
      <c r="AA252" s="1778" t="e">
        <f>VLOOKUP(AB252,'69線名'!$K$4:$L$114,2, )</f>
        <v>#N/A</v>
      </c>
      <c r="AB252" s="1763"/>
      <c r="AC252" s="1600"/>
      <c r="AD252" s="1578"/>
      <c r="AE252" s="1583">
        <f>_xlfn.XLOOKUP(事故加停電時間!$B252,線名!$A$4:$A$3600,線名!$S$4:$S$3600,"找不到")</f>
        <v>0</v>
      </c>
      <c r="AF252" s="1795"/>
      <c r="AG252" s="1585"/>
      <c r="AH252" s="1586"/>
    </row>
    <row r="253" spans="2:34" ht="14.45" customHeight="1">
      <c r="B253" s="1754"/>
      <c r="C253" s="1755"/>
      <c r="D253" s="1750"/>
      <c r="E253" s="1553"/>
      <c r="F253" s="1553"/>
      <c r="G253" s="1554">
        <f t="shared" si="63"/>
        <v>0</v>
      </c>
      <c r="H253" s="1554">
        <f t="shared" si="64"/>
        <v>0</v>
      </c>
      <c r="I253" s="1650"/>
      <c r="J253" s="1650"/>
      <c r="K253" s="1556">
        <f t="shared" si="65"/>
        <v>0</v>
      </c>
      <c r="L253" s="1556">
        <f t="shared" si="66"/>
        <v>0</v>
      </c>
      <c r="M253" s="1650"/>
      <c r="N253" s="1650"/>
      <c r="O253" s="1556">
        <f t="shared" si="67"/>
        <v>0</v>
      </c>
      <c r="P253" s="1556">
        <f t="shared" si="68"/>
        <v>0</v>
      </c>
      <c r="Q253" s="1556"/>
      <c r="R253" s="1557">
        <f t="shared" si="85"/>
        <v>0</v>
      </c>
      <c r="S253" s="1557">
        <f t="shared" si="86"/>
        <v>0</v>
      </c>
      <c r="T253" s="1556">
        <f t="shared" si="87"/>
        <v>0</v>
      </c>
      <c r="U253" s="1556">
        <f t="shared" si="78"/>
        <v>0</v>
      </c>
      <c r="V253" s="1556">
        <f t="shared" si="79"/>
        <v>0</v>
      </c>
      <c r="W253" s="1651"/>
      <c r="X253" s="1560" t="str">
        <f>_xlfn.XLOOKUP(事故加停電時間!$B253,饋線資料表[饋線
代號],饋線資料表[S/S],"找不到")</f>
        <v>找不到</v>
      </c>
      <c r="Y253" s="1560" t="str">
        <f>_xlfn.XLOOKUP(事故加停電時間!$B253,饋線資料表[饋線
代號],饋線資料表[饋線別],"找不到")</f>
        <v>找不到</v>
      </c>
      <c r="Z253" s="1589"/>
      <c r="AA253" s="1781" t="e">
        <f>VLOOKUP(AB253,'69線名'!$K$4:$L$114,2, )</f>
        <v>#N/A</v>
      </c>
      <c r="AB253" s="1757"/>
      <c r="AC253" s="1595"/>
      <c r="AD253" s="1560"/>
      <c r="AE253" s="1564">
        <f>_xlfn.XLOOKUP(事故加停電時間!$B253,線名!$A$4:$A$3600,線名!$S$4:$S$3600,"找不到")</f>
        <v>0</v>
      </c>
      <c r="AF253" s="1794"/>
      <c r="AG253" s="1566"/>
      <c r="AH253" s="1567"/>
    </row>
    <row r="254" spans="2:34" ht="14.45" customHeight="1">
      <c r="B254" s="1760"/>
      <c r="C254" s="1761"/>
      <c r="D254" s="1718"/>
      <c r="E254" s="1571"/>
      <c r="F254" s="1571"/>
      <c r="G254" s="1572">
        <f t="shared" si="63"/>
        <v>0</v>
      </c>
      <c r="H254" s="1572">
        <f t="shared" si="64"/>
        <v>0</v>
      </c>
      <c r="I254" s="1644"/>
      <c r="J254" s="1644"/>
      <c r="K254" s="1574">
        <f t="shared" si="65"/>
        <v>0</v>
      </c>
      <c r="L254" s="1574">
        <f t="shared" si="66"/>
        <v>0</v>
      </c>
      <c r="M254" s="1644"/>
      <c r="N254" s="1644"/>
      <c r="O254" s="1574">
        <f t="shared" si="67"/>
        <v>0</v>
      </c>
      <c r="P254" s="1574">
        <f t="shared" si="68"/>
        <v>0</v>
      </c>
      <c r="Q254" s="1574"/>
      <c r="R254" s="1575">
        <f t="shared" si="85"/>
        <v>0</v>
      </c>
      <c r="S254" s="1575">
        <f t="shared" si="86"/>
        <v>0</v>
      </c>
      <c r="T254" s="1574">
        <f t="shared" si="87"/>
        <v>0</v>
      </c>
      <c r="U254" s="1556">
        <f t="shared" si="78"/>
        <v>0</v>
      </c>
      <c r="V254" s="1556">
        <f t="shared" si="79"/>
        <v>0</v>
      </c>
      <c r="W254" s="1645"/>
      <c r="X254" s="1578" t="str">
        <f>_xlfn.XLOOKUP(事故加停電時間!$B254,饋線資料表[饋線
代號],饋線資料表[S/S],"找不到")</f>
        <v>找不到</v>
      </c>
      <c r="Y254" s="1578" t="str">
        <f>_xlfn.XLOOKUP(事故加停電時間!$B254,饋線資料表[饋線
代號],饋線資料表[饋線別],"找不到")</f>
        <v>找不到</v>
      </c>
      <c r="Z254" s="1579"/>
      <c r="AA254" s="1778" t="e">
        <f>VLOOKUP(AB254,'69線名'!$K$4:$L$114,2, )</f>
        <v>#N/A</v>
      </c>
      <c r="AB254" s="1763"/>
      <c r="AC254" s="1600"/>
      <c r="AD254" s="1578"/>
      <c r="AE254" s="1583">
        <f>_xlfn.XLOOKUP(事故加停電時間!$B254,線名!$A$4:$A$3600,線名!$S$4:$S$3600,"找不到")</f>
        <v>0</v>
      </c>
      <c r="AF254" s="1795"/>
      <c r="AG254" s="1585"/>
      <c r="AH254" s="1586"/>
    </row>
    <row r="255" spans="2:34" ht="14.45" customHeight="1">
      <c r="B255" s="1754"/>
      <c r="C255" s="1755"/>
      <c r="D255" s="1750"/>
      <c r="E255" s="1553"/>
      <c r="F255" s="1553"/>
      <c r="G255" s="1554">
        <f t="shared" si="63"/>
        <v>0</v>
      </c>
      <c r="H255" s="1554">
        <f t="shared" si="64"/>
        <v>0</v>
      </c>
      <c r="I255" s="1650"/>
      <c r="J255" s="1650"/>
      <c r="K255" s="1556">
        <f t="shared" si="65"/>
        <v>0</v>
      </c>
      <c r="L255" s="1556">
        <f t="shared" si="66"/>
        <v>0</v>
      </c>
      <c r="M255" s="1650"/>
      <c r="N255" s="1650"/>
      <c r="O255" s="1556">
        <f t="shared" si="67"/>
        <v>0</v>
      </c>
      <c r="P255" s="1556">
        <f t="shared" si="68"/>
        <v>0</v>
      </c>
      <c r="Q255" s="1556"/>
      <c r="R255" s="1557">
        <f t="shared" si="85"/>
        <v>0</v>
      </c>
      <c r="S255" s="1557">
        <f t="shared" si="86"/>
        <v>0</v>
      </c>
      <c r="T255" s="1556">
        <f t="shared" si="87"/>
        <v>0</v>
      </c>
      <c r="U255" s="1556">
        <f t="shared" si="78"/>
        <v>0</v>
      </c>
      <c r="V255" s="1556">
        <f t="shared" si="79"/>
        <v>0</v>
      </c>
      <c r="W255" s="1651"/>
      <c r="X255" s="1560" t="str">
        <f>_xlfn.XLOOKUP(事故加停電時間!$B255,饋線資料表[饋線
代號],饋線資料表[S/S],"找不到")</f>
        <v>找不到</v>
      </c>
      <c r="Y255" s="1560" t="str">
        <f>_xlfn.XLOOKUP(事故加停電時間!$B255,饋線資料表[饋線
代號],饋線資料表[饋線別],"找不到")</f>
        <v>找不到</v>
      </c>
      <c r="Z255" s="1589"/>
      <c r="AA255" s="1781" t="e">
        <f>VLOOKUP(AB255,'69線名'!$K$4:$L$114,2, )</f>
        <v>#N/A</v>
      </c>
      <c r="AB255" s="1757"/>
      <c r="AC255" s="1595"/>
      <c r="AD255" s="1560"/>
      <c r="AE255" s="1564">
        <f>_xlfn.XLOOKUP(事故加停電時間!$B255,線名!$A$4:$A$3600,線名!$S$4:$S$3600,"找不到")</f>
        <v>0</v>
      </c>
      <c r="AF255" s="1794"/>
      <c r="AG255" s="1566"/>
      <c r="AH255" s="1567"/>
    </row>
    <row r="256" spans="2:34" ht="14.45" customHeight="1">
      <c r="B256" s="1760"/>
      <c r="C256" s="1761"/>
      <c r="D256" s="1718"/>
      <c r="E256" s="1571"/>
      <c r="F256" s="1571"/>
      <c r="G256" s="1572">
        <f t="shared" si="63"/>
        <v>0</v>
      </c>
      <c r="H256" s="1572">
        <f t="shared" si="64"/>
        <v>0</v>
      </c>
      <c r="I256" s="1644"/>
      <c r="J256" s="1644"/>
      <c r="K256" s="1574">
        <f t="shared" si="65"/>
        <v>0</v>
      </c>
      <c r="L256" s="1574">
        <f t="shared" si="66"/>
        <v>0</v>
      </c>
      <c r="M256" s="1644"/>
      <c r="N256" s="1644"/>
      <c r="O256" s="1574">
        <f t="shared" si="67"/>
        <v>0</v>
      </c>
      <c r="P256" s="1574">
        <f t="shared" si="68"/>
        <v>0</v>
      </c>
      <c r="Q256" s="1574"/>
      <c r="R256" s="1575">
        <f t="shared" si="85"/>
        <v>0</v>
      </c>
      <c r="S256" s="1575">
        <f t="shared" si="86"/>
        <v>0</v>
      </c>
      <c r="T256" s="1574">
        <f t="shared" si="87"/>
        <v>0</v>
      </c>
      <c r="U256" s="1556">
        <f t="shared" si="78"/>
        <v>0</v>
      </c>
      <c r="V256" s="1556">
        <f t="shared" si="79"/>
        <v>0</v>
      </c>
      <c r="W256" s="1645"/>
      <c r="X256" s="1578" t="str">
        <f>_xlfn.XLOOKUP(事故加停電時間!$B256,饋線資料表[饋線
代號],饋線資料表[S/S],"找不到")</f>
        <v>找不到</v>
      </c>
      <c r="Y256" s="1578" t="str">
        <f>_xlfn.XLOOKUP(事故加停電時間!$B256,饋線資料表[饋線
代號],饋線資料表[饋線別],"找不到")</f>
        <v>找不到</v>
      </c>
      <c r="Z256" s="1579"/>
      <c r="AA256" s="1778" t="e">
        <f>VLOOKUP(AB256,'69線名'!$K$4:$L$114,2, )</f>
        <v>#N/A</v>
      </c>
      <c r="AB256" s="1763"/>
      <c r="AC256" s="1600"/>
      <c r="AD256" s="1578"/>
      <c r="AE256" s="1583">
        <f>_xlfn.XLOOKUP(事故加停電時間!$B256,線名!$A$4:$A$3600,線名!$S$4:$S$3600,"找不到")</f>
        <v>0</v>
      </c>
      <c r="AF256" s="1795"/>
      <c r="AG256" s="1585"/>
      <c r="AH256" s="1586"/>
    </row>
    <row r="257" spans="2:34" ht="14.45" customHeight="1">
      <c r="B257" s="1754"/>
      <c r="C257" s="1755"/>
      <c r="D257" s="1750"/>
      <c r="E257" s="1553"/>
      <c r="F257" s="1553"/>
      <c r="G257" s="1554">
        <f t="shared" si="63"/>
        <v>0</v>
      </c>
      <c r="H257" s="1554">
        <f t="shared" si="64"/>
        <v>0</v>
      </c>
      <c r="I257" s="1650"/>
      <c r="J257" s="1650"/>
      <c r="K257" s="1556">
        <f t="shared" si="65"/>
        <v>0</v>
      </c>
      <c r="L257" s="1556">
        <f t="shared" si="66"/>
        <v>0</v>
      </c>
      <c r="M257" s="1650"/>
      <c r="N257" s="1650"/>
      <c r="O257" s="1556">
        <f t="shared" si="67"/>
        <v>0</v>
      </c>
      <c r="P257" s="1556">
        <f t="shared" si="68"/>
        <v>0</v>
      </c>
      <c r="Q257" s="1556"/>
      <c r="R257" s="1557">
        <f t="shared" si="85"/>
        <v>0</v>
      </c>
      <c r="S257" s="1557">
        <f t="shared" si="86"/>
        <v>0</v>
      </c>
      <c r="T257" s="1556">
        <f t="shared" si="87"/>
        <v>0</v>
      </c>
      <c r="U257" s="1556">
        <f t="shared" si="78"/>
        <v>0</v>
      </c>
      <c r="V257" s="1556">
        <f t="shared" si="79"/>
        <v>0</v>
      </c>
      <c r="W257" s="1651"/>
      <c r="X257" s="1560" t="str">
        <f>_xlfn.XLOOKUP(事故加停電時間!$B257,饋線資料表[饋線
代號],饋線資料表[S/S],"找不到")</f>
        <v>找不到</v>
      </c>
      <c r="Y257" s="1560" t="str">
        <f>_xlfn.XLOOKUP(事故加停電時間!$B257,饋線資料表[饋線
代號],饋線資料表[饋線別],"找不到")</f>
        <v>找不到</v>
      </c>
      <c r="Z257" s="1589"/>
      <c r="AA257" s="1781" t="e">
        <f>VLOOKUP(AB257,'69線名'!$K$4:$L$114,2, )</f>
        <v>#N/A</v>
      </c>
      <c r="AB257" s="1757"/>
      <c r="AC257" s="1595"/>
      <c r="AD257" s="1560"/>
      <c r="AE257" s="1564">
        <f>_xlfn.XLOOKUP(事故加停電時間!$B257,線名!$A$4:$A$3600,線名!$S$4:$S$3600,"找不到")</f>
        <v>0</v>
      </c>
      <c r="AF257" s="1794"/>
      <c r="AG257" s="1566"/>
      <c r="AH257" s="1567"/>
    </row>
    <row r="258" spans="2:34" ht="14.45" customHeight="1">
      <c r="B258" s="1760"/>
      <c r="C258" s="1761"/>
      <c r="D258" s="1718"/>
      <c r="E258" s="1571"/>
      <c r="F258" s="1571"/>
      <c r="G258" s="1572">
        <f t="shared" si="63"/>
        <v>0</v>
      </c>
      <c r="H258" s="1572">
        <f t="shared" si="64"/>
        <v>0</v>
      </c>
      <c r="I258" s="1644"/>
      <c r="J258" s="1644"/>
      <c r="K258" s="1574">
        <f t="shared" si="65"/>
        <v>0</v>
      </c>
      <c r="L258" s="1574">
        <f t="shared" si="66"/>
        <v>0</v>
      </c>
      <c r="M258" s="1644"/>
      <c r="N258" s="1644"/>
      <c r="O258" s="1574">
        <f t="shared" si="67"/>
        <v>0</v>
      </c>
      <c r="P258" s="1574">
        <f t="shared" si="68"/>
        <v>0</v>
      </c>
      <c r="Q258" s="1574"/>
      <c r="R258" s="1575">
        <f t="shared" si="85"/>
        <v>0</v>
      </c>
      <c r="S258" s="1575">
        <f t="shared" si="86"/>
        <v>0</v>
      </c>
      <c r="T258" s="1574">
        <f t="shared" si="87"/>
        <v>0</v>
      </c>
      <c r="U258" s="1556">
        <f t="shared" si="78"/>
        <v>0</v>
      </c>
      <c r="V258" s="1556">
        <f t="shared" si="79"/>
        <v>0</v>
      </c>
      <c r="W258" s="1645"/>
      <c r="X258" s="1578" t="str">
        <f>_xlfn.XLOOKUP(事故加停電時間!$B258,饋線資料表[饋線
代號],饋線資料表[S/S],"找不到")</f>
        <v>找不到</v>
      </c>
      <c r="Y258" s="1578" t="str">
        <f>_xlfn.XLOOKUP(事故加停電時間!$B258,饋線資料表[饋線
代號],饋線資料表[饋線別],"找不到")</f>
        <v>找不到</v>
      </c>
      <c r="Z258" s="1579"/>
      <c r="AA258" s="1778" t="e">
        <f>VLOOKUP(AB258,'69線名'!$K$4:$L$114,2, )</f>
        <v>#N/A</v>
      </c>
      <c r="AB258" s="1763"/>
      <c r="AC258" s="1600"/>
      <c r="AD258" s="1578"/>
      <c r="AE258" s="1583">
        <f>_xlfn.XLOOKUP(事故加停電時間!$B258,線名!$A$4:$A$3600,線名!$S$4:$S$3600,"找不到")</f>
        <v>0</v>
      </c>
      <c r="AF258" s="1795"/>
      <c r="AG258" s="1585"/>
      <c r="AH258" s="1586"/>
    </row>
    <row r="259" spans="2:34" ht="14.45" customHeight="1">
      <c r="B259" s="1754"/>
      <c r="C259" s="1755"/>
      <c r="D259" s="1750"/>
      <c r="E259" s="1553"/>
      <c r="F259" s="1553"/>
      <c r="G259" s="1554">
        <f t="shared" si="63"/>
        <v>0</v>
      </c>
      <c r="H259" s="1554">
        <f t="shared" si="64"/>
        <v>0</v>
      </c>
      <c r="I259" s="1650"/>
      <c r="J259" s="1650"/>
      <c r="K259" s="1556">
        <f t="shared" si="65"/>
        <v>0</v>
      </c>
      <c r="L259" s="1556">
        <f t="shared" si="66"/>
        <v>0</v>
      </c>
      <c r="M259" s="1650"/>
      <c r="N259" s="1650"/>
      <c r="O259" s="1556">
        <f t="shared" si="67"/>
        <v>0</v>
      </c>
      <c r="P259" s="1556">
        <f t="shared" si="68"/>
        <v>0</v>
      </c>
      <c r="Q259" s="1556"/>
      <c r="R259" s="1557">
        <f t="shared" si="85"/>
        <v>0</v>
      </c>
      <c r="S259" s="1557">
        <f t="shared" si="86"/>
        <v>0</v>
      </c>
      <c r="T259" s="1556">
        <f t="shared" si="87"/>
        <v>0</v>
      </c>
      <c r="U259" s="1556">
        <f t="shared" si="78"/>
        <v>0</v>
      </c>
      <c r="V259" s="1556">
        <f t="shared" si="79"/>
        <v>0</v>
      </c>
      <c r="W259" s="1651"/>
      <c r="X259" s="1560" t="str">
        <f>_xlfn.XLOOKUP(事故加停電時間!$B259,饋線資料表[饋線
代號],饋線資料表[S/S],"找不到")</f>
        <v>找不到</v>
      </c>
      <c r="Y259" s="1560" t="str">
        <f>_xlfn.XLOOKUP(事故加停電時間!$B259,饋線資料表[饋線
代號],饋線資料表[饋線別],"找不到")</f>
        <v>找不到</v>
      </c>
      <c r="Z259" s="1589"/>
      <c r="AA259" s="1781" t="e">
        <f>VLOOKUP(AB259,'69線名'!$K$4:$L$114,2, )</f>
        <v>#N/A</v>
      </c>
      <c r="AB259" s="1757"/>
      <c r="AC259" s="1595"/>
      <c r="AD259" s="1560"/>
      <c r="AE259" s="1564">
        <f>_xlfn.XLOOKUP(事故加停電時間!$B259,線名!$A$4:$A$3600,線名!$S$4:$S$3600,"找不到")</f>
        <v>0</v>
      </c>
      <c r="AF259" s="1794"/>
      <c r="AG259" s="1566"/>
      <c r="AH259" s="1567"/>
    </row>
    <row r="260" spans="2:34" ht="14.45" customHeight="1">
      <c r="B260" s="1760"/>
      <c r="C260" s="1761"/>
      <c r="D260" s="1718"/>
      <c r="E260" s="1571"/>
      <c r="F260" s="1571"/>
      <c r="G260" s="1572">
        <f t="shared" si="63"/>
        <v>0</v>
      </c>
      <c r="H260" s="1572">
        <f t="shared" si="64"/>
        <v>0</v>
      </c>
      <c r="I260" s="1644"/>
      <c r="J260" s="1644"/>
      <c r="K260" s="1574">
        <f t="shared" si="65"/>
        <v>0</v>
      </c>
      <c r="L260" s="1574">
        <f t="shared" si="66"/>
        <v>0</v>
      </c>
      <c r="M260" s="1644"/>
      <c r="N260" s="1644"/>
      <c r="O260" s="1574">
        <f t="shared" si="67"/>
        <v>0</v>
      </c>
      <c r="P260" s="1574">
        <f t="shared" si="68"/>
        <v>0</v>
      </c>
      <c r="Q260" s="1574"/>
      <c r="R260" s="1575">
        <f t="shared" si="85"/>
        <v>0</v>
      </c>
      <c r="S260" s="1575">
        <f t="shared" si="86"/>
        <v>0</v>
      </c>
      <c r="T260" s="1574">
        <f t="shared" si="87"/>
        <v>0</v>
      </c>
      <c r="U260" s="1556">
        <f t="shared" si="78"/>
        <v>0</v>
      </c>
      <c r="V260" s="1556">
        <f t="shared" si="79"/>
        <v>0</v>
      </c>
      <c r="W260" s="1645"/>
      <c r="X260" s="1578" t="str">
        <f>_xlfn.XLOOKUP(事故加停電時間!$B260,饋線資料表[饋線
代號],饋線資料表[S/S],"找不到")</f>
        <v>找不到</v>
      </c>
      <c r="Y260" s="1578" t="str">
        <f>_xlfn.XLOOKUP(事故加停電時間!$B260,饋線資料表[饋線
代號],饋線資料表[饋線別],"找不到")</f>
        <v>找不到</v>
      </c>
      <c r="Z260" s="1579"/>
      <c r="AA260" s="1778" t="e">
        <f>VLOOKUP(AB260,'69線名'!$K$4:$L$114,2, )</f>
        <v>#N/A</v>
      </c>
      <c r="AB260" s="1763"/>
      <c r="AC260" s="1600"/>
      <c r="AD260" s="1578"/>
      <c r="AE260" s="1583">
        <f>_xlfn.XLOOKUP(事故加停電時間!$B260,線名!$A$4:$A$3600,線名!$S$4:$S$3600,"找不到")</f>
        <v>0</v>
      </c>
      <c r="AF260" s="1795"/>
      <c r="AG260" s="1585"/>
      <c r="AH260" s="1586"/>
    </row>
    <row r="261" spans="2:34" ht="14.45" customHeight="1">
      <c r="B261" s="1754"/>
      <c r="C261" s="1755"/>
      <c r="D261" s="1750"/>
      <c r="E261" s="1553"/>
      <c r="F261" s="1553"/>
      <c r="G261" s="1554">
        <f t="shared" si="63"/>
        <v>0</v>
      </c>
      <c r="H261" s="1554">
        <f t="shared" si="64"/>
        <v>0</v>
      </c>
      <c r="I261" s="1650"/>
      <c r="J261" s="1650"/>
      <c r="K261" s="1556">
        <f t="shared" si="65"/>
        <v>0</v>
      </c>
      <c r="L261" s="1556">
        <f t="shared" si="66"/>
        <v>0</v>
      </c>
      <c r="M261" s="1650"/>
      <c r="N261" s="1650"/>
      <c r="O261" s="1556">
        <f t="shared" si="67"/>
        <v>0</v>
      </c>
      <c r="P261" s="1556">
        <f t="shared" si="68"/>
        <v>0</v>
      </c>
      <c r="Q261" s="1556"/>
      <c r="R261" s="1557">
        <f t="shared" si="85"/>
        <v>0</v>
      </c>
      <c r="S261" s="1557">
        <f t="shared" si="86"/>
        <v>0</v>
      </c>
      <c r="T261" s="1556">
        <f t="shared" si="87"/>
        <v>0</v>
      </c>
      <c r="U261" s="1556">
        <f t="shared" si="78"/>
        <v>0</v>
      </c>
      <c r="V261" s="1556">
        <f t="shared" si="79"/>
        <v>0</v>
      </c>
      <c r="W261" s="1651"/>
      <c r="X261" s="1560" t="str">
        <f>_xlfn.XLOOKUP(事故加停電時間!$B261,饋線資料表[饋線
代號],饋線資料表[S/S],"找不到")</f>
        <v>找不到</v>
      </c>
      <c r="Y261" s="1560" t="str">
        <f>_xlfn.XLOOKUP(事故加停電時間!$B261,饋線資料表[饋線
代號],饋線資料表[饋線別],"找不到")</f>
        <v>找不到</v>
      </c>
      <c r="Z261" s="1589"/>
      <c r="AA261" s="1781" t="e">
        <f>VLOOKUP(AB261,'69線名'!$K$4:$L$114,2, )</f>
        <v>#N/A</v>
      </c>
      <c r="AB261" s="1757"/>
      <c r="AC261" s="1595"/>
      <c r="AD261" s="1560"/>
      <c r="AE261" s="1564">
        <f>_xlfn.XLOOKUP(事故加停電時間!$B261,線名!$A$4:$A$3600,線名!$S$4:$S$3600,"找不到")</f>
        <v>0</v>
      </c>
      <c r="AF261" s="1794"/>
      <c r="AG261" s="1566"/>
      <c r="AH261" s="1567"/>
    </row>
    <row r="262" spans="2:34" ht="14.45" customHeight="1">
      <c r="B262" s="1760"/>
      <c r="C262" s="1761"/>
      <c r="D262" s="1718"/>
      <c r="E262" s="1571"/>
      <c r="F262" s="1571"/>
      <c r="G262" s="1572">
        <f t="shared" si="63"/>
        <v>0</v>
      </c>
      <c r="H262" s="1572">
        <f t="shared" si="64"/>
        <v>0</v>
      </c>
      <c r="I262" s="1644"/>
      <c r="J262" s="1644"/>
      <c r="K262" s="1574">
        <f t="shared" si="65"/>
        <v>0</v>
      </c>
      <c r="L262" s="1574">
        <f t="shared" si="66"/>
        <v>0</v>
      </c>
      <c r="M262" s="1644"/>
      <c r="N262" s="1644"/>
      <c r="O262" s="1574">
        <f t="shared" si="67"/>
        <v>0</v>
      </c>
      <c r="P262" s="1574">
        <f t="shared" si="68"/>
        <v>0</v>
      </c>
      <c r="Q262" s="1574"/>
      <c r="R262" s="1575">
        <f t="shared" si="85"/>
        <v>0</v>
      </c>
      <c r="S262" s="1575">
        <f t="shared" si="86"/>
        <v>0</v>
      </c>
      <c r="T262" s="1574">
        <f t="shared" si="87"/>
        <v>0</v>
      </c>
      <c r="U262" s="1556">
        <f t="shared" si="78"/>
        <v>0</v>
      </c>
      <c r="V262" s="1556">
        <f t="shared" si="79"/>
        <v>0</v>
      </c>
      <c r="W262" s="1645"/>
      <c r="X262" s="1578" t="str">
        <f>_xlfn.XLOOKUP(事故加停電時間!$B262,饋線資料表[饋線
代號],饋線資料表[S/S],"找不到")</f>
        <v>找不到</v>
      </c>
      <c r="Y262" s="1578" t="str">
        <f>_xlfn.XLOOKUP(事故加停電時間!$B262,饋線資料表[饋線
代號],饋線資料表[饋線別],"找不到")</f>
        <v>找不到</v>
      </c>
      <c r="Z262" s="1579"/>
      <c r="AA262" s="1778" t="e">
        <f>VLOOKUP(AB262,'69線名'!$K$4:$L$114,2, )</f>
        <v>#N/A</v>
      </c>
      <c r="AB262" s="1763"/>
      <c r="AC262" s="1600"/>
      <c r="AD262" s="1578"/>
      <c r="AE262" s="1583">
        <f>_xlfn.XLOOKUP(事故加停電時間!$B262,線名!$A$4:$A$3600,線名!$S$4:$S$3600,"找不到")</f>
        <v>0</v>
      </c>
      <c r="AF262" s="1795"/>
      <c r="AG262" s="1585"/>
      <c r="AH262" s="1586"/>
    </row>
    <row r="263" spans="2:34" ht="14.45" customHeight="1">
      <c r="B263" s="1754"/>
      <c r="C263" s="1755"/>
      <c r="D263" s="1750"/>
      <c r="E263" s="1553"/>
      <c r="F263" s="1553"/>
      <c r="G263" s="1554">
        <f t="shared" si="63"/>
        <v>0</v>
      </c>
      <c r="H263" s="1554">
        <f t="shared" si="64"/>
        <v>0</v>
      </c>
      <c r="I263" s="1650"/>
      <c r="J263" s="1650"/>
      <c r="K263" s="1556">
        <f t="shared" si="65"/>
        <v>0</v>
      </c>
      <c r="L263" s="1556">
        <f t="shared" si="66"/>
        <v>0</v>
      </c>
      <c r="M263" s="1650"/>
      <c r="N263" s="1650"/>
      <c r="O263" s="1556">
        <f t="shared" si="67"/>
        <v>0</v>
      </c>
      <c r="P263" s="1556">
        <f t="shared" si="68"/>
        <v>0</v>
      </c>
      <c r="Q263" s="1556"/>
      <c r="R263" s="1557">
        <f t="shared" si="85"/>
        <v>0</v>
      </c>
      <c r="S263" s="1557">
        <f t="shared" si="86"/>
        <v>0</v>
      </c>
      <c r="T263" s="1556">
        <f t="shared" si="87"/>
        <v>0</v>
      </c>
      <c r="U263" s="1556">
        <f t="shared" si="78"/>
        <v>0</v>
      </c>
      <c r="V263" s="1556">
        <f t="shared" si="79"/>
        <v>0</v>
      </c>
      <c r="W263" s="1651"/>
      <c r="X263" s="1560" t="str">
        <f>_xlfn.XLOOKUP(事故加停電時間!$B263,饋線資料表[饋線
代號],饋線資料表[S/S],"找不到")</f>
        <v>找不到</v>
      </c>
      <c r="Y263" s="1560" t="str">
        <f>_xlfn.XLOOKUP(事故加停電時間!$B263,饋線資料表[饋線
代號],饋線資料表[饋線別],"找不到")</f>
        <v>找不到</v>
      </c>
      <c r="Z263" s="1589"/>
      <c r="AA263" s="1781" t="e">
        <f>VLOOKUP(AB263,'69線名'!$K$4:$L$114,2, )</f>
        <v>#N/A</v>
      </c>
      <c r="AB263" s="1757"/>
      <c r="AC263" s="1595"/>
      <c r="AD263" s="1560"/>
      <c r="AE263" s="1564">
        <f>_xlfn.XLOOKUP(事故加停電時間!$B263,線名!$A$4:$A$3600,線名!$S$4:$S$3600,"找不到")</f>
        <v>0</v>
      </c>
      <c r="AF263" s="1794"/>
      <c r="AG263" s="1566"/>
      <c r="AH263" s="1567"/>
    </row>
    <row r="264" spans="2:34" ht="14.45" customHeight="1">
      <c r="B264" s="1760"/>
      <c r="C264" s="1761"/>
      <c r="D264" s="1718"/>
      <c r="E264" s="1571"/>
      <c r="F264" s="1571"/>
      <c r="G264" s="1572">
        <f t="shared" si="63"/>
        <v>0</v>
      </c>
      <c r="H264" s="1572">
        <f t="shared" si="64"/>
        <v>0</v>
      </c>
      <c r="I264" s="1644"/>
      <c r="J264" s="1644"/>
      <c r="K264" s="1574">
        <f t="shared" si="65"/>
        <v>0</v>
      </c>
      <c r="L264" s="1574">
        <f t="shared" si="66"/>
        <v>0</v>
      </c>
      <c r="M264" s="1644"/>
      <c r="N264" s="1644"/>
      <c r="O264" s="1574">
        <f t="shared" si="67"/>
        <v>0</v>
      </c>
      <c r="P264" s="1574">
        <f t="shared" si="68"/>
        <v>0</v>
      </c>
      <c r="Q264" s="1574"/>
      <c r="R264" s="1575">
        <f t="shared" si="85"/>
        <v>0</v>
      </c>
      <c r="S264" s="1575">
        <f t="shared" si="86"/>
        <v>0</v>
      </c>
      <c r="T264" s="1574">
        <f t="shared" si="87"/>
        <v>0</v>
      </c>
      <c r="U264" s="1556">
        <f t="shared" si="78"/>
        <v>0</v>
      </c>
      <c r="V264" s="1556">
        <f t="shared" si="79"/>
        <v>0</v>
      </c>
      <c r="W264" s="1645"/>
      <c r="X264" s="1578" t="str">
        <f>_xlfn.XLOOKUP(事故加停電時間!$B264,饋線資料表[饋線
代號],饋線資料表[S/S],"找不到")</f>
        <v>找不到</v>
      </c>
      <c r="Y264" s="1578" t="str">
        <f>_xlfn.XLOOKUP(事故加停電時間!$B264,饋線資料表[饋線
代號],饋線資料表[饋線別],"找不到")</f>
        <v>找不到</v>
      </c>
      <c r="Z264" s="1579"/>
      <c r="AA264" s="1778" t="e">
        <f>VLOOKUP(AB264,'69線名'!$K$4:$L$114,2, )</f>
        <v>#N/A</v>
      </c>
      <c r="AB264" s="1763"/>
      <c r="AC264" s="1600"/>
      <c r="AD264" s="1578"/>
      <c r="AE264" s="1583">
        <f>_xlfn.XLOOKUP(事故加停電時間!$B264,線名!$A$4:$A$3600,線名!$S$4:$S$3600,"找不到")</f>
        <v>0</v>
      </c>
      <c r="AF264" s="1795"/>
      <c r="AG264" s="1585"/>
      <c r="AH264" s="1586"/>
    </row>
    <row r="265" spans="2:34" ht="14.45" customHeight="1">
      <c r="B265" s="1754"/>
      <c r="C265" s="1755"/>
      <c r="D265" s="1750"/>
      <c r="E265" s="1553"/>
      <c r="F265" s="1553"/>
      <c r="G265" s="1554">
        <f t="shared" si="63"/>
        <v>0</v>
      </c>
      <c r="H265" s="1554">
        <f t="shared" si="64"/>
        <v>0</v>
      </c>
      <c r="I265" s="1650"/>
      <c r="J265" s="1650"/>
      <c r="K265" s="1556">
        <f t="shared" si="65"/>
        <v>0</v>
      </c>
      <c r="L265" s="1556">
        <f t="shared" si="66"/>
        <v>0</v>
      </c>
      <c r="M265" s="1650"/>
      <c r="N265" s="1650"/>
      <c r="O265" s="1556">
        <f t="shared" si="67"/>
        <v>0</v>
      </c>
      <c r="P265" s="1556">
        <f t="shared" si="68"/>
        <v>0</v>
      </c>
      <c r="Q265" s="1556"/>
      <c r="R265" s="1557">
        <f t="shared" si="85"/>
        <v>0</v>
      </c>
      <c r="S265" s="1557">
        <f t="shared" si="86"/>
        <v>0</v>
      </c>
      <c r="T265" s="1556">
        <f t="shared" si="87"/>
        <v>0</v>
      </c>
      <c r="U265" s="1556">
        <f t="shared" si="78"/>
        <v>0</v>
      </c>
      <c r="V265" s="1556">
        <f t="shared" si="79"/>
        <v>0</v>
      </c>
      <c r="W265" s="1651"/>
      <c r="X265" s="1560" t="str">
        <f>_xlfn.XLOOKUP(事故加停電時間!$B265,饋線資料表[饋線
代號],饋線資料表[S/S],"找不到")</f>
        <v>找不到</v>
      </c>
      <c r="Y265" s="1560" t="str">
        <f>_xlfn.XLOOKUP(事故加停電時間!$B265,饋線資料表[饋線
代號],饋線資料表[饋線別],"找不到")</f>
        <v>找不到</v>
      </c>
      <c r="Z265" s="1589"/>
      <c r="AA265" s="1781" t="e">
        <f>VLOOKUP(AB265,'69線名'!$K$4:$L$114,2, )</f>
        <v>#N/A</v>
      </c>
      <c r="AB265" s="1757"/>
      <c r="AC265" s="1595"/>
      <c r="AD265" s="1560"/>
      <c r="AE265" s="1564">
        <f>_xlfn.XLOOKUP(事故加停電時間!$B265,線名!$A$4:$A$3600,線名!$S$4:$S$3600,"找不到")</f>
        <v>0</v>
      </c>
      <c r="AF265" s="1794"/>
      <c r="AG265" s="1566"/>
      <c r="AH265" s="1567"/>
    </row>
    <row r="266" spans="2:34" ht="14.45" customHeight="1">
      <c r="B266" s="1760"/>
      <c r="C266" s="1761"/>
      <c r="D266" s="1718"/>
      <c r="E266" s="1571"/>
      <c r="F266" s="1571"/>
      <c r="G266" s="1572">
        <f t="shared" si="63"/>
        <v>0</v>
      </c>
      <c r="H266" s="1572">
        <f t="shared" si="64"/>
        <v>0</v>
      </c>
      <c r="I266" s="1644"/>
      <c r="J266" s="1644"/>
      <c r="K266" s="1574">
        <f t="shared" si="65"/>
        <v>0</v>
      </c>
      <c r="L266" s="1574">
        <f t="shared" si="66"/>
        <v>0</v>
      </c>
      <c r="M266" s="1644"/>
      <c r="N266" s="1644"/>
      <c r="O266" s="1574">
        <f t="shared" si="67"/>
        <v>0</v>
      </c>
      <c r="P266" s="1574">
        <f t="shared" si="68"/>
        <v>0</v>
      </c>
      <c r="Q266" s="1574"/>
      <c r="R266" s="1575">
        <f t="shared" si="85"/>
        <v>0</v>
      </c>
      <c r="S266" s="1575">
        <f t="shared" si="86"/>
        <v>0</v>
      </c>
      <c r="T266" s="1574">
        <f t="shared" si="87"/>
        <v>0</v>
      </c>
      <c r="U266" s="1556">
        <f t="shared" si="78"/>
        <v>0</v>
      </c>
      <c r="V266" s="1556">
        <f t="shared" si="79"/>
        <v>0</v>
      </c>
      <c r="W266" s="1645"/>
      <c r="X266" s="1578" t="str">
        <f>_xlfn.XLOOKUP(事故加停電時間!$B266,饋線資料表[饋線
代號],饋線資料表[S/S],"找不到")</f>
        <v>找不到</v>
      </c>
      <c r="Y266" s="1578" t="str">
        <f>_xlfn.XLOOKUP(事故加停電時間!$B266,饋線資料表[饋線
代號],饋線資料表[饋線別],"找不到")</f>
        <v>找不到</v>
      </c>
      <c r="Z266" s="1579"/>
      <c r="AA266" s="1778" t="e">
        <f>VLOOKUP(AB266,'69線名'!$K$4:$L$114,2, )</f>
        <v>#N/A</v>
      </c>
      <c r="AB266" s="1763"/>
      <c r="AC266" s="1600"/>
      <c r="AD266" s="1578"/>
      <c r="AE266" s="1583">
        <f>_xlfn.XLOOKUP(事故加停電時間!$B266,線名!$A$4:$A$3600,線名!$S$4:$S$3600,"找不到")</f>
        <v>0</v>
      </c>
      <c r="AF266" s="1795"/>
      <c r="AG266" s="1585"/>
      <c r="AH266" s="1586"/>
    </row>
    <row r="267" spans="2:34" ht="14.45" customHeight="1">
      <c r="B267" s="1754"/>
      <c r="C267" s="1755"/>
      <c r="D267" s="1750"/>
      <c r="E267" s="1553"/>
      <c r="F267" s="1553"/>
      <c r="G267" s="1554">
        <f t="shared" si="63"/>
        <v>0</v>
      </c>
      <c r="H267" s="1554">
        <f t="shared" si="64"/>
        <v>0</v>
      </c>
      <c r="I267" s="1650"/>
      <c r="J267" s="1650"/>
      <c r="K267" s="1556">
        <f t="shared" si="65"/>
        <v>0</v>
      </c>
      <c r="L267" s="1556">
        <f t="shared" si="66"/>
        <v>0</v>
      </c>
      <c r="M267" s="1650"/>
      <c r="N267" s="1650"/>
      <c r="O267" s="1556">
        <f t="shared" si="67"/>
        <v>0</v>
      </c>
      <c r="P267" s="1556">
        <f t="shared" si="68"/>
        <v>0</v>
      </c>
      <c r="Q267" s="1556"/>
      <c r="R267" s="1557">
        <f t="shared" si="85"/>
        <v>0</v>
      </c>
      <c r="S267" s="1557">
        <f t="shared" si="86"/>
        <v>0</v>
      </c>
      <c r="T267" s="1556">
        <f t="shared" si="87"/>
        <v>0</v>
      </c>
      <c r="U267" s="1556">
        <f t="shared" ref="U267:U330" si="88">G267+K267+O267</f>
        <v>0</v>
      </c>
      <c r="V267" s="1556">
        <f t="shared" si="79"/>
        <v>0</v>
      </c>
      <c r="W267" s="1651"/>
      <c r="X267" s="1560" t="str">
        <f>_xlfn.XLOOKUP(事故加停電時間!$B267,饋線資料表[饋線
代號],饋線資料表[S/S],"找不到")</f>
        <v>找不到</v>
      </c>
      <c r="Y267" s="1560" t="str">
        <f>_xlfn.XLOOKUP(事故加停電時間!$B267,饋線資料表[饋線
代號],饋線資料表[饋線別],"找不到")</f>
        <v>找不到</v>
      </c>
      <c r="Z267" s="1589"/>
      <c r="AA267" s="1781" t="e">
        <f>VLOOKUP(AB267,'69線名'!$K$4:$L$114,2, )</f>
        <v>#N/A</v>
      </c>
      <c r="AB267" s="1757"/>
      <c r="AC267" s="1595"/>
      <c r="AD267" s="1560"/>
      <c r="AE267" s="1564">
        <f>_xlfn.XLOOKUP(事故加停電時間!$B267,線名!$A$4:$A$3600,線名!$S$4:$S$3600,"找不到")</f>
        <v>0</v>
      </c>
      <c r="AF267" s="1794"/>
      <c r="AG267" s="1566"/>
      <c r="AH267" s="1567"/>
    </row>
    <row r="268" spans="2:34" ht="14.45" customHeight="1">
      <c r="B268" s="1760"/>
      <c r="C268" s="1761"/>
      <c r="D268" s="1718"/>
      <c r="E268" s="1571"/>
      <c r="F268" s="1571"/>
      <c r="G268" s="1572">
        <f t="shared" si="63"/>
        <v>0</v>
      </c>
      <c r="H268" s="1572">
        <f t="shared" si="64"/>
        <v>0</v>
      </c>
      <c r="I268" s="1644"/>
      <c r="J268" s="1644"/>
      <c r="K268" s="1574">
        <f t="shared" si="65"/>
        <v>0</v>
      </c>
      <c r="L268" s="1574">
        <f t="shared" si="66"/>
        <v>0</v>
      </c>
      <c r="M268" s="1644"/>
      <c r="N268" s="1644"/>
      <c r="O268" s="1574">
        <f t="shared" si="67"/>
        <v>0</v>
      </c>
      <c r="P268" s="1574">
        <f t="shared" si="68"/>
        <v>0</v>
      </c>
      <c r="Q268" s="1574"/>
      <c r="R268" s="1575">
        <f t="shared" si="85"/>
        <v>0</v>
      </c>
      <c r="S268" s="1575">
        <f t="shared" si="86"/>
        <v>0</v>
      </c>
      <c r="T268" s="1574">
        <f t="shared" si="87"/>
        <v>0</v>
      </c>
      <c r="U268" s="1556">
        <f t="shared" si="88"/>
        <v>0</v>
      </c>
      <c r="V268" s="1556">
        <f t="shared" ref="V268:V331" si="89">H268+L268+P268</f>
        <v>0</v>
      </c>
      <c r="W268" s="1645"/>
      <c r="X268" s="1578" t="str">
        <f>_xlfn.XLOOKUP(事故加停電時間!$B268,饋線資料表[饋線
代號],饋線資料表[S/S],"找不到")</f>
        <v>找不到</v>
      </c>
      <c r="Y268" s="1578" t="str">
        <f>_xlfn.XLOOKUP(事故加停電時間!$B268,饋線資料表[饋線
代號],饋線資料表[饋線別],"找不到")</f>
        <v>找不到</v>
      </c>
      <c r="Z268" s="1579"/>
      <c r="AA268" s="1778" t="e">
        <f>VLOOKUP(AB268,'69線名'!$K$4:$L$114,2, )</f>
        <v>#N/A</v>
      </c>
      <c r="AB268" s="1763"/>
      <c r="AC268" s="1600"/>
      <c r="AD268" s="1578"/>
      <c r="AE268" s="1583">
        <f>_xlfn.XLOOKUP(事故加停電時間!$B268,線名!$A$4:$A$3600,線名!$S$4:$S$3600,"找不到")</f>
        <v>0</v>
      </c>
      <c r="AF268" s="1795"/>
      <c r="AG268" s="1585"/>
      <c r="AH268" s="1586"/>
    </row>
    <row r="269" spans="2:34" ht="14.45" customHeight="1">
      <c r="B269" s="1754"/>
      <c r="C269" s="1755"/>
      <c r="D269" s="1750"/>
      <c r="E269" s="1553"/>
      <c r="F269" s="1553"/>
      <c r="G269" s="1554">
        <f t="shared" si="63"/>
        <v>0</v>
      </c>
      <c r="H269" s="1554">
        <f t="shared" si="64"/>
        <v>0</v>
      </c>
      <c r="I269" s="1650"/>
      <c r="J269" s="1650"/>
      <c r="K269" s="1556">
        <f t="shared" si="65"/>
        <v>0</v>
      </c>
      <c r="L269" s="1556">
        <f t="shared" si="66"/>
        <v>0</v>
      </c>
      <c r="M269" s="1650"/>
      <c r="N269" s="1650"/>
      <c r="O269" s="1556">
        <f t="shared" si="67"/>
        <v>0</v>
      </c>
      <c r="P269" s="1556">
        <f t="shared" si="68"/>
        <v>0</v>
      </c>
      <c r="Q269" s="1556"/>
      <c r="R269" s="1557">
        <f t="shared" si="85"/>
        <v>0</v>
      </c>
      <c r="S269" s="1557">
        <f t="shared" si="86"/>
        <v>0</v>
      </c>
      <c r="T269" s="1556">
        <f t="shared" si="87"/>
        <v>0</v>
      </c>
      <c r="U269" s="1556">
        <f t="shared" si="88"/>
        <v>0</v>
      </c>
      <c r="V269" s="1556">
        <f t="shared" si="89"/>
        <v>0</v>
      </c>
      <c r="W269" s="1651"/>
      <c r="X269" s="1560" t="str">
        <f>_xlfn.XLOOKUP(事故加停電時間!$B269,饋線資料表[饋線
代號],饋線資料表[S/S],"找不到")</f>
        <v>找不到</v>
      </c>
      <c r="Y269" s="1560" t="str">
        <f>_xlfn.XLOOKUP(事故加停電時間!$B269,饋線資料表[饋線
代號],饋線資料表[饋線別],"找不到")</f>
        <v>找不到</v>
      </c>
      <c r="Z269" s="1589"/>
      <c r="AA269" s="1781" t="e">
        <f>VLOOKUP(AB269,'69線名'!$K$4:$L$114,2, )</f>
        <v>#N/A</v>
      </c>
      <c r="AB269" s="1757"/>
      <c r="AC269" s="1595"/>
      <c r="AD269" s="1560"/>
      <c r="AE269" s="1564">
        <f>_xlfn.XLOOKUP(事故加停電時間!$B269,線名!$A$4:$A$3600,線名!$S$4:$S$3600,"找不到")</f>
        <v>0</v>
      </c>
      <c r="AF269" s="1794"/>
      <c r="AG269" s="1566"/>
      <c r="AH269" s="1567"/>
    </row>
    <row r="270" spans="2:34" ht="14.45" customHeight="1">
      <c r="B270" s="1760"/>
      <c r="C270" s="1761"/>
      <c r="D270" s="1718"/>
      <c r="E270" s="1571"/>
      <c r="F270" s="1571"/>
      <c r="G270" s="1572">
        <f t="shared" si="63"/>
        <v>0</v>
      </c>
      <c r="H270" s="1572">
        <f t="shared" si="64"/>
        <v>0</v>
      </c>
      <c r="I270" s="1644"/>
      <c r="J270" s="1644"/>
      <c r="K270" s="1574">
        <f t="shared" si="65"/>
        <v>0</v>
      </c>
      <c r="L270" s="1574">
        <f t="shared" si="66"/>
        <v>0</v>
      </c>
      <c r="M270" s="1644"/>
      <c r="N270" s="1644"/>
      <c r="O270" s="1574">
        <f t="shared" si="67"/>
        <v>0</v>
      </c>
      <c r="P270" s="1574">
        <f t="shared" si="68"/>
        <v>0</v>
      </c>
      <c r="Q270" s="1574"/>
      <c r="R270" s="1575">
        <f t="shared" si="85"/>
        <v>0</v>
      </c>
      <c r="S270" s="1575">
        <f t="shared" si="86"/>
        <v>0</v>
      </c>
      <c r="T270" s="1574">
        <f t="shared" si="87"/>
        <v>0</v>
      </c>
      <c r="U270" s="1556">
        <f t="shared" si="88"/>
        <v>0</v>
      </c>
      <c r="V270" s="1556">
        <f t="shared" si="89"/>
        <v>0</v>
      </c>
      <c r="W270" s="1645"/>
      <c r="X270" s="1578" t="str">
        <f>_xlfn.XLOOKUP(事故加停電時間!$B270,饋線資料表[饋線
代號],饋線資料表[S/S],"找不到")</f>
        <v>找不到</v>
      </c>
      <c r="Y270" s="1578" t="str">
        <f>_xlfn.XLOOKUP(事故加停電時間!$B270,饋線資料表[饋線
代號],饋線資料表[饋線別],"找不到")</f>
        <v>找不到</v>
      </c>
      <c r="Z270" s="1579"/>
      <c r="AA270" s="1778" t="e">
        <f>VLOOKUP(AB270,'69線名'!$K$4:$L$114,2, )</f>
        <v>#N/A</v>
      </c>
      <c r="AB270" s="1763"/>
      <c r="AC270" s="1600"/>
      <c r="AD270" s="1578"/>
      <c r="AE270" s="1583">
        <f>_xlfn.XLOOKUP(事故加停電時間!$B270,線名!$A$4:$A$3600,線名!$S$4:$S$3600,"找不到")</f>
        <v>0</v>
      </c>
      <c r="AF270" s="1795"/>
      <c r="AG270" s="1585"/>
      <c r="AH270" s="1586"/>
    </row>
    <row r="271" spans="2:34" ht="14.45" customHeight="1">
      <c r="B271" s="1754"/>
      <c r="C271" s="1755"/>
      <c r="D271" s="1750"/>
      <c r="E271" s="1553"/>
      <c r="F271" s="1553"/>
      <c r="G271" s="1554">
        <f t="shared" si="63"/>
        <v>0</v>
      </c>
      <c r="H271" s="1554">
        <f t="shared" si="64"/>
        <v>0</v>
      </c>
      <c r="I271" s="1650"/>
      <c r="J271" s="1650"/>
      <c r="K271" s="1556">
        <f t="shared" si="65"/>
        <v>0</v>
      </c>
      <c r="L271" s="1556">
        <f t="shared" si="66"/>
        <v>0</v>
      </c>
      <c r="M271" s="1650"/>
      <c r="N271" s="1650"/>
      <c r="O271" s="1556">
        <f t="shared" si="67"/>
        <v>0</v>
      </c>
      <c r="P271" s="1556">
        <f t="shared" si="68"/>
        <v>0</v>
      </c>
      <c r="Q271" s="1556"/>
      <c r="R271" s="1557">
        <f t="shared" si="85"/>
        <v>0</v>
      </c>
      <c r="S271" s="1557">
        <f t="shared" si="86"/>
        <v>0</v>
      </c>
      <c r="T271" s="1556">
        <f t="shared" si="87"/>
        <v>0</v>
      </c>
      <c r="U271" s="1556">
        <f t="shared" si="88"/>
        <v>0</v>
      </c>
      <c r="V271" s="1556">
        <f t="shared" si="89"/>
        <v>0</v>
      </c>
      <c r="W271" s="1651"/>
      <c r="X271" s="1560" t="str">
        <f>_xlfn.XLOOKUP(事故加停電時間!$B271,饋線資料表[饋線
代號],饋線資料表[S/S],"找不到")</f>
        <v>找不到</v>
      </c>
      <c r="Y271" s="1560" t="str">
        <f>_xlfn.XLOOKUP(事故加停電時間!$B271,饋線資料表[饋線
代號],饋線資料表[饋線別],"找不到")</f>
        <v>找不到</v>
      </c>
      <c r="Z271" s="1589"/>
      <c r="AA271" s="1781" t="e">
        <f>VLOOKUP(AB271,'69線名'!$K$4:$L$114,2, )</f>
        <v>#N/A</v>
      </c>
      <c r="AB271" s="1757"/>
      <c r="AC271" s="1595"/>
      <c r="AD271" s="1560"/>
      <c r="AE271" s="1564">
        <f>_xlfn.XLOOKUP(事故加停電時間!$B271,線名!$A$4:$A$3600,線名!$S$4:$S$3600,"找不到")</f>
        <v>0</v>
      </c>
      <c r="AF271" s="1794"/>
      <c r="AG271" s="1566"/>
      <c r="AH271" s="1567"/>
    </row>
    <row r="272" spans="2:34" ht="14.45" customHeight="1">
      <c r="B272" s="1760"/>
      <c r="C272" s="1761"/>
      <c r="D272" s="1718"/>
      <c r="E272" s="1571"/>
      <c r="F272" s="1571"/>
      <c r="G272" s="1572">
        <f t="shared" si="63"/>
        <v>0</v>
      </c>
      <c r="H272" s="1572">
        <f t="shared" si="64"/>
        <v>0</v>
      </c>
      <c r="I272" s="1644"/>
      <c r="J272" s="1644"/>
      <c r="K272" s="1574">
        <f t="shared" si="65"/>
        <v>0</v>
      </c>
      <c r="L272" s="1574">
        <f t="shared" si="66"/>
        <v>0</v>
      </c>
      <c r="M272" s="1644"/>
      <c r="N272" s="1644"/>
      <c r="O272" s="1574">
        <f t="shared" si="67"/>
        <v>0</v>
      </c>
      <c r="P272" s="1574">
        <f t="shared" si="68"/>
        <v>0</v>
      </c>
      <c r="Q272" s="1574"/>
      <c r="R272" s="1575">
        <f t="shared" si="85"/>
        <v>0</v>
      </c>
      <c r="S272" s="1575">
        <f t="shared" si="86"/>
        <v>0</v>
      </c>
      <c r="T272" s="1574">
        <f t="shared" si="87"/>
        <v>0</v>
      </c>
      <c r="U272" s="1556">
        <f t="shared" si="88"/>
        <v>0</v>
      </c>
      <c r="V272" s="1556">
        <f t="shared" si="89"/>
        <v>0</v>
      </c>
      <c r="W272" s="1645"/>
      <c r="X272" s="1578" t="str">
        <f>_xlfn.XLOOKUP(事故加停電時間!$B272,饋線資料表[饋線
代號],饋線資料表[S/S],"找不到")</f>
        <v>找不到</v>
      </c>
      <c r="Y272" s="1578" t="str">
        <f>_xlfn.XLOOKUP(事故加停電時間!$B272,饋線資料表[饋線
代號],饋線資料表[饋線別],"找不到")</f>
        <v>找不到</v>
      </c>
      <c r="Z272" s="1579"/>
      <c r="AA272" s="1778" t="e">
        <f>VLOOKUP(AB272,'69線名'!$K$4:$L$114,2, )</f>
        <v>#N/A</v>
      </c>
      <c r="AB272" s="1763"/>
      <c r="AC272" s="1600"/>
      <c r="AD272" s="1578"/>
      <c r="AE272" s="1583">
        <f>_xlfn.XLOOKUP(事故加停電時間!$B272,線名!$A$4:$A$3600,線名!$S$4:$S$3600,"找不到")</f>
        <v>0</v>
      </c>
      <c r="AF272" s="1795"/>
      <c r="AG272" s="1585"/>
      <c r="AH272" s="1586"/>
    </row>
    <row r="273" spans="2:34" ht="14.45" customHeight="1">
      <c r="B273" s="1754"/>
      <c r="C273" s="1755"/>
      <c r="D273" s="1750"/>
      <c r="E273" s="1553"/>
      <c r="F273" s="1553"/>
      <c r="G273" s="1554">
        <f t="shared" si="63"/>
        <v>0</v>
      </c>
      <c r="H273" s="1554">
        <f t="shared" si="64"/>
        <v>0</v>
      </c>
      <c r="I273" s="1650"/>
      <c r="J273" s="1650"/>
      <c r="K273" s="1556">
        <f t="shared" si="65"/>
        <v>0</v>
      </c>
      <c r="L273" s="1556">
        <f t="shared" si="66"/>
        <v>0</v>
      </c>
      <c r="M273" s="1650"/>
      <c r="N273" s="1650"/>
      <c r="O273" s="1556">
        <f t="shared" si="67"/>
        <v>0</v>
      </c>
      <c r="P273" s="1556">
        <f t="shared" si="68"/>
        <v>0</v>
      </c>
      <c r="Q273" s="1556"/>
      <c r="R273" s="1557">
        <f t="shared" si="85"/>
        <v>0</v>
      </c>
      <c r="S273" s="1557">
        <f t="shared" si="86"/>
        <v>0</v>
      </c>
      <c r="T273" s="1556">
        <f t="shared" si="87"/>
        <v>0</v>
      </c>
      <c r="U273" s="1556">
        <f t="shared" si="88"/>
        <v>0</v>
      </c>
      <c r="V273" s="1556">
        <f t="shared" si="89"/>
        <v>0</v>
      </c>
      <c r="W273" s="1651"/>
      <c r="X273" s="1560" t="str">
        <f>_xlfn.XLOOKUP(事故加停電時間!$B273,饋線資料表[饋線
代號],饋線資料表[S/S],"找不到")</f>
        <v>找不到</v>
      </c>
      <c r="Y273" s="1560" t="str">
        <f>_xlfn.XLOOKUP(事故加停電時間!$B273,饋線資料表[饋線
代號],饋線資料表[饋線別],"找不到")</f>
        <v>找不到</v>
      </c>
      <c r="Z273" s="1589"/>
      <c r="AA273" s="1781" t="e">
        <f>VLOOKUP(AB273,'69線名'!$K$4:$L$114,2, )</f>
        <v>#N/A</v>
      </c>
      <c r="AB273" s="1757"/>
      <c r="AC273" s="1595"/>
      <c r="AD273" s="1560"/>
      <c r="AE273" s="1564">
        <f>_xlfn.XLOOKUP(事故加停電時間!$B273,線名!$A$4:$A$3600,線名!$S$4:$S$3600,"找不到")</f>
        <v>0</v>
      </c>
      <c r="AF273" s="1794"/>
      <c r="AG273" s="1566"/>
      <c r="AH273" s="1567"/>
    </row>
    <row r="274" spans="2:34" ht="14.45" customHeight="1">
      <c r="B274" s="1760"/>
      <c r="C274" s="1761"/>
      <c r="D274" s="1718"/>
      <c r="E274" s="1571"/>
      <c r="F274" s="1571"/>
      <c r="G274" s="1572">
        <f t="shared" si="63"/>
        <v>0</v>
      </c>
      <c r="H274" s="1572">
        <f t="shared" si="64"/>
        <v>0</v>
      </c>
      <c r="I274" s="1644"/>
      <c r="J274" s="1644"/>
      <c r="K274" s="1574">
        <f t="shared" si="65"/>
        <v>0</v>
      </c>
      <c r="L274" s="1574">
        <f t="shared" si="66"/>
        <v>0</v>
      </c>
      <c r="M274" s="1644"/>
      <c r="N274" s="1644"/>
      <c r="O274" s="1574">
        <f t="shared" si="67"/>
        <v>0</v>
      </c>
      <c r="P274" s="1574">
        <f t="shared" si="68"/>
        <v>0</v>
      </c>
      <c r="Q274" s="1574"/>
      <c r="R274" s="1575">
        <f t="shared" si="85"/>
        <v>0</v>
      </c>
      <c r="S274" s="1575">
        <f t="shared" si="86"/>
        <v>0</v>
      </c>
      <c r="T274" s="1574">
        <f t="shared" si="87"/>
        <v>0</v>
      </c>
      <c r="U274" s="1556">
        <f t="shared" si="88"/>
        <v>0</v>
      </c>
      <c r="V274" s="1556">
        <f t="shared" si="89"/>
        <v>0</v>
      </c>
      <c r="W274" s="1645"/>
      <c r="X274" s="1578" t="str">
        <f>_xlfn.XLOOKUP(事故加停電時間!$B274,饋線資料表[饋線
代號],饋線資料表[S/S],"找不到")</f>
        <v>找不到</v>
      </c>
      <c r="Y274" s="1578" t="str">
        <f>_xlfn.XLOOKUP(事故加停電時間!$B274,饋線資料表[饋線
代號],饋線資料表[饋線別],"找不到")</f>
        <v>找不到</v>
      </c>
      <c r="Z274" s="1579"/>
      <c r="AA274" s="1778" t="e">
        <f>VLOOKUP(AB274,'69線名'!$K$4:$L$114,2, )</f>
        <v>#N/A</v>
      </c>
      <c r="AB274" s="1763"/>
      <c r="AC274" s="1600"/>
      <c r="AD274" s="1578"/>
      <c r="AE274" s="1583">
        <f>_xlfn.XLOOKUP(事故加停電時間!$B274,線名!$A$4:$A$3600,線名!$S$4:$S$3600,"找不到")</f>
        <v>0</v>
      </c>
      <c r="AF274" s="1795"/>
      <c r="AG274" s="1585"/>
      <c r="AH274" s="1586"/>
    </row>
    <row r="275" spans="2:34" ht="14.45" customHeight="1">
      <c r="B275" s="1754"/>
      <c r="C275" s="1755"/>
      <c r="D275" s="1750"/>
      <c r="E275" s="1553"/>
      <c r="F275" s="1553"/>
      <c r="G275" s="1554">
        <f t="shared" si="63"/>
        <v>0</v>
      </c>
      <c r="H275" s="1554">
        <f t="shared" si="64"/>
        <v>0</v>
      </c>
      <c r="I275" s="1650"/>
      <c r="J275" s="1650"/>
      <c r="K275" s="1556">
        <f t="shared" si="65"/>
        <v>0</v>
      </c>
      <c r="L275" s="1556">
        <f t="shared" si="66"/>
        <v>0</v>
      </c>
      <c r="M275" s="1650"/>
      <c r="N275" s="1650"/>
      <c r="O275" s="1556">
        <f t="shared" si="67"/>
        <v>0</v>
      </c>
      <c r="P275" s="1556">
        <f t="shared" si="68"/>
        <v>0</v>
      </c>
      <c r="Q275" s="1556"/>
      <c r="R275" s="1557">
        <f t="shared" si="85"/>
        <v>0</v>
      </c>
      <c r="S275" s="1557">
        <f t="shared" si="86"/>
        <v>0</v>
      </c>
      <c r="T275" s="1556">
        <f t="shared" si="87"/>
        <v>0</v>
      </c>
      <c r="U275" s="1556">
        <f t="shared" si="88"/>
        <v>0</v>
      </c>
      <c r="V275" s="1556">
        <f t="shared" si="89"/>
        <v>0</v>
      </c>
      <c r="W275" s="1651"/>
      <c r="X275" s="1560" t="str">
        <f>_xlfn.XLOOKUP(事故加停電時間!$B275,饋線資料表[饋線
代號],饋線資料表[S/S],"找不到")</f>
        <v>找不到</v>
      </c>
      <c r="Y275" s="1560" t="str">
        <f>_xlfn.XLOOKUP(事故加停電時間!$B275,饋線資料表[饋線
代號],饋線資料表[饋線別],"找不到")</f>
        <v>找不到</v>
      </c>
      <c r="Z275" s="1589"/>
      <c r="AA275" s="1781" t="e">
        <f>VLOOKUP(AB275,'69線名'!$K$4:$L$114,2, )</f>
        <v>#N/A</v>
      </c>
      <c r="AB275" s="1757"/>
      <c r="AC275" s="1595"/>
      <c r="AD275" s="1560"/>
      <c r="AE275" s="1564">
        <f>_xlfn.XLOOKUP(事故加停電時間!$B275,線名!$A$4:$A$3600,線名!$S$4:$S$3600,"找不到")</f>
        <v>0</v>
      </c>
      <c r="AF275" s="1794"/>
      <c r="AG275" s="1566"/>
      <c r="AH275" s="1567"/>
    </row>
    <row r="276" spans="2:34" ht="14.45" customHeight="1">
      <c r="B276" s="1760"/>
      <c r="C276" s="1761"/>
      <c r="D276" s="1718"/>
      <c r="E276" s="1571"/>
      <c r="F276" s="1571"/>
      <c r="G276" s="1572">
        <f t="shared" si="63"/>
        <v>0</v>
      </c>
      <c r="H276" s="1572">
        <f t="shared" si="64"/>
        <v>0</v>
      </c>
      <c r="I276" s="1644"/>
      <c r="J276" s="1644"/>
      <c r="K276" s="1574">
        <f t="shared" si="65"/>
        <v>0</v>
      </c>
      <c r="L276" s="1574">
        <f t="shared" si="66"/>
        <v>0</v>
      </c>
      <c r="M276" s="1644"/>
      <c r="N276" s="1644"/>
      <c r="O276" s="1574">
        <f t="shared" si="67"/>
        <v>0</v>
      </c>
      <c r="P276" s="1574">
        <f t="shared" si="68"/>
        <v>0</v>
      </c>
      <c r="Q276" s="1574"/>
      <c r="R276" s="1575">
        <f t="shared" si="85"/>
        <v>0</v>
      </c>
      <c r="S276" s="1575">
        <f t="shared" si="86"/>
        <v>0</v>
      </c>
      <c r="T276" s="1574">
        <f t="shared" si="87"/>
        <v>0</v>
      </c>
      <c r="U276" s="1556">
        <f t="shared" si="88"/>
        <v>0</v>
      </c>
      <c r="V276" s="1556">
        <f t="shared" si="89"/>
        <v>0</v>
      </c>
      <c r="W276" s="1645"/>
      <c r="X276" s="1578" t="str">
        <f>_xlfn.XLOOKUP(事故加停電時間!$B276,饋線資料表[饋線
代號],饋線資料表[S/S],"找不到")</f>
        <v>找不到</v>
      </c>
      <c r="Y276" s="1578" t="str">
        <f>_xlfn.XLOOKUP(事故加停電時間!$B276,饋線資料表[饋線
代號],饋線資料表[饋線別],"找不到")</f>
        <v>找不到</v>
      </c>
      <c r="Z276" s="1579"/>
      <c r="AA276" s="1778" t="e">
        <f>VLOOKUP(AB276,'69線名'!$K$4:$L$114,2, )</f>
        <v>#N/A</v>
      </c>
      <c r="AB276" s="1763"/>
      <c r="AC276" s="1600"/>
      <c r="AD276" s="1578"/>
      <c r="AE276" s="1583">
        <f>_xlfn.XLOOKUP(事故加停電時間!$B276,線名!$A$4:$A$3600,線名!$S$4:$S$3600,"找不到")</f>
        <v>0</v>
      </c>
      <c r="AF276" s="1795"/>
      <c r="AG276" s="1585"/>
      <c r="AH276" s="1586"/>
    </row>
    <row r="277" spans="2:34" ht="14.45" customHeight="1">
      <c r="B277" s="1754"/>
      <c r="C277" s="1755"/>
      <c r="D277" s="1750"/>
      <c r="E277" s="1553"/>
      <c r="F277" s="1553"/>
      <c r="G277" s="1554">
        <f t="shared" si="63"/>
        <v>0</v>
      </c>
      <c r="H277" s="1554">
        <f t="shared" si="64"/>
        <v>0</v>
      </c>
      <c r="I277" s="1650"/>
      <c r="J277" s="1650"/>
      <c r="K277" s="1556">
        <f t="shared" si="65"/>
        <v>0</v>
      </c>
      <c r="L277" s="1556">
        <f t="shared" si="66"/>
        <v>0</v>
      </c>
      <c r="M277" s="1650"/>
      <c r="N277" s="1650"/>
      <c r="O277" s="1556">
        <f t="shared" si="67"/>
        <v>0</v>
      </c>
      <c r="P277" s="1556">
        <f t="shared" si="68"/>
        <v>0</v>
      </c>
      <c r="Q277" s="1556"/>
      <c r="R277" s="1557">
        <f t="shared" si="85"/>
        <v>0</v>
      </c>
      <c r="S277" s="1557">
        <f t="shared" si="86"/>
        <v>0</v>
      </c>
      <c r="T277" s="1556">
        <f t="shared" si="87"/>
        <v>0</v>
      </c>
      <c r="U277" s="1556">
        <f t="shared" si="88"/>
        <v>0</v>
      </c>
      <c r="V277" s="1556">
        <f t="shared" si="89"/>
        <v>0</v>
      </c>
      <c r="W277" s="1651"/>
      <c r="X277" s="1560" t="str">
        <f>_xlfn.XLOOKUP(事故加停電時間!$B277,饋線資料表[饋線
代號],饋線資料表[S/S],"找不到")</f>
        <v>找不到</v>
      </c>
      <c r="Y277" s="1560" t="str">
        <f>_xlfn.XLOOKUP(事故加停電時間!$B277,饋線資料表[饋線
代號],饋線資料表[饋線別],"找不到")</f>
        <v>找不到</v>
      </c>
      <c r="Z277" s="1589"/>
      <c r="AA277" s="1781" t="e">
        <f>VLOOKUP(AB277,'69線名'!$K$4:$L$114,2, )</f>
        <v>#N/A</v>
      </c>
      <c r="AB277" s="1757"/>
      <c r="AC277" s="1595"/>
      <c r="AD277" s="1560"/>
      <c r="AE277" s="1564">
        <f>_xlfn.XLOOKUP(事故加停電時間!$B277,線名!$A$4:$A$3600,線名!$S$4:$S$3600,"找不到")</f>
        <v>0</v>
      </c>
      <c r="AF277" s="1794"/>
      <c r="AG277" s="1566"/>
      <c r="AH277" s="1567"/>
    </row>
    <row r="278" spans="2:34" ht="14.45" customHeight="1">
      <c r="B278" s="1760"/>
      <c r="C278" s="1761"/>
      <c r="D278" s="1718"/>
      <c r="E278" s="1571"/>
      <c r="F278" s="1571"/>
      <c r="G278" s="1572">
        <f t="shared" si="63"/>
        <v>0</v>
      </c>
      <c r="H278" s="1572">
        <f t="shared" si="64"/>
        <v>0</v>
      </c>
      <c r="I278" s="1644"/>
      <c r="J278" s="1644"/>
      <c r="K278" s="1574">
        <f t="shared" si="65"/>
        <v>0</v>
      </c>
      <c r="L278" s="1574">
        <f t="shared" si="66"/>
        <v>0</v>
      </c>
      <c r="M278" s="1644"/>
      <c r="N278" s="1644"/>
      <c r="O278" s="1574">
        <f t="shared" si="67"/>
        <v>0</v>
      </c>
      <c r="P278" s="1574">
        <f t="shared" si="68"/>
        <v>0</v>
      </c>
      <c r="Q278" s="1574"/>
      <c r="R278" s="1575">
        <f t="shared" si="85"/>
        <v>0</v>
      </c>
      <c r="S278" s="1575">
        <f t="shared" si="86"/>
        <v>0</v>
      </c>
      <c r="T278" s="1574">
        <f t="shared" si="87"/>
        <v>0</v>
      </c>
      <c r="U278" s="1556">
        <f t="shared" si="88"/>
        <v>0</v>
      </c>
      <c r="V278" s="1556">
        <f t="shared" si="89"/>
        <v>0</v>
      </c>
      <c r="W278" s="1645"/>
      <c r="X278" s="1578" t="str">
        <f>_xlfn.XLOOKUP(事故加停電時間!$B278,饋線資料表[饋線
代號],饋線資料表[S/S],"找不到")</f>
        <v>找不到</v>
      </c>
      <c r="Y278" s="1578" t="str">
        <f>_xlfn.XLOOKUP(事故加停電時間!$B278,饋線資料表[饋線
代號],饋線資料表[饋線別],"找不到")</f>
        <v>找不到</v>
      </c>
      <c r="Z278" s="1579"/>
      <c r="AA278" s="1778" t="e">
        <f>VLOOKUP(AB278,'69線名'!$K$4:$L$114,2, )</f>
        <v>#N/A</v>
      </c>
      <c r="AB278" s="1763"/>
      <c r="AC278" s="1600"/>
      <c r="AD278" s="1578"/>
      <c r="AE278" s="1583">
        <f>_xlfn.XLOOKUP(事故加停電時間!$B278,線名!$A$4:$A$3600,線名!$S$4:$S$3600,"找不到")</f>
        <v>0</v>
      </c>
      <c r="AF278" s="1795"/>
      <c r="AG278" s="1585"/>
      <c r="AH278" s="1586"/>
    </row>
    <row r="279" spans="2:34" ht="14.45" customHeight="1">
      <c r="B279" s="1754"/>
      <c r="C279" s="1755"/>
      <c r="D279" s="1750"/>
      <c r="E279" s="1553"/>
      <c r="F279" s="1553"/>
      <c r="G279" s="1554">
        <f t="shared" si="63"/>
        <v>0</v>
      </c>
      <c r="H279" s="1554">
        <f t="shared" si="64"/>
        <v>0</v>
      </c>
      <c r="I279" s="1650"/>
      <c r="J279" s="1650"/>
      <c r="K279" s="1556">
        <f t="shared" si="65"/>
        <v>0</v>
      </c>
      <c r="L279" s="1556">
        <f t="shared" si="66"/>
        <v>0</v>
      </c>
      <c r="M279" s="1650"/>
      <c r="N279" s="1650"/>
      <c r="O279" s="1556">
        <f t="shared" si="67"/>
        <v>0</v>
      </c>
      <c r="P279" s="1556">
        <f t="shared" si="68"/>
        <v>0</v>
      </c>
      <c r="Q279" s="1556"/>
      <c r="R279" s="1557">
        <f t="shared" si="85"/>
        <v>0</v>
      </c>
      <c r="S279" s="1557">
        <f t="shared" si="86"/>
        <v>0</v>
      </c>
      <c r="T279" s="1556">
        <f t="shared" si="87"/>
        <v>0</v>
      </c>
      <c r="U279" s="1556">
        <f t="shared" si="88"/>
        <v>0</v>
      </c>
      <c r="V279" s="1556">
        <f t="shared" si="89"/>
        <v>0</v>
      </c>
      <c r="W279" s="1651"/>
      <c r="X279" s="1560" t="str">
        <f>_xlfn.XLOOKUP(事故加停電時間!$B279,饋線資料表[饋線
代號],饋線資料表[S/S],"找不到")</f>
        <v>找不到</v>
      </c>
      <c r="Y279" s="1560" t="str">
        <f>_xlfn.XLOOKUP(事故加停電時間!$B279,饋線資料表[饋線
代號],饋線資料表[饋線別],"找不到")</f>
        <v>找不到</v>
      </c>
      <c r="Z279" s="1589"/>
      <c r="AA279" s="1781" t="e">
        <f>VLOOKUP(AB279,'69線名'!$K$4:$L$114,2, )</f>
        <v>#N/A</v>
      </c>
      <c r="AB279" s="1757"/>
      <c r="AC279" s="1595"/>
      <c r="AD279" s="1560"/>
      <c r="AE279" s="1564">
        <f>_xlfn.XLOOKUP(事故加停電時間!$B279,線名!$A$4:$A$3600,線名!$S$4:$S$3600,"找不到")</f>
        <v>0</v>
      </c>
      <c r="AF279" s="1794"/>
      <c r="AG279" s="1566"/>
      <c r="AH279" s="1567"/>
    </row>
    <row r="280" spans="2:34" ht="14.45" customHeight="1">
      <c r="B280" s="1760"/>
      <c r="C280" s="1761"/>
      <c r="D280" s="1718"/>
      <c r="E280" s="1571"/>
      <c r="F280" s="1571"/>
      <c r="G280" s="1572">
        <f t="shared" si="63"/>
        <v>0</v>
      </c>
      <c r="H280" s="1572">
        <f t="shared" si="64"/>
        <v>0</v>
      </c>
      <c r="I280" s="1644"/>
      <c r="J280" s="1644"/>
      <c r="K280" s="1574">
        <f t="shared" si="65"/>
        <v>0</v>
      </c>
      <c r="L280" s="1574">
        <f t="shared" si="66"/>
        <v>0</v>
      </c>
      <c r="M280" s="1644"/>
      <c r="N280" s="1644"/>
      <c r="O280" s="1574">
        <f t="shared" si="67"/>
        <v>0</v>
      </c>
      <c r="P280" s="1574">
        <f t="shared" si="68"/>
        <v>0</v>
      </c>
      <c r="Q280" s="1574"/>
      <c r="R280" s="1575">
        <f t="shared" si="85"/>
        <v>0</v>
      </c>
      <c r="S280" s="1575">
        <f t="shared" si="86"/>
        <v>0</v>
      </c>
      <c r="T280" s="1574">
        <f t="shared" si="87"/>
        <v>0</v>
      </c>
      <c r="U280" s="1556">
        <f t="shared" si="88"/>
        <v>0</v>
      </c>
      <c r="V280" s="1556">
        <f t="shared" si="89"/>
        <v>0</v>
      </c>
      <c r="W280" s="1645"/>
      <c r="X280" s="1578" t="str">
        <f>_xlfn.XLOOKUP(事故加停電時間!$B280,饋線資料表[饋線
代號],饋線資料表[S/S],"找不到")</f>
        <v>找不到</v>
      </c>
      <c r="Y280" s="1578" t="str">
        <f>_xlfn.XLOOKUP(事故加停電時間!$B280,饋線資料表[饋線
代號],饋線資料表[饋線別],"找不到")</f>
        <v>找不到</v>
      </c>
      <c r="Z280" s="1579"/>
      <c r="AA280" s="1778" t="e">
        <f>VLOOKUP(AB280,'69線名'!$K$4:$L$114,2, )</f>
        <v>#N/A</v>
      </c>
      <c r="AB280" s="1763"/>
      <c r="AC280" s="1600"/>
      <c r="AD280" s="1578"/>
      <c r="AE280" s="1583">
        <f>_xlfn.XLOOKUP(事故加停電時間!$B280,線名!$A$4:$A$3600,線名!$S$4:$S$3600,"找不到")</f>
        <v>0</v>
      </c>
      <c r="AF280" s="1795"/>
      <c r="AG280" s="1585"/>
      <c r="AH280" s="1586"/>
    </row>
    <row r="281" spans="2:34" ht="14.45" customHeight="1">
      <c r="B281" s="1754"/>
      <c r="C281" s="1755"/>
      <c r="D281" s="1750"/>
      <c r="E281" s="1553"/>
      <c r="F281" s="1553"/>
      <c r="G281" s="1554">
        <f t="shared" si="63"/>
        <v>0</v>
      </c>
      <c r="H281" s="1554">
        <f t="shared" si="64"/>
        <v>0</v>
      </c>
      <c r="I281" s="1650"/>
      <c r="J281" s="1650"/>
      <c r="K281" s="1556">
        <f t="shared" si="65"/>
        <v>0</v>
      </c>
      <c r="L281" s="1556">
        <f t="shared" si="66"/>
        <v>0</v>
      </c>
      <c r="M281" s="1650"/>
      <c r="N281" s="1650"/>
      <c r="O281" s="1556">
        <f t="shared" si="67"/>
        <v>0</v>
      </c>
      <c r="P281" s="1556">
        <f t="shared" si="68"/>
        <v>0</v>
      </c>
      <c r="Q281" s="1556"/>
      <c r="R281" s="1557">
        <f t="shared" si="85"/>
        <v>0</v>
      </c>
      <c r="S281" s="1557">
        <f t="shared" si="86"/>
        <v>0</v>
      </c>
      <c r="T281" s="1556">
        <f t="shared" si="87"/>
        <v>0</v>
      </c>
      <c r="U281" s="1556">
        <f t="shared" si="88"/>
        <v>0</v>
      </c>
      <c r="V281" s="1556">
        <f t="shared" si="89"/>
        <v>0</v>
      </c>
      <c r="W281" s="1651"/>
      <c r="X281" s="1560" t="str">
        <f>_xlfn.XLOOKUP(事故加停電時間!$B281,饋線資料表[饋線
代號],饋線資料表[S/S],"找不到")</f>
        <v>找不到</v>
      </c>
      <c r="Y281" s="1560" t="str">
        <f>_xlfn.XLOOKUP(事故加停電時間!$B281,饋線資料表[饋線
代號],饋線資料表[饋線別],"找不到")</f>
        <v>找不到</v>
      </c>
      <c r="Z281" s="1589"/>
      <c r="AA281" s="1781" t="e">
        <f>VLOOKUP(AB281,'69線名'!$K$4:$L$114,2, )</f>
        <v>#N/A</v>
      </c>
      <c r="AB281" s="1757"/>
      <c r="AC281" s="1595"/>
      <c r="AD281" s="1560"/>
      <c r="AE281" s="1564">
        <f>_xlfn.XLOOKUP(事故加停電時間!$B281,線名!$A$4:$A$3600,線名!$S$4:$S$3600,"找不到")</f>
        <v>0</v>
      </c>
      <c r="AF281" s="1794"/>
      <c r="AG281" s="1566"/>
      <c r="AH281" s="1567"/>
    </row>
    <row r="282" spans="2:34" ht="14.45" customHeight="1">
      <c r="B282" s="1760"/>
      <c r="C282" s="1761"/>
      <c r="D282" s="1718"/>
      <c r="E282" s="1571"/>
      <c r="F282" s="1571"/>
      <c r="G282" s="1572">
        <f t="shared" si="63"/>
        <v>0</v>
      </c>
      <c r="H282" s="1572">
        <f t="shared" si="64"/>
        <v>0</v>
      </c>
      <c r="I282" s="1644"/>
      <c r="J282" s="1644"/>
      <c r="K282" s="1574">
        <f t="shared" si="65"/>
        <v>0</v>
      </c>
      <c r="L282" s="1574">
        <f t="shared" si="66"/>
        <v>0</v>
      </c>
      <c r="M282" s="1644"/>
      <c r="N282" s="1644"/>
      <c r="O282" s="1574">
        <f t="shared" si="67"/>
        <v>0</v>
      </c>
      <c r="P282" s="1574">
        <f t="shared" si="68"/>
        <v>0</v>
      </c>
      <c r="Q282" s="1574"/>
      <c r="R282" s="1575">
        <f t="shared" ref="R282:R284" si="90">Q282*N282/918878</f>
        <v>0</v>
      </c>
      <c r="S282" s="1575">
        <f t="shared" ref="S282:S284" si="91">Q282*R282/918878</f>
        <v>0</v>
      </c>
      <c r="T282" s="1574">
        <f t="shared" si="87"/>
        <v>0</v>
      </c>
      <c r="U282" s="1556">
        <f t="shared" si="88"/>
        <v>0</v>
      </c>
      <c r="V282" s="1556">
        <f t="shared" si="89"/>
        <v>0</v>
      </c>
      <c r="W282" s="1645"/>
      <c r="X282" s="1578" t="str">
        <f>_xlfn.XLOOKUP(事故加停電時間!$B282,饋線資料表[饋線
代號],饋線資料表[S/S],"找不到")</f>
        <v>找不到</v>
      </c>
      <c r="Y282" s="1578" t="str">
        <f>_xlfn.XLOOKUP(事故加停電時間!$B282,饋線資料表[饋線
代號],饋線資料表[饋線別],"找不到")</f>
        <v>找不到</v>
      </c>
      <c r="Z282" s="1579"/>
      <c r="AA282" s="1778" t="e">
        <f>VLOOKUP(AB282,'69線名'!$K$4:$L$114,2, )</f>
        <v>#N/A</v>
      </c>
      <c r="AB282" s="1763"/>
      <c r="AC282" s="1600"/>
      <c r="AD282" s="1578"/>
      <c r="AE282" s="1583">
        <f>_xlfn.XLOOKUP(事故加停電時間!$B282,線名!$A$4:$A$3600,線名!$S$4:$S$3600,"找不到")</f>
        <v>0</v>
      </c>
      <c r="AF282" s="1795"/>
      <c r="AG282" s="1585"/>
      <c r="AH282" s="1586"/>
    </row>
    <row r="283" spans="2:34" ht="14.45" customHeight="1">
      <c r="B283" s="1754"/>
      <c r="C283" s="1755"/>
      <c r="D283" s="1750"/>
      <c r="E283" s="1553"/>
      <c r="F283" s="1553"/>
      <c r="G283" s="1554">
        <f t="shared" si="63"/>
        <v>0</v>
      </c>
      <c r="H283" s="1554">
        <f t="shared" si="64"/>
        <v>0</v>
      </c>
      <c r="I283" s="1650"/>
      <c r="J283" s="1650"/>
      <c r="K283" s="1556">
        <f t="shared" si="65"/>
        <v>0</v>
      </c>
      <c r="L283" s="1556">
        <f t="shared" si="66"/>
        <v>0</v>
      </c>
      <c r="M283" s="1650"/>
      <c r="N283" s="1650"/>
      <c r="O283" s="1556">
        <f t="shared" si="67"/>
        <v>0</v>
      </c>
      <c r="P283" s="1556">
        <f t="shared" si="68"/>
        <v>0</v>
      </c>
      <c r="Q283" s="1556"/>
      <c r="R283" s="1557">
        <f t="shared" si="90"/>
        <v>0</v>
      </c>
      <c r="S283" s="1557">
        <f t="shared" si="91"/>
        <v>0</v>
      </c>
      <c r="T283" s="1556">
        <f t="shared" si="87"/>
        <v>0</v>
      </c>
      <c r="U283" s="1556">
        <f t="shared" si="88"/>
        <v>0</v>
      </c>
      <c r="V283" s="1556">
        <f t="shared" si="89"/>
        <v>0</v>
      </c>
      <c r="W283" s="1651"/>
      <c r="X283" s="1560" t="str">
        <f>_xlfn.XLOOKUP(事故加停電時間!$B283,饋線資料表[饋線
代號],饋線資料表[S/S],"找不到")</f>
        <v>找不到</v>
      </c>
      <c r="Y283" s="1560" t="str">
        <f>_xlfn.XLOOKUP(事故加停電時間!$B283,饋線資料表[饋線
代號],饋線資料表[饋線別],"找不到")</f>
        <v>找不到</v>
      </c>
      <c r="Z283" s="1589"/>
      <c r="AA283" s="1781" t="e">
        <f>VLOOKUP(AB283,'69線名'!$K$4:$L$114,2, )</f>
        <v>#N/A</v>
      </c>
      <c r="AB283" s="1757"/>
      <c r="AC283" s="1595"/>
      <c r="AD283" s="1560"/>
      <c r="AE283" s="1564">
        <f>_xlfn.XLOOKUP(事故加停電時間!$B283,線名!$A$4:$A$3600,線名!$S$4:$S$3600,"找不到")</f>
        <v>0</v>
      </c>
      <c r="AF283" s="1794"/>
      <c r="AG283" s="1566"/>
      <c r="AH283" s="1567"/>
    </row>
    <row r="284" spans="2:34" ht="14.45" customHeight="1">
      <c r="B284" s="1760"/>
      <c r="C284" s="1761"/>
      <c r="D284" s="1718"/>
      <c r="E284" s="1571"/>
      <c r="F284" s="1571"/>
      <c r="G284" s="1572">
        <f t="shared" si="63"/>
        <v>0</v>
      </c>
      <c r="H284" s="1572">
        <f t="shared" si="64"/>
        <v>0</v>
      </c>
      <c r="I284" s="1644"/>
      <c r="J284" s="1644"/>
      <c r="K284" s="1574">
        <f t="shared" si="65"/>
        <v>0</v>
      </c>
      <c r="L284" s="1574">
        <f t="shared" si="66"/>
        <v>0</v>
      </c>
      <c r="M284" s="1644"/>
      <c r="N284" s="1644"/>
      <c r="O284" s="1574">
        <f t="shared" si="67"/>
        <v>0</v>
      </c>
      <c r="P284" s="1574">
        <f t="shared" si="68"/>
        <v>0</v>
      </c>
      <c r="Q284" s="1574"/>
      <c r="R284" s="1575">
        <f t="shared" si="90"/>
        <v>0</v>
      </c>
      <c r="S284" s="1575">
        <f t="shared" si="91"/>
        <v>0</v>
      </c>
      <c r="T284" s="1574">
        <f t="shared" si="87"/>
        <v>0</v>
      </c>
      <c r="U284" s="1556">
        <f t="shared" si="88"/>
        <v>0</v>
      </c>
      <c r="V284" s="1556">
        <f t="shared" si="89"/>
        <v>0</v>
      </c>
      <c r="W284" s="1645"/>
      <c r="X284" s="1578" t="str">
        <f>_xlfn.XLOOKUP(事故加停電時間!$B284,饋線資料表[饋線
代號],饋線資料表[S/S],"找不到")</f>
        <v>找不到</v>
      </c>
      <c r="Y284" s="1578" t="str">
        <f>_xlfn.XLOOKUP(事故加停電時間!$B284,饋線資料表[饋線
代號],饋線資料表[饋線別],"找不到")</f>
        <v>找不到</v>
      </c>
      <c r="Z284" s="1579"/>
      <c r="AA284" s="1778" t="e">
        <f>VLOOKUP(AB284,'69線名'!$K$4:$L$114,2, )</f>
        <v>#N/A</v>
      </c>
      <c r="AB284" s="1763"/>
      <c r="AC284" s="1600"/>
      <c r="AD284" s="1578"/>
      <c r="AE284" s="1583">
        <f>_xlfn.XLOOKUP(事故加停電時間!$B284,線名!$A$4:$A$3600,線名!$S$4:$S$3600,"找不到")</f>
        <v>0</v>
      </c>
      <c r="AF284" s="1795"/>
      <c r="AG284" s="1585"/>
      <c r="AH284" s="1586"/>
    </row>
    <row r="285" spans="2:34" ht="14.45" customHeight="1">
      <c r="B285" s="1754"/>
      <c r="C285" s="1755"/>
      <c r="D285" s="1750"/>
      <c r="E285" s="1553"/>
      <c r="F285" s="1553"/>
      <c r="G285" s="1554">
        <f t="shared" si="63"/>
        <v>0</v>
      </c>
      <c r="H285" s="1554">
        <f t="shared" si="64"/>
        <v>0</v>
      </c>
      <c r="I285" s="1650"/>
      <c r="J285" s="1650"/>
      <c r="K285" s="1556">
        <f t="shared" si="65"/>
        <v>0</v>
      </c>
      <c r="L285" s="1556">
        <f t="shared" si="66"/>
        <v>0</v>
      </c>
      <c r="M285" s="1650"/>
      <c r="N285" s="1650"/>
      <c r="O285" s="1556">
        <f t="shared" si="67"/>
        <v>0</v>
      </c>
      <c r="P285" s="1556">
        <f t="shared" si="68"/>
        <v>0</v>
      </c>
      <c r="Q285" s="1556"/>
      <c r="R285" s="1557">
        <f t="shared" ref="R285:R316" si="92">Q285*N285/918878</f>
        <v>0</v>
      </c>
      <c r="S285" s="1557">
        <f t="shared" ref="S285:S316" si="93">Q285*R285/918878</f>
        <v>0</v>
      </c>
      <c r="T285" s="1556">
        <f t="shared" ref="T285:T316" si="94">R285/918878</f>
        <v>0</v>
      </c>
      <c r="U285" s="1556">
        <f t="shared" si="88"/>
        <v>0</v>
      </c>
      <c r="V285" s="1556">
        <f t="shared" si="89"/>
        <v>0</v>
      </c>
      <c r="W285" s="1651"/>
      <c r="X285" s="1560" t="str">
        <f>_xlfn.XLOOKUP(事故加停電時間!$B285,饋線資料表[饋線
代號],饋線資料表[S/S],"找不到")</f>
        <v>找不到</v>
      </c>
      <c r="Y285" s="1560" t="str">
        <f>_xlfn.XLOOKUP(事故加停電時間!$B285,饋線資料表[饋線
代號],饋線資料表[饋線別],"找不到")</f>
        <v>找不到</v>
      </c>
      <c r="Z285" s="1589"/>
      <c r="AA285" s="1781" t="e">
        <f>VLOOKUP(AB285,'69線名'!$K$4:$L$114,2, )</f>
        <v>#N/A</v>
      </c>
      <c r="AB285" s="1757"/>
      <c r="AC285" s="1595"/>
      <c r="AD285" s="1560"/>
      <c r="AE285" s="1564">
        <f>_xlfn.XLOOKUP(事故加停電時間!$B285,線名!$A$4:$A$3600,線名!$S$4:$S$3600,"找不到")</f>
        <v>0</v>
      </c>
      <c r="AF285" s="1794"/>
      <c r="AG285" s="1566"/>
      <c r="AH285" s="1567"/>
    </row>
    <row r="286" spans="2:34" ht="14.45" customHeight="1">
      <c r="B286" s="1760"/>
      <c r="C286" s="1761"/>
      <c r="D286" s="1718"/>
      <c r="E286" s="1571"/>
      <c r="F286" s="1571"/>
      <c r="G286" s="1572">
        <f t="shared" si="63"/>
        <v>0</v>
      </c>
      <c r="H286" s="1572">
        <f t="shared" si="64"/>
        <v>0</v>
      </c>
      <c r="I286" s="1644"/>
      <c r="J286" s="1644"/>
      <c r="K286" s="1574">
        <f t="shared" si="65"/>
        <v>0</v>
      </c>
      <c r="L286" s="1574">
        <f t="shared" si="66"/>
        <v>0</v>
      </c>
      <c r="M286" s="1644"/>
      <c r="N286" s="1644"/>
      <c r="O286" s="1574">
        <f t="shared" si="67"/>
        <v>0</v>
      </c>
      <c r="P286" s="1574">
        <f t="shared" si="68"/>
        <v>0</v>
      </c>
      <c r="Q286" s="1574"/>
      <c r="R286" s="1575">
        <f t="shared" si="92"/>
        <v>0</v>
      </c>
      <c r="S286" s="1575">
        <f t="shared" si="93"/>
        <v>0</v>
      </c>
      <c r="T286" s="1574">
        <f t="shared" si="94"/>
        <v>0</v>
      </c>
      <c r="U286" s="1556">
        <f t="shared" si="88"/>
        <v>0</v>
      </c>
      <c r="V286" s="1556">
        <f t="shared" si="89"/>
        <v>0</v>
      </c>
      <c r="W286" s="1645"/>
      <c r="X286" s="1578" t="str">
        <f>_xlfn.XLOOKUP(事故加停電時間!$B286,饋線資料表[饋線
代號],饋線資料表[S/S],"找不到")</f>
        <v>找不到</v>
      </c>
      <c r="Y286" s="1578" t="str">
        <f>_xlfn.XLOOKUP(事故加停電時間!$B286,饋線資料表[饋線
代號],饋線資料表[饋線別],"找不到")</f>
        <v>找不到</v>
      </c>
      <c r="Z286" s="1579"/>
      <c r="AA286" s="1778" t="e">
        <f>VLOOKUP(AB286,'69線名'!$K$4:$L$114,2, )</f>
        <v>#N/A</v>
      </c>
      <c r="AB286" s="1763"/>
      <c r="AC286" s="1600"/>
      <c r="AD286" s="1578"/>
      <c r="AE286" s="1583">
        <f>_xlfn.XLOOKUP(事故加停電時間!$B286,線名!$A$4:$A$3600,線名!$S$4:$S$3600,"找不到")</f>
        <v>0</v>
      </c>
      <c r="AF286" s="1795"/>
      <c r="AG286" s="1585"/>
      <c r="AH286" s="1586"/>
    </row>
    <row r="287" spans="2:34" ht="14.45" customHeight="1">
      <c r="B287" s="1754"/>
      <c r="C287" s="1755"/>
      <c r="D287" s="1750"/>
      <c r="E287" s="1553"/>
      <c r="F287" s="1553"/>
      <c r="G287" s="1554">
        <f t="shared" si="63"/>
        <v>0</v>
      </c>
      <c r="H287" s="1554">
        <f t="shared" si="64"/>
        <v>0</v>
      </c>
      <c r="I287" s="1650"/>
      <c r="J287" s="1650"/>
      <c r="K287" s="1556">
        <f t="shared" si="65"/>
        <v>0</v>
      </c>
      <c r="L287" s="1556">
        <f t="shared" si="66"/>
        <v>0</v>
      </c>
      <c r="M287" s="1650"/>
      <c r="N287" s="1650"/>
      <c r="O287" s="1556">
        <f t="shared" si="67"/>
        <v>0</v>
      </c>
      <c r="P287" s="1556">
        <f t="shared" si="68"/>
        <v>0</v>
      </c>
      <c r="Q287" s="1556"/>
      <c r="R287" s="1557">
        <f t="shared" si="92"/>
        <v>0</v>
      </c>
      <c r="S287" s="1557">
        <f t="shared" si="93"/>
        <v>0</v>
      </c>
      <c r="T287" s="1556">
        <f t="shared" si="94"/>
        <v>0</v>
      </c>
      <c r="U287" s="1556">
        <f t="shared" si="88"/>
        <v>0</v>
      </c>
      <c r="V287" s="1556">
        <f t="shared" si="89"/>
        <v>0</v>
      </c>
      <c r="W287" s="1651"/>
      <c r="X287" s="1560" t="str">
        <f>_xlfn.XLOOKUP(事故加停電時間!$B287,饋線資料表[饋線
代號],饋線資料表[S/S],"找不到")</f>
        <v>找不到</v>
      </c>
      <c r="Y287" s="1560" t="str">
        <f>_xlfn.XLOOKUP(事故加停電時間!$B287,饋線資料表[饋線
代號],饋線資料表[饋線別],"找不到")</f>
        <v>找不到</v>
      </c>
      <c r="Z287" s="1589"/>
      <c r="AA287" s="1781" t="e">
        <f>VLOOKUP(AB287,'69線名'!$K$4:$L$114,2, )</f>
        <v>#N/A</v>
      </c>
      <c r="AB287" s="1757"/>
      <c r="AC287" s="1595"/>
      <c r="AD287" s="1560"/>
      <c r="AE287" s="1564">
        <f>_xlfn.XLOOKUP(事故加停電時間!$B287,線名!$A$4:$A$3600,線名!$S$4:$S$3600,"找不到")</f>
        <v>0</v>
      </c>
      <c r="AF287" s="1794"/>
      <c r="AG287" s="1566"/>
      <c r="AH287" s="1567"/>
    </row>
    <row r="288" spans="2:34" ht="14.45" customHeight="1">
      <c r="B288" s="1760"/>
      <c r="C288" s="1761"/>
      <c r="D288" s="1718"/>
      <c r="E288" s="1571"/>
      <c r="F288" s="1571"/>
      <c r="G288" s="1572">
        <f t="shared" si="63"/>
        <v>0</v>
      </c>
      <c r="H288" s="1572">
        <f t="shared" si="64"/>
        <v>0</v>
      </c>
      <c r="I288" s="1644"/>
      <c r="J288" s="1644"/>
      <c r="K288" s="1574">
        <f t="shared" si="65"/>
        <v>0</v>
      </c>
      <c r="L288" s="1574">
        <f t="shared" si="66"/>
        <v>0</v>
      </c>
      <c r="M288" s="1644"/>
      <c r="N288" s="1644"/>
      <c r="O288" s="1574">
        <f t="shared" si="67"/>
        <v>0</v>
      </c>
      <c r="P288" s="1574">
        <f t="shared" si="68"/>
        <v>0</v>
      </c>
      <c r="Q288" s="1574"/>
      <c r="R288" s="1575">
        <f t="shared" si="92"/>
        <v>0</v>
      </c>
      <c r="S288" s="1575">
        <f t="shared" si="93"/>
        <v>0</v>
      </c>
      <c r="T288" s="1574">
        <f t="shared" si="94"/>
        <v>0</v>
      </c>
      <c r="U288" s="1556">
        <f t="shared" si="88"/>
        <v>0</v>
      </c>
      <c r="V288" s="1556">
        <f t="shared" si="89"/>
        <v>0</v>
      </c>
      <c r="W288" s="1645"/>
      <c r="X288" s="1578" t="str">
        <f>_xlfn.XLOOKUP(事故加停電時間!$B288,饋線資料表[饋線
代號],饋線資料表[S/S],"找不到")</f>
        <v>找不到</v>
      </c>
      <c r="Y288" s="1578" t="str">
        <f>_xlfn.XLOOKUP(事故加停電時間!$B288,饋線資料表[饋線
代號],饋線資料表[饋線別],"找不到")</f>
        <v>找不到</v>
      </c>
      <c r="Z288" s="1579"/>
      <c r="AA288" s="1778" t="e">
        <f>VLOOKUP(AB288,'69線名'!$K$4:$L$114,2, )</f>
        <v>#N/A</v>
      </c>
      <c r="AB288" s="1763"/>
      <c r="AC288" s="1600"/>
      <c r="AD288" s="1578"/>
      <c r="AE288" s="1583">
        <f>_xlfn.XLOOKUP(事故加停電時間!$B288,線名!$A$4:$A$3600,線名!$S$4:$S$3600,"找不到")</f>
        <v>0</v>
      </c>
      <c r="AF288" s="1795"/>
      <c r="AG288" s="1585"/>
      <c r="AH288" s="1586"/>
    </row>
    <row r="289" spans="2:34" ht="14.45" customHeight="1">
      <c r="B289" s="1754"/>
      <c r="C289" s="1755"/>
      <c r="D289" s="1750"/>
      <c r="E289" s="1553"/>
      <c r="F289" s="1553"/>
      <c r="G289" s="1554">
        <f t="shared" si="63"/>
        <v>0</v>
      </c>
      <c r="H289" s="1554">
        <f t="shared" si="64"/>
        <v>0</v>
      </c>
      <c r="I289" s="1650"/>
      <c r="J289" s="1650"/>
      <c r="K289" s="1556">
        <f t="shared" si="65"/>
        <v>0</v>
      </c>
      <c r="L289" s="1556">
        <f t="shared" si="66"/>
        <v>0</v>
      </c>
      <c r="M289" s="1650"/>
      <c r="N289" s="1650"/>
      <c r="O289" s="1556">
        <f t="shared" si="67"/>
        <v>0</v>
      </c>
      <c r="P289" s="1556">
        <f t="shared" si="68"/>
        <v>0</v>
      </c>
      <c r="Q289" s="1556"/>
      <c r="R289" s="1557">
        <f t="shared" si="92"/>
        <v>0</v>
      </c>
      <c r="S289" s="1557">
        <f t="shared" si="93"/>
        <v>0</v>
      </c>
      <c r="T289" s="1556">
        <f t="shared" si="94"/>
        <v>0</v>
      </c>
      <c r="U289" s="1556">
        <f t="shared" si="88"/>
        <v>0</v>
      </c>
      <c r="V289" s="1556">
        <f t="shared" si="89"/>
        <v>0</v>
      </c>
      <c r="W289" s="1651"/>
      <c r="X289" s="1560" t="str">
        <f>_xlfn.XLOOKUP(事故加停電時間!$B289,饋線資料表[饋線
代號],饋線資料表[S/S],"找不到")</f>
        <v>找不到</v>
      </c>
      <c r="Y289" s="1560" t="str">
        <f>_xlfn.XLOOKUP(事故加停電時間!$B289,饋線資料表[饋線
代號],饋線資料表[饋線別],"找不到")</f>
        <v>找不到</v>
      </c>
      <c r="Z289" s="1589"/>
      <c r="AA289" s="1781" t="e">
        <f>VLOOKUP(AB289,'69線名'!$K$4:$L$114,2, )</f>
        <v>#N/A</v>
      </c>
      <c r="AB289" s="1757"/>
      <c r="AC289" s="1595"/>
      <c r="AD289" s="1560"/>
      <c r="AE289" s="1564">
        <f>_xlfn.XLOOKUP(事故加停電時間!$B289,線名!$A$4:$A$3600,線名!$S$4:$S$3600,"找不到")</f>
        <v>0</v>
      </c>
      <c r="AF289" s="1794"/>
      <c r="AG289" s="1566"/>
      <c r="AH289" s="1567"/>
    </row>
    <row r="290" spans="2:34" ht="14.45" customHeight="1">
      <c r="B290" s="1760"/>
      <c r="C290" s="1761"/>
      <c r="D290" s="1718"/>
      <c r="E290" s="1571"/>
      <c r="F290" s="1571"/>
      <c r="G290" s="1572">
        <f t="shared" si="63"/>
        <v>0</v>
      </c>
      <c r="H290" s="1572">
        <f t="shared" si="64"/>
        <v>0</v>
      </c>
      <c r="I290" s="1644"/>
      <c r="J290" s="1644"/>
      <c r="K290" s="1574">
        <f t="shared" si="65"/>
        <v>0</v>
      </c>
      <c r="L290" s="1574">
        <f t="shared" si="66"/>
        <v>0</v>
      </c>
      <c r="M290" s="1644"/>
      <c r="N290" s="1644"/>
      <c r="O290" s="1574">
        <f t="shared" si="67"/>
        <v>0</v>
      </c>
      <c r="P290" s="1574">
        <f t="shared" si="68"/>
        <v>0</v>
      </c>
      <c r="Q290" s="1574"/>
      <c r="R290" s="1575">
        <f t="shared" si="92"/>
        <v>0</v>
      </c>
      <c r="S290" s="1575">
        <f t="shared" si="93"/>
        <v>0</v>
      </c>
      <c r="T290" s="1574">
        <f t="shared" si="94"/>
        <v>0</v>
      </c>
      <c r="U290" s="1556">
        <f t="shared" si="88"/>
        <v>0</v>
      </c>
      <c r="V290" s="1556">
        <f t="shared" si="89"/>
        <v>0</v>
      </c>
      <c r="W290" s="1645"/>
      <c r="X290" s="1578" t="str">
        <f>_xlfn.XLOOKUP(事故加停電時間!$B290,饋線資料表[饋線
代號],饋線資料表[S/S],"找不到")</f>
        <v>找不到</v>
      </c>
      <c r="Y290" s="1578" t="str">
        <f>_xlfn.XLOOKUP(事故加停電時間!$B290,饋線資料表[饋線
代號],饋線資料表[饋線別],"找不到")</f>
        <v>找不到</v>
      </c>
      <c r="Z290" s="1579"/>
      <c r="AA290" s="1778" t="e">
        <f>VLOOKUP(AB290,'69線名'!$K$4:$L$114,2, )</f>
        <v>#N/A</v>
      </c>
      <c r="AB290" s="1763"/>
      <c r="AC290" s="1600"/>
      <c r="AD290" s="1578"/>
      <c r="AE290" s="1583">
        <f>_xlfn.XLOOKUP(事故加停電時間!$B290,線名!$A$4:$A$3600,線名!$S$4:$S$3600,"找不到")</f>
        <v>0</v>
      </c>
      <c r="AF290" s="1795"/>
      <c r="AG290" s="1585"/>
      <c r="AH290" s="1586"/>
    </row>
    <row r="291" spans="2:34" ht="14.45" customHeight="1">
      <c r="B291" s="1754"/>
      <c r="C291" s="1755"/>
      <c r="D291" s="1750"/>
      <c r="E291" s="1553"/>
      <c r="F291" s="1553"/>
      <c r="G291" s="1554">
        <f t="shared" si="63"/>
        <v>0</v>
      </c>
      <c r="H291" s="1554">
        <f t="shared" si="64"/>
        <v>0</v>
      </c>
      <c r="I291" s="1650"/>
      <c r="J291" s="1650"/>
      <c r="K291" s="1556">
        <f t="shared" si="65"/>
        <v>0</v>
      </c>
      <c r="L291" s="1556">
        <f t="shared" si="66"/>
        <v>0</v>
      </c>
      <c r="M291" s="1650"/>
      <c r="N291" s="1650"/>
      <c r="O291" s="1556">
        <f t="shared" si="67"/>
        <v>0</v>
      </c>
      <c r="P291" s="1556">
        <f t="shared" si="68"/>
        <v>0</v>
      </c>
      <c r="Q291" s="1556"/>
      <c r="R291" s="1557">
        <f t="shared" si="92"/>
        <v>0</v>
      </c>
      <c r="S291" s="1557">
        <f t="shared" si="93"/>
        <v>0</v>
      </c>
      <c r="T291" s="1556">
        <f t="shared" si="94"/>
        <v>0</v>
      </c>
      <c r="U291" s="1556">
        <f t="shared" si="88"/>
        <v>0</v>
      </c>
      <c r="V291" s="1556">
        <f t="shared" si="89"/>
        <v>0</v>
      </c>
      <c r="W291" s="1651"/>
      <c r="X291" s="1560" t="str">
        <f>_xlfn.XLOOKUP(事故加停電時間!$B291,饋線資料表[饋線
代號],饋線資料表[S/S],"找不到")</f>
        <v>找不到</v>
      </c>
      <c r="Y291" s="1560" t="str">
        <f>_xlfn.XLOOKUP(事故加停電時間!$B291,饋線資料表[饋線
代號],饋線資料表[饋線別],"找不到")</f>
        <v>找不到</v>
      </c>
      <c r="Z291" s="1589"/>
      <c r="AA291" s="1781" t="e">
        <f>VLOOKUP(AB291,'69線名'!$K$4:$L$114,2, )</f>
        <v>#N/A</v>
      </c>
      <c r="AB291" s="1757"/>
      <c r="AC291" s="1595"/>
      <c r="AD291" s="1560"/>
      <c r="AE291" s="1564">
        <f>_xlfn.XLOOKUP(事故加停電時間!$B291,線名!$A$4:$A$3600,線名!$S$4:$S$3600,"找不到")</f>
        <v>0</v>
      </c>
      <c r="AF291" s="1794"/>
      <c r="AG291" s="1566"/>
      <c r="AH291" s="1567"/>
    </row>
    <row r="292" spans="2:34" ht="14.45" customHeight="1">
      <c r="B292" s="1760"/>
      <c r="C292" s="1761"/>
      <c r="D292" s="1718"/>
      <c r="E292" s="1571"/>
      <c r="F292" s="1571"/>
      <c r="G292" s="1572">
        <f t="shared" si="63"/>
        <v>0</v>
      </c>
      <c r="H292" s="1572">
        <f t="shared" si="64"/>
        <v>0</v>
      </c>
      <c r="I292" s="1644"/>
      <c r="J292" s="1644"/>
      <c r="K292" s="1574">
        <f t="shared" si="65"/>
        <v>0</v>
      </c>
      <c r="L292" s="1574">
        <f t="shared" si="66"/>
        <v>0</v>
      </c>
      <c r="M292" s="1644"/>
      <c r="N292" s="1644"/>
      <c r="O292" s="1574">
        <f t="shared" si="67"/>
        <v>0</v>
      </c>
      <c r="P292" s="1574">
        <f t="shared" si="68"/>
        <v>0</v>
      </c>
      <c r="Q292" s="1574"/>
      <c r="R292" s="1575">
        <f t="shared" si="92"/>
        <v>0</v>
      </c>
      <c r="S292" s="1575">
        <f t="shared" si="93"/>
        <v>0</v>
      </c>
      <c r="T292" s="1574">
        <f t="shared" si="94"/>
        <v>0</v>
      </c>
      <c r="U292" s="1556">
        <f t="shared" si="88"/>
        <v>0</v>
      </c>
      <c r="V292" s="1556">
        <f t="shared" si="89"/>
        <v>0</v>
      </c>
      <c r="W292" s="1645"/>
      <c r="X292" s="1578" t="str">
        <f>_xlfn.XLOOKUP(事故加停電時間!$B292,饋線資料表[饋線
代號],饋線資料表[S/S],"找不到")</f>
        <v>找不到</v>
      </c>
      <c r="Y292" s="1578" t="str">
        <f>_xlfn.XLOOKUP(事故加停電時間!$B292,饋線資料表[饋線
代號],饋線資料表[饋線別],"找不到")</f>
        <v>找不到</v>
      </c>
      <c r="Z292" s="1579"/>
      <c r="AA292" s="1778" t="e">
        <f>VLOOKUP(AB292,'69線名'!$K$4:$L$114,2, )</f>
        <v>#N/A</v>
      </c>
      <c r="AB292" s="1763"/>
      <c r="AC292" s="1600"/>
      <c r="AD292" s="1578"/>
      <c r="AE292" s="1583">
        <f>_xlfn.XLOOKUP(事故加停電時間!$B292,線名!$A$4:$A$3600,線名!$S$4:$S$3600,"找不到")</f>
        <v>0</v>
      </c>
      <c r="AF292" s="1795"/>
      <c r="AG292" s="1585"/>
      <c r="AH292" s="1586"/>
    </row>
    <row r="293" spans="2:34" ht="14.45" customHeight="1">
      <c r="B293" s="1754"/>
      <c r="C293" s="1755"/>
      <c r="D293" s="1750"/>
      <c r="E293" s="1553"/>
      <c r="F293" s="1553"/>
      <c r="G293" s="1554">
        <f t="shared" si="63"/>
        <v>0</v>
      </c>
      <c r="H293" s="1554">
        <f t="shared" si="64"/>
        <v>0</v>
      </c>
      <c r="I293" s="1650"/>
      <c r="J293" s="1650"/>
      <c r="K293" s="1556">
        <f t="shared" si="65"/>
        <v>0</v>
      </c>
      <c r="L293" s="1556">
        <f t="shared" si="66"/>
        <v>0</v>
      </c>
      <c r="M293" s="1650"/>
      <c r="N293" s="1650"/>
      <c r="O293" s="1556">
        <f t="shared" si="67"/>
        <v>0</v>
      </c>
      <c r="P293" s="1556">
        <f t="shared" si="68"/>
        <v>0</v>
      </c>
      <c r="Q293" s="1556"/>
      <c r="R293" s="1557">
        <f t="shared" si="92"/>
        <v>0</v>
      </c>
      <c r="S293" s="1557">
        <f t="shared" si="93"/>
        <v>0</v>
      </c>
      <c r="T293" s="1556">
        <f t="shared" si="94"/>
        <v>0</v>
      </c>
      <c r="U293" s="1556">
        <f t="shared" si="88"/>
        <v>0</v>
      </c>
      <c r="V293" s="1556">
        <f t="shared" si="89"/>
        <v>0</v>
      </c>
      <c r="W293" s="1651"/>
      <c r="X293" s="1560" t="str">
        <f>_xlfn.XLOOKUP(事故加停電時間!$B293,饋線資料表[饋線
代號],饋線資料表[S/S],"找不到")</f>
        <v>找不到</v>
      </c>
      <c r="Y293" s="1560" t="str">
        <f>_xlfn.XLOOKUP(事故加停電時間!$B293,饋線資料表[饋線
代號],饋線資料表[饋線別],"找不到")</f>
        <v>找不到</v>
      </c>
      <c r="Z293" s="1589"/>
      <c r="AA293" s="1781" t="e">
        <f>VLOOKUP(AB293,'69線名'!$K$4:$L$114,2, )</f>
        <v>#N/A</v>
      </c>
      <c r="AB293" s="1757"/>
      <c r="AC293" s="1595"/>
      <c r="AD293" s="1560"/>
      <c r="AE293" s="1564">
        <f>_xlfn.XLOOKUP(事故加停電時間!$B293,線名!$A$4:$A$3600,線名!$S$4:$S$3600,"找不到")</f>
        <v>0</v>
      </c>
      <c r="AF293" s="1794"/>
      <c r="AG293" s="1566"/>
      <c r="AH293" s="1567"/>
    </row>
    <row r="294" spans="2:34" ht="14.45" customHeight="1">
      <c r="B294" s="1760"/>
      <c r="C294" s="1761"/>
      <c r="D294" s="1718"/>
      <c r="E294" s="1571"/>
      <c r="F294" s="1571"/>
      <c r="G294" s="1572">
        <f t="shared" si="63"/>
        <v>0</v>
      </c>
      <c r="H294" s="1572">
        <f t="shared" si="64"/>
        <v>0</v>
      </c>
      <c r="I294" s="1644"/>
      <c r="J294" s="1644"/>
      <c r="K294" s="1574">
        <f t="shared" si="65"/>
        <v>0</v>
      </c>
      <c r="L294" s="1574">
        <f t="shared" si="66"/>
        <v>0</v>
      </c>
      <c r="M294" s="1644"/>
      <c r="N294" s="1644"/>
      <c r="O294" s="1574">
        <f t="shared" si="67"/>
        <v>0</v>
      </c>
      <c r="P294" s="1574">
        <f t="shared" si="68"/>
        <v>0</v>
      </c>
      <c r="Q294" s="1574"/>
      <c r="R294" s="1575">
        <f t="shared" si="92"/>
        <v>0</v>
      </c>
      <c r="S294" s="1575">
        <f t="shared" si="93"/>
        <v>0</v>
      </c>
      <c r="T294" s="1574">
        <f t="shared" si="94"/>
        <v>0</v>
      </c>
      <c r="U294" s="1556">
        <f t="shared" si="88"/>
        <v>0</v>
      </c>
      <c r="V294" s="1556">
        <f t="shared" si="89"/>
        <v>0</v>
      </c>
      <c r="W294" s="1645"/>
      <c r="X294" s="1578" t="str">
        <f>_xlfn.XLOOKUP(事故加停電時間!$B294,饋線資料表[饋線
代號],饋線資料表[S/S],"找不到")</f>
        <v>找不到</v>
      </c>
      <c r="Y294" s="1578" t="str">
        <f>_xlfn.XLOOKUP(事故加停電時間!$B294,饋線資料表[饋線
代號],饋線資料表[饋線別],"找不到")</f>
        <v>找不到</v>
      </c>
      <c r="Z294" s="1579"/>
      <c r="AA294" s="1778" t="e">
        <f>VLOOKUP(AB294,'69線名'!$K$4:$L$114,2, )</f>
        <v>#N/A</v>
      </c>
      <c r="AB294" s="1763"/>
      <c r="AC294" s="1600"/>
      <c r="AD294" s="1578"/>
      <c r="AE294" s="1583">
        <f>_xlfn.XLOOKUP(事故加停電時間!$B294,線名!$A$4:$A$3600,線名!$S$4:$S$3600,"找不到")</f>
        <v>0</v>
      </c>
      <c r="AF294" s="1795"/>
      <c r="AG294" s="1585"/>
      <c r="AH294" s="1586"/>
    </row>
    <row r="295" spans="2:34" ht="14.45" customHeight="1">
      <c r="B295" s="1754"/>
      <c r="C295" s="1755"/>
      <c r="D295" s="1750"/>
      <c r="E295" s="1553"/>
      <c r="F295" s="1553"/>
      <c r="G295" s="1554">
        <f t="shared" si="63"/>
        <v>0</v>
      </c>
      <c r="H295" s="1554">
        <f t="shared" si="64"/>
        <v>0</v>
      </c>
      <c r="I295" s="1650"/>
      <c r="J295" s="1650"/>
      <c r="K295" s="1556">
        <f t="shared" si="65"/>
        <v>0</v>
      </c>
      <c r="L295" s="1556">
        <f t="shared" si="66"/>
        <v>0</v>
      </c>
      <c r="M295" s="1650"/>
      <c r="N295" s="1650"/>
      <c r="O295" s="1556">
        <f t="shared" si="67"/>
        <v>0</v>
      </c>
      <c r="P295" s="1556">
        <f t="shared" si="68"/>
        <v>0</v>
      </c>
      <c r="Q295" s="1556"/>
      <c r="R295" s="1557">
        <f t="shared" si="92"/>
        <v>0</v>
      </c>
      <c r="S295" s="1557">
        <f t="shared" si="93"/>
        <v>0</v>
      </c>
      <c r="T295" s="1556">
        <f t="shared" si="94"/>
        <v>0</v>
      </c>
      <c r="U295" s="1556">
        <f t="shared" si="88"/>
        <v>0</v>
      </c>
      <c r="V295" s="1556">
        <f t="shared" si="89"/>
        <v>0</v>
      </c>
      <c r="W295" s="1651"/>
      <c r="X295" s="1560" t="str">
        <f>_xlfn.XLOOKUP(事故加停電時間!$B295,饋線資料表[饋線
代號],饋線資料表[S/S],"找不到")</f>
        <v>找不到</v>
      </c>
      <c r="Y295" s="1560" t="str">
        <f>_xlfn.XLOOKUP(事故加停電時間!$B295,饋線資料表[饋線
代號],饋線資料表[饋線別],"找不到")</f>
        <v>找不到</v>
      </c>
      <c r="Z295" s="1589"/>
      <c r="AA295" s="1781" t="e">
        <f>VLOOKUP(AB295,'69線名'!$K$4:$L$114,2, )</f>
        <v>#N/A</v>
      </c>
      <c r="AB295" s="1757"/>
      <c r="AC295" s="1595"/>
      <c r="AD295" s="1560"/>
      <c r="AE295" s="1564">
        <f>_xlfn.XLOOKUP(事故加停電時間!$B295,線名!$A$4:$A$3600,線名!$S$4:$S$3600,"找不到")</f>
        <v>0</v>
      </c>
      <c r="AF295" s="1794"/>
      <c r="AG295" s="1566"/>
      <c r="AH295" s="1567"/>
    </row>
    <row r="296" spans="2:34" ht="14.45" customHeight="1">
      <c r="B296" s="1760"/>
      <c r="C296" s="1761"/>
      <c r="D296" s="1718"/>
      <c r="E296" s="1571"/>
      <c r="F296" s="1571"/>
      <c r="G296" s="1572">
        <f t="shared" si="63"/>
        <v>0</v>
      </c>
      <c r="H296" s="1572">
        <f t="shared" si="64"/>
        <v>0</v>
      </c>
      <c r="I296" s="1644"/>
      <c r="J296" s="1644"/>
      <c r="K296" s="1574">
        <f t="shared" si="65"/>
        <v>0</v>
      </c>
      <c r="L296" s="1574">
        <f t="shared" si="66"/>
        <v>0</v>
      </c>
      <c r="M296" s="1644"/>
      <c r="N296" s="1644"/>
      <c r="O296" s="1574">
        <f t="shared" si="67"/>
        <v>0</v>
      </c>
      <c r="P296" s="1574">
        <f t="shared" si="68"/>
        <v>0</v>
      </c>
      <c r="Q296" s="1574"/>
      <c r="R296" s="1575">
        <f t="shared" si="92"/>
        <v>0</v>
      </c>
      <c r="S296" s="1575">
        <f t="shared" si="93"/>
        <v>0</v>
      </c>
      <c r="T296" s="1574">
        <f t="shared" si="94"/>
        <v>0</v>
      </c>
      <c r="U296" s="1556">
        <f t="shared" si="88"/>
        <v>0</v>
      </c>
      <c r="V296" s="1556">
        <f t="shared" si="89"/>
        <v>0</v>
      </c>
      <c r="W296" s="1645"/>
      <c r="X296" s="1578" t="str">
        <f>_xlfn.XLOOKUP(事故加停電時間!$B296,饋線資料表[饋線
代號],饋線資料表[S/S],"找不到")</f>
        <v>找不到</v>
      </c>
      <c r="Y296" s="1578" t="str">
        <f>_xlfn.XLOOKUP(事故加停電時間!$B296,饋線資料表[饋線
代號],饋線資料表[饋線別],"找不到")</f>
        <v>找不到</v>
      </c>
      <c r="Z296" s="1579"/>
      <c r="AA296" s="1778" t="e">
        <f>VLOOKUP(AB296,'69線名'!$K$4:$L$114,2, )</f>
        <v>#N/A</v>
      </c>
      <c r="AB296" s="1763"/>
      <c r="AC296" s="1600"/>
      <c r="AD296" s="1578"/>
      <c r="AE296" s="1583">
        <f>_xlfn.XLOOKUP(事故加停電時間!$B296,線名!$A$4:$A$3600,線名!$S$4:$S$3600,"找不到")</f>
        <v>0</v>
      </c>
      <c r="AF296" s="1795"/>
      <c r="AG296" s="1585"/>
      <c r="AH296" s="1586"/>
    </row>
    <row r="297" spans="2:34" ht="14.45" customHeight="1">
      <c r="B297" s="1754"/>
      <c r="C297" s="1755"/>
      <c r="D297" s="1750"/>
      <c r="E297" s="1553"/>
      <c r="F297" s="1553"/>
      <c r="G297" s="1554">
        <f t="shared" si="63"/>
        <v>0</v>
      </c>
      <c r="H297" s="1554">
        <f t="shared" si="64"/>
        <v>0</v>
      </c>
      <c r="I297" s="1650"/>
      <c r="J297" s="1650"/>
      <c r="K297" s="1556">
        <f t="shared" si="65"/>
        <v>0</v>
      </c>
      <c r="L297" s="1556">
        <f t="shared" si="66"/>
        <v>0</v>
      </c>
      <c r="M297" s="1650"/>
      <c r="N297" s="1650"/>
      <c r="O297" s="1556">
        <f t="shared" si="67"/>
        <v>0</v>
      </c>
      <c r="P297" s="1556">
        <f t="shared" si="68"/>
        <v>0</v>
      </c>
      <c r="Q297" s="1556"/>
      <c r="R297" s="1557">
        <f t="shared" si="92"/>
        <v>0</v>
      </c>
      <c r="S297" s="1557">
        <f t="shared" si="93"/>
        <v>0</v>
      </c>
      <c r="T297" s="1556">
        <f t="shared" si="94"/>
        <v>0</v>
      </c>
      <c r="U297" s="1556">
        <f t="shared" si="88"/>
        <v>0</v>
      </c>
      <c r="V297" s="1556">
        <f t="shared" si="89"/>
        <v>0</v>
      </c>
      <c r="W297" s="1651"/>
      <c r="X297" s="1560" t="str">
        <f>_xlfn.XLOOKUP(事故加停電時間!$B297,饋線資料表[饋線
代號],饋線資料表[S/S],"找不到")</f>
        <v>找不到</v>
      </c>
      <c r="Y297" s="1560" t="str">
        <f>_xlfn.XLOOKUP(事故加停電時間!$B297,饋線資料表[饋線
代號],饋線資料表[饋線別],"找不到")</f>
        <v>找不到</v>
      </c>
      <c r="Z297" s="1589"/>
      <c r="AA297" s="1781" t="e">
        <f>VLOOKUP(AB297,'69線名'!$K$4:$L$114,2, )</f>
        <v>#N/A</v>
      </c>
      <c r="AB297" s="1757"/>
      <c r="AC297" s="1595"/>
      <c r="AD297" s="1560"/>
      <c r="AE297" s="1564">
        <f>_xlfn.XLOOKUP(事故加停電時間!$B297,線名!$A$4:$A$3600,線名!$S$4:$S$3600,"找不到")</f>
        <v>0</v>
      </c>
      <c r="AF297" s="1794"/>
      <c r="AG297" s="1566"/>
      <c r="AH297" s="1567"/>
    </row>
    <row r="298" spans="2:34" ht="14.45" customHeight="1">
      <c r="B298" s="1760"/>
      <c r="C298" s="1761"/>
      <c r="D298" s="1718"/>
      <c r="E298" s="1571"/>
      <c r="F298" s="1571"/>
      <c r="G298" s="1572">
        <f t="shared" si="63"/>
        <v>0</v>
      </c>
      <c r="H298" s="1572">
        <f t="shared" si="64"/>
        <v>0</v>
      </c>
      <c r="I298" s="1644"/>
      <c r="J298" s="1644"/>
      <c r="K298" s="1574">
        <f t="shared" si="65"/>
        <v>0</v>
      </c>
      <c r="L298" s="1574">
        <f t="shared" si="66"/>
        <v>0</v>
      </c>
      <c r="M298" s="1644"/>
      <c r="N298" s="1644"/>
      <c r="O298" s="1574">
        <f t="shared" si="67"/>
        <v>0</v>
      </c>
      <c r="P298" s="1574">
        <f t="shared" si="68"/>
        <v>0</v>
      </c>
      <c r="Q298" s="1574"/>
      <c r="R298" s="1575">
        <f t="shared" si="92"/>
        <v>0</v>
      </c>
      <c r="S298" s="1575">
        <f t="shared" si="93"/>
        <v>0</v>
      </c>
      <c r="T298" s="1574">
        <f t="shared" si="94"/>
        <v>0</v>
      </c>
      <c r="U298" s="1556">
        <f t="shared" si="88"/>
        <v>0</v>
      </c>
      <c r="V298" s="1556">
        <f t="shared" si="89"/>
        <v>0</v>
      </c>
      <c r="W298" s="1645"/>
      <c r="X298" s="1578" t="str">
        <f>_xlfn.XLOOKUP(事故加停電時間!$B298,饋線資料表[饋線
代號],饋線資料表[S/S],"找不到")</f>
        <v>找不到</v>
      </c>
      <c r="Y298" s="1578" t="str">
        <f>_xlfn.XLOOKUP(事故加停電時間!$B298,饋線資料表[饋線
代號],饋線資料表[饋線別],"找不到")</f>
        <v>找不到</v>
      </c>
      <c r="Z298" s="1579"/>
      <c r="AA298" s="1778" t="e">
        <f>VLOOKUP(AB298,'69線名'!$K$4:$L$114,2, )</f>
        <v>#N/A</v>
      </c>
      <c r="AB298" s="1763"/>
      <c r="AC298" s="1600"/>
      <c r="AD298" s="1578"/>
      <c r="AE298" s="1583">
        <f>_xlfn.XLOOKUP(事故加停電時間!$B298,線名!$A$4:$A$3600,線名!$S$4:$S$3600,"找不到")</f>
        <v>0</v>
      </c>
      <c r="AF298" s="1795"/>
      <c r="AG298" s="1585"/>
      <c r="AH298" s="1586"/>
    </row>
    <row r="299" spans="2:34" ht="14.45" customHeight="1">
      <c r="B299" s="1754"/>
      <c r="C299" s="1755"/>
      <c r="D299" s="1750"/>
      <c r="E299" s="1553"/>
      <c r="F299" s="1553"/>
      <c r="G299" s="1554">
        <f t="shared" si="63"/>
        <v>0</v>
      </c>
      <c r="H299" s="1554">
        <f t="shared" si="64"/>
        <v>0</v>
      </c>
      <c r="I299" s="1650"/>
      <c r="J299" s="1650"/>
      <c r="K299" s="1556">
        <f t="shared" si="65"/>
        <v>0</v>
      </c>
      <c r="L299" s="1556">
        <f t="shared" si="66"/>
        <v>0</v>
      </c>
      <c r="M299" s="1650"/>
      <c r="N299" s="1650"/>
      <c r="O299" s="1556">
        <f t="shared" si="67"/>
        <v>0</v>
      </c>
      <c r="P299" s="1556">
        <f t="shared" si="68"/>
        <v>0</v>
      </c>
      <c r="Q299" s="1556"/>
      <c r="R299" s="1557">
        <f t="shared" si="92"/>
        <v>0</v>
      </c>
      <c r="S299" s="1557">
        <f t="shared" si="93"/>
        <v>0</v>
      </c>
      <c r="T299" s="1556">
        <f t="shared" si="94"/>
        <v>0</v>
      </c>
      <c r="U299" s="1556">
        <f t="shared" si="88"/>
        <v>0</v>
      </c>
      <c r="V299" s="1556">
        <f t="shared" si="89"/>
        <v>0</v>
      </c>
      <c r="W299" s="1651"/>
      <c r="X299" s="1560" t="str">
        <f>_xlfn.XLOOKUP(事故加停電時間!$B299,饋線資料表[饋線
代號],饋線資料表[S/S],"找不到")</f>
        <v>找不到</v>
      </c>
      <c r="Y299" s="1560" t="str">
        <f>_xlfn.XLOOKUP(事故加停電時間!$B299,饋線資料表[饋線
代號],饋線資料表[饋線別],"找不到")</f>
        <v>找不到</v>
      </c>
      <c r="Z299" s="1589"/>
      <c r="AA299" s="1781" t="e">
        <f>VLOOKUP(AB299,'69線名'!$K$4:$L$114,2, )</f>
        <v>#N/A</v>
      </c>
      <c r="AB299" s="1757"/>
      <c r="AC299" s="1595"/>
      <c r="AD299" s="1560"/>
      <c r="AE299" s="1564">
        <f>_xlfn.XLOOKUP(事故加停電時間!$B299,線名!$A$4:$A$3600,線名!$S$4:$S$3600,"找不到")</f>
        <v>0</v>
      </c>
      <c r="AF299" s="1794"/>
      <c r="AG299" s="1566"/>
      <c r="AH299" s="1567"/>
    </row>
    <row r="300" spans="2:34" ht="14.45" customHeight="1">
      <c r="B300" s="1760"/>
      <c r="C300" s="1761"/>
      <c r="D300" s="1718"/>
      <c r="E300" s="1571"/>
      <c r="F300" s="1571"/>
      <c r="G300" s="1572">
        <f t="shared" si="63"/>
        <v>0</v>
      </c>
      <c r="H300" s="1572">
        <f t="shared" si="64"/>
        <v>0</v>
      </c>
      <c r="I300" s="1644"/>
      <c r="J300" s="1644"/>
      <c r="K300" s="1574">
        <f t="shared" si="65"/>
        <v>0</v>
      </c>
      <c r="L300" s="1574">
        <f t="shared" si="66"/>
        <v>0</v>
      </c>
      <c r="M300" s="1644"/>
      <c r="N300" s="1644"/>
      <c r="O300" s="1574">
        <f t="shared" si="67"/>
        <v>0</v>
      </c>
      <c r="P300" s="1574">
        <f t="shared" si="68"/>
        <v>0</v>
      </c>
      <c r="Q300" s="1574"/>
      <c r="R300" s="1575">
        <f t="shared" si="92"/>
        <v>0</v>
      </c>
      <c r="S300" s="1575">
        <f t="shared" si="93"/>
        <v>0</v>
      </c>
      <c r="T300" s="1574">
        <f t="shared" si="94"/>
        <v>0</v>
      </c>
      <c r="U300" s="1556">
        <f t="shared" si="88"/>
        <v>0</v>
      </c>
      <c r="V300" s="1556">
        <f t="shared" si="89"/>
        <v>0</v>
      </c>
      <c r="W300" s="1645"/>
      <c r="X300" s="1578" t="str">
        <f>_xlfn.XLOOKUP(事故加停電時間!$B300,饋線資料表[饋線
代號],饋線資料表[S/S],"找不到")</f>
        <v>找不到</v>
      </c>
      <c r="Y300" s="1578" t="str">
        <f>_xlfn.XLOOKUP(事故加停電時間!$B300,饋線資料表[饋線
代號],饋線資料表[饋線別],"找不到")</f>
        <v>找不到</v>
      </c>
      <c r="Z300" s="1579"/>
      <c r="AA300" s="1778" t="e">
        <f>VLOOKUP(AB300,'69線名'!$K$4:$L$114,2, )</f>
        <v>#N/A</v>
      </c>
      <c r="AB300" s="1763"/>
      <c r="AC300" s="1600"/>
      <c r="AD300" s="1578"/>
      <c r="AE300" s="1583">
        <f>_xlfn.XLOOKUP(事故加停電時間!$B300,線名!$A$4:$A$3600,線名!$S$4:$S$3600,"找不到")</f>
        <v>0</v>
      </c>
      <c r="AF300" s="1795"/>
      <c r="AG300" s="1585"/>
      <c r="AH300" s="1586"/>
    </row>
    <row r="301" spans="2:34" ht="14.45" customHeight="1">
      <c r="B301" s="1754"/>
      <c r="C301" s="1755"/>
      <c r="D301" s="1750"/>
      <c r="E301" s="1553"/>
      <c r="F301" s="1553"/>
      <c r="G301" s="1554">
        <f t="shared" si="63"/>
        <v>0</v>
      </c>
      <c r="H301" s="1554">
        <f t="shared" si="64"/>
        <v>0</v>
      </c>
      <c r="I301" s="1650"/>
      <c r="J301" s="1650"/>
      <c r="K301" s="1556">
        <f t="shared" si="65"/>
        <v>0</v>
      </c>
      <c r="L301" s="1556">
        <f t="shared" si="66"/>
        <v>0</v>
      </c>
      <c r="M301" s="1650"/>
      <c r="N301" s="1650"/>
      <c r="O301" s="1556">
        <f t="shared" si="67"/>
        <v>0</v>
      </c>
      <c r="P301" s="1556">
        <f t="shared" si="68"/>
        <v>0</v>
      </c>
      <c r="Q301" s="1556"/>
      <c r="R301" s="1557">
        <f t="shared" si="92"/>
        <v>0</v>
      </c>
      <c r="S301" s="1557">
        <f t="shared" si="93"/>
        <v>0</v>
      </c>
      <c r="T301" s="1556">
        <f t="shared" si="94"/>
        <v>0</v>
      </c>
      <c r="U301" s="1556">
        <f t="shared" si="88"/>
        <v>0</v>
      </c>
      <c r="V301" s="1556">
        <f t="shared" si="89"/>
        <v>0</v>
      </c>
      <c r="W301" s="1651"/>
      <c r="X301" s="1560" t="str">
        <f>_xlfn.XLOOKUP(事故加停電時間!$B301,饋線資料表[饋線
代號],饋線資料表[S/S],"找不到")</f>
        <v>找不到</v>
      </c>
      <c r="Y301" s="1560" t="str">
        <f>_xlfn.XLOOKUP(事故加停電時間!$B301,饋線資料表[饋線
代號],饋線資料表[饋線別],"找不到")</f>
        <v>找不到</v>
      </c>
      <c r="Z301" s="1589"/>
      <c r="AA301" s="1781" t="e">
        <f>VLOOKUP(AB301,'69線名'!$K$4:$L$114,2, )</f>
        <v>#N/A</v>
      </c>
      <c r="AB301" s="1757"/>
      <c r="AC301" s="1595"/>
      <c r="AD301" s="1560"/>
      <c r="AE301" s="1564">
        <f>_xlfn.XLOOKUP(事故加停電時間!$B301,線名!$A$4:$A$3600,線名!$S$4:$S$3600,"找不到")</f>
        <v>0</v>
      </c>
      <c r="AF301" s="1794"/>
      <c r="AG301" s="1566"/>
      <c r="AH301" s="1567"/>
    </row>
    <row r="302" spans="2:34" ht="14.45" customHeight="1">
      <c r="B302" s="1760"/>
      <c r="C302" s="1761"/>
      <c r="D302" s="1718"/>
      <c r="E302" s="1571"/>
      <c r="F302" s="1571"/>
      <c r="G302" s="1572">
        <f t="shared" si="63"/>
        <v>0</v>
      </c>
      <c r="H302" s="1572">
        <f t="shared" si="64"/>
        <v>0</v>
      </c>
      <c r="I302" s="1644"/>
      <c r="J302" s="1644"/>
      <c r="K302" s="1574">
        <f t="shared" si="65"/>
        <v>0</v>
      </c>
      <c r="L302" s="1574">
        <f t="shared" si="66"/>
        <v>0</v>
      </c>
      <c r="M302" s="1644"/>
      <c r="N302" s="1644"/>
      <c r="O302" s="1574">
        <f t="shared" si="67"/>
        <v>0</v>
      </c>
      <c r="P302" s="1574">
        <f t="shared" si="68"/>
        <v>0</v>
      </c>
      <c r="Q302" s="1574"/>
      <c r="R302" s="1575">
        <f t="shared" si="92"/>
        <v>0</v>
      </c>
      <c r="S302" s="1575">
        <f t="shared" si="93"/>
        <v>0</v>
      </c>
      <c r="T302" s="1574">
        <f t="shared" si="94"/>
        <v>0</v>
      </c>
      <c r="U302" s="1556">
        <f t="shared" si="88"/>
        <v>0</v>
      </c>
      <c r="V302" s="1556">
        <f t="shared" si="89"/>
        <v>0</v>
      </c>
      <c r="W302" s="1645"/>
      <c r="X302" s="1578" t="str">
        <f>_xlfn.XLOOKUP(事故加停電時間!$B302,饋線資料表[饋線
代號],饋線資料表[S/S],"找不到")</f>
        <v>找不到</v>
      </c>
      <c r="Y302" s="1578" t="str">
        <f>_xlfn.XLOOKUP(事故加停電時間!$B302,饋線資料表[饋線
代號],饋線資料表[饋線別],"找不到")</f>
        <v>找不到</v>
      </c>
      <c r="Z302" s="1579"/>
      <c r="AA302" s="1778" t="e">
        <f>VLOOKUP(AB302,'69線名'!$K$4:$L$114,2, )</f>
        <v>#N/A</v>
      </c>
      <c r="AB302" s="1763"/>
      <c r="AC302" s="1600"/>
      <c r="AD302" s="1578"/>
      <c r="AE302" s="1583">
        <f>_xlfn.XLOOKUP(事故加停電時間!$B302,線名!$A$4:$A$3600,線名!$S$4:$S$3600,"找不到")</f>
        <v>0</v>
      </c>
      <c r="AF302" s="1795"/>
      <c r="AG302" s="1585"/>
      <c r="AH302" s="1586"/>
    </row>
    <row r="303" spans="2:34" ht="14.45" customHeight="1">
      <c r="B303" s="1754"/>
      <c r="C303" s="1755"/>
      <c r="D303" s="1750"/>
      <c r="E303" s="1553"/>
      <c r="F303" s="1553"/>
      <c r="G303" s="1554">
        <f t="shared" si="63"/>
        <v>0</v>
      </c>
      <c r="H303" s="1554">
        <f t="shared" si="64"/>
        <v>0</v>
      </c>
      <c r="I303" s="1650"/>
      <c r="J303" s="1650"/>
      <c r="K303" s="1556">
        <f t="shared" si="65"/>
        <v>0</v>
      </c>
      <c r="L303" s="1556">
        <f t="shared" si="66"/>
        <v>0</v>
      </c>
      <c r="M303" s="1650"/>
      <c r="N303" s="1650"/>
      <c r="O303" s="1556">
        <f t="shared" si="67"/>
        <v>0</v>
      </c>
      <c r="P303" s="1556">
        <f t="shared" si="68"/>
        <v>0</v>
      </c>
      <c r="Q303" s="1556"/>
      <c r="R303" s="1557">
        <f t="shared" si="92"/>
        <v>0</v>
      </c>
      <c r="S303" s="1557">
        <f t="shared" si="93"/>
        <v>0</v>
      </c>
      <c r="T303" s="1556">
        <f t="shared" si="94"/>
        <v>0</v>
      </c>
      <c r="U303" s="1556">
        <f t="shared" si="88"/>
        <v>0</v>
      </c>
      <c r="V303" s="1556">
        <f t="shared" si="89"/>
        <v>0</v>
      </c>
      <c r="W303" s="1651"/>
      <c r="X303" s="1560" t="str">
        <f>_xlfn.XLOOKUP(事故加停電時間!$B303,饋線資料表[饋線
代號],饋線資料表[S/S],"找不到")</f>
        <v>找不到</v>
      </c>
      <c r="Y303" s="1560" t="str">
        <f>_xlfn.XLOOKUP(事故加停電時間!$B303,饋線資料表[饋線
代號],饋線資料表[饋線別],"找不到")</f>
        <v>找不到</v>
      </c>
      <c r="Z303" s="1589"/>
      <c r="AA303" s="1781" t="e">
        <f>VLOOKUP(AB303,'69線名'!$K$4:$L$114,2, )</f>
        <v>#N/A</v>
      </c>
      <c r="AB303" s="1757"/>
      <c r="AC303" s="1595"/>
      <c r="AD303" s="1560"/>
      <c r="AE303" s="1564">
        <f>_xlfn.XLOOKUP(事故加停電時間!$B303,線名!$A$4:$A$3600,線名!$S$4:$S$3600,"找不到")</f>
        <v>0</v>
      </c>
      <c r="AF303" s="1794"/>
      <c r="AG303" s="1566"/>
      <c r="AH303" s="1567"/>
    </row>
    <row r="304" spans="2:34" ht="14.45" customHeight="1">
      <c r="B304" s="1760"/>
      <c r="C304" s="1761"/>
      <c r="D304" s="1718"/>
      <c r="E304" s="1571"/>
      <c r="F304" s="1571"/>
      <c r="G304" s="1572">
        <f t="shared" si="63"/>
        <v>0</v>
      </c>
      <c r="H304" s="1572">
        <f t="shared" si="64"/>
        <v>0</v>
      </c>
      <c r="I304" s="1644"/>
      <c r="J304" s="1644"/>
      <c r="K304" s="1574">
        <f t="shared" si="65"/>
        <v>0</v>
      </c>
      <c r="L304" s="1574">
        <f t="shared" si="66"/>
        <v>0</v>
      </c>
      <c r="M304" s="1644"/>
      <c r="N304" s="1644"/>
      <c r="O304" s="1574">
        <f t="shared" si="67"/>
        <v>0</v>
      </c>
      <c r="P304" s="1574">
        <f t="shared" si="68"/>
        <v>0</v>
      </c>
      <c r="Q304" s="1574"/>
      <c r="R304" s="1575">
        <f t="shared" si="92"/>
        <v>0</v>
      </c>
      <c r="S304" s="1575">
        <f t="shared" si="93"/>
        <v>0</v>
      </c>
      <c r="T304" s="1574">
        <f t="shared" si="94"/>
        <v>0</v>
      </c>
      <c r="U304" s="1556">
        <f t="shared" si="88"/>
        <v>0</v>
      </c>
      <c r="V304" s="1556">
        <f t="shared" si="89"/>
        <v>0</v>
      </c>
      <c r="W304" s="1645"/>
      <c r="X304" s="1578" t="str">
        <f>_xlfn.XLOOKUP(事故加停電時間!$B304,饋線資料表[饋線
代號],饋線資料表[S/S],"找不到")</f>
        <v>找不到</v>
      </c>
      <c r="Y304" s="1578" t="str">
        <f>_xlfn.XLOOKUP(事故加停電時間!$B304,饋線資料表[饋線
代號],饋線資料表[饋線別],"找不到")</f>
        <v>找不到</v>
      </c>
      <c r="Z304" s="1579"/>
      <c r="AA304" s="1778" t="e">
        <f>VLOOKUP(AB304,'69線名'!$K$4:$L$114,2, )</f>
        <v>#N/A</v>
      </c>
      <c r="AB304" s="1763"/>
      <c r="AC304" s="1600"/>
      <c r="AD304" s="1578"/>
      <c r="AE304" s="1583">
        <f>_xlfn.XLOOKUP(事故加停電時間!$B304,線名!$A$4:$A$3600,線名!$S$4:$S$3600,"找不到")</f>
        <v>0</v>
      </c>
      <c r="AF304" s="1795"/>
      <c r="AG304" s="1585"/>
      <c r="AH304" s="1586"/>
    </row>
    <row r="305" spans="2:34" ht="14.45" customHeight="1">
      <c r="B305" s="1754"/>
      <c r="C305" s="1755"/>
      <c r="D305" s="1750"/>
      <c r="E305" s="1553"/>
      <c r="F305" s="1553"/>
      <c r="G305" s="1554">
        <f t="shared" si="63"/>
        <v>0</v>
      </c>
      <c r="H305" s="1554">
        <f t="shared" si="64"/>
        <v>0</v>
      </c>
      <c r="I305" s="1650"/>
      <c r="J305" s="1650"/>
      <c r="K305" s="1556">
        <f t="shared" si="65"/>
        <v>0</v>
      </c>
      <c r="L305" s="1556">
        <f t="shared" si="66"/>
        <v>0</v>
      </c>
      <c r="M305" s="1650"/>
      <c r="N305" s="1650"/>
      <c r="O305" s="1556">
        <f t="shared" si="67"/>
        <v>0</v>
      </c>
      <c r="P305" s="1556">
        <f t="shared" si="68"/>
        <v>0</v>
      </c>
      <c r="Q305" s="1556"/>
      <c r="R305" s="1557">
        <f t="shared" si="92"/>
        <v>0</v>
      </c>
      <c r="S305" s="1557">
        <f t="shared" si="93"/>
        <v>0</v>
      </c>
      <c r="T305" s="1556">
        <f t="shared" si="94"/>
        <v>0</v>
      </c>
      <c r="U305" s="1556">
        <f t="shared" si="88"/>
        <v>0</v>
      </c>
      <c r="V305" s="1556">
        <f t="shared" si="89"/>
        <v>0</v>
      </c>
      <c r="W305" s="1651"/>
      <c r="X305" s="1560" t="str">
        <f>_xlfn.XLOOKUP(事故加停電時間!$B305,饋線資料表[饋線
代號],饋線資料表[S/S],"找不到")</f>
        <v>找不到</v>
      </c>
      <c r="Y305" s="1560" t="str">
        <f>_xlfn.XLOOKUP(事故加停電時間!$B305,饋線資料表[饋線
代號],饋線資料表[饋線別],"找不到")</f>
        <v>找不到</v>
      </c>
      <c r="Z305" s="1589"/>
      <c r="AA305" s="1781" t="e">
        <f>VLOOKUP(AB305,'69線名'!$K$4:$L$114,2, )</f>
        <v>#N/A</v>
      </c>
      <c r="AB305" s="1757"/>
      <c r="AC305" s="1595"/>
      <c r="AD305" s="1560"/>
      <c r="AE305" s="1564">
        <f>_xlfn.XLOOKUP(事故加停電時間!$B305,線名!$A$4:$A$3600,線名!$S$4:$S$3600,"找不到")</f>
        <v>0</v>
      </c>
      <c r="AF305" s="1794"/>
      <c r="AG305" s="1566"/>
      <c r="AH305" s="1567"/>
    </row>
    <row r="306" spans="2:34" ht="14.45" customHeight="1">
      <c r="B306" s="1760"/>
      <c r="C306" s="1761"/>
      <c r="D306" s="1718"/>
      <c r="E306" s="1571"/>
      <c r="F306" s="1571"/>
      <c r="G306" s="1572">
        <f t="shared" si="63"/>
        <v>0</v>
      </c>
      <c r="H306" s="1572">
        <f t="shared" si="64"/>
        <v>0</v>
      </c>
      <c r="I306" s="1644"/>
      <c r="J306" s="1644"/>
      <c r="K306" s="1574">
        <f t="shared" si="65"/>
        <v>0</v>
      </c>
      <c r="L306" s="1574">
        <f t="shared" si="66"/>
        <v>0</v>
      </c>
      <c r="M306" s="1644"/>
      <c r="N306" s="1644"/>
      <c r="O306" s="1574">
        <f t="shared" si="67"/>
        <v>0</v>
      </c>
      <c r="P306" s="1574">
        <f t="shared" si="68"/>
        <v>0</v>
      </c>
      <c r="Q306" s="1574"/>
      <c r="R306" s="1575">
        <f t="shared" si="92"/>
        <v>0</v>
      </c>
      <c r="S306" s="1575">
        <f t="shared" si="93"/>
        <v>0</v>
      </c>
      <c r="T306" s="1574">
        <f t="shared" si="94"/>
        <v>0</v>
      </c>
      <c r="U306" s="1556">
        <f t="shared" si="88"/>
        <v>0</v>
      </c>
      <c r="V306" s="1556">
        <f t="shared" si="89"/>
        <v>0</v>
      </c>
      <c r="W306" s="1645"/>
      <c r="X306" s="1578" t="str">
        <f>_xlfn.XLOOKUP(事故加停電時間!$B306,饋線資料表[饋線
代號],饋線資料表[S/S],"找不到")</f>
        <v>找不到</v>
      </c>
      <c r="Y306" s="1578" t="str">
        <f>_xlfn.XLOOKUP(事故加停電時間!$B306,饋線資料表[饋線
代號],饋線資料表[饋線別],"找不到")</f>
        <v>找不到</v>
      </c>
      <c r="Z306" s="1579"/>
      <c r="AA306" s="1778" t="e">
        <f>VLOOKUP(AB306,'69線名'!$K$4:$L$114,2, )</f>
        <v>#N/A</v>
      </c>
      <c r="AB306" s="1763"/>
      <c r="AC306" s="1600"/>
      <c r="AD306" s="1578"/>
      <c r="AE306" s="1583">
        <f>_xlfn.XLOOKUP(事故加停電時間!$B306,線名!$A$4:$A$3600,線名!$S$4:$S$3600,"找不到")</f>
        <v>0</v>
      </c>
      <c r="AF306" s="1795"/>
      <c r="AG306" s="1585"/>
      <c r="AH306" s="1586"/>
    </row>
    <row r="307" spans="2:34" ht="14.45" customHeight="1">
      <c r="B307" s="1754"/>
      <c r="C307" s="1755"/>
      <c r="D307" s="1750"/>
      <c r="E307" s="1553"/>
      <c r="F307" s="1553"/>
      <c r="G307" s="1554">
        <f t="shared" si="63"/>
        <v>0</v>
      </c>
      <c r="H307" s="1554">
        <f t="shared" si="64"/>
        <v>0</v>
      </c>
      <c r="I307" s="1650"/>
      <c r="J307" s="1650"/>
      <c r="K307" s="1556">
        <f t="shared" si="65"/>
        <v>0</v>
      </c>
      <c r="L307" s="1556">
        <f t="shared" si="66"/>
        <v>0</v>
      </c>
      <c r="M307" s="1650"/>
      <c r="N307" s="1650"/>
      <c r="O307" s="1556">
        <f t="shared" si="67"/>
        <v>0</v>
      </c>
      <c r="P307" s="1556">
        <f t="shared" si="68"/>
        <v>0</v>
      </c>
      <c r="Q307" s="1556"/>
      <c r="R307" s="1557">
        <f t="shared" si="92"/>
        <v>0</v>
      </c>
      <c r="S307" s="1557">
        <f t="shared" si="93"/>
        <v>0</v>
      </c>
      <c r="T307" s="1556">
        <f t="shared" si="94"/>
        <v>0</v>
      </c>
      <c r="U307" s="1556">
        <f t="shared" si="88"/>
        <v>0</v>
      </c>
      <c r="V307" s="1556">
        <f t="shared" si="89"/>
        <v>0</v>
      </c>
      <c r="W307" s="1651"/>
      <c r="X307" s="1560" t="str">
        <f>_xlfn.XLOOKUP(事故加停電時間!$B307,饋線資料表[饋線
代號],饋線資料表[S/S],"找不到")</f>
        <v>找不到</v>
      </c>
      <c r="Y307" s="1560" t="str">
        <f>_xlfn.XLOOKUP(事故加停電時間!$B307,饋線資料表[饋線
代號],饋線資料表[饋線別],"找不到")</f>
        <v>找不到</v>
      </c>
      <c r="Z307" s="1589"/>
      <c r="AA307" s="1781" t="e">
        <f>VLOOKUP(AB307,'69線名'!$K$4:$L$114,2, )</f>
        <v>#N/A</v>
      </c>
      <c r="AB307" s="1757"/>
      <c r="AC307" s="1595"/>
      <c r="AD307" s="1560"/>
      <c r="AE307" s="1564">
        <f>_xlfn.XLOOKUP(事故加停電時間!$B307,線名!$A$4:$A$3600,線名!$S$4:$S$3600,"找不到")</f>
        <v>0</v>
      </c>
      <c r="AF307" s="1794"/>
      <c r="AG307" s="1566"/>
      <c r="AH307" s="1567"/>
    </row>
    <row r="308" spans="2:34" ht="14.45" customHeight="1">
      <c r="B308" s="1760"/>
      <c r="C308" s="1761"/>
      <c r="D308" s="1718"/>
      <c r="E308" s="1571"/>
      <c r="F308" s="1571"/>
      <c r="G308" s="1572">
        <f t="shared" si="63"/>
        <v>0</v>
      </c>
      <c r="H308" s="1572">
        <f t="shared" si="64"/>
        <v>0</v>
      </c>
      <c r="I308" s="1644"/>
      <c r="J308" s="1644"/>
      <c r="K308" s="1574">
        <f t="shared" si="65"/>
        <v>0</v>
      </c>
      <c r="L308" s="1574">
        <f t="shared" si="66"/>
        <v>0</v>
      </c>
      <c r="M308" s="1644"/>
      <c r="N308" s="1644"/>
      <c r="O308" s="1574">
        <f t="shared" si="67"/>
        <v>0</v>
      </c>
      <c r="P308" s="1574">
        <f t="shared" si="68"/>
        <v>0</v>
      </c>
      <c r="Q308" s="1574"/>
      <c r="R308" s="1575">
        <f t="shared" si="92"/>
        <v>0</v>
      </c>
      <c r="S308" s="1575">
        <f t="shared" si="93"/>
        <v>0</v>
      </c>
      <c r="T308" s="1574">
        <f t="shared" si="94"/>
        <v>0</v>
      </c>
      <c r="U308" s="1556">
        <f t="shared" si="88"/>
        <v>0</v>
      </c>
      <c r="V308" s="1556">
        <f t="shared" si="89"/>
        <v>0</v>
      </c>
      <c r="W308" s="1645"/>
      <c r="X308" s="1578" t="str">
        <f>_xlfn.XLOOKUP(事故加停電時間!$B308,饋線資料表[饋線
代號],饋線資料表[S/S],"找不到")</f>
        <v>找不到</v>
      </c>
      <c r="Y308" s="1578" t="str">
        <f>_xlfn.XLOOKUP(事故加停電時間!$B308,饋線資料表[饋線
代號],饋線資料表[饋線別],"找不到")</f>
        <v>找不到</v>
      </c>
      <c r="Z308" s="1579"/>
      <c r="AA308" s="1778" t="e">
        <f>VLOOKUP(AB308,'69線名'!$K$4:$L$114,2, )</f>
        <v>#N/A</v>
      </c>
      <c r="AB308" s="1763"/>
      <c r="AC308" s="1600"/>
      <c r="AD308" s="1578"/>
      <c r="AE308" s="1583">
        <f>_xlfn.XLOOKUP(事故加停電時間!$B308,線名!$A$4:$A$3600,線名!$S$4:$S$3600,"找不到")</f>
        <v>0</v>
      </c>
      <c r="AF308" s="1795"/>
      <c r="AG308" s="1585"/>
      <c r="AH308" s="1586"/>
    </row>
    <row r="309" spans="2:34" ht="14.45" customHeight="1">
      <c r="B309" s="1754"/>
      <c r="C309" s="1755"/>
      <c r="D309" s="1750"/>
      <c r="E309" s="1553"/>
      <c r="F309" s="1553"/>
      <c r="G309" s="1554">
        <f t="shared" si="63"/>
        <v>0</v>
      </c>
      <c r="H309" s="1554">
        <f t="shared" si="64"/>
        <v>0</v>
      </c>
      <c r="I309" s="1650"/>
      <c r="J309" s="1650"/>
      <c r="K309" s="1556">
        <f t="shared" si="65"/>
        <v>0</v>
      </c>
      <c r="L309" s="1556">
        <f t="shared" si="66"/>
        <v>0</v>
      </c>
      <c r="M309" s="1650"/>
      <c r="N309" s="1650"/>
      <c r="O309" s="1556">
        <f t="shared" si="67"/>
        <v>0</v>
      </c>
      <c r="P309" s="1556">
        <f t="shared" si="68"/>
        <v>0</v>
      </c>
      <c r="Q309" s="1556"/>
      <c r="R309" s="1557">
        <f t="shared" si="92"/>
        <v>0</v>
      </c>
      <c r="S309" s="1557">
        <f t="shared" si="93"/>
        <v>0</v>
      </c>
      <c r="T309" s="1556">
        <f t="shared" si="94"/>
        <v>0</v>
      </c>
      <c r="U309" s="1556">
        <f t="shared" si="88"/>
        <v>0</v>
      </c>
      <c r="V309" s="1556">
        <f t="shared" si="89"/>
        <v>0</v>
      </c>
      <c r="W309" s="1651"/>
      <c r="X309" s="1560" t="str">
        <f>_xlfn.XLOOKUP(事故加停電時間!$B309,饋線資料表[饋線
代號],饋線資料表[S/S],"找不到")</f>
        <v>找不到</v>
      </c>
      <c r="Y309" s="1560" t="str">
        <f>_xlfn.XLOOKUP(事故加停電時間!$B309,饋線資料表[饋線
代號],饋線資料表[饋線別],"找不到")</f>
        <v>找不到</v>
      </c>
      <c r="Z309" s="1589"/>
      <c r="AA309" s="1781" t="e">
        <f>VLOOKUP(AB309,'69線名'!$K$4:$L$114,2, )</f>
        <v>#N/A</v>
      </c>
      <c r="AB309" s="1757"/>
      <c r="AC309" s="1595"/>
      <c r="AD309" s="1560"/>
      <c r="AE309" s="1564">
        <f>_xlfn.XLOOKUP(事故加停電時間!$B309,線名!$A$4:$A$3600,線名!$S$4:$S$3600,"找不到")</f>
        <v>0</v>
      </c>
      <c r="AF309" s="1794"/>
      <c r="AG309" s="1566"/>
      <c r="AH309" s="1567"/>
    </row>
    <row r="310" spans="2:34" ht="14.45" customHeight="1">
      <c r="B310" s="1760"/>
      <c r="C310" s="1761"/>
      <c r="D310" s="1718"/>
      <c r="E310" s="1571"/>
      <c r="F310" s="1571"/>
      <c r="G310" s="1572">
        <f t="shared" si="63"/>
        <v>0</v>
      </c>
      <c r="H310" s="1572">
        <f t="shared" si="64"/>
        <v>0</v>
      </c>
      <c r="I310" s="1644"/>
      <c r="J310" s="1644"/>
      <c r="K310" s="1574">
        <f t="shared" si="65"/>
        <v>0</v>
      </c>
      <c r="L310" s="1574">
        <f t="shared" si="66"/>
        <v>0</v>
      </c>
      <c r="M310" s="1644"/>
      <c r="N310" s="1644"/>
      <c r="O310" s="1574">
        <f t="shared" si="67"/>
        <v>0</v>
      </c>
      <c r="P310" s="1574">
        <f t="shared" si="68"/>
        <v>0</v>
      </c>
      <c r="Q310" s="1574"/>
      <c r="R310" s="1575">
        <f t="shared" si="92"/>
        <v>0</v>
      </c>
      <c r="S310" s="1575">
        <f t="shared" si="93"/>
        <v>0</v>
      </c>
      <c r="T310" s="1574">
        <f t="shared" si="94"/>
        <v>0</v>
      </c>
      <c r="U310" s="1556">
        <f t="shared" si="88"/>
        <v>0</v>
      </c>
      <c r="V310" s="1556">
        <f t="shared" si="89"/>
        <v>0</v>
      </c>
      <c r="W310" s="1645"/>
      <c r="X310" s="1578" t="str">
        <f>_xlfn.XLOOKUP(事故加停電時間!$B310,饋線資料表[饋線
代號],饋線資料表[S/S],"找不到")</f>
        <v>找不到</v>
      </c>
      <c r="Y310" s="1578" t="str">
        <f>_xlfn.XLOOKUP(事故加停電時間!$B310,饋線資料表[饋線
代號],饋線資料表[饋線別],"找不到")</f>
        <v>找不到</v>
      </c>
      <c r="Z310" s="1579"/>
      <c r="AA310" s="1778" t="e">
        <f>VLOOKUP(AB310,'69線名'!$K$4:$L$114,2, )</f>
        <v>#N/A</v>
      </c>
      <c r="AB310" s="1763"/>
      <c r="AC310" s="1600"/>
      <c r="AD310" s="1578"/>
      <c r="AE310" s="1583">
        <f>_xlfn.XLOOKUP(事故加停電時間!$B310,線名!$A$4:$A$3600,線名!$S$4:$S$3600,"找不到")</f>
        <v>0</v>
      </c>
      <c r="AF310" s="1795"/>
      <c r="AG310" s="1585"/>
      <c r="AH310" s="1586"/>
    </row>
    <row r="311" spans="2:34" ht="14.45" customHeight="1">
      <c r="B311" s="1754"/>
      <c r="C311" s="1755"/>
      <c r="D311" s="1750"/>
      <c r="E311" s="1553"/>
      <c r="F311" s="1553"/>
      <c r="G311" s="1554">
        <f t="shared" si="63"/>
        <v>0</v>
      </c>
      <c r="H311" s="1554">
        <f t="shared" si="64"/>
        <v>0</v>
      </c>
      <c r="I311" s="1650"/>
      <c r="J311" s="1650"/>
      <c r="K311" s="1556">
        <f t="shared" si="65"/>
        <v>0</v>
      </c>
      <c r="L311" s="1556">
        <f t="shared" si="66"/>
        <v>0</v>
      </c>
      <c r="M311" s="1650"/>
      <c r="N311" s="1650"/>
      <c r="O311" s="1556">
        <f t="shared" si="67"/>
        <v>0</v>
      </c>
      <c r="P311" s="1556">
        <f t="shared" si="68"/>
        <v>0</v>
      </c>
      <c r="Q311" s="1556"/>
      <c r="R311" s="1557">
        <f t="shared" si="92"/>
        <v>0</v>
      </c>
      <c r="S311" s="1557">
        <f t="shared" si="93"/>
        <v>0</v>
      </c>
      <c r="T311" s="1556">
        <f t="shared" si="94"/>
        <v>0</v>
      </c>
      <c r="U311" s="1556">
        <f t="shared" si="88"/>
        <v>0</v>
      </c>
      <c r="V311" s="1556">
        <f t="shared" si="89"/>
        <v>0</v>
      </c>
      <c r="W311" s="1651"/>
      <c r="X311" s="1560" t="str">
        <f>_xlfn.XLOOKUP(事故加停電時間!$B311,饋線資料表[饋線
代號],饋線資料表[S/S],"找不到")</f>
        <v>找不到</v>
      </c>
      <c r="Y311" s="1560" t="str">
        <f>_xlfn.XLOOKUP(事故加停電時間!$B311,饋線資料表[饋線
代號],饋線資料表[饋線別],"找不到")</f>
        <v>找不到</v>
      </c>
      <c r="Z311" s="1589"/>
      <c r="AA311" s="1781" t="e">
        <f>VLOOKUP(AB311,'69線名'!$K$4:$L$114,2, )</f>
        <v>#N/A</v>
      </c>
      <c r="AB311" s="1757"/>
      <c r="AC311" s="1595"/>
      <c r="AD311" s="1560"/>
      <c r="AE311" s="1564">
        <f>_xlfn.XLOOKUP(事故加停電時間!$B311,線名!$A$4:$A$3600,線名!$S$4:$S$3600,"找不到")</f>
        <v>0</v>
      </c>
      <c r="AF311" s="1794"/>
      <c r="AG311" s="1566"/>
      <c r="AH311" s="1567"/>
    </row>
    <row r="312" spans="2:34" ht="14.45" customHeight="1">
      <c r="B312" s="1760"/>
      <c r="C312" s="1761"/>
      <c r="D312" s="1718"/>
      <c r="E312" s="1571"/>
      <c r="F312" s="1571"/>
      <c r="G312" s="1572">
        <f t="shared" si="63"/>
        <v>0</v>
      </c>
      <c r="H312" s="1572">
        <f t="shared" si="64"/>
        <v>0</v>
      </c>
      <c r="I312" s="1644"/>
      <c r="J312" s="1644"/>
      <c r="K312" s="1574">
        <f t="shared" si="65"/>
        <v>0</v>
      </c>
      <c r="L312" s="1574">
        <f t="shared" si="66"/>
        <v>0</v>
      </c>
      <c r="M312" s="1644"/>
      <c r="N312" s="1644"/>
      <c r="O312" s="1574">
        <f t="shared" si="67"/>
        <v>0</v>
      </c>
      <c r="P312" s="1574">
        <f t="shared" si="68"/>
        <v>0</v>
      </c>
      <c r="Q312" s="1574"/>
      <c r="R312" s="1575">
        <f t="shared" si="92"/>
        <v>0</v>
      </c>
      <c r="S312" s="1575">
        <f t="shared" si="93"/>
        <v>0</v>
      </c>
      <c r="T312" s="1574">
        <f t="shared" si="94"/>
        <v>0</v>
      </c>
      <c r="U312" s="1556">
        <f t="shared" si="88"/>
        <v>0</v>
      </c>
      <c r="V312" s="1556">
        <f t="shared" si="89"/>
        <v>0</v>
      </c>
      <c r="W312" s="1645"/>
      <c r="X312" s="1578" t="str">
        <f>_xlfn.XLOOKUP(事故加停電時間!$B312,饋線資料表[饋線
代號],饋線資料表[S/S],"找不到")</f>
        <v>找不到</v>
      </c>
      <c r="Y312" s="1578" t="str">
        <f>_xlfn.XLOOKUP(事故加停電時間!$B312,饋線資料表[饋線
代號],饋線資料表[饋線別],"找不到")</f>
        <v>找不到</v>
      </c>
      <c r="Z312" s="1579"/>
      <c r="AA312" s="1778" t="e">
        <f>VLOOKUP(AB312,'69線名'!$K$4:$L$114,2, )</f>
        <v>#N/A</v>
      </c>
      <c r="AB312" s="1763"/>
      <c r="AC312" s="1600"/>
      <c r="AD312" s="1578"/>
      <c r="AE312" s="1583">
        <f>_xlfn.XLOOKUP(事故加停電時間!$B312,線名!$A$4:$A$3600,線名!$S$4:$S$3600,"找不到")</f>
        <v>0</v>
      </c>
      <c r="AF312" s="1795"/>
      <c r="AG312" s="1585"/>
      <c r="AH312" s="1586"/>
    </row>
    <row r="313" spans="2:34" ht="14.45" customHeight="1">
      <c r="B313" s="1754"/>
      <c r="C313" s="1755"/>
      <c r="D313" s="1750"/>
      <c r="E313" s="1553"/>
      <c r="F313" s="1553"/>
      <c r="G313" s="1554">
        <f t="shared" si="63"/>
        <v>0</v>
      </c>
      <c r="H313" s="1554">
        <f t="shared" si="64"/>
        <v>0</v>
      </c>
      <c r="I313" s="1650"/>
      <c r="J313" s="1650"/>
      <c r="K313" s="1556">
        <f t="shared" si="65"/>
        <v>0</v>
      </c>
      <c r="L313" s="1556">
        <f t="shared" si="66"/>
        <v>0</v>
      </c>
      <c r="M313" s="1650"/>
      <c r="N313" s="1650"/>
      <c r="O313" s="1556">
        <f t="shared" si="67"/>
        <v>0</v>
      </c>
      <c r="P313" s="1556">
        <f t="shared" si="68"/>
        <v>0</v>
      </c>
      <c r="Q313" s="1556"/>
      <c r="R313" s="1557">
        <f t="shared" si="92"/>
        <v>0</v>
      </c>
      <c r="S313" s="1557">
        <f t="shared" si="93"/>
        <v>0</v>
      </c>
      <c r="T313" s="1556">
        <f t="shared" si="94"/>
        <v>0</v>
      </c>
      <c r="U313" s="1556">
        <f t="shared" si="88"/>
        <v>0</v>
      </c>
      <c r="V313" s="1556">
        <f t="shared" si="89"/>
        <v>0</v>
      </c>
      <c r="W313" s="1651"/>
      <c r="X313" s="1560" t="str">
        <f>_xlfn.XLOOKUP(事故加停電時間!$B313,饋線資料表[饋線
代號],饋線資料表[S/S],"找不到")</f>
        <v>找不到</v>
      </c>
      <c r="Y313" s="1560" t="str">
        <f>_xlfn.XLOOKUP(事故加停電時間!$B313,饋線資料表[饋線
代號],饋線資料表[饋線別],"找不到")</f>
        <v>找不到</v>
      </c>
      <c r="Z313" s="1589"/>
      <c r="AA313" s="1781" t="e">
        <f>VLOOKUP(AB313,'69線名'!$K$4:$L$114,2, )</f>
        <v>#N/A</v>
      </c>
      <c r="AB313" s="1757"/>
      <c r="AC313" s="1595"/>
      <c r="AD313" s="1560"/>
      <c r="AE313" s="1564">
        <f>_xlfn.XLOOKUP(事故加停電時間!$B313,線名!$A$4:$A$3600,線名!$S$4:$S$3600,"找不到")</f>
        <v>0</v>
      </c>
      <c r="AF313" s="1794"/>
      <c r="AG313" s="1566"/>
      <c r="AH313" s="1567"/>
    </row>
    <row r="314" spans="2:34" ht="14.45" customHeight="1">
      <c r="B314" s="1760"/>
      <c r="C314" s="1761"/>
      <c r="D314" s="1718"/>
      <c r="E314" s="1571"/>
      <c r="F314" s="1571"/>
      <c r="G314" s="1572">
        <f t="shared" si="63"/>
        <v>0</v>
      </c>
      <c r="H314" s="1572">
        <f t="shared" si="64"/>
        <v>0</v>
      </c>
      <c r="I314" s="1644"/>
      <c r="J314" s="1644"/>
      <c r="K314" s="1574">
        <f t="shared" si="65"/>
        <v>0</v>
      </c>
      <c r="L314" s="1574">
        <f t="shared" si="66"/>
        <v>0</v>
      </c>
      <c r="M314" s="1644"/>
      <c r="N314" s="1644"/>
      <c r="O314" s="1574">
        <f t="shared" si="67"/>
        <v>0</v>
      </c>
      <c r="P314" s="1574">
        <f t="shared" si="68"/>
        <v>0</v>
      </c>
      <c r="Q314" s="1574"/>
      <c r="R314" s="1575">
        <f t="shared" si="92"/>
        <v>0</v>
      </c>
      <c r="S314" s="1575">
        <f t="shared" si="93"/>
        <v>0</v>
      </c>
      <c r="T314" s="1574">
        <f t="shared" si="94"/>
        <v>0</v>
      </c>
      <c r="U314" s="1556">
        <f t="shared" si="88"/>
        <v>0</v>
      </c>
      <c r="V314" s="1556">
        <f t="shared" si="89"/>
        <v>0</v>
      </c>
      <c r="W314" s="1645"/>
      <c r="X314" s="1578" t="str">
        <f>_xlfn.XLOOKUP(事故加停電時間!$B314,饋線資料表[饋線
代號],饋線資料表[S/S],"找不到")</f>
        <v>找不到</v>
      </c>
      <c r="Y314" s="1578" t="str">
        <f>_xlfn.XLOOKUP(事故加停電時間!$B314,饋線資料表[饋線
代號],饋線資料表[饋線別],"找不到")</f>
        <v>找不到</v>
      </c>
      <c r="Z314" s="1579"/>
      <c r="AA314" s="1778" t="e">
        <f>VLOOKUP(AB314,'69線名'!$K$4:$L$114,2, )</f>
        <v>#N/A</v>
      </c>
      <c r="AB314" s="1763"/>
      <c r="AC314" s="1600"/>
      <c r="AD314" s="1578"/>
      <c r="AE314" s="1583">
        <f>_xlfn.XLOOKUP(事故加停電時間!$B314,線名!$A$4:$A$3600,線名!$S$4:$S$3600,"找不到")</f>
        <v>0</v>
      </c>
      <c r="AF314" s="1795"/>
      <c r="AG314" s="1585"/>
      <c r="AH314" s="1586"/>
    </row>
    <row r="315" spans="2:34" ht="14.45" customHeight="1">
      <c r="B315" s="1754"/>
      <c r="C315" s="1755"/>
      <c r="D315" s="1750"/>
      <c r="E315" s="1553"/>
      <c r="F315" s="1553"/>
      <c r="G315" s="1554">
        <f t="shared" si="63"/>
        <v>0</v>
      </c>
      <c r="H315" s="1554">
        <f t="shared" si="64"/>
        <v>0</v>
      </c>
      <c r="I315" s="1650"/>
      <c r="J315" s="1650"/>
      <c r="K315" s="1556">
        <f t="shared" si="65"/>
        <v>0</v>
      </c>
      <c r="L315" s="1556">
        <f t="shared" si="66"/>
        <v>0</v>
      </c>
      <c r="M315" s="1650"/>
      <c r="N315" s="1650"/>
      <c r="O315" s="1556">
        <f t="shared" si="67"/>
        <v>0</v>
      </c>
      <c r="P315" s="1556">
        <f t="shared" si="68"/>
        <v>0</v>
      </c>
      <c r="Q315" s="1556"/>
      <c r="R315" s="1557">
        <f t="shared" si="92"/>
        <v>0</v>
      </c>
      <c r="S315" s="1557">
        <f t="shared" si="93"/>
        <v>0</v>
      </c>
      <c r="T315" s="1556">
        <f t="shared" si="94"/>
        <v>0</v>
      </c>
      <c r="U315" s="1556">
        <f t="shared" si="88"/>
        <v>0</v>
      </c>
      <c r="V315" s="1556">
        <f t="shared" si="89"/>
        <v>0</v>
      </c>
      <c r="W315" s="1651"/>
      <c r="X315" s="1560" t="str">
        <f>_xlfn.XLOOKUP(事故加停電時間!$B315,饋線資料表[饋線
代號],饋線資料表[S/S],"找不到")</f>
        <v>找不到</v>
      </c>
      <c r="Y315" s="1560" t="str">
        <f>_xlfn.XLOOKUP(事故加停電時間!$B315,饋線資料表[饋線
代號],饋線資料表[饋線別],"找不到")</f>
        <v>找不到</v>
      </c>
      <c r="Z315" s="1589"/>
      <c r="AA315" s="1781" t="e">
        <f>VLOOKUP(AB315,'69線名'!$K$4:$L$114,2, )</f>
        <v>#N/A</v>
      </c>
      <c r="AB315" s="1757"/>
      <c r="AC315" s="1595"/>
      <c r="AD315" s="1560"/>
      <c r="AE315" s="1564">
        <f>_xlfn.XLOOKUP(事故加停電時間!$B315,線名!$A$4:$A$3600,線名!$S$4:$S$3600,"找不到")</f>
        <v>0</v>
      </c>
      <c r="AF315" s="1794"/>
      <c r="AG315" s="1566"/>
      <c r="AH315" s="1567"/>
    </row>
    <row r="316" spans="2:34" ht="14.45" customHeight="1">
      <c r="B316" s="1760"/>
      <c r="C316" s="1761"/>
      <c r="D316" s="1718"/>
      <c r="E316" s="1571"/>
      <c r="F316" s="1571"/>
      <c r="G316" s="1572">
        <f t="shared" si="63"/>
        <v>0</v>
      </c>
      <c r="H316" s="1572">
        <f t="shared" si="64"/>
        <v>0</v>
      </c>
      <c r="I316" s="1644"/>
      <c r="J316" s="1644"/>
      <c r="K316" s="1574">
        <f t="shared" si="65"/>
        <v>0</v>
      </c>
      <c r="L316" s="1574">
        <f t="shared" si="66"/>
        <v>0</v>
      </c>
      <c r="M316" s="1644"/>
      <c r="N316" s="1644"/>
      <c r="O316" s="1574">
        <f t="shared" si="67"/>
        <v>0</v>
      </c>
      <c r="P316" s="1574">
        <f t="shared" si="68"/>
        <v>0</v>
      </c>
      <c r="Q316" s="1574"/>
      <c r="R316" s="1575">
        <f t="shared" si="92"/>
        <v>0</v>
      </c>
      <c r="S316" s="1575">
        <f t="shared" si="93"/>
        <v>0</v>
      </c>
      <c r="T316" s="1574">
        <f t="shared" si="94"/>
        <v>0</v>
      </c>
      <c r="U316" s="1556">
        <f t="shared" si="88"/>
        <v>0</v>
      </c>
      <c r="V316" s="1556">
        <f t="shared" si="89"/>
        <v>0</v>
      </c>
      <c r="W316" s="1645"/>
      <c r="X316" s="1578" t="str">
        <f>_xlfn.XLOOKUP(事故加停電時間!$B316,饋線資料表[饋線
代號],饋線資料表[S/S],"找不到")</f>
        <v>找不到</v>
      </c>
      <c r="Y316" s="1578" t="str">
        <f>_xlfn.XLOOKUP(事故加停電時間!$B316,饋線資料表[饋線
代號],饋線資料表[饋線別],"找不到")</f>
        <v>找不到</v>
      </c>
      <c r="Z316" s="1579"/>
      <c r="AA316" s="1778" t="e">
        <f>VLOOKUP(AB316,'69線名'!$K$4:$L$114,2, )</f>
        <v>#N/A</v>
      </c>
      <c r="AB316" s="1763"/>
      <c r="AC316" s="1600"/>
      <c r="AD316" s="1578"/>
      <c r="AE316" s="1583">
        <f>_xlfn.XLOOKUP(事故加停電時間!$B316,線名!$A$4:$A$3600,線名!$S$4:$S$3600,"找不到")</f>
        <v>0</v>
      </c>
      <c r="AF316" s="1795"/>
      <c r="AG316" s="1585"/>
      <c r="AH316" s="1586"/>
    </row>
    <row r="317" spans="2:34" ht="14.45" customHeight="1">
      <c r="B317" s="1754"/>
      <c r="C317" s="1755"/>
      <c r="D317" s="1750"/>
      <c r="E317" s="1553"/>
      <c r="F317" s="1553"/>
      <c r="G317" s="1554">
        <f t="shared" si="63"/>
        <v>0</v>
      </c>
      <c r="H317" s="1554">
        <f t="shared" si="64"/>
        <v>0</v>
      </c>
      <c r="I317" s="1650"/>
      <c r="J317" s="1650"/>
      <c r="K317" s="1556">
        <f t="shared" si="65"/>
        <v>0</v>
      </c>
      <c r="L317" s="1556">
        <f t="shared" si="66"/>
        <v>0</v>
      </c>
      <c r="M317" s="1650"/>
      <c r="N317" s="1650"/>
      <c r="O317" s="1556">
        <f t="shared" si="67"/>
        <v>0</v>
      </c>
      <c r="P317" s="1556">
        <f t="shared" si="68"/>
        <v>0</v>
      </c>
      <c r="Q317" s="1556"/>
      <c r="R317" s="1557">
        <f t="shared" ref="R317:R502" si="95">Q317*N317/918878</f>
        <v>0</v>
      </c>
      <c r="S317" s="1557">
        <f t="shared" ref="S317:S502" si="96">Q317*R317/918878</f>
        <v>0</v>
      </c>
      <c r="T317" s="1556">
        <f t="shared" ref="T317:T505" si="97">R317/918878</f>
        <v>0</v>
      </c>
      <c r="U317" s="1556">
        <f t="shared" si="88"/>
        <v>0</v>
      </c>
      <c r="V317" s="1556">
        <f t="shared" si="89"/>
        <v>0</v>
      </c>
      <c r="W317" s="1651"/>
      <c r="X317" s="1560" t="str">
        <f>_xlfn.XLOOKUP(事故加停電時間!$B317,饋線資料表[饋線
代號],饋線資料表[S/S],"找不到")</f>
        <v>找不到</v>
      </c>
      <c r="Y317" s="1560" t="str">
        <f>_xlfn.XLOOKUP(事故加停電時間!$B317,饋線資料表[饋線
代號],饋線資料表[饋線別],"找不到")</f>
        <v>找不到</v>
      </c>
      <c r="Z317" s="1589"/>
      <c r="AA317" s="1781" t="e">
        <f>VLOOKUP(AB317,'69線名'!$K$4:$L$114,2, )</f>
        <v>#N/A</v>
      </c>
      <c r="AB317" s="1757"/>
      <c r="AC317" s="1595"/>
      <c r="AD317" s="1560"/>
      <c r="AE317" s="1564">
        <f>_xlfn.XLOOKUP(事故加停電時間!$B317,線名!$A$4:$A$3600,線名!$S$4:$S$3600,"找不到")</f>
        <v>0</v>
      </c>
      <c r="AF317" s="1794"/>
      <c r="AG317" s="1566"/>
      <c r="AH317" s="1567"/>
    </row>
    <row r="318" spans="2:34" ht="14.45" customHeight="1">
      <c r="B318" s="1760"/>
      <c r="C318" s="1761"/>
      <c r="D318" s="1718"/>
      <c r="E318" s="1571"/>
      <c r="F318" s="1571"/>
      <c r="G318" s="1572">
        <f t="shared" si="63"/>
        <v>0</v>
      </c>
      <c r="H318" s="1572">
        <f t="shared" si="64"/>
        <v>0</v>
      </c>
      <c r="I318" s="1644"/>
      <c r="J318" s="1644"/>
      <c r="K318" s="1574">
        <f t="shared" si="65"/>
        <v>0</v>
      </c>
      <c r="L318" s="1574">
        <f t="shared" si="66"/>
        <v>0</v>
      </c>
      <c r="M318" s="1644"/>
      <c r="N318" s="1644"/>
      <c r="O318" s="1574">
        <f t="shared" si="67"/>
        <v>0</v>
      </c>
      <c r="P318" s="1574">
        <f t="shared" si="68"/>
        <v>0</v>
      </c>
      <c r="Q318" s="1574"/>
      <c r="R318" s="1575">
        <f t="shared" si="95"/>
        <v>0</v>
      </c>
      <c r="S318" s="1575">
        <f t="shared" si="96"/>
        <v>0</v>
      </c>
      <c r="T318" s="1574">
        <f t="shared" si="97"/>
        <v>0</v>
      </c>
      <c r="U318" s="1556">
        <f t="shared" si="88"/>
        <v>0</v>
      </c>
      <c r="V318" s="1556">
        <f t="shared" si="89"/>
        <v>0</v>
      </c>
      <c r="W318" s="1645"/>
      <c r="X318" s="1578" t="str">
        <f>_xlfn.XLOOKUP(事故加停電時間!$B318,饋線資料表[饋線
代號],饋線資料表[S/S],"找不到")</f>
        <v>找不到</v>
      </c>
      <c r="Y318" s="1578" t="str">
        <f>_xlfn.XLOOKUP(事故加停電時間!$B318,饋線資料表[饋線
代號],饋線資料表[饋線別],"找不到")</f>
        <v>找不到</v>
      </c>
      <c r="Z318" s="1579"/>
      <c r="AA318" s="1778" t="e">
        <f>VLOOKUP(AB318,'69線名'!$K$4:$L$114,2, )</f>
        <v>#N/A</v>
      </c>
      <c r="AB318" s="1763"/>
      <c r="AC318" s="1600"/>
      <c r="AD318" s="1578"/>
      <c r="AE318" s="1583">
        <f>_xlfn.XLOOKUP(事故加停電時間!$B318,線名!$A$4:$A$3600,線名!$S$4:$S$3600,"找不到")</f>
        <v>0</v>
      </c>
      <c r="AF318" s="1795"/>
      <c r="AG318" s="1585"/>
      <c r="AH318" s="1586"/>
    </row>
    <row r="319" spans="2:34" ht="14.45" customHeight="1">
      <c r="B319" s="1754"/>
      <c r="C319" s="1755"/>
      <c r="D319" s="1750"/>
      <c r="E319" s="1553"/>
      <c r="F319" s="1553"/>
      <c r="G319" s="1554">
        <f t="shared" si="63"/>
        <v>0</v>
      </c>
      <c r="H319" s="1554">
        <f t="shared" si="64"/>
        <v>0</v>
      </c>
      <c r="I319" s="1650"/>
      <c r="J319" s="1650"/>
      <c r="K319" s="1556">
        <f t="shared" si="65"/>
        <v>0</v>
      </c>
      <c r="L319" s="1556">
        <f t="shared" si="66"/>
        <v>0</v>
      </c>
      <c r="M319" s="1650"/>
      <c r="N319" s="1650"/>
      <c r="O319" s="1556">
        <f t="shared" si="67"/>
        <v>0</v>
      </c>
      <c r="P319" s="1556">
        <f t="shared" si="68"/>
        <v>0</v>
      </c>
      <c r="Q319" s="1556"/>
      <c r="R319" s="1557">
        <f t="shared" si="95"/>
        <v>0</v>
      </c>
      <c r="S319" s="1557">
        <f t="shared" si="96"/>
        <v>0</v>
      </c>
      <c r="T319" s="1556">
        <f t="shared" si="97"/>
        <v>0</v>
      </c>
      <c r="U319" s="1556">
        <f t="shared" si="88"/>
        <v>0</v>
      </c>
      <c r="V319" s="1556">
        <f t="shared" si="89"/>
        <v>0</v>
      </c>
      <c r="W319" s="1651"/>
      <c r="X319" s="1560" t="str">
        <f>_xlfn.XLOOKUP(事故加停電時間!$B319,饋線資料表[饋線
代號],饋線資料表[S/S],"找不到")</f>
        <v>找不到</v>
      </c>
      <c r="Y319" s="1560" t="str">
        <f>_xlfn.XLOOKUP(事故加停電時間!$B319,饋線資料表[饋線
代號],饋線資料表[饋線別],"找不到")</f>
        <v>找不到</v>
      </c>
      <c r="Z319" s="1589"/>
      <c r="AA319" s="1781" t="e">
        <f>VLOOKUP(AB319,'69線名'!$K$4:$L$114,2, )</f>
        <v>#N/A</v>
      </c>
      <c r="AB319" s="1757"/>
      <c r="AC319" s="1595"/>
      <c r="AD319" s="1560"/>
      <c r="AE319" s="1564">
        <f>_xlfn.XLOOKUP(事故加停電時間!$B319,線名!$A$4:$A$3600,線名!$S$4:$S$3600,"找不到")</f>
        <v>0</v>
      </c>
      <c r="AF319" s="1794"/>
      <c r="AG319" s="1566"/>
      <c r="AH319" s="1567"/>
    </row>
    <row r="320" spans="2:34" ht="14.45" customHeight="1">
      <c r="B320" s="1760"/>
      <c r="C320" s="1761"/>
      <c r="D320" s="1718"/>
      <c r="E320" s="1571"/>
      <c r="F320" s="1571"/>
      <c r="G320" s="1572">
        <f t="shared" si="63"/>
        <v>0</v>
      </c>
      <c r="H320" s="1572">
        <f t="shared" si="64"/>
        <v>0</v>
      </c>
      <c r="I320" s="1644"/>
      <c r="J320" s="1644"/>
      <c r="K320" s="1574">
        <f t="shared" si="65"/>
        <v>0</v>
      </c>
      <c r="L320" s="1574">
        <f t="shared" si="66"/>
        <v>0</v>
      </c>
      <c r="M320" s="1644"/>
      <c r="N320" s="1644"/>
      <c r="O320" s="1574">
        <f t="shared" si="67"/>
        <v>0</v>
      </c>
      <c r="P320" s="1574">
        <f t="shared" si="68"/>
        <v>0</v>
      </c>
      <c r="Q320" s="1574"/>
      <c r="R320" s="1575">
        <f t="shared" si="95"/>
        <v>0</v>
      </c>
      <c r="S320" s="1575">
        <f t="shared" si="96"/>
        <v>0</v>
      </c>
      <c r="T320" s="1574">
        <f t="shared" si="97"/>
        <v>0</v>
      </c>
      <c r="U320" s="1556">
        <f t="shared" si="88"/>
        <v>0</v>
      </c>
      <c r="V320" s="1556">
        <f t="shared" si="89"/>
        <v>0</v>
      </c>
      <c r="W320" s="1645"/>
      <c r="X320" s="1578" t="str">
        <f>_xlfn.XLOOKUP(事故加停電時間!$B320,饋線資料表[饋線
代號],饋線資料表[S/S],"找不到")</f>
        <v>找不到</v>
      </c>
      <c r="Y320" s="1578" t="str">
        <f>_xlfn.XLOOKUP(事故加停電時間!$B320,饋線資料表[饋線
代號],饋線資料表[饋線別],"找不到")</f>
        <v>找不到</v>
      </c>
      <c r="Z320" s="1579"/>
      <c r="AA320" s="1778" t="e">
        <f>VLOOKUP(AB320,'69線名'!$K$4:$L$114,2, )</f>
        <v>#N/A</v>
      </c>
      <c r="AB320" s="1763"/>
      <c r="AC320" s="1600"/>
      <c r="AD320" s="1578"/>
      <c r="AE320" s="1583">
        <f>_xlfn.XLOOKUP(事故加停電時間!$B320,線名!$A$4:$A$3600,線名!$S$4:$S$3600,"找不到")</f>
        <v>0</v>
      </c>
      <c r="AF320" s="1795"/>
      <c r="AG320" s="1585"/>
      <c r="AH320" s="1586"/>
    </row>
    <row r="321" spans="2:34" ht="14.45" customHeight="1">
      <c r="B321" s="1754"/>
      <c r="C321" s="1755"/>
      <c r="D321" s="1750"/>
      <c r="E321" s="1553"/>
      <c r="F321" s="1553"/>
      <c r="G321" s="1554">
        <f t="shared" ref="G321:G505" si="98">E321*F321/918878</f>
        <v>0</v>
      </c>
      <c r="H321" s="1554">
        <f t="shared" ref="H321:H505" si="99">F321/918878</f>
        <v>0</v>
      </c>
      <c r="I321" s="1650"/>
      <c r="J321" s="1650"/>
      <c r="K321" s="1556">
        <f t="shared" ref="K321:K505" si="100">I321*J321/918878</f>
        <v>0</v>
      </c>
      <c r="L321" s="1556">
        <f t="shared" ref="L321:L505" si="101">J321/918878</f>
        <v>0</v>
      </c>
      <c r="M321" s="1650"/>
      <c r="N321" s="1650"/>
      <c r="O321" s="1556">
        <f t="shared" ref="O321:O505" si="102">M321*N321/918878</f>
        <v>0</v>
      </c>
      <c r="P321" s="1556">
        <f t="shared" ref="P321:P505" si="103">N321/918878</f>
        <v>0</v>
      </c>
      <c r="Q321" s="1556"/>
      <c r="R321" s="1557">
        <f t="shared" si="95"/>
        <v>0</v>
      </c>
      <c r="S321" s="1557">
        <f t="shared" si="96"/>
        <v>0</v>
      </c>
      <c r="T321" s="1556">
        <f t="shared" si="97"/>
        <v>0</v>
      </c>
      <c r="U321" s="1556">
        <f t="shared" si="88"/>
        <v>0</v>
      </c>
      <c r="V321" s="1556">
        <f t="shared" si="89"/>
        <v>0</v>
      </c>
      <c r="W321" s="1651"/>
      <c r="X321" s="1560" t="str">
        <f>_xlfn.XLOOKUP(事故加停電時間!$B321,饋線資料表[饋線
代號],饋線資料表[S/S],"找不到")</f>
        <v>找不到</v>
      </c>
      <c r="Y321" s="1560" t="str">
        <f>_xlfn.XLOOKUP(事故加停電時間!$B321,饋線資料表[饋線
代號],饋線資料表[饋線別],"找不到")</f>
        <v>找不到</v>
      </c>
      <c r="Z321" s="1589"/>
      <c r="AA321" s="1781" t="e">
        <f>VLOOKUP(AB321,'69線名'!$K$4:$L$114,2, )</f>
        <v>#N/A</v>
      </c>
      <c r="AB321" s="1757"/>
      <c r="AC321" s="1595"/>
      <c r="AD321" s="1560"/>
      <c r="AE321" s="1564">
        <f>_xlfn.XLOOKUP(事故加停電時間!$B321,線名!$A$4:$A$3600,線名!$S$4:$S$3600,"找不到")</f>
        <v>0</v>
      </c>
      <c r="AF321" s="1794"/>
      <c r="AG321" s="1566"/>
      <c r="AH321" s="1567"/>
    </row>
    <row r="322" spans="2:34" ht="14.45" customHeight="1">
      <c r="B322" s="1760"/>
      <c r="C322" s="1761"/>
      <c r="D322" s="1718"/>
      <c r="E322" s="1571"/>
      <c r="F322" s="1571"/>
      <c r="G322" s="1572">
        <f t="shared" si="98"/>
        <v>0</v>
      </c>
      <c r="H322" s="1572">
        <f t="shared" si="99"/>
        <v>0</v>
      </c>
      <c r="I322" s="1644"/>
      <c r="J322" s="1644"/>
      <c r="K322" s="1574">
        <f t="shared" si="100"/>
        <v>0</v>
      </c>
      <c r="L322" s="1574">
        <f t="shared" si="101"/>
        <v>0</v>
      </c>
      <c r="M322" s="1644"/>
      <c r="N322" s="1644"/>
      <c r="O322" s="1574">
        <f t="shared" si="102"/>
        <v>0</v>
      </c>
      <c r="P322" s="1574">
        <f t="shared" si="103"/>
        <v>0</v>
      </c>
      <c r="Q322" s="1574"/>
      <c r="R322" s="1575">
        <f t="shared" si="95"/>
        <v>0</v>
      </c>
      <c r="S322" s="1575">
        <f t="shared" si="96"/>
        <v>0</v>
      </c>
      <c r="T322" s="1574">
        <f t="shared" si="97"/>
        <v>0</v>
      </c>
      <c r="U322" s="1556">
        <f t="shared" si="88"/>
        <v>0</v>
      </c>
      <c r="V322" s="1556">
        <f t="shared" si="89"/>
        <v>0</v>
      </c>
      <c r="W322" s="1645"/>
      <c r="X322" s="1578" t="str">
        <f>_xlfn.XLOOKUP(事故加停電時間!$B322,饋線資料表[饋線
代號],饋線資料表[S/S],"找不到")</f>
        <v>找不到</v>
      </c>
      <c r="Y322" s="1578" t="str">
        <f>_xlfn.XLOOKUP(事故加停電時間!$B322,饋線資料表[饋線
代號],饋線資料表[饋線別],"找不到")</f>
        <v>找不到</v>
      </c>
      <c r="Z322" s="1579"/>
      <c r="AA322" s="1778" t="e">
        <f>VLOOKUP(AB322,'69線名'!$K$4:$L$114,2, )</f>
        <v>#N/A</v>
      </c>
      <c r="AB322" s="1763"/>
      <c r="AC322" s="1600"/>
      <c r="AD322" s="1578"/>
      <c r="AE322" s="1583">
        <f>_xlfn.XLOOKUP(事故加停電時間!$B322,線名!$A$4:$A$3600,線名!$S$4:$S$3600,"找不到")</f>
        <v>0</v>
      </c>
      <c r="AF322" s="1795"/>
      <c r="AG322" s="1585"/>
      <c r="AH322" s="1586"/>
    </row>
    <row r="323" spans="2:34" ht="14.45" customHeight="1">
      <c r="B323" s="1754"/>
      <c r="C323" s="1755"/>
      <c r="D323" s="1750"/>
      <c r="E323" s="1553"/>
      <c r="F323" s="1553"/>
      <c r="G323" s="1554">
        <f t="shared" si="98"/>
        <v>0</v>
      </c>
      <c r="H323" s="1554">
        <f t="shared" si="99"/>
        <v>0</v>
      </c>
      <c r="I323" s="1650"/>
      <c r="J323" s="1650"/>
      <c r="K323" s="1556">
        <f t="shared" si="100"/>
        <v>0</v>
      </c>
      <c r="L323" s="1556">
        <f t="shared" si="101"/>
        <v>0</v>
      </c>
      <c r="M323" s="1650"/>
      <c r="N323" s="1650"/>
      <c r="O323" s="1556">
        <f t="shared" si="102"/>
        <v>0</v>
      </c>
      <c r="P323" s="1556">
        <f t="shared" si="103"/>
        <v>0</v>
      </c>
      <c r="Q323" s="1556"/>
      <c r="R323" s="1557">
        <f t="shared" si="95"/>
        <v>0</v>
      </c>
      <c r="S323" s="1557">
        <f t="shared" si="96"/>
        <v>0</v>
      </c>
      <c r="T323" s="1556">
        <f t="shared" si="97"/>
        <v>0</v>
      </c>
      <c r="U323" s="1556">
        <f t="shared" si="88"/>
        <v>0</v>
      </c>
      <c r="V323" s="1556">
        <f t="shared" si="89"/>
        <v>0</v>
      </c>
      <c r="W323" s="1651"/>
      <c r="X323" s="1560" t="str">
        <f>_xlfn.XLOOKUP(事故加停電時間!$B323,饋線資料表[饋線
代號],饋線資料表[S/S],"找不到")</f>
        <v>找不到</v>
      </c>
      <c r="Y323" s="1560" t="str">
        <f>_xlfn.XLOOKUP(事故加停電時間!$B323,饋線資料表[饋線
代號],饋線資料表[饋線別],"找不到")</f>
        <v>找不到</v>
      </c>
      <c r="Z323" s="1589"/>
      <c r="AA323" s="1781" t="e">
        <f>VLOOKUP(AB323,'69線名'!$K$4:$L$114,2, )</f>
        <v>#N/A</v>
      </c>
      <c r="AB323" s="1757"/>
      <c r="AC323" s="1595"/>
      <c r="AD323" s="1560"/>
      <c r="AE323" s="1564">
        <f>_xlfn.XLOOKUP(事故加停電時間!$B323,線名!$A$4:$A$3600,線名!$S$4:$S$3600,"找不到")</f>
        <v>0</v>
      </c>
      <c r="AF323" s="1794"/>
      <c r="AG323" s="1566"/>
      <c r="AH323" s="1567"/>
    </row>
    <row r="324" spans="2:34" ht="14.45" customHeight="1">
      <c r="B324" s="1760"/>
      <c r="C324" s="1761"/>
      <c r="D324" s="1718"/>
      <c r="E324" s="1571"/>
      <c r="F324" s="1571"/>
      <c r="G324" s="1572">
        <f t="shared" si="98"/>
        <v>0</v>
      </c>
      <c r="H324" s="1572">
        <f t="shared" si="99"/>
        <v>0</v>
      </c>
      <c r="I324" s="1644"/>
      <c r="J324" s="1644"/>
      <c r="K324" s="1574">
        <f t="shared" si="100"/>
        <v>0</v>
      </c>
      <c r="L324" s="1574">
        <f t="shared" si="101"/>
        <v>0</v>
      </c>
      <c r="M324" s="1644"/>
      <c r="N324" s="1644"/>
      <c r="O324" s="1574">
        <f t="shared" si="102"/>
        <v>0</v>
      </c>
      <c r="P324" s="1574">
        <f t="shared" si="103"/>
        <v>0</v>
      </c>
      <c r="Q324" s="1574"/>
      <c r="R324" s="1575">
        <f t="shared" si="95"/>
        <v>0</v>
      </c>
      <c r="S324" s="1575">
        <f t="shared" si="96"/>
        <v>0</v>
      </c>
      <c r="T324" s="1574">
        <f t="shared" si="97"/>
        <v>0</v>
      </c>
      <c r="U324" s="1556">
        <f t="shared" si="88"/>
        <v>0</v>
      </c>
      <c r="V324" s="1556">
        <f t="shared" si="89"/>
        <v>0</v>
      </c>
      <c r="W324" s="1645"/>
      <c r="X324" s="1578" t="str">
        <f>_xlfn.XLOOKUP(事故加停電時間!$B324,饋線資料表[饋線
代號],饋線資料表[S/S],"找不到")</f>
        <v>找不到</v>
      </c>
      <c r="Y324" s="1578" t="str">
        <f>_xlfn.XLOOKUP(事故加停電時間!$B324,饋線資料表[饋線
代號],饋線資料表[饋線別],"找不到")</f>
        <v>找不到</v>
      </c>
      <c r="Z324" s="1579"/>
      <c r="AA324" s="1778" t="e">
        <f>VLOOKUP(AB324,'69線名'!$K$4:$L$114,2, )</f>
        <v>#N/A</v>
      </c>
      <c r="AB324" s="1763"/>
      <c r="AC324" s="1600"/>
      <c r="AD324" s="1578"/>
      <c r="AE324" s="1583">
        <f>_xlfn.XLOOKUP(事故加停電時間!$B324,線名!$A$4:$A$3600,線名!$S$4:$S$3600,"找不到")</f>
        <v>0</v>
      </c>
      <c r="AF324" s="1795"/>
      <c r="AG324" s="1585"/>
      <c r="AH324" s="1586"/>
    </row>
    <row r="325" spans="2:34" ht="14.45" customHeight="1">
      <c r="B325" s="1754"/>
      <c r="C325" s="1755"/>
      <c r="D325" s="1750"/>
      <c r="E325" s="1553"/>
      <c r="F325" s="1553"/>
      <c r="G325" s="1554">
        <f t="shared" si="98"/>
        <v>0</v>
      </c>
      <c r="H325" s="1554">
        <f t="shared" si="99"/>
        <v>0</v>
      </c>
      <c r="I325" s="1650"/>
      <c r="J325" s="1650"/>
      <c r="K325" s="1556">
        <f t="shared" si="100"/>
        <v>0</v>
      </c>
      <c r="L325" s="1556">
        <f t="shared" si="101"/>
        <v>0</v>
      </c>
      <c r="M325" s="1650"/>
      <c r="N325" s="1650"/>
      <c r="O325" s="1556">
        <f t="shared" si="102"/>
        <v>0</v>
      </c>
      <c r="P325" s="1556">
        <f t="shared" si="103"/>
        <v>0</v>
      </c>
      <c r="Q325" s="1556"/>
      <c r="R325" s="1557">
        <f t="shared" si="95"/>
        <v>0</v>
      </c>
      <c r="S325" s="1557">
        <f t="shared" si="96"/>
        <v>0</v>
      </c>
      <c r="T325" s="1556">
        <f t="shared" si="97"/>
        <v>0</v>
      </c>
      <c r="U325" s="1556">
        <f t="shared" si="88"/>
        <v>0</v>
      </c>
      <c r="V325" s="1556">
        <f t="shared" si="89"/>
        <v>0</v>
      </c>
      <c r="W325" s="1651"/>
      <c r="X325" s="1560" t="str">
        <f>_xlfn.XLOOKUP(事故加停電時間!$B325,饋線資料表[饋線
代號],饋線資料表[S/S],"找不到")</f>
        <v>找不到</v>
      </c>
      <c r="Y325" s="1560" t="str">
        <f>_xlfn.XLOOKUP(事故加停電時間!$B325,饋線資料表[饋線
代號],饋線資料表[饋線別],"找不到")</f>
        <v>找不到</v>
      </c>
      <c r="Z325" s="1589"/>
      <c r="AA325" s="1781" t="e">
        <f>VLOOKUP(AB325,'69線名'!$K$4:$L$114,2, )</f>
        <v>#N/A</v>
      </c>
      <c r="AB325" s="1757"/>
      <c r="AC325" s="1595"/>
      <c r="AD325" s="1560"/>
      <c r="AE325" s="1564">
        <f>_xlfn.XLOOKUP(事故加停電時間!$B325,線名!$A$4:$A$3600,線名!$S$4:$S$3600,"找不到")</f>
        <v>0</v>
      </c>
      <c r="AF325" s="1794"/>
      <c r="AG325" s="1566"/>
      <c r="AH325" s="1567"/>
    </row>
    <row r="326" spans="2:34" ht="14.45" customHeight="1">
      <c r="B326" s="1760"/>
      <c r="C326" s="1761"/>
      <c r="D326" s="1718"/>
      <c r="E326" s="1571"/>
      <c r="F326" s="1571"/>
      <c r="G326" s="1572">
        <f t="shared" si="98"/>
        <v>0</v>
      </c>
      <c r="H326" s="1572">
        <f t="shared" si="99"/>
        <v>0</v>
      </c>
      <c r="I326" s="1644"/>
      <c r="J326" s="1644"/>
      <c r="K326" s="1574">
        <f t="shared" si="100"/>
        <v>0</v>
      </c>
      <c r="L326" s="1574">
        <f t="shared" si="101"/>
        <v>0</v>
      </c>
      <c r="M326" s="1644"/>
      <c r="N326" s="1644"/>
      <c r="O326" s="1574">
        <f t="shared" si="102"/>
        <v>0</v>
      </c>
      <c r="P326" s="1574">
        <f t="shared" si="103"/>
        <v>0</v>
      </c>
      <c r="Q326" s="1574"/>
      <c r="R326" s="1575">
        <f t="shared" si="95"/>
        <v>0</v>
      </c>
      <c r="S326" s="1575">
        <f t="shared" si="96"/>
        <v>0</v>
      </c>
      <c r="T326" s="1574">
        <f t="shared" si="97"/>
        <v>0</v>
      </c>
      <c r="U326" s="1556">
        <f t="shared" si="88"/>
        <v>0</v>
      </c>
      <c r="V326" s="1556">
        <f t="shared" si="89"/>
        <v>0</v>
      </c>
      <c r="W326" s="1645"/>
      <c r="X326" s="1578" t="str">
        <f>_xlfn.XLOOKUP(事故加停電時間!$B326,饋線資料表[饋線
代號],饋線資料表[S/S],"找不到")</f>
        <v>找不到</v>
      </c>
      <c r="Y326" s="1578" t="str">
        <f>_xlfn.XLOOKUP(事故加停電時間!$B326,饋線資料表[饋線
代號],饋線資料表[饋線別],"找不到")</f>
        <v>找不到</v>
      </c>
      <c r="Z326" s="1579"/>
      <c r="AA326" s="1778" t="e">
        <f>VLOOKUP(AB326,'69線名'!$K$4:$L$114,2, )</f>
        <v>#N/A</v>
      </c>
      <c r="AB326" s="1763"/>
      <c r="AC326" s="1600"/>
      <c r="AD326" s="1578"/>
      <c r="AE326" s="1583">
        <f>_xlfn.XLOOKUP(事故加停電時間!$B326,線名!$A$4:$A$3600,線名!$S$4:$S$3600,"找不到")</f>
        <v>0</v>
      </c>
      <c r="AF326" s="1795"/>
      <c r="AG326" s="1585"/>
      <c r="AH326" s="1586"/>
    </row>
    <row r="327" spans="2:34" ht="14.45" customHeight="1">
      <c r="B327" s="1754"/>
      <c r="C327" s="1755"/>
      <c r="D327" s="1750"/>
      <c r="E327" s="1553"/>
      <c r="F327" s="1553"/>
      <c r="G327" s="1554">
        <f t="shared" si="98"/>
        <v>0</v>
      </c>
      <c r="H327" s="1554">
        <f t="shared" si="99"/>
        <v>0</v>
      </c>
      <c r="I327" s="1650"/>
      <c r="J327" s="1650"/>
      <c r="K327" s="1556">
        <f t="shared" si="100"/>
        <v>0</v>
      </c>
      <c r="L327" s="1556">
        <f t="shared" si="101"/>
        <v>0</v>
      </c>
      <c r="M327" s="1650"/>
      <c r="N327" s="1650"/>
      <c r="O327" s="1556">
        <f t="shared" si="102"/>
        <v>0</v>
      </c>
      <c r="P327" s="1556">
        <f t="shared" si="103"/>
        <v>0</v>
      </c>
      <c r="Q327" s="1556"/>
      <c r="R327" s="1557">
        <f t="shared" si="95"/>
        <v>0</v>
      </c>
      <c r="S327" s="1557">
        <f t="shared" si="96"/>
        <v>0</v>
      </c>
      <c r="T327" s="1556">
        <f t="shared" si="97"/>
        <v>0</v>
      </c>
      <c r="U327" s="1556">
        <f t="shared" si="88"/>
        <v>0</v>
      </c>
      <c r="V327" s="1556">
        <f t="shared" si="89"/>
        <v>0</v>
      </c>
      <c r="W327" s="1651"/>
      <c r="X327" s="1560" t="str">
        <f>_xlfn.XLOOKUP(事故加停電時間!$B327,饋線資料表[饋線
代號],饋線資料表[S/S],"找不到")</f>
        <v>找不到</v>
      </c>
      <c r="Y327" s="1560" t="str">
        <f>_xlfn.XLOOKUP(事故加停電時間!$B327,饋線資料表[饋線
代號],饋線資料表[饋線別],"找不到")</f>
        <v>找不到</v>
      </c>
      <c r="Z327" s="1589"/>
      <c r="AA327" s="1781" t="e">
        <f>VLOOKUP(AB327,'69線名'!$K$4:$L$114,2, )</f>
        <v>#N/A</v>
      </c>
      <c r="AB327" s="1757"/>
      <c r="AC327" s="1595"/>
      <c r="AD327" s="1560"/>
      <c r="AE327" s="1564">
        <f>_xlfn.XLOOKUP(事故加停電時間!$B327,線名!$A$4:$A$3600,線名!$S$4:$S$3600,"找不到")</f>
        <v>0</v>
      </c>
      <c r="AF327" s="1794"/>
      <c r="AG327" s="1566"/>
      <c r="AH327" s="1567"/>
    </row>
    <row r="328" spans="2:34" ht="14.45" customHeight="1">
      <c r="B328" s="1760"/>
      <c r="C328" s="1761"/>
      <c r="D328" s="1718"/>
      <c r="E328" s="1571"/>
      <c r="F328" s="1571"/>
      <c r="G328" s="1572">
        <f t="shared" si="98"/>
        <v>0</v>
      </c>
      <c r="H328" s="1572">
        <f t="shared" si="99"/>
        <v>0</v>
      </c>
      <c r="I328" s="1644"/>
      <c r="J328" s="1644"/>
      <c r="K328" s="1574">
        <f t="shared" si="100"/>
        <v>0</v>
      </c>
      <c r="L328" s="1574">
        <f t="shared" si="101"/>
        <v>0</v>
      </c>
      <c r="M328" s="1644"/>
      <c r="N328" s="1644"/>
      <c r="O328" s="1574">
        <f t="shared" si="102"/>
        <v>0</v>
      </c>
      <c r="P328" s="1574">
        <f t="shared" si="103"/>
        <v>0</v>
      </c>
      <c r="Q328" s="1574"/>
      <c r="R328" s="1575">
        <f t="shared" si="95"/>
        <v>0</v>
      </c>
      <c r="S328" s="1575">
        <f t="shared" si="96"/>
        <v>0</v>
      </c>
      <c r="T328" s="1574">
        <f t="shared" si="97"/>
        <v>0</v>
      </c>
      <c r="U328" s="1556">
        <f t="shared" si="88"/>
        <v>0</v>
      </c>
      <c r="V328" s="1556">
        <f t="shared" si="89"/>
        <v>0</v>
      </c>
      <c r="W328" s="1645"/>
      <c r="X328" s="1578" t="str">
        <f>_xlfn.XLOOKUP(事故加停電時間!$B328,饋線資料表[饋線
代號],饋線資料表[S/S],"找不到")</f>
        <v>找不到</v>
      </c>
      <c r="Y328" s="1578" t="str">
        <f>_xlfn.XLOOKUP(事故加停電時間!$B328,饋線資料表[饋線
代號],饋線資料表[饋線別],"找不到")</f>
        <v>找不到</v>
      </c>
      <c r="Z328" s="1579"/>
      <c r="AA328" s="1778" t="e">
        <f>VLOOKUP(AB328,'69線名'!$K$4:$L$114,2, )</f>
        <v>#N/A</v>
      </c>
      <c r="AB328" s="1763"/>
      <c r="AC328" s="1600"/>
      <c r="AD328" s="1578"/>
      <c r="AE328" s="1583">
        <f>_xlfn.XLOOKUP(事故加停電時間!$B328,線名!$A$4:$A$3600,線名!$S$4:$S$3600,"找不到")</f>
        <v>0</v>
      </c>
      <c r="AF328" s="1795"/>
      <c r="AG328" s="1585"/>
      <c r="AH328" s="1586"/>
    </row>
    <row r="329" spans="2:34" ht="14.45" customHeight="1">
      <c r="B329" s="1754"/>
      <c r="C329" s="1755"/>
      <c r="D329" s="1750"/>
      <c r="E329" s="1553"/>
      <c r="F329" s="1553"/>
      <c r="G329" s="1554">
        <f t="shared" si="98"/>
        <v>0</v>
      </c>
      <c r="H329" s="1554">
        <f t="shared" si="99"/>
        <v>0</v>
      </c>
      <c r="I329" s="1650"/>
      <c r="J329" s="1650"/>
      <c r="K329" s="1556">
        <f t="shared" si="100"/>
        <v>0</v>
      </c>
      <c r="L329" s="1556">
        <f t="shared" si="101"/>
        <v>0</v>
      </c>
      <c r="M329" s="1650"/>
      <c r="N329" s="1650"/>
      <c r="O329" s="1556">
        <f t="shared" si="102"/>
        <v>0</v>
      </c>
      <c r="P329" s="1556">
        <f t="shared" si="103"/>
        <v>0</v>
      </c>
      <c r="Q329" s="1556"/>
      <c r="R329" s="1557">
        <f t="shared" si="95"/>
        <v>0</v>
      </c>
      <c r="S329" s="1557">
        <f t="shared" si="96"/>
        <v>0</v>
      </c>
      <c r="T329" s="1556">
        <f t="shared" si="97"/>
        <v>0</v>
      </c>
      <c r="U329" s="1556">
        <f t="shared" si="88"/>
        <v>0</v>
      </c>
      <c r="V329" s="1556">
        <f t="shared" si="89"/>
        <v>0</v>
      </c>
      <c r="W329" s="1651"/>
      <c r="X329" s="1560" t="str">
        <f>_xlfn.XLOOKUP(事故加停電時間!$B329,饋線資料表[饋線
代號],饋線資料表[S/S],"找不到")</f>
        <v>找不到</v>
      </c>
      <c r="Y329" s="1560" t="str">
        <f>_xlfn.XLOOKUP(事故加停電時間!$B329,饋線資料表[饋線
代號],饋線資料表[饋線別],"找不到")</f>
        <v>找不到</v>
      </c>
      <c r="Z329" s="1589"/>
      <c r="AA329" s="1781" t="e">
        <f>VLOOKUP(AB329,'69線名'!$K$4:$L$114,2, )</f>
        <v>#N/A</v>
      </c>
      <c r="AB329" s="1757"/>
      <c r="AC329" s="1595"/>
      <c r="AD329" s="1560"/>
      <c r="AE329" s="1564">
        <f>_xlfn.XLOOKUP(事故加停電時間!$B329,線名!$A$4:$A$3600,線名!$S$4:$S$3600,"找不到")</f>
        <v>0</v>
      </c>
      <c r="AF329" s="1794"/>
      <c r="AG329" s="1566"/>
      <c r="AH329" s="1567"/>
    </row>
    <row r="330" spans="2:34" ht="14.45" customHeight="1">
      <c r="B330" s="1760"/>
      <c r="C330" s="1761"/>
      <c r="D330" s="1718"/>
      <c r="E330" s="1571"/>
      <c r="F330" s="1571"/>
      <c r="G330" s="1572">
        <f t="shared" si="98"/>
        <v>0</v>
      </c>
      <c r="H330" s="1572">
        <f t="shared" si="99"/>
        <v>0</v>
      </c>
      <c r="I330" s="1644"/>
      <c r="J330" s="1644"/>
      <c r="K330" s="1574">
        <f t="shared" si="100"/>
        <v>0</v>
      </c>
      <c r="L330" s="1574">
        <f t="shared" si="101"/>
        <v>0</v>
      </c>
      <c r="M330" s="1644"/>
      <c r="N330" s="1644"/>
      <c r="O330" s="1574">
        <f t="shared" si="102"/>
        <v>0</v>
      </c>
      <c r="P330" s="1574">
        <f t="shared" si="103"/>
        <v>0</v>
      </c>
      <c r="Q330" s="1574"/>
      <c r="R330" s="1575">
        <f t="shared" si="95"/>
        <v>0</v>
      </c>
      <c r="S330" s="1575">
        <f t="shared" si="96"/>
        <v>0</v>
      </c>
      <c r="T330" s="1574">
        <f t="shared" si="97"/>
        <v>0</v>
      </c>
      <c r="U330" s="1556">
        <f t="shared" si="88"/>
        <v>0</v>
      </c>
      <c r="V330" s="1556">
        <f t="shared" si="89"/>
        <v>0</v>
      </c>
      <c r="W330" s="1645"/>
      <c r="X330" s="1578" t="str">
        <f>_xlfn.XLOOKUP(事故加停電時間!$B330,饋線資料表[饋線
代號],饋線資料表[S/S],"找不到")</f>
        <v>找不到</v>
      </c>
      <c r="Y330" s="1578" t="str">
        <f>_xlfn.XLOOKUP(事故加停電時間!$B330,饋線資料表[饋線
代號],饋線資料表[饋線別],"找不到")</f>
        <v>找不到</v>
      </c>
      <c r="Z330" s="1579"/>
      <c r="AA330" s="1778" t="e">
        <f>VLOOKUP(AB330,'69線名'!$K$4:$L$114,2, )</f>
        <v>#N/A</v>
      </c>
      <c r="AB330" s="1763"/>
      <c r="AC330" s="1600"/>
      <c r="AD330" s="1578"/>
      <c r="AE330" s="1583">
        <f>_xlfn.XLOOKUP(事故加停電時間!$B330,線名!$A$4:$A$3600,線名!$S$4:$S$3600,"找不到")</f>
        <v>0</v>
      </c>
      <c r="AF330" s="1795"/>
      <c r="AG330" s="1585"/>
      <c r="AH330" s="1586"/>
    </row>
    <row r="331" spans="2:34" ht="14.45" customHeight="1">
      <c r="B331" s="1754"/>
      <c r="C331" s="1755"/>
      <c r="D331" s="1750"/>
      <c r="E331" s="1553"/>
      <c r="F331" s="1553"/>
      <c r="G331" s="1554">
        <f t="shared" si="98"/>
        <v>0</v>
      </c>
      <c r="H331" s="1554">
        <f t="shared" si="99"/>
        <v>0</v>
      </c>
      <c r="I331" s="1650"/>
      <c r="J331" s="1650"/>
      <c r="K331" s="1556">
        <f t="shared" si="100"/>
        <v>0</v>
      </c>
      <c r="L331" s="1556">
        <f t="shared" si="101"/>
        <v>0</v>
      </c>
      <c r="M331" s="1650"/>
      <c r="N331" s="1650"/>
      <c r="O331" s="1556">
        <f t="shared" si="102"/>
        <v>0</v>
      </c>
      <c r="P331" s="1556">
        <f t="shared" si="103"/>
        <v>0</v>
      </c>
      <c r="Q331" s="1556"/>
      <c r="R331" s="1557">
        <f t="shared" si="95"/>
        <v>0</v>
      </c>
      <c r="S331" s="1557">
        <f t="shared" si="96"/>
        <v>0</v>
      </c>
      <c r="T331" s="1556">
        <f t="shared" si="97"/>
        <v>0</v>
      </c>
      <c r="U331" s="1556">
        <f t="shared" ref="U331:U394" si="104">G331+K331+O331</f>
        <v>0</v>
      </c>
      <c r="V331" s="1556">
        <f t="shared" si="89"/>
        <v>0</v>
      </c>
      <c r="W331" s="1651"/>
      <c r="X331" s="1560" t="str">
        <f>_xlfn.XLOOKUP(事故加停電時間!$B331,饋線資料表[饋線
代號],饋線資料表[S/S],"找不到")</f>
        <v>找不到</v>
      </c>
      <c r="Y331" s="1560" t="str">
        <f>_xlfn.XLOOKUP(事故加停電時間!$B331,饋線資料表[饋線
代號],饋線資料表[饋線別],"找不到")</f>
        <v>找不到</v>
      </c>
      <c r="Z331" s="1589"/>
      <c r="AA331" s="1781" t="e">
        <f>VLOOKUP(AB331,'69線名'!$K$4:$L$114,2, )</f>
        <v>#N/A</v>
      </c>
      <c r="AB331" s="1757"/>
      <c r="AC331" s="1595"/>
      <c r="AD331" s="1560"/>
      <c r="AE331" s="1564">
        <f>_xlfn.XLOOKUP(事故加停電時間!$B331,線名!$A$4:$A$3600,線名!$S$4:$S$3600,"找不到")</f>
        <v>0</v>
      </c>
      <c r="AF331" s="1794"/>
      <c r="AG331" s="1566"/>
      <c r="AH331" s="1567"/>
    </row>
    <row r="332" spans="2:34" ht="14.45" customHeight="1">
      <c r="B332" s="1760"/>
      <c r="C332" s="1761"/>
      <c r="D332" s="1718"/>
      <c r="E332" s="1571"/>
      <c r="F332" s="1571"/>
      <c r="G332" s="1572">
        <f t="shared" si="98"/>
        <v>0</v>
      </c>
      <c r="H332" s="1572">
        <f t="shared" si="99"/>
        <v>0</v>
      </c>
      <c r="I332" s="1644"/>
      <c r="J332" s="1644"/>
      <c r="K332" s="1574">
        <f t="shared" si="100"/>
        <v>0</v>
      </c>
      <c r="L332" s="1574">
        <f t="shared" si="101"/>
        <v>0</v>
      </c>
      <c r="M332" s="1644"/>
      <c r="N332" s="1644"/>
      <c r="O332" s="1574">
        <f t="shared" si="102"/>
        <v>0</v>
      </c>
      <c r="P332" s="1574">
        <f t="shared" si="103"/>
        <v>0</v>
      </c>
      <c r="Q332" s="1574"/>
      <c r="R332" s="1575">
        <f t="shared" si="95"/>
        <v>0</v>
      </c>
      <c r="S332" s="1575">
        <f t="shared" si="96"/>
        <v>0</v>
      </c>
      <c r="T332" s="1574">
        <f t="shared" si="97"/>
        <v>0</v>
      </c>
      <c r="U332" s="1556">
        <f t="shared" si="104"/>
        <v>0</v>
      </c>
      <c r="V332" s="1556">
        <f t="shared" ref="V332:V395" si="105">H332+L332+P332</f>
        <v>0</v>
      </c>
      <c r="W332" s="1645"/>
      <c r="X332" s="1578" t="str">
        <f>_xlfn.XLOOKUP(事故加停電時間!$B332,饋線資料表[饋線
代號],饋線資料表[S/S],"找不到")</f>
        <v>找不到</v>
      </c>
      <c r="Y332" s="1578" t="str">
        <f>_xlfn.XLOOKUP(事故加停電時間!$B332,饋線資料表[饋線
代號],饋線資料表[饋線別],"找不到")</f>
        <v>找不到</v>
      </c>
      <c r="Z332" s="1579"/>
      <c r="AA332" s="1778" t="e">
        <f>VLOOKUP(AB332,'69線名'!$K$4:$L$114,2, )</f>
        <v>#N/A</v>
      </c>
      <c r="AB332" s="1763"/>
      <c r="AC332" s="1600"/>
      <c r="AD332" s="1578"/>
      <c r="AE332" s="1583">
        <f>_xlfn.XLOOKUP(事故加停電時間!$B332,線名!$A$4:$A$3600,線名!$S$4:$S$3600,"找不到")</f>
        <v>0</v>
      </c>
      <c r="AF332" s="1795"/>
      <c r="AG332" s="1585"/>
      <c r="AH332" s="1586"/>
    </row>
    <row r="333" spans="2:34" ht="14.45" customHeight="1">
      <c r="B333" s="1754"/>
      <c r="C333" s="1755"/>
      <c r="D333" s="1750"/>
      <c r="E333" s="1553"/>
      <c r="F333" s="1553"/>
      <c r="G333" s="1554">
        <f t="shared" si="98"/>
        <v>0</v>
      </c>
      <c r="H333" s="1554">
        <f t="shared" si="99"/>
        <v>0</v>
      </c>
      <c r="I333" s="1650"/>
      <c r="J333" s="1650"/>
      <c r="K333" s="1556">
        <f t="shared" si="100"/>
        <v>0</v>
      </c>
      <c r="L333" s="1556">
        <f t="shared" si="101"/>
        <v>0</v>
      </c>
      <c r="M333" s="1650"/>
      <c r="N333" s="1650"/>
      <c r="O333" s="1556">
        <f t="shared" si="102"/>
        <v>0</v>
      </c>
      <c r="P333" s="1556">
        <f t="shared" si="103"/>
        <v>0</v>
      </c>
      <c r="Q333" s="1556"/>
      <c r="R333" s="1557">
        <f t="shared" si="95"/>
        <v>0</v>
      </c>
      <c r="S333" s="1557">
        <f t="shared" si="96"/>
        <v>0</v>
      </c>
      <c r="T333" s="1556">
        <f t="shared" si="97"/>
        <v>0</v>
      </c>
      <c r="U333" s="1556">
        <f t="shared" si="104"/>
        <v>0</v>
      </c>
      <c r="V333" s="1556">
        <f t="shared" si="105"/>
        <v>0</v>
      </c>
      <c r="W333" s="1651"/>
      <c r="X333" s="1560" t="str">
        <f>_xlfn.XLOOKUP(事故加停電時間!$B333,饋線資料表[饋線
代號],饋線資料表[S/S],"找不到")</f>
        <v>找不到</v>
      </c>
      <c r="Y333" s="1560" t="str">
        <f>_xlfn.XLOOKUP(事故加停電時間!$B333,饋線資料表[饋線
代號],饋線資料表[饋線別],"找不到")</f>
        <v>找不到</v>
      </c>
      <c r="Z333" s="1589"/>
      <c r="AA333" s="1781" t="e">
        <f>VLOOKUP(AB333,'69線名'!$K$4:$L$114,2, )</f>
        <v>#N/A</v>
      </c>
      <c r="AB333" s="1757"/>
      <c r="AC333" s="1595"/>
      <c r="AD333" s="1560"/>
      <c r="AE333" s="1564">
        <f>_xlfn.XLOOKUP(事故加停電時間!$B333,線名!$A$4:$A$3600,線名!$S$4:$S$3600,"找不到")</f>
        <v>0</v>
      </c>
      <c r="AF333" s="1794"/>
      <c r="AG333" s="1566"/>
      <c r="AH333" s="1567"/>
    </row>
    <row r="334" spans="2:34" ht="14.45" customHeight="1">
      <c r="B334" s="1760"/>
      <c r="C334" s="1761"/>
      <c r="D334" s="1718"/>
      <c r="E334" s="1571"/>
      <c r="F334" s="1571"/>
      <c r="G334" s="1572">
        <f t="shared" si="98"/>
        <v>0</v>
      </c>
      <c r="H334" s="1572">
        <f t="shared" si="99"/>
        <v>0</v>
      </c>
      <c r="I334" s="1644"/>
      <c r="J334" s="1644"/>
      <c r="K334" s="1574">
        <f t="shared" si="100"/>
        <v>0</v>
      </c>
      <c r="L334" s="1574">
        <f t="shared" si="101"/>
        <v>0</v>
      </c>
      <c r="M334" s="1644"/>
      <c r="N334" s="1644"/>
      <c r="O334" s="1574">
        <f t="shared" si="102"/>
        <v>0</v>
      </c>
      <c r="P334" s="1574">
        <f t="shared" si="103"/>
        <v>0</v>
      </c>
      <c r="Q334" s="1574"/>
      <c r="R334" s="1575">
        <f t="shared" si="95"/>
        <v>0</v>
      </c>
      <c r="S334" s="1575">
        <f t="shared" si="96"/>
        <v>0</v>
      </c>
      <c r="T334" s="1574">
        <f t="shared" si="97"/>
        <v>0</v>
      </c>
      <c r="U334" s="1556">
        <f t="shared" si="104"/>
        <v>0</v>
      </c>
      <c r="V334" s="1556">
        <f t="shared" si="105"/>
        <v>0</v>
      </c>
      <c r="W334" s="1645"/>
      <c r="X334" s="1578" t="str">
        <f>_xlfn.XLOOKUP(事故加停電時間!$B334,饋線資料表[饋線
代號],饋線資料表[S/S],"找不到")</f>
        <v>找不到</v>
      </c>
      <c r="Y334" s="1578" t="str">
        <f>_xlfn.XLOOKUP(事故加停電時間!$B334,饋線資料表[饋線
代號],饋線資料表[饋線別],"找不到")</f>
        <v>找不到</v>
      </c>
      <c r="Z334" s="1579"/>
      <c r="AA334" s="1778" t="e">
        <f>VLOOKUP(AB334,'69線名'!$K$4:$L$114,2, )</f>
        <v>#N/A</v>
      </c>
      <c r="AB334" s="1763"/>
      <c r="AC334" s="1600"/>
      <c r="AD334" s="1578"/>
      <c r="AE334" s="1583">
        <f>_xlfn.XLOOKUP(事故加停電時間!$B334,線名!$A$4:$A$3600,線名!$S$4:$S$3600,"找不到")</f>
        <v>0</v>
      </c>
      <c r="AF334" s="1795"/>
      <c r="AG334" s="1585"/>
      <c r="AH334" s="1586"/>
    </row>
    <row r="335" spans="2:34" ht="14.45" customHeight="1">
      <c r="B335" s="1754"/>
      <c r="C335" s="1755"/>
      <c r="D335" s="1750"/>
      <c r="E335" s="1553"/>
      <c r="F335" s="1553"/>
      <c r="G335" s="1554">
        <f t="shared" si="98"/>
        <v>0</v>
      </c>
      <c r="H335" s="1554">
        <f t="shared" si="99"/>
        <v>0</v>
      </c>
      <c r="I335" s="1650"/>
      <c r="J335" s="1650"/>
      <c r="K335" s="1556">
        <f t="shared" si="100"/>
        <v>0</v>
      </c>
      <c r="L335" s="1556">
        <f t="shared" si="101"/>
        <v>0</v>
      </c>
      <c r="M335" s="1650"/>
      <c r="N335" s="1650"/>
      <c r="O335" s="1556">
        <f t="shared" si="102"/>
        <v>0</v>
      </c>
      <c r="P335" s="1556">
        <f t="shared" si="103"/>
        <v>0</v>
      </c>
      <c r="Q335" s="1556"/>
      <c r="R335" s="1557">
        <f t="shared" si="95"/>
        <v>0</v>
      </c>
      <c r="S335" s="1557">
        <f t="shared" si="96"/>
        <v>0</v>
      </c>
      <c r="T335" s="1556">
        <f t="shared" si="97"/>
        <v>0</v>
      </c>
      <c r="U335" s="1556">
        <f t="shared" si="104"/>
        <v>0</v>
      </c>
      <c r="V335" s="1556">
        <f t="shared" si="105"/>
        <v>0</v>
      </c>
      <c r="W335" s="1651"/>
      <c r="X335" s="1560" t="str">
        <f>_xlfn.XLOOKUP(事故加停電時間!$B335,饋線資料表[饋線
代號],饋線資料表[S/S],"找不到")</f>
        <v>找不到</v>
      </c>
      <c r="Y335" s="1560" t="str">
        <f>_xlfn.XLOOKUP(事故加停電時間!$B335,饋線資料表[饋線
代號],饋線資料表[饋線別],"找不到")</f>
        <v>找不到</v>
      </c>
      <c r="Z335" s="1589"/>
      <c r="AA335" s="1781" t="e">
        <f>VLOOKUP(AB335,'69線名'!$K$4:$L$114,2, )</f>
        <v>#N/A</v>
      </c>
      <c r="AB335" s="1757"/>
      <c r="AC335" s="1595"/>
      <c r="AD335" s="1560"/>
      <c r="AE335" s="1564">
        <f>_xlfn.XLOOKUP(事故加停電時間!$B335,線名!$A$4:$A$3600,線名!$S$4:$S$3600,"找不到")</f>
        <v>0</v>
      </c>
      <c r="AF335" s="1794"/>
      <c r="AG335" s="1566"/>
      <c r="AH335" s="1567"/>
    </row>
    <row r="336" spans="2:34" ht="14.45" customHeight="1">
      <c r="B336" s="1760"/>
      <c r="C336" s="1761"/>
      <c r="D336" s="1718"/>
      <c r="E336" s="1571"/>
      <c r="F336" s="1571"/>
      <c r="G336" s="1572">
        <f t="shared" si="98"/>
        <v>0</v>
      </c>
      <c r="H336" s="1572">
        <f t="shared" si="99"/>
        <v>0</v>
      </c>
      <c r="I336" s="1644"/>
      <c r="J336" s="1644"/>
      <c r="K336" s="1574">
        <f t="shared" si="100"/>
        <v>0</v>
      </c>
      <c r="L336" s="1574">
        <f t="shared" si="101"/>
        <v>0</v>
      </c>
      <c r="M336" s="1644"/>
      <c r="N336" s="1644"/>
      <c r="O336" s="1574">
        <f t="shared" si="102"/>
        <v>0</v>
      </c>
      <c r="P336" s="1574">
        <f t="shared" si="103"/>
        <v>0</v>
      </c>
      <c r="Q336" s="1574"/>
      <c r="R336" s="1575">
        <f t="shared" si="95"/>
        <v>0</v>
      </c>
      <c r="S336" s="1575">
        <f t="shared" si="96"/>
        <v>0</v>
      </c>
      <c r="T336" s="1574">
        <f t="shared" si="97"/>
        <v>0</v>
      </c>
      <c r="U336" s="1556">
        <f t="shared" si="104"/>
        <v>0</v>
      </c>
      <c r="V336" s="1556">
        <f t="shared" si="105"/>
        <v>0</v>
      </c>
      <c r="W336" s="1645"/>
      <c r="X336" s="1578" t="str">
        <f>_xlfn.XLOOKUP(事故加停電時間!$B336,饋線資料表[饋線
代號],饋線資料表[S/S],"找不到")</f>
        <v>找不到</v>
      </c>
      <c r="Y336" s="1578" t="str">
        <f>_xlfn.XLOOKUP(事故加停電時間!$B336,饋線資料表[饋線
代號],饋線資料表[饋線別],"找不到")</f>
        <v>找不到</v>
      </c>
      <c r="Z336" s="1579"/>
      <c r="AA336" s="1778" t="e">
        <f>VLOOKUP(AB336,'69線名'!$K$4:$L$114,2, )</f>
        <v>#N/A</v>
      </c>
      <c r="AB336" s="1763"/>
      <c r="AC336" s="1600"/>
      <c r="AD336" s="1578"/>
      <c r="AE336" s="1583">
        <f>_xlfn.XLOOKUP(事故加停電時間!$B336,線名!$A$4:$A$3600,線名!$S$4:$S$3600,"找不到")</f>
        <v>0</v>
      </c>
      <c r="AF336" s="1795"/>
      <c r="AG336" s="1585"/>
      <c r="AH336" s="1586"/>
    </row>
    <row r="337" spans="2:34" ht="14.45" customHeight="1">
      <c r="B337" s="1754"/>
      <c r="C337" s="1755"/>
      <c r="D337" s="1750"/>
      <c r="E337" s="1553"/>
      <c r="F337" s="1553"/>
      <c r="G337" s="1554">
        <f t="shared" si="98"/>
        <v>0</v>
      </c>
      <c r="H337" s="1554">
        <f t="shared" si="99"/>
        <v>0</v>
      </c>
      <c r="I337" s="1650"/>
      <c r="J337" s="1650"/>
      <c r="K337" s="1556">
        <f t="shared" si="100"/>
        <v>0</v>
      </c>
      <c r="L337" s="1556">
        <f t="shared" si="101"/>
        <v>0</v>
      </c>
      <c r="M337" s="1650"/>
      <c r="N337" s="1650"/>
      <c r="O337" s="1556">
        <f t="shared" si="102"/>
        <v>0</v>
      </c>
      <c r="P337" s="1556">
        <f t="shared" si="103"/>
        <v>0</v>
      </c>
      <c r="Q337" s="1556"/>
      <c r="R337" s="1557">
        <f t="shared" si="95"/>
        <v>0</v>
      </c>
      <c r="S337" s="1557">
        <f t="shared" si="96"/>
        <v>0</v>
      </c>
      <c r="T337" s="1556">
        <f t="shared" si="97"/>
        <v>0</v>
      </c>
      <c r="U337" s="1556">
        <f t="shared" si="104"/>
        <v>0</v>
      </c>
      <c r="V337" s="1556">
        <f t="shared" si="105"/>
        <v>0</v>
      </c>
      <c r="W337" s="1651"/>
      <c r="X337" s="1560" t="str">
        <f>_xlfn.XLOOKUP(事故加停電時間!$B337,饋線資料表[饋線
代號],饋線資料表[S/S],"找不到")</f>
        <v>找不到</v>
      </c>
      <c r="Y337" s="1560" t="str">
        <f>_xlfn.XLOOKUP(事故加停電時間!$B337,饋線資料表[饋線
代號],饋線資料表[饋線別],"找不到")</f>
        <v>找不到</v>
      </c>
      <c r="Z337" s="1589"/>
      <c r="AA337" s="1781" t="e">
        <f>VLOOKUP(AB337,'69線名'!$K$4:$L$114,2, )</f>
        <v>#N/A</v>
      </c>
      <c r="AB337" s="1757"/>
      <c r="AC337" s="1595"/>
      <c r="AD337" s="1560"/>
      <c r="AE337" s="1564">
        <f>_xlfn.XLOOKUP(事故加停電時間!$B337,線名!$A$4:$A$3600,線名!$S$4:$S$3600,"找不到")</f>
        <v>0</v>
      </c>
      <c r="AF337" s="1794"/>
      <c r="AG337" s="1566"/>
      <c r="AH337" s="1567"/>
    </row>
    <row r="338" spans="2:34" ht="14.45" customHeight="1">
      <c r="B338" s="1760"/>
      <c r="C338" s="1761"/>
      <c r="D338" s="1718"/>
      <c r="E338" s="1571"/>
      <c r="F338" s="1571"/>
      <c r="G338" s="1572">
        <f t="shared" si="98"/>
        <v>0</v>
      </c>
      <c r="H338" s="1572">
        <f t="shared" si="99"/>
        <v>0</v>
      </c>
      <c r="I338" s="1644"/>
      <c r="J338" s="1644"/>
      <c r="K338" s="1574">
        <f t="shared" si="100"/>
        <v>0</v>
      </c>
      <c r="L338" s="1574">
        <f t="shared" si="101"/>
        <v>0</v>
      </c>
      <c r="M338" s="1644"/>
      <c r="N338" s="1644"/>
      <c r="O338" s="1574">
        <f t="shared" si="102"/>
        <v>0</v>
      </c>
      <c r="P338" s="1574">
        <f t="shared" si="103"/>
        <v>0</v>
      </c>
      <c r="Q338" s="1574"/>
      <c r="R338" s="1575">
        <f t="shared" si="95"/>
        <v>0</v>
      </c>
      <c r="S338" s="1575">
        <f t="shared" si="96"/>
        <v>0</v>
      </c>
      <c r="T338" s="1574">
        <f t="shared" si="97"/>
        <v>0</v>
      </c>
      <c r="U338" s="1556">
        <f t="shared" si="104"/>
        <v>0</v>
      </c>
      <c r="V338" s="1556">
        <f t="shared" si="105"/>
        <v>0</v>
      </c>
      <c r="W338" s="1645"/>
      <c r="X338" s="1578" t="str">
        <f>_xlfn.XLOOKUP(事故加停電時間!$B338,饋線資料表[饋線
代號],饋線資料表[S/S],"找不到")</f>
        <v>找不到</v>
      </c>
      <c r="Y338" s="1578" t="str">
        <f>_xlfn.XLOOKUP(事故加停電時間!$B338,饋線資料表[饋線
代號],饋線資料表[饋線別],"找不到")</f>
        <v>找不到</v>
      </c>
      <c r="Z338" s="1579"/>
      <c r="AA338" s="1778" t="e">
        <f>VLOOKUP(AB338,'69線名'!$K$4:$L$114,2, )</f>
        <v>#N/A</v>
      </c>
      <c r="AB338" s="1763"/>
      <c r="AC338" s="1600"/>
      <c r="AD338" s="1578"/>
      <c r="AE338" s="1583">
        <f>_xlfn.XLOOKUP(事故加停電時間!$B338,線名!$A$4:$A$3600,線名!$S$4:$S$3600,"找不到")</f>
        <v>0</v>
      </c>
      <c r="AF338" s="1795"/>
      <c r="AG338" s="1585"/>
      <c r="AH338" s="1586"/>
    </row>
    <row r="339" spans="2:34" ht="14.45" customHeight="1">
      <c r="B339" s="1754"/>
      <c r="C339" s="1755"/>
      <c r="D339" s="1750"/>
      <c r="E339" s="1553"/>
      <c r="F339" s="1553"/>
      <c r="G339" s="1554">
        <f t="shared" si="98"/>
        <v>0</v>
      </c>
      <c r="H339" s="1554">
        <f t="shared" si="99"/>
        <v>0</v>
      </c>
      <c r="I339" s="1650"/>
      <c r="J339" s="1650"/>
      <c r="K339" s="1556">
        <f t="shared" si="100"/>
        <v>0</v>
      </c>
      <c r="L339" s="1556">
        <f t="shared" si="101"/>
        <v>0</v>
      </c>
      <c r="M339" s="1650"/>
      <c r="N339" s="1650"/>
      <c r="O339" s="1556">
        <f t="shared" si="102"/>
        <v>0</v>
      </c>
      <c r="P339" s="1556">
        <f t="shared" si="103"/>
        <v>0</v>
      </c>
      <c r="Q339" s="1556"/>
      <c r="R339" s="1557">
        <f t="shared" si="95"/>
        <v>0</v>
      </c>
      <c r="S339" s="1557">
        <f t="shared" si="96"/>
        <v>0</v>
      </c>
      <c r="T339" s="1556">
        <f t="shared" si="97"/>
        <v>0</v>
      </c>
      <c r="U339" s="1556">
        <f t="shared" si="104"/>
        <v>0</v>
      </c>
      <c r="V339" s="1556">
        <f t="shared" si="105"/>
        <v>0</v>
      </c>
      <c r="W339" s="1651"/>
      <c r="X339" s="1560" t="str">
        <f>_xlfn.XLOOKUP(事故加停電時間!$B339,饋線資料表[饋線
代號],饋線資料表[S/S],"找不到")</f>
        <v>找不到</v>
      </c>
      <c r="Y339" s="1560" t="str">
        <f>_xlfn.XLOOKUP(事故加停電時間!$B339,饋線資料表[饋線
代號],饋線資料表[饋線別],"找不到")</f>
        <v>找不到</v>
      </c>
      <c r="Z339" s="1589"/>
      <c r="AA339" s="1781" t="e">
        <f>VLOOKUP(AB339,'69線名'!$K$4:$L$114,2, )</f>
        <v>#N/A</v>
      </c>
      <c r="AB339" s="1757"/>
      <c r="AC339" s="1595"/>
      <c r="AD339" s="1560"/>
      <c r="AE339" s="1564">
        <f>_xlfn.XLOOKUP(事故加停電時間!$B339,線名!$A$4:$A$3600,線名!$S$4:$S$3600,"找不到")</f>
        <v>0</v>
      </c>
      <c r="AF339" s="1794"/>
      <c r="AG339" s="1566"/>
      <c r="AH339" s="1567"/>
    </row>
    <row r="340" spans="2:34" ht="14.45" customHeight="1">
      <c r="B340" s="1760"/>
      <c r="C340" s="1761"/>
      <c r="D340" s="1718"/>
      <c r="E340" s="1571"/>
      <c r="F340" s="1571"/>
      <c r="G340" s="1572">
        <f t="shared" si="98"/>
        <v>0</v>
      </c>
      <c r="H340" s="1572">
        <f t="shared" si="99"/>
        <v>0</v>
      </c>
      <c r="I340" s="1644"/>
      <c r="J340" s="1644"/>
      <c r="K340" s="1574">
        <f t="shared" si="100"/>
        <v>0</v>
      </c>
      <c r="L340" s="1574">
        <f t="shared" si="101"/>
        <v>0</v>
      </c>
      <c r="M340" s="1644"/>
      <c r="N340" s="1644"/>
      <c r="O340" s="1574">
        <f t="shared" si="102"/>
        <v>0</v>
      </c>
      <c r="P340" s="1574">
        <f t="shared" si="103"/>
        <v>0</v>
      </c>
      <c r="Q340" s="1574"/>
      <c r="R340" s="1575">
        <f t="shared" si="95"/>
        <v>0</v>
      </c>
      <c r="S340" s="1575">
        <f t="shared" si="96"/>
        <v>0</v>
      </c>
      <c r="T340" s="1574">
        <f t="shared" si="97"/>
        <v>0</v>
      </c>
      <c r="U340" s="1556">
        <f t="shared" si="104"/>
        <v>0</v>
      </c>
      <c r="V340" s="1556">
        <f t="shared" si="105"/>
        <v>0</v>
      </c>
      <c r="W340" s="1645"/>
      <c r="X340" s="1578" t="str">
        <f>_xlfn.XLOOKUP(事故加停電時間!$B340,饋線資料表[饋線
代號],饋線資料表[S/S],"找不到")</f>
        <v>找不到</v>
      </c>
      <c r="Y340" s="1578" t="str">
        <f>_xlfn.XLOOKUP(事故加停電時間!$B340,饋線資料表[饋線
代號],饋線資料表[饋線別],"找不到")</f>
        <v>找不到</v>
      </c>
      <c r="Z340" s="1579"/>
      <c r="AA340" s="1778" t="e">
        <f>VLOOKUP(AB340,'69線名'!$K$4:$L$114,2, )</f>
        <v>#N/A</v>
      </c>
      <c r="AB340" s="1763"/>
      <c r="AC340" s="1600"/>
      <c r="AD340" s="1578"/>
      <c r="AE340" s="1583">
        <f>_xlfn.XLOOKUP(事故加停電時間!$B340,線名!$A$4:$A$3600,線名!$S$4:$S$3600,"找不到")</f>
        <v>0</v>
      </c>
      <c r="AF340" s="1795"/>
      <c r="AG340" s="1585"/>
      <c r="AH340" s="1586"/>
    </row>
    <row r="341" spans="2:34" ht="14.45" customHeight="1">
      <c r="B341" s="1754"/>
      <c r="C341" s="1755"/>
      <c r="D341" s="1750"/>
      <c r="E341" s="1553"/>
      <c r="F341" s="1553"/>
      <c r="G341" s="1554">
        <f t="shared" si="98"/>
        <v>0</v>
      </c>
      <c r="H341" s="1554">
        <f t="shared" si="99"/>
        <v>0</v>
      </c>
      <c r="I341" s="1650"/>
      <c r="J341" s="1650"/>
      <c r="K341" s="1556">
        <f t="shared" si="100"/>
        <v>0</v>
      </c>
      <c r="L341" s="1556">
        <f t="shared" si="101"/>
        <v>0</v>
      </c>
      <c r="M341" s="1650"/>
      <c r="N341" s="1650"/>
      <c r="O341" s="1556">
        <f t="shared" si="102"/>
        <v>0</v>
      </c>
      <c r="P341" s="1556">
        <f t="shared" si="103"/>
        <v>0</v>
      </c>
      <c r="Q341" s="1556"/>
      <c r="R341" s="1557">
        <f t="shared" si="95"/>
        <v>0</v>
      </c>
      <c r="S341" s="1557">
        <f t="shared" si="96"/>
        <v>0</v>
      </c>
      <c r="T341" s="1556">
        <f t="shared" si="97"/>
        <v>0</v>
      </c>
      <c r="U341" s="1556">
        <f t="shared" si="104"/>
        <v>0</v>
      </c>
      <c r="V341" s="1556">
        <f t="shared" si="105"/>
        <v>0</v>
      </c>
      <c r="W341" s="1651"/>
      <c r="X341" s="1560" t="str">
        <f>_xlfn.XLOOKUP(事故加停電時間!$B341,饋線資料表[饋線
代號],饋線資料表[S/S],"找不到")</f>
        <v>找不到</v>
      </c>
      <c r="Y341" s="1560" t="str">
        <f>_xlfn.XLOOKUP(事故加停電時間!$B341,饋線資料表[饋線
代號],饋線資料表[饋線別],"找不到")</f>
        <v>找不到</v>
      </c>
      <c r="Z341" s="1589"/>
      <c r="AA341" s="1781" t="e">
        <f>VLOOKUP(AB341,'69線名'!$K$4:$L$114,2, )</f>
        <v>#N/A</v>
      </c>
      <c r="AB341" s="1757"/>
      <c r="AC341" s="1595"/>
      <c r="AD341" s="1560"/>
      <c r="AE341" s="1564">
        <f>_xlfn.XLOOKUP(事故加停電時間!$B341,線名!$A$4:$A$3600,線名!$S$4:$S$3600,"找不到")</f>
        <v>0</v>
      </c>
      <c r="AF341" s="1794"/>
      <c r="AG341" s="1566"/>
      <c r="AH341" s="1567"/>
    </row>
    <row r="342" spans="2:34" ht="14.45" customHeight="1">
      <c r="B342" s="1760"/>
      <c r="C342" s="1761"/>
      <c r="D342" s="1718"/>
      <c r="E342" s="1571"/>
      <c r="F342" s="1571"/>
      <c r="G342" s="1572">
        <f t="shared" si="98"/>
        <v>0</v>
      </c>
      <c r="H342" s="1572">
        <f t="shared" si="99"/>
        <v>0</v>
      </c>
      <c r="I342" s="1644"/>
      <c r="J342" s="1644"/>
      <c r="K342" s="1574">
        <f t="shared" si="100"/>
        <v>0</v>
      </c>
      <c r="L342" s="1574">
        <f t="shared" si="101"/>
        <v>0</v>
      </c>
      <c r="M342" s="1644"/>
      <c r="N342" s="1644"/>
      <c r="O342" s="1574">
        <f t="shared" si="102"/>
        <v>0</v>
      </c>
      <c r="P342" s="1574">
        <f t="shared" si="103"/>
        <v>0</v>
      </c>
      <c r="Q342" s="1574"/>
      <c r="R342" s="1575">
        <f t="shared" si="95"/>
        <v>0</v>
      </c>
      <c r="S342" s="1575">
        <f t="shared" si="96"/>
        <v>0</v>
      </c>
      <c r="T342" s="1574">
        <f t="shared" si="97"/>
        <v>0</v>
      </c>
      <c r="U342" s="1556">
        <f t="shared" si="104"/>
        <v>0</v>
      </c>
      <c r="V342" s="1556">
        <f t="shared" si="105"/>
        <v>0</v>
      </c>
      <c r="W342" s="1645"/>
      <c r="X342" s="1578" t="str">
        <f>_xlfn.XLOOKUP(事故加停電時間!$B342,饋線資料表[饋線
代號],饋線資料表[S/S],"找不到")</f>
        <v>找不到</v>
      </c>
      <c r="Y342" s="1578" t="str">
        <f>_xlfn.XLOOKUP(事故加停電時間!$B342,饋線資料表[饋線
代號],饋線資料表[饋線別],"找不到")</f>
        <v>找不到</v>
      </c>
      <c r="Z342" s="1579"/>
      <c r="AA342" s="1778" t="e">
        <f>VLOOKUP(AB342,'69線名'!$K$4:$L$114,2, )</f>
        <v>#N/A</v>
      </c>
      <c r="AB342" s="1763"/>
      <c r="AC342" s="1600"/>
      <c r="AD342" s="1578"/>
      <c r="AE342" s="1583">
        <f>_xlfn.XLOOKUP(事故加停電時間!$B342,線名!$A$4:$A$3600,線名!$S$4:$S$3600,"找不到")</f>
        <v>0</v>
      </c>
      <c r="AF342" s="1795"/>
      <c r="AG342" s="1585"/>
      <c r="AH342" s="1586"/>
    </row>
    <row r="343" spans="2:34" ht="14.45" customHeight="1">
      <c r="B343" s="1754"/>
      <c r="C343" s="1755"/>
      <c r="D343" s="1750"/>
      <c r="E343" s="1553"/>
      <c r="F343" s="1553"/>
      <c r="G343" s="1554">
        <f t="shared" si="98"/>
        <v>0</v>
      </c>
      <c r="H343" s="1554">
        <f t="shared" si="99"/>
        <v>0</v>
      </c>
      <c r="I343" s="1650"/>
      <c r="J343" s="1650"/>
      <c r="K343" s="1556">
        <f t="shared" si="100"/>
        <v>0</v>
      </c>
      <c r="L343" s="1556">
        <f t="shared" si="101"/>
        <v>0</v>
      </c>
      <c r="M343" s="1650"/>
      <c r="N343" s="1650"/>
      <c r="O343" s="1556">
        <f t="shared" si="102"/>
        <v>0</v>
      </c>
      <c r="P343" s="1556">
        <f t="shared" si="103"/>
        <v>0</v>
      </c>
      <c r="Q343" s="1556"/>
      <c r="R343" s="1557">
        <f t="shared" si="95"/>
        <v>0</v>
      </c>
      <c r="S343" s="1557">
        <f t="shared" si="96"/>
        <v>0</v>
      </c>
      <c r="T343" s="1556">
        <f t="shared" si="97"/>
        <v>0</v>
      </c>
      <c r="U343" s="1556">
        <f t="shared" si="104"/>
        <v>0</v>
      </c>
      <c r="V343" s="1556">
        <f t="shared" si="105"/>
        <v>0</v>
      </c>
      <c r="W343" s="1651"/>
      <c r="X343" s="1560" t="str">
        <f>_xlfn.XLOOKUP(事故加停電時間!$B343,饋線資料表[饋線
代號],饋線資料表[S/S],"找不到")</f>
        <v>找不到</v>
      </c>
      <c r="Y343" s="1560" t="str">
        <f>_xlfn.XLOOKUP(事故加停電時間!$B343,饋線資料表[饋線
代號],饋線資料表[饋線別],"找不到")</f>
        <v>找不到</v>
      </c>
      <c r="Z343" s="1589"/>
      <c r="AA343" s="1781" t="e">
        <f>VLOOKUP(AB343,'69線名'!$K$4:$L$114,2, )</f>
        <v>#N/A</v>
      </c>
      <c r="AB343" s="1757"/>
      <c r="AC343" s="1595"/>
      <c r="AD343" s="1560"/>
      <c r="AE343" s="1564">
        <f>_xlfn.XLOOKUP(事故加停電時間!$B343,線名!$A$4:$A$3600,線名!$S$4:$S$3600,"找不到")</f>
        <v>0</v>
      </c>
      <c r="AF343" s="1794"/>
      <c r="AG343" s="1566"/>
      <c r="AH343" s="1567"/>
    </row>
    <row r="344" spans="2:34" ht="14.45" customHeight="1">
      <c r="B344" s="1760"/>
      <c r="C344" s="1761"/>
      <c r="D344" s="1718"/>
      <c r="E344" s="1571"/>
      <c r="F344" s="1571"/>
      <c r="G344" s="1572">
        <f t="shared" si="98"/>
        <v>0</v>
      </c>
      <c r="H344" s="1572">
        <f t="shared" si="99"/>
        <v>0</v>
      </c>
      <c r="I344" s="1644"/>
      <c r="J344" s="1644"/>
      <c r="K344" s="1574">
        <f t="shared" si="100"/>
        <v>0</v>
      </c>
      <c r="L344" s="1574">
        <f t="shared" si="101"/>
        <v>0</v>
      </c>
      <c r="M344" s="1644"/>
      <c r="N344" s="1644"/>
      <c r="O344" s="1574">
        <f t="shared" si="102"/>
        <v>0</v>
      </c>
      <c r="P344" s="1574">
        <f t="shared" si="103"/>
        <v>0</v>
      </c>
      <c r="Q344" s="1574"/>
      <c r="R344" s="1575">
        <f t="shared" ref="R344:R375" si="106">Q344*N344/918878</f>
        <v>0</v>
      </c>
      <c r="S344" s="1575">
        <f t="shared" ref="S344:S375" si="107">Q344*R344/918878</f>
        <v>0</v>
      </c>
      <c r="T344" s="1574">
        <f t="shared" ref="T344:T375" si="108">R344/918878</f>
        <v>0</v>
      </c>
      <c r="U344" s="1556">
        <f t="shared" si="104"/>
        <v>0</v>
      </c>
      <c r="V344" s="1556">
        <f t="shared" si="105"/>
        <v>0</v>
      </c>
      <c r="W344" s="1645"/>
      <c r="X344" s="1578" t="str">
        <f>_xlfn.XLOOKUP(事故加停電時間!$B344,饋線資料表[饋線
代號],饋線資料表[S/S],"找不到")</f>
        <v>找不到</v>
      </c>
      <c r="Y344" s="1578" t="str">
        <f>_xlfn.XLOOKUP(事故加停電時間!$B344,饋線資料表[饋線
代號],饋線資料表[饋線別],"找不到")</f>
        <v>找不到</v>
      </c>
      <c r="Z344" s="1579"/>
      <c r="AA344" s="1723"/>
      <c r="AB344" s="1763"/>
      <c r="AC344" s="1600"/>
      <c r="AD344" s="1578"/>
      <c r="AE344" s="1583">
        <f>_xlfn.XLOOKUP(事故加停電時間!$B344,線名!$A$4:$A$3600,線名!$S$4:$S$3600,"找不到")</f>
        <v>0</v>
      </c>
      <c r="AF344" s="1795"/>
      <c r="AG344" s="1585"/>
      <c r="AH344" s="1586"/>
    </row>
    <row r="345" spans="2:34" ht="14.45" customHeight="1">
      <c r="B345" s="1754"/>
      <c r="C345" s="1755"/>
      <c r="D345" s="1750"/>
      <c r="E345" s="1553"/>
      <c r="F345" s="1553"/>
      <c r="G345" s="1554">
        <f t="shared" si="98"/>
        <v>0</v>
      </c>
      <c r="H345" s="1554">
        <f t="shared" si="99"/>
        <v>0</v>
      </c>
      <c r="I345" s="1650"/>
      <c r="J345" s="1650"/>
      <c r="K345" s="1556">
        <f t="shared" si="100"/>
        <v>0</v>
      </c>
      <c r="L345" s="1556">
        <f t="shared" si="101"/>
        <v>0</v>
      </c>
      <c r="M345" s="1650"/>
      <c r="N345" s="1650"/>
      <c r="O345" s="1556">
        <f t="shared" si="102"/>
        <v>0</v>
      </c>
      <c r="P345" s="1556">
        <f t="shared" si="103"/>
        <v>0</v>
      </c>
      <c r="Q345" s="1556"/>
      <c r="R345" s="1557">
        <f t="shared" si="106"/>
        <v>0</v>
      </c>
      <c r="S345" s="1557">
        <f t="shared" si="107"/>
        <v>0</v>
      </c>
      <c r="T345" s="1556">
        <f t="shared" si="108"/>
        <v>0</v>
      </c>
      <c r="U345" s="1556">
        <f t="shared" si="104"/>
        <v>0</v>
      </c>
      <c r="V345" s="1556">
        <f t="shared" si="105"/>
        <v>0</v>
      </c>
      <c r="W345" s="1651"/>
      <c r="X345" s="1560" t="str">
        <f>_xlfn.XLOOKUP(事故加停電時間!$B345,饋線資料表[饋線
代號],饋線資料表[S/S],"找不到")</f>
        <v>找不到</v>
      </c>
      <c r="Y345" s="1560" t="str">
        <f>_xlfn.XLOOKUP(事故加停電時間!$B345,饋線資料表[饋線
代號],饋線資料表[饋線別],"找不到")</f>
        <v>找不到</v>
      </c>
      <c r="Z345" s="1589"/>
      <c r="AA345" s="1724"/>
      <c r="AB345" s="1757"/>
      <c r="AC345" s="1595"/>
      <c r="AD345" s="1560"/>
      <c r="AE345" s="1564">
        <f>_xlfn.XLOOKUP(事故加停電時間!$B345,線名!$A$4:$A$3600,線名!$S$4:$S$3600,"找不到")</f>
        <v>0</v>
      </c>
      <c r="AF345" s="1794"/>
      <c r="AG345" s="1566"/>
      <c r="AH345" s="1567"/>
    </row>
    <row r="346" spans="2:34" ht="14.45" customHeight="1">
      <c r="B346" s="1760"/>
      <c r="C346" s="1761"/>
      <c r="D346" s="1718"/>
      <c r="E346" s="1571"/>
      <c r="F346" s="1571"/>
      <c r="G346" s="1572">
        <f t="shared" si="98"/>
        <v>0</v>
      </c>
      <c r="H346" s="1572">
        <f t="shared" si="99"/>
        <v>0</v>
      </c>
      <c r="I346" s="1644"/>
      <c r="J346" s="1644"/>
      <c r="K346" s="1574">
        <f t="shared" si="100"/>
        <v>0</v>
      </c>
      <c r="L346" s="1574">
        <f t="shared" si="101"/>
        <v>0</v>
      </c>
      <c r="M346" s="1644"/>
      <c r="N346" s="1644"/>
      <c r="O346" s="1574">
        <f t="shared" si="102"/>
        <v>0</v>
      </c>
      <c r="P346" s="1574">
        <f t="shared" si="103"/>
        <v>0</v>
      </c>
      <c r="Q346" s="1574"/>
      <c r="R346" s="1575">
        <f t="shared" si="106"/>
        <v>0</v>
      </c>
      <c r="S346" s="1575">
        <f t="shared" si="107"/>
        <v>0</v>
      </c>
      <c r="T346" s="1574">
        <f t="shared" si="108"/>
        <v>0</v>
      </c>
      <c r="U346" s="1556">
        <f t="shared" si="104"/>
        <v>0</v>
      </c>
      <c r="V346" s="1556">
        <f t="shared" si="105"/>
        <v>0</v>
      </c>
      <c r="W346" s="1645"/>
      <c r="X346" s="1578" t="str">
        <f>_xlfn.XLOOKUP(事故加停電時間!$B346,饋線資料表[饋線
代號],饋線資料表[S/S],"找不到")</f>
        <v>找不到</v>
      </c>
      <c r="Y346" s="1578" t="str">
        <f>_xlfn.XLOOKUP(事故加停電時間!$B346,饋線資料表[饋線
代號],饋線資料表[饋線別],"找不到")</f>
        <v>找不到</v>
      </c>
      <c r="Z346" s="1579"/>
      <c r="AA346" s="1723"/>
      <c r="AB346" s="1763"/>
      <c r="AC346" s="1600"/>
      <c r="AD346" s="1578"/>
      <c r="AE346" s="1583">
        <f>_xlfn.XLOOKUP(事故加停電時間!$B346,線名!$A$4:$A$3600,線名!$S$4:$S$3600,"找不到")</f>
        <v>0</v>
      </c>
      <c r="AF346" s="1795"/>
      <c r="AG346" s="1585"/>
      <c r="AH346" s="1586"/>
    </row>
    <row r="347" spans="2:34" ht="14.45" customHeight="1">
      <c r="B347" s="1754"/>
      <c r="C347" s="1755"/>
      <c r="D347" s="1750"/>
      <c r="E347" s="1553"/>
      <c r="F347" s="1553"/>
      <c r="G347" s="1554">
        <f t="shared" si="98"/>
        <v>0</v>
      </c>
      <c r="H347" s="1554">
        <f t="shared" si="99"/>
        <v>0</v>
      </c>
      <c r="I347" s="1650"/>
      <c r="J347" s="1650"/>
      <c r="K347" s="1556">
        <f t="shared" si="100"/>
        <v>0</v>
      </c>
      <c r="L347" s="1556">
        <f t="shared" si="101"/>
        <v>0</v>
      </c>
      <c r="M347" s="1650"/>
      <c r="N347" s="1650"/>
      <c r="O347" s="1556">
        <f t="shared" si="102"/>
        <v>0</v>
      </c>
      <c r="P347" s="1556">
        <f t="shared" si="103"/>
        <v>0</v>
      </c>
      <c r="Q347" s="1556"/>
      <c r="R347" s="1557">
        <f t="shared" si="106"/>
        <v>0</v>
      </c>
      <c r="S347" s="1557">
        <f t="shared" si="107"/>
        <v>0</v>
      </c>
      <c r="T347" s="1556">
        <f t="shared" si="108"/>
        <v>0</v>
      </c>
      <c r="U347" s="1556">
        <f t="shared" si="104"/>
        <v>0</v>
      </c>
      <c r="V347" s="1556">
        <f t="shared" si="105"/>
        <v>0</v>
      </c>
      <c r="W347" s="1651"/>
      <c r="X347" s="1560" t="str">
        <f>_xlfn.XLOOKUP(事故加停電時間!$B347,饋線資料表[饋線
代號],饋線資料表[S/S],"找不到")</f>
        <v>找不到</v>
      </c>
      <c r="Y347" s="1560" t="str">
        <f>_xlfn.XLOOKUP(事故加停電時間!$B347,饋線資料表[饋線
代號],饋線資料表[饋線別],"找不到")</f>
        <v>找不到</v>
      </c>
      <c r="Z347" s="1589"/>
      <c r="AA347" s="1724"/>
      <c r="AB347" s="1757"/>
      <c r="AC347" s="1595"/>
      <c r="AD347" s="1560"/>
      <c r="AE347" s="1564">
        <f>_xlfn.XLOOKUP(事故加停電時間!$B347,線名!$A$4:$A$3600,線名!$S$4:$S$3600,"找不到")</f>
        <v>0</v>
      </c>
      <c r="AF347" s="1794"/>
      <c r="AG347" s="1566"/>
      <c r="AH347" s="1567"/>
    </row>
    <row r="348" spans="2:34" ht="14.45" customHeight="1">
      <c r="B348" s="1760"/>
      <c r="C348" s="1761"/>
      <c r="D348" s="1718"/>
      <c r="E348" s="1571"/>
      <c r="F348" s="1571"/>
      <c r="G348" s="1572">
        <f t="shared" si="98"/>
        <v>0</v>
      </c>
      <c r="H348" s="1572">
        <f t="shared" si="99"/>
        <v>0</v>
      </c>
      <c r="I348" s="1644"/>
      <c r="J348" s="1644"/>
      <c r="K348" s="1574">
        <f t="shared" si="100"/>
        <v>0</v>
      </c>
      <c r="L348" s="1574">
        <f t="shared" si="101"/>
        <v>0</v>
      </c>
      <c r="M348" s="1644"/>
      <c r="N348" s="1644"/>
      <c r="O348" s="1574">
        <f t="shared" si="102"/>
        <v>0</v>
      </c>
      <c r="P348" s="1574">
        <f t="shared" si="103"/>
        <v>0</v>
      </c>
      <c r="Q348" s="1574"/>
      <c r="R348" s="1575">
        <f t="shared" si="106"/>
        <v>0</v>
      </c>
      <c r="S348" s="1575">
        <f t="shared" si="107"/>
        <v>0</v>
      </c>
      <c r="T348" s="1574">
        <f t="shared" si="108"/>
        <v>0</v>
      </c>
      <c r="U348" s="1556">
        <f t="shared" si="104"/>
        <v>0</v>
      </c>
      <c r="V348" s="1556">
        <f t="shared" si="105"/>
        <v>0</v>
      </c>
      <c r="W348" s="1645"/>
      <c r="X348" s="1578" t="str">
        <f>_xlfn.XLOOKUP(事故加停電時間!$B348,饋線資料表[饋線
代號],饋線資料表[S/S],"找不到")</f>
        <v>找不到</v>
      </c>
      <c r="Y348" s="1578" t="str">
        <f>_xlfn.XLOOKUP(事故加停電時間!$B348,饋線資料表[饋線
代號],饋線資料表[饋線別],"找不到")</f>
        <v>找不到</v>
      </c>
      <c r="Z348" s="1579"/>
      <c r="AA348" s="1723"/>
      <c r="AB348" s="1763"/>
      <c r="AC348" s="1600"/>
      <c r="AD348" s="1578"/>
      <c r="AE348" s="1583">
        <f>_xlfn.XLOOKUP(事故加停電時間!$B348,線名!$A$4:$A$3600,線名!$S$4:$S$3600,"找不到")</f>
        <v>0</v>
      </c>
      <c r="AF348" s="1795"/>
      <c r="AG348" s="1585"/>
      <c r="AH348" s="1586"/>
    </row>
    <row r="349" spans="2:34" ht="14.45" customHeight="1">
      <c r="B349" s="1754"/>
      <c r="C349" s="1755"/>
      <c r="D349" s="1750"/>
      <c r="E349" s="1553"/>
      <c r="F349" s="1553"/>
      <c r="G349" s="1554">
        <f t="shared" si="98"/>
        <v>0</v>
      </c>
      <c r="H349" s="1554">
        <f t="shared" si="99"/>
        <v>0</v>
      </c>
      <c r="I349" s="1650"/>
      <c r="J349" s="1650"/>
      <c r="K349" s="1556">
        <f t="shared" si="100"/>
        <v>0</v>
      </c>
      <c r="L349" s="1556">
        <f t="shared" si="101"/>
        <v>0</v>
      </c>
      <c r="M349" s="1650"/>
      <c r="N349" s="1650"/>
      <c r="O349" s="1556">
        <f t="shared" si="102"/>
        <v>0</v>
      </c>
      <c r="P349" s="1556">
        <f t="shared" si="103"/>
        <v>0</v>
      </c>
      <c r="Q349" s="1556"/>
      <c r="R349" s="1557">
        <f t="shared" si="106"/>
        <v>0</v>
      </c>
      <c r="S349" s="1557">
        <f t="shared" si="107"/>
        <v>0</v>
      </c>
      <c r="T349" s="1556">
        <f t="shared" si="108"/>
        <v>0</v>
      </c>
      <c r="U349" s="1556">
        <f t="shared" si="104"/>
        <v>0</v>
      </c>
      <c r="V349" s="1556">
        <f t="shared" si="105"/>
        <v>0</v>
      </c>
      <c r="W349" s="1651"/>
      <c r="X349" s="1560" t="str">
        <f>_xlfn.XLOOKUP(事故加停電時間!$B349,饋線資料表[饋線
代號],饋線資料表[S/S],"找不到")</f>
        <v>找不到</v>
      </c>
      <c r="Y349" s="1560" t="str">
        <f>_xlfn.XLOOKUP(事故加停電時間!$B349,饋線資料表[饋線
代號],饋線資料表[饋線別],"找不到")</f>
        <v>找不到</v>
      </c>
      <c r="Z349" s="1589"/>
      <c r="AA349" s="1724"/>
      <c r="AB349" s="1757"/>
      <c r="AC349" s="1595"/>
      <c r="AD349" s="1560"/>
      <c r="AE349" s="1564">
        <f>_xlfn.XLOOKUP(事故加停電時間!$B349,線名!$A$4:$A$3600,線名!$S$4:$S$3600,"找不到")</f>
        <v>0</v>
      </c>
      <c r="AF349" s="1794"/>
      <c r="AG349" s="1566"/>
      <c r="AH349" s="1567"/>
    </row>
    <row r="350" spans="2:34" ht="14.45" customHeight="1">
      <c r="B350" s="1760"/>
      <c r="C350" s="1761"/>
      <c r="D350" s="1718"/>
      <c r="E350" s="1571"/>
      <c r="F350" s="1571"/>
      <c r="G350" s="1572">
        <f t="shared" si="98"/>
        <v>0</v>
      </c>
      <c r="H350" s="1572">
        <f t="shared" si="99"/>
        <v>0</v>
      </c>
      <c r="I350" s="1644"/>
      <c r="J350" s="1644"/>
      <c r="K350" s="1574">
        <f t="shared" si="100"/>
        <v>0</v>
      </c>
      <c r="L350" s="1574">
        <f t="shared" si="101"/>
        <v>0</v>
      </c>
      <c r="M350" s="1644"/>
      <c r="N350" s="1644"/>
      <c r="O350" s="1574">
        <f t="shared" si="102"/>
        <v>0</v>
      </c>
      <c r="P350" s="1574">
        <f t="shared" si="103"/>
        <v>0</v>
      </c>
      <c r="Q350" s="1574"/>
      <c r="R350" s="1575">
        <f t="shared" si="106"/>
        <v>0</v>
      </c>
      <c r="S350" s="1575">
        <f t="shared" si="107"/>
        <v>0</v>
      </c>
      <c r="T350" s="1574">
        <f t="shared" si="108"/>
        <v>0</v>
      </c>
      <c r="U350" s="1556">
        <f t="shared" si="104"/>
        <v>0</v>
      </c>
      <c r="V350" s="1556">
        <f t="shared" si="105"/>
        <v>0</v>
      </c>
      <c r="W350" s="1645"/>
      <c r="X350" s="1578" t="str">
        <f>_xlfn.XLOOKUP(事故加停電時間!$B350,饋線資料表[饋線
代號],饋線資料表[S/S],"找不到")</f>
        <v>找不到</v>
      </c>
      <c r="Y350" s="1578" t="str">
        <f>_xlfn.XLOOKUP(事故加停電時間!$B350,饋線資料表[饋線
代號],饋線資料表[饋線別],"找不到")</f>
        <v>找不到</v>
      </c>
      <c r="Z350" s="1579"/>
      <c r="AA350" s="1723"/>
      <c r="AB350" s="1763"/>
      <c r="AC350" s="1600"/>
      <c r="AD350" s="1578"/>
      <c r="AE350" s="1583">
        <f>_xlfn.XLOOKUP(事故加停電時間!$B350,線名!$A$4:$A$3600,線名!$S$4:$S$3600,"找不到")</f>
        <v>0</v>
      </c>
      <c r="AF350" s="1795"/>
      <c r="AG350" s="1585"/>
      <c r="AH350" s="1586"/>
    </row>
    <row r="351" spans="2:34" ht="14.45" customHeight="1">
      <c r="B351" s="1754"/>
      <c r="C351" s="1755"/>
      <c r="D351" s="1750"/>
      <c r="E351" s="1553"/>
      <c r="F351" s="1553"/>
      <c r="G351" s="1554">
        <f t="shared" si="98"/>
        <v>0</v>
      </c>
      <c r="H351" s="1554">
        <f t="shared" si="99"/>
        <v>0</v>
      </c>
      <c r="I351" s="1650"/>
      <c r="J351" s="1650"/>
      <c r="K351" s="1556">
        <f t="shared" si="100"/>
        <v>0</v>
      </c>
      <c r="L351" s="1556">
        <f t="shared" si="101"/>
        <v>0</v>
      </c>
      <c r="M351" s="1650"/>
      <c r="N351" s="1650"/>
      <c r="O351" s="1556">
        <f t="shared" si="102"/>
        <v>0</v>
      </c>
      <c r="P351" s="1556">
        <f t="shared" si="103"/>
        <v>0</v>
      </c>
      <c r="Q351" s="1556"/>
      <c r="R351" s="1557">
        <f t="shared" si="106"/>
        <v>0</v>
      </c>
      <c r="S351" s="1557">
        <f t="shared" si="107"/>
        <v>0</v>
      </c>
      <c r="T351" s="1556">
        <f t="shared" si="108"/>
        <v>0</v>
      </c>
      <c r="U351" s="1556">
        <f t="shared" si="104"/>
        <v>0</v>
      </c>
      <c r="V351" s="1556">
        <f t="shared" si="105"/>
        <v>0</v>
      </c>
      <c r="W351" s="1651"/>
      <c r="X351" s="1560" t="str">
        <f>_xlfn.XLOOKUP(事故加停電時間!$B351,饋線資料表[饋線
代號],饋線資料表[S/S],"找不到")</f>
        <v>找不到</v>
      </c>
      <c r="Y351" s="1560" t="str">
        <f>_xlfn.XLOOKUP(事故加停電時間!$B351,饋線資料表[饋線
代號],饋線資料表[饋線別],"找不到")</f>
        <v>找不到</v>
      </c>
      <c r="Z351" s="1589"/>
      <c r="AA351" s="1724"/>
      <c r="AB351" s="1757"/>
      <c r="AC351" s="1595"/>
      <c r="AD351" s="1560"/>
      <c r="AE351" s="1564">
        <f>_xlfn.XLOOKUP(事故加停電時間!$B351,線名!$A$4:$A$3600,線名!$S$4:$S$3600,"找不到")</f>
        <v>0</v>
      </c>
      <c r="AF351" s="1794"/>
      <c r="AG351" s="1566"/>
      <c r="AH351" s="1567"/>
    </row>
    <row r="352" spans="2:34" ht="14.45" customHeight="1">
      <c r="B352" s="1760"/>
      <c r="C352" s="1761"/>
      <c r="D352" s="1718"/>
      <c r="E352" s="1571"/>
      <c r="F352" s="1571"/>
      <c r="G352" s="1572">
        <f t="shared" si="98"/>
        <v>0</v>
      </c>
      <c r="H352" s="1572">
        <f t="shared" si="99"/>
        <v>0</v>
      </c>
      <c r="I352" s="1644"/>
      <c r="J352" s="1644"/>
      <c r="K352" s="1574">
        <f t="shared" si="100"/>
        <v>0</v>
      </c>
      <c r="L352" s="1574">
        <f t="shared" si="101"/>
        <v>0</v>
      </c>
      <c r="M352" s="1644"/>
      <c r="N352" s="1644"/>
      <c r="O352" s="1574">
        <f t="shared" si="102"/>
        <v>0</v>
      </c>
      <c r="P352" s="1574">
        <f t="shared" si="103"/>
        <v>0</v>
      </c>
      <c r="Q352" s="1574"/>
      <c r="R352" s="1575">
        <f t="shared" si="106"/>
        <v>0</v>
      </c>
      <c r="S352" s="1575">
        <f t="shared" si="107"/>
        <v>0</v>
      </c>
      <c r="T352" s="1574">
        <f t="shared" si="108"/>
        <v>0</v>
      </c>
      <c r="U352" s="1556">
        <f t="shared" si="104"/>
        <v>0</v>
      </c>
      <c r="V352" s="1556">
        <f t="shared" si="105"/>
        <v>0</v>
      </c>
      <c r="W352" s="1645"/>
      <c r="X352" s="1578" t="str">
        <f>_xlfn.XLOOKUP(事故加停電時間!$B352,饋線資料表[饋線
代號],饋線資料表[S/S],"找不到")</f>
        <v>找不到</v>
      </c>
      <c r="Y352" s="1578" t="str">
        <f>_xlfn.XLOOKUP(事故加停電時間!$B352,饋線資料表[饋線
代號],饋線資料表[饋線別],"找不到")</f>
        <v>找不到</v>
      </c>
      <c r="Z352" s="1579"/>
      <c r="AA352" s="1723"/>
      <c r="AB352" s="1763"/>
      <c r="AC352" s="1600"/>
      <c r="AD352" s="1578"/>
      <c r="AE352" s="1583">
        <f>_xlfn.XLOOKUP(事故加停電時間!$B352,線名!$A$4:$A$3600,線名!$S$4:$S$3600,"找不到")</f>
        <v>0</v>
      </c>
      <c r="AF352" s="1795"/>
      <c r="AG352" s="1585"/>
      <c r="AH352" s="1586"/>
    </row>
    <row r="353" spans="2:34" ht="14.45" customHeight="1">
      <c r="B353" s="1754"/>
      <c r="C353" s="1755"/>
      <c r="D353" s="1750"/>
      <c r="E353" s="1553"/>
      <c r="F353" s="1553"/>
      <c r="G353" s="1554">
        <f t="shared" si="98"/>
        <v>0</v>
      </c>
      <c r="H353" s="1554">
        <f t="shared" si="99"/>
        <v>0</v>
      </c>
      <c r="I353" s="1650"/>
      <c r="J353" s="1650"/>
      <c r="K353" s="1556">
        <f t="shared" si="100"/>
        <v>0</v>
      </c>
      <c r="L353" s="1556">
        <f t="shared" si="101"/>
        <v>0</v>
      </c>
      <c r="M353" s="1650"/>
      <c r="N353" s="1650"/>
      <c r="O353" s="1556">
        <f t="shared" si="102"/>
        <v>0</v>
      </c>
      <c r="P353" s="1556">
        <f t="shared" si="103"/>
        <v>0</v>
      </c>
      <c r="Q353" s="1556"/>
      <c r="R353" s="1557">
        <f t="shared" si="106"/>
        <v>0</v>
      </c>
      <c r="S353" s="1557">
        <f t="shared" si="107"/>
        <v>0</v>
      </c>
      <c r="T353" s="1556">
        <f t="shared" si="108"/>
        <v>0</v>
      </c>
      <c r="U353" s="1556">
        <f t="shared" si="104"/>
        <v>0</v>
      </c>
      <c r="V353" s="1556">
        <f t="shared" si="105"/>
        <v>0</v>
      </c>
      <c r="W353" s="1651"/>
      <c r="X353" s="1560" t="str">
        <f>_xlfn.XLOOKUP(事故加停電時間!$B353,饋線資料表[饋線
代號],饋線資料表[S/S],"找不到")</f>
        <v>找不到</v>
      </c>
      <c r="Y353" s="1560" t="str">
        <f>_xlfn.XLOOKUP(事故加停電時間!$B353,饋線資料表[饋線
代號],饋線資料表[饋線別],"找不到")</f>
        <v>找不到</v>
      </c>
      <c r="Z353" s="1589"/>
      <c r="AA353" s="1724"/>
      <c r="AB353" s="1757"/>
      <c r="AC353" s="1595"/>
      <c r="AD353" s="1560"/>
      <c r="AE353" s="1564">
        <f>_xlfn.XLOOKUP(事故加停電時間!$B353,線名!$A$4:$A$3600,線名!$S$4:$S$3600,"找不到")</f>
        <v>0</v>
      </c>
      <c r="AF353" s="1794"/>
      <c r="AG353" s="1566"/>
      <c r="AH353" s="1567"/>
    </row>
    <row r="354" spans="2:34" ht="14.45" customHeight="1">
      <c r="B354" s="1760"/>
      <c r="C354" s="1761"/>
      <c r="D354" s="1718"/>
      <c r="E354" s="1571"/>
      <c r="F354" s="1571"/>
      <c r="G354" s="1572">
        <f t="shared" si="98"/>
        <v>0</v>
      </c>
      <c r="H354" s="1572">
        <f t="shared" si="99"/>
        <v>0</v>
      </c>
      <c r="I354" s="1644"/>
      <c r="J354" s="1644"/>
      <c r="K354" s="1574">
        <f t="shared" si="100"/>
        <v>0</v>
      </c>
      <c r="L354" s="1574">
        <f t="shared" si="101"/>
        <v>0</v>
      </c>
      <c r="M354" s="1644"/>
      <c r="N354" s="1644"/>
      <c r="O354" s="1574">
        <f t="shared" si="102"/>
        <v>0</v>
      </c>
      <c r="P354" s="1574">
        <f t="shared" si="103"/>
        <v>0</v>
      </c>
      <c r="Q354" s="1574"/>
      <c r="R354" s="1575">
        <f t="shared" si="106"/>
        <v>0</v>
      </c>
      <c r="S354" s="1575">
        <f t="shared" si="107"/>
        <v>0</v>
      </c>
      <c r="T354" s="1574">
        <f t="shared" si="108"/>
        <v>0</v>
      </c>
      <c r="U354" s="1556">
        <f t="shared" si="104"/>
        <v>0</v>
      </c>
      <c r="V354" s="1556">
        <f t="shared" si="105"/>
        <v>0</v>
      </c>
      <c r="W354" s="1645"/>
      <c r="X354" s="1578" t="str">
        <f>_xlfn.XLOOKUP(事故加停電時間!$B354,饋線資料表[饋線
代號],饋線資料表[S/S],"找不到")</f>
        <v>找不到</v>
      </c>
      <c r="Y354" s="1578" t="str">
        <f>_xlfn.XLOOKUP(事故加停電時間!$B354,饋線資料表[饋線
代號],饋線資料表[饋線別],"找不到")</f>
        <v>找不到</v>
      </c>
      <c r="Z354" s="1579"/>
      <c r="AA354" s="1723"/>
      <c r="AB354" s="1763"/>
      <c r="AC354" s="1600"/>
      <c r="AD354" s="1578"/>
      <c r="AE354" s="1583">
        <f>_xlfn.XLOOKUP(事故加停電時間!$B354,線名!$A$4:$A$3600,線名!$S$4:$S$3600,"找不到")</f>
        <v>0</v>
      </c>
      <c r="AF354" s="1795"/>
      <c r="AG354" s="1585"/>
      <c r="AH354" s="1586"/>
    </row>
    <row r="355" spans="2:34" ht="14.45" customHeight="1">
      <c r="B355" s="1754"/>
      <c r="C355" s="1755"/>
      <c r="D355" s="1750"/>
      <c r="E355" s="1553"/>
      <c r="F355" s="1553"/>
      <c r="G355" s="1554">
        <f t="shared" si="98"/>
        <v>0</v>
      </c>
      <c r="H355" s="1554">
        <f t="shared" si="99"/>
        <v>0</v>
      </c>
      <c r="I355" s="1650"/>
      <c r="J355" s="1650"/>
      <c r="K355" s="1556">
        <f t="shared" si="100"/>
        <v>0</v>
      </c>
      <c r="L355" s="1556">
        <f t="shared" si="101"/>
        <v>0</v>
      </c>
      <c r="M355" s="1650"/>
      <c r="N355" s="1650"/>
      <c r="O355" s="1556">
        <f t="shared" si="102"/>
        <v>0</v>
      </c>
      <c r="P355" s="1556">
        <f t="shared" si="103"/>
        <v>0</v>
      </c>
      <c r="Q355" s="1556"/>
      <c r="R355" s="1557">
        <f t="shared" si="106"/>
        <v>0</v>
      </c>
      <c r="S355" s="1557">
        <f t="shared" si="107"/>
        <v>0</v>
      </c>
      <c r="T355" s="1556">
        <f t="shared" si="108"/>
        <v>0</v>
      </c>
      <c r="U355" s="1556">
        <f t="shared" si="104"/>
        <v>0</v>
      </c>
      <c r="V355" s="1556">
        <f t="shared" si="105"/>
        <v>0</v>
      </c>
      <c r="W355" s="1651"/>
      <c r="X355" s="1560" t="str">
        <f>_xlfn.XLOOKUP(事故加停電時間!$B355,饋線資料表[饋線
代號],饋線資料表[S/S],"找不到")</f>
        <v>找不到</v>
      </c>
      <c r="Y355" s="1560" t="str">
        <f>_xlfn.XLOOKUP(事故加停電時間!$B355,饋線資料表[饋線
代號],饋線資料表[饋線別],"找不到")</f>
        <v>找不到</v>
      </c>
      <c r="Z355" s="1589"/>
      <c r="AA355" s="1724"/>
      <c r="AB355" s="1757"/>
      <c r="AC355" s="1595"/>
      <c r="AD355" s="1560"/>
      <c r="AE355" s="1564">
        <f>_xlfn.XLOOKUP(事故加停電時間!$B355,線名!$A$4:$A$3600,線名!$S$4:$S$3600,"找不到")</f>
        <v>0</v>
      </c>
      <c r="AF355" s="1794"/>
      <c r="AG355" s="1566"/>
      <c r="AH355" s="1567"/>
    </row>
    <row r="356" spans="2:34" ht="14.45" customHeight="1">
      <c r="B356" s="1760"/>
      <c r="C356" s="1761"/>
      <c r="D356" s="1718"/>
      <c r="E356" s="1571"/>
      <c r="F356" s="1571"/>
      <c r="G356" s="1572">
        <f t="shared" si="98"/>
        <v>0</v>
      </c>
      <c r="H356" s="1572">
        <f t="shared" si="99"/>
        <v>0</v>
      </c>
      <c r="I356" s="1644"/>
      <c r="J356" s="1644"/>
      <c r="K356" s="1574">
        <f t="shared" si="100"/>
        <v>0</v>
      </c>
      <c r="L356" s="1574">
        <f t="shared" si="101"/>
        <v>0</v>
      </c>
      <c r="M356" s="1644"/>
      <c r="N356" s="1644"/>
      <c r="O356" s="1574">
        <f t="shared" si="102"/>
        <v>0</v>
      </c>
      <c r="P356" s="1574">
        <f t="shared" si="103"/>
        <v>0</v>
      </c>
      <c r="Q356" s="1574"/>
      <c r="R356" s="1575">
        <f t="shared" si="106"/>
        <v>0</v>
      </c>
      <c r="S356" s="1575">
        <f t="shared" si="107"/>
        <v>0</v>
      </c>
      <c r="T356" s="1574">
        <f t="shared" si="108"/>
        <v>0</v>
      </c>
      <c r="U356" s="1556">
        <f t="shared" si="104"/>
        <v>0</v>
      </c>
      <c r="V356" s="1556">
        <f t="shared" si="105"/>
        <v>0</v>
      </c>
      <c r="W356" s="1645"/>
      <c r="X356" s="1578" t="str">
        <f>_xlfn.XLOOKUP(事故加停電時間!$B356,饋線資料表[饋線
代號],饋線資料表[S/S],"找不到")</f>
        <v>找不到</v>
      </c>
      <c r="Y356" s="1578" t="str">
        <f>_xlfn.XLOOKUP(事故加停電時間!$B356,饋線資料表[饋線
代號],饋線資料表[饋線別],"找不到")</f>
        <v>找不到</v>
      </c>
      <c r="Z356" s="1579"/>
      <c r="AA356" s="1723"/>
      <c r="AB356" s="1763"/>
      <c r="AC356" s="1600"/>
      <c r="AD356" s="1578"/>
      <c r="AE356" s="1583">
        <f>_xlfn.XLOOKUP(事故加停電時間!$B356,線名!$A$4:$A$3600,線名!$S$4:$S$3600,"找不到")</f>
        <v>0</v>
      </c>
      <c r="AF356" s="1795"/>
      <c r="AG356" s="1585"/>
      <c r="AH356" s="1586"/>
    </row>
    <row r="357" spans="2:34" ht="14.45" customHeight="1">
      <c r="B357" s="1754"/>
      <c r="C357" s="1755"/>
      <c r="D357" s="1750"/>
      <c r="E357" s="1553"/>
      <c r="F357" s="1553"/>
      <c r="G357" s="1554">
        <f t="shared" si="98"/>
        <v>0</v>
      </c>
      <c r="H357" s="1554">
        <f t="shared" si="99"/>
        <v>0</v>
      </c>
      <c r="I357" s="1650"/>
      <c r="J357" s="1650"/>
      <c r="K357" s="1556">
        <f t="shared" si="100"/>
        <v>0</v>
      </c>
      <c r="L357" s="1556">
        <f t="shared" si="101"/>
        <v>0</v>
      </c>
      <c r="M357" s="1650"/>
      <c r="N357" s="1650"/>
      <c r="O357" s="1556">
        <f t="shared" si="102"/>
        <v>0</v>
      </c>
      <c r="P357" s="1556">
        <f t="shared" si="103"/>
        <v>0</v>
      </c>
      <c r="Q357" s="1556"/>
      <c r="R357" s="1557">
        <f t="shared" si="106"/>
        <v>0</v>
      </c>
      <c r="S357" s="1557">
        <f t="shared" si="107"/>
        <v>0</v>
      </c>
      <c r="T357" s="1556">
        <f t="shared" si="108"/>
        <v>0</v>
      </c>
      <c r="U357" s="1556">
        <f t="shared" si="104"/>
        <v>0</v>
      </c>
      <c r="V357" s="1556">
        <f t="shared" si="105"/>
        <v>0</v>
      </c>
      <c r="W357" s="1651"/>
      <c r="X357" s="1560" t="str">
        <f>_xlfn.XLOOKUP(事故加停電時間!$B357,饋線資料表[饋線
代號],饋線資料表[S/S],"找不到")</f>
        <v>找不到</v>
      </c>
      <c r="Y357" s="1560" t="str">
        <f>_xlfn.XLOOKUP(事故加停電時間!$B357,饋線資料表[饋線
代號],饋線資料表[饋線別],"找不到")</f>
        <v>找不到</v>
      </c>
      <c r="Z357" s="1589"/>
      <c r="AA357" s="1724"/>
      <c r="AB357" s="1757"/>
      <c r="AC357" s="1595"/>
      <c r="AD357" s="1560"/>
      <c r="AE357" s="1564">
        <f>_xlfn.XLOOKUP(事故加停電時間!$B357,線名!$A$4:$A$3600,線名!$S$4:$S$3600,"找不到")</f>
        <v>0</v>
      </c>
      <c r="AF357" s="1794"/>
      <c r="AG357" s="1566"/>
      <c r="AH357" s="1567"/>
    </row>
    <row r="358" spans="2:34" ht="14.45" customHeight="1">
      <c r="B358" s="1760"/>
      <c r="C358" s="1761"/>
      <c r="D358" s="1718"/>
      <c r="E358" s="1571"/>
      <c r="F358" s="1571"/>
      <c r="G358" s="1572">
        <f t="shared" si="98"/>
        <v>0</v>
      </c>
      <c r="H358" s="1572">
        <f t="shared" si="99"/>
        <v>0</v>
      </c>
      <c r="I358" s="1644"/>
      <c r="J358" s="1644"/>
      <c r="K358" s="1574">
        <f t="shared" si="100"/>
        <v>0</v>
      </c>
      <c r="L358" s="1574">
        <f t="shared" si="101"/>
        <v>0</v>
      </c>
      <c r="M358" s="1644"/>
      <c r="N358" s="1644"/>
      <c r="O358" s="1574">
        <f t="shared" si="102"/>
        <v>0</v>
      </c>
      <c r="P358" s="1574">
        <f t="shared" si="103"/>
        <v>0</v>
      </c>
      <c r="Q358" s="1574"/>
      <c r="R358" s="1575">
        <f t="shared" si="106"/>
        <v>0</v>
      </c>
      <c r="S358" s="1575">
        <f t="shared" si="107"/>
        <v>0</v>
      </c>
      <c r="T358" s="1574">
        <f t="shared" si="108"/>
        <v>0</v>
      </c>
      <c r="U358" s="1556">
        <f t="shared" si="104"/>
        <v>0</v>
      </c>
      <c r="V358" s="1556">
        <f t="shared" si="105"/>
        <v>0</v>
      </c>
      <c r="W358" s="1645"/>
      <c r="X358" s="1578" t="str">
        <f>_xlfn.XLOOKUP(事故加停電時間!$B358,饋線資料表[饋線
代號],饋線資料表[S/S],"找不到")</f>
        <v>找不到</v>
      </c>
      <c r="Y358" s="1578" t="str">
        <f>_xlfn.XLOOKUP(事故加停電時間!$B358,饋線資料表[饋線
代號],饋線資料表[饋線別],"找不到")</f>
        <v>找不到</v>
      </c>
      <c r="Z358" s="1579"/>
      <c r="AA358" s="1723"/>
      <c r="AB358" s="1763"/>
      <c r="AC358" s="1600"/>
      <c r="AD358" s="1578"/>
      <c r="AE358" s="1583">
        <f>_xlfn.XLOOKUP(事故加停電時間!$B358,線名!$A$4:$A$3600,線名!$S$4:$S$3600,"找不到")</f>
        <v>0</v>
      </c>
      <c r="AF358" s="1795"/>
      <c r="AG358" s="1585"/>
      <c r="AH358" s="1586"/>
    </row>
    <row r="359" spans="2:34" ht="14.45" customHeight="1">
      <c r="B359" s="1754"/>
      <c r="C359" s="1755"/>
      <c r="D359" s="1750"/>
      <c r="E359" s="1553"/>
      <c r="F359" s="1553"/>
      <c r="G359" s="1554">
        <f t="shared" si="98"/>
        <v>0</v>
      </c>
      <c r="H359" s="1554">
        <f t="shared" si="99"/>
        <v>0</v>
      </c>
      <c r="I359" s="1650"/>
      <c r="J359" s="1650"/>
      <c r="K359" s="1556">
        <f t="shared" si="100"/>
        <v>0</v>
      </c>
      <c r="L359" s="1556">
        <f t="shared" si="101"/>
        <v>0</v>
      </c>
      <c r="M359" s="1650"/>
      <c r="N359" s="1650"/>
      <c r="O359" s="1556">
        <f t="shared" si="102"/>
        <v>0</v>
      </c>
      <c r="P359" s="1556">
        <f t="shared" si="103"/>
        <v>0</v>
      </c>
      <c r="Q359" s="1556"/>
      <c r="R359" s="1557">
        <f t="shared" si="106"/>
        <v>0</v>
      </c>
      <c r="S359" s="1557">
        <f t="shared" si="107"/>
        <v>0</v>
      </c>
      <c r="T359" s="1556">
        <f t="shared" si="108"/>
        <v>0</v>
      </c>
      <c r="U359" s="1556">
        <f t="shared" si="104"/>
        <v>0</v>
      </c>
      <c r="V359" s="1556">
        <f t="shared" si="105"/>
        <v>0</v>
      </c>
      <c r="W359" s="1651"/>
      <c r="X359" s="1560" t="str">
        <f>_xlfn.XLOOKUP(事故加停電時間!$B359,饋線資料表[饋線
代號],饋線資料表[S/S],"找不到")</f>
        <v>找不到</v>
      </c>
      <c r="Y359" s="1560" t="str">
        <f>_xlfn.XLOOKUP(事故加停電時間!$B359,饋線資料表[饋線
代號],饋線資料表[饋線別],"找不到")</f>
        <v>找不到</v>
      </c>
      <c r="Z359" s="1589"/>
      <c r="AA359" s="1724"/>
      <c r="AB359" s="1757"/>
      <c r="AC359" s="1595"/>
      <c r="AD359" s="1560"/>
      <c r="AE359" s="1564">
        <f>_xlfn.XLOOKUP(事故加停電時間!$B359,線名!$A$4:$A$3600,線名!$S$4:$S$3600,"找不到")</f>
        <v>0</v>
      </c>
      <c r="AF359" s="1794"/>
      <c r="AG359" s="1566"/>
      <c r="AH359" s="1567"/>
    </row>
    <row r="360" spans="2:34" ht="14.45" customHeight="1">
      <c r="B360" s="1760"/>
      <c r="C360" s="1761"/>
      <c r="D360" s="1718"/>
      <c r="E360" s="1571"/>
      <c r="F360" s="1571"/>
      <c r="G360" s="1572">
        <f t="shared" si="98"/>
        <v>0</v>
      </c>
      <c r="H360" s="1572">
        <f t="shared" si="99"/>
        <v>0</v>
      </c>
      <c r="I360" s="1644"/>
      <c r="J360" s="1644"/>
      <c r="K360" s="1574">
        <f t="shared" si="100"/>
        <v>0</v>
      </c>
      <c r="L360" s="1574">
        <f t="shared" si="101"/>
        <v>0</v>
      </c>
      <c r="M360" s="1644"/>
      <c r="N360" s="1644"/>
      <c r="O360" s="1574">
        <f t="shared" si="102"/>
        <v>0</v>
      </c>
      <c r="P360" s="1574">
        <f t="shared" si="103"/>
        <v>0</v>
      </c>
      <c r="Q360" s="1574"/>
      <c r="R360" s="1575">
        <f t="shared" si="106"/>
        <v>0</v>
      </c>
      <c r="S360" s="1575">
        <f t="shared" si="107"/>
        <v>0</v>
      </c>
      <c r="T360" s="1574">
        <f t="shared" si="108"/>
        <v>0</v>
      </c>
      <c r="U360" s="1556">
        <f t="shared" si="104"/>
        <v>0</v>
      </c>
      <c r="V360" s="1556">
        <f t="shared" si="105"/>
        <v>0</v>
      </c>
      <c r="W360" s="1645"/>
      <c r="X360" s="1578" t="str">
        <f>_xlfn.XLOOKUP(事故加停電時間!$B360,饋線資料表[饋線
代號],饋線資料表[S/S],"找不到")</f>
        <v>找不到</v>
      </c>
      <c r="Y360" s="1578" t="str">
        <f>_xlfn.XLOOKUP(事故加停電時間!$B360,饋線資料表[饋線
代號],饋線資料表[饋線別],"找不到")</f>
        <v>找不到</v>
      </c>
      <c r="Z360" s="1579"/>
      <c r="AA360" s="1723"/>
      <c r="AB360" s="1763"/>
      <c r="AC360" s="1600"/>
      <c r="AD360" s="1578"/>
      <c r="AE360" s="1583">
        <f>_xlfn.XLOOKUP(事故加停電時間!$B360,線名!$A$4:$A$3600,線名!$S$4:$S$3600,"找不到")</f>
        <v>0</v>
      </c>
      <c r="AF360" s="1795"/>
      <c r="AG360" s="1585"/>
      <c r="AH360" s="1586"/>
    </row>
    <row r="361" spans="2:34" ht="14.45" customHeight="1">
      <c r="B361" s="1754"/>
      <c r="C361" s="1755"/>
      <c r="D361" s="1750"/>
      <c r="E361" s="1553"/>
      <c r="F361" s="1553"/>
      <c r="G361" s="1554">
        <f t="shared" si="98"/>
        <v>0</v>
      </c>
      <c r="H361" s="1554">
        <f t="shared" si="99"/>
        <v>0</v>
      </c>
      <c r="I361" s="1650"/>
      <c r="J361" s="1650"/>
      <c r="K361" s="1556">
        <f t="shared" si="100"/>
        <v>0</v>
      </c>
      <c r="L361" s="1556">
        <f t="shared" si="101"/>
        <v>0</v>
      </c>
      <c r="M361" s="1650"/>
      <c r="N361" s="1650"/>
      <c r="O361" s="1556">
        <f t="shared" si="102"/>
        <v>0</v>
      </c>
      <c r="P361" s="1556">
        <f t="shared" si="103"/>
        <v>0</v>
      </c>
      <c r="Q361" s="1556"/>
      <c r="R361" s="1557">
        <f t="shared" si="106"/>
        <v>0</v>
      </c>
      <c r="S361" s="1557">
        <f t="shared" si="107"/>
        <v>0</v>
      </c>
      <c r="T361" s="1556">
        <f t="shared" si="108"/>
        <v>0</v>
      </c>
      <c r="U361" s="1556">
        <f t="shared" si="104"/>
        <v>0</v>
      </c>
      <c r="V361" s="1556">
        <f t="shared" si="105"/>
        <v>0</v>
      </c>
      <c r="W361" s="1651"/>
      <c r="X361" s="1560" t="str">
        <f>_xlfn.XLOOKUP(事故加停電時間!$B361,饋線資料表[饋線
代號],饋線資料表[S/S],"找不到")</f>
        <v>找不到</v>
      </c>
      <c r="Y361" s="1560" t="str">
        <f>_xlfn.XLOOKUP(事故加停電時間!$B361,饋線資料表[饋線
代號],饋線資料表[饋線別],"找不到")</f>
        <v>找不到</v>
      </c>
      <c r="Z361" s="1589"/>
      <c r="AA361" s="1724"/>
      <c r="AB361" s="1757"/>
      <c r="AC361" s="1595"/>
      <c r="AD361" s="1560"/>
      <c r="AE361" s="1564">
        <f>_xlfn.XLOOKUP(事故加停電時間!$B361,線名!$A$4:$A$3600,線名!$S$4:$S$3600,"找不到")</f>
        <v>0</v>
      </c>
      <c r="AF361" s="1794"/>
      <c r="AG361" s="1566"/>
      <c r="AH361" s="1567"/>
    </row>
    <row r="362" spans="2:34" ht="14.45" customHeight="1">
      <c r="B362" s="1760"/>
      <c r="C362" s="1761"/>
      <c r="D362" s="1718"/>
      <c r="E362" s="1571"/>
      <c r="F362" s="1571"/>
      <c r="G362" s="1572">
        <f t="shared" si="98"/>
        <v>0</v>
      </c>
      <c r="H362" s="1572">
        <f t="shared" si="99"/>
        <v>0</v>
      </c>
      <c r="I362" s="1644"/>
      <c r="J362" s="1644"/>
      <c r="K362" s="1574">
        <f t="shared" si="100"/>
        <v>0</v>
      </c>
      <c r="L362" s="1574">
        <f t="shared" si="101"/>
        <v>0</v>
      </c>
      <c r="M362" s="1644"/>
      <c r="N362" s="1644"/>
      <c r="O362" s="1574">
        <f t="shared" si="102"/>
        <v>0</v>
      </c>
      <c r="P362" s="1574">
        <f t="shared" si="103"/>
        <v>0</v>
      </c>
      <c r="Q362" s="1574"/>
      <c r="R362" s="1575">
        <f t="shared" si="106"/>
        <v>0</v>
      </c>
      <c r="S362" s="1575">
        <f t="shared" si="107"/>
        <v>0</v>
      </c>
      <c r="T362" s="1574">
        <f t="shared" si="108"/>
        <v>0</v>
      </c>
      <c r="U362" s="1556">
        <f t="shared" si="104"/>
        <v>0</v>
      </c>
      <c r="V362" s="1556">
        <f t="shared" si="105"/>
        <v>0</v>
      </c>
      <c r="W362" s="1645"/>
      <c r="X362" s="1578" t="str">
        <f>_xlfn.XLOOKUP(事故加停電時間!$B362,饋線資料表[饋線
代號],饋線資料表[S/S],"找不到")</f>
        <v>找不到</v>
      </c>
      <c r="Y362" s="1578" t="str">
        <f>_xlfn.XLOOKUP(事故加停電時間!$B362,饋線資料表[饋線
代號],饋線資料表[饋線別],"找不到")</f>
        <v>找不到</v>
      </c>
      <c r="Z362" s="1579"/>
      <c r="AA362" s="1723"/>
      <c r="AB362" s="1763"/>
      <c r="AC362" s="1600"/>
      <c r="AD362" s="1578"/>
      <c r="AE362" s="1583">
        <f>_xlfn.XLOOKUP(事故加停電時間!$B362,線名!$A$4:$A$3600,線名!$S$4:$S$3600,"找不到")</f>
        <v>0</v>
      </c>
      <c r="AF362" s="1795"/>
      <c r="AG362" s="1585"/>
      <c r="AH362" s="1586"/>
    </row>
    <row r="363" spans="2:34" ht="14.45" customHeight="1">
      <c r="B363" s="1754"/>
      <c r="C363" s="1755"/>
      <c r="D363" s="1750"/>
      <c r="E363" s="1553"/>
      <c r="F363" s="1553"/>
      <c r="G363" s="1554">
        <f t="shared" si="98"/>
        <v>0</v>
      </c>
      <c r="H363" s="1554">
        <f t="shared" si="99"/>
        <v>0</v>
      </c>
      <c r="I363" s="1650"/>
      <c r="J363" s="1650"/>
      <c r="K363" s="1556">
        <f t="shared" si="100"/>
        <v>0</v>
      </c>
      <c r="L363" s="1556">
        <f t="shared" si="101"/>
        <v>0</v>
      </c>
      <c r="M363" s="1650"/>
      <c r="N363" s="1650"/>
      <c r="O363" s="1556">
        <f t="shared" si="102"/>
        <v>0</v>
      </c>
      <c r="P363" s="1556">
        <f t="shared" si="103"/>
        <v>0</v>
      </c>
      <c r="Q363" s="1556"/>
      <c r="R363" s="1557">
        <f t="shared" si="106"/>
        <v>0</v>
      </c>
      <c r="S363" s="1557">
        <f t="shared" si="107"/>
        <v>0</v>
      </c>
      <c r="T363" s="1556">
        <f t="shared" si="108"/>
        <v>0</v>
      </c>
      <c r="U363" s="1556">
        <f t="shared" si="104"/>
        <v>0</v>
      </c>
      <c r="V363" s="1556">
        <f t="shared" si="105"/>
        <v>0</v>
      </c>
      <c r="W363" s="1651"/>
      <c r="X363" s="1560" t="str">
        <f>_xlfn.XLOOKUP(事故加停電時間!$B363,饋線資料表[饋線
代號],饋線資料表[S/S],"找不到")</f>
        <v>找不到</v>
      </c>
      <c r="Y363" s="1560" t="str">
        <f>_xlfn.XLOOKUP(事故加停電時間!$B363,饋線資料表[饋線
代號],饋線資料表[饋線別],"找不到")</f>
        <v>找不到</v>
      </c>
      <c r="Z363" s="1589"/>
      <c r="AA363" s="1724"/>
      <c r="AB363" s="1757"/>
      <c r="AC363" s="1595"/>
      <c r="AD363" s="1560"/>
      <c r="AE363" s="1564">
        <f>_xlfn.XLOOKUP(事故加停電時間!$B363,線名!$A$4:$A$3600,線名!$S$4:$S$3600,"找不到")</f>
        <v>0</v>
      </c>
      <c r="AF363" s="1794"/>
      <c r="AG363" s="1566"/>
      <c r="AH363" s="1567"/>
    </row>
    <row r="364" spans="2:34" ht="14.45" customHeight="1">
      <c r="B364" s="1760"/>
      <c r="C364" s="1761"/>
      <c r="D364" s="1718"/>
      <c r="E364" s="1571"/>
      <c r="F364" s="1571"/>
      <c r="G364" s="1572">
        <f t="shared" si="98"/>
        <v>0</v>
      </c>
      <c r="H364" s="1572">
        <f t="shared" si="99"/>
        <v>0</v>
      </c>
      <c r="I364" s="1644"/>
      <c r="J364" s="1644"/>
      <c r="K364" s="1574">
        <f t="shared" si="100"/>
        <v>0</v>
      </c>
      <c r="L364" s="1574">
        <f t="shared" si="101"/>
        <v>0</v>
      </c>
      <c r="M364" s="1644"/>
      <c r="N364" s="1644"/>
      <c r="O364" s="1574">
        <f t="shared" si="102"/>
        <v>0</v>
      </c>
      <c r="P364" s="1574">
        <f t="shared" si="103"/>
        <v>0</v>
      </c>
      <c r="Q364" s="1574"/>
      <c r="R364" s="1575">
        <f t="shared" si="106"/>
        <v>0</v>
      </c>
      <c r="S364" s="1575">
        <f t="shared" si="107"/>
        <v>0</v>
      </c>
      <c r="T364" s="1574">
        <f t="shared" si="108"/>
        <v>0</v>
      </c>
      <c r="U364" s="1556">
        <f t="shared" si="104"/>
        <v>0</v>
      </c>
      <c r="V364" s="1556">
        <f t="shared" si="105"/>
        <v>0</v>
      </c>
      <c r="W364" s="1645"/>
      <c r="X364" s="1578" t="str">
        <f>_xlfn.XLOOKUP(事故加停電時間!$B364,饋線資料表[饋線
代號],饋線資料表[S/S],"找不到")</f>
        <v>找不到</v>
      </c>
      <c r="Y364" s="1578" t="str">
        <f>_xlfn.XLOOKUP(事故加停電時間!$B364,饋線資料表[饋線
代號],饋線資料表[饋線別],"找不到")</f>
        <v>找不到</v>
      </c>
      <c r="Z364" s="1579"/>
      <c r="AA364" s="1723"/>
      <c r="AB364" s="1763"/>
      <c r="AC364" s="1600"/>
      <c r="AD364" s="1578"/>
      <c r="AE364" s="1583">
        <f>_xlfn.XLOOKUP(事故加停電時間!$B364,線名!$A$4:$A$3600,線名!$S$4:$S$3600,"找不到")</f>
        <v>0</v>
      </c>
      <c r="AF364" s="1795"/>
      <c r="AG364" s="1585"/>
      <c r="AH364" s="1586"/>
    </row>
    <row r="365" spans="2:34" ht="14.45" customHeight="1">
      <c r="B365" s="1754"/>
      <c r="C365" s="1755"/>
      <c r="D365" s="1750"/>
      <c r="E365" s="1553"/>
      <c r="F365" s="1553"/>
      <c r="G365" s="1554">
        <f t="shared" si="98"/>
        <v>0</v>
      </c>
      <c r="H365" s="1554">
        <f t="shared" si="99"/>
        <v>0</v>
      </c>
      <c r="I365" s="1650"/>
      <c r="J365" s="1650"/>
      <c r="K365" s="1556">
        <f t="shared" si="100"/>
        <v>0</v>
      </c>
      <c r="L365" s="1556">
        <f t="shared" si="101"/>
        <v>0</v>
      </c>
      <c r="M365" s="1650"/>
      <c r="N365" s="1650"/>
      <c r="O365" s="1556">
        <f t="shared" si="102"/>
        <v>0</v>
      </c>
      <c r="P365" s="1556">
        <f t="shared" si="103"/>
        <v>0</v>
      </c>
      <c r="Q365" s="1556"/>
      <c r="R365" s="1557">
        <f t="shared" si="106"/>
        <v>0</v>
      </c>
      <c r="S365" s="1557">
        <f t="shared" si="107"/>
        <v>0</v>
      </c>
      <c r="T365" s="1556">
        <f t="shared" si="108"/>
        <v>0</v>
      </c>
      <c r="U365" s="1556">
        <f t="shared" si="104"/>
        <v>0</v>
      </c>
      <c r="V365" s="1556">
        <f t="shared" si="105"/>
        <v>0</v>
      </c>
      <c r="W365" s="1651"/>
      <c r="X365" s="1560" t="str">
        <f>_xlfn.XLOOKUP(事故加停電時間!$B365,饋線資料表[饋線
代號],饋線資料表[S/S],"找不到")</f>
        <v>找不到</v>
      </c>
      <c r="Y365" s="1560" t="str">
        <f>_xlfn.XLOOKUP(事故加停電時間!$B365,饋線資料表[饋線
代號],饋線資料表[饋線別],"找不到")</f>
        <v>找不到</v>
      </c>
      <c r="Z365" s="1589"/>
      <c r="AA365" s="1724"/>
      <c r="AB365" s="1757"/>
      <c r="AC365" s="1595"/>
      <c r="AD365" s="1560"/>
      <c r="AE365" s="1564">
        <f>_xlfn.XLOOKUP(事故加停電時間!$B365,線名!$A$4:$A$3600,線名!$S$4:$S$3600,"找不到")</f>
        <v>0</v>
      </c>
      <c r="AF365" s="1794"/>
      <c r="AG365" s="1566"/>
      <c r="AH365" s="1567"/>
    </row>
    <row r="366" spans="2:34" ht="14.45" customHeight="1">
      <c r="B366" s="1760"/>
      <c r="C366" s="1761"/>
      <c r="D366" s="1718"/>
      <c r="E366" s="1571"/>
      <c r="F366" s="1571"/>
      <c r="G366" s="1572">
        <f t="shared" si="98"/>
        <v>0</v>
      </c>
      <c r="H366" s="1572">
        <f t="shared" si="99"/>
        <v>0</v>
      </c>
      <c r="I366" s="1644"/>
      <c r="J366" s="1644"/>
      <c r="K366" s="1574">
        <f t="shared" si="100"/>
        <v>0</v>
      </c>
      <c r="L366" s="1574">
        <f t="shared" si="101"/>
        <v>0</v>
      </c>
      <c r="M366" s="1644"/>
      <c r="N366" s="1644"/>
      <c r="O366" s="1574">
        <f t="shared" si="102"/>
        <v>0</v>
      </c>
      <c r="P366" s="1574">
        <f t="shared" si="103"/>
        <v>0</v>
      </c>
      <c r="Q366" s="1574"/>
      <c r="R366" s="1575">
        <f t="shared" si="106"/>
        <v>0</v>
      </c>
      <c r="S366" s="1575">
        <f t="shared" si="107"/>
        <v>0</v>
      </c>
      <c r="T366" s="1574">
        <f t="shared" si="108"/>
        <v>0</v>
      </c>
      <c r="U366" s="1556">
        <f t="shared" si="104"/>
        <v>0</v>
      </c>
      <c r="V366" s="1556">
        <f t="shared" si="105"/>
        <v>0</v>
      </c>
      <c r="W366" s="1645"/>
      <c r="X366" s="1578" t="str">
        <f>_xlfn.XLOOKUP(事故加停電時間!$B366,饋線資料表[饋線
代號],饋線資料表[S/S],"找不到")</f>
        <v>找不到</v>
      </c>
      <c r="Y366" s="1578" t="str">
        <f>_xlfn.XLOOKUP(事故加停電時間!$B366,饋線資料表[饋線
代號],饋線資料表[饋線別],"找不到")</f>
        <v>找不到</v>
      </c>
      <c r="Z366" s="1579"/>
      <c r="AA366" s="1723"/>
      <c r="AB366" s="1763"/>
      <c r="AC366" s="1600"/>
      <c r="AD366" s="1578"/>
      <c r="AE366" s="1583">
        <f>_xlfn.XLOOKUP(事故加停電時間!$B366,線名!$A$4:$A$3600,線名!$S$4:$S$3600,"找不到")</f>
        <v>0</v>
      </c>
      <c r="AF366" s="1795"/>
      <c r="AG366" s="1585"/>
      <c r="AH366" s="1586"/>
    </row>
    <row r="367" spans="2:34" ht="14.45" customHeight="1">
      <c r="B367" s="1754"/>
      <c r="C367" s="1755"/>
      <c r="D367" s="1750"/>
      <c r="E367" s="1553"/>
      <c r="F367" s="1553"/>
      <c r="G367" s="1554">
        <f t="shared" si="98"/>
        <v>0</v>
      </c>
      <c r="H367" s="1554">
        <f t="shared" si="99"/>
        <v>0</v>
      </c>
      <c r="I367" s="1650"/>
      <c r="J367" s="1650"/>
      <c r="K367" s="1556">
        <f t="shared" si="100"/>
        <v>0</v>
      </c>
      <c r="L367" s="1556">
        <f t="shared" si="101"/>
        <v>0</v>
      </c>
      <c r="M367" s="1650"/>
      <c r="N367" s="1650"/>
      <c r="O367" s="1556">
        <f t="shared" si="102"/>
        <v>0</v>
      </c>
      <c r="P367" s="1556">
        <f t="shared" si="103"/>
        <v>0</v>
      </c>
      <c r="Q367" s="1556"/>
      <c r="R367" s="1557">
        <f t="shared" si="106"/>
        <v>0</v>
      </c>
      <c r="S367" s="1557">
        <f t="shared" si="107"/>
        <v>0</v>
      </c>
      <c r="T367" s="1556">
        <f t="shared" si="108"/>
        <v>0</v>
      </c>
      <c r="U367" s="1556">
        <f t="shared" si="104"/>
        <v>0</v>
      </c>
      <c r="V367" s="1556">
        <f t="shared" si="105"/>
        <v>0</v>
      </c>
      <c r="W367" s="1651"/>
      <c r="X367" s="1560" t="str">
        <f>_xlfn.XLOOKUP(事故加停電時間!$B367,饋線資料表[饋線
代號],饋線資料表[S/S],"找不到")</f>
        <v>找不到</v>
      </c>
      <c r="Y367" s="1560" t="str">
        <f>_xlfn.XLOOKUP(事故加停電時間!$B367,饋線資料表[饋線
代號],饋線資料表[饋線別],"找不到")</f>
        <v>找不到</v>
      </c>
      <c r="Z367" s="1589"/>
      <c r="AA367" s="1724"/>
      <c r="AB367" s="1757"/>
      <c r="AC367" s="1595"/>
      <c r="AD367" s="1560"/>
      <c r="AE367" s="1564">
        <f>_xlfn.XLOOKUP(事故加停電時間!$B367,線名!$A$4:$A$3600,線名!$S$4:$S$3600,"找不到")</f>
        <v>0</v>
      </c>
      <c r="AF367" s="1794"/>
      <c r="AG367" s="1566"/>
      <c r="AH367" s="1567"/>
    </row>
    <row r="368" spans="2:34" ht="14.45" customHeight="1">
      <c r="B368" s="1760"/>
      <c r="C368" s="1761"/>
      <c r="D368" s="1718"/>
      <c r="E368" s="1571"/>
      <c r="F368" s="1571"/>
      <c r="G368" s="1572">
        <f t="shared" si="98"/>
        <v>0</v>
      </c>
      <c r="H368" s="1572">
        <f t="shared" si="99"/>
        <v>0</v>
      </c>
      <c r="I368" s="1644"/>
      <c r="J368" s="1644"/>
      <c r="K368" s="1574">
        <f t="shared" si="100"/>
        <v>0</v>
      </c>
      <c r="L368" s="1574">
        <f t="shared" si="101"/>
        <v>0</v>
      </c>
      <c r="M368" s="1644"/>
      <c r="N368" s="1644"/>
      <c r="O368" s="1574">
        <f t="shared" si="102"/>
        <v>0</v>
      </c>
      <c r="P368" s="1574">
        <f t="shared" si="103"/>
        <v>0</v>
      </c>
      <c r="Q368" s="1574"/>
      <c r="R368" s="1575">
        <f t="shared" si="106"/>
        <v>0</v>
      </c>
      <c r="S368" s="1575">
        <f t="shared" si="107"/>
        <v>0</v>
      </c>
      <c r="T368" s="1574">
        <f t="shared" si="108"/>
        <v>0</v>
      </c>
      <c r="U368" s="1556">
        <f t="shared" si="104"/>
        <v>0</v>
      </c>
      <c r="V368" s="1556">
        <f t="shared" si="105"/>
        <v>0</v>
      </c>
      <c r="W368" s="1645"/>
      <c r="X368" s="1578" t="str">
        <f>_xlfn.XLOOKUP(事故加停電時間!$B368,饋線資料表[饋線
代號],饋線資料表[S/S],"找不到")</f>
        <v>找不到</v>
      </c>
      <c r="Y368" s="1578" t="str">
        <f>_xlfn.XLOOKUP(事故加停電時間!$B368,饋線資料表[饋線
代號],饋線資料表[饋線別],"找不到")</f>
        <v>找不到</v>
      </c>
      <c r="Z368" s="1579"/>
      <c r="AA368" s="1723"/>
      <c r="AB368" s="1763"/>
      <c r="AC368" s="1600"/>
      <c r="AD368" s="1578"/>
      <c r="AE368" s="1583">
        <f>_xlfn.XLOOKUP(事故加停電時間!$B368,線名!$A$4:$A$3600,線名!$S$4:$S$3600,"找不到")</f>
        <v>0</v>
      </c>
      <c r="AF368" s="1795"/>
      <c r="AG368" s="1585"/>
      <c r="AH368" s="1586"/>
    </row>
    <row r="369" spans="2:34" ht="14.45" customHeight="1">
      <c r="B369" s="1754"/>
      <c r="C369" s="1755"/>
      <c r="D369" s="1750"/>
      <c r="E369" s="1553"/>
      <c r="F369" s="1553"/>
      <c r="G369" s="1554">
        <f t="shared" si="98"/>
        <v>0</v>
      </c>
      <c r="H369" s="1554">
        <f t="shared" si="99"/>
        <v>0</v>
      </c>
      <c r="I369" s="1650"/>
      <c r="J369" s="1650"/>
      <c r="K369" s="1556">
        <f t="shared" si="100"/>
        <v>0</v>
      </c>
      <c r="L369" s="1556">
        <f t="shared" si="101"/>
        <v>0</v>
      </c>
      <c r="M369" s="1650"/>
      <c r="N369" s="1650"/>
      <c r="O369" s="1556">
        <f t="shared" si="102"/>
        <v>0</v>
      </c>
      <c r="P369" s="1556">
        <f t="shared" si="103"/>
        <v>0</v>
      </c>
      <c r="Q369" s="1556"/>
      <c r="R369" s="1557">
        <f t="shared" si="106"/>
        <v>0</v>
      </c>
      <c r="S369" s="1557">
        <f t="shared" si="107"/>
        <v>0</v>
      </c>
      <c r="T369" s="1556">
        <f t="shared" si="108"/>
        <v>0</v>
      </c>
      <c r="U369" s="1556">
        <f t="shared" si="104"/>
        <v>0</v>
      </c>
      <c r="V369" s="1556">
        <f t="shared" si="105"/>
        <v>0</v>
      </c>
      <c r="W369" s="1651"/>
      <c r="X369" s="1560" t="str">
        <f>_xlfn.XLOOKUP(事故加停電時間!$B369,饋線資料表[饋線
代號],饋線資料表[S/S],"找不到")</f>
        <v>找不到</v>
      </c>
      <c r="Y369" s="1560" t="str">
        <f>_xlfn.XLOOKUP(事故加停電時間!$B369,饋線資料表[饋線
代號],饋線資料表[饋線別],"找不到")</f>
        <v>找不到</v>
      </c>
      <c r="Z369" s="1589"/>
      <c r="AA369" s="1724"/>
      <c r="AB369" s="1757"/>
      <c r="AC369" s="1595"/>
      <c r="AD369" s="1560"/>
      <c r="AE369" s="1564">
        <f>_xlfn.XLOOKUP(事故加停電時間!$B369,線名!$A$4:$A$3600,線名!$S$4:$S$3600,"找不到")</f>
        <v>0</v>
      </c>
      <c r="AF369" s="1794"/>
      <c r="AG369" s="1566"/>
      <c r="AH369" s="1567"/>
    </row>
    <row r="370" spans="2:34" ht="14.45" customHeight="1">
      <c r="B370" s="1760"/>
      <c r="C370" s="1761"/>
      <c r="D370" s="1718"/>
      <c r="E370" s="1571"/>
      <c r="F370" s="1571"/>
      <c r="G370" s="1572">
        <f t="shared" si="98"/>
        <v>0</v>
      </c>
      <c r="H370" s="1572">
        <f t="shared" si="99"/>
        <v>0</v>
      </c>
      <c r="I370" s="1644"/>
      <c r="J370" s="1644"/>
      <c r="K370" s="1574">
        <f t="shared" si="100"/>
        <v>0</v>
      </c>
      <c r="L370" s="1574">
        <f t="shared" si="101"/>
        <v>0</v>
      </c>
      <c r="M370" s="1644"/>
      <c r="N370" s="1644"/>
      <c r="O370" s="1574">
        <f t="shared" si="102"/>
        <v>0</v>
      </c>
      <c r="P370" s="1574">
        <f t="shared" si="103"/>
        <v>0</v>
      </c>
      <c r="Q370" s="1574"/>
      <c r="R370" s="1575">
        <f t="shared" si="106"/>
        <v>0</v>
      </c>
      <c r="S370" s="1575">
        <f t="shared" si="107"/>
        <v>0</v>
      </c>
      <c r="T370" s="1574">
        <f t="shared" si="108"/>
        <v>0</v>
      </c>
      <c r="U370" s="1556">
        <f t="shared" si="104"/>
        <v>0</v>
      </c>
      <c r="V370" s="1556">
        <f t="shared" si="105"/>
        <v>0</v>
      </c>
      <c r="W370" s="1645"/>
      <c r="X370" s="1578" t="str">
        <f>_xlfn.XLOOKUP(事故加停電時間!$B370,饋線資料表[饋線
代號],饋線資料表[S/S],"找不到")</f>
        <v>找不到</v>
      </c>
      <c r="Y370" s="1578" t="str">
        <f>_xlfn.XLOOKUP(事故加停電時間!$B370,饋線資料表[饋線
代號],饋線資料表[饋線別],"找不到")</f>
        <v>找不到</v>
      </c>
      <c r="Z370" s="1579"/>
      <c r="AA370" s="1723"/>
      <c r="AB370" s="1763"/>
      <c r="AC370" s="1600"/>
      <c r="AD370" s="1578"/>
      <c r="AE370" s="1583">
        <f>_xlfn.XLOOKUP(事故加停電時間!$B370,線名!$A$4:$A$3600,線名!$S$4:$S$3600,"找不到")</f>
        <v>0</v>
      </c>
      <c r="AF370" s="1795"/>
      <c r="AG370" s="1585"/>
      <c r="AH370" s="1586"/>
    </row>
    <row r="371" spans="2:34" ht="14.45" customHeight="1">
      <c r="B371" s="1754"/>
      <c r="C371" s="1755"/>
      <c r="D371" s="1750"/>
      <c r="E371" s="1553"/>
      <c r="F371" s="1553"/>
      <c r="G371" s="1554">
        <f t="shared" si="98"/>
        <v>0</v>
      </c>
      <c r="H371" s="1554">
        <f t="shared" si="99"/>
        <v>0</v>
      </c>
      <c r="I371" s="1650"/>
      <c r="J371" s="1650"/>
      <c r="K371" s="1556">
        <f t="shared" si="100"/>
        <v>0</v>
      </c>
      <c r="L371" s="1556">
        <f t="shared" si="101"/>
        <v>0</v>
      </c>
      <c r="M371" s="1650"/>
      <c r="N371" s="1650"/>
      <c r="O371" s="1556">
        <f t="shared" si="102"/>
        <v>0</v>
      </c>
      <c r="P371" s="1556">
        <f t="shared" si="103"/>
        <v>0</v>
      </c>
      <c r="Q371" s="1556"/>
      <c r="R371" s="1557">
        <f t="shared" si="106"/>
        <v>0</v>
      </c>
      <c r="S371" s="1557">
        <f t="shared" si="107"/>
        <v>0</v>
      </c>
      <c r="T371" s="1556">
        <f t="shared" si="108"/>
        <v>0</v>
      </c>
      <c r="U371" s="1556">
        <f t="shared" si="104"/>
        <v>0</v>
      </c>
      <c r="V371" s="1556">
        <f t="shared" si="105"/>
        <v>0</v>
      </c>
      <c r="W371" s="1651"/>
      <c r="X371" s="1560" t="str">
        <f>_xlfn.XLOOKUP(事故加停電時間!$B371,饋線資料表[饋線
代號],饋線資料表[S/S],"找不到")</f>
        <v>找不到</v>
      </c>
      <c r="Y371" s="1560" t="str">
        <f>_xlfn.XLOOKUP(事故加停電時間!$B371,饋線資料表[饋線
代號],饋線資料表[饋線別],"找不到")</f>
        <v>找不到</v>
      </c>
      <c r="Z371" s="1589"/>
      <c r="AA371" s="1724"/>
      <c r="AB371" s="1757"/>
      <c r="AC371" s="1595"/>
      <c r="AD371" s="1560"/>
      <c r="AE371" s="1564">
        <f>_xlfn.XLOOKUP(事故加停電時間!$B371,線名!$A$4:$A$3600,線名!$S$4:$S$3600,"找不到")</f>
        <v>0</v>
      </c>
      <c r="AF371" s="1794"/>
      <c r="AG371" s="1566"/>
      <c r="AH371" s="1567"/>
    </row>
    <row r="372" spans="2:34" ht="14.45" customHeight="1">
      <c r="B372" s="1760"/>
      <c r="C372" s="1761"/>
      <c r="D372" s="1718"/>
      <c r="E372" s="1571"/>
      <c r="F372" s="1571"/>
      <c r="G372" s="1572">
        <f t="shared" si="98"/>
        <v>0</v>
      </c>
      <c r="H372" s="1572">
        <f t="shared" si="99"/>
        <v>0</v>
      </c>
      <c r="I372" s="1644"/>
      <c r="J372" s="1644"/>
      <c r="K372" s="1574">
        <f t="shared" si="100"/>
        <v>0</v>
      </c>
      <c r="L372" s="1574">
        <f t="shared" si="101"/>
        <v>0</v>
      </c>
      <c r="M372" s="1644"/>
      <c r="N372" s="1644"/>
      <c r="O372" s="1574">
        <f t="shared" si="102"/>
        <v>0</v>
      </c>
      <c r="P372" s="1574">
        <f t="shared" si="103"/>
        <v>0</v>
      </c>
      <c r="Q372" s="1574"/>
      <c r="R372" s="1575">
        <f t="shared" si="106"/>
        <v>0</v>
      </c>
      <c r="S372" s="1575">
        <f t="shared" si="107"/>
        <v>0</v>
      </c>
      <c r="T372" s="1574">
        <f t="shared" si="108"/>
        <v>0</v>
      </c>
      <c r="U372" s="1556">
        <f t="shared" si="104"/>
        <v>0</v>
      </c>
      <c r="V372" s="1556">
        <f t="shared" si="105"/>
        <v>0</v>
      </c>
      <c r="W372" s="1645"/>
      <c r="X372" s="1578" t="str">
        <f>_xlfn.XLOOKUP(事故加停電時間!$B372,饋線資料表[饋線
代號],饋線資料表[S/S],"找不到")</f>
        <v>找不到</v>
      </c>
      <c r="Y372" s="1578" t="str">
        <f>_xlfn.XLOOKUP(事故加停電時間!$B372,饋線資料表[饋線
代號],饋線資料表[饋線別],"找不到")</f>
        <v>找不到</v>
      </c>
      <c r="Z372" s="1579"/>
      <c r="AA372" s="1723"/>
      <c r="AB372" s="1763"/>
      <c r="AC372" s="1600"/>
      <c r="AD372" s="1578"/>
      <c r="AE372" s="1583">
        <f>_xlfn.XLOOKUP(事故加停電時間!$B372,線名!$A$4:$A$3600,線名!$S$4:$S$3600,"找不到")</f>
        <v>0</v>
      </c>
      <c r="AF372" s="1795"/>
      <c r="AG372" s="1585"/>
      <c r="AH372" s="1586"/>
    </row>
    <row r="373" spans="2:34" ht="14.45" customHeight="1">
      <c r="B373" s="1754"/>
      <c r="C373" s="1755"/>
      <c r="D373" s="1750"/>
      <c r="E373" s="1553"/>
      <c r="F373" s="1553"/>
      <c r="G373" s="1554">
        <f t="shared" si="98"/>
        <v>0</v>
      </c>
      <c r="H373" s="1554">
        <f t="shared" si="99"/>
        <v>0</v>
      </c>
      <c r="I373" s="1650"/>
      <c r="J373" s="1650"/>
      <c r="K373" s="1556">
        <f t="shared" si="100"/>
        <v>0</v>
      </c>
      <c r="L373" s="1556">
        <f t="shared" si="101"/>
        <v>0</v>
      </c>
      <c r="M373" s="1650"/>
      <c r="N373" s="1650"/>
      <c r="O373" s="1556">
        <f t="shared" si="102"/>
        <v>0</v>
      </c>
      <c r="P373" s="1556">
        <f t="shared" si="103"/>
        <v>0</v>
      </c>
      <c r="Q373" s="1556"/>
      <c r="R373" s="1557">
        <f t="shared" si="106"/>
        <v>0</v>
      </c>
      <c r="S373" s="1557">
        <f t="shared" si="107"/>
        <v>0</v>
      </c>
      <c r="T373" s="1556">
        <f t="shared" si="108"/>
        <v>0</v>
      </c>
      <c r="U373" s="1556">
        <f t="shared" si="104"/>
        <v>0</v>
      </c>
      <c r="V373" s="1556">
        <f t="shared" si="105"/>
        <v>0</v>
      </c>
      <c r="W373" s="1651"/>
      <c r="X373" s="1560" t="str">
        <f>_xlfn.XLOOKUP(事故加停電時間!$B373,饋線資料表[饋線
代號],饋線資料表[S/S],"找不到")</f>
        <v>找不到</v>
      </c>
      <c r="Y373" s="1560" t="str">
        <f>_xlfn.XLOOKUP(事故加停電時間!$B373,饋線資料表[饋線
代號],饋線資料表[饋線別],"找不到")</f>
        <v>找不到</v>
      </c>
      <c r="Z373" s="1589"/>
      <c r="AA373" s="1724"/>
      <c r="AB373" s="1757"/>
      <c r="AC373" s="1595"/>
      <c r="AD373" s="1560"/>
      <c r="AE373" s="1564">
        <f>_xlfn.XLOOKUP(事故加停電時間!$B373,線名!$A$4:$A$3600,線名!$S$4:$S$3600,"找不到")</f>
        <v>0</v>
      </c>
      <c r="AF373" s="1794"/>
      <c r="AG373" s="1566"/>
      <c r="AH373" s="1567"/>
    </row>
    <row r="374" spans="2:34" ht="14.45" customHeight="1">
      <c r="B374" s="1760"/>
      <c r="C374" s="1761"/>
      <c r="D374" s="1718"/>
      <c r="E374" s="1571"/>
      <c r="F374" s="1571"/>
      <c r="G374" s="1572">
        <f t="shared" si="98"/>
        <v>0</v>
      </c>
      <c r="H374" s="1572">
        <f t="shared" si="99"/>
        <v>0</v>
      </c>
      <c r="I374" s="1644"/>
      <c r="J374" s="1644"/>
      <c r="K374" s="1574">
        <f t="shared" si="100"/>
        <v>0</v>
      </c>
      <c r="L374" s="1574">
        <f t="shared" si="101"/>
        <v>0</v>
      </c>
      <c r="M374" s="1644"/>
      <c r="N374" s="1644"/>
      <c r="O374" s="1574">
        <f t="shared" si="102"/>
        <v>0</v>
      </c>
      <c r="P374" s="1574">
        <f t="shared" si="103"/>
        <v>0</v>
      </c>
      <c r="Q374" s="1574"/>
      <c r="R374" s="1575">
        <f t="shared" si="106"/>
        <v>0</v>
      </c>
      <c r="S374" s="1575">
        <f t="shared" si="107"/>
        <v>0</v>
      </c>
      <c r="T374" s="1574">
        <f t="shared" si="108"/>
        <v>0</v>
      </c>
      <c r="U374" s="1556">
        <f t="shared" si="104"/>
        <v>0</v>
      </c>
      <c r="V374" s="1556">
        <f t="shared" si="105"/>
        <v>0</v>
      </c>
      <c r="W374" s="1645"/>
      <c r="X374" s="1578" t="str">
        <f>_xlfn.XLOOKUP(事故加停電時間!$B374,饋線資料表[饋線
代號],饋線資料表[S/S],"找不到")</f>
        <v>找不到</v>
      </c>
      <c r="Y374" s="1578" t="str">
        <f>_xlfn.XLOOKUP(事故加停電時間!$B374,饋線資料表[饋線
代號],饋線資料表[饋線別],"找不到")</f>
        <v>找不到</v>
      </c>
      <c r="Z374" s="1579"/>
      <c r="AA374" s="1723"/>
      <c r="AB374" s="1763"/>
      <c r="AC374" s="1600"/>
      <c r="AD374" s="1578"/>
      <c r="AE374" s="1583">
        <f>_xlfn.XLOOKUP(事故加停電時間!$B374,線名!$A$4:$A$3600,線名!$S$4:$S$3600,"找不到")</f>
        <v>0</v>
      </c>
      <c r="AF374" s="1795"/>
      <c r="AG374" s="1585"/>
      <c r="AH374" s="1586"/>
    </row>
    <row r="375" spans="2:34" ht="14.45" customHeight="1">
      <c r="B375" s="1754"/>
      <c r="C375" s="1755"/>
      <c r="D375" s="1750"/>
      <c r="E375" s="1553"/>
      <c r="F375" s="1553"/>
      <c r="G375" s="1554">
        <f t="shared" si="98"/>
        <v>0</v>
      </c>
      <c r="H375" s="1554">
        <f t="shared" si="99"/>
        <v>0</v>
      </c>
      <c r="I375" s="1650"/>
      <c r="J375" s="1650"/>
      <c r="K375" s="1556">
        <f t="shared" si="100"/>
        <v>0</v>
      </c>
      <c r="L375" s="1556">
        <f t="shared" si="101"/>
        <v>0</v>
      </c>
      <c r="M375" s="1650"/>
      <c r="N375" s="1650"/>
      <c r="O375" s="1556">
        <f t="shared" si="102"/>
        <v>0</v>
      </c>
      <c r="P375" s="1556">
        <f t="shared" si="103"/>
        <v>0</v>
      </c>
      <c r="Q375" s="1556"/>
      <c r="R375" s="1557">
        <f t="shared" si="106"/>
        <v>0</v>
      </c>
      <c r="S375" s="1557">
        <f t="shared" si="107"/>
        <v>0</v>
      </c>
      <c r="T375" s="1556">
        <f t="shared" si="108"/>
        <v>0</v>
      </c>
      <c r="U375" s="1556">
        <f t="shared" si="104"/>
        <v>0</v>
      </c>
      <c r="V375" s="1556">
        <f t="shared" si="105"/>
        <v>0</v>
      </c>
      <c r="W375" s="1651"/>
      <c r="X375" s="1560" t="str">
        <f>_xlfn.XLOOKUP(事故加停電時間!$B375,饋線資料表[饋線
代號],饋線資料表[S/S],"找不到")</f>
        <v>找不到</v>
      </c>
      <c r="Y375" s="1560" t="str">
        <f>_xlfn.XLOOKUP(事故加停電時間!$B375,饋線資料表[饋線
代號],饋線資料表[饋線別],"找不到")</f>
        <v>找不到</v>
      </c>
      <c r="Z375" s="1589"/>
      <c r="AA375" s="1724"/>
      <c r="AB375" s="1757"/>
      <c r="AC375" s="1595"/>
      <c r="AD375" s="1560"/>
      <c r="AE375" s="1564">
        <f>_xlfn.XLOOKUP(事故加停電時間!$B375,線名!$A$4:$A$3600,線名!$S$4:$S$3600,"找不到")</f>
        <v>0</v>
      </c>
      <c r="AF375" s="1794"/>
      <c r="AG375" s="1566"/>
      <c r="AH375" s="1567"/>
    </row>
    <row r="376" spans="2:34" ht="14.45" customHeight="1">
      <c r="B376" s="1760"/>
      <c r="C376" s="1761"/>
      <c r="D376" s="1718"/>
      <c r="E376" s="1571"/>
      <c r="F376" s="1571"/>
      <c r="G376" s="1572">
        <f t="shared" si="98"/>
        <v>0</v>
      </c>
      <c r="H376" s="1572">
        <f t="shared" si="99"/>
        <v>0</v>
      </c>
      <c r="I376" s="1644"/>
      <c r="J376" s="1644"/>
      <c r="K376" s="1574">
        <f t="shared" si="100"/>
        <v>0</v>
      </c>
      <c r="L376" s="1574">
        <f t="shared" si="101"/>
        <v>0</v>
      </c>
      <c r="M376" s="1644"/>
      <c r="N376" s="1644"/>
      <c r="O376" s="1574">
        <f t="shared" si="102"/>
        <v>0</v>
      </c>
      <c r="P376" s="1574">
        <f t="shared" si="103"/>
        <v>0</v>
      </c>
      <c r="Q376" s="1574"/>
      <c r="R376" s="1575">
        <f t="shared" ref="R376:R407" si="109">Q376*N376/918878</f>
        <v>0</v>
      </c>
      <c r="S376" s="1575">
        <f t="shared" ref="S376:S407" si="110">Q376*R376/918878</f>
        <v>0</v>
      </c>
      <c r="T376" s="1574">
        <f t="shared" ref="T376:T407" si="111">R376/918878</f>
        <v>0</v>
      </c>
      <c r="U376" s="1556">
        <f t="shared" si="104"/>
        <v>0</v>
      </c>
      <c r="V376" s="1556">
        <f t="shared" si="105"/>
        <v>0</v>
      </c>
      <c r="W376" s="1645"/>
      <c r="X376" s="1578" t="str">
        <f>_xlfn.XLOOKUP(事故加停電時間!$B376,饋線資料表[饋線
代號],饋線資料表[S/S],"找不到")</f>
        <v>找不到</v>
      </c>
      <c r="Y376" s="1578" t="str">
        <f>_xlfn.XLOOKUP(事故加停電時間!$B376,饋線資料表[饋線
代號],饋線資料表[饋線別],"找不到")</f>
        <v>找不到</v>
      </c>
      <c r="Z376" s="1579"/>
      <c r="AA376" s="1723"/>
      <c r="AB376" s="1763"/>
      <c r="AC376" s="1600"/>
      <c r="AD376" s="1578"/>
      <c r="AE376" s="1583">
        <f>_xlfn.XLOOKUP(事故加停電時間!$B376,線名!$A$4:$A$3600,線名!$S$4:$S$3600,"找不到")</f>
        <v>0</v>
      </c>
      <c r="AF376" s="1795"/>
      <c r="AG376" s="1585"/>
      <c r="AH376" s="1586"/>
    </row>
    <row r="377" spans="2:34" ht="14.45" customHeight="1">
      <c r="B377" s="1754"/>
      <c r="C377" s="1755"/>
      <c r="D377" s="1750"/>
      <c r="E377" s="1553"/>
      <c r="F377" s="1553"/>
      <c r="G377" s="1554">
        <f t="shared" si="98"/>
        <v>0</v>
      </c>
      <c r="H377" s="1554">
        <f t="shared" si="99"/>
        <v>0</v>
      </c>
      <c r="I377" s="1650"/>
      <c r="J377" s="1650"/>
      <c r="K377" s="1556">
        <f t="shared" si="100"/>
        <v>0</v>
      </c>
      <c r="L377" s="1556">
        <f t="shared" si="101"/>
        <v>0</v>
      </c>
      <c r="M377" s="1650"/>
      <c r="N377" s="1650"/>
      <c r="O377" s="1556">
        <f t="shared" si="102"/>
        <v>0</v>
      </c>
      <c r="P377" s="1556">
        <f t="shared" si="103"/>
        <v>0</v>
      </c>
      <c r="Q377" s="1556"/>
      <c r="R377" s="1557">
        <f t="shared" si="109"/>
        <v>0</v>
      </c>
      <c r="S377" s="1557">
        <f t="shared" si="110"/>
        <v>0</v>
      </c>
      <c r="T377" s="1556">
        <f t="shared" si="111"/>
        <v>0</v>
      </c>
      <c r="U377" s="1556">
        <f t="shared" si="104"/>
        <v>0</v>
      </c>
      <c r="V377" s="1556">
        <f t="shared" si="105"/>
        <v>0</v>
      </c>
      <c r="W377" s="1651"/>
      <c r="X377" s="1560" t="str">
        <f>_xlfn.XLOOKUP(事故加停電時間!$B377,饋線資料表[饋線
代號],饋線資料表[S/S],"找不到")</f>
        <v>找不到</v>
      </c>
      <c r="Y377" s="1560" t="str">
        <f>_xlfn.XLOOKUP(事故加停電時間!$B377,饋線資料表[饋線
代號],饋線資料表[饋線別],"找不到")</f>
        <v>找不到</v>
      </c>
      <c r="Z377" s="1589"/>
      <c r="AA377" s="1724"/>
      <c r="AB377" s="1757"/>
      <c r="AC377" s="1595"/>
      <c r="AD377" s="1560"/>
      <c r="AE377" s="1564">
        <f>_xlfn.XLOOKUP(事故加停電時間!$B377,線名!$A$4:$A$3600,線名!$S$4:$S$3600,"找不到")</f>
        <v>0</v>
      </c>
      <c r="AF377" s="1794"/>
      <c r="AG377" s="1566"/>
      <c r="AH377" s="1567"/>
    </row>
    <row r="378" spans="2:34" ht="14.45" customHeight="1">
      <c r="B378" s="1760"/>
      <c r="C378" s="1761"/>
      <c r="D378" s="1718"/>
      <c r="E378" s="1571"/>
      <c r="F378" s="1571"/>
      <c r="G378" s="1572">
        <f t="shared" si="98"/>
        <v>0</v>
      </c>
      <c r="H378" s="1572">
        <f t="shared" si="99"/>
        <v>0</v>
      </c>
      <c r="I378" s="1644"/>
      <c r="J378" s="1644"/>
      <c r="K378" s="1574">
        <f t="shared" si="100"/>
        <v>0</v>
      </c>
      <c r="L378" s="1574">
        <f t="shared" si="101"/>
        <v>0</v>
      </c>
      <c r="M378" s="1644"/>
      <c r="N378" s="1644"/>
      <c r="O378" s="1574">
        <f t="shared" si="102"/>
        <v>0</v>
      </c>
      <c r="P378" s="1574">
        <f t="shared" si="103"/>
        <v>0</v>
      </c>
      <c r="Q378" s="1574"/>
      <c r="R378" s="1575">
        <f t="shared" si="109"/>
        <v>0</v>
      </c>
      <c r="S378" s="1575">
        <f t="shared" si="110"/>
        <v>0</v>
      </c>
      <c r="T378" s="1574">
        <f t="shared" si="111"/>
        <v>0</v>
      </c>
      <c r="U378" s="1556">
        <f t="shared" si="104"/>
        <v>0</v>
      </c>
      <c r="V378" s="1556">
        <f t="shared" si="105"/>
        <v>0</v>
      </c>
      <c r="W378" s="1645"/>
      <c r="X378" s="1578" t="str">
        <f>_xlfn.XLOOKUP(事故加停電時間!$B378,饋線資料表[饋線
代號],饋線資料表[S/S],"找不到")</f>
        <v>找不到</v>
      </c>
      <c r="Y378" s="1578" t="str">
        <f>_xlfn.XLOOKUP(事故加停電時間!$B378,饋線資料表[饋線
代號],饋線資料表[饋線別],"找不到")</f>
        <v>找不到</v>
      </c>
      <c r="Z378" s="1579"/>
      <c r="AA378" s="1723"/>
      <c r="AB378" s="1763"/>
      <c r="AC378" s="1600"/>
      <c r="AD378" s="1578"/>
      <c r="AE378" s="1583">
        <f>_xlfn.XLOOKUP(事故加停電時間!$B378,線名!$A$4:$A$3600,線名!$S$4:$S$3600,"找不到")</f>
        <v>0</v>
      </c>
      <c r="AF378" s="1795"/>
      <c r="AG378" s="1585"/>
      <c r="AH378" s="1586"/>
    </row>
    <row r="379" spans="2:34" ht="14.45" customHeight="1">
      <c r="B379" s="1754"/>
      <c r="C379" s="1755"/>
      <c r="D379" s="1750"/>
      <c r="E379" s="1553"/>
      <c r="F379" s="1553"/>
      <c r="G379" s="1554">
        <f t="shared" si="98"/>
        <v>0</v>
      </c>
      <c r="H379" s="1554">
        <f t="shared" si="99"/>
        <v>0</v>
      </c>
      <c r="I379" s="1650"/>
      <c r="J379" s="1650"/>
      <c r="K379" s="1556">
        <f t="shared" si="100"/>
        <v>0</v>
      </c>
      <c r="L379" s="1556">
        <f t="shared" si="101"/>
        <v>0</v>
      </c>
      <c r="M379" s="1650"/>
      <c r="N379" s="1650"/>
      <c r="O379" s="1556">
        <f t="shared" si="102"/>
        <v>0</v>
      </c>
      <c r="P379" s="1556">
        <f t="shared" si="103"/>
        <v>0</v>
      </c>
      <c r="Q379" s="1556"/>
      <c r="R379" s="1557">
        <f t="shared" si="109"/>
        <v>0</v>
      </c>
      <c r="S379" s="1557">
        <f t="shared" si="110"/>
        <v>0</v>
      </c>
      <c r="T379" s="1556">
        <f t="shared" si="111"/>
        <v>0</v>
      </c>
      <c r="U379" s="1556">
        <f t="shared" si="104"/>
        <v>0</v>
      </c>
      <c r="V379" s="1556">
        <f t="shared" si="105"/>
        <v>0</v>
      </c>
      <c r="W379" s="1651"/>
      <c r="X379" s="1560" t="str">
        <f>_xlfn.XLOOKUP(事故加停電時間!$B379,饋線資料表[饋線
代號],饋線資料表[S/S],"找不到")</f>
        <v>找不到</v>
      </c>
      <c r="Y379" s="1560" t="str">
        <f>_xlfn.XLOOKUP(事故加停電時間!$B379,饋線資料表[饋線
代號],饋線資料表[饋線別],"找不到")</f>
        <v>找不到</v>
      </c>
      <c r="Z379" s="1589"/>
      <c r="AA379" s="1724"/>
      <c r="AB379" s="1757"/>
      <c r="AC379" s="1595"/>
      <c r="AD379" s="1560"/>
      <c r="AE379" s="1564">
        <f>_xlfn.XLOOKUP(事故加停電時間!$B379,線名!$A$4:$A$3600,線名!$S$4:$S$3600,"找不到")</f>
        <v>0</v>
      </c>
      <c r="AF379" s="1794"/>
      <c r="AG379" s="1566"/>
      <c r="AH379" s="1567"/>
    </row>
    <row r="380" spans="2:34" ht="14.45" customHeight="1">
      <c r="B380" s="1760"/>
      <c r="C380" s="1761"/>
      <c r="D380" s="1718"/>
      <c r="E380" s="1571"/>
      <c r="F380" s="1571"/>
      <c r="G380" s="1572">
        <f t="shared" si="98"/>
        <v>0</v>
      </c>
      <c r="H380" s="1572">
        <f t="shared" si="99"/>
        <v>0</v>
      </c>
      <c r="I380" s="1644"/>
      <c r="J380" s="1644"/>
      <c r="K380" s="1574">
        <f t="shared" si="100"/>
        <v>0</v>
      </c>
      <c r="L380" s="1574">
        <f t="shared" si="101"/>
        <v>0</v>
      </c>
      <c r="M380" s="1644"/>
      <c r="N380" s="1644"/>
      <c r="O380" s="1574">
        <f t="shared" si="102"/>
        <v>0</v>
      </c>
      <c r="P380" s="1574">
        <f t="shared" si="103"/>
        <v>0</v>
      </c>
      <c r="Q380" s="1574"/>
      <c r="R380" s="1575">
        <f t="shared" si="109"/>
        <v>0</v>
      </c>
      <c r="S380" s="1575">
        <f t="shared" si="110"/>
        <v>0</v>
      </c>
      <c r="T380" s="1574">
        <f t="shared" si="111"/>
        <v>0</v>
      </c>
      <c r="U380" s="1556">
        <f t="shared" si="104"/>
        <v>0</v>
      </c>
      <c r="V380" s="1556">
        <f t="shared" si="105"/>
        <v>0</v>
      </c>
      <c r="W380" s="1645"/>
      <c r="X380" s="1578" t="str">
        <f>_xlfn.XLOOKUP(事故加停電時間!$B380,饋線資料表[饋線
代號],饋線資料表[S/S],"找不到")</f>
        <v>找不到</v>
      </c>
      <c r="Y380" s="1578" t="str">
        <f>_xlfn.XLOOKUP(事故加停電時間!$B380,饋線資料表[饋線
代號],饋線資料表[饋線別],"找不到")</f>
        <v>找不到</v>
      </c>
      <c r="Z380" s="1579"/>
      <c r="AA380" s="1723"/>
      <c r="AB380" s="1763"/>
      <c r="AC380" s="1600"/>
      <c r="AD380" s="1578"/>
      <c r="AE380" s="1583">
        <f>_xlfn.XLOOKUP(事故加停電時間!$B380,線名!$A$4:$A$3600,線名!$S$4:$S$3600,"找不到")</f>
        <v>0</v>
      </c>
      <c r="AF380" s="1795"/>
      <c r="AG380" s="1585"/>
      <c r="AH380" s="1586"/>
    </row>
    <row r="381" spans="2:34" ht="14.45" customHeight="1">
      <c r="B381" s="1754"/>
      <c r="C381" s="1755"/>
      <c r="D381" s="1750"/>
      <c r="E381" s="1553"/>
      <c r="F381" s="1553"/>
      <c r="G381" s="1554">
        <f t="shared" si="98"/>
        <v>0</v>
      </c>
      <c r="H381" s="1554">
        <f t="shared" si="99"/>
        <v>0</v>
      </c>
      <c r="I381" s="1650"/>
      <c r="J381" s="1650"/>
      <c r="K381" s="1556">
        <f t="shared" si="100"/>
        <v>0</v>
      </c>
      <c r="L381" s="1556">
        <f t="shared" si="101"/>
        <v>0</v>
      </c>
      <c r="M381" s="1650"/>
      <c r="N381" s="1650"/>
      <c r="O381" s="1556">
        <f t="shared" si="102"/>
        <v>0</v>
      </c>
      <c r="P381" s="1556">
        <f t="shared" si="103"/>
        <v>0</v>
      </c>
      <c r="Q381" s="1556"/>
      <c r="R381" s="1557">
        <f t="shared" si="109"/>
        <v>0</v>
      </c>
      <c r="S381" s="1557">
        <f t="shared" si="110"/>
        <v>0</v>
      </c>
      <c r="T381" s="1556">
        <f t="shared" si="111"/>
        <v>0</v>
      </c>
      <c r="U381" s="1556">
        <f t="shared" si="104"/>
        <v>0</v>
      </c>
      <c r="V381" s="1556">
        <f t="shared" si="105"/>
        <v>0</v>
      </c>
      <c r="W381" s="1651"/>
      <c r="X381" s="1560" t="str">
        <f>_xlfn.XLOOKUP(事故加停電時間!$B381,饋線資料表[饋線
代號],饋線資料表[S/S],"找不到")</f>
        <v>找不到</v>
      </c>
      <c r="Y381" s="1560" t="str">
        <f>_xlfn.XLOOKUP(事故加停電時間!$B381,饋線資料表[饋線
代號],饋線資料表[饋線別],"找不到")</f>
        <v>找不到</v>
      </c>
      <c r="Z381" s="1589"/>
      <c r="AA381" s="1724"/>
      <c r="AB381" s="1757"/>
      <c r="AC381" s="1595"/>
      <c r="AD381" s="1560"/>
      <c r="AE381" s="1564">
        <f>_xlfn.XLOOKUP(事故加停電時間!$B381,線名!$A$4:$A$3600,線名!$S$4:$S$3600,"找不到")</f>
        <v>0</v>
      </c>
      <c r="AF381" s="1794"/>
      <c r="AG381" s="1566"/>
      <c r="AH381" s="1567"/>
    </row>
    <row r="382" spans="2:34" ht="14.45" customHeight="1">
      <c r="B382" s="1760"/>
      <c r="C382" s="1761"/>
      <c r="D382" s="1718"/>
      <c r="E382" s="1571"/>
      <c r="F382" s="1571"/>
      <c r="G382" s="1572">
        <f t="shared" si="98"/>
        <v>0</v>
      </c>
      <c r="H382" s="1572">
        <f t="shared" si="99"/>
        <v>0</v>
      </c>
      <c r="I382" s="1644"/>
      <c r="J382" s="1644"/>
      <c r="K382" s="1574">
        <f t="shared" si="100"/>
        <v>0</v>
      </c>
      <c r="L382" s="1574">
        <f t="shared" si="101"/>
        <v>0</v>
      </c>
      <c r="M382" s="1644"/>
      <c r="N382" s="1644"/>
      <c r="O382" s="1574">
        <f t="shared" si="102"/>
        <v>0</v>
      </c>
      <c r="P382" s="1574">
        <f t="shared" si="103"/>
        <v>0</v>
      </c>
      <c r="Q382" s="1574"/>
      <c r="R382" s="1575">
        <f t="shared" si="109"/>
        <v>0</v>
      </c>
      <c r="S382" s="1575">
        <f t="shared" si="110"/>
        <v>0</v>
      </c>
      <c r="T382" s="1574">
        <f t="shared" si="111"/>
        <v>0</v>
      </c>
      <c r="U382" s="1556">
        <f t="shared" si="104"/>
        <v>0</v>
      </c>
      <c r="V382" s="1556">
        <f t="shared" si="105"/>
        <v>0</v>
      </c>
      <c r="W382" s="1645"/>
      <c r="X382" s="1578" t="str">
        <f>_xlfn.XLOOKUP(事故加停電時間!$B382,饋線資料表[饋線
代號],饋線資料表[S/S],"找不到")</f>
        <v>找不到</v>
      </c>
      <c r="Y382" s="1578" t="str">
        <f>_xlfn.XLOOKUP(事故加停電時間!$B382,饋線資料表[饋線
代號],饋線資料表[饋線別],"找不到")</f>
        <v>找不到</v>
      </c>
      <c r="Z382" s="1579"/>
      <c r="AA382" s="1723"/>
      <c r="AB382" s="1763"/>
      <c r="AC382" s="1600"/>
      <c r="AD382" s="1578"/>
      <c r="AE382" s="1583">
        <f>_xlfn.XLOOKUP(事故加停電時間!$B382,線名!$A$4:$A$3600,線名!$S$4:$S$3600,"找不到")</f>
        <v>0</v>
      </c>
      <c r="AF382" s="1795"/>
      <c r="AG382" s="1585"/>
      <c r="AH382" s="1586"/>
    </row>
    <row r="383" spans="2:34" ht="14.45" customHeight="1">
      <c r="B383" s="1754"/>
      <c r="C383" s="1755"/>
      <c r="D383" s="1750"/>
      <c r="E383" s="1553"/>
      <c r="F383" s="1553"/>
      <c r="G383" s="1554">
        <f t="shared" si="98"/>
        <v>0</v>
      </c>
      <c r="H383" s="1554">
        <f t="shared" si="99"/>
        <v>0</v>
      </c>
      <c r="I383" s="1650"/>
      <c r="J383" s="1650"/>
      <c r="K383" s="1556">
        <f t="shared" si="100"/>
        <v>0</v>
      </c>
      <c r="L383" s="1556">
        <f t="shared" si="101"/>
        <v>0</v>
      </c>
      <c r="M383" s="1650"/>
      <c r="N383" s="1650"/>
      <c r="O383" s="1556">
        <f t="shared" si="102"/>
        <v>0</v>
      </c>
      <c r="P383" s="1556">
        <f t="shared" si="103"/>
        <v>0</v>
      </c>
      <c r="Q383" s="1556"/>
      <c r="R383" s="1557">
        <f t="shared" si="109"/>
        <v>0</v>
      </c>
      <c r="S383" s="1557">
        <f t="shared" si="110"/>
        <v>0</v>
      </c>
      <c r="T383" s="1556">
        <f t="shared" si="111"/>
        <v>0</v>
      </c>
      <c r="U383" s="1556">
        <f t="shared" si="104"/>
        <v>0</v>
      </c>
      <c r="V383" s="1556">
        <f t="shared" si="105"/>
        <v>0</v>
      </c>
      <c r="W383" s="1651"/>
      <c r="X383" s="1560" t="str">
        <f>_xlfn.XLOOKUP(事故加停電時間!$B383,饋線資料表[饋線
代號],饋線資料表[S/S],"找不到")</f>
        <v>找不到</v>
      </c>
      <c r="Y383" s="1560" t="str">
        <f>_xlfn.XLOOKUP(事故加停電時間!$B383,饋線資料表[饋線
代號],饋線資料表[饋線別],"找不到")</f>
        <v>找不到</v>
      </c>
      <c r="Z383" s="1589"/>
      <c r="AA383" s="1724"/>
      <c r="AB383" s="1757"/>
      <c r="AC383" s="1595"/>
      <c r="AD383" s="1560"/>
      <c r="AE383" s="1564">
        <f>_xlfn.XLOOKUP(事故加停電時間!$B383,線名!$A$4:$A$3600,線名!$S$4:$S$3600,"找不到")</f>
        <v>0</v>
      </c>
      <c r="AF383" s="1794"/>
      <c r="AG383" s="1566"/>
      <c r="AH383" s="1567"/>
    </row>
    <row r="384" spans="2:34" ht="14.45" customHeight="1">
      <c r="B384" s="1760"/>
      <c r="C384" s="1761"/>
      <c r="D384" s="1718"/>
      <c r="E384" s="1571"/>
      <c r="F384" s="1571"/>
      <c r="G384" s="1572">
        <f t="shared" si="98"/>
        <v>0</v>
      </c>
      <c r="H384" s="1572">
        <f t="shared" si="99"/>
        <v>0</v>
      </c>
      <c r="I384" s="1644"/>
      <c r="J384" s="1644"/>
      <c r="K384" s="1574">
        <f t="shared" si="100"/>
        <v>0</v>
      </c>
      <c r="L384" s="1574">
        <f t="shared" si="101"/>
        <v>0</v>
      </c>
      <c r="M384" s="1644"/>
      <c r="N384" s="1644"/>
      <c r="O384" s="1574">
        <f t="shared" si="102"/>
        <v>0</v>
      </c>
      <c r="P384" s="1574">
        <f t="shared" si="103"/>
        <v>0</v>
      </c>
      <c r="Q384" s="1574"/>
      <c r="R384" s="1575">
        <f t="shared" si="109"/>
        <v>0</v>
      </c>
      <c r="S384" s="1575">
        <f t="shared" si="110"/>
        <v>0</v>
      </c>
      <c r="T384" s="1574">
        <f t="shared" si="111"/>
        <v>0</v>
      </c>
      <c r="U384" s="1556">
        <f t="shared" si="104"/>
        <v>0</v>
      </c>
      <c r="V384" s="1556">
        <f t="shared" si="105"/>
        <v>0</v>
      </c>
      <c r="W384" s="1645"/>
      <c r="X384" s="1578" t="str">
        <f>_xlfn.XLOOKUP(事故加停電時間!$B384,饋線資料表[饋線
代號],饋線資料表[S/S],"找不到")</f>
        <v>找不到</v>
      </c>
      <c r="Y384" s="1578" t="str">
        <f>_xlfn.XLOOKUP(事故加停電時間!$B384,饋線資料表[饋線
代號],饋線資料表[饋線別],"找不到")</f>
        <v>找不到</v>
      </c>
      <c r="Z384" s="1579"/>
      <c r="AA384" s="1723"/>
      <c r="AB384" s="1763"/>
      <c r="AC384" s="1600"/>
      <c r="AD384" s="1578"/>
      <c r="AE384" s="1583">
        <f>_xlfn.XLOOKUP(事故加停電時間!$B384,線名!$A$4:$A$3600,線名!$S$4:$S$3600,"找不到")</f>
        <v>0</v>
      </c>
      <c r="AF384" s="1795"/>
      <c r="AG384" s="1585"/>
      <c r="AH384" s="1586"/>
    </row>
    <row r="385" spans="2:34" ht="14.45" customHeight="1">
      <c r="B385" s="1754"/>
      <c r="C385" s="1755"/>
      <c r="D385" s="1750"/>
      <c r="E385" s="1553"/>
      <c r="F385" s="1553"/>
      <c r="G385" s="1554">
        <f t="shared" si="98"/>
        <v>0</v>
      </c>
      <c r="H385" s="1554">
        <f t="shared" si="99"/>
        <v>0</v>
      </c>
      <c r="I385" s="1650"/>
      <c r="J385" s="1650"/>
      <c r="K385" s="1556">
        <f t="shared" si="100"/>
        <v>0</v>
      </c>
      <c r="L385" s="1556">
        <f t="shared" si="101"/>
        <v>0</v>
      </c>
      <c r="M385" s="1650"/>
      <c r="N385" s="1650"/>
      <c r="O385" s="1556">
        <f t="shared" si="102"/>
        <v>0</v>
      </c>
      <c r="P385" s="1556">
        <f t="shared" si="103"/>
        <v>0</v>
      </c>
      <c r="Q385" s="1556"/>
      <c r="R385" s="1557">
        <f t="shared" si="109"/>
        <v>0</v>
      </c>
      <c r="S385" s="1557">
        <f t="shared" si="110"/>
        <v>0</v>
      </c>
      <c r="T385" s="1556">
        <f t="shared" si="111"/>
        <v>0</v>
      </c>
      <c r="U385" s="1556">
        <f t="shared" si="104"/>
        <v>0</v>
      </c>
      <c r="V385" s="1556">
        <f t="shared" si="105"/>
        <v>0</v>
      </c>
      <c r="W385" s="1651"/>
      <c r="X385" s="1560" t="str">
        <f>_xlfn.XLOOKUP(事故加停電時間!$B385,饋線資料表[饋線
代號],饋線資料表[S/S],"找不到")</f>
        <v>找不到</v>
      </c>
      <c r="Y385" s="1560" t="str">
        <f>_xlfn.XLOOKUP(事故加停電時間!$B385,饋線資料表[饋線
代號],饋線資料表[饋線別],"找不到")</f>
        <v>找不到</v>
      </c>
      <c r="Z385" s="1589"/>
      <c r="AA385" s="1724"/>
      <c r="AB385" s="1757"/>
      <c r="AC385" s="1595"/>
      <c r="AD385" s="1560"/>
      <c r="AE385" s="1564">
        <f>_xlfn.XLOOKUP(事故加停電時間!$B385,線名!$A$4:$A$3600,線名!$S$4:$S$3600,"找不到")</f>
        <v>0</v>
      </c>
      <c r="AF385" s="1794"/>
      <c r="AG385" s="1566"/>
      <c r="AH385" s="1567"/>
    </row>
    <row r="386" spans="2:34" ht="14.45" customHeight="1">
      <c r="B386" s="1760"/>
      <c r="C386" s="1761"/>
      <c r="D386" s="1718"/>
      <c r="E386" s="1571"/>
      <c r="F386" s="1571"/>
      <c r="G386" s="1572">
        <f t="shared" si="98"/>
        <v>0</v>
      </c>
      <c r="H386" s="1572">
        <f t="shared" si="99"/>
        <v>0</v>
      </c>
      <c r="I386" s="1644"/>
      <c r="J386" s="1644"/>
      <c r="K386" s="1574">
        <f t="shared" si="100"/>
        <v>0</v>
      </c>
      <c r="L386" s="1574">
        <f t="shared" si="101"/>
        <v>0</v>
      </c>
      <c r="M386" s="1644"/>
      <c r="N386" s="1644"/>
      <c r="O386" s="1574">
        <f t="shared" si="102"/>
        <v>0</v>
      </c>
      <c r="P386" s="1574">
        <f t="shared" si="103"/>
        <v>0</v>
      </c>
      <c r="Q386" s="1574"/>
      <c r="R386" s="1575">
        <f t="shared" si="109"/>
        <v>0</v>
      </c>
      <c r="S386" s="1575">
        <f t="shared" si="110"/>
        <v>0</v>
      </c>
      <c r="T386" s="1574">
        <f t="shared" si="111"/>
        <v>0</v>
      </c>
      <c r="U386" s="1556">
        <f t="shared" si="104"/>
        <v>0</v>
      </c>
      <c r="V386" s="1556">
        <f t="shared" si="105"/>
        <v>0</v>
      </c>
      <c r="W386" s="1645"/>
      <c r="X386" s="1578" t="str">
        <f>_xlfn.XLOOKUP(事故加停電時間!$B386,饋線資料表[饋線
代號],饋線資料表[S/S],"找不到")</f>
        <v>找不到</v>
      </c>
      <c r="Y386" s="1578" t="str">
        <f>_xlfn.XLOOKUP(事故加停電時間!$B386,饋線資料表[饋線
代號],饋線資料表[饋線別],"找不到")</f>
        <v>找不到</v>
      </c>
      <c r="Z386" s="1579"/>
      <c r="AA386" s="1723"/>
      <c r="AB386" s="1763"/>
      <c r="AC386" s="1600"/>
      <c r="AD386" s="1578"/>
      <c r="AE386" s="1583">
        <f>_xlfn.XLOOKUP(事故加停電時間!$B386,線名!$A$4:$A$3600,線名!$S$4:$S$3600,"找不到")</f>
        <v>0</v>
      </c>
      <c r="AF386" s="1795"/>
      <c r="AG386" s="1585"/>
      <c r="AH386" s="1586"/>
    </row>
    <row r="387" spans="2:34" ht="14.45" customHeight="1">
      <c r="B387" s="1754"/>
      <c r="C387" s="1755"/>
      <c r="D387" s="1750"/>
      <c r="E387" s="1553"/>
      <c r="F387" s="1553"/>
      <c r="G387" s="1554">
        <f t="shared" si="98"/>
        <v>0</v>
      </c>
      <c r="H387" s="1554">
        <f t="shared" si="99"/>
        <v>0</v>
      </c>
      <c r="I387" s="1650"/>
      <c r="J387" s="1650"/>
      <c r="K387" s="1556">
        <f t="shared" si="100"/>
        <v>0</v>
      </c>
      <c r="L387" s="1556">
        <f t="shared" si="101"/>
        <v>0</v>
      </c>
      <c r="M387" s="1650"/>
      <c r="N387" s="1650"/>
      <c r="O387" s="1556">
        <f t="shared" si="102"/>
        <v>0</v>
      </c>
      <c r="P387" s="1556">
        <f t="shared" si="103"/>
        <v>0</v>
      </c>
      <c r="Q387" s="1556"/>
      <c r="R387" s="1557">
        <f t="shared" si="109"/>
        <v>0</v>
      </c>
      <c r="S387" s="1557">
        <f t="shared" si="110"/>
        <v>0</v>
      </c>
      <c r="T387" s="1556">
        <f t="shared" si="111"/>
        <v>0</v>
      </c>
      <c r="U387" s="1556">
        <f t="shared" si="104"/>
        <v>0</v>
      </c>
      <c r="V387" s="1556">
        <f t="shared" si="105"/>
        <v>0</v>
      </c>
      <c r="W387" s="1651"/>
      <c r="X387" s="1560" t="str">
        <f>_xlfn.XLOOKUP(事故加停電時間!$B387,饋線資料表[饋線
代號],饋線資料表[S/S],"找不到")</f>
        <v>找不到</v>
      </c>
      <c r="Y387" s="1560" t="str">
        <f>_xlfn.XLOOKUP(事故加停電時間!$B387,饋線資料表[饋線
代號],饋線資料表[饋線別],"找不到")</f>
        <v>找不到</v>
      </c>
      <c r="Z387" s="1589"/>
      <c r="AA387" s="1724"/>
      <c r="AB387" s="1757"/>
      <c r="AC387" s="1595"/>
      <c r="AD387" s="1560"/>
      <c r="AE387" s="1564">
        <f>_xlfn.XLOOKUP(事故加停電時間!$B387,線名!$A$4:$A$3600,線名!$S$4:$S$3600,"找不到")</f>
        <v>0</v>
      </c>
      <c r="AF387" s="1794"/>
      <c r="AG387" s="1566"/>
      <c r="AH387" s="1567"/>
    </row>
    <row r="388" spans="2:34" ht="14.45" customHeight="1">
      <c r="B388" s="1760"/>
      <c r="C388" s="1761"/>
      <c r="D388" s="1718"/>
      <c r="E388" s="1571"/>
      <c r="F388" s="1571"/>
      <c r="G388" s="1572">
        <f t="shared" si="98"/>
        <v>0</v>
      </c>
      <c r="H388" s="1572">
        <f t="shared" si="99"/>
        <v>0</v>
      </c>
      <c r="I388" s="1644"/>
      <c r="J388" s="1644"/>
      <c r="K388" s="1574">
        <f t="shared" si="100"/>
        <v>0</v>
      </c>
      <c r="L388" s="1574">
        <f t="shared" si="101"/>
        <v>0</v>
      </c>
      <c r="M388" s="1644"/>
      <c r="N388" s="1644"/>
      <c r="O388" s="1574">
        <f t="shared" si="102"/>
        <v>0</v>
      </c>
      <c r="P388" s="1574">
        <f t="shared" si="103"/>
        <v>0</v>
      </c>
      <c r="Q388" s="1574"/>
      <c r="R388" s="1575">
        <f t="shared" si="109"/>
        <v>0</v>
      </c>
      <c r="S388" s="1575">
        <f t="shared" si="110"/>
        <v>0</v>
      </c>
      <c r="T388" s="1574">
        <f t="shared" si="111"/>
        <v>0</v>
      </c>
      <c r="U388" s="1556">
        <f t="shared" si="104"/>
        <v>0</v>
      </c>
      <c r="V388" s="1556">
        <f t="shared" si="105"/>
        <v>0</v>
      </c>
      <c r="W388" s="1645"/>
      <c r="X388" s="1578" t="str">
        <f>_xlfn.XLOOKUP(事故加停電時間!$B388,饋線資料表[饋線
代號],饋線資料表[S/S],"找不到")</f>
        <v>找不到</v>
      </c>
      <c r="Y388" s="1578" t="str">
        <f>_xlfn.XLOOKUP(事故加停電時間!$B388,饋線資料表[饋線
代號],饋線資料表[饋線別],"找不到")</f>
        <v>找不到</v>
      </c>
      <c r="Z388" s="1579"/>
      <c r="AA388" s="1723"/>
      <c r="AB388" s="1763"/>
      <c r="AC388" s="1600"/>
      <c r="AD388" s="1578"/>
      <c r="AE388" s="1583">
        <f>_xlfn.XLOOKUP(事故加停電時間!$B388,線名!$A$4:$A$3600,線名!$S$4:$S$3600,"找不到")</f>
        <v>0</v>
      </c>
      <c r="AF388" s="1795"/>
      <c r="AG388" s="1585"/>
      <c r="AH388" s="1586"/>
    </row>
    <row r="389" spans="2:34" ht="14.45" customHeight="1">
      <c r="B389" s="1754"/>
      <c r="C389" s="1755"/>
      <c r="D389" s="1750"/>
      <c r="E389" s="1553"/>
      <c r="F389" s="1553"/>
      <c r="G389" s="1554">
        <f t="shared" si="98"/>
        <v>0</v>
      </c>
      <c r="H389" s="1554">
        <f t="shared" si="99"/>
        <v>0</v>
      </c>
      <c r="I389" s="1650"/>
      <c r="J389" s="1650"/>
      <c r="K389" s="1556">
        <f t="shared" si="100"/>
        <v>0</v>
      </c>
      <c r="L389" s="1556">
        <f t="shared" si="101"/>
        <v>0</v>
      </c>
      <c r="M389" s="1650"/>
      <c r="N389" s="1650"/>
      <c r="O389" s="1556">
        <f t="shared" si="102"/>
        <v>0</v>
      </c>
      <c r="P389" s="1556">
        <f t="shared" si="103"/>
        <v>0</v>
      </c>
      <c r="Q389" s="1556"/>
      <c r="R389" s="1557">
        <f t="shared" si="109"/>
        <v>0</v>
      </c>
      <c r="S389" s="1557">
        <f t="shared" si="110"/>
        <v>0</v>
      </c>
      <c r="T389" s="1556">
        <f t="shared" si="111"/>
        <v>0</v>
      </c>
      <c r="U389" s="1556">
        <f t="shared" si="104"/>
        <v>0</v>
      </c>
      <c r="V389" s="1556">
        <f t="shared" si="105"/>
        <v>0</v>
      </c>
      <c r="W389" s="1651"/>
      <c r="X389" s="1560" t="str">
        <f>_xlfn.XLOOKUP(事故加停電時間!$B389,饋線資料表[饋線
代號],饋線資料表[S/S],"找不到")</f>
        <v>找不到</v>
      </c>
      <c r="Y389" s="1560" t="str">
        <f>_xlfn.XLOOKUP(事故加停電時間!$B389,饋線資料表[饋線
代號],饋線資料表[饋線別],"找不到")</f>
        <v>找不到</v>
      </c>
      <c r="Z389" s="1589"/>
      <c r="AA389" s="1724"/>
      <c r="AB389" s="1757"/>
      <c r="AC389" s="1595"/>
      <c r="AD389" s="1560"/>
      <c r="AE389" s="1564">
        <f>_xlfn.XLOOKUP(事故加停電時間!$B389,線名!$A$4:$A$3600,線名!$S$4:$S$3600,"找不到")</f>
        <v>0</v>
      </c>
      <c r="AF389" s="1794"/>
      <c r="AG389" s="1566"/>
      <c r="AH389" s="1567"/>
    </row>
    <row r="390" spans="2:34" ht="14.45" customHeight="1">
      <c r="B390" s="1760"/>
      <c r="C390" s="1761"/>
      <c r="D390" s="1718"/>
      <c r="E390" s="1571"/>
      <c r="F390" s="1571"/>
      <c r="G390" s="1572">
        <f t="shared" si="98"/>
        <v>0</v>
      </c>
      <c r="H390" s="1572">
        <f t="shared" si="99"/>
        <v>0</v>
      </c>
      <c r="I390" s="1644"/>
      <c r="J390" s="1644"/>
      <c r="K390" s="1574">
        <f t="shared" si="100"/>
        <v>0</v>
      </c>
      <c r="L390" s="1574">
        <f t="shared" si="101"/>
        <v>0</v>
      </c>
      <c r="M390" s="1644"/>
      <c r="N390" s="1644"/>
      <c r="O390" s="1574">
        <f t="shared" si="102"/>
        <v>0</v>
      </c>
      <c r="P390" s="1574">
        <f t="shared" si="103"/>
        <v>0</v>
      </c>
      <c r="Q390" s="1574"/>
      <c r="R390" s="1575">
        <f t="shared" si="109"/>
        <v>0</v>
      </c>
      <c r="S390" s="1575">
        <f t="shared" si="110"/>
        <v>0</v>
      </c>
      <c r="T390" s="1574">
        <f t="shared" si="111"/>
        <v>0</v>
      </c>
      <c r="U390" s="1556">
        <f t="shared" si="104"/>
        <v>0</v>
      </c>
      <c r="V390" s="1556">
        <f t="shared" si="105"/>
        <v>0</v>
      </c>
      <c r="W390" s="1645"/>
      <c r="X390" s="1578" t="str">
        <f>_xlfn.XLOOKUP(事故加停電時間!$B390,饋線資料表[饋線
代號],饋線資料表[S/S],"找不到")</f>
        <v>找不到</v>
      </c>
      <c r="Y390" s="1578" t="str">
        <f>_xlfn.XLOOKUP(事故加停電時間!$B390,饋線資料表[饋線
代號],饋線資料表[饋線別],"找不到")</f>
        <v>找不到</v>
      </c>
      <c r="Z390" s="1579"/>
      <c r="AA390" s="1723"/>
      <c r="AB390" s="1763"/>
      <c r="AC390" s="1600"/>
      <c r="AD390" s="1578"/>
      <c r="AE390" s="1583">
        <f>_xlfn.XLOOKUP(事故加停電時間!$B390,線名!$A$4:$A$3600,線名!$S$4:$S$3600,"找不到")</f>
        <v>0</v>
      </c>
      <c r="AF390" s="1795"/>
      <c r="AG390" s="1585"/>
      <c r="AH390" s="1586"/>
    </row>
    <row r="391" spans="2:34" ht="14.45" customHeight="1">
      <c r="B391" s="1754"/>
      <c r="C391" s="1755"/>
      <c r="D391" s="1750"/>
      <c r="E391" s="1553"/>
      <c r="F391" s="1553"/>
      <c r="G391" s="1554">
        <f t="shared" si="98"/>
        <v>0</v>
      </c>
      <c r="H391" s="1554">
        <f t="shared" si="99"/>
        <v>0</v>
      </c>
      <c r="I391" s="1650"/>
      <c r="J391" s="1650"/>
      <c r="K391" s="1556">
        <f t="shared" si="100"/>
        <v>0</v>
      </c>
      <c r="L391" s="1556">
        <f t="shared" si="101"/>
        <v>0</v>
      </c>
      <c r="M391" s="1650"/>
      <c r="N391" s="1650"/>
      <c r="O391" s="1556">
        <f t="shared" si="102"/>
        <v>0</v>
      </c>
      <c r="P391" s="1556">
        <f t="shared" si="103"/>
        <v>0</v>
      </c>
      <c r="Q391" s="1556"/>
      <c r="R391" s="1557">
        <f t="shared" si="109"/>
        <v>0</v>
      </c>
      <c r="S391" s="1557">
        <f t="shared" si="110"/>
        <v>0</v>
      </c>
      <c r="T391" s="1556">
        <f t="shared" si="111"/>
        <v>0</v>
      </c>
      <c r="U391" s="1556">
        <f t="shared" si="104"/>
        <v>0</v>
      </c>
      <c r="V391" s="1556">
        <f t="shared" si="105"/>
        <v>0</v>
      </c>
      <c r="W391" s="1651"/>
      <c r="X391" s="1560" t="str">
        <f>_xlfn.XLOOKUP(事故加停電時間!$B391,饋線資料表[饋線
代號],饋線資料表[S/S],"找不到")</f>
        <v>找不到</v>
      </c>
      <c r="Y391" s="1560" t="str">
        <f>_xlfn.XLOOKUP(事故加停電時間!$B391,饋線資料表[饋線
代號],饋線資料表[饋線別],"找不到")</f>
        <v>找不到</v>
      </c>
      <c r="Z391" s="1589"/>
      <c r="AA391" s="1724"/>
      <c r="AB391" s="1757"/>
      <c r="AC391" s="1595"/>
      <c r="AD391" s="1560"/>
      <c r="AE391" s="1564">
        <f>_xlfn.XLOOKUP(事故加停電時間!$B391,線名!$A$4:$A$3600,線名!$S$4:$S$3600,"找不到")</f>
        <v>0</v>
      </c>
      <c r="AF391" s="1794"/>
      <c r="AG391" s="1566"/>
      <c r="AH391" s="1567"/>
    </row>
    <row r="392" spans="2:34" ht="14.45" customHeight="1">
      <c r="B392" s="1760"/>
      <c r="C392" s="1761"/>
      <c r="D392" s="1718"/>
      <c r="E392" s="1571"/>
      <c r="F392" s="1571"/>
      <c r="G392" s="1572">
        <f t="shared" si="98"/>
        <v>0</v>
      </c>
      <c r="H392" s="1572">
        <f t="shared" si="99"/>
        <v>0</v>
      </c>
      <c r="I392" s="1644"/>
      <c r="J392" s="1644"/>
      <c r="K392" s="1574">
        <f t="shared" si="100"/>
        <v>0</v>
      </c>
      <c r="L392" s="1574">
        <f t="shared" si="101"/>
        <v>0</v>
      </c>
      <c r="M392" s="1644"/>
      <c r="N392" s="1644"/>
      <c r="O392" s="1574">
        <f t="shared" si="102"/>
        <v>0</v>
      </c>
      <c r="P392" s="1574">
        <f t="shared" si="103"/>
        <v>0</v>
      </c>
      <c r="Q392" s="1574"/>
      <c r="R392" s="1575">
        <f t="shared" si="109"/>
        <v>0</v>
      </c>
      <c r="S392" s="1575">
        <f t="shared" si="110"/>
        <v>0</v>
      </c>
      <c r="T392" s="1574">
        <f t="shared" si="111"/>
        <v>0</v>
      </c>
      <c r="U392" s="1556">
        <f t="shared" si="104"/>
        <v>0</v>
      </c>
      <c r="V392" s="1556">
        <f t="shared" si="105"/>
        <v>0</v>
      </c>
      <c r="W392" s="1645"/>
      <c r="X392" s="1578" t="str">
        <f>_xlfn.XLOOKUP(事故加停電時間!$B392,饋線資料表[饋線
代號],饋線資料表[S/S],"找不到")</f>
        <v>找不到</v>
      </c>
      <c r="Y392" s="1578" t="str">
        <f>_xlfn.XLOOKUP(事故加停電時間!$B392,饋線資料表[饋線
代號],饋線資料表[饋線別],"找不到")</f>
        <v>找不到</v>
      </c>
      <c r="Z392" s="1579"/>
      <c r="AA392" s="1723"/>
      <c r="AB392" s="1763"/>
      <c r="AC392" s="1600"/>
      <c r="AD392" s="1578"/>
      <c r="AE392" s="1583">
        <f>_xlfn.XLOOKUP(事故加停電時間!$B392,線名!$A$4:$A$3600,線名!$S$4:$S$3600,"找不到")</f>
        <v>0</v>
      </c>
      <c r="AF392" s="1795"/>
      <c r="AG392" s="1585"/>
      <c r="AH392" s="1586"/>
    </row>
    <row r="393" spans="2:34" ht="14.45" customHeight="1">
      <c r="B393" s="1754"/>
      <c r="C393" s="1755"/>
      <c r="D393" s="1750"/>
      <c r="E393" s="1553"/>
      <c r="F393" s="1553"/>
      <c r="G393" s="1554">
        <f t="shared" si="98"/>
        <v>0</v>
      </c>
      <c r="H393" s="1554">
        <f t="shared" si="99"/>
        <v>0</v>
      </c>
      <c r="I393" s="1650"/>
      <c r="J393" s="1650"/>
      <c r="K393" s="1556">
        <f t="shared" si="100"/>
        <v>0</v>
      </c>
      <c r="L393" s="1556">
        <f t="shared" si="101"/>
        <v>0</v>
      </c>
      <c r="M393" s="1650"/>
      <c r="N393" s="1650"/>
      <c r="O393" s="1556">
        <f t="shared" si="102"/>
        <v>0</v>
      </c>
      <c r="P393" s="1556">
        <f t="shared" si="103"/>
        <v>0</v>
      </c>
      <c r="Q393" s="1556"/>
      <c r="R393" s="1557">
        <f t="shared" si="109"/>
        <v>0</v>
      </c>
      <c r="S393" s="1557">
        <f t="shared" si="110"/>
        <v>0</v>
      </c>
      <c r="T393" s="1556">
        <f t="shared" si="111"/>
        <v>0</v>
      </c>
      <c r="U393" s="1556">
        <f t="shared" si="104"/>
        <v>0</v>
      </c>
      <c r="V393" s="1556">
        <f t="shared" si="105"/>
        <v>0</v>
      </c>
      <c r="W393" s="1651"/>
      <c r="X393" s="1560" t="str">
        <f>_xlfn.XLOOKUP(事故加停電時間!$B393,饋線資料表[饋線
代號],饋線資料表[S/S],"找不到")</f>
        <v>找不到</v>
      </c>
      <c r="Y393" s="1560" t="str">
        <f>_xlfn.XLOOKUP(事故加停電時間!$B393,饋線資料表[饋線
代號],饋線資料表[饋線別],"找不到")</f>
        <v>找不到</v>
      </c>
      <c r="Z393" s="1589"/>
      <c r="AA393" s="1724"/>
      <c r="AB393" s="1757"/>
      <c r="AC393" s="1595"/>
      <c r="AD393" s="1560"/>
      <c r="AE393" s="1564">
        <f>_xlfn.XLOOKUP(事故加停電時間!$B393,線名!$A$4:$A$3600,線名!$S$4:$S$3600,"找不到")</f>
        <v>0</v>
      </c>
      <c r="AF393" s="1794"/>
      <c r="AG393" s="1566"/>
      <c r="AH393" s="1567"/>
    </row>
    <row r="394" spans="2:34" ht="14.45" customHeight="1">
      <c r="B394" s="1760"/>
      <c r="C394" s="1761"/>
      <c r="D394" s="1718"/>
      <c r="E394" s="1571"/>
      <c r="F394" s="1571"/>
      <c r="G394" s="1572">
        <f t="shared" si="98"/>
        <v>0</v>
      </c>
      <c r="H394" s="1572">
        <f t="shared" si="99"/>
        <v>0</v>
      </c>
      <c r="I394" s="1644"/>
      <c r="J394" s="1644"/>
      <c r="K394" s="1574">
        <f t="shared" si="100"/>
        <v>0</v>
      </c>
      <c r="L394" s="1574">
        <f t="shared" si="101"/>
        <v>0</v>
      </c>
      <c r="M394" s="1644"/>
      <c r="N394" s="1644"/>
      <c r="O394" s="1574">
        <f t="shared" si="102"/>
        <v>0</v>
      </c>
      <c r="P394" s="1574">
        <f t="shared" si="103"/>
        <v>0</v>
      </c>
      <c r="Q394" s="1574"/>
      <c r="R394" s="1575">
        <f t="shared" si="109"/>
        <v>0</v>
      </c>
      <c r="S394" s="1575">
        <f t="shared" si="110"/>
        <v>0</v>
      </c>
      <c r="T394" s="1574">
        <f t="shared" si="111"/>
        <v>0</v>
      </c>
      <c r="U394" s="1556">
        <f t="shared" si="104"/>
        <v>0</v>
      </c>
      <c r="V394" s="1556">
        <f t="shared" si="105"/>
        <v>0</v>
      </c>
      <c r="W394" s="1645"/>
      <c r="X394" s="1578" t="str">
        <f>_xlfn.XLOOKUP(事故加停電時間!$B394,饋線資料表[饋線
代號],饋線資料表[S/S],"找不到")</f>
        <v>找不到</v>
      </c>
      <c r="Y394" s="1578" t="str">
        <f>_xlfn.XLOOKUP(事故加停電時間!$B394,饋線資料表[饋線
代號],饋線資料表[饋線別],"找不到")</f>
        <v>找不到</v>
      </c>
      <c r="Z394" s="1579"/>
      <c r="AA394" s="1723"/>
      <c r="AB394" s="1763"/>
      <c r="AC394" s="1600"/>
      <c r="AD394" s="1578"/>
      <c r="AE394" s="1583">
        <f>_xlfn.XLOOKUP(事故加停電時間!$B394,線名!$A$4:$A$3600,線名!$S$4:$S$3600,"找不到")</f>
        <v>0</v>
      </c>
      <c r="AF394" s="1795"/>
      <c r="AG394" s="1585"/>
      <c r="AH394" s="1586"/>
    </row>
    <row r="395" spans="2:34" ht="14.45" customHeight="1">
      <c r="B395" s="1754"/>
      <c r="C395" s="1755"/>
      <c r="D395" s="1750"/>
      <c r="E395" s="1553"/>
      <c r="F395" s="1553"/>
      <c r="G395" s="1554">
        <f t="shared" si="98"/>
        <v>0</v>
      </c>
      <c r="H395" s="1554">
        <f t="shared" si="99"/>
        <v>0</v>
      </c>
      <c r="I395" s="1650"/>
      <c r="J395" s="1650"/>
      <c r="K395" s="1556">
        <f t="shared" si="100"/>
        <v>0</v>
      </c>
      <c r="L395" s="1556">
        <f t="shared" si="101"/>
        <v>0</v>
      </c>
      <c r="M395" s="1650"/>
      <c r="N395" s="1650"/>
      <c r="O395" s="1556">
        <f t="shared" si="102"/>
        <v>0</v>
      </c>
      <c r="P395" s="1556">
        <f t="shared" si="103"/>
        <v>0</v>
      </c>
      <c r="Q395" s="1556"/>
      <c r="R395" s="1557">
        <f t="shared" si="109"/>
        <v>0</v>
      </c>
      <c r="S395" s="1557">
        <f t="shared" si="110"/>
        <v>0</v>
      </c>
      <c r="T395" s="1556">
        <f t="shared" si="111"/>
        <v>0</v>
      </c>
      <c r="U395" s="1556">
        <f t="shared" ref="U395:U458" si="112">G395+K395+O395</f>
        <v>0</v>
      </c>
      <c r="V395" s="1556">
        <f t="shared" si="105"/>
        <v>0</v>
      </c>
      <c r="W395" s="1651"/>
      <c r="X395" s="1560" t="str">
        <f>_xlfn.XLOOKUP(事故加停電時間!$B395,饋線資料表[饋線
代號],饋線資料表[S/S],"找不到")</f>
        <v>找不到</v>
      </c>
      <c r="Y395" s="1560" t="str">
        <f>_xlfn.XLOOKUP(事故加停電時間!$B395,饋線資料表[饋線
代號],饋線資料表[饋線別],"找不到")</f>
        <v>找不到</v>
      </c>
      <c r="Z395" s="1589"/>
      <c r="AA395" s="1724"/>
      <c r="AB395" s="1757"/>
      <c r="AC395" s="1595"/>
      <c r="AD395" s="1560"/>
      <c r="AE395" s="1564">
        <f>_xlfn.XLOOKUP(事故加停電時間!$B395,線名!$A$4:$A$3600,線名!$S$4:$S$3600,"找不到")</f>
        <v>0</v>
      </c>
      <c r="AF395" s="1794"/>
      <c r="AG395" s="1566"/>
      <c r="AH395" s="1567"/>
    </row>
    <row r="396" spans="2:34" ht="14.45" customHeight="1">
      <c r="B396" s="1760"/>
      <c r="C396" s="1761"/>
      <c r="D396" s="1718"/>
      <c r="E396" s="1571"/>
      <c r="F396" s="1571"/>
      <c r="G396" s="1572">
        <f t="shared" si="98"/>
        <v>0</v>
      </c>
      <c r="H396" s="1572">
        <f t="shared" si="99"/>
        <v>0</v>
      </c>
      <c r="I396" s="1644"/>
      <c r="J396" s="1644"/>
      <c r="K396" s="1574">
        <f t="shared" si="100"/>
        <v>0</v>
      </c>
      <c r="L396" s="1574">
        <f t="shared" si="101"/>
        <v>0</v>
      </c>
      <c r="M396" s="1644"/>
      <c r="N396" s="1644"/>
      <c r="O396" s="1574">
        <f t="shared" si="102"/>
        <v>0</v>
      </c>
      <c r="P396" s="1574">
        <f t="shared" si="103"/>
        <v>0</v>
      </c>
      <c r="Q396" s="1574"/>
      <c r="R396" s="1575">
        <f t="shared" si="109"/>
        <v>0</v>
      </c>
      <c r="S396" s="1575">
        <f t="shared" si="110"/>
        <v>0</v>
      </c>
      <c r="T396" s="1574">
        <f t="shared" si="111"/>
        <v>0</v>
      </c>
      <c r="U396" s="1556">
        <f t="shared" si="112"/>
        <v>0</v>
      </c>
      <c r="V396" s="1556">
        <f t="shared" ref="V396:V459" si="113">H396+L396+P396</f>
        <v>0</v>
      </c>
      <c r="W396" s="1645"/>
      <c r="X396" s="1578" t="str">
        <f>_xlfn.XLOOKUP(事故加停電時間!$B396,饋線資料表[饋線
代號],饋線資料表[S/S],"找不到")</f>
        <v>找不到</v>
      </c>
      <c r="Y396" s="1578" t="str">
        <f>_xlfn.XLOOKUP(事故加停電時間!$B396,饋線資料表[饋線
代號],饋線資料表[饋線別],"找不到")</f>
        <v>找不到</v>
      </c>
      <c r="Z396" s="1579"/>
      <c r="AA396" s="1723"/>
      <c r="AB396" s="1763"/>
      <c r="AC396" s="1600"/>
      <c r="AD396" s="1578"/>
      <c r="AE396" s="1583">
        <f>_xlfn.XLOOKUP(事故加停電時間!$B396,線名!$A$4:$A$3600,線名!$S$4:$S$3600,"找不到")</f>
        <v>0</v>
      </c>
      <c r="AF396" s="1795"/>
      <c r="AG396" s="1585"/>
      <c r="AH396" s="1586"/>
    </row>
    <row r="397" spans="2:34" ht="14.45" customHeight="1">
      <c r="B397" s="1754"/>
      <c r="C397" s="1755"/>
      <c r="D397" s="1750"/>
      <c r="E397" s="1553"/>
      <c r="F397" s="1553"/>
      <c r="G397" s="1554">
        <f t="shared" si="98"/>
        <v>0</v>
      </c>
      <c r="H397" s="1554">
        <f t="shared" si="99"/>
        <v>0</v>
      </c>
      <c r="I397" s="1650"/>
      <c r="J397" s="1650"/>
      <c r="K397" s="1556">
        <f t="shared" si="100"/>
        <v>0</v>
      </c>
      <c r="L397" s="1556">
        <f t="shared" si="101"/>
        <v>0</v>
      </c>
      <c r="M397" s="1650"/>
      <c r="N397" s="1650"/>
      <c r="O397" s="1556">
        <f t="shared" si="102"/>
        <v>0</v>
      </c>
      <c r="P397" s="1556">
        <f t="shared" si="103"/>
        <v>0</v>
      </c>
      <c r="Q397" s="1556"/>
      <c r="R397" s="1557">
        <f t="shared" si="109"/>
        <v>0</v>
      </c>
      <c r="S397" s="1557">
        <f t="shared" si="110"/>
        <v>0</v>
      </c>
      <c r="T397" s="1556">
        <f t="shared" si="111"/>
        <v>0</v>
      </c>
      <c r="U397" s="1556">
        <f t="shared" si="112"/>
        <v>0</v>
      </c>
      <c r="V397" s="1556">
        <f t="shared" si="113"/>
        <v>0</v>
      </c>
      <c r="W397" s="1651"/>
      <c r="X397" s="1560" t="str">
        <f>_xlfn.XLOOKUP(事故加停電時間!$B397,饋線資料表[饋線
代號],饋線資料表[S/S],"找不到")</f>
        <v>找不到</v>
      </c>
      <c r="Y397" s="1560" t="str">
        <f>_xlfn.XLOOKUP(事故加停電時間!$B397,饋線資料表[饋線
代號],饋線資料表[饋線別],"找不到")</f>
        <v>找不到</v>
      </c>
      <c r="Z397" s="1589"/>
      <c r="AA397" s="1724"/>
      <c r="AB397" s="1757"/>
      <c r="AC397" s="1595"/>
      <c r="AD397" s="1560"/>
      <c r="AE397" s="1564">
        <f>_xlfn.XLOOKUP(事故加停電時間!$B397,線名!$A$4:$A$3600,線名!$S$4:$S$3600,"找不到")</f>
        <v>0</v>
      </c>
      <c r="AF397" s="1794"/>
      <c r="AG397" s="1566"/>
      <c r="AH397" s="1567"/>
    </row>
    <row r="398" spans="2:34" ht="14.45" customHeight="1">
      <c r="B398" s="1760"/>
      <c r="C398" s="1761"/>
      <c r="D398" s="1718"/>
      <c r="E398" s="1571"/>
      <c r="F398" s="1571"/>
      <c r="G398" s="1572">
        <f t="shared" si="98"/>
        <v>0</v>
      </c>
      <c r="H398" s="1572">
        <f t="shared" si="99"/>
        <v>0</v>
      </c>
      <c r="I398" s="1644"/>
      <c r="J398" s="1644"/>
      <c r="K398" s="1574">
        <f t="shared" si="100"/>
        <v>0</v>
      </c>
      <c r="L398" s="1574">
        <f t="shared" si="101"/>
        <v>0</v>
      </c>
      <c r="M398" s="1644"/>
      <c r="N398" s="1644"/>
      <c r="O398" s="1574">
        <f t="shared" si="102"/>
        <v>0</v>
      </c>
      <c r="P398" s="1574">
        <f t="shared" si="103"/>
        <v>0</v>
      </c>
      <c r="Q398" s="1574"/>
      <c r="R398" s="1575">
        <f t="shared" si="109"/>
        <v>0</v>
      </c>
      <c r="S398" s="1575">
        <f t="shared" si="110"/>
        <v>0</v>
      </c>
      <c r="T398" s="1574">
        <f t="shared" si="111"/>
        <v>0</v>
      </c>
      <c r="U398" s="1556">
        <f t="shared" si="112"/>
        <v>0</v>
      </c>
      <c r="V398" s="1556">
        <f t="shared" si="113"/>
        <v>0</v>
      </c>
      <c r="W398" s="1645"/>
      <c r="X398" s="1578" t="str">
        <f>_xlfn.XLOOKUP(事故加停電時間!$B398,饋線資料表[饋線
代號],饋線資料表[S/S],"找不到")</f>
        <v>找不到</v>
      </c>
      <c r="Y398" s="1578" t="str">
        <f>_xlfn.XLOOKUP(事故加停電時間!$B398,饋線資料表[饋線
代號],饋線資料表[饋線別],"找不到")</f>
        <v>找不到</v>
      </c>
      <c r="Z398" s="1579"/>
      <c r="AA398" s="1723"/>
      <c r="AB398" s="1763"/>
      <c r="AC398" s="1600"/>
      <c r="AD398" s="1578"/>
      <c r="AE398" s="1583">
        <f>_xlfn.XLOOKUP(事故加停電時間!$B398,線名!$A$4:$A$3600,線名!$S$4:$S$3600,"找不到")</f>
        <v>0</v>
      </c>
      <c r="AF398" s="1795"/>
      <c r="AG398" s="1585"/>
      <c r="AH398" s="1586"/>
    </row>
    <row r="399" spans="2:34" ht="14.45" customHeight="1">
      <c r="B399" s="1754"/>
      <c r="C399" s="1755"/>
      <c r="D399" s="1750"/>
      <c r="E399" s="1553"/>
      <c r="F399" s="1553"/>
      <c r="G399" s="1554">
        <f t="shared" si="98"/>
        <v>0</v>
      </c>
      <c r="H399" s="1554">
        <f t="shared" si="99"/>
        <v>0</v>
      </c>
      <c r="I399" s="1650"/>
      <c r="J399" s="1650"/>
      <c r="K399" s="1556">
        <f t="shared" si="100"/>
        <v>0</v>
      </c>
      <c r="L399" s="1556">
        <f t="shared" si="101"/>
        <v>0</v>
      </c>
      <c r="M399" s="1650"/>
      <c r="N399" s="1650"/>
      <c r="O399" s="1556">
        <f t="shared" si="102"/>
        <v>0</v>
      </c>
      <c r="P399" s="1556">
        <f t="shared" si="103"/>
        <v>0</v>
      </c>
      <c r="Q399" s="1556"/>
      <c r="R399" s="1557">
        <f t="shared" si="109"/>
        <v>0</v>
      </c>
      <c r="S399" s="1557">
        <f t="shared" si="110"/>
        <v>0</v>
      </c>
      <c r="T399" s="1556">
        <f t="shared" si="111"/>
        <v>0</v>
      </c>
      <c r="U399" s="1556">
        <f t="shared" si="112"/>
        <v>0</v>
      </c>
      <c r="V399" s="1556">
        <f t="shared" si="113"/>
        <v>0</v>
      </c>
      <c r="W399" s="1651"/>
      <c r="X399" s="1560" t="str">
        <f>_xlfn.XLOOKUP(事故加停電時間!$B399,饋線資料表[饋線
代號],饋線資料表[S/S],"找不到")</f>
        <v>找不到</v>
      </c>
      <c r="Y399" s="1560" t="str">
        <f>_xlfn.XLOOKUP(事故加停電時間!$B399,饋線資料表[饋線
代號],饋線資料表[饋線別],"找不到")</f>
        <v>找不到</v>
      </c>
      <c r="Z399" s="1589"/>
      <c r="AA399" s="1724"/>
      <c r="AB399" s="1757"/>
      <c r="AC399" s="1595"/>
      <c r="AD399" s="1560"/>
      <c r="AE399" s="1564">
        <f>_xlfn.XLOOKUP(事故加停電時間!$B399,線名!$A$4:$A$3600,線名!$S$4:$S$3600,"找不到")</f>
        <v>0</v>
      </c>
      <c r="AF399" s="1794"/>
      <c r="AG399" s="1566"/>
      <c r="AH399" s="1567"/>
    </row>
    <row r="400" spans="2:34" ht="14.45" customHeight="1">
      <c r="B400" s="1760"/>
      <c r="C400" s="1761"/>
      <c r="D400" s="1718"/>
      <c r="E400" s="1571"/>
      <c r="F400" s="1571"/>
      <c r="G400" s="1572">
        <f t="shared" si="98"/>
        <v>0</v>
      </c>
      <c r="H400" s="1572">
        <f t="shared" si="99"/>
        <v>0</v>
      </c>
      <c r="I400" s="1644"/>
      <c r="J400" s="1644"/>
      <c r="K400" s="1574">
        <f t="shared" si="100"/>
        <v>0</v>
      </c>
      <c r="L400" s="1574">
        <f t="shared" si="101"/>
        <v>0</v>
      </c>
      <c r="M400" s="1644"/>
      <c r="N400" s="1644"/>
      <c r="O400" s="1574">
        <f t="shared" si="102"/>
        <v>0</v>
      </c>
      <c r="P400" s="1574">
        <f t="shared" si="103"/>
        <v>0</v>
      </c>
      <c r="Q400" s="1574"/>
      <c r="R400" s="1575">
        <f t="shared" si="109"/>
        <v>0</v>
      </c>
      <c r="S400" s="1575">
        <f t="shared" si="110"/>
        <v>0</v>
      </c>
      <c r="T400" s="1574">
        <f t="shared" si="111"/>
        <v>0</v>
      </c>
      <c r="U400" s="1556">
        <f t="shared" si="112"/>
        <v>0</v>
      </c>
      <c r="V400" s="1556">
        <f t="shared" si="113"/>
        <v>0</v>
      </c>
      <c r="W400" s="1645"/>
      <c r="X400" s="1578" t="str">
        <f>_xlfn.XLOOKUP(事故加停電時間!$B400,饋線資料表[饋線
代號],饋線資料表[S/S],"找不到")</f>
        <v>找不到</v>
      </c>
      <c r="Y400" s="1578" t="str">
        <f>_xlfn.XLOOKUP(事故加停電時間!$B400,饋線資料表[饋線
代號],饋線資料表[饋線別],"找不到")</f>
        <v>找不到</v>
      </c>
      <c r="Z400" s="1579"/>
      <c r="AA400" s="1723"/>
      <c r="AB400" s="1763"/>
      <c r="AC400" s="1600"/>
      <c r="AD400" s="1578"/>
      <c r="AE400" s="1583">
        <f>_xlfn.XLOOKUP(事故加停電時間!$B400,線名!$A$4:$A$3600,線名!$S$4:$S$3600,"找不到")</f>
        <v>0</v>
      </c>
      <c r="AF400" s="1795"/>
      <c r="AG400" s="1585"/>
      <c r="AH400" s="1586"/>
    </row>
    <row r="401" spans="2:34" ht="14.45" customHeight="1">
      <c r="B401" s="1754"/>
      <c r="C401" s="1755"/>
      <c r="D401" s="1750"/>
      <c r="E401" s="1553"/>
      <c r="F401" s="1553"/>
      <c r="G401" s="1554">
        <f t="shared" si="98"/>
        <v>0</v>
      </c>
      <c r="H401" s="1554">
        <f t="shared" si="99"/>
        <v>0</v>
      </c>
      <c r="I401" s="1650"/>
      <c r="J401" s="1650"/>
      <c r="K401" s="1556">
        <f t="shared" si="100"/>
        <v>0</v>
      </c>
      <c r="L401" s="1556">
        <f t="shared" si="101"/>
        <v>0</v>
      </c>
      <c r="M401" s="1650"/>
      <c r="N401" s="1650"/>
      <c r="O401" s="1556">
        <f t="shared" si="102"/>
        <v>0</v>
      </c>
      <c r="P401" s="1556">
        <f t="shared" si="103"/>
        <v>0</v>
      </c>
      <c r="Q401" s="1556"/>
      <c r="R401" s="1557">
        <f t="shared" si="109"/>
        <v>0</v>
      </c>
      <c r="S401" s="1557">
        <f t="shared" si="110"/>
        <v>0</v>
      </c>
      <c r="T401" s="1556">
        <f t="shared" si="111"/>
        <v>0</v>
      </c>
      <c r="U401" s="1556">
        <f t="shared" si="112"/>
        <v>0</v>
      </c>
      <c r="V401" s="1556">
        <f t="shared" si="113"/>
        <v>0</v>
      </c>
      <c r="W401" s="1651"/>
      <c r="X401" s="1560" t="str">
        <f>_xlfn.XLOOKUP(事故加停電時間!$B401,饋線資料表[饋線
代號],饋線資料表[S/S],"找不到")</f>
        <v>找不到</v>
      </c>
      <c r="Y401" s="1560" t="str">
        <f>_xlfn.XLOOKUP(事故加停電時間!$B401,饋線資料表[饋線
代號],饋線資料表[饋線別],"找不到")</f>
        <v>找不到</v>
      </c>
      <c r="Z401" s="1589"/>
      <c r="AA401" s="1724"/>
      <c r="AB401" s="1757"/>
      <c r="AC401" s="1595"/>
      <c r="AD401" s="1560"/>
      <c r="AE401" s="1564">
        <f>_xlfn.XLOOKUP(事故加停電時間!$B401,線名!$A$4:$A$3600,線名!$S$4:$S$3600,"找不到")</f>
        <v>0</v>
      </c>
      <c r="AF401" s="1794"/>
      <c r="AG401" s="1566"/>
      <c r="AH401" s="1567"/>
    </row>
    <row r="402" spans="2:34" ht="14.45" customHeight="1">
      <c r="B402" s="1760"/>
      <c r="C402" s="1761"/>
      <c r="D402" s="1718"/>
      <c r="E402" s="1571"/>
      <c r="F402" s="1571"/>
      <c r="G402" s="1572">
        <f t="shared" si="98"/>
        <v>0</v>
      </c>
      <c r="H402" s="1572">
        <f t="shared" si="99"/>
        <v>0</v>
      </c>
      <c r="I402" s="1644"/>
      <c r="J402" s="1644"/>
      <c r="K402" s="1574">
        <f t="shared" si="100"/>
        <v>0</v>
      </c>
      <c r="L402" s="1574">
        <f t="shared" si="101"/>
        <v>0</v>
      </c>
      <c r="M402" s="1644"/>
      <c r="N402" s="1644"/>
      <c r="O402" s="1574">
        <f t="shared" si="102"/>
        <v>0</v>
      </c>
      <c r="P402" s="1574">
        <f t="shared" si="103"/>
        <v>0</v>
      </c>
      <c r="Q402" s="1574"/>
      <c r="R402" s="1575">
        <f t="shared" si="109"/>
        <v>0</v>
      </c>
      <c r="S402" s="1575">
        <f t="shared" si="110"/>
        <v>0</v>
      </c>
      <c r="T402" s="1574">
        <f t="shared" si="111"/>
        <v>0</v>
      </c>
      <c r="U402" s="1556">
        <f t="shared" si="112"/>
        <v>0</v>
      </c>
      <c r="V402" s="1556">
        <f t="shared" si="113"/>
        <v>0</v>
      </c>
      <c r="W402" s="1645"/>
      <c r="X402" s="1578" t="str">
        <f>_xlfn.XLOOKUP(事故加停電時間!$B402,饋線資料表[饋線
代號],饋線資料表[S/S],"找不到")</f>
        <v>找不到</v>
      </c>
      <c r="Y402" s="1578" t="str">
        <f>_xlfn.XLOOKUP(事故加停電時間!$B402,饋線資料表[饋線
代號],饋線資料表[饋線別],"找不到")</f>
        <v>找不到</v>
      </c>
      <c r="Z402" s="1579"/>
      <c r="AA402" s="1723"/>
      <c r="AB402" s="1763"/>
      <c r="AC402" s="1600"/>
      <c r="AD402" s="1578"/>
      <c r="AE402" s="1583">
        <f>_xlfn.XLOOKUP(事故加停電時間!$B402,線名!$A$4:$A$3600,線名!$S$4:$S$3600,"找不到")</f>
        <v>0</v>
      </c>
      <c r="AF402" s="1795"/>
      <c r="AG402" s="1585"/>
      <c r="AH402" s="1586"/>
    </row>
    <row r="403" spans="2:34" ht="14.45" customHeight="1">
      <c r="B403" s="1754"/>
      <c r="C403" s="1755"/>
      <c r="D403" s="1750"/>
      <c r="E403" s="1553"/>
      <c r="F403" s="1553"/>
      <c r="G403" s="1554">
        <f t="shared" si="98"/>
        <v>0</v>
      </c>
      <c r="H403" s="1554">
        <f t="shared" si="99"/>
        <v>0</v>
      </c>
      <c r="I403" s="1650"/>
      <c r="J403" s="1650"/>
      <c r="K403" s="1556">
        <f t="shared" si="100"/>
        <v>0</v>
      </c>
      <c r="L403" s="1556">
        <f t="shared" si="101"/>
        <v>0</v>
      </c>
      <c r="M403" s="1650"/>
      <c r="N403" s="1650"/>
      <c r="O403" s="1556">
        <f t="shared" si="102"/>
        <v>0</v>
      </c>
      <c r="P403" s="1556">
        <f t="shared" si="103"/>
        <v>0</v>
      </c>
      <c r="Q403" s="1556"/>
      <c r="R403" s="1557">
        <f t="shared" si="109"/>
        <v>0</v>
      </c>
      <c r="S403" s="1557">
        <f t="shared" si="110"/>
        <v>0</v>
      </c>
      <c r="T403" s="1556">
        <f t="shared" si="111"/>
        <v>0</v>
      </c>
      <c r="U403" s="1556">
        <f t="shared" si="112"/>
        <v>0</v>
      </c>
      <c r="V403" s="1556">
        <f t="shared" si="113"/>
        <v>0</v>
      </c>
      <c r="W403" s="1651"/>
      <c r="X403" s="1560" t="str">
        <f>_xlfn.XLOOKUP(事故加停電時間!$B403,饋線資料表[饋線
代號],饋線資料表[S/S],"找不到")</f>
        <v>找不到</v>
      </c>
      <c r="Y403" s="1560" t="str">
        <f>_xlfn.XLOOKUP(事故加停電時間!$B403,饋線資料表[饋線
代號],饋線資料表[饋線別],"找不到")</f>
        <v>找不到</v>
      </c>
      <c r="Z403" s="1589"/>
      <c r="AA403" s="1724"/>
      <c r="AB403" s="1757"/>
      <c r="AC403" s="1595"/>
      <c r="AD403" s="1560"/>
      <c r="AE403" s="1564">
        <f>_xlfn.XLOOKUP(事故加停電時間!$B403,線名!$A$4:$A$3600,線名!$S$4:$S$3600,"找不到")</f>
        <v>0</v>
      </c>
      <c r="AF403" s="1794"/>
      <c r="AG403" s="1566"/>
      <c r="AH403" s="1567"/>
    </row>
    <row r="404" spans="2:34" ht="14.45" customHeight="1">
      <c r="B404" s="1760"/>
      <c r="C404" s="1761"/>
      <c r="D404" s="1718"/>
      <c r="E404" s="1571"/>
      <c r="F404" s="1571"/>
      <c r="G404" s="1572">
        <f t="shared" si="98"/>
        <v>0</v>
      </c>
      <c r="H404" s="1572">
        <f t="shared" si="99"/>
        <v>0</v>
      </c>
      <c r="I404" s="1644"/>
      <c r="J404" s="1644"/>
      <c r="K404" s="1574">
        <f t="shared" si="100"/>
        <v>0</v>
      </c>
      <c r="L404" s="1574">
        <f t="shared" si="101"/>
        <v>0</v>
      </c>
      <c r="M404" s="1644"/>
      <c r="N404" s="1644"/>
      <c r="O404" s="1574">
        <f t="shared" si="102"/>
        <v>0</v>
      </c>
      <c r="P404" s="1574">
        <f t="shared" si="103"/>
        <v>0</v>
      </c>
      <c r="Q404" s="1574"/>
      <c r="R404" s="1575">
        <f t="shared" si="109"/>
        <v>0</v>
      </c>
      <c r="S404" s="1575">
        <f t="shared" si="110"/>
        <v>0</v>
      </c>
      <c r="T404" s="1574">
        <f t="shared" si="111"/>
        <v>0</v>
      </c>
      <c r="U404" s="1556">
        <f t="shared" si="112"/>
        <v>0</v>
      </c>
      <c r="V404" s="1556">
        <f t="shared" si="113"/>
        <v>0</v>
      </c>
      <c r="W404" s="1645"/>
      <c r="X404" s="1578" t="str">
        <f>_xlfn.XLOOKUP(事故加停電時間!$B404,饋線資料表[饋線
代號],饋線資料表[S/S],"找不到")</f>
        <v>找不到</v>
      </c>
      <c r="Y404" s="1578" t="str">
        <f>_xlfn.XLOOKUP(事故加停電時間!$B404,饋線資料表[饋線
代號],饋線資料表[饋線別],"找不到")</f>
        <v>找不到</v>
      </c>
      <c r="Z404" s="1579"/>
      <c r="AA404" s="1723"/>
      <c r="AB404" s="1763"/>
      <c r="AC404" s="1600"/>
      <c r="AD404" s="1578"/>
      <c r="AE404" s="1583">
        <f>_xlfn.XLOOKUP(事故加停電時間!$B404,線名!$A$4:$A$3600,線名!$S$4:$S$3600,"找不到")</f>
        <v>0</v>
      </c>
      <c r="AF404" s="1795"/>
      <c r="AG404" s="1585"/>
      <c r="AH404" s="1586"/>
    </row>
    <row r="405" spans="2:34" ht="14.45" customHeight="1">
      <c r="B405" s="1754"/>
      <c r="C405" s="1755"/>
      <c r="D405" s="1750"/>
      <c r="E405" s="1553"/>
      <c r="F405" s="1553"/>
      <c r="G405" s="1554">
        <f t="shared" si="98"/>
        <v>0</v>
      </c>
      <c r="H405" s="1554">
        <f t="shared" si="99"/>
        <v>0</v>
      </c>
      <c r="I405" s="1650"/>
      <c r="J405" s="1650"/>
      <c r="K405" s="1556">
        <f t="shared" si="100"/>
        <v>0</v>
      </c>
      <c r="L405" s="1556">
        <f t="shared" si="101"/>
        <v>0</v>
      </c>
      <c r="M405" s="1650"/>
      <c r="N405" s="1650"/>
      <c r="O405" s="1556">
        <f t="shared" si="102"/>
        <v>0</v>
      </c>
      <c r="P405" s="1556">
        <f t="shared" si="103"/>
        <v>0</v>
      </c>
      <c r="Q405" s="1556"/>
      <c r="R405" s="1557">
        <f t="shared" si="109"/>
        <v>0</v>
      </c>
      <c r="S405" s="1557">
        <f t="shared" si="110"/>
        <v>0</v>
      </c>
      <c r="T405" s="1556">
        <f t="shared" si="111"/>
        <v>0</v>
      </c>
      <c r="U405" s="1556">
        <f t="shared" si="112"/>
        <v>0</v>
      </c>
      <c r="V405" s="1556">
        <f t="shared" si="113"/>
        <v>0</v>
      </c>
      <c r="W405" s="1651"/>
      <c r="X405" s="1560" t="str">
        <f>_xlfn.XLOOKUP(事故加停電時間!$B405,饋線資料表[饋線
代號],饋線資料表[S/S],"找不到")</f>
        <v>找不到</v>
      </c>
      <c r="Y405" s="1560" t="str">
        <f>_xlfn.XLOOKUP(事故加停電時間!$B405,饋線資料表[饋線
代號],饋線資料表[饋線別],"找不到")</f>
        <v>找不到</v>
      </c>
      <c r="Z405" s="1589"/>
      <c r="AA405" s="1724"/>
      <c r="AB405" s="1757"/>
      <c r="AC405" s="1595"/>
      <c r="AD405" s="1560"/>
      <c r="AE405" s="1564">
        <f>_xlfn.XLOOKUP(事故加停電時間!$B405,線名!$A$4:$A$3600,線名!$S$4:$S$3600,"找不到")</f>
        <v>0</v>
      </c>
      <c r="AF405" s="1794"/>
      <c r="AG405" s="1566"/>
      <c r="AH405" s="1567"/>
    </row>
    <row r="406" spans="2:34" ht="14.45" customHeight="1">
      <c r="B406" s="1760"/>
      <c r="C406" s="1761"/>
      <c r="D406" s="1718"/>
      <c r="E406" s="1571"/>
      <c r="F406" s="1571"/>
      <c r="G406" s="1572">
        <f t="shared" si="98"/>
        <v>0</v>
      </c>
      <c r="H406" s="1572">
        <f t="shared" si="99"/>
        <v>0</v>
      </c>
      <c r="I406" s="1644"/>
      <c r="J406" s="1644"/>
      <c r="K406" s="1574">
        <f t="shared" si="100"/>
        <v>0</v>
      </c>
      <c r="L406" s="1574">
        <f t="shared" si="101"/>
        <v>0</v>
      </c>
      <c r="M406" s="1644"/>
      <c r="N406" s="1644"/>
      <c r="O406" s="1574">
        <f t="shared" si="102"/>
        <v>0</v>
      </c>
      <c r="P406" s="1574">
        <f t="shared" si="103"/>
        <v>0</v>
      </c>
      <c r="Q406" s="1574"/>
      <c r="R406" s="1575">
        <f t="shared" si="109"/>
        <v>0</v>
      </c>
      <c r="S406" s="1575">
        <f t="shared" si="110"/>
        <v>0</v>
      </c>
      <c r="T406" s="1574">
        <f t="shared" si="111"/>
        <v>0</v>
      </c>
      <c r="U406" s="1556">
        <f t="shared" si="112"/>
        <v>0</v>
      </c>
      <c r="V406" s="1556">
        <f t="shared" si="113"/>
        <v>0</v>
      </c>
      <c r="W406" s="1645"/>
      <c r="X406" s="1578" t="str">
        <f>_xlfn.XLOOKUP(事故加停電時間!$B406,饋線資料表[饋線
代號],饋線資料表[S/S],"找不到")</f>
        <v>找不到</v>
      </c>
      <c r="Y406" s="1578" t="str">
        <f>_xlfn.XLOOKUP(事故加停電時間!$B406,饋線資料表[饋線
代號],饋線資料表[饋線別],"找不到")</f>
        <v>找不到</v>
      </c>
      <c r="Z406" s="1579"/>
      <c r="AA406" s="1723"/>
      <c r="AB406" s="1763"/>
      <c r="AC406" s="1600"/>
      <c r="AD406" s="1578"/>
      <c r="AE406" s="1583">
        <f>_xlfn.XLOOKUP(事故加停電時間!$B406,線名!$A$4:$A$3600,線名!$S$4:$S$3600,"找不到")</f>
        <v>0</v>
      </c>
      <c r="AF406" s="1795"/>
      <c r="AG406" s="1585"/>
      <c r="AH406" s="1586"/>
    </row>
    <row r="407" spans="2:34" ht="14.45" customHeight="1">
      <c r="B407" s="1754"/>
      <c r="C407" s="1755"/>
      <c r="D407" s="1750"/>
      <c r="E407" s="1553"/>
      <c r="F407" s="1553"/>
      <c r="G407" s="1554">
        <f t="shared" si="98"/>
        <v>0</v>
      </c>
      <c r="H407" s="1554">
        <f t="shared" si="99"/>
        <v>0</v>
      </c>
      <c r="I407" s="1650"/>
      <c r="J407" s="1650"/>
      <c r="K407" s="1556">
        <f t="shared" si="100"/>
        <v>0</v>
      </c>
      <c r="L407" s="1556">
        <f t="shared" si="101"/>
        <v>0</v>
      </c>
      <c r="M407" s="1650"/>
      <c r="N407" s="1650"/>
      <c r="O407" s="1556">
        <f t="shared" si="102"/>
        <v>0</v>
      </c>
      <c r="P407" s="1556">
        <f t="shared" si="103"/>
        <v>0</v>
      </c>
      <c r="Q407" s="1556"/>
      <c r="R407" s="1557">
        <f t="shared" si="109"/>
        <v>0</v>
      </c>
      <c r="S407" s="1557">
        <f t="shared" si="110"/>
        <v>0</v>
      </c>
      <c r="T407" s="1556">
        <f t="shared" si="111"/>
        <v>0</v>
      </c>
      <c r="U407" s="1556">
        <f t="shared" si="112"/>
        <v>0</v>
      </c>
      <c r="V407" s="1556">
        <f t="shared" si="113"/>
        <v>0</v>
      </c>
      <c r="W407" s="1651"/>
      <c r="X407" s="1560" t="str">
        <f>_xlfn.XLOOKUP(事故加停電時間!$B407,饋線資料表[饋線
代號],饋線資料表[S/S],"找不到")</f>
        <v>找不到</v>
      </c>
      <c r="Y407" s="1560" t="str">
        <f>_xlfn.XLOOKUP(事故加停電時間!$B407,饋線資料表[饋線
代號],饋線資料表[饋線別],"找不到")</f>
        <v>找不到</v>
      </c>
      <c r="Z407" s="1589"/>
      <c r="AA407" s="1724"/>
      <c r="AB407" s="1757"/>
      <c r="AC407" s="1595"/>
      <c r="AD407" s="1560"/>
      <c r="AE407" s="1564">
        <f>_xlfn.XLOOKUP(事故加停電時間!$B407,線名!$A$4:$A$3600,線名!$S$4:$S$3600,"找不到")</f>
        <v>0</v>
      </c>
      <c r="AF407" s="1794"/>
      <c r="AG407" s="1566"/>
      <c r="AH407" s="1567"/>
    </row>
    <row r="408" spans="2:34" ht="14.45" customHeight="1">
      <c r="B408" s="1760"/>
      <c r="C408" s="1761"/>
      <c r="D408" s="1718"/>
      <c r="E408" s="1571"/>
      <c r="F408" s="1571"/>
      <c r="G408" s="1572">
        <f t="shared" si="98"/>
        <v>0</v>
      </c>
      <c r="H408" s="1572">
        <f t="shared" si="99"/>
        <v>0</v>
      </c>
      <c r="I408" s="1644"/>
      <c r="J408" s="1644"/>
      <c r="K408" s="1574">
        <f t="shared" si="100"/>
        <v>0</v>
      </c>
      <c r="L408" s="1574">
        <f t="shared" si="101"/>
        <v>0</v>
      </c>
      <c r="M408" s="1644"/>
      <c r="N408" s="1644"/>
      <c r="O408" s="1574">
        <f t="shared" si="102"/>
        <v>0</v>
      </c>
      <c r="P408" s="1574">
        <f t="shared" si="103"/>
        <v>0</v>
      </c>
      <c r="Q408" s="1574"/>
      <c r="R408" s="1575">
        <f t="shared" ref="R408:R420" si="114">Q408*N408/918878</f>
        <v>0</v>
      </c>
      <c r="S408" s="1575">
        <f t="shared" ref="S408:S420" si="115">Q408*R408/918878</f>
        <v>0</v>
      </c>
      <c r="T408" s="1574">
        <f t="shared" ref="T408:T420" si="116">R408/918878</f>
        <v>0</v>
      </c>
      <c r="U408" s="1556">
        <f t="shared" si="112"/>
        <v>0</v>
      </c>
      <c r="V408" s="1556">
        <f t="shared" si="113"/>
        <v>0</v>
      </c>
      <c r="W408" s="1645"/>
      <c r="X408" s="1578" t="str">
        <f>_xlfn.XLOOKUP(事故加停電時間!$B408,饋線資料表[饋線
代號],饋線資料表[S/S],"找不到")</f>
        <v>找不到</v>
      </c>
      <c r="Y408" s="1578" t="str">
        <f>_xlfn.XLOOKUP(事故加停電時間!$B408,饋線資料表[饋線
代號],饋線資料表[饋線別],"找不到")</f>
        <v>找不到</v>
      </c>
      <c r="Z408" s="1579"/>
      <c r="AA408" s="1723"/>
      <c r="AB408" s="1763"/>
      <c r="AC408" s="1600"/>
      <c r="AD408" s="1578"/>
      <c r="AE408" s="1583">
        <f>_xlfn.XLOOKUP(事故加停電時間!$B408,線名!$A$4:$A$3600,線名!$S$4:$S$3600,"找不到")</f>
        <v>0</v>
      </c>
      <c r="AF408" s="1795"/>
      <c r="AG408" s="1585"/>
      <c r="AH408" s="1586"/>
    </row>
    <row r="409" spans="2:34" ht="14.45" customHeight="1">
      <c r="B409" s="1754"/>
      <c r="C409" s="1755"/>
      <c r="D409" s="1750"/>
      <c r="E409" s="1553"/>
      <c r="F409" s="1553"/>
      <c r="G409" s="1554">
        <f t="shared" si="98"/>
        <v>0</v>
      </c>
      <c r="H409" s="1554">
        <f t="shared" si="99"/>
        <v>0</v>
      </c>
      <c r="I409" s="1650"/>
      <c r="J409" s="1650"/>
      <c r="K409" s="1556">
        <f t="shared" si="100"/>
        <v>0</v>
      </c>
      <c r="L409" s="1556">
        <f t="shared" si="101"/>
        <v>0</v>
      </c>
      <c r="M409" s="1650"/>
      <c r="N409" s="1650"/>
      <c r="O409" s="1556">
        <f t="shared" si="102"/>
        <v>0</v>
      </c>
      <c r="P409" s="1556">
        <f t="shared" si="103"/>
        <v>0</v>
      </c>
      <c r="Q409" s="1556"/>
      <c r="R409" s="1557">
        <f t="shared" si="114"/>
        <v>0</v>
      </c>
      <c r="S409" s="1557">
        <f t="shared" si="115"/>
        <v>0</v>
      </c>
      <c r="T409" s="1556">
        <f t="shared" si="116"/>
        <v>0</v>
      </c>
      <c r="U409" s="1556">
        <f t="shared" si="112"/>
        <v>0</v>
      </c>
      <c r="V409" s="1556">
        <f t="shared" si="113"/>
        <v>0</v>
      </c>
      <c r="W409" s="1651"/>
      <c r="X409" s="1560" t="str">
        <f>_xlfn.XLOOKUP(事故加停電時間!$B409,饋線資料表[饋線
代號],饋線資料表[S/S],"找不到")</f>
        <v>找不到</v>
      </c>
      <c r="Y409" s="1560" t="str">
        <f>_xlfn.XLOOKUP(事故加停電時間!$B409,饋線資料表[饋線
代號],饋線資料表[饋線別],"找不到")</f>
        <v>找不到</v>
      </c>
      <c r="Z409" s="1589"/>
      <c r="AA409" s="1724"/>
      <c r="AB409" s="1757"/>
      <c r="AC409" s="1595"/>
      <c r="AD409" s="1560"/>
      <c r="AE409" s="1564">
        <f>_xlfn.XLOOKUP(事故加停電時間!$B409,線名!$A$4:$A$3600,線名!$S$4:$S$3600,"找不到")</f>
        <v>0</v>
      </c>
      <c r="AF409" s="1794"/>
      <c r="AG409" s="1566"/>
      <c r="AH409" s="1567"/>
    </row>
    <row r="410" spans="2:34" ht="14.45" customHeight="1">
      <c r="B410" s="1760"/>
      <c r="C410" s="1761"/>
      <c r="D410" s="1718"/>
      <c r="E410" s="1571"/>
      <c r="F410" s="1571"/>
      <c r="G410" s="1572">
        <f t="shared" si="98"/>
        <v>0</v>
      </c>
      <c r="H410" s="1572">
        <f t="shared" si="99"/>
        <v>0</v>
      </c>
      <c r="I410" s="1644"/>
      <c r="J410" s="1644"/>
      <c r="K410" s="1574">
        <f t="shared" si="100"/>
        <v>0</v>
      </c>
      <c r="L410" s="1574">
        <f t="shared" si="101"/>
        <v>0</v>
      </c>
      <c r="M410" s="1644"/>
      <c r="N410" s="1644"/>
      <c r="O410" s="1574">
        <f t="shared" si="102"/>
        <v>0</v>
      </c>
      <c r="P410" s="1574">
        <f t="shared" si="103"/>
        <v>0</v>
      </c>
      <c r="Q410" s="1574"/>
      <c r="R410" s="1575">
        <f t="shared" si="114"/>
        <v>0</v>
      </c>
      <c r="S410" s="1575">
        <f t="shared" si="115"/>
        <v>0</v>
      </c>
      <c r="T410" s="1574">
        <f t="shared" si="116"/>
        <v>0</v>
      </c>
      <c r="U410" s="1556">
        <f t="shared" si="112"/>
        <v>0</v>
      </c>
      <c r="V410" s="1556">
        <f t="shared" si="113"/>
        <v>0</v>
      </c>
      <c r="W410" s="1645"/>
      <c r="X410" s="1578" t="str">
        <f>_xlfn.XLOOKUP(事故加停電時間!$B410,饋線資料表[饋線
代號],饋線資料表[S/S],"找不到")</f>
        <v>找不到</v>
      </c>
      <c r="Y410" s="1578" t="str">
        <f>_xlfn.XLOOKUP(事故加停電時間!$B410,饋線資料表[饋線
代號],饋線資料表[饋線別],"找不到")</f>
        <v>找不到</v>
      </c>
      <c r="Z410" s="1579"/>
      <c r="AA410" s="1723"/>
      <c r="AB410" s="1763"/>
      <c r="AC410" s="1600"/>
      <c r="AD410" s="1578"/>
      <c r="AE410" s="1583">
        <f>_xlfn.XLOOKUP(事故加停電時間!$B410,線名!$A$4:$A$3600,線名!$S$4:$S$3600,"找不到")</f>
        <v>0</v>
      </c>
      <c r="AF410" s="1795"/>
      <c r="AG410" s="1585"/>
      <c r="AH410" s="1586"/>
    </row>
    <row r="411" spans="2:34" ht="14.45" customHeight="1">
      <c r="B411" s="1754"/>
      <c r="C411" s="1755"/>
      <c r="D411" s="1750"/>
      <c r="E411" s="1553"/>
      <c r="F411" s="1553"/>
      <c r="G411" s="1554">
        <f t="shared" si="98"/>
        <v>0</v>
      </c>
      <c r="H411" s="1554">
        <f t="shared" si="99"/>
        <v>0</v>
      </c>
      <c r="I411" s="1650"/>
      <c r="J411" s="1650"/>
      <c r="K411" s="1556">
        <f t="shared" si="100"/>
        <v>0</v>
      </c>
      <c r="L411" s="1556">
        <f t="shared" si="101"/>
        <v>0</v>
      </c>
      <c r="M411" s="1650"/>
      <c r="N411" s="1650"/>
      <c r="O411" s="1556">
        <f t="shared" si="102"/>
        <v>0</v>
      </c>
      <c r="P411" s="1556">
        <f t="shared" si="103"/>
        <v>0</v>
      </c>
      <c r="Q411" s="1556"/>
      <c r="R411" s="1557">
        <f t="shared" si="114"/>
        <v>0</v>
      </c>
      <c r="S411" s="1557">
        <f t="shared" si="115"/>
        <v>0</v>
      </c>
      <c r="T411" s="1556">
        <f t="shared" si="116"/>
        <v>0</v>
      </c>
      <c r="U411" s="1556">
        <f t="shared" si="112"/>
        <v>0</v>
      </c>
      <c r="V411" s="1556">
        <f t="shared" si="113"/>
        <v>0</v>
      </c>
      <c r="W411" s="1651"/>
      <c r="X411" s="1560" t="str">
        <f>_xlfn.XLOOKUP(事故加停電時間!$B411,饋線資料表[饋線
代號],饋線資料表[S/S],"找不到")</f>
        <v>找不到</v>
      </c>
      <c r="Y411" s="1560" t="str">
        <f>_xlfn.XLOOKUP(事故加停電時間!$B411,饋線資料表[饋線
代號],饋線資料表[饋線別],"找不到")</f>
        <v>找不到</v>
      </c>
      <c r="Z411" s="1589"/>
      <c r="AA411" s="1724"/>
      <c r="AB411" s="1757"/>
      <c r="AC411" s="1595"/>
      <c r="AD411" s="1560"/>
      <c r="AE411" s="1564">
        <f>_xlfn.XLOOKUP(事故加停電時間!$B411,線名!$A$4:$A$3600,線名!$S$4:$S$3600,"找不到")</f>
        <v>0</v>
      </c>
      <c r="AF411" s="1794"/>
      <c r="AG411" s="1566"/>
      <c r="AH411" s="1567"/>
    </row>
    <row r="412" spans="2:34" ht="14.45" customHeight="1">
      <c r="B412" s="1760"/>
      <c r="C412" s="1761"/>
      <c r="D412" s="1718"/>
      <c r="E412" s="1571"/>
      <c r="F412" s="1571"/>
      <c r="G412" s="1572">
        <f t="shared" si="98"/>
        <v>0</v>
      </c>
      <c r="H412" s="1572">
        <f t="shared" si="99"/>
        <v>0</v>
      </c>
      <c r="I412" s="1644"/>
      <c r="J412" s="1644"/>
      <c r="K412" s="1574">
        <f t="shared" si="100"/>
        <v>0</v>
      </c>
      <c r="L412" s="1574">
        <f t="shared" si="101"/>
        <v>0</v>
      </c>
      <c r="M412" s="1644"/>
      <c r="N412" s="1644"/>
      <c r="O412" s="1574">
        <f t="shared" si="102"/>
        <v>0</v>
      </c>
      <c r="P412" s="1574">
        <f t="shared" si="103"/>
        <v>0</v>
      </c>
      <c r="Q412" s="1574"/>
      <c r="R412" s="1575">
        <f t="shared" si="114"/>
        <v>0</v>
      </c>
      <c r="S412" s="1575">
        <f t="shared" si="115"/>
        <v>0</v>
      </c>
      <c r="T412" s="1574">
        <f t="shared" si="116"/>
        <v>0</v>
      </c>
      <c r="U412" s="1556">
        <f t="shared" si="112"/>
        <v>0</v>
      </c>
      <c r="V412" s="1556">
        <f t="shared" si="113"/>
        <v>0</v>
      </c>
      <c r="W412" s="1645"/>
      <c r="X412" s="1578" t="str">
        <f>_xlfn.XLOOKUP(事故加停電時間!$B412,饋線資料表[饋線
代號],饋線資料表[S/S],"找不到")</f>
        <v>找不到</v>
      </c>
      <c r="Y412" s="1578" t="str">
        <f>_xlfn.XLOOKUP(事故加停電時間!$B412,饋線資料表[饋線
代號],饋線資料表[饋線別],"找不到")</f>
        <v>找不到</v>
      </c>
      <c r="Z412" s="1579"/>
      <c r="AA412" s="1723"/>
      <c r="AB412" s="1763"/>
      <c r="AC412" s="1600"/>
      <c r="AD412" s="1578"/>
      <c r="AE412" s="1583">
        <f>_xlfn.XLOOKUP(事故加停電時間!$B412,線名!$A$4:$A$3600,線名!$S$4:$S$3600,"找不到")</f>
        <v>0</v>
      </c>
      <c r="AF412" s="1795"/>
      <c r="AG412" s="1585"/>
      <c r="AH412" s="1586"/>
    </row>
    <row r="413" spans="2:34" ht="14.45" customHeight="1">
      <c r="B413" s="1754"/>
      <c r="C413" s="1755"/>
      <c r="D413" s="1750"/>
      <c r="E413" s="1553"/>
      <c r="F413" s="1553"/>
      <c r="G413" s="1554">
        <f t="shared" si="98"/>
        <v>0</v>
      </c>
      <c r="H413" s="1554">
        <f t="shared" si="99"/>
        <v>0</v>
      </c>
      <c r="I413" s="1650"/>
      <c r="J413" s="1650"/>
      <c r="K413" s="1556">
        <f t="shared" si="100"/>
        <v>0</v>
      </c>
      <c r="L413" s="1556">
        <f t="shared" si="101"/>
        <v>0</v>
      </c>
      <c r="M413" s="1650"/>
      <c r="N413" s="1650"/>
      <c r="O413" s="1556">
        <f t="shared" si="102"/>
        <v>0</v>
      </c>
      <c r="P413" s="1556">
        <f t="shared" si="103"/>
        <v>0</v>
      </c>
      <c r="Q413" s="1556"/>
      <c r="R413" s="1557">
        <f t="shared" si="114"/>
        <v>0</v>
      </c>
      <c r="S413" s="1557">
        <f t="shared" si="115"/>
        <v>0</v>
      </c>
      <c r="T413" s="1556">
        <f t="shared" si="116"/>
        <v>0</v>
      </c>
      <c r="U413" s="1556">
        <f t="shared" si="112"/>
        <v>0</v>
      </c>
      <c r="V413" s="1556">
        <f t="shared" si="113"/>
        <v>0</v>
      </c>
      <c r="W413" s="1651"/>
      <c r="X413" s="1560" t="str">
        <f>_xlfn.XLOOKUP(事故加停電時間!$B413,饋線資料表[饋線
代號],饋線資料表[S/S],"找不到")</f>
        <v>找不到</v>
      </c>
      <c r="Y413" s="1560" t="str">
        <f>_xlfn.XLOOKUP(事故加停電時間!$B413,饋線資料表[饋線
代號],饋線資料表[饋線別],"找不到")</f>
        <v>找不到</v>
      </c>
      <c r="Z413" s="1589"/>
      <c r="AA413" s="1724"/>
      <c r="AB413" s="1757"/>
      <c r="AC413" s="1595"/>
      <c r="AD413" s="1560"/>
      <c r="AE413" s="1564">
        <f>_xlfn.XLOOKUP(事故加停電時間!$B413,線名!$A$4:$A$3600,線名!$S$4:$S$3600,"找不到")</f>
        <v>0</v>
      </c>
      <c r="AF413" s="1794"/>
      <c r="AG413" s="1566"/>
      <c r="AH413" s="1567"/>
    </row>
    <row r="414" spans="2:34" ht="14.45" customHeight="1">
      <c r="B414" s="1760"/>
      <c r="C414" s="1761"/>
      <c r="D414" s="1718"/>
      <c r="E414" s="1571"/>
      <c r="F414" s="1571"/>
      <c r="G414" s="1572">
        <f t="shared" si="98"/>
        <v>0</v>
      </c>
      <c r="H414" s="1572">
        <f t="shared" si="99"/>
        <v>0</v>
      </c>
      <c r="I414" s="1644"/>
      <c r="J414" s="1644"/>
      <c r="K414" s="1574">
        <f t="shared" si="100"/>
        <v>0</v>
      </c>
      <c r="L414" s="1574">
        <f t="shared" si="101"/>
        <v>0</v>
      </c>
      <c r="M414" s="1644"/>
      <c r="N414" s="1644"/>
      <c r="O414" s="1574">
        <f t="shared" si="102"/>
        <v>0</v>
      </c>
      <c r="P414" s="1574">
        <f t="shared" si="103"/>
        <v>0</v>
      </c>
      <c r="Q414" s="1574"/>
      <c r="R414" s="1575">
        <f t="shared" si="114"/>
        <v>0</v>
      </c>
      <c r="S414" s="1575">
        <f t="shared" si="115"/>
        <v>0</v>
      </c>
      <c r="T414" s="1574">
        <f t="shared" si="116"/>
        <v>0</v>
      </c>
      <c r="U414" s="1556">
        <f t="shared" si="112"/>
        <v>0</v>
      </c>
      <c r="V414" s="1556">
        <f t="shared" si="113"/>
        <v>0</v>
      </c>
      <c r="W414" s="1645"/>
      <c r="X414" s="1578" t="str">
        <f>_xlfn.XLOOKUP(事故加停電時間!$B414,饋線資料表[饋線
代號],饋線資料表[S/S],"找不到")</f>
        <v>找不到</v>
      </c>
      <c r="Y414" s="1578" t="str">
        <f>_xlfn.XLOOKUP(事故加停電時間!$B414,饋線資料表[饋線
代號],饋線資料表[饋線別],"找不到")</f>
        <v>找不到</v>
      </c>
      <c r="Z414" s="1579"/>
      <c r="AA414" s="1723"/>
      <c r="AB414" s="1763"/>
      <c r="AC414" s="1600"/>
      <c r="AD414" s="1578"/>
      <c r="AE414" s="1583">
        <f>_xlfn.XLOOKUP(事故加停電時間!$B414,線名!$A$4:$A$3600,線名!$S$4:$S$3600,"找不到")</f>
        <v>0</v>
      </c>
      <c r="AF414" s="1795"/>
      <c r="AG414" s="1585"/>
      <c r="AH414" s="1586"/>
    </row>
    <row r="415" spans="2:34" ht="14.45" customHeight="1">
      <c r="B415" s="1754"/>
      <c r="C415" s="1755"/>
      <c r="D415" s="1750"/>
      <c r="E415" s="1553"/>
      <c r="F415" s="1553"/>
      <c r="G415" s="1554">
        <f t="shared" si="98"/>
        <v>0</v>
      </c>
      <c r="H415" s="1554">
        <f t="shared" si="99"/>
        <v>0</v>
      </c>
      <c r="I415" s="1650"/>
      <c r="J415" s="1650"/>
      <c r="K415" s="1556">
        <f t="shared" si="100"/>
        <v>0</v>
      </c>
      <c r="L415" s="1556">
        <f t="shared" si="101"/>
        <v>0</v>
      </c>
      <c r="M415" s="1650"/>
      <c r="N415" s="1650"/>
      <c r="O415" s="1556">
        <f t="shared" si="102"/>
        <v>0</v>
      </c>
      <c r="P415" s="1556">
        <f t="shared" si="103"/>
        <v>0</v>
      </c>
      <c r="Q415" s="1556"/>
      <c r="R415" s="1557">
        <f t="shared" si="114"/>
        <v>0</v>
      </c>
      <c r="S415" s="1557">
        <f t="shared" si="115"/>
        <v>0</v>
      </c>
      <c r="T415" s="1556">
        <f t="shared" si="116"/>
        <v>0</v>
      </c>
      <c r="U415" s="1556">
        <f t="shared" si="112"/>
        <v>0</v>
      </c>
      <c r="V415" s="1556">
        <f t="shared" si="113"/>
        <v>0</v>
      </c>
      <c r="W415" s="1651"/>
      <c r="X415" s="1560" t="str">
        <f>_xlfn.XLOOKUP(事故加停電時間!$B415,饋線資料表[饋線
代號],饋線資料表[S/S],"找不到")</f>
        <v>找不到</v>
      </c>
      <c r="Y415" s="1560" t="str">
        <f>_xlfn.XLOOKUP(事故加停電時間!$B415,饋線資料表[饋線
代號],饋線資料表[饋線別],"找不到")</f>
        <v>找不到</v>
      </c>
      <c r="Z415" s="1589"/>
      <c r="AA415" s="1724"/>
      <c r="AB415" s="1757"/>
      <c r="AC415" s="1595"/>
      <c r="AD415" s="1560"/>
      <c r="AE415" s="1564">
        <f>_xlfn.XLOOKUP(事故加停電時間!$B415,線名!$A$4:$A$3600,線名!$S$4:$S$3600,"找不到")</f>
        <v>0</v>
      </c>
      <c r="AF415" s="1794"/>
      <c r="AG415" s="1566"/>
      <c r="AH415" s="1567"/>
    </row>
    <row r="416" spans="2:34" ht="14.45" customHeight="1">
      <c r="B416" s="1760"/>
      <c r="C416" s="1761"/>
      <c r="D416" s="1718"/>
      <c r="E416" s="1571"/>
      <c r="F416" s="1571"/>
      <c r="G416" s="1572">
        <f t="shared" si="98"/>
        <v>0</v>
      </c>
      <c r="H416" s="1572">
        <f t="shared" si="99"/>
        <v>0</v>
      </c>
      <c r="I416" s="1644"/>
      <c r="J416" s="1644"/>
      <c r="K416" s="1574">
        <f t="shared" si="100"/>
        <v>0</v>
      </c>
      <c r="L416" s="1574">
        <f t="shared" si="101"/>
        <v>0</v>
      </c>
      <c r="M416" s="1644"/>
      <c r="N416" s="1644"/>
      <c r="O416" s="1574">
        <f t="shared" si="102"/>
        <v>0</v>
      </c>
      <c r="P416" s="1574">
        <f t="shared" si="103"/>
        <v>0</v>
      </c>
      <c r="Q416" s="1574"/>
      <c r="R416" s="1575">
        <f t="shared" si="114"/>
        <v>0</v>
      </c>
      <c r="S416" s="1575">
        <f t="shared" si="115"/>
        <v>0</v>
      </c>
      <c r="T416" s="1574">
        <f t="shared" si="116"/>
        <v>0</v>
      </c>
      <c r="U416" s="1556">
        <f t="shared" si="112"/>
        <v>0</v>
      </c>
      <c r="V416" s="1556">
        <f t="shared" si="113"/>
        <v>0</v>
      </c>
      <c r="W416" s="1645"/>
      <c r="X416" s="1578" t="str">
        <f>_xlfn.XLOOKUP(事故加停電時間!$B416,饋線資料表[饋線
代號],饋線資料表[S/S],"找不到")</f>
        <v>找不到</v>
      </c>
      <c r="Y416" s="1578" t="str">
        <f>_xlfn.XLOOKUP(事故加停電時間!$B416,饋線資料表[饋線
代號],饋線資料表[饋線別],"找不到")</f>
        <v>找不到</v>
      </c>
      <c r="Z416" s="1579"/>
      <c r="AA416" s="1723"/>
      <c r="AB416" s="1763"/>
      <c r="AC416" s="1600"/>
      <c r="AD416" s="1578"/>
      <c r="AE416" s="1583">
        <f>_xlfn.XLOOKUP(事故加停電時間!$B416,線名!$A$4:$A$3600,線名!$S$4:$S$3600,"找不到")</f>
        <v>0</v>
      </c>
      <c r="AF416" s="1795"/>
      <c r="AG416" s="1585"/>
      <c r="AH416" s="1586"/>
    </row>
    <row r="417" spans="2:34" ht="14.45" customHeight="1">
      <c r="B417" s="1754"/>
      <c r="C417" s="1755"/>
      <c r="D417" s="1750"/>
      <c r="E417" s="1553"/>
      <c r="F417" s="1553"/>
      <c r="G417" s="1554">
        <f t="shared" si="98"/>
        <v>0</v>
      </c>
      <c r="H417" s="1554">
        <f t="shared" si="99"/>
        <v>0</v>
      </c>
      <c r="I417" s="1650"/>
      <c r="J417" s="1650"/>
      <c r="K417" s="1556">
        <f t="shared" si="100"/>
        <v>0</v>
      </c>
      <c r="L417" s="1556">
        <f t="shared" si="101"/>
        <v>0</v>
      </c>
      <c r="M417" s="1650"/>
      <c r="N417" s="1650"/>
      <c r="O417" s="1556">
        <f t="shared" si="102"/>
        <v>0</v>
      </c>
      <c r="P417" s="1556">
        <f t="shared" si="103"/>
        <v>0</v>
      </c>
      <c r="Q417" s="1556"/>
      <c r="R417" s="1557">
        <f t="shared" si="114"/>
        <v>0</v>
      </c>
      <c r="S417" s="1557">
        <f t="shared" si="115"/>
        <v>0</v>
      </c>
      <c r="T417" s="1556">
        <f t="shared" si="116"/>
        <v>0</v>
      </c>
      <c r="U417" s="1556">
        <f t="shared" si="112"/>
        <v>0</v>
      </c>
      <c r="V417" s="1556">
        <f t="shared" si="113"/>
        <v>0</v>
      </c>
      <c r="W417" s="1651"/>
      <c r="X417" s="1560" t="str">
        <f>_xlfn.XLOOKUP(事故加停電時間!$B417,饋線資料表[饋線
代號],饋線資料表[S/S],"找不到")</f>
        <v>找不到</v>
      </c>
      <c r="Y417" s="1560" t="str">
        <f>_xlfn.XLOOKUP(事故加停電時間!$B417,饋線資料表[饋線
代號],饋線資料表[饋線別],"找不到")</f>
        <v>找不到</v>
      </c>
      <c r="Z417" s="1589"/>
      <c r="AA417" s="1724"/>
      <c r="AB417" s="1757"/>
      <c r="AC417" s="1595"/>
      <c r="AD417" s="1560"/>
      <c r="AE417" s="1564">
        <f>_xlfn.XLOOKUP(事故加停電時間!$B417,線名!$A$4:$A$3600,線名!$S$4:$S$3600,"找不到")</f>
        <v>0</v>
      </c>
      <c r="AF417" s="1794"/>
      <c r="AG417" s="1566"/>
      <c r="AH417" s="1567"/>
    </row>
    <row r="418" spans="2:34" ht="14.45" customHeight="1">
      <c r="B418" s="1760"/>
      <c r="C418" s="1761"/>
      <c r="D418" s="1718"/>
      <c r="E418" s="1571"/>
      <c r="F418" s="1571"/>
      <c r="G418" s="1572">
        <f t="shared" si="98"/>
        <v>0</v>
      </c>
      <c r="H418" s="1572">
        <f t="shared" si="99"/>
        <v>0</v>
      </c>
      <c r="I418" s="1644"/>
      <c r="J418" s="1644"/>
      <c r="K418" s="1574">
        <f t="shared" si="100"/>
        <v>0</v>
      </c>
      <c r="L418" s="1574">
        <f t="shared" si="101"/>
        <v>0</v>
      </c>
      <c r="M418" s="1644"/>
      <c r="N418" s="1644"/>
      <c r="O418" s="1574">
        <f t="shared" si="102"/>
        <v>0</v>
      </c>
      <c r="P418" s="1574">
        <f t="shared" si="103"/>
        <v>0</v>
      </c>
      <c r="Q418" s="1574"/>
      <c r="R418" s="1575">
        <f t="shared" si="114"/>
        <v>0</v>
      </c>
      <c r="S418" s="1575">
        <f t="shared" si="115"/>
        <v>0</v>
      </c>
      <c r="T418" s="1574">
        <f t="shared" si="116"/>
        <v>0</v>
      </c>
      <c r="U418" s="1556">
        <f t="shared" si="112"/>
        <v>0</v>
      </c>
      <c r="V418" s="1556">
        <f t="shared" si="113"/>
        <v>0</v>
      </c>
      <c r="W418" s="1645"/>
      <c r="X418" s="1578" t="str">
        <f>_xlfn.XLOOKUP(事故加停電時間!$B418,饋線資料表[饋線
代號],饋線資料表[S/S],"找不到")</f>
        <v>找不到</v>
      </c>
      <c r="Y418" s="1578" t="str">
        <f>_xlfn.XLOOKUP(事故加停電時間!$B418,饋線資料表[饋線
代號],饋線資料表[饋線別],"找不到")</f>
        <v>找不到</v>
      </c>
      <c r="Z418" s="1579"/>
      <c r="AA418" s="1723"/>
      <c r="AB418" s="1763"/>
      <c r="AC418" s="1600"/>
      <c r="AD418" s="1578"/>
      <c r="AE418" s="1583">
        <f>_xlfn.XLOOKUP(事故加停電時間!$B418,線名!$A$4:$A$3600,線名!$S$4:$S$3600,"找不到")</f>
        <v>0</v>
      </c>
      <c r="AF418" s="1795"/>
      <c r="AG418" s="1585"/>
      <c r="AH418" s="1586"/>
    </row>
    <row r="419" spans="2:34" ht="14.45" customHeight="1">
      <c r="B419" s="1754"/>
      <c r="C419" s="1755"/>
      <c r="D419" s="1750"/>
      <c r="E419" s="1553"/>
      <c r="F419" s="1553"/>
      <c r="G419" s="1554">
        <f t="shared" si="98"/>
        <v>0</v>
      </c>
      <c r="H419" s="1554">
        <f t="shared" si="99"/>
        <v>0</v>
      </c>
      <c r="I419" s="1650"/>
      <c r="J419" s="1650"/>
      <c r="K419" s="1556">
        <f t="shared" si="100"/>
        <v>0</v>
      </c>
      <c r="L419" s="1556">
        <f t="shared" si="101"/>
        <v>0</v>
      </c>
      <c r="M419" s="1650"/>
      <c r="N419" s="1650"/>
      <c r="O419" s="1556">
        <f t="shared" si="102"/>
        <v>0</v>
      </c>
      <c r="P419" s="1556">
        <f t="shared" si="103"/>
        <v>0</v>
      </c>
      <c r="Q419" s="1556"/>
      <c r="R419" s="1557">
        <f t="shared" si="114"/>
        <v>0</v>
      </c>
      <c r="S419" s="1557">
        <f t="shared" si="115"/>
        <v>0</v>
      </c>
      <c r="T419" s="1556">
        <f t="shared" si="116"/>
        <v>0</v>
      </c>
      <c r="U419" s="1556">
        <f t="shared" si="112"/>
        <v>0</v>
      </c>
      <c r="V419" s="1556">
        <f t="shared" si="113"/>
        <v>0</v>
      </c>
      <c r="W419" s="1651"/>
      <c r="X419" s="1560" t="str">
        <f>_xlfn.XLOOKUP(事故加停電時間!$B419,饋線資料表[饋線
代號],饋線資料表[S/S],"找不到")</f>
        <v>找不到</v>
      </c>
      <c r="Y419" s="1560" t="str">
        <f>_xlfn.XLOOKUP(事故加停電時間!$B419,饋線資料表[饋線
代號],饋線資料表[饋線別],"找不到")</f>
        <v>找不到</v>
      </c>
      <c r="Z419" s="1589"/>
      <c r="AA419" s="1724"/>
      <c r="AB419" s="1757"/>
      <c r="AC419" s="1595"/>
      <c r="AD419" s="1560"/>
      <c r="AE419" s="1564">
        <f>_xlfn.XLOOKUP(事故加停電時間!$B419,線名!$A$4:$A$3600,線名!$S$4:$S$3600,"找不到")</f>
        <v>0</v>
      </c>
      <c r="AF419" s="1794"/>
      <c r="AG419" s="1566"/>
      <c r="AH419" s="1567"/>
    </row>
    <row r="420" spans="2:34" ht="14.45" customHeight="1">
      <c r="B420" s="1760"/>
      <c r="C420" s="1761"/>
      <c r="D420" s="1718"/>
      <c r="E420" s="1571"/>
      <c r="F420" s="1571"/>
      <c r="G420" s="1572">
        <f t="shared" si="98"/>
        <v>0</v>
      </c>
      <c r="H420" s="1572">
        <f t="shared" si="99"/>
        <v>0</v>
      </c>
      <c r="I420" s="1644"/>
      <c r="J420" s="1644"/>
      <c r="K420" s="1574">
        <f t="shared" si="100"/>
        <v>0</v>
      </c>
      <c r="L420" s="1574">
        <f t="shared" si="101"/>
        <v>0</v>
      </c>
      <c r="M420" s="1644"/>
      <c r="N420" s="1644"/>
      <c r="O420" s="1574">
        <f t="shared" si="102"/>
        <v>0</v>
      </c>
      <c r="P420" s="1574">
        <f t="shared" si="103"/>
        <v>0</v>
      </c>
      <c r="Q420" s="1574"/>
      <c r="R420" s="1575">
        <f t="shared" si="114"/>
        <v>0</v>
      </c>
      <c r="S420" s="1575">
        <f t="shared" si="115"/>
        <v>0</v>
      </c>
      <c r="T420" s="1574">
        <f t="shared" si="116"/>
        <v>0</v>
      </c>
      <c r="U420" s="1556">
        <f t="shared" si="112"/>
        <v>0</v>
      </c>
      <c r="V420" s="1556">
        <f t="shared" si="113"/>
        <v>0</v>
      </c>
      <c r="W420" s="1645"/>
      <c r="X420" s="1578" t="str">
        <f>_xlfn.XLOOKUP(事故加停電時間!$B420,饋線資料表[饋線
代號],饋線資料表[S/S],"找不到")</f>
        <v>找不到</v>
      </c>
      <c r="Y420" s="1578" t="str">
        <f>_xlfn.XLOOKUP(事故加停電時間!$B420,饋線資料表[饋線
代號],饋線資料表[饋線別],"找不到")</f>
        <v>找不到</v>
      </c>
      <c r="Z420" s="1579"/>
      <c r="AA420" s="1723"/>
      <c r="AB420" s="1763"/>
      <c r="AC420" s="1600"/>
      <c r="AD420" s="1578"/>
      <c r="AE420" s="1583">
        <f>_xlfn.XLOOKUP(事故加停電時間!$B420,線名!$A$4:$A$3600,線名!$S$4:$S$3600,"找不到")</f>
        <v>0</v>
      </c>
      <c r="AF420" s="1795"/>
      <c r="AG420" s="1585"/>
      <c r="AH420" s="1586"/>
    </row>
    <row r="421" spans="2:34" ht="14.45" customHeight="1">
      <c r="B421" s="1754"/>
      <c r="C421" s="1755"/>
      <c r="D421" s="1750"/>
      <c r="E421" s="1553"/>
      <c r="F421" s="1553"/>
      <c r="G421" s="1554">
        <f t="shared" si="98"/>
        <v>0</v>
      </c>
      <c r="H421" s="1554">
        <f t="shared" si="99"/>
        <v>0</v>
      </c>
      <c r="I421" s="1650"/>
      <c r="J421" s="1650"/>
      <c r="K421" s="1556">
        <f t="shared" si="100"/>
        <v>0</v>
      </c>
      <c r="L421" s="1556">
        <f t="shared" si="101"/>
        <v>0</v>
      </c>
      <c r="M421" s="1650"/>
      <c r="N421" s="1650"/>
      <c r="O421" s="1556">
        <f t="shared" si="102"/>
        <v>0</v>
      </c>
      <c r="P421" s="1556">
        <f t="shared" si="103"/>
        <v>0</v>
      </c>
      <c r="Q421" s="1556"/>
      <c r="R421" s="1557">
        <f t="shared" ref="R421:R452" si="117">Q421*N421/918878</f>
        <v>0</v>
      </c>
      <c r="S421" s="1557">
        <f t="shared" ref="S421:S452" si="118">Q421*R421/918878</f>
        <v>0</v>
      </c>
      <c r="T421" s="1556">
        <f t="shared" ref="T421:T452" si="119">R421/918878</f>
        <v>0</v>
      </c>
      <c r="U421" s="1556">
        <f t="shared" si="112"/>
        <v>0</v>
      </c>
      <c r="V421" s="1556">
        <f t="shared" si="113"/>
        <v>0</v>
      </c>
      <c r="W421" s="1651"/>
      <c r="X421" s="1560" t="str">
        <f>_xlfn.XLOOKUP(事故加停電時間!$B421,饋線資料表[饋線
代號],饋線資料表[S/S],"找不到")</f>
        <v>找不到</v>
      </c>
      <c r="Y421" s="1560" t="str">
        <f>_xlfn.XLOOKUP(事故加停電時間!$B421,饋線資料表[饋線
代號],饋線資料表[饋線別],"找不到")</f>
        <v>找不到</v>
      </c>
      <c r="Z421" s="1589"/>
      <c r="AA421" s="1724"/>
      <c r="AB421" s="1757"/>
      <c r="AC421" s="1595"/>
      <c r="AD421" s="1560"/>
      <c r="AE421" s="1564">
        <f>_xlfn.XLOOKUP(事故加停電時間!$B421,線名!$A$4:$A$3600,線名!$S$4:$S$3600,"找不到")</f>
        <v>0</v>
      </c>
      <c r="AF421" s="1794"/>
      <c r="AG421" s="1566"/>
      <c r="AH421" s="1567"/>
    </row>
    <row r="422" spans="2:34" ht="14.45" customHeight="1">
      <c r="B422" s="1760"/>
      <c r="C422" s="1761"/>
      <c r="D422" s="1718"/>
      <c r="E422" s="1571"/>
      <c r="F422" s="1571"/>
      <c r="G422" s="1572">
        <f t="shared" si="98"/>
        <v>0</v>
      </c>
      <c r="H422" s="1572">
        <f t="shared" si="99"/>
        <v>0</v>
      </c>
      <c r="I422" s="1644"/>
      <c r="J422" s="1644"/>
      <c r="K422" s="1574">
        <f t="shared" si="100"/>
        <v>0</v>
      </c>
      <c r="L422" s="1574">
        <f t="shared" si="101"/>
        <v>0</v>
      </c>
      <c r="M422" s="1644"/>
      <c r="N422" s="1644"/>
      <c r="O422" s="1574">
        <f t="shared" si="102"/>
        <v>0</v>
      </c>
      <c r="P422" s="1574">
        <f t="shared" si="103"/>
        <v>0</v>
      </c>
      <c r="Q422" s="1574"/>
      <c r="R422" s="1575">
        <f t="shared" si="117"/>
        <v>0</v>
      </c>
      <c r="S422" s="1575">
        <f t="shared" si="118"/>
        <v>0</v>
      </c>
      <c r="T422" s="1574">
        <f t="shared" si="119"/>
        <v>0</v>
      </c>
      <c r="U422" s="1556">
        <f t="shared" si="112"/>
        <v>0</v>
      </c>
      <c r="V422" s="1556">
        <f t="shared" si="113"/>
        <v>0</v>
      </c>
      <c r="W422" s="1645"/>
      <c r="X422" s="1578" t="str">
        <f>_xlfn.XLOOKUP(事故加停電時間!$B422,饋線資料表[饋線
代號],饋線資料表[S/S],"找不到")</f>
        <v>找不到</v>
      </c>
      <c r="Y422" s="1578" t="str">
        <f>_xlfn.XLOOKUP(事故加停電時間!$B422,饋線資料表[饋線
代號],饋線資料表[饋線別],"找不到")</f>
        <v>找不到</v>
      </c>
      <c r="Z422" s="1579"/>
      <c r="AA422" s="1723"/>
      <c r="AB422" s="1763"/>
      <c r="AC422" s="1600"/>
      <c r="AD422" s="1578"/>
      <c r="AE422" s="1583">
        <f>_xlfn.XLOOKUP(事故加停電時間!$B422,線名!$A$4:$A$3600,線名!$S$4:$S$3600,"找不到")</f>
        <v>0</v>
      </c>
      <c r="AF422" s="1795"/>
      <c r="AG422" s="1585"/>
      <c r="AH422" s="1586"/>
    </row>
    <row r="423" spans="2:34" ht="14.45" customHeight="1">
      <c r="B423" s="1754"/>
      <c r="C423" s="1755"/>
      <c r="D423" s="1750"/>
      <c r="E423" s="1553"/>
      <c r="F423" s="1553"/>
      <c r="G423" s="1554">
        <f t="shared" si="98"/>
        <v>0</v>
      </c>
      <c r="H423" s="1554">
        <f t="shared" si="99"/>
        <v>0</v>
      </c>
      <c r="I423" s="1650"/>
      <c r="J423" s="1650"/>
      <c r="K423" s="1556">
        <f t="shared" si="100"/>
        <v>0</v>
      </c>
      <c r="L423" s="1556">
        <f t="shared" si="101"/>
        <v>0</v>
      </c>
      <c r="M423" s="1650"/>
      <c r="N423" s="1650"/>
      <c r="O423" s="1556">
        <f t="shared" si="102"/>
        <v>0</v>
      </c>
      <c r="P423" s="1556">
        <f t="shared" si="103"/>
        <v>0</v>
      </c>
      <c r="Q423" s="1556"/>
      <c r="R423" s="1557">
        <f t="shared" si="117"/>
        <v>0</v>
      </c>
      <c r="S423" s="1557">
        <f t="shared" si="118"/>
        <v>0</v>
      </c>
      <c r="T423" s="1556">
        <f t="shared" si="119"/>
        <v>0</v>
      </c>
      <c r="U423" s="1556">
        <f t="shared" si="112"/>
        <v>0</v>
      </c>
      <c r="V423" s="1556">
        <f t="shared" si="113"/>
        <v>0</v>
      </c>
      <c r="W423" s="1651"/>
      <c r="X423" s="1560" t="str">
        <f>_xlfn.XLOOKUP(事故加停電時間!$B423,饋線資料表[饋線
代號],饋線資料表[S/S],"找不到")</f>
        <v>找不到</v>
      </c>
      <c r="Y423" s="1560" t="str">
        <f>_xlfn.XLOOKUP(事故加停電時間!$B423,饋線資料表[饋線
代號],饋線資料表[饋線別],"找不到")</f>
        <v>找不到</v>
      </c>
      <c r="Z423" s="1589"/>
      <c r="AA423" s="1724"/>
      <c r="AB423" s="1757"/>
      <c r="AC423" s="1595"/>
      <c r="AD423" s="1560"/>
      <c r="AE423" s="1564">
        <f>_xlfn.XLOOKUP(事故加停電時間!$B423,線名!$A$4:$A$3600,線名!$S$4:$S$3600,"找不到")</f>
        <v>0</v>
      </c>
      <c r="AF423" s="1794"/>
      <c r="AG423" s="1566"/>
      <c r="AH423" s="1567"/>
    </row>
    <row r="424" spans="2:34" ht="14.45" customHeight="1">
      <c r="B424" s="1760"/>
      <c r="C424" s="1761"/>
      <c r="D424" s="1718"/>
      <c r="E424" s="1571"/>
      <c r="F424" s="1571"/>
      <c r="G424" s="1572">
        <f t="shared" si="98"/>
        <v>0</v>
      </c>
      <c r="H424" s="1572">
        <f t="shared" si="99"/>
        <v>0</v>
      </c>
      <c r="I424" s="1644"/>
      <c r="J424" s="1644"/>
      <c r="K424" s="1574">
        <f t="shared" si="100"/>
        <v>0</v>
      </c>
      <c r="L424" s="1574">
        <f t="shared" si="101"/>
        <v>0</v>
      </c>
      <c r="M424" s="1644"/>
      <c r="N424" s="1644"/>
      <c r="O424" s="1574">
        <f t="shared" si="102"/>
        <v>0</v>
      </c>
      <c r="P424" s="1574">
        <f t="shared" si="103"/>
        <v>0</v>
      </c>
      <c r="Q424" s="1574"/>
      <c r="R424" s="1575">
        <f t="shared" si="117"/>
        <v>0</v>
      </c>
      <c r="S424" s="1575">
        <f t="shared" si="118"/>
        <v>0</v>
      </c>
      <c r="T424" s="1574">
        <f t="shared" si="119"/>
        <v>0</v>
      </c>
      <c r="U424" s="1556">
        <f t="shared" si="112"/>
        <v>0</v>
      </c>
      <c r="V424" s="1556">
        <f t="shared" si="113"/>
        <v>0</v>
      </c>
      <c r="W424" s="1645"/>
      <c r="X424" s="1578" t="str">
        <f>_xlfn.XLOOKUP(事故加停電時間!$B424,饋線資料表[饋線
代號],饋線資料表[S/S],"找不到")</f>
        <v>找不到</v>
      </c>
      <c r="Y424" s="1578" t="str">
        <f>_xlfn.XLOOKUP(事故加停電時間!$B424,饋線資料表[饋線
代號],饋線資料表[饋線別],"找不到")</f>
        <v>找不到</v>
      </c>
      <c r="Z424" s="1579"/>
      <c r="AA424" s="1723"/>
      <c r="AB424" s="1763"/>
      <c r="AC424" s="1600"/>
      <c r="AD424" s="1578"/>
      <c r="AE424" s="1583">
        <f>_xlfn.XLOOKUP(事故加停電時間!$B424,線名!$A$4:$A$3600,線名!$S$4:$S$3600,"找不到")</f>
        <v>0</v>
      </c>
      <c r="AF424" s="1795"/>
      <c r="AG424" s="1585"/>
      <c r="AH424" s="1586"/>
    </row>
    <row r="425" spans="2:34" ht="14.45" customHeight="1">
      <c r="B425" s="1754"/>
      <c r="C425" s="1755"/>
      <c r="D425" s="1750"/>
      <c r="E425" s="1553"/>
      <c r="F425" s="1553"/>
      <c r="G425" s="1554">
        <f t="shared" si="98"/>
        <v>0</v>
      </c>
      <c r="H425" s="1554">
        <f t="shared" si="99"/>
        <v>0</v>
      </c>
      <c r="I425" s="1650"/>
      <c r="J425" s="1650"/>
      <c r="K425" s="1556">
        <f t="shared" si="100"/>
        <v>0</v>
      </c>
      <c r="L425" s="1556">
        <f t="shared" si="101"/>
        <v>0</v>
      </c>
      <c r="M425" s="1650"/>
      <c r="N425" s="1650"/>
      <c r="O425" s="1556">
        <f t="shared" si="102"/>
        <v>0</v>
      </c>
      <c r="P425" s="1556">
        <f t="shared" si="103"/>
        <v>0</v>
      </c>
      <c r="Q425" s="1556"/>
      <c r="R425" s="1557">
        <f t="shared" si="117"/>
        <v>0</v>
      </c>
      <c r="S425" s="1557">
        <f t="shared" si="118"/>
        <v>0</v>
      </c>
      <c r="T425" s="1556">
        <f t="shared" si="119"/>
        <v>0</v>
      </c>
      <c r="U425" s="1556">
        <f t="shared" si="112"/>
        <v>0</v>
      </c>
      <c r="V425" s="1556">
        <f t="shared" si="113"/>
        <v>0</v>
      </c>
      <c r="W425" s="1651"/>
      <c r="X425" s="1560" t="str">
        <f>_xlfn.XLOOKUP(事故加停電時間!$B425,饋線資料表[饋線
代號],饋線資料表[S/S],"找不到")</f>
        <v>找不到</v>
      </c>
      <c r="Y425" s="1560" t="str">
        <f>_xlfn.XLOOKUP(事故加停電時間!$B425,饋線資料表[饋線
代號],饋線資料表[饋線別],"找不到")</f>
        <v>找不到</v>
      </c>
      <c r="Z425" s="1589"/>
      <c r="AA425" s="1724"/>
      <c r="AB425" s="1757"/>
      <c r="AC425" s="1595"/>
      <c r="AD425" s="1560"/>
      <c r="AE425" s="1564">
        <f>_xlfn.XLOOKUP(事故加停電時間!$B425,線名!$A$4:$A$3600,線名!$S$4:$S$3600,"找不到")</f>
        <v>0</v>
      </c>
      <c r="AF425" s="1794"/>
      <c r="AG425" s="1566"/>
      <c r="AH425" s="1567"/>
    </row>
    <row r="426" spans="2:34" ht="14.45" customHeight="1">
      <c r="B426" s="1760"/>
      <c r="C426" s="1761"/>
      <c r="D426" s="1718"/>
      <c r="E426" s="1571"/>
      <c r="F426" s="1571"/>
      <c r="G426" s="1572">
        <f t="shared" si="98"/>
        <v>0</v>
      </c>
      <c r="H426" s="1572">
        <f t="shared" si="99"/>
        <v>0</v>
      </c>
      <c r="I426" s="1644"/>
      <c r="J426" s="1644"/>
      <c r="K426" s="1574">
        <f t="shared" si="100"/>
        <v>0</v>
      </c>
      <c r="L426" s="1574">
        <f t="shared" si="101"/>
        <v>0</v>
      </c>
      <c r="M426" s="1644"/>
      <c r="N426" s="1644"/>
      <c r="O426" s="1574">
        <f t="shared" si="102"/>
        <v>0</v>
      </c>
      <c r="P426" s="1574">
        <f t="shared" si="103"/>
        <v>0</v>
      </c>
      <c r="Q426" s="1574"/>
      <c r="R426" s="1575">
        <f t="shared" si="117"/>
        <v>0</v>
      </c>
      <c r="S426" s="1575">
        <f t="shared" si="118"/>
        <v>0</v>
      </c>
      <c r="T426" s="1574">
        <f t="shared" si="119"/>
        <v>0</v>
      </c>
      <c r="U426" s="1556">
        <f t="shared" si="112"/>
        <v>0</v>
      </c>
      <c r="V426" s="1556">
        <f t="shared" si="113"/>
        <v>0</v>
      </c>
      <c r="W426" s="1645"/>
      <c r="X426" s="1578" t="str">
        <f>_xlfn.XLOOKUP(事故加停電時間!$B426,饋線資料表[饋線
代號],饋線資料表[S/S],"找不到")</f>
        <v>找不到</v>
      </c>
      <c r="Y426" s="1578" t="str">
        <f>_xlfn.XLOOKUP(事故加停電時間!$B426,饋線資料表[饋線
代號],饋線資料表[饋線別],"找不到")</f>
        <v>找不到</v>
      </c>
      <c r="Z426" s="1579"/>
      <c r="AA426" s="1723"/>
      <c r="AB426" s="1763"/>
      <c r="AC426" s="1600"/>
      <c r="AD426" s="1578"/>
      <c r="AE426" s="1583">
        <f>_xlfn.XLOOKUP(事故加停電時間!$B426,線名!$A$4:$A$3600,線名!$S$4:$S$3600,"找不到")</f>
        <v>0</v>
      </c>
      <c r="AF426" s="1795"/>
      <c r="AG426" s="1585"/>
      <c r="AH426" s="1586"/>
    </row>
    <row r="427" spans="2:34" ht="14.45" customHeight="1">
      <c r="B427" s="1754"/>
      <c r="C427" s="1755"/>
      <c r="D427" s="1750"/>
      <c r="E427" s="1553"/>
      <c r="F427" s="1553"/>
      <c r="G427" s="1554">
        <f t="shared" si="98"/>
        <v>0</v>
      </c>
      <c r="H427" s="1554">
        <f t="shared" si="99"/>
        <v>0</v>
      </c>
      <c r="I427" s="1650"/>
      <c r="J427" s="1650"/>
      <c r="K427" s="1556">
        <f t="shared" si="100"/>
        <v>0</v>
      </c>
      <c r="L427" s="1556">
        <f t="shared" si="101"/>
        <v>0</v>
      </c>
      <c r="M427" s="1650"/>
      <c r="N427" s="1650"/>
      <c r="O427" s="1556">
        <f t="shared" si="102"/>
        <v>0</v>
      </c>
      <c r="P427" s="1556">
        <f t="shared" si="103"/>
        <v>0</v>
      </c>
      <c r="Q427" s="1556"/>
      <c r="R427" s="1557">
        <f t="shared" si="117"/>
        <v>0</v>
      </c>
      <c r="S427" s="1557">
        <f t="shared" si="118"/>
        <v>0</v>
      </c>
      <c r="T427" s="1556">
        <f t="shared" si="119"/>
        <v>0</v>
      </c>
      <c r="U427" s="1556">
        <f t="shared" si="112"/>
        <v>0</v>
      </c>
      <c r="V427" s="1556">
        <f t="shared" si="113"/>
        <v>0</v>
      </c>
      <c r="W427" s="1651"/>
      <c r="X427" s="1560" t="str">
        <f>_xlfn.XLOOKUP(事故加停電時間!$B427,饋線資料表[饋線
代號],饋線資料表[S/S],"找不到")</f>
        <v>找不到</v>
      </c>
      <c r="Y427" s="1560" t="str">
        <f>_xlfn.XLOOKUP(事故加停電時間!$B427,饋線資料表[饋線
代號],饋線資料表[饋線別],"找不到")</f>
        <v>找不到</v>
      </c>
      <c r="Z427" s="1589"/>
      <c r="AA427" s="1724"/>
      <c r="AB427" s="1757"/>
      <c r="AC427" s="1595"/>
      <c r="AD427" s="1560"/>
      <c r="AE427" s="1564">
        <f>_xlfn.XLOOKUP(事故加停電時間!$B427,線名!$A$4:$A$3600,線名!$S$4:$S$3600,"找不到")</f>
        <v>0</v>
      </c>
      <c r="AF427" s="1794"/>
      <c r="AG427" s="1566"/>
      <c r="AH427" s="1567"/>
    </row>
    <row r="428" spans="2:34" ht="14.45" customHeight="1">
      <c r="B428" s="1760"/>
      <c r="C428" s="1761"/>
      <c r="D428" s="1718"/>
      <c r="E428" s="1571"/>
      <c r="F428" s="1571"/>
      <c r="G428" s="1572">
        <f t="shared" si="98"/>
        <v>0</v>
      </c>
      <c r="H428" s="1572">
        <f t="shared" si="99"/>
        <v>0</v>
      </c>
      <c r="I428" s="1644"/>
      <c r="J428" s="1644"/>
      <c r="K428" s="1574">
        <f t="shared" si="100"/>
        <v>0</v>
      </c>
      <c r="L428" s="1574">
        <f t="shared" si="101"/>
        <v>0</v>
      </c>
      <c r="M428" s="1644"/>
      <c r="N428" s="1644"/>
      <c r="O428" s="1574">
        <f t="shared" si="102"/>
        <v>0</v>
      </c>
      <c r="P428" s="1574">
        <f t="shared" si="103"/>
        <v>0</v>
      </c>
      <c r="Q428" s="1574"/>
      <c r="R428" s="1575">
        <f t="shared" si="117"/>
        <v>0</v>
      </c>
      <c r="S428" s="1575">
        <f t="shared" si="118"/>
        <v>0</v>
      </c>
      <c r="T428" s="1574">
        <f t="shared" si="119"/>
        <v>0</v>
      </c>
      <c r="U428" s="1556">
        <f t="shared" si="112"/>
        <v>0</v>
      </c>
      <c r="V428" s="1556">
        <f t="shared" si="113"/>
        <v>0</v>
      </c>
      <c r="W428" s="1645"/>
      <c r="X428" s="1578" t="str">
        <f>_xlfn.XLOOKUP(事故加停電時間!$B428,饋線資料表[饋線
代號],饋線資料表[S/S],"找不到")</f>
        <v>找不到</v>
      </c>
      <c r="Y428" s="1578" t="str">
        <f>_xlfn.XLOOKUP(事故加停電時間!$B428,饋線資料表[饋線
代號],饋線資料表[饋線別],"找不到")</f>
        <v>找不到</v>
      </c>
      <c r="Z428" s="1579"/>
      <c r="AA428" s="1723"/>
      <c r="AB428" s="1763"/>
      <c r="AC428" s="1600"/>
      <c r="AD428" s="1578"/>
      <c r="AE428" s="1583">
        <f>_xlfn.XLOOKUP(事故加停電時間!$B428,線名!$A$4:$A$3600,線名!$S$4:$S$3600,"找不到")</f>
        <v>0</v>
      </c>
      <c r="AF428" s="1795"/>
      <c r="AG428" s="1585"/>
      <c r="AH428" s="1586"/>
    </row>
    <row r="429" spans="2:34" ht="14.45" customHeight="1">
      <c r="B429" s="1754"/>
      <c r="C429" s="1755"/>
      <c r="D429" s="1750"/>
      <c r="E429" s="1553"/>
      <c r="F429" s="1553"/>
      <c r="G429" s="1554">
        <f t="shared" si="98"/>
        <v>0</v>
      </c>
      <c r="H429" s="1554">
        <f t="shared" si="99"/>
        <v>0</v>
      </c>
      <c r="I429" s="1650"/>
      <c r="J429" s="1650"/>
      <c r="K429" s="1556">
        <f t="shared" si="100"/>
        <v>0</v>
      </c>
      <c r="L429" s="1556">
        <f t="shared" si="101"/>
        <v>0</v>
      </c>
      <c r="M429" s="1650"/>
      <c r="N429" s="1650"/>
      <c r="O429" s="1556">
        <f t="shared" si="102"/>
        <v>0</v>
      </c>
      <c r="P429" s="1556">
        <f t="shared" si="103"/>
        <v>0</v>
      </c>
      <c r="Q429" s="1556"/>
      <c r="R429" s="1557">
        <f t="shared" si="117"/>
        <v>0</v>
      </c>
      <c r="S429" s="1557">
        <f t="shared" si="118"/>
        <v>0</v>
      </c>
      <c r="T429" s="1556">
        <f t="shared" si="119"/>
        <v>0</v>
      </c>
      <c r="U429" s="1556">
        <f t="shared" si="112"/>
        <v>0</v>
      </c>
      <c r="V429" s="1556">
        <f t="shared" si="113"/>
        <v>0</v>
      </c>
      <c r="W429" s="1651"/>
      <c r="X429" s="1560" t="str">
        <f>_xlfn.XLOOKUP(事故加停電時間!$B429,饋線資料表[饋線
代號],饋線資料表[S/S],"找不到")</f>
        <v>找不到</v>
      </c>
      <c r="Y429" s="1560" t="str">
        <f>_xlfn.XLOOKUP(事故加停電時間!$B429,饋線資料表[饋線
代號],饋線資料表[饋線別],"找不到")</f>
        <v>找不到</v>
      </c>
      <c r="Z429" s="1589"/>
      <c r="AA429" s="1724"/>
      <c r="AB429" s="1757"/>
      <c r="AC429" s="1595"/>
      <c r="AD429" s="1560"/>
      <c r="AE429" s="1564">
        <f>_xlfn.XLOOKUP(事故加停電時間!$B429,線名!$A$4:$A$3600,線名!$S$4:$S$3600,"找不到")</f>
        <v>0</v>
      </c>
      <c r="AF429" s="1794"/>
      <c r="AG429" s="1566"/>
      <c r="AH429" s="1567"/>
    </row>
    <row r="430" spans="2:34" ht="14.45" customHeight="1">
      <c r="B430" s="1760"/>
      <c r="C430" s="1761"/>
      <c r="D430" s="1718"/>
      <c r="E430" s="1571"/>
      <c r="F430" s="1571"/>
      <c r="G430" s="1572">
        <f t="shared" si="98"/>
        <v>0</v>
      </c>
      <c r="H430" s="1572">
        <f t="shared" si="99"/>
        <v>0</v>
      </c>
      <c r="I430" s="1644"/>
      <c r="J430" s="1644"/>
      <c r="K430" s="1574">
        <f t="shared" si="100"/>
        <v>0</v>
      </c>
      <c r="L430" s="1574">
        <f t="shared" si="101"/>
        <v>0</v>
      </c>
      <c r="M430" s="1644"/>
      <c r="N430" s="1644"/>
      <c r="O430" s="1574">
        <f t="shared" si="102"/>
        <v>0</v>
      </c>
      <c r="P430" s="1574">
        <f t="shared" si="103"/>
        <v>0</v>
      </c>
      <c r="Q430" s="1574"/>
      <c r="R430" s="1575">
        <f t="shared" si="117"/>
        <v>0</v>
      </c>
      <c r="S430" s="1575">
        <f t="shared" si="118"/>
        <v>0</v>
      </c>
      <c r="T430" s="1574">
        <f t="shared" si="119"/>
        <v>0</v>
      </c>
      <c r="U430" s="1556">
        <f t="shared" si="112"/>
        <v>0</v>
      </c>
      <c r="V430" s="1556">
        <f t="shared" si="113"/>
        <v>0</v>
      </c>
      <c r="W430" s="1645"/>
      <c r="X430" s="1578" t="str">
        <f>_xlfn.XLOOKUP(事故加停電時間!$B430,饋線資料表[饋線
代號],饋線資料表[S/S],"找不到")</f>
        <v>找不到</v>
      </c>
      <c r="Y430" s="1578" t="str">
        <f>_xlfn.XLOOKUP(事故加停電時間!$B430,饋線資料表[饋線
代號],饋線資料表[饋線別],"找不到")</f>
        <v>找不到</v>
      </c>
      <c r="Z430" s="1579"/>
      <c r="AA430" s="1723"/>
      <c r="AB430" s="1763"/>
      <c r="AC430" s="1600"/>
      <c r="AD430" s="1578"/>
      <c r="AE430" s="1583">
        <f>_xlfn.XLOOKUP(事故加停電時間!$B430,線名!$A$4:$A$3600,線名!$S$4:$S$3600,"找不到")</f>
        <v>0</v>
      </c>
      <c r="AF430" s="1795"/>
      <c r="AG430" s="1585"/>
      <c r="AH430" s="1586"/>
    </row>
    <row r="431" spans="2:34" ht="14.45" customHeight="1">
      <c r="B431" s="1754"/>
      <c r="C431" s="1755"/>
      <c r="D431" s="1750"/>
      <c r="E431" s="1553"/>
      <c r="F431" s="1553"/>
      <c r="G431" s="1554">
        <f t="shared" si="98"/>
        <v>0</v>
      </c>
      <c r="H431" s="1554">
        <f t="shared" si="99"/>
        <v>0</v>
      </c>
      <c r="I431" s="1650"/>
      <c r="J431" s="1650"/>
      <c r="K431" s="1556">
        <f t="shared" si="100"/>
        <v>0</v>
      </c>
      <c r="L431" s="1556">
        <f t="shared" si="101"/>
        <v>0</v>
      </c>
      <c r="M431" s="1650"/>
      <c r="N431" s="1650"/>
      <c r="O431" s="1556">
        <f t="shared" si="102"/>
        <v>0</v>
      </c>
      <c r="P431" s="1556">
        <f t="shared" si="103"/>
        <v>0</v>
      </c>
      <c r="Q431" s="1556"/>
      <c r="R431" s="1557">
        <f t="shared" si="117"/>
        <v>0</v>
      </c>
      <c r="S431" s="1557">
        <f t="shared" si="118"/>
        <v>0</v>
      </c>
      <c r="T431" s="1556">
        <f t="shared" si="119"/>
        <v>0</v>
      </c>
      <c r="U431" s="1556">
        <f t="shared" si="112"/>
        <v>0</v>
      </c>
      <c r="V431" s="1556">
        <f t="shared" si="113"/>
        <v>0</v>
      </c>
      <c r="W431" s="1651"/>
      <c r="X431" s="1560" t="str">
        <f>_xlfn.XLOOKUP(事故加停電時間!$B431,饋線資料表[饋線
代號],饋線資料表[S/S],"找不到")</f>
        <v>找不到</v>
      </c>
      <c r="Y431" s="1560" t="str">
        <f>_xlfn.XLOOKUP(事故加停電時間!$B431,饋線資料表[饋線
代號],饋線資料表[饋線別],"找不到")</f>
        <v>找不到</v>
      </c>
      <c r="Z431" s="1589"/>
      <c r="AA431" s="1724"/>
      <c r="AB431" s="1757"/>
      <c r="AC431" s="1595"/>
      <c r="AD431" s="1560"/>
      <c r="AE431" s="1564">
        <f>_xlfn.XLOOKUP(事故加停電時間!$B431,線名!$A$4:$A$3600,線名!$S$4:$S$3600,"找不到")</f>
        <v>0</v>
      </c>
      <c r="AF431" s="1794"/>
      <c r="AG431" s="1566"/>
      <c r="AH431" s="1567"/>
    </row>
    <row r="432" spans="2:34" ht="14.45" customHeight="1">
      <c r="B432" s="1760"/>
      <c r="C432" s="1761"/>
      <c r="D432" s="1718"/>
      <c r="E432" s="1571"/>
      <c r="F432" s="1571"/>
      <c r="G432" s="1572">
        <f t="shared" si="98"/>
        <v>0</v>
      </c>
      <c r="H432" s="1572">
        <f t="shared" si="99"/>
        <v>0</v>
      </c>
      <c r="I432" s="1644"/>
      <c r="J432" s="1644"/>
      <c r="K432" s="1574">
        <f t="shared" si="100"/>
        <v>0</v>
      </c>
      <c r="L432" s="1574">
        <f t="shared" si="101"/>
        <v>0</v>
      </c>
      <c r="M432" s="1644"/>
      <c r="N432" s="1644"/>
      <c r="O432" s="1574">
        <f t="shared" si="102"/>
        <v>0</v>
      </c>
      <c r="P432" s="1574">
        <f t="shared" si="103"/>
        <v>0</v>
      </c>
      <c r="Q432" s="1574"/>
      <c r="R432" s="1575">
        <f t="shared" si="117"/>
        <v>0</v>
      </c>
      <c r="S432" s="1575">
        <f t="shared" si="118"/>
        <v>0</v>
      </c>
      <c r="T432" s="1574">
        <f t="shared" si="119"/>
        <v>0</v>
      </c>
      <c r="U432" s="1556">
        <f t="shared" si="112"/>
        <v>0</v>
      </c>
      <c r="V432" s="1556">
        <f t="shared" si="113"/>
        <v>0</v>
      </c>
      <c r="W432" s="1645"/>
      <c r="X432" s="1578" t="str">
        <f>_xlfn.XLOOKUP(事故加停電時間!$B432,饋線資料表[饋線
代號],饋線資料表[S/S],"找不到")</f>
        <v>找不到</v>
      </c>
      <c r="Y432" s="1578" t="str">
        <f>_xlfn.XLOOKUP(事故加停電時間!$B432,饋線資料表[饋線
代號],饋線資料表[饋線別],"找不到")</f>
        <v>找不到</v>
      </c>
      <c r="Z432" s="1579"/>
      <c r="AA432" s="1723"/>
      <c r="AB432" s="1763"/>
      <c r="AC432" s="1600"/>
      <c r="AD432" s="1578"/>
      <c r="AE432" s="1583">
        <f>_xlfn.XLOOKUP(事故加停電時間!$B432,線名!$A$4:$A$3600,線名!$S$4:$S$3600,"找不到")</f>
        <v>0</v>
      </c>
      <c r="AF432" s="1795"/>
      <c r="AG432" s="1585"/>
      <c r="AH432" s="1586"/>
    </row>
    <row r="433" spans="2:34" ht="14.45" customHeight="1">
      <c r="B433" s="1754"/>
      <c r="C433" s="1755"/>
      <c r="D433" s="1750"/>
      <c r="E433" s="1553"/>
      <c r="F433" s="1553"/>
      <c r="G433" s="1554">
        <f t="shared" si="98"/>
        <v>0</v>
      </c>
      <c r="H433" s="1554">
        <f t="shared" si="99"/>
        <v>0</v>
      </c>
      <c r="I433" s="1650"/>
      <c r="J433" s="1650"/>
      <c r="K433" s="1556">
        <f t="shared" si="100"/>
        <v>0</v>
      </c>
      <c r="L433" s="1556">
        <f t="shared" si="101"/>
        <v>0</v>
      </c>
      <c r="M433" s="1650"/>
      <c r="N433" s="1650"/>
      <c r="O433" s="1556">
        <f t="shared" si="102"/>
        <v>0</v>
      </c>
      <c r="P433" s="1556">
        <f t="shared" si="103"/>
        <v>0</v>
      </c>
      <c r="Q433" s="1556"/>
      <c r="R433" s="1557">
        <f t="shared" si="117"/>
        <v>0</v>
      </c>
      <c r="S433" s="1557">
        <f t="shared" si="118"/>
        <v>0</v>
      </c>
      <c r="T433" s="1556">
        <f t="shared" si="119"/>
        <v>0</v>
      </c>
      <c r="U433" s="1556">
        <f t="shared" si="112"/>
        <v>0</v>
      </c>
      <c r="V433" s="1556">
        <f t="shared" si="113"/>
        <v>0</v>
      </c>
      <c r="W433" s="1651"/>
      <c r="X433" s="1560" t="str">
        <f>_xlfn.XLOOKUP(事故加停電時間!$B433,饋線資料表[饋線
代號],饋線資料表[S/S],"找不到")</f>
        <v>找不到</v>
      </c>
      <c r="Y433" s="1560" t="str">
        <f>_xlfn.XLOOKUP(事故加停電時間!$B433,饋線資料表[饋線
代號],饋線資料表[饋線別],"找不到")</f>
        <v>找不到</v>
      </c>
      <c r="Z433" s="1589"/>
      <c r="AA433" s="1724"/>
      <c r="AB433" s="1757"/>
      <c r="AC433" s="1595"/>
      <c r="AD433" s="1560"/>
      <c r="AE433" s="1564">
        <f>_xlfn.XLOOKUP(事故加停電時間!$B433,線名!$A$4:$A$3600,線名!$S$4:$S$3600,"找不到")</f>
        <v>0</v>
      </c>
      <c r="AF433" s="1794"/>
      <c r="AG433" s="1566"/>
      <c r="AH433" s="1567"/>
    </row>
    <row r="434" spans="2:34" ht="14.45" customHeight="1">
      <c r="B434" s="1760"/>
      <c r="C434" s="1761"/>
      <c r="D434" s="1718"/>
      <c r="E434" s="1571"/>
      <c r="F434" s="1571"/>
      <c r="G434" s="1572">
        <f t="shared" si="98"/>
        <v>0</v>
      </c>
      <c r="H434" s="1572">
        <f t="shared" si="99"/>
        <v>0</v>
      </c>
      <c r="I434" s="1644"/>
      <c r="J434" s="1644"/>
      <c r="K434" s="1574">
        <f t="shared" si="100"/>
        <v>0</v>
      </c>
      <c r="L434" s="1574">
        <f t="shared" si="101"/>
        <v>0</v>
      </c>
      <c r="M434" s="1644"/>
      <c r="N434" s="1644"/>
      <c r="O434" s="1574">
        <f t="shared" si="102"/>
        <v>0</v>
      </c>
      <c r="P434" s="1574">
        <f t="shared" si="103"/>
        <v>0</v>
      </c>
      <c r="Q434" s="1574"/>
      <c r="R434" s="1575">
        <f t="shared" si="117"/>
        <v>0</v>
      </c>
      <c r="S434" s="1575">
        <f t="shared" si="118"/>
        <v>0</v>
      </c>
      <c r="T434" s="1574">
        <f t="shared" si="119"/>
        <v>0</v>
      </c>
      <c r="U434" s="1556">
        <f t="shared" si="112"/>
        <v>0</v>
      </c>
      <c r="V434" s="1556">
        <f t="shared" si="113"/>
        <v>0</v>
      </c>
      <c r="W434" s="1645"/>
      <c r="X434" s="1578" t="str">
        <f>_xlfn.XLOOKUP(事故加停電時間!$B434,饋線資料表[饋線
代號],饋線資料表[S/S],"找不到")</f>
        <v>找不到</v>
      </c>
      <c r="Y434" s="1578" t="str">
        <f>_xlfn.XLOOKUP(事故加停電時間!$B434,饋線資料表[饋線
代號],饋線資料表[饋線別],"找不到")</f>
        <v>找不到</v>
      </c>
      <c r="Z434" s="1579"/>
      <c r="AA434" s="1723"/>
      <c r="AB434" s="1763"/>
      <c r="AC434" s="1600"/>
      <c r="AD434" s="1578"/>
      <c r="AE434" s="1583">
        <f>_xlfn.XLOOKUP(事故加停電時間!$B434,線名!$A$4:$A$3600,線名!$S$4:$S$3600,"找不到")</f>
        <v>0</v>
      </c>
      <c r="AF434" s="1795"/>
      <c r="AG434" s="1585"/>
      <c r="AH434" s="1586"/>
    </row>
    <row r="435" spans="2:34" ht="14.45" customHeight="1">
      <c r="B435" s="1754"/>
      <c r="C435" s="1755"/>
      <c r="D435" s="1750"/>
      <c r="E435" s="1553"/>
      <c r="F435" s="1553"/>
      <c r="G435" s="1554">
        <f t="shared" si="98"/>
        <v>0</v>
      </c>
      <c r="H435" s="1554">
        <f t="shared" si="99"/>
        <v>0</v>
      </c>
      <c r="I435" s="1650"/>
      <c r="J435" s="1650"/>
      <c r="K435" s="1556">
        <f t="shared" si="100"/>
        <v>0</v>
      </c>
      <c r="L435" s="1556">
        <f t="shared" si="101"/>
        <v>0</v>
      </c>
      <c r="M435" s="1650"/>
      <c r="N435" s="1650"/>
      <c r="O435" s="1556">
        <f t="shared" si="102"/>
        <v>0</v>
      </c>
      <c r="P435" s="1556">
        <f t="shared" si="103"/>
        <v>0</v>
      </c>
      <c r="Q435" s="1556"/>
      <c r="R435" s="1557">
        <f t="shared" si="117"/>
        <v>0</v>
      </c>
      <c r="S435" s="1557">
        <f t="shared" si="118"/>
        <v>0</v>
      </c>
      <c r="T435" s="1556">
        <f t="shared" si="119"/>
        <v>0</v>
      </c>
      <c r="U435" s="1556">
        <f t="shared" si="112"/>
        <v>0</v>
      </c>
      <c r="V435" s="1556">
        <f t="shared" si="113"/>
        <v>0</v>
      </c>
      <c r="W435" s="1651"/>
      <c r="X435" s="1560" t="str">
        <f>_xlfn.XLOOKUP(事故加停電時間!$B435,饋線資料表[饋線
代號],饋線資料表[S/S],"找不到")</f>
        <v>找不到</v>
      </c>
      <c r="Y435" s="1560" t="str">
        <f>_xlfn.XLOOKUP(事故加停電時間!$B435,饋線資料表[饋線
代號],饋線資料表[饋線別],"找不到")</f>
        <v>找不到</v>
      </c>
      <c r="Z435" s="1589"/>
      <c r="AA435" s="1724"/>
      <c r="AB435" s="1757"/>
      <c r="AC435" s="1595"/>
      <c r="AD435" s="1560"/>
      <c r="AE435" s="1564">
        <f>_xlfn.XLOOKUP(事故加停電時間!$B435,線名!$A$4:$A$3600,線名!$S$4:$S$3600,"找不到")</f>
        <v>0</v>
      </c>
      <c r="AF435" s="1794"/>
      <c r="AG435" s="1566"/>
      <c r="AH435" s="1567"/>
    </row>
    <row r="436" spans="2:34" ht="14.45" customHeight="1">
      <c r="B436" s="1760"/>
      <c r="C436" s="1761"/>
      <c r="D436" s="1718"/>
      <c r="E436" s="1571"/>
      <c r="F436" s="1571"/>
      <c r="G436" s="1572">
        <f t="shared" si="98"/>
        <v>0</v>
      </c>
      <c r="H436" s="1572">
        <f t="shared" si="99"/>
        <v>0</v>
      </c>
      <c r="I436" s="1644"/>
      <c r="J436" s="1644"/>
      <c r="K436" s="1574">
        <f t="shared" si="100"/>
        <v>0</v>
      </c>
      <c r="L436" s="1574">
        <f t="shared" si="101"/>
        <v>0</v>
      </c>
      <c r="M436" s="1644"/>
      <c r="N436" s="1644"/>
      <c r="O436" s="1574">
        <f t="shared" si="102"/>
        <v>0</v>
      </c>
      <c r="P436" s="1574">
        <f t="shared" si="103"/>
        <v>0</v>
      </c>
      <c r="Q436" s="1574"/>
      <c r="R436" s="1575">
        <f t="shared" si="117"/>
        <v>0</v>
      </c>
      <c r="S436" s="1575">
        <f t="shared" si="118"/>
        <v>0</v>
      </c>
      <c r="T436" s="1574">
        <f t="shared" si="119"/>
        <v>0</v>
      </c>
      <c r="U436" s="1556">
        <f t="shared" si="112"/>
        <v>0</v>
      </c>
      <c r="V436" s="1556">
        <f t="shared" si="113"/>
        <v>0</v>
      </c>
      <c r="W436" s="1645"/>
      <c r="X436" s="1578" t="str">
        <f>_xlfn.XLOOKUP(事故加停電時間!$B436,饋線資料表[饋線
代號],饋線資料表[S/S],"找不到")</f>
        <v>找不到</v>
      </c>
      <c r="Y436" s="1578" t="str">
        <f>_xlfn.XLOOKUP(事故加停電時間!$B436,饋線資料表[饋線
代號],饋線資料表[饋線別],"找不到")</f>
        <v>找不到</v>
      </c>
      <c r="Z436" s="1579"/>
      <c r="AA436" s="1723"/>
      <c r="AB436" s="1763"/>
      <c r="AC436" s="1600"/>
      <c r="AD436" s="1578"/>
      <c r="AE436" s="1583">
        <f>_xlfn.XLOOKUP(事故加停電時間!$B436,線名!$A$4:$A$3600,線名!$S$4:$S$3600,"找不到")</f>
        <v>0</v>
      </c>
      <c r="AF436" s="1795"/>
      <c r="AG436" s="1585"/>
      <c r="AH436" s="1586"/>
    </row>
    <row r="437" spans="2:34" ht="14.45" customHeight="1">
      <c r="B437" s="1754"/>
      <c r="C437" s="1755"/>
      <c r="D437" s="1750"/>
      <c r="E437" s="1553"/>
      <c r="F437" s="1553"/>
      <c r="G437" s="1554">
        <f t="shared" si="98"/>
        <v>0</v>
      </c>
      <c r="H437" s="1554">
        <f t="shared" si="99"/>
        <v>0</v>
      </c>
      <c r="I437" s="1650"/>
      <c r="J437" s="1650"/>
      <c r="K437" s="1556">
        <f t="shared" si="100"/>
        <v>0</v>
      </c>
      <c r="L437" s="1556">
        <f t="shared" si="101"/>
        <v>0</v>
      </c>
      <c r="M437" s="1650"/>
      <c r="N437" s="1650"/>
      <c r="O437" s="1556">
        <f t="shared" si="102"/>
        <v>0</v>
      </c>
      <c r="P437" s="1556">
        <f t="shared" si="103"/>
        <v>0</v>
      </c>
      <c r="Q437" s="1556"/>
      <c r="R437" s="1557">
        <f t="shared" si="117"/>
        <v>0</v>
      </c>
      <c r="S437" s="1557">
        <f t="shared" si="118"/>
        <v>0</v>
      </c>
      <c r="T437" s="1556">
        <f t="shared" si="119"/>
        <v>0</v>
      </c>
      <c r="U437" s="1556">
        <f t="shared" si="112"/>
        <v>0</v>
      </c>
      <c r="V437" s="1556">
        <f t="shared" si="113"/>
        <v>0</v>
      </c>
      <c r="W437" s="1651"/>
      <c r="X437" s="1560" t="str">
        <f>_xlfn.XLOOKUP(事故加停電時間!$B437,饋線資料表[饋線
代號],饋線資料表[S/S],"找不到")</f>
        <v>找不到</v>
      </c>
      <c r="Y437" s="1560" t="str">
        <f>_xlfn.XLOOKUP(事故加停電時間!$B437,饋線資料表[饋線
代號],饋線資料表[饋線別],"找不到")</f>
        <v>找不到</v>
      </c>
      <c r="Z437" s="1589"/>
      <c r="AA437" s="1724"/>
      <c r="AB437" s="1757"/>
      <c r="AC437" s="1595"/>
      <c r="AD437" s="1560"/>
      <c r="AE437" s="1564">
        <f>_xlfn.XLOOKUP(事故加停電時間!$B437,線名!$A$4:$A$3600,線名!$S$4:$S$3600,"找不到")</f>
        <v>0</v>
      </c>
      <c r="AF437" s="1794"/>
      <c r="AG437" s="1566"/>
      <c r="AH437" s="1567"/>
    </row>
    <row r="438" spans="2:34" ht="14.45" customHeight="1">
      <c r="B438" s="1760"/>
      <c r="C438" s="1761"/>
      <c r="D438" s="1718"/>
      <c r="E438" s="1571"/>
      <c r="F438" s="1571"/>
      <c r="G438" s="1572">
        <f t="shared" si="98"/>
        <v>0</v>
      </c>
      <c r="H438" s="1572">
        <f t="shared" si="99"/>
        <v>0</v>
      </c>
      <c r="I438" s="1644"/>
      <c r="J438" s="1644"/>
      <c r="K438" s="1574">
        <f t="shared" si="100"/>
        <v>0</v>
      </c>
      <c r="L438" s="1574">
        <f t="shared" si="101"/>
        <v>0</v>
      </c>
      <c r="M438" s="1644"/>
      <c r="N438" s="1644"/>
      <c r="O438" s="1574">
        <f t="shared" si="102"/>
        <v>0</v>
      </c>
      <c r="P438" s="1574">
        <f t="shared" si="103"/>
        <v>0</v>
      </c>
      <c r="Q438" s="1574"/>
      <c r="R438" s="1575">
        <f t="shared" si="117"/>
        <v>0</v>
      </c>
      <c r="S438" s="1575">
        <f t="shared" si="118"/>
        <v>0</v>
      </c>
      <c r="T438" s="1574">
        <f t="shared" si="119"/>
        <v>0</v>
      </c>
      <c r="U438" s="1556">
        <f t="shared" si="112"/>
        <v>0</v>
      </c>
      <c r="V438" s="1556">
        <f t="shared" si="113"/>
        <v>0</v>
      </c>
      <c r="W438" s="1645"/>
      <c r="X438" s="1578" t="str">
        <f>_xlfn.XLOOKUP(事故加停電時間!$B438,饋線資料表[饋線
代號],饋線資料表[S/S],"找不到")</f>
        <v>找不到</v>
      </c>
      <c r="Y438" s="1578" t="str">
        <f>_xlfn.XLOOKUP(事故加停電時間!$B438,饋線資料表[饋線
代號],饋線資料表[饋線別],"找不到")</f>
        <v>找不到</v>
      </c>
      <c r="Z438" s="1579"/>
      <c r="AA438" s="1723"/>
      <c r="AB438" s="1763"/>
      <c r="AC438" s="1600"/>
      <c r="AD438" s="1578"/>
      <c r="AE438" s="1583">
        <f>_xlfn.XLOOKUP(事故加停電時間!$B438,線名!$A$4:$A$3600,線名!$S$4:$S$3600,"找不到")</f>
        <v>0</v>
      </c>
      <c r="AF438" s="1795"/>
      <c r="AG438" s="1585"/>
      <c r="AH438" s="1586"/>
    </row>
    <row r="439" spans="2:34" ht="14.45" customHeight="1">
      <c r="B439" s="1754"/>
      <c r="C439" s="1755"/>
      <c r="D439" s="1750"/>
      <c r="E439" s="1553"/>
      <c r="F439" s="1553"/>
      <c r="G439" s="1554">
        <f t="shared" si="98"/>
        <v>0</v>
      </c>
      <c r="H439" s="1554">
        <f t="shared" si="99"/>
        <v>0</v>
      </c>
      <c r="I439" s="1650"/>
      <c r="J439" s="1650"/>
      <c r="K439" s="1556">
        <f t="shared" si="100"/>
        <v>0</v>
      </c>
      <c r="L439" s="1556">
        <f t="shared" si="101"/>
        <v>0</v>
      </c>
      <c r="M439" s="1650"/>
      <c r="N439" s="1650"/>
      <c r="O439" s="1556">
        <f t="shared" si="102"/>
        <v>0</v>
      </c>
      <c r="P439" s="1556">
        <f t="shared" si="103"/>
        <v>0</v>
      </c>
      <c r="Q439" s="1556"/>
      <c r="R439" s="1557">
        <f t="shared" si="117"/>
        <v>0</v>
      </c>
      <c r="S439" s="1557">
        <f t="shared" si="118"/>
        <v>0</v>
      </c>
      <c r="T439" s="1556">
        <f t="shared" si="119"/>
        <v>0</v>
      </c>
      <c r="U439" s="1556">
        <f t="shared" si="112"/>
        <v>0</v>
      </c>
      <c r="V439" s="1556">
        <f t="shared" si="113"/>
        <v>0</v>
      </c>
      <c r="W439" s="1651"/>
      <c r="X439" s="1560" t="str">
        <f>_xlfn.XLOOKUP(事故加停電時間!$B439,饋線資料表[饋線
代號],饋線資料表[S/S],"找不到")</f>
        <v>找不到</v>
      </c>
      <c r="Y439" s="1560" t="str">
        <f>_xlfn.XLOOKUP(事故加停電時間!$B439,饋線資料表[饋線
代號],饋線資料表[饋線別],"找不到")</f>
        <v>找不到</v>
      </c>
      <c r="Z439" s="1589"/>
      <c r="AA439" s="1724"/>
      <c r="AB439" s="1757"/>
      <c r="AC439" s="1595"/>
      <c r="AD439" s="1560"/>
      <c r="AE439" s="1564">
        <f>_xlfn.XLOOKUP(事故加停電時間!$B439,線名!$A$4:$A$3600,線名!$S$4:$S$3600,"找不到")</f>
        <v>0</v>
      </c>
      <c r="AF439" s="1794"/>
      <c r="AG439" s="1566"/>
      <c r="AH439" s="1567"/>
    </row>
    <row r="440" spans="2:34" ht="14.45" customHeight="1">
      <c r="B440" s="1760"/>
      <c r="C440" s="1761"/>
      <c r="D440" s="1718"/>
      <c r="E440" s="1571"/>
      <c r="F440" s="1571"/>
      <c r="G440" s="1572">
        <f t="shared" si="98"/>
        <v>0</v>
      </c>
      <c r="H440" s="1572">
        <f t="shared" si="99"/>
        <v>0</v>
      </c>
      <c r="I440" s="1644"/>
      <c r="J440" s="1644"/>
      <c r="K440" s="1574">
        <f t="shared" si="100"/>
        <v>0</v>
      </c>
      <c r="L440" s="1574">
        <f t="shared" si="101"/>
        <v>0</v>
      </c>
      <c r="M440" s="1644"/>
      <c r="N440" s="1644"/>
      <c r="O440" s="1574">
        <f t="shared" si="102"/>
        <v>0</v>
      </c>
      <c r="P440" s="1574">
        <f t="shared" si="103"/>
        <v>0</v>
      </c>
      <c r="Q440" s="1574"/>
      <c r="R440" s="1575">
        <f t="shared" si="117"/>
        <v>0</v>
      </c>
      <c r="S440" s="1575">
        <f t="shared" si="118"/>
        <v>0</v>
      </c>
      <c r="T440" s="1574">
        <f t="shared" si="119"/>
        <v>0</v>
      </c>
      <c r="U440" s="1556">
        <f t="shared" si="112"/>
        <v>0</v>
      </c>
      <c r="V440" s="1556">
        <f t="shared" si="113"/>
        <v>0</v>
      </c>
      <c r="W440" s="1645"/>
      <c r="X440" s="1578" t="str">
        <f>_xlfn.XLOOKUP(事故加停電時間!$B440,饋線資料表[饋線
代號],饋線資料表[S/S],"找不到")</f>
        <v>找不到</v>
      </c>
      <c r="Y440" s="1578" t="str">
        <f>_xlfn.XLOOKUP(事故加停電時間!$B440,饋線資料表[饋線
代號],饋線資料表[饋線別],"找不到")</f>
        <v>找不到</v>
      </c>
      <c r="Z440" s="1579"/>
      <c r="AA440" s="1723"/>
      <c r="AB440" s="1763"/>
      <c r="AC440" s="1600"/>
      <c r="AD440" s="1578"/>
      <c r="AE440" s="1583">
        <f>_xlfn.XLOOKUP(事故加停電時間!$B440,線名!$A$4:$A$3600,線名!$S$4:$S$3600,"找不到")</f>
        <v>0</v>
      </c>
      <c r="AF440" s="1795"/>
      <c r="AG440" s="1585"/>
      <c r="AH440" s="1586"/>
    </row>
    <row r="441" spans="2:34" ht="14.45" customHeight="1">
      <c r="B441" s="1754"/>
      <c r="C441" s="1755"/>
      <c r="D441" s="1750"/>
      <c r="E441" s="1553"/>
      <c r="F441" s="1553"/>
      <c r="G441" s="1554">
        <f t="shared" si="98"/>
        <v>0</v>
      </c>
      <c r="H441" s="1554">
        <f t="shared" si="99"/>
        <v>0</v>
      </c>
      <c r="I441" s="1650"/>
      <c r="J441" s="1650"/>
      <c r="K441" s="1556">
        <f t="shared" si="100"/>
        <v>0</v>
      </c>
      <c r="L441" s="1556">
        <f t="shared" si="101"/>
        <v>0</v>
      </c>
      <c r="M441" s="1650"/>
      <c r="N441" s="1650"/>
      <c r="O441" s="1556">
        <f t="shared" si="102"/>
        <v>0</v>
      </c>
      <c r="P441" s="1556">
        <f t="shared" si="103"/>
        <v>0</v>
      </c>
      <c r="Q441" s="1556"/>
      <c r="R441" s="1557">
        <f t="shared" si="117"/>
        <v>0</v>
      </c>
      <c r="S441" s="1557">
        <f t="shared" si="118"/>
        <v>0</v>
      </c>
      <c r="T441" s="1556">
        <f t="shared" si="119"/>
        <v>0</v>
      </c>
      <c r="U441" s="1556">
        <f t="shared" si="112"/>
        <v>0</v>
      </c>
      <c r="V441" s="1556">
        <f t="shared" si="113"/>
        <v>0</v>
      </c>
      <c r="W441" s="1651"/>
      <c r="X441" s="1560" t="str">
        <f>_xlfn.XLOOKUP(事故加停電時間!$B441,饋線資料表[饋線
代號],饋線資料表[S/S],"找不到")</f>
        <v>找不到</v>
      </c>
      <c r="Y441" s="1560" t="str">
        <f>_xlfn.XLOOKUP(事故加停電時間!$B441,饋線資料表[饋線
代號],饋線資料表[饋線別],"找不到")</f>
        <v>找不到</v>
      </c>
      <c r="Z441" s="1589"/>
      <c r="AA441" s="1724"/>
      <c r="AB441" s="1757"/>
      <c r="AC441" s="1595"/>
      <c r="AD441" s="1560"/>
      <c r="AE441" s="1564">
        <f>_xlfn.XLOOKUP(事故加停電時間!$B441,線名!$A$4:$A$3600,線名!$S$4:$S$3600,"找不到")</f>
        <v>0</v>
      </c>
      <c r="AF441" s="1794"/>
      <c r="AG441" s="1566"/>
      <c r="AH441" s="1567"/>
    </row>
    <row r="442" spans="2:34" ht="14.45" customHeight="1">
      <c r="B442" s="1760"/>
      <c r="C442" s="1761"/>
      <c r="D442" s="1718"/>
      <c r="E442" s="1571"/>
      <c r="F442" s="1571"/>
      <c r="G442" s="1572">
        <f t="shared" si="98"/>
        <v>0</v>
      </c>
      <c r="H442" s="1572">
        <f t="shared" si="99"/>
        <v>0</v>
      </c>
      <c r="I442" s="1644"/>
      <c r="J442" s="1644"/>
      <c r="K442" s="1574">
        <f t="shared" si="100"/>
        <v>0</v>
      </c>
      <c r="L442" s="1574">
        <f t="shared" si="101"/>
        <v>0</v>
      </c>
      <c r="M442" s="1644"/>
      <c r="N442" s="1644"/>
      <c r="O442" s="1574">
        <f t="shared" si="102"/>
        <v>0</v>
      </c>
      <c r="P442" s="1574">
        <f t="shared" si="103"/>
        <v>0</v>
      </c>
      <c r="Q442" s="1574"/>
      <c r="R442" s="1575">
        <f t="shared" si="117"/>
        <v>0</v>
      </c>
      <c r="S442" s="1575">
        <f t="shared" si="118"/>
        <v>0</v>
      </c>
      <c r="T442" s="1574">
        <f t="shared" si="119"/>
        <v>0</v>
      </c>
      <c r="U442" s="1556">
        <f t="shared" si="112"/>
        <v>0</v>
      </c>
      <c r="V442" s="1556">
        <f t="shared" si="113"/>
        <v>0</v>
      </c>
      <c r="W442" s="1645"/>
      <c r="X442" s="1578" t="str">
        <f>_xlfn.XLOOKUP(事故加停電時間!$B442,饋線資料表[饋線
代號],饋線資料表[S/S],"找不到")</f>
        <v>找不到</v>
      </c>
      <c r="Y442" s="1578" t="str">
        <f>_xlfn.XLOOKUP(事故加停電時間!$B442,饋線資料表[饋線
代號],饋線資料表[饋線別],"找不到")</f>
        <v>找不到</v>
      </c>
      <c r="Z442" s="1579"/>
      <c r="AA442" s="1723"/>
      <c r="AB442" s="1763"/>
      <c r="AC442" s="1600"/>
      <c r="AD442" s="1578"/>
      <c r="AE442" s="1583">
        <f>_xlfn.XLOOKUP(事故加停電時間!$B442,線名!$A$4:$A$3600,線名!$S$4:$S$3600,"找不到")</f>
        <v>0</v>
      </c>
      <c r="AF442" s="1795"/>
      <c r="AG442" s="1585"/>
      <c r="AH442" s="1586"/>
    </row>
    <row r="443" spans="2:34" ht="14.45" customHeight="1">
      <c r="B443" s="1754"/>
      <c r="C443" s="1755"/>
      <c r="D443" s="1750"/>
      <c r="E443" s="1553"/>
      <c r="F443" s="1553"/>
      <c r="G443" s="1554">
        <f t="shared" si="98"/>
        <v>0</v>
      </c>
      <c r="H443" s="1554">
        <f t="shared" si="99"/>
        <v>0</v>
      </c>
      <c r="I443" s="1650"/>
      <c r="J443" s="1650"/>
      <c r="K443" s="1556">
        <f t="shared" si="100"/>
        <v>0</v>
      </c>
      <c r="L443" s="1556">
        <f t="shared" si="101"/>
        <v>0</v>
      </c>
      <c r="M443" s="1650"/>
      <c r="N443" s="1650"/>
      <c r="O443" s="1556">
        <f t="shared" si="102"/>
        <v>0</v>
      </c>
      <c r="P443" s="1556">
        <f t="shared" si="103"/>
        <v>0</v>
      </c>
      <c r="Q443" s="1556"/>
      <c r="R443" s="1557">
        <f t="shared" si="117"/>
        <v>0</v>
      </c>
      <c r="S443" s="1557">
        <f t="shared" si="118"/>
        <v>0</v>
      </c>
      <c r="T443" s="1556">
        <f t="shared" si="119"/>
        <v>0</v>
      </c>
      <c r="U443" s="1556">
        <f t="shared" si="112"/>
        <v>0</v>
      </c>
      <c r="V443" s="1556">
        <f t="shared" si="113"/>
        <v>0</v>
      </c>
      <c r="W443" s="1651"/>
      <c r="X443" s="1560" t="str">
        <f>_xlfn.XLOOKUP(事故加停電時間!$B443,饋線資料表[饋線
代號],饋線資料表[S/S],"找不到")</f>
        <v>找不到</v>
      </c>
      <c r="Y443" s="1560" t="str">
        <f>_xlfn.XLOOKUP(事故加停電時間!$B443,饋線資料表[饋線
代號],饋線資料表[饋線別],"找不到")</f>
        <v>找不到</v>
      </c>
      <c r="Z443" s="1589"/>
      <c r="AA443" s="1724"/>
      <c r="AB443" s="1757"/>
      <c r="AC443" s="1595"/>
      <c r="AD443" s="1560"/>
      <c r="AE443" s="1564">
        <f>_xlfn.XLOOKUP(事故加停電時間!$B443,線名!$A$4:$A$3600,線名!$S$4:$S$3600,"找不到")</f>
        <v>0</v>
      </c>
      <c r="AF443" s="1794"/>
      <c r="AG443" s="1566"/>
      <c r="AH443" s="1567"/>
    </row>
    <row r="444" spans="2:34" ht="14.45" customHeight="1">
      <c r="B444" s="1760"/>
      <c r="C444" s="1761"/>
      <c r="D444" s="1718"/>
      <c r="E444" s="1571"/>
      <c r="F444" s="1571"/>
      <c r="G444" s="1572">
        <f t="shared" si="98"/>
        <v>0</v>
      </c>
      <c r="H444" s="1572">
        <f t="shared" si="99"/>
        <v>0</v>
      </c>
      <c r="I444" s="1644"/>
      <c r="J444" s="1644"/>
      <c r="K444" s="1574">
        <f t="shared" si="100"/>
        <v>0</v>
      </c>
      <c r="L444" s="1574">
        <f t="shared" si="101"/>
        <v>0</v>
      </c>
      <c r="M444" s="1644"/>
      <c r="N444" s="1644"/>
      <c r="O444" s="1574">
        <f t="shared" si="102"/>
        <v>0</v>
      </c>
      <c r="P444" s="1574">
        <f t="shared" si="103"/>
        <v>0</v>
      </c>
      <c r="Q444" s="1574"/>
      <c r="R444" s="1575">
        <f t="shared" si="117"/>
        <v>0</v>
      </c>
      <c r="S444" s="1575">
        <f t="shared" si="118"/>
        <v>0</v>
      </c>
      <c r="T444" s="1574">
        <f t="shared" si="119"/>
        <v>0</v>
      </c>
      <c r="U444" s="1556">
        <f t="shared" si="112"/>
        <v>0</v>
      </c>
      <c r="V444" s="1556">
        <f t="shared" si="113"/>
        <v>0</v>
      </c>
      <c r="W444" s="1645"/>
      <c r="X444" s="1578" t="str">
        <f>_xlfn.XLOOKUP(事故加停電時間!$B444,饋線資料表[饋線
代號],饋線資料表[S/S],"找不到")</f>
        <v>找不到</v>
      </c>
      <c r="Y444" s="1578" t="str">
        <f>_xlfn.XLOOKUP(事故加停電時間!$B444,饋線資料表[饋線
代號],饋線資料表[饋線別],"找不到")</f>
        <v>找不到</v>
      </c>
      <c r="Z444" s="1579"/>
      <c r="AA444" s="1723"/>
      <c r="AB444" s="1763"/>
      <c r="AC444" s="1600"/>
      <c r="AD444" s="1578"/>
      <c r="AE444" s="1583">
        <f>_xlfn.XLOOKUP(事故加停電時間!$B444,線名!$A$4:$A$3600,線名!$S$4:$S$3600,"找不到")</f>
        <v>0</v>
      </c>
      <c r="AF444" s="1795"/>
      <c r="AG444" s="1585"/>
      <c r="AH444" s="1586"/>
    </row>
    <row r="445" spans="2:34" ht="14.45" customHeight="1">
      <c r="B445" s="1754"/>
      <c r="C445" s="1755"/>
      <c r="D445" s="1750"/>
      <c r="E445" s="1553"/>
      <c r="F445" s="1553"/>
      <c r="G445" s="1554">
        <f t="shared" si="98"/>
        <v>0</v>
      </c>
      <c r="H445" s="1554">
        <f t="shared" si="99"/>
        <v>0</v>
      </c>
      <c r="I445" s="1650"/>
      <c r="J445" s="1650"/>
      <c r="K445" s="1556">
        <f t="shared" si="100"/>
        <v>0</v>
      </c>
      <c r="L445" s="1556">
        <f t="shared" si="101"/>
        <v>0</v>
      </c>
      <c r="M445" s="1650"/>
      <c r="N445" s="1650"/>
      <c r="O445" s="1556">
        <f t="shared" si="102"/>
        <v>0</v>
      </c>
      <c r="P445" s="1556">
        <f t="shared" si="103"/>
        <v>0</v>
      </c>
      <c r="Q445" s="1556"/>
      <c r="R445" s="1557">
        <f t="shared" si="117"/>
        <v>0</v>
      </c>
      <c r="S445" s="1557">
        <f t="shared" si="118"/>
        <v>0</v>
      </c>
      <c r="T445" s="1556">
        <f t="shared" si="119"/>
        <v>0</v>
      </c>
      <c r="U445" s="1556">
        <f t="shared" si="112"/>
        <v>0</v>
      </c>
      <c r="V445" s="1556">
        <f t="shared" si="113"/>
        <v>0</v>
      </c>
      <c r="W445" s="1651"/>
      <c r="X445" s="1560" t="str">
        <f>_xlfn.XLOOKUP(事故加停電時間!$B445,饋線資料表[饋線
代號],饋線資料表[S/S],"找不到")</f>
        <v>找不到</v>
      </c>
      <c r="Y445" s="1560" t="str">
        <f>_xlfn.XLOOKUP(事故加停電時間!$B445,饋線資料表[饋線
代號],饋線資料表[饋線別],"找不到")</f>
        <v>找不到</v>
      </c>
      <c r="Z445" s="1589"/>
      <c r="AA445" s="1724"/>
      <c r="AB445" s="1757"/>
      <c r="AC445" s="1595"/>
      <c r="AD445" s="1560"/>
      <c r="AE445" s="1564">
        <f>_xlfn.XLOOKUP(事故加停電時間!$B445,線名!$A$4:$A$3600,線名!$S$4:$S$3600,"找不到")</f>
        <v>0</v>
      </c>
      <c r="AF445" s="1794"/>
      <c r="AG445" s="1566"/>
      <c r="AH445" s="1567"/>
    </row>
    <row r="446" spans="2:34" ht="14.45" customHeight="1">
      <c r="B446" s="1760"/>
      <c r="C446" s="1761"/>
      <c r="D446" s="1718"/>
      <c r="E446" s="1571"/>
      <c r="F446" s="1571"/>
      <c r="G446" s="1572">
        <f t="shared" si="98"/>
        <v>0</v>
      </c>
      <c r="H446" s="1572">
        <f t="shared" si="99"/>
        <v>0</v>
      </c>
      <c r="I446" s="1644"/>
      <c r="J446" s="1644"/>
      <c r="K446" s="1574">
        <f t="shared" si="100"/>
        <v>0</v>
      </c>
      <c r="L446" s="1574">
        <f t="shared" si="101"/>
        <v>0</v>
      </c>
      <c r="M446" s="1644"/>
      <c r="N446" s="1644"/>
      <c r="O446" s="1574">
        <f t="shared" si="102"/>
        <v>0</v>
      </c>
      <c r="P446" s="1574">
        <f t="shared" si="103"/>
        <v>0</v>
      </c>
      <c r="Q446" s="1574"/>
      <c r="R446" s="1575">
        <f t="shared" si="117"/>
        <v>0</v>
      </c>
      <c r="S446" s="1575">
        <f t="shared" si="118"/>
        <v>0</v>
      </c>
      <c r="T446" s="1574">
        <f t="shared" si="119"/>
        <v>0</v>
      </c>
      <c r="U446" s="1556">
        <f t="shared" si="112"/>
        <v>0</v>
      </c>
      <c r="V446" s="1556">
        <f t="shared" si="113"/>
        <v>0</v>
      </c>
      <c r="W446" s="1645"/>
      <c r="X446" s="1578" t="str">
        <f>_xlfn.XLOOKUP(事故加停電時間!$B446,饋線資料表[饋線
代號],饋線資料表[S/S],"找不到")</f>
        <v>找不到</v>
      </c>
      <c r="Y446" s="1578" t="str">
        <f>_xlfn.XLOOKUP(事故加停電時間!$B446,饋線資料表[饋線
代號],饋線資料表[饋線別],"找不到")</f>
        <v>找不到</v>
      </c>
      <c r="Z446" s="1579"/>
      <c r="AA446" s="1723"/>
      <c r="AB446" s="1763"/>
      <c r="AC446" s="1600"/>
      <c r="AD446" s="1578"/>
      <c r="AE446" s="1583">
        <f>_xlfn.XLOOKUP(事故加停電時間!$B446,線名!$A$4:$A$3600,線名!$S$4:$S$3600,"找不到")</f>
        <v>0</v>
      </c>
      <c r="AF446" s="1795"/>
      <c r="AG446" s="1585"/>
      <c r="AH446" s="1586"/>
    </row>
    <row r="447" spans="2:34" ht="14.45" customHeight="1">
      <c r="B447" s="1754"/>
      <c r="C447" s="1755"/>
      <c r="D447" s="1750"/>
      <c r="E447" s="1553"/>
      <c r="F447" s="1553"/>
      <c r="G447" s="1554">
        <f t="shared" si="98"/>
        <v>0</v>
      </c>
      <c r="H447" s="1554">
        <f t="shared" si="99"/>
        <v>0</v>
      </c>
      <c r="I447" s="1650"/>
      <c r="J447" s="1650"/>
      <c r="K447" s="1556">
        <f t="shared" si="100"/>
        <v>0</v>
      </c>
      <c r="L447" s="1556">
        <f t="shared" si="101"/>
        <v>0</v>
      </c>
      <c r="M447" s="1650"/>
      <c r="N447" s="1650"/>
      <c r="O447" s="1556">
        <f t="shared" si="102"/>
        <v>0</v>
      </c>
      <c r="P447" s="1556">
        <f t="shared" si="103"/>
        <v>0</v>
      </c>
      <c r="Q447" s="1556"/>
      <c r="R447" s="1557">
        <f t="shared" si="117"/>
        <v>0</v>
      </c>
      <c r="S447" s="1557">
        <f t="shared" si="118"/>
        <v>0</v>
      </c>
      <c r="T447" s="1556">
        <f t="shared" si="119"/>
        <v>0</v>
      </c>
      <c r="U447" s="1556">
        <f t="shared" si="112"/>
        <v>0</v>
      </c>
      <c r="V447" s="1556">
        <f t="shared" si="113"/>
        <v>0</v>
      </c>
      <c r="W447" s="1651"/>
      <c r="X447" s="1560" t="str">
        <f>_xlfn.XLOOKUP(事故加停電時間!$B447,饋線資料表[饋線
代號],饋線資料表[S/S],"找不到")</f>
        <v>找不到</v>
      </c>
      <c r="Y447" s="1560" t="str">
        <f>_xlfn.XLOOKUP(事故加停電時間!$B447,饋線資料表[饋線
代號],饋線資料表[饋線別],"找不到")</f>
        <v>找不到</v>
      </c>
      <c r="Z447" s="1589"/>
      <c r="AA447" s="1724"/>
      <c r="AB447" s="1757"/>
      <c r="AC447" s="1595"/>
      <c r="AD447" s="1560"/>
      <c r="AE447" s="1564">
        <f>_xlfn.XLOOKUP(事故加停電時間!$B447,線名!$A$4:$A$3600,線名!$S$4:$S$3600,"找不到")</f>
        <v>0</v>
      </c>
      <c r="AF447" s="1794"/>
      <c r="AG447" s="1566"/>
      <c r="AH447" s="1567"/>
    </row>
    <row r="448" spans="2:34" ht="14.45" customHeight="1">
      <c r="B448" s="1760"/>
      <c r="C448" s="1761"/>
      <c r="D448" s="1718"/>
      <c r="E448" s="1571"/>
      <c r="F448" s="1571"/>
      <c r="G448" s="1572">
        <f t="shared" si="98"/>
        <v>0</v>
      </c>
      <c r="H448" s="1572">
        <f t="shared" si="99"/>
        <v>0</v>
      </c>
      <c r="I448" s="1644"/>
      <c r="J448" s="1644"/>
      <c r="K448" s="1574">
        <f t="shared" si="100"/>
        <v>0</v>
      </c>
      <c r="L448" s="1574">
        <f t="shared" si="101"/>
        <v>0</v>
      </c>
      <c r="M448" s="1644"/>
      <c r="N448" s="1644"/>
      <c r="O448" s="1574">
        <f t="shared" si="102"/>
        <v>0</v>
      </c>
      <c r="P448" s="1574">
        <f t="shared" si="103"/>
        <v>0</v>
      </c>
      <c r="Q448" s="1574"/>
      <c r="R448" s="1575">
        <f t="shared" si="117"/>
        <v>0</v>
      </c>
      <c r="S448" s="1575">
        <f t="shared" si="118"/>
        <v>0</v>
      </c>
      <c r="T448" s="1574">
        <f t="shared" si="119"/>
        <v>0</v>
      </c>
      <c r="U448" s="1556">
        <f t="shared" si="112"/>
        <v>0</v>
      </c>
      <c r="V448" s="1556">
        <f t="shared" si="113"/>
        <v>0</v>
      </c>
      <c r="W448" s="1645"/>
      <c r="X448" s="1578" t="str">
        <f>_xlfn.XLOOKUP(事故加停電時間!$B448,饋線資料表[饋線
代號],饋線資料表[S/S],"找不到")</f>
        <v>找不到</v>
      </c>
      <c r="Y448" s="1578" t="str">
        <f>_xlfn.XLOOKUP(事故加停電時間!$B448,饋線資料表[饋線
代號],饋線資料表[饋線別],"找不到")</f>
        <v>找不到</v>
      </c>
      <c r="Z448" s="1579"/>
      <c r="AA448" s="1723"/>
      <c r="AB448" s="1763"/>
      <c r="AC448" s="1600"/>
      <c r="AD448" s="1578"/>
      <c r="AE448" s="1583">
        <f>_xlfn.XLOOKUP(事故加停電時間!$B448,線名!$A$4:$A$3600,線名!$S$4:$S$3600,"找不到")</f>
        <v>0</v>
      </c>
      <c r="AF448" s="1795"/>
      <c r="AG448" s="1585"/>
      <c r="AH448" s="1586"/>
    </row>
    <row r="449" spans="2:34" ht="14.45" customHeight="1">
      <c r="B449" s="1754"/>
      <c r="C449" s="1755"/>
      <c r="D449" s="1750"/>
      <c r="E449" s="1553"/>
      <c r="F449" s="1553"/>
      <c r="G449" s="1554">
        <f t="shared" si="98"/>
        <v>0</v>
      </c>
      <c r="H449" s="1554">
        <f t="shared" si="99"/>
        <v>0</v>
      </c>
      <c r="I449" s="1650"/>
      <c r="J449" s="1650"/>
      <c r="K449" s="1556">
        <f t="shared" si="100"/>
        <v>0</v>
      </c>
      <c r="L449" s="1556">
        <f t="shared" si="101"/>
        <v>0</v>
      </c>
      <c r="M449" s="1650"/>
      <c r="N449" s="1650"/>
      <c r="O449" s="1556">
        <f t="shared" si="102"/>
        <v>0</v>
      </c>
      <c r="P449" s="1556">
        <f t="shared" si="103"/>
        <v>0</v>
      </c>
      <c r="Q449" s="1556"/>
      <c r="R449" s="1557">
        <f t="shared" si="117"/>
        <v>0</v>
      </c>
      <c r="S449" s="1557">
        <f t="shared" si="118"/>
        <v>0</v>
      </c>
      <c r="T449" s="1556">
        <f t="shared" si="119"/>
        <v>0</v>
      </c>
      <c r="U449" s="1556">
        <f t="shared" si="112"/>
        <v>0</v>
      </c>
      <c r="V449" s="1556">
        <f t="shared" si="113"/>
        <v>0</v>
      </c>
      <c r="W449" s="1651"/>
      <c r="X449" s="1560" t="str">
        <f>_xlfn.XLOOKUP(事故加停電時間!$B449,饋線資料表[饋線
代號],饋線資料表[S/S],"找不到")</f>
        <v>找不到</v>
      </c>
      <c r="Y449" s="1560" t="str">
        <f>_xlfn.XLOOKUP(事故加停電時間!$B449,饋線資料表[饋線
代號],饋線資料表[饋線別],"找不到")</f>
        <v>找不到</v>
      </c>
      <c r="Z449" s="1589"/>
      <c r="AA449" s="1724"/>
      <c r="AB449" s="1757"/>
      <c r="AC449" s="1595"/>
      <c r="AD449" s="1560"/>
      <c r="AE449" s="1564">
        <f>_xlfn.XLOOKUP(事故加停電時間!$B449,線名!$A$4:$A$3600,線名!$S$4:$S$3600,"找不到")</f>
        <v>0</v>
      </c>
      <c r="AF449" s="1794"/>
      <c r="AG449" s="1566"/>
      <c r="AH449" s="1567"/>
    </row>
    <row r="450" spans="2:34" ht="14.45" customHeight="1">
      <c r="B450" s="1760"/>
      <c r="C450" s="1761"/>
      <c r="D450" s="1718"/>
      <c r="E450" s="1571"/>
      <c r="F450" s="1571"/>
      <c r="G450" s="1572">
        <f t="shared" si="98"/>
        <v>0</v>
      </c>
      <c r="H450" s="1572">
        <f t="shared" si="99"/>
        <v>0</v>
      </c>
      <c r="I450" s="1644"/>
      <c r="J450" s="1644"/>
      <c r="K450" s="1574">
        <f t="shared" si="100"/>
        <v>0</v>
      </c>
      <c r="L450" s="1574">
        <f t="shared" si="101"/>
        <v>0</v>
      </c>
      <c r="M450" s="1644"/>
      <c r="N450" s="1644"/>
      <c r="O450" s="1574">
        <f t="shared" si="102"/>
        <v>0</v>
      </c>
      <c r="P450" s="1574">
        <f t="shared" si="103"/>
        <v>0</v>
      </c>
      <c r="Q450" s="1574"/>
      <c r="R450" s="1575">
        <f t="shared" si="117"/>
        <v>0</v>
      </c>
      <c r="S450" s="1575">
        <f t="shared" si="118"/>
        <v>0</v>
      </c>
      <c r="T450" s="1574">
        <f t="shared" si="119"/>
        <v>0</v>
      </c>
      <c r="U450" s="1556">
        <f t="shared" si="112"/>
        <v>0</v>
      </c>
      <c r="V450" s="1556">
        <f t="shared" si="113"/>
        <v>0</v>
      </c>
      <c r="W450" s="1645"/>
      <c r="X450" s="1578" t="str">
        <f>_xlfn.XLOOKUP(事故加停電時間!$B450,饋線資料表[饋線
代號],饋線資料表[S/S],"找不到")</f>
        <v>找不到</v>
      </c>
      <c r="Y450" s="1578" t="str">
        <f>_xlfn.XLOOKUP(事故加停電時間!$B450,饋線資料表[饋線
代號],饋線資料表[饋線別],"找不到")</f>
        <v>找不到</v>
      </c>
      <c r="Z450" s="1579"/>
      <c r="AA450" s="1723"/>
      <c r="AB450" s="1763"/>
      <c r="AC450" s="1600"/>
      <c r="AD450" s="1578"/>
      <c r="AE450" s="1583">
        <f>_xlfn.XLOOKUP(事故加停電時間!$B450,線名!$A$4:$A$3600,線名!$S$4:$S$3600,"找不到")</f>
        <v>0</v>
      </c>
      <c r="AF450" s="1795"/>
      <c r="AG450" s="1585"/>
      <c r="AH450" s="1586"/>
    </row>
    <row r="451" spans="2:34" ht="14.45" customHeight="1">
      <c r="B451" s="1754"/>
      <c r="C451" s="1755"/>
      <c r="D451" s="1750"/>
      <c r="E451" s="1553"/>
      <c r="F451" s="1553"/>
      <c r="G451" s="1554">
        <f t="shared" si="98"/>
        <v>0</v>
      </c>
      <c r="H451" s="1554">
        <f t="shared" si="99"/>
        <v>0</v>
      </c>
      <c r="I451" s="1650"/>
      <c r="J451" s="1650"/>
      <c r="K451" s="1556">
        <f t="shared" si="100"/>
        <v>0</v>
      </c>
      <c r="L451" s="1556">
        <f t="shared" si="101"/>
        <v>0</v>
      </c>
      <c r="M451" s="1650"/>
      <c r="N451" s="1650"/>
      <c r="O451" s="1556">
        <f t="shared" si="102"/>
        <v>0</v>
      </c>
      <c r="P451" s="1556">
        <f t="shared" si="103"/>
        <v>0</v>
      </c>
      <c r="Q451" s="1556"/>
      <c r="R451" s="1557">
        <f t="shared" si="117"/>
        <v>0</v>
      </c>
      <c r="S451" s="1557">
        <f t="shared" si="118"/>
        <v>0</v>
      </c>
      <c r="T451" s="1556">
        <f t="shared" si="119"/>
        <v>0</v>
      </c>
      <c r="U451" s="1556">
        <f t="shared" si="112"/>
        <v>0</v>
      </c>
      <c r="V451" s="1556">
        <f t="shared" si="113"/>
        <v>0</v>
      </c>
      <c r="W451" s="1651"/>
      <c r="X451" s="1560" t="str">
        <f>_xlfn.XLOOKUP(事故加停電時間!$B451,饋線資料表[饋線
代號],饋線資料表[S/S],"找不到")</f>
        <v>找不到</v>
      </c>
      <c r="Y451" s="1560" t="str">
        <f>_xlfn.XLOOKUP(事故加停電時間!$B451,饋線資料表[饋線
代號],饋線資料表[饋線別],"找不到")</f>
        <v>找不到</v>
      </c>
      <c r="Z451" s="1589"/>
      <c r="AA451" s="1724"/>
      <c r="AB451" s="1757"/>
      <c r="AC451" s="1595"/>
      <c r="AD451" s="1560"/>
      <c r="AE451" s="1564">
        <f>_xlfn.XLOOKUP(事故加停電時間!$B451,線名!$A$4:$A$3600,線名!$S$4:$S$3600,"找不到")</f>
        <v>0</v>
      </c>
      <c r="AF451" s="1794"/>
      <c r="AG451" s="1566"/>
      <c r="AH451" s="1567"/>
    </row>
    <row r="452" spans="2:34" ht="14.45" customHeight="1">
      <c r="B452" s="1760"/>
      <c r="C452" s="1761"/>
      <c r="D452" s="1718"/>
      <c r="E452" s="1571"/>
      <c r="F452" s="1571"/>
      <c r="G452" s="1572">
        <f t="shared" si="98"/>
        <v>0</v>
      </c>
      <c r="H452" s="1572">
        <f t="shared" si="99"/>
        <v>0</v>
      </c>
      <c r="I452" s="1644"/>
      <c r="J452" s="1644"/>
      <c r="K452" s="1574">
        <f t="shared" si="100"/>
        <v>0</v>
      </c>
      <c r="L452" s="1574">
        <f t="shared" si="101"/>
        <v>0</v>
      </c>
      <c r="M452" s="1644"/>
      <c r="N452" s="1644"/>
      <c r="O452" s="1574">
        <f t="shared" si="102"/>
        <v>0</v>
      </c>
      <c r="P452" s="1574">
        <f t="shared" si="103"/>
        <v>0</v>
      </c>
      <c r="Q452" s="1574"/>
      <c r="R452" s="1575">
        <f t="shared" si="117"/>
        <v>0</v>
      </c>
      <c r="S452" s="1575">
        <f t="shared" si="118"/>
        <v>0</v>
      </c>
      <c r="T452" s="1574">
        <f t="shared" si="119"/>
        <v>0</v>
      </c>
      <c r="U452" s="1556">
        <f t="shared" si="112"/>
        <v>0</v>
      </c>
      <c r="V452" s="1556">
        <f t="shared" si="113"/>
        <v>0</v>
      </c>
      <c r="W452" s="1645"/>
      <c r="X452" s="1578" t="str">
        <f>_xlfn.XLOOKUP(事故加停電時間!$B452,饋線資料表[饋線
代號],饋線資料表[S/S],"找不到")</f>
        <v>找不到</v>
      </c>
      <c r="Y452" s="1578" t="str">
        <f>_xlfn.XLOOKUP(事故加停電時間!$B452,饋線資料表[饋線
代號],饋線資料表[饋線別],"找不到")</f>
        <v>找不到</v>
      </c>
      <c r="Z452" s="1579"/>
      <c r="AA452" s="1723"/>
      <c r="AB452" s="1763"/>
      <c r="AC452" s="1600"/>
      <c r="AD452" s="1578"/>
      <c r="AE452" s="1583">
        <f>_xlfn.XLOOKUP(事故加停電時間!$B452,線名!$A$4:$A$3600,線名!$S$4:$S$3600,"找不到")</f>
        <v>0</v>
      </c>
      <c r="AF452" s="1795"/>
      <c r="AG452" s="1585"/>
      <c r="AH452" s="1586"/>
    </row>
    <row r="453" spans="2:34" ht="14.45" customHeight="1">
      <c r="B453" s="1754"/>
      <c r="C453" s="1755"/>
      <c r="D453" s="1750"/>
      <c r="E453" s="1553"/>
      <c r="F453" s="1553"/>
      <c r="G453" s="1554">
        <f t="shared" si="98"/>
        <v>0</v>
      </c>
      <c r="H453" s="1554">
        <f t="shared" si="99"/>
        <v>0</v>
      </c>
      <c r="I453" s="1650"/>
      <c r="J453" s="1650"/>
      <c r="K453" s="1556">
        <f t="shared" si="100"/>
        <v>0</v>
      </c>
      <c r="L453" s="1556">
        <f t="shared" si="101"/>
        <v>0</v>
      </c>
      <c r="M453" s="1650"/>
      <c r="N453" s="1650"/>
      <c r="O453" s="1556">
        <f t="shared" si="102"/>
        <v>0</v>
      </c>
      <c r="P453" s="1556">
        <f t="shared" si="103"/>
        <v>0</v>
      </c>
      <c r="Q453" s="1556"/>
      <c r="R453" s="1557">
        <f t="shared" ref="R453:R484" si="120">Q453*N453/918878</f>
        <v>0</v>
      </c>
      <c r="S453" s="1557">
        <f t="shared" ref="S453:S484" si="121">Q453*R453/918878</f>
        <v>0</v>
      </c>
      <c r="T453" s="1556">
        <f t="shared" ref="T453:T484" si="122">R453/918878</f>
        <v>0</v>
      </c>
      <c r="U453" s="1556">
        <f t="shared" si="112"/>
        <v>0</v>
      </c>
      <c r="V453" s="1556">
        <f t="shared" si="113"/>
        <v>0</v>
      </c>
      <c r="W453" s="1651"/>
      <c r="X453" s="1560" t="str">
        <f>_xlfn.XLOOKUP(事故加停電時間!$B453,饋線資料表[饋線
代號],饋線資料表[S/S],"找不到")</f>
        <v>找不到</v>
      </c>
      <c r="Y453" s="1560" t="str">
        <f>_xlfn.XLOOKUP(事故加停電時間!$B453,饋線資料表[饋線
代號],饋線資料表[饋線別],"找不到")</f>
        <v>找不到</v>
      </c>
      <c r="Z453" s="1589"/>
      <c r="AA453" s="1724"/>
      <c r="AB453" s="1757"/>
      <c r="AC453" s="1595"/>
      <c r="AD453" s="1560"/>
      <c r="AE453" s="1564">
        <f>_xlfn.XLOOKUP(事故加停電時間!$B453,線名!$A$4:$A$3600,線名!$S$4:$S$3600,"找不到")</f>
        <v>0</v>
      </c>
      <c r="AF453" s="1794"/>
      <c r="AG453" s="1566"/>
      <c r="AH453" s="1567"/>
    </row>
    <row r="454" spans="2:34" ht="14.45" customHeight="1">
      <c r="B454" s="1760"/>
      <c r="C454" s="1761"/>
      <c r="D454" s="1718"/>
      <c r="E454" s="1571"/>
      <c r="F454" s="1571"/>
      <c r="G454" s="1572">
        <f t="shared" si="98"/>
        <v>0</v>
      </c>
      <c r="H454" s="1572">
        <f t="shared" si="99"/>
        <v>0</v>
      </c>
      <c r="I454" s="1644"/>
      <c r="J454" s="1644"/>
      <c r="K454" s="1574">
        <f t="shared" si="100"/>
        <v>0</v>
      </c>
      <c r="L454" s="1574">
        <f t="shared" si="101"/>
        <v>0</v>
      </c>
      <c r="M454" s="1644"/>
      <c r="N454" s="1644"/>
      <c r="O454" s="1574">
        <f t="shared" si="102"/>
        <v>0</v>
      </c>
      <c r="P454" s="1574">
        <f t="shared" si="103"/>
        <v>0</v>
      </c>
      <c r="Q454" s="1574"/>
      <c r="R454" s="1575">
        <f t="shared" si="120"/>
        <v>0</v>
      </c>
      <c r="S454" s="1575">
        <f t="shared" si="121"/>
        <v>0</v>
      </c>
      <c r="T454" s="1574">
        <f t="shared" si="122"/>
        <v>0</v>
      </c>
      <c r="U454" s="1556">
        <f t="shared" si="112"/>
        <v>0</v>
      </c>
      <c r="V454" s="1556">
        <f t="shared" si="113"/>
        <v>0</v>
      </c>
      <c r="W454" s="1645"/>
      <c r="X454" s="1578" t="str">
        <f>_xlfn.XLOOKUP(事故加停電時間!$B454,饋線資料表[饋線
代號],饋線資料表[S/S],"找不到")</f>
        <v>找不到</v>
      </c>
      <c r="Y454" s="1578" t="str">
        <f>_xlfn.XLOOKUP(事故加停電時間!$B454,饋線資料表[饋線
代號],饋線資料表[饋線別],"找不到")</f>
        <v>找不到</v>
      </c>
      <c r="Z454" s="1579"/>
      <c r="AA454" s="1723"/>
      <c r="AB454" s="1763"/>
      <c r="AC454" s="1600"/>
      <c r="AD454" s="1578"/>
      <c r="AE454" s="1583">
        <f>_xlfn.XLOOKUP(事故加停電時間!$B454,線名!$A$4:$A$3600,線名!$S$4:$S$3600,"找不到")</f>
        <v>0</v>
      </c>
      <c r="AF454" s="1795"/>
      <c r="AG454" s="1585"/>
      <c r="AH454" s="1586"/>
    </row>
    <row r="455" spans="2:34" ht="14.45" customHeight="1">
      <c r="B455" s="1754"/>
      <c r="C455" s="1755"/>
      <c r="D455" s="1750"/>
      <c r="E455" s="1553"/>
      <c r="F455" s="1553"/>
      <c r="G455" s="1554">
        <f t="shared" si="98"/>
        <v>0</v>
      </c>
      <c r="H455" s="1554">
        <f t="shared" si="99"/>
        <v>0</v>
      </c>
      <c r="I455" s="1650"/>
      <c r="J455" s="1650"/>
      <c r="K455" s="1556">
        <f t="shared" si="100"/>
        <v>0</v>
      </c>
      <c r="L455" s="1556">
        <f t="shared" si="101"/>
        <v>0</v>
      </c>
      <c r="M455" s="1650"/>
      <c r="N455" s="1650"/>
      <c r="O455" s="1556">
        <f t="shared" si="102"/>
        <v>0</v>
      </c>
      <c r="P455" s="1556">
        <f t="shared" si="103"/>
        <v>0</v>
      </c>
      <c r="Q455" s="1556"/>
      <c r="R455" s="1557">
        <f t="shared" si="120"/>
        <v>0</v>
      </c>
      <c r="S455" s="1557">
        <f t="shared" si="121"/>
        <v>0</v>
      </c>
      <c r="T455" s="1556">
        <f t="shared" si="122"/>
        <v>0</v>
      </c>
      <c r="U455" s="1556">
        <f t="shared" si="112"/>
        <v>0</v>
      </c>
      <c r="V455" s="1556">
        <f t="shared" si="113"/>
        <v>0</v>
      </c>
      <c r="W455" s="1651"/>
      <c r="X455" s="1560" t="str">
        <f>_xlfn.XLOOKUP(事故加停電時間!$B455,饋線資料表[饋線
代號],饋線資料表[S/S],"找不到")</f>
        <v>找不到</v>
      </c>
      <c r="Y455" s="1560" t="str">
        <f>_xlfn.XLOOKUP(事故加停電時間!$B455,饋線資料表[饋線
代號],饋線資料表[饋線別],"找不到")</f>
        <v>找不到</v>
      </c>
      <c r="Z455" s="1589"/>
      <c r="AA455" s="1724"/>
      <c r="AB455" s="1757"/>
      <c r="AC455" s="1595"/>
      <c r="AD455" s="1560"/>
      <c r="AE455" s="1564">
        <f>_xlfn.XLOOKUP(事故加停電時間!$B455,線名!$A$4:$A$3600,線名!$S$4:$S$3600,"找不到")</f>
        <v>0</v>
      </c>
      <c r="AF455" s="1794"/>
      <c r="AG455" s="1566"/>
      <c r="AH455" s="1567"/>
    </row>
    <row r="456" spans="2:34" ht="14.45" customHeight="1">
      <c r="B456" s="1760"/>
      <c r="C456" s="1761"/>
      <c r="D456" s="1718"/>
      <c r="E456" s="1571"/>
      <c r="F456" s="1571"/>
      <c r="G456" s="1572">
        <f t="shared" si="98"/>
        <v>0</v>
      </c>
      <c r="H456" s="1572">
        <f t="shared" si="99"/>
        <v>0</v>
      </c>
      <c r="I456" s="1644"/>
      <c r="J456" s="1644"/>
      <c r="K456" s="1574">
        <f t="shared" si="100"/>
        <v>0</v>
      </c>
      <c r="L456" s="1574">
        <f t="shared" si="101"/>
        <v>0</v>
      </c>
      <c r="M456" s="1644"/>
      <c r="N456" s="1644"/>
      <c r="O456" s="1574">
        <f t="shared" si="102"/>
        <v>0</v>
      </c>
      <c r="P456" s="1574">
        <f t="shared" si="103"/>
        <v>0</v>
      </c>
      <c r="Q456" s="1574"/>
      <c r="R456" s="1575">
        <f t="shared" si="120"/>
        <v>0</v>
      </c>
      <c r="S456" s="1575">
        <f t="shared" si="121"/>
        <v>0</v>
      </c>
      <c r="T456" s="1574">
        <f t="shared" si="122"/>
        <v>0</v>
      </c>
      <c r="U456" s="1556">
        <f t="shared" si="112"/>
        <v>0</v>
      </c>
      <c r="V456" s="1556">
        <f t="shared" si="113"/>
        <v>0</v>
      </c>
      <c r="W456" s="1645"/>
      <c r="X456" s="1578" t="str">
        <f>_xlfn.XLOOKUP(事故加停電時間!$B456,饋線資料表[饋線
代號],饋線資料表[S/S],"找不到")</f>
        <v>找不到</v>
      </c>
      <c r="Y456" s="1578" t="str">
        <f>_xlfn.XLOOKUP(事故加停電時間!$B456,饋線資料表[饋線
代號],饋線資料表[饋線別],"找不到")</f>
        <v>找不到</v>
      </c>
      <c r="Z456" s="1579"/>
      <c r="AA456" s="1723"/>
      <c r="AB456" s="1763"/>
      <c r="AC456" s="1600"/>
      <c r="AD456" s="1578"/>
      <c r="AE456" s="1583">
        <f>_xlfn.XLOOKUP(事故加停電時間!$B456,線名!$A$4:$A$3600,線名!$S$4:$S$3600,"找不到")</f>
        <v>0</v>
      </c>
      <c r="AF456" s="1795"/>
      <c r="AG456" s="1585"/>
      <c r="AH456" s="1586"/>
    </row>
    <row r="457" spans="2:34" ht="14.45" customHeight="1">
      <c r="B457" s="1754"/>
      <c r="C457" s="1755"/>
      <c r="D457" s="1750"/>
      <c r="E457" s="1553"/>
      <c r="F457" s="1553"/>
      <c r="G457" s="1554">
        <f t="shared" si="98"/>
        <v>0</v>
      </c>
      <c r="H457" s="1554">
        <f t="shared" si="99"/>
        <v>0</v>
      </c>
      <c r="I457" s="1650"/>
      <c r="J457" s="1650"/>
      <c r="K457" s="1556">
        <f t="shared" si="100"/>
        <v>0</v>
      </c>
      <c r="L457" s="1556">
        <f t="shared" si="101"/>
        <v>0</v>
      </c>
      <c r="M457" s="1650"/>
      <c r="N457" s="1650"/>
      <c r="O457" s="1556">
        <f t="shared" si="102"/>
        <v>0</v>
      </c>
      <c r="P457" s="1556">
        <f t="shared" si="103"/>
        <v>0</v>
      </c>
      <c r="Q457" s="1556"/>
      <c r="R457" s="1557">
        <f t="shared" si="120"/>
        <v>0</v>
      </c>
      <c r="S457" s="1557">
        <f t="shared" si="121"/>
        <v>0</v>
      </c>
      <c r="T457" s="1556">
        <f t="shared" si="122"/>
        <v>0</v>
      </c>
      <c r="U457" s="1556">
        <f t="shared" si="112"/>
        <v>0</v>
      </c>
      <c r="V457" s="1556">
        <f t="shared" si="113"/>
        <v>0</v>
      </c>
      <c r="W457" s="1651"/>
      <c r="X457" s="1560" t="str">
        <f>_xlfn.XLOOKUP(事故加停電時間!$B457,饋線資料表[饋線
代號],饋線資料表[S/S],"找不到")</f>
        <v>找不到</v>
      </c>
      <c r="Y457" s="1560" t="str">
        <f>_xlfn.XLOOKUP(事故加停電時間!$B457,饋線資料表[饋線
代號],饋線資料表[饋線別],"找不到")</f>
        <v>找不到</v>
      </c>
      <c r="Z457" s="1589"/>
      <c r="AA457" s="1724"/>
      <c r="AB457" s="1757"/>
      <c r="AC457" s="1595"/>
      <c r="AD457" s="1560"/>
      <c r="AE457" s="1564">
        <f>_xlfn.XLOOKUP(事故加停電時間!$B457,線名!$A$4:$A$3600,線名!$S$4:$S$3600,"找不到")</f>
        <v>0</v>
      </c>
      <c r="AF457" s="1794"/>
      <c r="AG457" s="1566"/>
      <c r="AH457" s="1567"/>
    </row>
    <row r="458" spans="2:34" ht="14.45" customHeight="1">
      <c r="B458" s="1760"/>
      <c r="C458" s="1761"/>
      <c r="D458" s="1718"/>
      <c r="E458" s="1571"/>
      <c r="F458" s="1571"/>
      <c r="G458" s="1572">
        <f t="shared" si="98"/>
        <v>0</v>
      </c>
      <c r="H458" s="1572">
        <f t="shared" si="99"/>
        <v>0</v>
      </c>
      <c r="I458" s="1644"/>
      <c r="J458" s="1644"/>
      <c r="K458" s="1574">
        <f t="shared" si="100"/>
        <v>0</v>
      </c>
      <c r="L458" s="1574">
        <f t="shared" si="101"/>
        <v>0</v>
      </c>
      <c r="M458" s="1644"/>
      <c r="N458" s="1644"/>
      <c r="O458" s="1574">
        <f t="shared" si="102"/>
        <v>0</v>
      </c>
      <c r="P458" s="1574">
        <f t="shared" si="103"/>
        <v>0</v>
      </c>
      <c r="Q458" s="1574"/>
      <c r="R458" s="1575">
        <f t="shared" si="120"/>
        <v>0</v>
      </c>
      <c r="S458" s="1575">
        <f t="shared" si="121"/>
        <v>0</v>
      </c>
      <c r="T458" s="1574">
        <f t="shared" si="122"/>
        <v>0</v>
      </c>
      <c r="U458" s="1556">
        <f t="shared" si="112"/>
        <v>0</v>
      </c>
      <c r="V458" s="1556">
        <f t="shared" si="113"/>
        <v>0</v>
      </c>
      <c r="W458" s="1645"/>
      <c r="X458" s="1578" t="str">
        <f>_xlfn.XLOOKUP(事故加停電時間!$B458,饋線資料表[饋線
代號],饋線資料表[S/S],"找不到")</f>
        <v>找不到</v>
      </c>
      <c r="Y458" s="1578" t="str">
        <f>_xlfn.XLOOKUP(事故加停電時間!$B458,饋線資料表[饋線
代號],饋線資料表[饋線別],"找不到")</f>
        <v>找不到</v>
      </c>
      <c r="Z458" s="1579"/>
      <c r="AA458" s="1723"/>
      <c r="AB458" s="1763"/>
      <c r="AC458" s="1600"/>
      <c r="AD458" s="1578"/>
      <c r="AE458" s="1583">
        <f>_xlfn.XLOOKUP(事故加停電時間!$B458,線名!$A$4:$A$3600,線名!$S$4:$S$3600,"找不到")</f>
        <v>0</v>
      </c>
      <c r="AF458" s="1795"/>
      <c r="AG458" s="1585"/>
      <c r="AH458" s="1586"/>
    </row>
    <row r="459" spans="2:34" ht="14.45" customHeight="1">
      <c r="B459" s="1754"/>
      <c r="C459" s="1755"/>
      <c r="D459" s="1750"/>
      <c r="E459" s="1553"/>
      <c r="F459" s="1553"/>
      <c r="G459" s="1554">
        <f t="shared" si="98"/>
        <v>0</v>
      </c>
      <c r="H459" s="1554">
        <f t="shared" si="99"/>
        <v>0</v>
      </c>
      <c r="I459" s="1650"/>
      <c r="J459" s="1650"/>
      <c r="K459" s="1556">
        <f t="shared" si="100"/>
        <v>0</v>
      </c>
      <c r="L459" s="1556">
        <f t="shared" si="101"/>
        <v>0</v>
      </c>
      <c r="M459" s="1650"/>
      <c r="N459" s="1650"/>
      <c r="O459" s="1556">
        <f t="shared" si="102"/>
        <v>0</v>
      </c>
      <c r="P459" s="1556">
        <f t="shared" si="103"/>
        <v>0</v>
      </c>
      <c r="Q459" s="1556"/>
      <c r="R459" s="1557">
        <f t="shared" si="120"/>
        <v>0</v>
      </c>
      <c r="S459" s="1557">
        <f t="shared" si="121"/>
        <v>0</v>
      </c>
      <c r="T459" s="1556">
        <f t="shared" si="122"/>
        <v>0</v>
      </c>
      <c r="U459" s="1556">
        <f t="shared" ref="U459:U522" si="123">G459+K459+O459</f>
        <v>0</v>
      </c>
      <c r="V459" s="1556">
        <f t="shared" si="113"/>
        <v>0</v>
      </c>
      <c r="W459" s="1651"/>
      <c r="X459" s="1560" t="str">
        <f>_xlfn.XLOOKUP(事故加停電時間!$B459,饋線資料表[饋線
代號],饋線資料表[S/S],"找不到")</f>
        <v>找不到</v>
      </c>
      <c r="Y459" s="1560" t="str">
        <f>_xlfn.XLOOKUP(事故加停電時間!$B459,饋線資料表[饋線
代號],饋線資料表[饋線別],"找不到")</f>
        <v>找不到</v>
      </c>
      <c r="Z459" s="1589"/>
      <c r="AA459" s="1724"/>
      <c r="AB459" s="1757"/>
      <c r="AC459" s="1595"/>
      <c r="AD459" s="1560"/>
      <c r="AE459" s="1564">
        <f>_xlfn.XLOOKUP(事故加停電時間!$B459,線名!$A$4:$A$3600,線名!$S$4:$S$3600,"找不到")</f>
        <v>0</v>
      </c>
      <c r="AF459" s="1794"/>
      <c r="AG459" s="1566"/>
      <c r="AH459" s="1567"/>
    </row>
    <row r="460" spans="2:34" ht="14.45" customHeight="1">
      <c r="B460" s="1760"/>
      <c r="C460" s="1761"/>
      <c r="D460" s="1718"/>
      <c r="E460" s="1571"/>
      <c r="F460" s="1571"/>
      <c r="G460" s="1572">
        <f t="shared" si="98"/>
        <v>0</v>
      </c>
      <c r="H460" s="1572">
        <f t="shared" si="99"/>
        <v>0</v>
      </c>
      <c r="I460" s="1644"/>
      <c r="J460" s="1644"/>
      <c r="K460" s="1574">
        <f t="shared" si="100"/>
        <v>0</v>
      </c>
      <c r="L460" s="1574">
        <f t="shared" si="101"/>
        <v>0</v>
      </c>
      <c r="M460" s="1644"/>
      <c r="N460" s="1644"/>
      <c r="O460" s="1574">
        <f t="shared" si="102"/>
        <v>0</v>
      </c>
      <c r="P460" s="1574">
        <f t="shared" si="103"/>
        <v>0</v>
      </c>
      <c r="Q460" s="1574"/>
      <c r="R460" s="1575">
        <f t="shared" si="120"/>
        <v>0</v>
      </c>
      <c r="S460" s="1575">
        <f t="shared" si="121"/>
        <v>0</v>
      </c>
      <c r="T460" s="1574">
        <f t="shared" si="122"/>
        <v>0</v>
      </c>
      <c r="U460" s="1556">
        <f t="shared" si="123"/>
        <v>0</v>
      </c>
      <c r="V460" s="1556">
        <f t="shared" ref="V460:V523" si="124">H460+L460+P460</f>
        <v>0</v>
      </c>
      <c r="W460" s="1645"/>
      <c r="X460" s="1578" t="str">
        <f>_xlfn.XLOOKUP(事故加停電時間!$B460,饋線資料表[饋線
代號],饋線資料表[S/S],"找不到")</f>
        <v>找不到</v>
      </c>
      <c r="Y460" s="1578" t="str">
        <f>_xlfn.XLOOKUP(事故加停電時間!$B460,饋線資料表[饋線
代號],饋線資料表[饋線別],"找不到")</f>
        <v>找不到</v>
      </c>
      <c r="Z460" s="1579"/>
      <c r="AA460" s="1723"/>
      <c r="AB460" s="1763"/>
      <c r="AC460" s="1600"/>
      <c r="AD460" s="1578"/>
      <c r="AE460" s="1583">
        <f>_xlfn.XLOOKUP(事故加停電時間!$B460,線名!$A$4:$A$3600,線名!$S$4:$S$3600,"找不到")</f>
        <v>0</v>
      </c>
      <c r="AF460" s="1795"/>
      <c r="AG460" s="1585"/>
      <c r="AH460" s="1586"/>
    </row>
    <row r="461" spans="2:34" ht="14.45" customHeight="1">
      <c r="B461" s="1754"/>
      <c r="C461" s="1755"/>
      <c r="D461" s="1750"/>
      <c r="E461" s="1553"/>
      <c r="F461" s="1553"/>
      <c r="G461" s="1554">
        <f t="shared" si="98"/>
        <v>0</v>
      </c>
      <c r="H461" s="1554">
        <f t="shared" si="99"/>
        <v>0</v>
      </c>
      <c r="I461" s="1650"/>
      <c r="J461" s="1650"/>
      <c r="K461" s="1556">
        <f t="shared" si="100"/>
        <v>0</v>
      </c>
      <c r="L461" s="1556">
        <f t="shared" si="101"/>
        <v>0</v>
      </c>
      <c r="M461" s="1650"/>
      <c r="N461" s="1650"/>
      <c r="O461" s="1556">
        <f t="shared" si="102"/>
        <v>0</v>
      </c>
      <c r="P461" s="1556">
        <f t="shared" si="103"/>
        <v>0</v>
      </c>
      <c r="Q461" s="1556"/>
      <c r="R461" s="1557">
        <f t="shared" si="120"/>
        <v>0</v>
      </c>
      <c r="S461" s="1557">
        <f t="shared" si="121"/>
        <v>0</v>
      </c>
      <c r="T461" s="1556">
        <f t="shared" si="122"/>
        <v>0</v>
      </c>
      <c r="U461" s="1556">
        <f t="shared" si="123"/>
        <v>0</v>
      </c>
      <c r="V461" s="1556">
        <f t="shared" si="124"/>
        <v>0</v>
      </c>
      <c r="W461" s="1651"/>
      <c r="X461" s="1560" t="str">
        <f>_xlfn.XLOOKUP(事故加停電時間!$B461,饋線資料表[饋線
代號],饋線資料表[S/S],"找不到")</f>
        <v>找不到</v>
      </c>
      <c r="Y461" s="1560" t="str">
        <f>_xlfn.XLOOKUP(事故加停電時間!$B461,饋線資料表[饋線
代號],饋線資料表[饋線別],"找不到")</f>
        <v>找不到</v>
      </c>
      <c r="Z461" s="1589"/>
      <c r="AA461" s="1724"/>
      <c r="AB461" s="1757"/>
      <c r="AC461" s="1595"/>
      <c r="AD461" s="1560"/>
      <c r="AE461" s="1564">
        <f>_xlfn.XLOOKUP(事故加停電時間!$B461,線名!$A$4:$A$3600,線名!$S$4:$S$3600,"找不到")</f>
        <v>0</v>
      </c>
      <c r="AF461" s="1794"/>
      <c r="AG461" s="1566"/>
      <c r="AH461" s="1567"/>
    </row>
    <row r="462" spans="2:34" ht="14.45" customHeight="1">
      <c r="B462" s="1760"/>
      <c r="C462" s="1761"/>
      <c r="D462" s="1718"/>
      <c r="E462" s="1571"/>
      <c r="F462" s="1571"/>
      <c r="G462" s="1572">
        <f t="shared" si="98"/>
        <v>0</v>
      </c>
      <c r="H462" s="1572">
        <f t="shared" si="99"/>
        <v>0</v>
      </c>
      <c r="I462" s="1644"/>
      <c r="J462" s="1644"/>
      <c r="K462" s="1574">
        <f t="shared" si="100"/>
        <v>0</v>
      </c>
      <c r="L462" s="1574">
        <f t="shared" si="101"/>
        <v>0</v>
      </c>
      <c r="M462" s="1644"/>
      <c r="N462" s="1644"/>
      <c r="O462" s="1574">
        <f t="shared" si="102"/>
        <v>0</v>
      </c>
      <c r="P462" s="1574">
        <f t="shared" si="103"/>
        <v>0</v>
      </c>
      <c r="Q462" s="1574"/>
      <c r="R462" s="1575">
        <f t="shared" si="120"/>
        <v>0</v>
      </c>
      <c r="S462" s="1575">
        <f t="shared" si="121"/>
        <v>0</v>
      </c>
      <c r="T462" s="1574">
        <f t="shared" si="122"/>
        <v>0</v>
      </c>
      <c r="U462" s="1556">
        <f t="shared" si="123"/>
        <v>0</v>
      </c>
      <c r="V462" s="1556">
        <f t="shared" si="124"/>
        <v>0</v>
      </c>
      <c r="W462" s="1645"/>
      <c r="X462" s="1578" t="str">
        <f>_xlfn.XLOOKUP(事故加停電時間!$B462,饋線資料表[饋線
代號],饋線資料表[S/S],"找不到")</f>
        <v>找不到</v>
      </c>
      <c r="Y462" s="1578" t="str">
        <f>_xlfn.XLOOKUP(事故加停電時間!$B462,饋線資料表[饋線
代號],饋線資料表[饋線別],"找不到")</f>
        <v>找不到</v>
      </c>
      <c r="Z462" s="1579"/>
      <c r="AA462" s="1723"/>
      <c r="AB462" s="1763"/>
      <c r="AC462" s="1600"/>
      <c r="AD462" s="1578"/>
      <c r="AE462" s="1583">
        <f>_xlfn.XLOOKUP(事故加停電時間!$B462,線名!$A$4:$A$3600,線名!$S$4:$S$3600,"找不到")</f>
        <v>0</v>
      </c>
      <c r="AF462" s="1795"/>
      <c r="AG462" s="1585"/>
      <c r="AH462" s="1586"/>
    </row>
    <row r="463" spans="2:34" ht="14.45" customHeight="1">
      <c r="B463" s="1754"/>
      <c r="C463" s="1755"/>
      <c r="D463" s="1750"/>
      <c r="E463" s="1553"/>
      <c r="F463" s="1553"/>
      <c r="G463" s="1554">
        <f t="shared" si="98"/>
        <v>0</v>
      </c>
      <c r="H463" s="1554">
        <f t="shared" si="99"/>
        <v>0</v>
      </c>
      <c r="I463" s="1650"/>
      <c r="J463" s="1650"/>
      <c r="K463" s="1556">
        <f t="shared" si="100"/>
        <v>0</v>
      </c>
      <c r="L463" s="1556">
        <f t="shared" si="101"/>
        <v>0</v>
      </c>
      <c r="M463" s="1650"/>
      <c r="N463" s="1650"/>
      <c r="O463" s="1556">
        <f t="shared" si="102"/>
        <v>0</v>
      </c>
      <c r="P463" s="1556">
        <f t="shared" si="103"/>
        <v>0</v>
      </c>
      <c r="Q463" s="1556"/>
      <c r="R463" s="1557">
        <f t="shared" si="120"/>
        <v>0</v>
      </c>
      <c r="S463" s="1557">
        <f t="shared" si="121"/>
        <v>0</v>
      </c>
      <c r="T463" s="1556">
        <f t="shared" si="122"/>
        <v>0</v>
      </c>
      <c r="U463" s="1556">
        <f t="shared" si="123"/>
        <v>0</v>
      </c>
      <c r="V463" s="1556">
        <f t="shared" si="124"/>
        <v>0</v>
      </c>
      <c r="W463" s="1651"/>
      <c r="X463" s="1560" t="str">
        <f>_xlfn.XLOOKUP(事故加停電時間!$B463,饋線資料表[饋線
代號],饋線資料表[S/S],"找不到")</f>
        <v>找不到</v>
      </c>
      <c r="Y463" s="1560" t="str">
        <f>_xlfn.XLOOKUP(事故加停電時間!$B463,饋線資料表[饋線
代號],饋線資料表[饋線別],"找不到")</f>
        <v>找不到</v>
      </c>
      <c r="Z463" s="1589"/>
      <c r="AA463" s="1724"/>
      <c r="AB463" s="1757"/>
      <c r="AC463" s="1595"/>
      <c r="AD463" s="1560"/>
      <c r="AE463" s="1564">
        <f>_xlfn.XLOOKUP(事故加停電時間!$B463,線名!$A$4:$A$3600,線名!$S$4:$S$3600,"找不到")</f>
        <v>0</v>
      </c>
      <c r="AF463" s="1794"/>
      <c r="AG463" s="1566"/>
      <c r="AH463" s="1567"/>
    </row>
    <row r="464" spans="2:34" ht="14.45" customHeight="1">
      <c r="B464" s="1760"/>
      <c r="C464" s="1761"/>
      <c r="D464" s="1718"/>
      <c r="E464" s="1571"/>
      <c r="F464" s="1571"/>
      <c r="G464" s="1572">
        <f t="shared" si="98"/>
        <v>0</v>
      </c>
      <c r="H464" s="1572">
        <f t="shared" si="99"/>
        <v>0</v>
      </c>
      <c r="I464" s="1644"/>
      <c r="J464" s="1644"/>
      <c r="K464" s="1574">
        <f t="shared" si="100"/>
        <v>0</v>
      </c>
      <c r="L464" s="1574">
        <f t="shared" si="101"/>
        <v>0</v>
      </c>
      <c r="M464" s="1644"/>
      <c r="N464" s="1644"/>
      <c r="O464" s="1574">
        <f t="shared" si="102"/>
        <v>0</v>
      </c>
      <c r="P464" s="1574">
        <f t="shared" si="103"/>
        <v>0</v>
      </c>
      <c r="Q464" s="1574"/>
      <c r="R464" s="1575">
        <f t="shared" si="120"/>
        <v>0</v>
      </c>
      <c r="S464" s="1575">
        <f t="shared" si="121"/>
        <v>0</v>
      </c>
      <c r="T464" s="1574">
        <f t="shared" si="122"/>
        <v>0</v>
      </c>
      <c r="U464" s="1556">
        <f t="shared" si="123"/>
        <v>0</v>
      </c>
      <c r="V464" s="1556">
        <f t="shared" si="124"/>
        <v>0</v>
      </c>
      <c r="W464" s="1645"/>
      <c r="X464" s="1578" t="str">
        <f>_xlfn.XLOOKUP(事故加停電時間!$B464,饋線資料表[饋線
代號],饋線資料表[S/S],"找不到")</f>
        <v>找不到</v>
      </c>
      <c r="Y464" s="1578" t="str">
        <f>_xlfn.XLOOKUP(事故加停電時間!$B464,饋線資料表[饋線
代號],饋線資料表[饋線別],"找不到")</f>
        <v>找不到</v>
      </c>
      <c r="Z464" s="1579"/>
      <c r="AA464" s="1723"/>
      <c r="AB464" s="1763"/>
      <c r="AC464" s="1600"/>
      <c r="AD464" s="1578"/>
      <c r="AE464" s="1583">
        <f>_xlfn.XLOOKUP(事故加停電時間!$B464,線名!$A$4:$A$3600,線名!$S$4:$S$3600,"找不到")</f>
        <v>0</v>
      </c>
      <c r="AF464" s="1795"/>
      <c r="AG464" s="1585"/>
      <c r="AH464" s="1586"/>
    </row>
    <row r="465" spans="2:34" ht="14.45" customHeight="1">
      <c r="B465" s="1754"/>
      <c r="C465" s="1755"/>
      <c r="D465" s="1750"/>
      <c r="E465" s="1553"/>
      <c r="F465" s="1553"/>
      <c r="G465" s="1554">
        <f t="shared" si="98"/>
        <v>0</v>
      </c>
      <c r="H465" s="1554">
        <f t="shared" si="99"/>
        <v>0</v>
      </c>
      <c r="I465" s="1650"/>
      <c r="J465" s="1650"/>
      <c r="K465" s="1556">
        <f t="shared" si="100"/>
        <v>0</v>
      </c>
      <c r="L465" s="1556">
        <f t="shared" si="101"/>
        <v>0</v>
      </c>
      <c r="M465" s="1650"/>
      <c r="N465" s="1650"/>
      <c r="O465" s="1556">
        <f t="shared" si="102"/>
        <v>0</v>
      </c>
      <c r="P465" s="1556">
        <f t="shared" si="103"/>
        <v>0</v>
      </c>
      <c r="Q465" s="1556"/>
      <c r="R465" s="1557">
        <f t="shared" si="120"/>
        <v>0</v>
      </c>
      <c r="S465" s="1557">
        <f t="shared" si="121"/>
        <v>0</v>
      </c>
      <c r="T465" s="1556">
        <f t="shared" si="122"/>
        <v>0</v>
      </c>
      <c r="U465" s="1556">
        <f t="shared" si="123"/>
        <v>0</v>
      </c>
      <c r="V465" s="1556">
        <f t="shared" si="124"/>
        <v>0</v>
      </c>
      <c r="W465" s="1651"/>
      <c r="X465" s="1560" t="str">
        <f>_xlfn.XLOOKUP(事故加停電時間!$B465,饋線資料表[饋線
代號],饋線資料表[S/S],"找不到")</f>
        <v>找不到</v>
      </c>
      <c r="Y465" s="1560" t="str">
        <f>_xlfn.XLOOKUP(事故加停電時間!$B465,饋線資料表[饋線
代號],饋線資料表[饋線別],"找不到")</f>
        <v>找不到</v>
      </c>
      <c r="Z465" s="1589"/>
      <c r="AA465" s="1724"/>
      <c r="AB465" s="1757"/>
      <c r="AC465" s="1595"/>
      <c r="AD465" s="1560"/>
      <c r="AE465" s="1564">
        <f>_xlfn.XLOOKUP(事故加停電時間!$B465,線名!$A$4:$A$3600,線名!$S$4:$S$3600,"找不到")</f>
        <v>0</v>
      </c>
      <c r="AF465" s="1794"/>
      <c r="AG465" s="1566"/>
      <c r="AH465" s="1567"/>
    </row>
    <row r="466" spans="2:34" ht="14.45" customHeight="1">
      <c r="B466" s="1760"/>
      <c r="C466" s="1761"/>
      <c r="D466" s="1718"/>
      <c r="E466" s="1571"/>
      <c r="F466" s="1571"/>
      <c r="G466" s="1572">
        <f t="shared" si="98"/>
        <v>0</v>
      </c>
      <c r="H466" s="1572">
        <f t="shared" si="99"/>
        <v>0</v>
      </c>
      <c r="I466" s="1644"/>
      <c r="J466" s="1644"/>
      <c r="K466" s="1574">
        <f t="shared" si="100"/>
        <v>0</v>
      </c>
      <c r="L466" s="1574">
        <f t="shared" si="101"/>
        <v>0</v>
      </c>
      <c r="M466" s="1644"/>
      <c r="N466" s="1644"/>
      <c r="O466" s="1574">
        <f t="shared" si="102"/>
        <v>0</v>
      </c>
      <c r="P466" s="1574">
        <f t="shared" si="103"/>
        <v>0</v>
      </c>
      <c r="Q466" s="1574"/>
      <c r="R466" s="1575">
        <f t="shared" si="120"/>
        <v>0</v>
      </c>
      <c r="S466" s="1575">
        <f t="shared" si="121"/>
        <v>0</v>
      </c>
      <c r="T466" s="1574">
        <f t="shared" si="122"/>
        <v>0</v>
      </c>
      <c r="U466" s="1556">
        <f t="shared" si="123"/>
        <v>0</v>
      </c>
      <c r="V466" s="1556">
        <f t="shared" si="124"/>
        <v>0</v>
      </c>
      <c r="W466" s="1645"/>
      <c r="X466" s="1578" t="str">
        <f>_xlfn.XLOOKUP(事故加停電時間!$B466,饋線資料表[饋線
代號],饋線資料表[S/S],"找不到")</f>
        <v>找不到</v>
      </c>
      <c r="Y466" s="1578" t="str">
        <f>_xlfn.XLOOKUP(事故加停電時間!$B466,饋線資料表[饋線
代號],饋線資料表[饋線別],"找不到")</f>
        <v>找不到</v>
      </c>
      <c r="Z466" s="1579"/>
      <c r="AA466" s="1723"/>
      <c r="AB466" s="1763"/>
      <c r="AC466" s="1600"/>
      <c r="AD466" s="1578"/>
      <c r="AE466" s="1583">
        <f>_xlfn.XLOOKUP(事故加停電時間!$B466,線名!$A$4:$A$3600,線名!$S$4:$S$3600,"找不到")</f>
        <v>0</v>
      </c>
      <c r="AF466" s="1795"/>
      <c r="AG466" s="1585"/>
      <c r="AH466" s="1586"/>
    </row>
    <row r="467" spans="2:34" ht="14.45" customHeight="1">
      <c r="B467" s="1754"/>
      <c r="C467" s="1755"/>
      <c r="D467" s="1750"/>
      <c r="E467" s="1553"/>
      <c r="F467" s="1553"/>
      <c r="G467" s="1554">
        <f t="shared" si="98"/>
        <v>0</v>
      </c>
      <c r="H467" s="1554">
        <f t="shared" si="99"/>
        <v>0</v>
      </c>
      <c r="I467" s="1650"/>
      <c r="J467" s="1650"/>
      <c r="K467" s="1556">
        <f t="shared" si="100"/>
        <v>0</v>
      </c>
      <c r="L467" s="1556">
        <f t="shared" si="101"/>
        <v>0</v>
      </c>
      <c r="M467" s="1650"/>
      <c r="N467" s="1650"/>
      <c r="O467" s="1556">
        <f t="shared" si="102"/>
        <v>0</v>
      </c>
      <c r="P467" s="1556">
        <f t="shared" si="103"/>
        <v>0</v>
      </c>
      <c r="Q467" s="1556"/>
      <c r="R467" s="1557">
        <f t="shared" si="120"/>
        <v>0</v>
      </c>
      <c r="S467" s="1557">
        <f t="shared" si="121"/>
        <v>0</v>
      </c>
      <c r="T467" s="1556">
        <f t="shared" si="122"/>
        <v>0</v>
      </c>
      <c r="U467" s="1556">
        <f t="shared" si="123"/>
        <v>0</v>
      </c>
      <c r="V467" s="1556">
        <f t="shared" si="124"/>
        <v>0</v>
      </c>
      <c r="W467" s="1651"/>
      <c r="X467" s="1560" t="str">
        <f>_xlfn.XLOOKUP(事故加停電時間!$B467,饋線資料表[饋線
代號],饋線資料表[S/S],"找不到")</f>
        <v>找不到</v>
      </c>
      <c r="Y467" s="1560" t="str">
        <f>_xlfn.XLOOKUP(事故加停電時間!$B467,饋線資料表[饋線
代號],饋線資料表[饋線別],"找不到")</f>
        <v>找不到</v>
      </c>
      <c r="Z467" s="1589"/>
      <c r="AA467" s="1724"/>
      <c r="AB467" s="1757"/>
      <c r="AC467" s="1595"/>
      <c r="AD467" s="1560"/>
      <c r="AE467" s="1564">
        <f>_xlfn.XLOOKUP(事故加停電時間!$B467,線名!$A$4:$A$3600,線名!$S$4:$S$3600,"找不到")</f>
        <v>0</v>
      </c>
      <c r="AF467" s="1794"/>
      <c r="AG467" s="1566"/>
      <c r="AH467" s="1567"/>
    </row>
    <row r="468" spans="2:34" ht="14.45" customHeight="1">
      <c r="B468" s="1760"/>
      <c r="C468" s="1761"/>
      <c r="D468" s="1718"/>
      <c r="E468" s="1571"/>
      <c r="F468" s="1571"/>
      <c r="G468" s="1572">
        <f t="shared" si="98"/>
        <v>0</v>
      </c>
      <c r="H468" s="1572">
        <f t="shared" si="99"/>
        <v>0</v>
      </c>
      <c r="I468" s="1644"/>
      <c r="J468" s="1644"/>
      <c r="K468" s="1574">
        <f t="shared" si="100"/>
        <v>0</v>
      </c>
      <c r="L468" s="1574">
        <f t="shared" si="101"/>
        <v>0</v>
      </c>
      <c r="M468" s="1644"/>
      <c r="N468" s="1644"/>
      <c r="O468" s="1574">
        <f t="shared" si="102"/>
        <v>0</v>
      </c>
      <c r="P468" s="1574">
        <f t="shared" si="103"/>
        <v>0</v>
      </c>
      <c r="Q468" s="1574"/>
      <c r="R468" s="1575">
        <f t="shared" si="120"/>
        <v>0</v>
      </c>
      <c r="S468" s="1575">
        <f t="shared" si="121"/>
        <v>0</v>
      </c>
      <c r="T468" s="1574">
        <f t="shared" si="122"/>
        <v>0</v>
      </c>
      <c r="U468" s="1556">
        <f t="shared" si="123"/>
        <v>0</v>
      </c>
      <c r="V468" s="1556">
        <f t="shared" si="124"/>
        <v>0</v>
      </c>
      <c r="W468" s="1645"/>
      <c r="X468" s="1578" t="str">
        <f>_xlfn.XLOOKUP(事故加停電時間!$B468,饋線資料表[饋線
代號],饋線資料表[S/S],"找不到")</f>
        <v>找不到</v>
      </c>
      <c r="Y468" s="1578" t="str">
        <f>_xlfn.XLOOKUP(事故加停電時間!$B468,饋線資料表[饋線
代號],饋線資料表[饋線別],"找不到")</f>
        <v>找不到</v>
      </c>
      <c r="Z468" s="1579"/>
      <c r="AA468" s="1723"/>
      <c r="AB468" s="1763"/>
      <c r="AC468" s="1600"/>
      <c r="AD468" s="1578"/>
      <c r="AE468" s="1583">
        <f>_xlfn.XLOOKUP(事故加停電時間!$B468,線名!$A$4:$A$3600,線名!$S$4:$S$3600,"找不到")</f>
        <v>0</v>
      </c>
      <c r="AF468" s="1795"/>
      <c r="AG468" s="1585"/>
      <c r="AH468" s="1586"/>
    </row>
    <row r="469" spans="2:34" ht="14.45" customHeight="1">
      <c r="B469" s="1754"/>
      <c r="C469" s="1755"/>
      <c r="D469" s="1750"/>
      <c r="E469" s="1553"/>
      <c r="F469" s="1553"/>
      <c r="G469" s="1554">
        <f t="shared" si="98"/>
        <v>0</v>
      </c>
      <c r="H469" s="1554">
        <f t="shared" si="99"/>
        <v>0</v>
      </c>
      <c r="I469" s="1650"/>
      <c r="J469" s="1650"/>
      <c r="K469" s="1556">
        <f t="shared" si="100"/>
        <v>0</v>
      </c>
      <c r="L469" s="1556">
        <f t="shared" si="101"/>
        <v>0</v>
      </c>
      <c r="M469" s="1650"/>
      <c r="N469" s="1650"/>
      <c r="O469" s="1556">
        <f t="shared" si="102"/>
        <v>0</v>
      </c>
      <c r="P469" s="1556">
        <f t="shared" si="103"/>
        <v>0</v>
      </c>
      <c r="Q469" s="1556"/>
      <c r="R469" s="1557">
        <f t="shared" si="120"/>
        <v>0</v>
      </c>
      <c r="S469" s="1557">
        <f t="shared" si="121"/>
        <v>0</v>
      </c>
      <c r="T469" s="1556">
        <f t="shared" si="122"/>
        <v>0</v>
      </c>
      <c r="U469" s="1556">
        <f t="shared" si="123"/>
        <v>0</v>
      </c>
      <c r="V469" s="1556">
        <f t="shared" si="124"/>
        <v>0</v>
      </c>
      <c r="W469" s="1651"/>
      <c r="X469" s="1560" t="str">
        <f>_xlfn.XLOOKUP(事故加停電時間!$B469,饋線資料表[饋線
代號],饋線資料表[S/S],"找不到")</f>
        <v>找不到</v>
      </c>
      <c r="Y469" s="1560" t="str">
        <f>_xlfn.XLOOKUP(事故加停電時間!$B469,饋線資料表[饋線
代號],饋線資料表[饋線別],"找不到")</f>
        <v>找不到</v>
      </c>
      <c r="Z469" s="1589"/>
      <c r="AA469" s="1724"/>
      <c r="AB469" s="1757"/>
      <c r="AC469" s="1595"/>
      <c r="AD469" s="1560"/>
      <c r="AE469" s="1564">
        <f>_xlfn.XLOOKUP(事故加停電時間!$B469,線名!$A$4:$A$3600,線名!$S$4:$S$3600,"找不到")</f>
        <v>0</v>
      </c>
      <c r="AF469" s="1794"/>
      <c r="AG469" s="1566"/>
      <c r="AH469" s="1567"/>
    </row>
    <row r="470" spans="2:34" ht="14.45" customHeight="1">
      <c r="B470" s="1760"/>
      <c r="C470" s="1761"/>
      <c r="D470" s="1718"/>
      <c r="E470" s="1571"/>
      <c r="F470" s="1571"/>
      <c r="G470" s="1572">
        <f t="shared" si="98"/>
        <v>0</v>
      </c>
      <c r="H470" s="1572">
        <f t="shared" si="99"/>
        <v>0</v>
      </c>
      <c r="I470" s="1644"/>
      <c r="J470" s="1644"/>
      <c r="K470" s="1574">
        <f t="shared" si="100"/>
        <v>0</v>
      </c>
      <c r="L470" s="1574">
        <f t="shared" si="101"/>
        <v>0</v>
      </c>
      <c r="M470" s="1644"/>
      <c r="N470" s="1644"/>
      <c r="O470" s="1574">
        <f t="shared" si="102"/>
        <v>0</v>
      </c>
      <c r="P470" s="1574">
        <f t="shared" si="103"/>
        <v>0</v>
      </c>
      <c r="Q470" s="1574"/>
      <c r="R470" s="1575">
        <f t="shared" si="120"/>
        <v>0</v>
      </c>
      <c r="S470" s="1575">
        <f t="shared" si="121"/>
        <v>0</v>
      </c>
      <c r="T470" s="1574">
        <f t="shared" si="122"/>
        <v>0</v>
      </c>
      <c r="U470" s="1556">
        <f t="shared" si="123"/>
        <v>0</v>
      </c>
      <c r="V470" s="1556">
        <f t="shared" si="124"/>
        <v>0</v>
      </c>
      <c r="W470" s="1645"/>
      <c r="X470" s="1578" t="str">
        <f>_xlfn.XLOOKUP(事故加停電時間!$B470,饋線資料表[饋線
代號],饋線資料表[S/S],"找不到")</f>
        <v>找不到</v>
      </c>
      <c r="Y470" s="1578" t="str">
        <f>_xlfn.XLOOKUP(事故加停電時間!$B470,饋線資料表[饋線
代號],饋線資料表[饋線別],"找不到")</f>
        <v>找不到</v>
      </c>
      <c r="Z470" s="1579"/>
      <c r="AA470" s="1723"/>
      <c r="AB470" s="1763"/>
      <c r="AC470" s="1600"/>
      <c r="AD470" s="1578"/>
      <c r="AE470" s="1583">
        <f>_xlfn.XLOOKUP(事故加停電時間!$B470,線名!$A$4:$A$3600,線名!$S$4:$S$3600,"找不到")</f>
        <v>0</v>
      </c>
      <c r="AF470" s="1795"/>
      <c r="AG470" s="1585"/>
      <c r="AH470" s="1586"/>
    </row>
    <row r="471" spans="2:34" ht="14.45" customHeight="1">
      <c r="B471" s="1754"/>
      <c r="C471" s="1755"/>
      <c r="D471" s="1750"/>
      <c r="E471" s="1553"/>
      <c r="F471" s="1553"/>
      <c r="G471" s="1554">
        <f t="shared" si="98"/>
        <v>0</v>
      </c>
      <c r="H471" s="1554">
        <f t="shared" si="99"/>
        <v>0</v>
      </c>
      <c r="I471" s="1650"/>
      <c r="J471" s="1650"/>
      <c r="K471" s="1556">
        <f t="shared" si="100"/>
        <v>0</v>
      </c>
      <c r="L471" s="1556">
        <f t="shared" si="101"/>
        <v>0</v>
      </c>
      <c r="M471" s="1650"/>
      <c r="N471" s="1650"/>
      <c r="O471" s="1556">
        <f t="shared" si="102"/>
        <v>0</v>
      </c>
      <c r="P471" s="1556">
        <f t="shared" si="103"/>
        <v>0</v>
      </c>
      <c r="Q471" s="1556"/>
      <c r="R471" s="1557">
        <f t="shared" si="120"/>
        <v>0</v>
      </c>
      <c r="S471" s="1557">
        <f t="shared" si="121"/>
        <v>0</v>
      </c>
      <c r="T471" s="1556">
        <f t="shared" si="122"/>
        <v>0</v>
      </c>
      <c r="U471" s="1556">
        <f t="shared" si="123"/>
        <v>0</v>
      </c>
      <c r="V471" s="1556">
        <f t="shared" si="124"/>
        <v>0</v>
      </c>
      <c r="W471" s="1651"/>
      <c r="X471" s="1560" t="str">
        <f>_xlfn.XLOOKUP(事故加停電時間!$B471,饋線資料表[饋線
代號],饋線資料表[S/S],"找不到")</f>
        <v>找不到</v>
      </c>
      <c r="Y471" s="1560" t="str">
        <f>_xlfn.XLOOKUP(事故加停電時間!$B471,饋線資料表[饋線
代號],饋線資料表[饋線別],"找不到")</f>
        <v>找不到</v>
      </c>
      <c r="Z471" s="1589"/>
      <c r="AA471" s="1724"/>
      <c r="AB471" s="1757"/>
      <c r="AC471" s="1595"/>
      <c r="AD471" s="1560"/>
      <c r="AE471" s="1564">
        <f>_xlfn.XLOOKUP(事故加停電時間!$B471,線名!$A$4:$A$3600,線名!$S$4:$S$3600,"找不到")</f>
        <v>0</v>
      </c>
      <c r="AF471" s="1794"/>
      <c r="AG471" s="1566"/>
      <c r="AH471" s="1567"/>
    </row>
    <row r="472" spans="2:34" ht="14.45" customHeight="1">
      <c r="B472" s="1760"/>
      <c r="C472" s="1761"/>
      <c r="D472" s="1718"/>
      <c r="E472" s="1571"/>
      <c r="F472" s="1571"/>
      <c r="G472" s="1572">
        <f t="shared" si="98"/>
        <v>0</v>
      </c>
      <c r="H472" s="1572">
        <f t="shared" si="99"/>
        <v>0</v>
      </c>
      <c r="I472" s="1644"/>
      <c r="J472" s="1644"/>
      <c r="K472" s="1574">
        <f t="shared" si="100"/>
        <v>0</v>
      </c>
      <c r="L472" s="1574">
        <f t="shared" si="101"/>
        <v>0</v>
      </c>
      <c r="M472" s="1644"/>
      <c r="N472" s="1644"/>
      <c r="O472" s="1574">
        <f t="shared" si="102"/>
        <v>0</v>
      </c>
      <c r="P472" s="1574">
        <f t="shared" si="103"/>
        <v>0</v>
      </c>
      <c r="Q472" s="1574"/>
      <c r="R472" s="1575">
        <f t="shared" si="120"/>
        <v>0</v>
      </c>
      <c r="S472" s="1575">
        <f t="shared" si="121"/>
        <v>0</v>
      </c>
      <c r="T472" s="1574">
        <f t="shared" si="122"/>
        <v>0</v>
      </c>
      <c r="U472" s="1556">
        <f t="shared" si="123"/>
        <v>0</v>
      </c>
      <c r="V472" s="1556">
        <f t="shared" si="124"/>
        <v>0</v>
      </c>
      <c r="W472" s="1645"/>
      <c r="X472" s="1578" t="str">
        <f>_xlfn.XLOOKUP(事故加停電時間!$B472,饋線資料表[饋線
代號],饋線資料表[S/S],"找不到")</f>
        <v>找不到</v>
      </c>
      <c r="Y472" s="1578" t="str">
        <f>_xlfn.XLOOKUP(事故加停電時間!$B472,饋線資料表[饋線
代號],饋線資料表[饋線別],"找不到")</f>
        <v>找不到</v>
      </c>
      <c r="Z472" s="1579"/>
      <c r="AA472" s="1723"/>
      <c r="AB472" s="1763"/>
      <c r="AC472" s="1600"/>
      <c r="AD472" s="1578"/>
      <c r="AE472" s="1583">
        <f>_xlfn.XLOOKUP(事故加停電時間!$B472,線名!$A$4:$A$3600,線名!$S$4:$S$3600,"找不到")</f>
        <v>0</v>
      </c>
      <c r="AF472" s="1795"/>
      <c r="AG472" s="1585"/>
      <c r="AH472" s="1586"/>
    </row>
    <row r="473" spans="2:34" ht="14.45" customHeight="1">
      <c r="B473" s="1754"/>
      <c r="C473" s="1755"/>
      <c r="D473" s="1750"/>
      <c r="E473" s="1553"/>
      <c r="F473" s="1553"/>
      <c r="G473" s="1554">
        <f t="shared" si="98"/>
        <v>0</v>
      </c>
      <c r="H473" s="1554">
        <f t="shared" si="99"/>
        <v>0</v>
      </c>
      <c r="I473" s="1650"/>
      <c r="J473" s="1650"/>
      <c r="K473" s="1556">
        <f t="shared" si="100"/>
        <v>0</v>
      </c>
      <c r="L473" s="1556">
        <f t="shared" si="101"/>
        <v>0</v>
      </c>
      <c r="M473" s="1650"/>
      <c r="N473" s="1650"/>
      <c r="O473" s="1556">
        <f t="shared" si="102"/>
        <v>0</v>
      </c>
      <c r="P473" s="1556">
        <f t="shared" si="103"/>
        <v>0</v>
      </c>
      <c r="Q473" s="1556"/>
      <c r="R473" s="1557">
        <f t="shared" si="120"/>
        <v>0</v>
      </c>
      <c r="S473" s="1557">
        <f t="shared" si="121"/>
        <v>0</v>
      </c>
      <c r="T473" s="1556">
        <f t="shared" si="122"/>
        <v>0</v>
      </c>
      <c r="U473" s="1556">
        <f t="shared" si="123"/>
        <v>0</v>
      </c>
      <c r="V473" s="1556">
        <f t="shared" si="124"/>
        <v>0</v>
      </c>
      <c r="W473" s="1651"/>
      <c r="X473" s="1560" t="str">
        <f>_xlfn.XLOOKUP(事故加停電時間!$B473,饋線資料表[饋線
代號],饋線資料表[S/S],"找不到")</f>
        <v>找不到</v>
      </c>
      <c r="Y473" s="1560" t="str">
        <f>_xlfn.XLOOKUP(事故加停電時間!$B473,饋線資料表[饋線
代號],饋線資料表[饋線別],"找不到")</f>
        <v>找不到</v>
      </c>
      <c r="Z473" s="1589"/>
      <c r="AA473" s="1724"/>
      <c r="AB473" s="1757"/>
      <c r="AC473" s="1595"/>
      <c r="AD473" s="1560"/>
      <c r="AE473" s="1564">
        <f>_xlfn.XLOOKUP(事故加停電時間!$B473,線名!$A$4:$A$3600,線名!$S$4:$S$3600,"找不到")</f>
        <v>0</v>
      </c>
      <c r="AF473" s="1794"/>
      <c r="AG473" s="1566"/>
      <c r="AH473" s="1567"/>
    </row>
    <row r="474" spans="2:34" ht="14.45" customHeight="1">
      <c r="B474" s="1760"/>
      <c r="C474" s="1761"/>
      <c r="D474" s="1718"/>
      <c r="E474" s="1571"/>
      <c r="F474" s="1571"/>
      <c r="G474" s="1572">
        <f t="shared" si="98"/>
        <v>0</v>
      </c>
      <c r="H474" s="1572">
        <f t="shared" si="99"/>
        <v>0</v>
      </c>
      <c r="I474" s="1644"/>
      <c r="J474" s="1644"/>
      <c r="K474" s="1574">
        <f t="shared" si="100"/>
        <v>0</v>
      </c>
      <c r="L474" s="1574">
        <f t="shared" si="101"/>
        <v>0</v>
      </c>
      <c r="M474" s="1644"/>
      <c r="N474" s="1644"/>
      <c r="O474" s="1574">
        <f t="shared" si="102"/>
        <v>0</v>
      </c>
      <c r="P474" s="1574">
        <f t="shared" si="103"/>
        <v>0</v>
      </c>
      <c r="Q474" s="1574"/>
      <c r="R474" s="1575">
        <f t="shared" si="120"/>
        <v>0</v>
      </c>
      <c r="S474" s="1575">
        <f t="shared" si="121"/>
        <v>0</v>
      </c>
      <c r="T474" s="1574">
        <f t="shared" si="122"/>
        <v>0</v>
      </c>
      <c r="U474" s="1556">
        <f t="shared" si="123"/>
        <v>0</v>
      </c>
      <c r="V474" s="1556">
        <f t="shared" si="124"/>
        <v>0</v>
      </c>
      <c r="W474" s="1645"/>
      <c r="X474" s="1578" t="str">
        <f>_xlfn.XLOOKUP(事故加停電時間!$B474,饋線資料表[饋線
代號],饋線資料表[S/S],"找不到")</f>
        <v>找不到</v>
      </c>
      <c r="Y474" s="1578" t="str">
        <f>_xlfn.XLOOKUP(事故加停電時間!$B474,饋線資料表[饋線
代號],饋線資料表[饋線別],"找不到")</f>
        <v>找不到</v>
      </c>
      <c r="Z474" s="1579"/>
      <c r="AA474" s="1723"/>
      <c r="AB474" s="1763"/>
      <c r="AC474" s="1600"/>
      <c r="AD474" s="1578"/>
      <c r="AE474" s="1583">
        <f>_xlfn.XLOOKUP(事故加停電時間!$B474,線名!$A$4:$A$3600,線名!$S$4:$S$3600,"找不到")</f>
        <v>0</v>
      </c>
      <c r="AF474" s="1795"/>
      <c r="AG474" s="1585"/>
      <c r="AH474" s="1586"/>
    </row>
    <row r="475" spans="2:34" ht="14.45" customHeight="1">
      <c r="B475" s="1754"/>
      <c r="C475" s="1755"/>
      <c r="D475" s="1750"/>
      <c r="E475" s="1553"/>
      <c r="F475" s="1553"/>
      <c r="G475" s="1554">
        <f t="shared" si="98"/>
        <v>0</v>
      </c>
      <c r="H475" s="1554">
        <f t="shared" si="99"/>
        <v>0</v>
      </c>
      <c r="I475" s="1650"/>
      <c r="J475" s="1650"/>
      <c r="K475" s="1556">
        <f t="shared" si="100"/>
        <v>0</v>
      </c>
      <c r="L475" s="1556">
        <f t="shared" si="101"/>
        <v>0</v>
      </c>
      <c r="M475" s="1650"/>
      <c r="N475" s="1650"/>
      <c r="O475" s="1556">
        <f t="shared" si="102"/>
        <v>0</v>
      </c>
      <c r="P475" s="1556">
        <f t="shared" si="103"/>
        <v>0</v>
      </c>
      <c r="Q475" s="1556"/>
      <c r="R475" s="1557">
        <f t="shared" si="120"/>
        <v>0</v>
      </c>
      <c r="S475" s="1557">
        <f t="shared" si="121"/>
        <v>0</v>
      </c>
      <c r="T475" s="1556">
        <f t="shared" si="122"/>
        <v>0</v>
      </c>
      <c r="U475" s="1556">
        <f t="shared" si="123"/>
        <v>0</v>
      </c>
      <c r="V475" s="1556">
        <f t="shared" si="124"/>
        <v>0</v>
      </c>
      <c r="W475" s="1651"/>
      <c r="X475" s="1560" t="str">
        <f>_xlfn.XLOOKUP(事故加停電時間!$B475,饋線資料表[饋線
代號],饋線資料表[S/S],"找不到")</f>
        <v>找不到</v>
      </c>
      <c r="Y475" s="1560" t="str">
        <f>_xlfn.XLOOKUP(事故加停電時間!$B475,饋線資料表[饋線
代號],饋線資料表[饋線別],"找不到")</f>
        <v>找不到</v>
      </c>
      <c r="Z475" s="1589"/>
      <c r="AA475" s="1724"/>
      <c r="AB475" s="1757"/>
      <c r="AC475" s="1595"/>
      <c r="AD475" s="1560"/>
      <c r="AE475" s="1564">
        <f>_xlfn.XLOOKUP(事故加停電時間!$B475,線名!$A$4:$A$3600,線名!$S$4:$S$3600,"找不到")</f>
        <v>0</v>
      </c>
      <c r="AF475" s="1794"/>
      <c r="AG475" s="1566"/>
      <c r="AH475" s="1567"/>
    </row>
    <row r="476" spans="2:34" ht="14.45" customHeight="1">
      <c r="B476" s="1760"/>
      <c r="C476" s="1761"/>
      <c r="D476" s="1718"/>
      <c r="E476" s="1571"/>
      <c r="F476" s="1571"/>
      <c r="G476" s="1572">
        <f t="shared" si="98"/>
        <v>0</v>
      </c>
      <c r="H476" s="1572">
        <f t="shared" si="99"/>
        <v>0</v>
      </c>
      <c r="I476" s="1644"/>
      <c r="J476" s="1644"/>
      <c r="K476" s="1574">
        <f t="shared" si="100"/>
        <v>0</v>
      </c>
      <c r="L476" s="1574">
        <f t="shared" si="101"/>
        <v>0</v>
      </c>
      <c r="M476" s="1644"/>
      <c r="N476" s="1644"/>
      <c r="O476" s="1574">
        <f t="shared" si="102"/>
        <v>0</v>
      </c>
      <c r="P476" s="1574">
        <f t="shared" si="103"/>
        <v>0</v>
      </c>
      <c r="Q476" s="1574"/>
      <c r="R476" s="1575">
        <f t="shared" si="120"/>
        <v>0</v>
      </c>
      <c r="S476" s="1575">
        <f t="shared" si="121"/>
        <v>0</v>
      </c>
      <c r="T476" s="1574">
        <f t="shared" si="122"/>
        <v>0</v>
      </c>
      <c r="U476" s="1556">
        <f t="shared" si="123"/>
        <v>0</v>
      </c>
      <c r="V476" s="1556">
        <f t="shared" si="124"/>
        <v>0</v>
      </c>
      <c r="W476" s="1645"/>
      <c r="X476" s="1578" t="str">
        <f>_xlfn.XLOOKUP(事故加停電時間!$B476,饋線資料表[饋線
代號],饋線資料表[S/S],"找不到")</f>
        <v>找不到</v>
      </c>
      <c r="Y476" s="1578" t="str">
        <f>_xlfn.XLOOKUP(事故加停電時間!$B476,饋線資料表[饋線
代號],饋線資料表[饋線別],"找不到")</f>
        <v>找不到</v>
      </c>
      <c r="Z476" s="1579"/>
      <c r="AA476" s="1723"/>
      <c r="AB476" s="1763"/>
      <c r="AC476" s="1600"/>
      <c r="AD476" s="1578"/>
      <c r="AE476" s="1583">
        <f>_xlfn.XLOOKUP(事故加停電時間!$B476,線名!$A$4:$A$3600,線名!$S$4:$S$3600,"找不到")</f>
        <v>0</v>
      </c>
      <c r="AF476" s="1795"/>
      <c r="AG476" s="1585"/>
      <c r="AH476" s="1586"/>
    </row>
    <row r="477" spans="2:34" ht="14.45" customHeight="1">
      <c r="B477" s="1754"/>
      <c r="C477" s="1755"/>
      <c r="D477" s="1750"/>
      <c r="E477" s="1553"/>
      <c r="F477" s="1553"/>
      <c r="G477" s="1554">
        <f t="shared" si="98"/>
        <v>0</v>
      </c>
      <c r="H477" s="1554">
        <f t="shared" si="99"/>
        <v>0</v>
      </c>
      <c r="I477" s="1650"/>
      <c r="J477" s="1650"/>
      <c r="K477" s="1556">
        <f t="shared" si="100"/>
        <v>0</v>
      </c>
      <c r="L477" s="1556">
        <f t="shared" si="101"/>
        <v>0</v>
      </c>
      <c r="M477" s="1650"/>
      <c r="N477" s="1650"/>
      <c r="O477" s="1556">
        <f t="shared" si="102"/>
        <v>0</v>
      </c>
      <c r="P477" s="1556">
        <f t="shared" si="103"/>
        <v>0</v>
      </c>
      <c r="Q477" s="1556"/>
      <c r="R477" s="1557">
        <f t="shared" si="120"/>
        <v>0</v>
      </c>
      <c r="S477" s="1557">
        <f t="shared" si="121"/>
        <v>0</v>
      </c>
      <c r="T477" s="1556">
        <f t="shared" si="122"/>
        <v>0</v>
      </c>
      <c r="U477" s="1556">
        <f t="shared" si="123"/>
        <v>0</v>
      </c>
      <c r="V477" s="1556">
        <f t="shared" si="124"/>
        <v>0</v>
      </c>
      <c r="W477" s="1651"/>
      <c r="X477" s="1560" t="str">
        <f>_xlfn.XLOOKUP(事故加停電時間!$B477,饋線資料表[饋線
代號],饋線資料表[S/S],"找不到")</f>
        <v>找不到</v>
      </c>
      <c r="Y477" s="1560" t="str">
        <f>_xlfn.XLOOKUP(事故加停電時間!$B477,饋線資料表[饋線
代號],饋線資料表[饋線別],"找不到")</f>
        <v>找不到</v>
      </c>
      <c r="Z477" s="1589"/>
      <c r="AA477" s="1724"/>
      <c r="AB477" s="1757"/>
      <c r="AC477" s="1595"/>
      <c r="AD477" s="1560"/>
      <c r="AE477" s="1564">
        <f>_xlfn.XLOOKUP(事故加停電時間!$B477,線名!$A$4:$A$3600,線名!$S$4:$S$3600,"找不到")</f>
        <v>0</v>
      </c>
      <c r="AF477" s="1794"/>
      <c r="AG477" s="1566"/>
      <c r="AH477" s="1567"/>
    </row>
    <row r="478" spans="2:34" ht="14.45" customHeight="1">
      <c r="B478" s="1760"/>
      <c r="C478" s="1761"/>
      <c r="D478" s="1718"/>
      <c r="E478" s="1571"/>
      <c r="F478" s="1571"/>
      <c r="G478" s="1572">
        <f t="shared" si="98"/>
        <v>0</v>
      </c>
      <c r="H478" s="1572">
        <f t="shared" si="99"/>
        <v>0</v>
      </c>
      <c r="I478" s="1644"/>
      <c r="J478" s="1644"/>
      <c r="K478" s="1574">
        <f t="shared" si="100"/>
        <v>0</v>
      </c>
      <c r="L478" s="1574">
        <f t="shared" si="101"/>
        <v>0</v>
      </c>
      <c r="M478" s="1644"/>
      <c r="N478" s="1644"/>
      <c r="O478" s="1574">
        <f t="shared" si="102"/>
        <v>0</v>
      </c>
      <c r="P478" s="1574">
        <f t="shared" si="103"/>
        <v>0</v>
      </c>
      <c r="Q478" s="1574"/>
      <c r="R478" s="1575">
        <f t="shared" si="120"/>
        <v>0</v>
      </c>
      <c r="S478" s="1575">
        <f t="shared" si="121"/>
        <v>0</v>
      </c>
      <c r="T478" s="1574">
        <f t="shared" si="122"/>
        <v>0</v>
      </c>
      <c r="U478" s="1556">
        <f t="shared" si="123"/>
        <v>0</v>
      </c>
      <c r="V478" s="1556">
        <f t="shared" si="124"/>
        <v>0</v>
      </c>
      <c r="W478" s="1645"/>
      <c r="X478" s="1578" t="str">
        <f>_xlfn.XLOOKUP(事故加停電時間!$B478,饋線資料表[饋線
代號],饋線資料表[S/S],"找不到")</f>
        <v>找不到</v>
      </c>
      <c r="Y478" s="1578" t="str">
        <f>_xlfn.XLOOKUP(事故加停電時間!$B478,饋線資料表[饋線
代號],饋線資料表[饋線別],"找不到")</f>
        <v>找不到</v>
      </c>
      <c r="Z478" s="1579"/>
      <c r="AA478" s="1723"/>
      <c r="AB478" s="1763"/>
      <c r="AC478" s="1600"/>
      <c r="AD478" s="1578"/>
      <c r="AE478" s="1583">
        <f>_xlfn.XLOOKUP(事故加停電時間!$B478,線名!$A$4:$A$3600,線名!$S$4:$S$3600,"找不到")</f>
        <v>0</v>
      </c>
      <c r="AF478" s="1795"/>
      <c r="AG478" s="1585"/>
      <c r="AH478" s="1586"/>
    </row>
    <row r="479" spans="2:34" ht="14.45" customHeight="1">
      <c r="B479" s="1754"/>
      <c r="C479" s="1755"/>
      <c r="D479" s="1750"/>
      <c r="E479" s="1553"/>
      <c r="F479" s="1553"/>
      <c r="G479" s="1554">
        <f t="shared" si="98"/>
        <v>0</v>
      </c>
      <c r="H479" s="1554">
        <f t="shared" si="99"/>
        <v>0</v>
      </c>
      <c r="I479" s="1650"/>
      <c r="J479" s="1650"/>
      <c r="K479" s="1556">
        <f t="shared" si="100"/>
        <v>0</v>
      </c>
      <c r="L479" s="1556">
        <f t="shared" si="101"/>
        <v>0</v>
      </c>
      <c r="M479" s="1650"/>
      <c r="N479" s="1650"/>
      <c r="O479" s="1556">
        <f t="shared" si="102"/>
        <v>0</v>
      </c>
      <c r="P479" s="1556">
        <f t="shared" si="103"/>
        <v>0</v>
      </c>
      <c r="Q479" s="1556"/>
      <c r="R479" s="1557">
        <f t="shared" si="120"/>
        <v>0</v>
      </c>
      <c r="S479" s="1557">
        <f t="shared" si="121"/>
        <v>0</v>
      </c>
      <c r="T479" s="1556">
        <f t="shared" si="122"/>
        <v>0</v>
      </c>
      <c r="U479" s="1556">
        <f t="shared" si="123"/>
        <v>0</v>
      </c>
      <c r="V479" s="1556">
        <f t="shared" si="124"/>
        <v>0</v>
      </c>
      <c r="W479" s="1651"/>
      <c r="X479" s="1560" t="str">
        <f>_xlfn.XLOOKUP(事故加停電時間!$B479,饋線資料表[饋線
代號],饋線資料表[S/S],"找不到")</f>
        <v>找不到</v>
      </c>
      <c r="Y479" s="1560" t="str">
        <f>_xlfn.XLOOKUP(事故加停電時間!$B479,饋線資料表[饋線
代號],饋線資料表[饋線別],"找不到")</f>
        <v>找不到</v>
      </c>
      <c r="Z479" s="1589"/>
      <c r="AA479" s="1724"/>
      <c r="AB479" s="1757"/>
      <c r="AC479" s="1595"/>
      <c r="AD479" s="1560"/>
      <c r="AE479" s="1564">
        <f>_xlfn.XLOOKUP(事故加停電時間!$B479,線名!$A$4:$A$3600,線名!$S$4:$S$3600,"找不到")</f>
        <v>0</v>
      </c>
      <c r="AF479" s="1794"/>
      <c r="AG479" s="1566"/>
      <c r="AH479" s="1567"/>
    </row>
    <row r="480" spans="2:34" ht="14.45" customHeight="1">
      <c r="B480" s="1760"/>
      <c r="C480" s="1761"/>
      <c r="D480" s="1718"/>
      <c r="E480" s="1571"/>
      <c r="F480" s="1571"/>
      <c r="G480" s="1572">
        <f t="shared" si="98"/>
        <v>0</v>
      </c>
      <c r="H480" s="1572">
        <f t="shared" si="99"/>
        <v>0</v>
      </c>
      <c r="I480" s="1644"/>
      <c r="J480" s="1644"/>
      <c r="K480" s="1574">
        <f t="shared" si="100"/>
        <v>0</v>
      </c>
      <c r="L480" s="1574">
        <f t="shared" si="101"/>
        <v>0</v>
      </c>
      <c r="M480" s="1644"/>
      <c r="N480" s="1644"/>
      <c r="O480" s="1574">
        <f t="shared" si="102"/>
        <v>0</v>
      </c>
      <c r="P480" s="1574">
        <f t="shared" si="103"/>
        <v>0</v>
      </c>
      <c r="Q480" s="1574"/>
      <c r="R480" s="1575">
        <f t="shared" si="120"/>
        <v>0</v>
      </c>
      <c r="S480" s="1575">
        <f t="shared" si="121"/>
        <v>0</v>
      </c>
      <c r="T480" s="1574">
        <f t="shared" si="122"/>
        <v>0</v>
      </c>
      <c r="U480" s="1556">
        <f t="shared" si="123"/>
        <v>0</v>
      </c>
      <c r="V480" s="1556">
        <f t="shared" si="124"/>
        <v>0</v>
      </c>
      <c r="W480" s="1645"/>
      <c r="X480" s="1578" t="str">
        <f>_xlfn.XLOOKUP(事故加停電時間!$B480,饋線資料表[饋線
代號],饋線資料表[S/S],"找不到")</f>
        <v>找不到</v>
      </c>
      <c r="Y480" s="1578" t="str">
        <f>_xlfn.XLOOKUP(事故加停電時間!$B480,饋線資料表[饋線
代號],饋線資料表[饋線別],"找不到")</f>
        <v>找不到</v>
      </c>
      <c r="Z480" s="1579"/>
      <c r="AA480" s="1723"/>
      <c r="AB480" s="1763"/>
      <c r="AC480" s="1600"/>
      <c r="AD480" s="1578"/>
      <c r="AE480" s="1583">
        <f>_xlfn.XLOOKUP(事故加停電時間!$B480,線名!$A$4:$A$3600,線名!$S$4:$S$3600,"找不到")</f>
        <v>0</v>
      </c>
      <c r="AF480" s="1795"/>
      <c r="AG480" s="1585"/>
      <c r="AH480" s="1586"/>
    </row>
    <row r="481" spans="2:34" ht="14.45" customHeight="1">
      <c r="B481" s="1754"/>
      <c r="C481" s="1755"/>
      <c r="D481" s="1750"/>
      <c r="E481" s="1553"/>
      <c r="F481" s="1553"/>
      <c r="G481" s="1554">
        <f t="shared" si="98"/>
        <v>0</v>
      </c>
      <c r="H481" s="1554">
        <f t="shared" si="99"/>
        <v>0</v>
      </c>
      <c r="I481" s="1650"/>
      <c r="J481" s="1650"/>
      <c r="K481" s="1556">
        <f t="shared" si="100"/>
        <v>0</v>
      </c>
      <c r="L481" s="1556">
        <f t="shared" si="101"/>
        <v>0</v>
      </c>
      <c r="M481" s="1650"/>
      <c r="N481" s="1650"/>
      <c r="O481" s="1556">
        <f t="shared" si="102"/>
        <v>0</v>
      </c>
      <c r="P481" s="1556">
        <f t="shared" si="103"/>
        <v>0</v>
      </c>
      <c r="Q481" s="1556"/>
      <c r="R481" s="1557">
        <f t="shared" si="120"/>
        <v>0</v>
      </c>
      <c r="S481" s="1557">
        <f t="shared" si="121"/>
        <v>0</v>
      </c>
      <c r="T481" s="1556">
        <f t="shared" si="122"/>
        <v>0</v>
      </c>
      <c r="U481" s="1556">
        <f t="shared" si="123"/>
        <v>0</v>
      </c>
      <c r="V481" s="1556">
        <f t="shared" si="124"/>
        <v>0</v>
      </c>
      <c r="W481" s="1651"/>
      <c r="X481" s="1560" t="str">
        <f>_xlfn.XLOOKUP(事故加停電時間!$B481,饋線資料表[饋線
代號],饋線資料表[S/S],"找不到")</f>
        <v>找不到</v>
      </c>
      <c r="Y481" s="1560" t="str">
        <f>_xlfn.XLOOKUP(事故加停電時間!$B481,饋線資料表[饋線
代號],饋線資料表[饋線別],"找不到")</f>
        <v>找不到</v>
      </c>
      <c r="Z481" s="1589"/>
      <c r="AA481" s="1724"/>
      <c r="AB481" s="1757"/>
      <c r="AC481" s="1595"/>
      <c r="AD481" s="1560"/>
      <c r="AE481" s="1564">
        <f>_xlfn.XLOOKUP(事故加停電時間!$B481,線名!$A$4:$A$3600,線名!$S$4:$S$3600,"找不到")</f>
        <v>0</v>
      </c>
      <c r="AF481" s="1794"/>
      <c r="AG481" s="1566"/>
      <c r="AH481" s="1567"/>
    </row>
    <row r="482" spans="2:34" ht="14.45" customHeight="1">
      <c r="B482" s="1760"/>
      <c r="C482" s="1761"/>
      <c r="D482" s="1718"/>
      <c r="E482" s="1571"/>
      <c r="F482" s="1571"/>
      <c r="G482" s="1572">
        <f t="shared" si="98"/>
        <v>0</v>
      </c>
      <c r="H482" s="1572">
        <f t="shared" si="99"/>
        <v>0</v>
      </c>
      <c r="I482" s="1644"/>
      <c r="J482" s="1644"/>
      <c r="K482" s="1574">
        <f t="shared" si="100"/>
        <v>0</v>
      </c>
      <c r="L482" s="1574">
        <f t="shared" si="101"/>
        <v>0</v>
      </c>
      <c r="M482" s="1644"/>
      <c r="N482" s="1644"/>
      <c r="O482" s="1574">
        <f t="shared" si="102"/>
        <v>0</v>
      </c>
      <c r="P482" s="1574">
        <f t="shared" si="103"/>
        <v>0</v>
      </c>
      <c r="Q482" s="1574"/>
      <c r="R482" s="1575">
        <f t="shared" si="120"/>
        <v>0</v>
      </c>
      <c r="S482" s="1575">
        <f t="shared" si="121"/>
        <v>0</v>
      </c>
      <c r="T482" s="1574">
        <f t="shared" si="122"/>
        <v>0</v>
      </c>
      <c r="U482" s="1556">
        <f t="shared" si="123"/>
        <v>0</v>
      </c>
      <c r="V482" s="1556">
        <f t="shared" si="124"/>
        <v>0</v>
      </c>
      <c r="W482" s="1645"/>
      <c r="X482" s="1578" t="str">
        <f>_xlfn.XLOOKUP(事故加停電時間!$B482,饋線資料表[饋線
代號],饋線資料表[S/S],"找不到")</f>
        <v>找不到</v>
      </c>
      <c r="Y482" s="1578" t="str">
        <f>_xlfn.XLOOKUP(事故加停電時間!$B482,饋線資料表[饋線
代號],饋線資料表[饋線別],"找不到")</f>
        <v>找不到</v>
      </c>
      <c r="Z482" s="1579"/>
      <c r="AA482" s="1723"/>
      <c r="AB482" s="1763"/>
      <c r="AC482" s="1600"/>
      <c r="AD482" s="1578"/>
      <c r="AE482" s="1583">
        <f>_xlfn.XLOOKUP(事故加停電時間!$B482,線名!$A$4:$A$3600,線名!$S$4:$S$3600,"找不到")</f>
        <v>0</v>
      </c>
      <c r="AF482" s="1795"/>
      <c r="AG482" s="1585"/>
      <c r="AH482" s="1586"/>
    </row>
    <row r="483" spans="2:34" ht="14.45" customHeight="1">
      <c r="B483" s="1754"/>
      <c r="C483" s="1755"/>
      <c r="D483" s="1750"/>
      <c r="E483" s="1553"/>
      <c r="F483" s="1553"/>
      <c r="G483" s="1554">
        <f t="shared" si="98"/>
        <v>0</v>
      </c>
      <c r="H483" s="1554">
        <f t="shared" si="99"/>
        <v>0</v>
      </c>
      <c r="I483" s="1650"/>
      <c r="J483" s="1650"/>
      <c r="K483" s="1556">
        <f t="shared" si="100"/>
        <v>0</v>
      </c>
      <c r="L483" s="1556">
        <f t="shared" si="101"/>
        <v>0</v>
      </c>
      <c r="M483" s="1650"/>
      <c r="N483" s="1650"/>
      <c r="O483" s="1556">
        <f t="shared" si="102"/>
        <v>0</v>
      </c>
      <c r="P483" s="1556">
        <f t="shared" si="103"/>
        <v>0</v>
      </c>
      <c r="Q483" s="1556"/>
      <c r="R483" s="1557">
        <f t="shared" si="120"/>
        <v>0</v>
      </c>
      <c r="S483" s="1557">
        <f t="shared" si="121"/>
        <v>0</v>
      </c>
      <c r="T483" s="1556">
        <f t="shared" si="122"/>
        <v>0</v>
      </c>
      <c r="U483" s="1556">
        <f t="shared" si="123"/>
        <v>0</v>
      </c>
      <c r="V483" s="1556">
        <f t="shared" si="124"/>
        <v>0</v>
      </c>
      <c r="W483" s="1651"/>
      <c r="X483" s="1560" t="str">
        <f>_xlfn.XLOOKUP(事故加停電時間!$B483,饋線資料表[饋線
代號],饋線資料表[S/S],"找不到")</f>
        <v>找不到</v>
      </c>
      <c r="Y483" s="1560" t="str">
        <f>_xlfn.XLOOKUP(事故加停電時間!$B483,饋線資料表[饋線
代號],饋線資料表[饋線別],"找不到")</f>
        <v>找不到</v>
      </c>
      <c r="Z483" s="1589"/>
      <c r="AA483" s="1724"/>
      <c r="AB483" s="1757"/>
      <c r="AC483" s="1595"/>
      <c r="AD483" s="1560"/>
      <c r="AE483" s="1564">
        <f>_xlfn.XLOOKUP(事故加停電時間!$B483,線名!$A$4:$A$3600,線名!$S$4:$S$3600,"找不到")</f>
        <v>0</v>
      </c>
      <c r="AF483" s="1794"/>
      <c r="AG483" s="1566"/>
      <c r="AH483" s="1567"/>
    </row>
    <row r="484" spans="2:34" ht="14.45" customHeight="1">
      <c r="B484" s="1760"/>
      <c r="C484" s="1761"/>
      <c r="D484" s="1718"/>
      <c r="E484" s="1571"/>
      <c r="F484" s="1571"/>
      <c r="G484" s="1572">
        <f t="shared" si="98"/>
        <v>0</v>
      </c>
      <c r="H484" s="1572">
        <f t="shared" si="99"/>
        <v>0</v>
      </c>
      <c r="I484" s="1644"/>
      <c r="J484" s="1644"/>
      <c r="K484" s="1574">
        <f t="shared" si="100"/>
        <v>0</v>
      </c>
      <c r="L484" s="1574">
        <f t="shared" si="101"/>
        <v>0</v>
      </c>
      <c r="M484" s="1644"/>
      <c r="N484" s="1644"/>
      <c r="O484" s="1574">
        <f t="shared" si="102"/>
        <v>0</v>
      </c>
      <c r="P484" s="1574">
        <f t="shared" si="103"/>
        <v>0</v>
      </c>
      <c r="Q484" s="1574"/>
      <c r="R484" s="1575">
        <f t="shared" si="120"/>
        <v>0</v>
      </c>
      <c r="S484" s="1575">
        <f t="shared" si="121"/>
        <v>0</v>
      </c>
      <c r="T484" s="1574">
        <f t="shared" si="122"/>
        <v>0</v>
      </c>
      <c r="U484" s="1556">
        <f t="shared" si="123"/>
        <v>0</v>
      </c>
      <c r="V484" s="1556">
        <f t="shared" si="124"/>
        <v>0</v>
      </c>
      <c r="W484" s="1645"/>
      <c r="X484" s="1578" t="str">
        <f>_xlfn.XLOOKUP(事故加停電時間!$B484,饋線資料表[饋線
代號],饋線資料表[S/S],"找不到")</f>
        <v>找不到</v>
      </c>
      <c r="Y484" s="1578" t="str">
        <f>_xlfn.XLOOKUP(事故加停電時間!$B484,饋線資料表[饋線
代號],饋線資料表[饋線別],"找不到")</f>
        <v>找不到</v>
      </c>
      <c r="Z484" s="1579"/>
      <c r="AA484" s="1723"/>
      <c r="AB484" s="1763"/>
      <c r="AC484" s="1600"/>
      <c r="AD484" s="1578"/>
      <c r="AE484" s="1583">
        <f>_xlfn.XLOOKUP(事故加停電時間!$B484,線名!$A$4:$A$3600,線名!$S$4:$S$3600,"找不到")</f>
        <v>0</v>
      </c>
      <c r="AF484" s="1795"/>
      <c r="AG484" s="1585"/>
      <c r="AH484" s="1586"/>
    </row>
    <row r="485" spans="2:34" ht="14.45" customHeight="1">
      <c r="B485" s="1754"/>
      <c r="C485" s="1755"/>
      <c r="D485" s="1750"/>
      <c r="E485" s="1553"/>
      <c r="F485" s="1553"/>
      <c r="G485" s="1554">
        <f t="shared" si="98"/>
        <v>0</v>
      </c>
      <c r="H485" s="1554">
        <f t="shared" si="99"/>
        <v>0</v>
      </c>
      <c r="I485" s="1650"/>
      <c r="J485" s="1650"/>
      <c r="K485" s="1556">
        <f t="shared" si="100"/>
        <v>0</v>
      </c>
      <c r="L485" s="1556">
        <f t="shared" si="101"/>
        <v>0</v>
      </c>
      <c r="M485" s="1650"/>
      <c r="N485" s="1650"/>
      <c r="O485" s="1556">
        <f t="shared" si="102"/>
        <v>0</v>
      </c>
      <c r="P485" s="1556">
        <f t="shared" si="103"/>
        <v>0</v>
      </c>
      <c r="Q485" s="1556"/>
      <c r="R485" s="1557">
        <f t="shared" ref="R485:R497" si="125">Q485*N485/918878</f>
        <v>0</v>
      </c>
      <c r="S485" s="1557">
        <f t="shared" ref="S485:S497" si="126">Q485*R485/918878</f>
        <v>0</v>
      </c>
      <c r="T485" s="1556">
        <f t="shared" ref="T485:T497" si="127">R485/918878</f>
        <v>0</v>
      </c>
      <c r="U485" s="1556">
        <f t="shared" si="123"/>
        <v>0</v>
      </c>
      <c r="V485" s="1556">
        <f t="shared" si="124"/>
        <v>0</v>
      </c>
      <c r="W485" s="1651"/>
      <c r="X485" s="1560" t="str">
        <f>_xlfn.XLOOKUP(事故加停電時間!$B485,饋線資料表[饋線
代號],饋線資料表[S/S],"找不到")</f>
        <v>找不到</v>
      </c>
      <c r="Y485" s="1560" t="str">
        <f>_xlfn.XLOOKUP(事故加停電時間!$B485,饋線資料表[饋線
代號],饋線資料表[饋線別],"找不到")</f>
        <v>找不到</v>
      </c>
      <c r="Z485" s="1589"/>
      <c r="AA485" s="1724"/>
      <c r="AB485" s="1757"/>
      <c r="AC485" s="1595"/>
      <c r="AD485" s="1560"/>
      <c r="AE485" s="1564">
        <f>_xlfn.XLOOKUP(事故加停電時間!$B485,線名!$A$4:$A$3600,線名!$S$4:$S$3600,"找不到")</f>
        <v>0</v>
      </c>
      <c r="AF485" s="1794"/>
      <c r="AG485" s="1566"/>
      <c r="AH485" s="1567"/>
    </row>
    <row r="486" spans="2:34" ht="14.45" customHeight="1">
      <c r="B486" s="1760"/>
      <c r="C486" s="1761"/>
      <c r="D486" s="1718"/>
      <c r="E486" s="1571"/>
      <c r="F486" s="1571"/>
      <c r="G486" s="1572">
        <f t="shared" si="98"/>
        <v>0</v>
      </c>
      <c r="H486" s="1572">
        <f t="shared" si="99"/>
        <v>0</v>
      </c>
      <c r="I486" s="1644"/>
      <c r="J486" s="1644"/>
      <c r="K486" s="1574">
        <f t="shared" si="100"/>
        <v>0</v>
      </c>
      <c r="L486" s="1574">
        <f t="shared" si="101"/>
        <v>0</v>
      </c>
      <c r="M486" s="1644"/>
      <c r="N486" s="1644"/>
      <c r="O486" s="1574">
        <f t="shared" si="102"/>
        <v>0</v>
      </c>
      <c r="P486" s="1574">
        <f t="shared" si="103"/>
        <v>0</v>
      </c>
      <c r="Q486" s="1574"/>
      <c r="R486" s="1575">
        <f t="shared" si="125"/>
        <v>0</v>
      </c>
      <c r="S486" s="1575">
        <f t="shared" si="126"/>
        <v>0</v>
      </c>
      <c r="T486" s="1574">
        <f t="shared" si="127"/>
        <v>0</v>
      </c>
      <c r="U486" s="1556">
        <f t="shared" si="123"/>
        <v>0</v>
      </c>
      <c r="V486" s="1556">
        <f t="shared" si="124"/>
        <v>0</v>
      </c>
      <c r="W486" s="1645"/>
      <c r="X486" s="1578" t="str">
        <f>_xlfn.XLOOKUP(事故加停電時間!$B486,饋線資料表[饋線
代號],饋線資料表[S/S],"找不到")</f>
        <v>找不到</v>
      </c>
      <c r="Y486" s="1578" t="str">
        <f>_xlfn.XLOOKUP(事故加停電時間!$B486,饋線資料表[饋線
代號],饋線資料表[饋線別],"找不到")</f>
        <v>找不到</v>
      </c>
      <c r="Z486" s="1579"/>
      <c r="AA486" s="1723"/>
      <c r="AB486" s="1763"/>
      <c r="AC486" s="1600"/>
      <c r="AD486" s="1578"/>
      <c r="AE486" s="1583">
        <f>_xlfn.XLOOKUP(事故加停電時間!$B486,線名!$A$4:$A$3600,線名!$S$4:$S$3600,"找不到")</f>
        <v>0</v>
      </c>
      <c r="AF486" s="1795"/>
      <c r="AG486" s="1585"/>
      <c r="AH486" s="1586"/>
    </row>
    <row r="487" spans="2:34" ht="14.45" customHeight="1">
      <c r="B487" s="1754"/>
      <c r="C487" s="1755"/>
      <c r="D487" s="1750"/>
      <c r="E487" s="1553"/>
      <c r="F487" s="1553"/>
      <c r="G487" s="1554">
        <f t="shared" si="98"/>
        <v>0</v>
      </c>
      <c r="H487" s="1554">
        <f t="shared" si="99"/>
        <v>0</v>
      </c>
      <c r="I487" s="1650"/>
      <c r="J487" s="1650"/>
      <c r="K487" s="1556">
        <f t="shared" si="100"/>
        <v>0</v>
      </c>
      <c r="L487" s="1556">
        <f t="shared" si="101"/>
        <v>0</v>
      </c>
      <c r="M487" s="1650"/>
      <c r="N487" s="1650"/>
      <c r="O487" s="1556">
        <f t="shared" si="102"/>
        <v>0</v>
      </c>
      <c r="P487" s="1556">
        <f t="shared" si="103"/>
        <v>0</v>
      </c>
      <c r="Q487" s="1556"/>
      <c r="R487" s="1557">
        <f t="shared" si="125"/>
        <v>0</v>
      </c>
      <c r="S487" s="1557">
        <f t="shared" si="126"/>
        <v>0</v>
      </c>
      <c r="T487" s="1556">
        <f t="shared" si="127"/>
        <v>0</v>
      </c>
      <c r="U487" s="1556">
        <f t="shared" si="123"/>
        <v>0</v>
      </c>
      <c r="V487" s="1556">
        <f t="shared" si="124"/>
        <v>0</v>
      </c>
      <c r="W487" s="1651"/>
      <c r="X487" s="1560" t="str">
        <f>_xlfn.XLOOKUP(事故加停電時間!$B487,饋線資料表[饋線
代號],饋線資料表[S/S],"找不到")</f>
        <v>找不到</v>
      </c>
      <c r="Y487" s="1560" t="str">
        <f>_xlfn.XLOOKUP(事故加停電時間!$B487,饋線資料表[饋線
代號],饋線資料表[饋線別],"找不到")</f>
        <v>找不到</v>
      </c>
      <c r="Z487" s="1589"/>
      <c r="AA487" s="1724"/>
      <c r="AB487" s="1757"/>
      <c r="AC487" s="1595"/>
      <c r="AD487" s="1560"/>
      <c r="AE487" s="1564">
        <f>_xlfn.XLOOKUP(事故加停電時間!$B487,線名!$A$4:$A$3600,線名!$S$4:$S$3600,"找不到")</f>
        <v>0</v>
      </c>
      <c r="AF487" s="1794"/>
      <c r="AG487" s="1566"/>
      <c r="AH487" s="1567"/>
    </row>
    <row r="488" spans="2:34" ht="14.45" customHeight="1">
      <c r="B488" s="1760"/>
      <c r="C488" s="1761"/>
      <c r="D488" s="1718"/>
      <c r="E488" s="1571"/>
      <c r="F488" s="1571"/>
      <c r="G488" s="1572">
        <f t="shared" si="98"/>
        <v>0</v>
      </c>
      <c r="H488" s="1572">
        <f t="shared" si="99"/>
        <v>0</v>
      </c>
      <c r="I488" s="1644"/>
      <c r="J488" s="1644"/>
      <c r="K488" s="1574">
        <f t="shared" si="100"/>
        <v>0</v>
      </c>
      <c r="L488" s="1574">
        <f t="shared" si="101"/>
        <v>0</v>
      </c>
      <c r="M488" s="1644"/>
      <c r="N488" s="1644"/>
      <c r="O488" s="1574">
        <f t="shared" si="102"/>
        <v>0</v>
      </c>
      <c r="P488" s="1574">
        <f t="shared" si="103"/>
        <v>0</v>
      </c>
      <c r="Q488" s="1574"/>
      <c r="R488" s="1575">
        <f t="shared" si="125"/>
        <v>0</v>
      </c>
      <c r="S488" s="1575">
        <f t="shared" si="126"/>
        <v>0</v>
      </c>
      <c r="T488" s="1574">
        <f t="shared" si="127"/>
        <v>0</v>
      </c>
      <c r="U488" s="1556">
        <f t="shared" si="123"/>
        <v>0</v>
      </c>
      <c r="V488" s="1556">
        <f t="shared" si="124"/>
        <v>0</v>
      </c>
      <c r="W488" s="1645"/>
      <c r="X488" s="1578" t="str">
        <f>_xlfn.XLOOKUP(事故加停電時間!$B488,饋線資料表[饋線
代號],饋線資料表[S/S],"找不到")</f>
        <v>找不到</v>
      </c>
      <c r="Y488" s="1578" t="str">
        <f>_xlfn.XLOOKUP(事故加停電時間!$B488,饋線資料表[饋線
代號],饋線資料表[饋線別],"找不到")</f>
        <v>找不到</v>
      </c>
      <c r="Z488" s="1579"/>
      <c r="AA488" s="1723"/>
      <c r="AB488" s="1763"/>
      <c r="AC488" s="1600"/>
      <c r="AD488" s="1578"/>
      <c r="AE488" s="1583">
        <f>_xlfn.XLOOKUP(事故加停電時間!$B488,線名!$A$4:$A$3600,線名!$S$4:$S$3600,"找不到")</f>
        <v>0</v>
      </c>
      <c r="AF488" s="1795"/>
      <c r="AG488" s="1585"/>
      <c r="AH488" s="1586"/>
    </row>
    <row r="489" spans="2:34" ht="14.45" customHeight="1">
      <c r="B489" s="1754"/>
      <c r="C489" s="1755"/>
      <c r="D489" s="1750"/>
      <c r="E489" s="1553"/>
      <c r="F489" s="1553"/>
      <c r="G489" s="1554">
        <f t="shared" si="98"/>
        <v>0</v>
      </c>
      <c r="H489" s="1554">
        <f t="shared" si="99"/>
        <v>0</v>
      </c>
      <c r="I489" s="1650"/>
      <c r="J489" s="1650"/>
      <c r="K489" s="1556">
        <f t="shared" si="100"/>
        <v>0</v>
      </c>
      <c r="L489" s="1556">
        <f t="shared" si="101"/>
        <v>0</v>
      </c>
      <c r="M489" s="1650"/>
      <c r="N489" s="1650"/>
      <c r="O489" s="1556">
        <f t="shared" si="102"/>
        <v>0</v>
      </c>
      <c r="P489" s="1556">
        <f t="shared" si="103"/>
        <v>0</v>
      </c>
      <c r="Q489" s="1556"/>
      <c r="R489" s="1557">
        <f t="shared" si="125"/>
        <v>0</v>
      </c>
      <c r="S489" s="1557">
        <f t="shared" si="126"/>
        <v>0</v>
      </c>
      <c r="T489" s="1556">
        <f t="shared" si="127"/>
        <v>0</v>
      </c>
      <c r="U489" s="1556">
        <f t="shared" si="123"/>
        <v>0</v>
      </c>
      <c r="V489" s="1556">
        <f t="shared" si="124"/>
        <v>0</v>
      </c>
      <c r="W489" s="1651"/>
      <c r="X489" s="1560" t="str">
        <f>_xlfn.XLOOKUP(事故加停電時間!$B489,饋線資料表[饋線
代號],饋線資料表[S/S],"找不到")</f>
        <v>找不到</v>
      </c>
      <c r="Y489" s="1560" t="str">
        <f>_xlfn.XLOOKUP(事故加停電時間!$B489,饋線資料表[饋線
代號],饋線資料表[饋線別],"找不到")</f>
        <v>找不到</v>
      </c>
      <c r="Z489" s="1589"/>
      <c r="AA489" s="1724"/>
      <c r="AB489" s="1757"/>
      <c r="AC489" s="1595"/>
      <c r="AD489" s="1560"/>
      <c r="AE489" s="1564">
        <f>_xlfn.XLOOKUP(事故加停電時間!$B489,線名!$A$4:$A$3600,線名!$S$4:$S$3600,"找不到")</f>
        <v>0</v>
      </c>
      <c r="AF489" s="1794"/>
      <c r="AG489" s="1566"/>
      <c r="AH489" s="1567"/>
    </row>
    <row r="490" spans="2:34" ht="14.45" customHeight="1">
      <c r="B490" s="1760"/>
      <c r="C490" s="1761"/>
      <c r="D490" s="1718"/>
      <c r="E490" s="1571"/>
      <c r="F490" s="1571"/>
      <c r="G490" s="1572">
        <f t="shared" si="98"/>
        <v>0</v>
      </c>
      <c r="H490" s="1572">
        <f t="shared" si="99"/>
        <v>0</v>
      </c>
      <c r="I490" s="1644"/>
      <c r="J490" s="1644"/>
      <c r="K490" s="1574">
        <f t="shared" si="100"/>
        <v>0</v>
      </c>
      <c r="L490" s="1574">
        <f t="shared" si="101"/>
        <v>0</v>
      </c>
      <c r="M490" s="1644"/>
      <c r="N490" s="1644"/>
      <c r="O490" s="1574">
        <f t="shared" si="102"/>
        <v>0</v>
      </c>
      <c r="P490" s="1574">
        <f t="shared" si="103"/>
        <v>0</v>
      </c>
      <c r="Q490" s="1574"/>
      <c r="R490" s="1575">
        <f t="shared" si="125"/>
        <v>0</v>
      </c>
      <c r="S490" s="1575">
        <f t="shared" si="126"/>
        <v>0</v>
      </c>
      <c r="T490" s="1574">
        <f t="shared" si="127"/>
        <v>0</v>
      </c>
      <c r="U490" s="1556">
        <f t="shared" si="123"/>
        <v>0</v>
      </c>
      <c r="V490" s="1556">
        <f t="shared" si="124"/>
        <v>0</v>
      </c>
      <c r="W490" s="1645"/>
      <c r="X490" s="1578" t="str">
        <f>_xlfn.XLOOKUP(事故加停電時間!$B490,饋線資料表[饋線
代號],饋線資料表[S/S],"找不到")</f>
        <v>找不到</v>
      </c>
      <c r="Y490" s="1578" t="str">
        <f>_xlfn.XLOOKUP(事故加停電時間!$B490,饋線資料表[饋線
代號],饋線資料表[饋線別],"找不到")</f>
        <v>找不到</v>
      </c>
      <c r="Z490" s="1579"/>
      <c r="AA490" s="1723"/>
      <c r="AB490" s="1763"/>
      <c r="AC490" s="1600"/>
      <c r="AD490" s="1578"/>
      <c r="AE490" s="1583">
        <f>_xlfn.XLOOKUP(事故加停電時間!$B490,線名!$A$4:$A$3600,線名!$S$4:$S$3600,"找不到")</f>
        <v>0</v>
      </c>
      <c r="AF490" s="1795"/>
      <c r="AG490" s="1585"/>
      <c r="AH490" s="1586"/>
    </row>
    <row r="491" spans="2:34" ht="14.45" customHeight="1">
      <c r="B491" s="1754"/>
      <c r="C491" s="1755"/>
      <c r="D491" s="1750"/>
      <c r="E491" s="1553"/>
      <c r="F491" s="1553"/>
      <c r="G491" s="1554">
        <f t="shared" si="98"/>
        <v>0</v>
      </c>
      <c r="H491" s="1554">
        <f t="shared" si="99"/>
        <v>0</v>
      </c>
      <c r="I491" s="1650"/>
      <c r="J491" s="1650"/>
      <c r="K491" s="1556">
        <f t="shared" si="100"/>
        <v>0</v>
      </c>
      <c r="L491" s="1556">
        <f t="shared" si="101"/>
        <v>0</v>
      </c>
      <c r="M491" s="1650"/>
      <c r="N491" s="1650"/>
      <c r="O491" s="1556">
        <f t="shared" si="102"/>
        <v>0</v>
      </c>
      <c r="P491" s="1556">
        <f t="shared" si="103"/>
        <v>0</v>
      </c>
      <c r="Q491" s="1556"/>
      <c r="R491" s="1557">
        <f t="shared" si="125"/>
        <v>0</v>
      </c>
      <c r="S491" s="1557">
        <f t="shared" si="126"/>
        <v>0</v>
      </c>
      <c r="T491" s="1556">
        <f t="shared" si="127"/>
        <v>0</v>
      </c>
      <c r="U491" s="1556">
        <f t="shared" si="123"/>
        <v>0</v>
      </c>
      <c r="V491" s="1556">
        <f t="shared" si="124"/>
        <v>0</v>
      </c>
      <c r="W491" s="1651"/>
      <c r="X491" s="1560" t="str">
        <f>_xlfn.XLOOKUP(事故加停電時間!$B491,饋線資料表[饋線
代號],饋線資料表[S/S],"找不到")</f>
        <v>找不到</v>
      </c>
      <c r="Y491" s="1560" t="str">
        <f>_xlfn.XLOOKUP(事故加停電時間!$B491,饋線資料表[饋線
代號],饋線資料表[饋線別],"找不到")</f>
        <v>找不到</v>
      </c>
      <c r="Z491" s="1589"/>
      <c r="AA491" s="1724"/>
      <c r="AB491" s="1757"/>
      <c r="AC491" s="1595"/>
      <c r="AD491" s="1560"/>
      <c r="AE491" s="1564">
        <f>_xlfn.XLOOKUP(事故加停電時間!$B491,線名!$A$4:$A$3600,線名!$S$4:$S$3600,"找不到")</f>
        <v>0</v>
      </c>
      <c r="AF491" s="1794"/>
      <c r="AG491" s="1566"/>
      <c r="AH491" s="1567"/>
    </row>
    <row r="492" spans="2:34" ht="14.45" customHeight="1">
      <c r="B492" s="1760"/>
      <c r="C492" s="1761"/>
      <c r="D492" s="1718"/>
      <c r="E492" s="1571"/>
      <c r="F492" s="1571"/>
      <c r="G492" s="1572">
        <f t="shared" si="98"/>
        <v>0</v>
      </c>
      <c r="H492" s="1572">
        <f t="shared" si="99"/>
        <v>0</v>
      </c>
      <c r="I492" s="1644"/>
      <c r="J492" s="1644"/>
      <c r="K492" s="1574">
        <f t="shared" si="100"/>
        <v>0</v>
      </c>
      <c r="L492" s="1574">
        <f t="shared" si="101"/>
        <v>0</v>
      </c>
      <c r="M492" s="1644"/>
      <c r="N492" s="1644"/>
      <c r="O492" s="1574">
        <f t="shared" si="102"/>
        <v>0</v>
      </c>
      <c r="P492" s="1574">
        <f t="shared" si="103"/>
        <v>0</v>
      </c>
      <c r="Q492" s="1574"/>
      <c r="R492" s="1575">
        <f t="shared" si="125"/>
        <v>0</v>
      </c>
      <c r="S492" s="1575">
        <f t="shared" si="126"/>
        <v>0</v>
      </c>
      <c r="T492" s="1574">
        <f t="shared" si="127"/>
        <v>0</v>
      </c>
      <c r="U492" s="1556">
        <f t="shared" si="123"/>
        <v>0</v>
      </c>
      <c r="V492" s="1556">
        <f t="shared" si="124"/>
        <v>0</v>
      </c>
      <c r="W492" s="1645"/>
      <c r="X492" s="1578" t="str">
        <f>_xlfn.XLOOKUP(事故加停電時間!$B492,饋線資料表[饋線
代號],饋線資料表[S/S],"找不到")</f>
        <v>找不到</v>
      </c>
      <c r="Y492" s="1578" t="str">
        <f>_xlfn.XLOOKUP(事故加停電時間!$B492,饋線資料表[饋線
代號],饋線資料表[饋線別],"找不到")</f>
        <v>找不到</v>
      </c>
      <c r="Z492" s="1579"/>
      <c r="AA492" s="1723"/>
      <c r="AB492" s="1763"/>
      <c r="AC492" s="1600"/>
      <c r="AD492" s="1578"/>
      <c r="AE492" s="1583">
        <f>_xlfn.XLOOKUP(事故加停電時間!$B492,線名!$A$4:$A$3600,線名!$S$4:$S$3600,"找不到")</f>
        <v>0</v>
      </c>
      <c r="AF492" s="1795"/>
      <c r="AG492" s="1585"/>
      <c r="AH492" s="1586"/>
    </row>
    <row r="493" spans="2:34" ht="14.45" customHeight="1">
      <c r="B493" s="1754"/>
      <c r="C493" s="1755"/>
      <c r="D493" s="1750"/>
      <c r="E493" s="1553"/>
      <c r="F493" s="1553"/>
      <c r="G493" s="1554">
        <f t="shared" si="98"/>
        <v>0</v>
      </c>
      <c r="H493" s="1554">
        <f t="shared" si="99"/>
        <v>0</v>
      </c>
      <c r="I493" s="1650"/>
      <c r="J493" s="1650"/>
      <c r="K493" s="1556">
        <f t="shared" si="100"/>
        <v>0</v>
      </c>
      <c r="L493" s="1556">
        <f t="shared" si="101"/>
        <v>0</v>
      </c>
      <c r="M493" s="1650"/>
      <c r="N493" s="1650"/>
      <c r="O493" s="1556">
        <f t="shared" si="102"/>
        <v>0</v>
      </c>
      <c r="P493" s="1556">
        <f t="shared" si="103"/>
        <v>0</v>
      </c>
      <c r="Q493" s="1556"/>
      <c r="R493" s="1557">
        <f t="shared" si="125"/>
        <v>0</v>
      </c>
      <c r="S493" s="1557">
        <f t="shared" si="126"/>
        <v>0</v>
      </c>
      <c r="T493" s="1556">
        <f t="shared" si="127"/>
        <v>0</v>
      </c>
      <c r="U493" s="1556">
        <f t="shared" si="123"/>
        <v>0</v>
      </c>
      <c r="V493" s="1556">
        <f t="shared" si="124"/>
        <v>0</v>
      </c>
      <c r="W493" s="1651"/>
      <c r="X493" s="1560" t="str">
        <f>_xlfn.XLOOKUP(事故加停電時間!$B493,饋線資料表[饋線
代號],饋線資料表[S/S],"找不到")</f>
        <v>找不到</v>
      </c>
      <c r="Y493" s="1560" t="str">
        <f>_xlfn.XLOOKUP(事故加停電時間!$B493,饋線資料表[饋線
代號],饋線資料表[饋線別],"找不到")</f>
        <v>找不到</v>
      </c>
      <c r="Z493" s="1589"/>
      <c r="AA493" s="1724"/>
      <c r="AB493" s="1757"/>
      <c r="AC493" s="1595"/>
      <c r="AD493" s="1560"/>
      <c r="AE493" s="1564">
        <f>_xlfn.XLOOKUP(事故加停電時間!$B493,線名!$A$4:$A$3600,線名!$S$4:$S$3600,"找不到")</f>
        <v>0</v>
      </c>
      <c r="AF493" s="1794"/>
      <c r="AG493" s="1566"/>
      <c r="AH493" s="1567"/>
    </row>
    <row r="494" spans="2:34" ht="14.45" customHeight="1">
      <c r="B494" s="1760"/>
      <c r="C494" s="1761"/>
      <c r="D494" s="1718"/>
      <c r="E494" s="1571"/>
      <c r="F494" s="1571"/>
      <c r="G494" s="1572">
        <f t="shared" si="98"/>
        <v>0</v>
      </c>
      <c r="H494" s="1572">
        <f t="shared" si="99"/>
        <v>0</v>
      </c>
      <c r="I494" s="1644"/>
      <c r="J494" s="1644"/>
      <c r="K494" s="1574">
        <f t="shared" si="100"/>
        <v>0</v>
      </c>
      <c r="L494" s="1574">
        <f t="shared" si="101"/>
        <v>0</v>
      </c>
      <c r="M494" s="1644"/>
      <c r="N494" s="1644"/>
      <c r="O494" s="1574">
        <f t="shared" si="102"/>
        <v>0</v>
      </c>
      <c r="P494" s="1574">
        <f t="shared" si="103"/>
        <v>0</v>
      </c>
      <c r="Q494" s="1574"/>
      <c r="R494" s="1575">
        <f t="shared" si="125"/>
        <v>0</v>
      </c>
      <c r="S494" s="1575">
        <f t="shared" si="126"/>
        <v>0</v>
      </c>
      <c r="T494" s="1574">
        <f t="shared" si="127"/>
        <v>0</v>
      </c>
      <c r="U494" s="1556">
        <f t="shared" si="123"/>
        <v>0</v>
      </c>
      <c r="V494" s="1556">
        <f t="shared" si="124"/>
        <v>0</v>
      </c>
      <c r="W494" s="1645"/>
      <c r="X494" s="1578" t="str">
        <f>_xlfn.XLOOKUP(事故加停電時間!$B494,饋線資料表[饋線
代號],饋線資料表[S/S],"找不到")</f>
        <v>找不到</v>
      </c>
      <c r="Y494" s="1578" t="str">
        <f>_xlfn.XLOOKUP(事故加停電時間!$B494,饋線資料表[饋線
代號],饋線資料表[饋線別],"找不到")</f>
        <v>找不到</v>
      </c>
      <c r="Z494" s="1579"/>
      <c r="AA494" s="1723"/>
      <c r="AB494" s="1763"/>
      <c r="AC494" s="1600"/>
      <c r="AD494" s="1578"/>
      <c r="AE494" s="1583">
        <f>_xlfn.XLOOKUP(事故加停電時間!$B494,線名!$A$4:$A$3600,線名!$S$4:$S$3600,"找不到")</f>
        <v>0</v>
      </c>
      <c r="AF494" s="1795"/>
      <c r="AG494" s="1585"/>
      <c r="AH494" s="1586"/>
    </row>
    <row r="495" spans="2:34" ht="14.45" customHeight="1">
      <c r="B495" s="1754"/>
      <c r="C495" s="1755"/>
      <c r="D495" s="1750"/>
      <c r="E495" s="1553"/>
      <c r="F495" s="1553"/>
      <c r="G495" s="1554">
        <f t="shared" si="98"/>
        <v>0</v>
      </c>
      <c r="H495" s="1554">
        <f t="shared" si="99"/>
        <v>0</v>
      </c>
      <c r="I495" s="1650"/>
      <c r="J495" s="1650"/>
      <c r="K495" s="1556">
        <f t="shared" si="100"/>
        <v>0</v>
      </c>
      <c r="L495" s="1556">
        <f t="shared" si="101"/>
        <v>0</v>
      </c>
      <c r="M495" s="1650"/>
      <c r="N495" s="1650"/>
      <c r="O495" s="1556">
        <f t="shared" si="102"/>
        <v>0</v>
      </c>
      <c r="P495" s="1556">
        <f t="shared" si="103"/>
        <v>0</v>
      </c>
      <c r="Q495" s="1556"/>
      <c r="R495" s="1557">
        <f t="shared" si="125"/>
        <v>0</v>
      </c>
      <c r="S495" s="1557">
        <f t="shared" si="126"/>
        <v>0</v>
      </c>
      <c r="T495" s="1556">
        <f t="shared" si="127"/>
        <v>0</v>
      </c>
      <c r="U495" s="1556">
        <f t="shared" si="123"/>
        <v>0</v>
      </c>
      <c r="V495" s="1556">
        <f t="shared" si="124"/>
        <v>0</v>
      </c>
      <c r="W495" s="1651"/>
      <c r="X495" s="1560" t="str">
        <f>_xlfn.XLOOKUP(事故加停電時間!$B495,饋線資料表[饋線
代號],饋線資料表[S/S],"找不到")</f>
        <v>找不到</v>
      </c>
      <c r="Y495" s="1560" t="str">
        <f>_xlfn.XLOOKUP(事故加停電時間!$B495,饋線資料表[饋線
代號],饋線資料表[饋線別],"找不到")</f>
        <v>找不到</v>
      </c>
      <c r="Z495" s="1589"/>
      <c r="AA495" s="1724"/>
      <c r="AB495" s="1757"/>
      <c r="AC495" s="1595"/>
      <c r="AD495" s="1560"/>
      <c r="AE495" s="1564">
        <f>_xlfn.XLOOKUP(事故加停電時間!$B495,線名!$A$4:$A$3600,線名!$S$4:$S$3600,"找不到")</f>
        <v>0</v>
      </c>
      <c r="AF495" s="1794"/>
      <c r="AG495" s="1566"/>
      <c r="AH495" s="1567"/>
    </row>
    <row r="496" spans="2:34" ht="14.45" customHeight="1">
      <c r="B496" s="1760"/>
      <c r="C496" s="1761"/>
      <c r="D496" s="1718"/>
      <c r="E496" s="1571"/>
      <c r="F496" s="1571"/>
      <c r="G496" s="1572">
        <f t="shared" si="98"/>
        <v>0</v>
      </c>
      <c r="H496" s="1572">
        <f t="shared" si="99"/>
        <v>0</v>
      </c>
      <c r="I496" s="1644"/>
      <c r="J496" s="1644"/>
      <c r="K496" s="1574">
        <f t="shared" si="100"/>
        <v>0</v>
      </c>
      <c r="L496" s="1574">
        <f t="shared" si="101"/>
        <v>0</v>
      </c>
      <c r="M496" s="1644"/>
      <c r="N496" s="1644"/>
      <c r="O496" s="1574">
        <f t="shared" si="102"/>
        <v>0</v>
      </c>
      <c r="P496" s="1574">
        <f t="shared" si="103"/>
        <v>0</v>
      </c>
      <c r="Q496" s="1574"/>
      <c r="R496" s="1575">
        <f t="shared" si="125"/>
        <v>0</v>
      </c>
      <c r="S496" s="1575">
        <f t="shared" si="126"/>
        <v>0</v>
      </c>
      <c r="T496" s="1574">
        <f t="shared" si="127"/>
        <v>0</v>
      </c>
      <c r="U496" s="1556">
        <f t="shared" si="123"/>
        <v>0</v>
      </c>
      <c r="V496" s="1556">
        <f t="shared" si="124"/>
        <v>0</v>
      </c>
      <c r="W496" s="1645"/>
      <c r="X496" s="1578" t="str">
        <f>_xlfn.XLOOKUP(事故加停電時間!$B496,饋線資料表[饋線
代號],饋線資料表[S/S],"找不到")</f>
        <v>找不到</v>
      </c>
      <c r="Y496" s="1578" t="str">
        <f>_xlfn.XLOOKUP(事故加停電時間!$B496,饋線資料表[饋線
代號],饋線資料表[饋線別],"找不到")</f>
        <v>找不到</v>
      </c>
      <c r="Z496" s="1579"/>
      <c r="AA496" s="1723"/>
      <c r="AB496" s="1763"/>
      <c r="AC496" s="1600"/>
      <c r="AD496" s="1578"/>
      <c r="AE496" s="1583">
        <f>_xlfn.XLOOKUP(事故加停電時間!$B496,線名!$A$4:$A$3600,線名!$S$4:$S$3600,"找不到")</f>
        <v>0</v>
      </c>
      <c r="AF496" s="1795"/>
      <c r="AG496" s="1585"/>
      <c r="AH496" s="1586"/>
    </row>
    <row r="497" spans="2:34" ht="14.45" customHeight="1">
      <c r="B497" s="1754"/>
      <c r="C497" s="1755"/>
      <c r="D497" s="1750"/>
      <c r="E497" s="1553"/>
      <c r="F497" s="1553"/>
      <c r="G497" s="1554">
        <f t="shared" si="98"/>
        <v>0</v>
      </c>
      <c r="H497" s="1554">
        <f t="shared" si="99"/>
        <v>0</v>
      </c>
      <c r="I497" s="1650"/>
      <c r="J497" s="1650"/>
      <c r="K497" s="1556">
        <f t="shared" si="100"/>
        <v>0</v>
      </c>
      <c r="L497" s="1556">
        <f t="shared" si="101"/>
        <v>0</v>
      </c>
      <c r="M497" s="1650"/>
      <c r="N497" s="1650"/>
      <c r="O497" s="1556">
        <f t="shared" si="102"/>
        <v>0</v>
      </c>
      <c r="P497" s="1556">
        <f t="shared" si="103"/>
        <v>0</v>
      </c>
      <c r="Q497" s="1556"/>
      <c r="R497" s="1557">
        <f t="shared" si="125"/>
        <v>0</v>
      </c>
      <c r="S497" s="1557">
        <f t="shared" si="126"/>
        <v>0</v>
      </c>
      <c r="T497" s="1556">
        <f t="shared" si="127"/>
        <v>0</v>
      </c>
      <c r="U497" s="1556">
        <f t="shared" si="123"/>
        <v>0</v>
      </c>
      <c r="V497" s="1556">
        <f t="shared" si="124"/>
        <v>0</v>
      </c>
      <c r="W497" s="1651"/>
      <c r="X497" s="1560" t="str">
        <f>_xlfn.XLOOKUP(事故加停電時間!$B497,饋線資料表[饋線
代號],饋線資料表[S/S],"找不到")</f>
        <v>找不到</v>
      </c>
      <c r="Y497" s="1560" t="str">
        <f>_xlfn.XLOOKUP(事故加停電時間!$B497,饋線資料表[饋線
代號],饋線資料表[饋線別],"找不到")</f>
        <v>找不到</v>
      </c>
      <c r="Z497" s="1589"/>
      <c r="AA497" s="1724"/>
      <c r="AB497" s="1757"/>
      <c r="AC497" s="1595"/>
      <c r="AD497" s="1560"/>
      <c r="AE497" s="1564">
        <f>_xlfn.XLOOKUP(事故加停電時間!$B497,線名!$A$4:$A$3600,線名!$S$4:$S$3600,"找不到")</f>
        <v>0</v>
      </c>
      <c r="AF497" s="1794"/>
      <c r="AG497" s="1566"/>
      <c r="AH497" s="1567"/>
    </row>
    <row r="498" spans="2:34" ht="14.45" customHeight="1">
      <c r="B498" s="1760"/>
      <c r="C498" s="1761"/>
      <c r="D498" s="1718"/>
      <c r="E498" s="1571"/>
      <c r="F498" s="1571"/>
      <c r="G498" s="1572">
        <f t="shared" si="98"/>
        <v>0</v>
      </c>
      <c r="H498" s="1572">
        <f t="shared" si="99"/>
        <v>0</v>
      </c>
      <c r="I498" s="1644"/>
      <c r="J498" s="1644"/>
      <c r="K498" s="1574">
        <f t="shared" si="100"/>
        <v>0</v>
      </c>
      <c r="L498" s="1574">
        <f t="shared" si="101"/>
        <v>0</v>
      </c>
      <c r="M498" s="1644"/>
      <c r="N498" s="1644"/>
      <c r="O498" s="1574">
        <f t="shared" si="102"/>
        <v>0</v>
      </c>
      <c r="P498" s="1574">
        <f t="shared" si="103"/>
        <v>0</v>
      </c>
      <c r="Q498" s="1574"/>
      <c r="R498" s="1575">
        <f t="shared" si="95"/>
        <v>0</v>
      </c>
      <c r="S498" s="1575">
        <f t="shared" si="96"/>
        <v>0</v>
      </c>
      <c r="T498" s="1574">
        <f t="shared" si="97"/>
        <v>0</v>
      </c>
      <c r="U498" s="1556">
        <f t="shared" si="123"/>
        <v>0</v>
      </c>
      <c r="V498" s="1556">
        <f t="shared" si="124"/>
        <v>0</v>
      </c>
      <c r="W498" s="1645"/>
      <c r="X498" s="1578" t="str">
        <f>_xlfn.XLOOKUP(事故加停電時間!$B498,饋線資料表[饋線
代號],饋線資料表[S/S],"找不到")</f>
        <v>找不到</v>
      </c>
      <c r="Y498" s="1578" t="str">
        <f>_xlfn.XLOOKUP(事故加停電時間!$B498,饋線資料表[饋線
代號],饋線資料表[饋線別],"找不到")</f>
        <v>找不到</v>
      </c>
      <c r="Z498" s="1579"/>
      <c r="AA498" s="1778" t="e">
        <f>VLOOKUP(AB498,'69線名'!$K$4:$L$114,2, )</f>
        <v>#N/A</v>
      </c>
      <c r="AB498" s="1763"/>
      <c r="AC498" s="1600"/>
      <c r="AD498" s="1578"/>
      <c r="AE498" s="1583">
        <f>_xlfn.XLOOKUP(事故加停電時間!$B498,線名!$A$4:$A$3600,線名!$S$4:$S$3600,"找不到")</f>
        <v>0</v>
      </c>
      <c r="AF498" s="1795"/>
      <c r="AG498" s="1585"/>
      <c r="AH498" s="1586"/>
    </row>
    <row r="499" spans="2:34" ht="14.45" customHeight="1">
      <c r="B499" s="1754"/>
      <c r="C499" s="1755"/>
      <c r="D499" s="1750"/>
      <c r="E499" s="1553"/>
      <c r="F499" s="1553"/>
      <c r="G499" s="1554">
        <f t="shared" si="98"/>
        <v>0</v>
      </c>
      <c r="H499" s="1554">
        <f t="shared" si="99"/>
        <v>0</v>
      </c>
      <c r="I499" s="1650"/>
      <c r="J499" s="1650"/>
      <c r="K499" s="1556">
        <f t="shared" si="100"/>
        <v>0</v>
      </c>
      <c r="L499" s="1556">
        <f t="shared" si="101"/>
        <v>0</v>
      </c>
      <c r="M499" s="1650"/>
      <c r="N499" s="1650"/>
      <c r="O499" s="1556">
        <f t="shared" si="102"/>
        <v>0</v>
      </c>
      <c r="P499" s="1556">
        <f t="shared" si="103"/>
        <v>0</v>
      </c>
      <c r="Q499" s="1556"/>
      <c r="R499" s="1557">
        <f t="shared" si="95"/>
        <v>0</v>
      </c>
      <c r="S499" s="1557">
        <f t="shared" si="96"/>
        <v>0</v>
      </c>
      <c r="T499" s="1556">
        <f t="shared" si="97"/>
        <v>0</v>
      </c>
      <c r="U499" s="1556">
        <f t="shared" si="123"/>
        <v>0</v>
      </c>
      <c r="V499" s="1556">
        <f t="shared" si="124"/>
        <v>0</v>
      </c>
      <c r="W499" s="1651"/>
      <c r="X499" s="1560" t="str">
        <f>_xlfn.XLOOKUP(事故加停電時間!$B499,饋線資料表[饋線
代號],饋線資料表[S/S],"找不到")</f>
        <v>找不到</v>
      </c>
      <c r="Y499" s="1560" t="str">
        <f>_xlfn.XLOOKUP(事故加停電時間!$B499,饋線資料表[饋線
代號],饋線資料表[饋線別],"找不到")</f>
        <v>找不到</v>
      </c>
      <c r="Z499" s="1589"/>
      <c r="AA499" s="1781" t="e">
        <f>VLOOKUP(AB499,'69線名'!$K$4:$L$114,2, )</f>
        <v>#N/A</v>
      </c>
      <c r="AB499" s="1757"/>
      <c r="AC499" s="1595"/>
      <c r="AD499" s="1560"/>
      <c r="AE499" s="1564">
        <f>_xlfn.XLOOKUP(事故加停電時間!$B499,線名!$A$4:$A$3600,線名!$S$4:$S$3600,"找不到")</f>
        <v>0</v>
      </c>
      <c r="AF499" s="1794"/>
      <c r="AG499" s="1566"/>
      <c r="AH499" s="1567"/>
    </row>
    <row r="500" spans="2:34" ht="14.45" customHeight="1">
      <c r="B500" s="1760"/>
      <c r="C500" s="1761"/>
      <c r="D500" s="1718"/>
      <c r="E500" s="1571"/>
      <c r="F500" s="1571"/>
      <c r="G500" s="1572">
        <f t="shared" si="98"/>
        <v>0</v>
      </c>
      <c r="H500" s="1572">
        <f t="shared" si="99"/>
        <v>0</v>
      </c>
      <c r="I500" s="1644"/>
      <c r="J500" s="1644"/>
      <c r="K500" s="1574">
        <f t="shared" si="100"/>
        <v>0</v>
      </c>
      <c r="L500" s="1574">
        <f t="shared" si="101"/>
        <v>0</v>
      </c>
      <c r="M500" s="1644"/>
      <c r="N500" s="1644"/>
      <c r="O500" s="1574">
        <f t="shared" si="102"/>
        <v>0</v>
      </c>
      <c r="P500" s="1574">
        <f t="shared" si="103"/>
        <v>0</v>
      </c>
      <c r="Q500" s="1574"/>
      <c r="R500" s="1575">
        <f t="shared" si="95"/>
        <v>0</v>
      </c>
      <c r="S500" s="1575">
        <f t="shared" si="96"/>
        <v>0</v>
      </c>
      <c r="T500" s="1574">
        <f t="shared" si="97"/>
        <v>0</v>
      </c>
      <c r="U500" s="1556">
        <f t="shared" si="123"/>
        <v>0</v>
      </c>
      <c r="V500" s="1556">
        <f t="shared" si="124"/>
        <v>0</v>
      </c>
      <c r="W500" s="1645"/>
      <c r="X500" s="1578" t="str">
        <f>_xlfn.XLOOKUP(事故加停電時間!$B500,饋線資料表[饋線
代號],饋線資料表[S/S],"找不到")</f>
        <v>找不到</v>
      </c>
      <c r="Y500" s="1578" t="str">
        <f>_xlfn.XLOOKUP(事故加停電時間!$B500,饋線資料表[饋線
代號],饋線資料表[饋線別],"找不到")</f>
        <v>找不到</v>
      </c>
      <c r="Z500" s="1579"/>
      <c r="AA500" s="1778" t="e">
        <f>VLOOKUP(AB500,'69線名'!$K$4:$L$114,2, )</f>
        <v>#N/A</v>
      </c>
      <c r="AB500" s="1763"/>
      <c r="AC500" s="1600"/>
      <c r="AD500" s="1578"/>
      <c r="AE500" s="1583">
        <f>_xlfn.XLOOKUP(事故加停電時間!$B500,線名!$A$4:$A$3600,線名!$S$4:$S$3600,"找不到")</f>
        <v>0</v>
      </c>
      <c r="AF500" s="1795"/>
      <c r="AG500" s="1585"/>
      <c r="AH500" s="1586"/>
    </row>
    <row r="501" spans="2:34" ht="14.45" customHeight="1">
      <c r="B501" s="1754"/>
      <c r="C501" s="1755"/>
      <c r="D501" s="1750"/>
      <c r="E501" s="1553"/>
      <c r="F501" s="1553"/>
      <c r="G501" s="1554">
        <f t="shared" si="98"/>
        <v>0</v>
      </c>
      <c r="H501" s="1554">
        <f t="shared" si="99"/>
        <v>0</v>
      </c>
      <c r="I501" s="1650"/>
      <c r="J501" s="1650"/>
      <c r="K501" s="1556">
        <f t="shared" si="100"/>
        <v>0</v>
      </c>
      <c r="L501" s="1556">
        <f t="shared" si="101"/>
        <v>0</v>
      </c>
      <c r="M501" s="1650"/>
      <c r="N501" s="1650"/>
      <c r="O501" s="1556">
        <f t="shared" si="102"/>
        <v>0</v>
      </c>
      <c r="P501" s="1556">
        <f t="shared" si="103"/>
        <v>0</v>
      </c>
      <c r="Q501" s="1556"/>
      <c r="R501" s="1557">
        <f t="shared" si="95"/>
        <v>0</v>
      </c>
      <c r="S501" s="1557">
        <f t="shared" si="96"/>
        <v>0</v>
      </c>
      <c r="T501" s="1556">
        <f t="shared" si="97"/>
        <v>0</v>
      </c>
      <c r="U501" s="1556">
        <f t="shared" si="123"/>
        <v>0</v>
      </c>
      <c r="V501" s="1556">
        <f t="shared" si="124"/>
        <v>0</v>
      </c>
      <c r="W501" s="1651"/>
      <c r="X501" s="1560" t="str">
        <f>_xlfn.XLOOKUP(事故加停電時間!$B501,饋線資料表[饋線
代號],饋線資料表[S/S],"找不到")</f>
        <v>找不到</v>
      </c>
      <c r="Y501" s="1560" t="str">
        <f>_xlfn.XLOOKUP(事故加停電時間!$B501,饋線資料表[饋線
代號],饋線資料表[饋線別],"找不到")</f>
        <v>找不到</v>
      </c>
      <c r="Z501" s="1589"/>
      <c r="AA501" s="1781" t="e">
        <f>VLOOKUP(AB501,'69線名'!$K$4:$L$114,2, )</f>
        <v>#N/A</v>
      </c>
      <c r="AB501" s="1757"/>
      <c r="AC501" s="1595"/>
      <c r="AD501" s="1560"/>
      <c r="AE501" s="1564">
        <f>_xlfn.XLOOKUP(事故加停電時間!$B501,線名!$A$4:$A$3600,線名!$S$4:$S$3600,"找不到")</f>
        <v>0</v>
      </c>
      <c r="AF501" s="1794"/>
      <c r="AG501" s="1566"/>
      <c r="AH501" s="1567"/>
    </row>
    <row r="502" spans="2:34" ht="14.45" customHeight="1">
      <c r="B502" s="1760"/>
      <c r="C502" s="1761"/>
      <c r="D502" s="1718"/>
      <c r="E502" s="1571"/>
      <c r="F502" s="1571"/>
      <c r="G502" s="1572">
        <f t="shared" si="98"/>
        <v>0</v>
      </c>
      <c r="H502" s="1572">
        <f t="shared" si="99"/>
        <v>0</v>
      </c>
      <c r="I502" s="1644"/>
      <c r="J502" s="1644"/>
      <c r="K502" s="1574">
        <f t="shared" si="100"/>
        <v>0</v>
      </c>
      <c r="L502" s="1574">
        <f t="shared" si="101"/>
        <v>0</v>
      </c>
      <c r="M502" s="1644"/>
      <c r="N502" s="1644"/>
      <c r="O502" s="1574">
        <f t="shared" si="102"/>
        <v>0</v>
      </c>
      <c r="P502" s="1574">
        <f t="shared" si="103"/>
        <v>0</v>
      </c>
      <c r="Q502" s="1574"/>
      <c r="R502" s="1575">
        <f t="shared" si="95"/>
        <v>0</v>
      </c>
      <c r="S502" s="1575">
        <f t="shared" si="96"/>
        <v>0</v>
      </c>
      <c r="T502" s="1574">
        <f t="shared" si="97"/>
        <v>0</v>
      </c>
      <c r="U502" s="1556">
        <f t="shared" si="123"/>
        <v>0</v>
      </c>
      <c r="V502" s="1556">
        <f t="shared" si="124"/>
        <v>0</v>
      </c>
      <c r="W502" s="1645"/>
      <c r="X502" s="1578" t="str">
        <f>_xlfn.XLOOKUP(事故加停電時間!$B502,饋線資料表[饋線
代號],饋線資料表[S/S],"找不到")</f>
        <v>找不到</v>
      </c>
      <c r="Y502" s="1578" t="str">
        <f>_xlfn.XLOOKUP(事故加停電時間!$B502,饋線資料表[饋線
代號],饋線資料表[饋線別],"找不到")</f>
        <v>找不到</v>
      </c>
      <c r="Z502" s="1579"/>
      <c r="AA502" s="1778" t="e">
        <f>VLOOKUP(AB502,'69線名'!$K$4:$L$114,2, )</f>
        <v>#N/A</v>
      </c>
      <c r="AB502" s="1763"/>
      <c r="AC502" s="1600"/>
      <c r="AD502" s="1578"/>
      <c r="AE502" s="1583">
        <f>_xlfn.XLOOKUP(事故加停電時間!$B502,線名!$A$4:$A$3600,線名!$S$4:$S$3600,"找不到")</f>
        <v>0</v>
      </c>
      <c r="AF502" s="1795"/>
      <c r="AG502" s="1585"/>
      <c r="AH502" s="1586"/>
    </row>
    <row r="503" spans="2:34" ht="14.45" customHeight="1">
      <c r="B503" s="1754"/>
      <c r="C503" s="1755"/>
      <c r="D503" s="1750"/>
      <c r="E503" s="1553"/>
      <c r="F503" s="1553"/>
      <c r="G503" s="1554">
        <f t="shared" si="98"/>
        <v>0</v>
      </c>
      <c r="H503" s="1554">
        <f t="shared" si="99"/>
        <v>0</v>
      </c>
      <c r="I503" s="1650"/>
      <c r="J503" s="1650"/>
      <c r="K503" s="1556">
        <f t="shared" si="100"/>
        <v>0</v>
      </c>
      <c r="L503" s="1556">
        <f t="shared" si="101"/>
        <v>0</v>
      </c>
      <c r="M503" s="1650"/>
      <c r="N503" s="1650"/>
      <c r="O503" s="1556">
        <f t="shared" si="102"/>
        <v>0</v>
      </c>
      <c r="P503" s="1556">
        <f t="shared" si="103"/>
        <v>0</v>
      </c>
      <c r="Q503" s="1556"/>
      <c r="R503" s="1557">
        <f t="shared" ref="R503:R505" si="128">Q503*N503/918878</f>
        <v>0</v>
      </c>
      <c r="S503" s="1557">
        <f t="shared" ref="S503:S505" si="129">Q503*R503/918878</f>
        <v>0</v>
      </c>
      <c r="T503" s="1556">
        <f t="shared" si="97"/>
        <v>0</v>
      </c>
      <c r="U503" s="1556">
        <f t="shared" si="123"/>
        <v>0</v>
      </c>
      <c r="V503" s="1556">
        <f t="shared" si="124"/>
        <v>0</v>
      </c>
      <c r="W503" s="1651"/>
      <c r="X503" s="1560" t="str">
        <f>_xlfn.XLOOKUP(事故加停電時間!$B503,饋線資料表[饋線
代號],饋線資料表[S/S],"找不到")</f>
        <v>找不到</v>
      </c>
      <c r="Y503" s="1560" t="str">
        <f>_xlfn.XLOOKUP(事故加停電時間!$B503,饋線資料表[饋線
代號],饋線資料表[饋線別],"找不到")</f>
        <v>找不到</v>
      </c>
      <c r="Z503" s="1589"/>
      <c r="AA503" s="1781" t="e">
        <f>VLOOKUP(AB503,'69線名'!$K$4:$L$114,2, )</f>
        <v>#N/A</v>
      </c>
      <c r="AB503" s="1757"/>
      <c r="AC503" s="1595"/>
      <c r="AD503" s="1560"/>
      <c r="AE503" s="1564">
        <f>_xlfn.XLOOKUP(事故加停電時間!$B503,線名!$A$4:$A$3600,線名!$S$4:$S$3600,"找不到")</f>
        <v>0</v>
      </c>
      <c r="AF503" s="1794"/>
      <c r="AG503" s="1566"/>
      <c r="AH503" s="1567"/>
    </row>
    <row r="504" spans="2:34" ht="14.45" customHeight="1">
      <c r="B504" s="1760"/>
      <c r="C504" s="1761"/>
      <c r="D504" s="1718"/>
      <c r="E504" s="1571"/>
      <c r="F504" s="1571"/>
      <c r="G504" s="1572">
        <f t="shared" si="98"/>
        <v>0</v>
      </c>
      <c r="H504" s="1572">
        <f t="shared" si="99"/>
        <v>0</v>
      </c>
      <c r="I504" s="1644"/>
      <c r="J504" s="1644"/>
      <c r="K504" s="1574">
        <f t="shared" si="100"/>
        <v>0</v>
      </c>
      <c r="L504" s="1574">
        <f t="shared" si="101"/>
        <v>0</v>
      </c>
      <c r="M504" s="1644"/>
      <c r="N504" s="1644"/>
      <c r="O504" s="1574">
        <f t="shared" si="102"/>
        <v>0</v>
      </c>
      <c r="P504" s="1574">
        <f t="shared" si="103"/>
        <v>0</v>
      </c>
      <c r="Q504" s="1574"/>
      <c r="R504" s="1575">
        <f t="shared" si="128"/>
        <v>0</v>
      </c>
      <c r="S504" s="1575">
        <f t="shared" si="129"/>
        <v>0</v>
      </c>
      <c r="T504" s="1574">
        <f t="shared" si="97"/>
        <v>0</v>
      </c>
      <c r="U504" s="1556">
        <f t="shared" si="123"/>
        <v>0</v>
      </c>
      <c r="V504" s="1556">
        <f t="shared" si="124"/>
        <v>0</v>
      </c>
      <c r="W504" s="1645"/>
      <c r="X504" s="1578" t="str">
        <f>_xlfn.XLOOKUP(事故加停電時間!$B504,饋線資料表[饋線
代號],饋線資料表[S/S],"找不到")</f>
        <v>找不到</v>
      </c>
      <c r="Y504" s="1578" t="str">
        <f>_xlfn.XLOOKUP(事故加停電時間!$B504,饋線資料表[饋線
代號],饋線資料表[饋線別],"找不到")</f>
        <v>找不到</v>
      </c>
      <c r="Z504" s="1579"/>
      <c r="AA504" s="1778" t="e">
        <f>VLOOKUP(AB504,'69線名'!$K$4:$L$114,2, )</f>
        <v>#N/A</v>
      </c>
      <c r="AB504" s="1763"/>
      <c r="AC504" s="1600"/>
      <c r="AD504" s="1578"/>
      <c r="AE504" s="1583">
        <f>_xlfn.XLOOKUP(事故加停電時間!$B504,線名!$A$4:$A$3600,線名!$S$4:$S$3600,"找不到")</f>
        <v>0</v>
      </c>
      <c r="AF504" s="1795"/>
      <c r="AG504" s="1585"/>
      <c r="AH504" s="1586"/>
    </row>
    <row r="505" spans="2:34" ht="14.45" customHeight="1">
      <c r="B505" s="1754"/>
      <c r="C505" s="1755"/>
      <c r="D505" s="1750"/>
      <c r="E505" s="1553"/>
      <c r="F505" s="1553"/>
      <c r="G505" s="1554">
        <f t="shared" si="98"/>
        <v>0</v>
      </c>
      <c r="H505" s="1554">
        <f t="shared" si="99"/>
        <v>0</v>
      </c>
      <c r="I505" s="1650"/>
      <c r="J505" s="1650"/>
      <c r="K505" s="1556">
        <f t="shared" si="100"/>
        <v>0</v>
      </c>
      <c r="L505" s="1556">
        <f t="shared" si="101"/>
        <v>0</v>
      </c>
      <c r="M505" s="1650"/>
      <c r="N505" s="1650"/>
      <c r="O505" s="1556">
        <f t="shared" si="102"/>
        <v>0</v>
      </c>
      <c r="P505" s="1556">
        <f t="shared" si="103"/>
        <v>0</v>
      </c>
      <c r="Q505" s="1556"/>
      <c r="R505" s="1557">
        <f t="shared" si="128"/>
        <v>0</v>
      </c>
      <c r="S505" s="1557">
        <f t="shared" si="129"/>
        <v>0</v>
      </c>
      <c r="T505" s="1556">
        <f t="shared" si="97"/>
        <v>0</v>
      </c>
      <c r="U505" s="1556">
        <f t="shared" si="123"/>
        <v>0</v>
      </c>
      <c r="V505" s="1556">
        <f t="shared" si="124"/>
        <v>0</v>
      </c>
      <c r="W505" s="1651"/>
      <c r="X505" s="1560" t="str">
        <f>_xlfn.XLOOKUP(事故加停電時間!$B505,饋線資料表[饋線
代號],饋線資料表[S/S],"找不到")</f>
        <v>找不到</v>
      </c>
      <c r="Y505" s="1560" t="str">
        <f>_xlfn.XLOOKUP(事故加停電時間!$B505,饋線資料表[饋線
代號],饋線資料表[饋線別],"找不到")</f>
        <v>找不到</v>
      </c>
      <c r="Z505" s="1589"/>
      <c r="AA505" s="1781" t="e">
        <f>VLOOKUP(AB505,'69線名'!$K$4:$L$114,2, )</f>
        <v>#N/A</v>
      </c>
      <c r="AB505" s="1757"/>
      <c r="AC505" s="1595"/>
      <c r="AD505" s="1560"/>
      <c r="AE505" s="1564">
        <f>_xlfn.XLOOKUP(事故加停電時間!$B505,線名!$A$4:$A$3600,線名!$S$4:$S$3600,"找不到")</f>
        <v>0</v>
      </c>
      <c r="AF505" s="1794"/>
      <c r="AG505" s="1566"/>
      <c r="AH505" s="1567"/>
    </row>
    <row r="506" spans="2:34" ht="14.45" customHeight="1">
      <c r="B506" s="1760"/>
      <c r="C506" s="1761"/>
      <c r="D506" s="1718"/>
      <c r="E506" s="1571"/>
      <c r="F506" s="1571"/>
      <c r="G506" s="1572">
        <f t="shared" si="63"/>
        <v>0</v>
      </c>
      <c r="H506" s="1572">
        <f t="shared" si="64"/>
        <v>0</v>
      </c>
      <c r="I506" s="1644"/>
      <c r="J506" s="1644"/>
      <c r="K506" s="1574">
        <f t="shared" si="65"/>
        <v>0</v>
      </c>
      <c r="L506" s="1574">
        <f t="shared" si="66"/>
        <v>0</v>
      </c>
      <c r="M506" s="1644"/>
      <c r="N506" s="1644"/>
      <c r="O506" s="1574">
        <f t="shared" si="67"/>
        <v>0</v>
      </c>
      <c r="P506" s="1574">
        <f t="shared" si="68"/>
        <v>0</v>
      </c>
      <c r="Q506" s="1574"/>
      <c r="R506" s="1575">
        <f t="shared" ref="R506:R528" si="130">Q506*N506/918878</f>
        <v>0</v>
      </c>
      <c r="S506" s="1575">
        <f t="shared" ref="S506:S528" si="131">Q506*R506/918878</f>
        <v>0</v>
      </c>
      <c r="T506" s="1574">
        <f t="shared" ref="T506:T528" si="132">R506/918878</f>
        <v>0</v>
      </c>
      <c r="U506" s="1556">
        <f t="shared" si="123"/>
        <v>0</v>
      </c>
      <c r="V506" s="1556">
        <f t="shared" si="124"/>
        <v>0</v>
      </c>
      <c r="W506" s="1645"/>
      <c r="X506" s="1578" t="str">
        <f>_xlfn.XLOOKUP(事故加停電時間!$B506,饋線資料表[饋線
代號],饋線資料表[S/S],"找不到")</f>
        <v>找不到</v>
      </c>
      <c r="Y506" s="1578" t="str">
        <f>_xlfn.XLOOKUP(事故加停電時間!$B506,饋線資料表[饋線
代號],饋線資料表[饋線別],"找不到")</f>
        <v>找不到</v>
      </c>
      <c r="Z506" s="1579"/>
      <c r="AA506" s="1778" t="e">
        <f>VLOOKUP(AB506,'69線名'!$K$4:$L$114,2, )</f>
        <v>#N/A</v>
      </c>
      <c r="AB506" s="1763"/>
      <c r="AC506" s="1600"/>
      <c r="AD506" s="1578"/>
      <c r="AE506" s="1583">
        <f>_xlfn.XLOOKUP(事故加停電時間!$B506,線名!$A$4:$A$3600,線名!$S$4:$S$3600,"找不到")</f>
        <v>0</v>
      </c>
      <c r="AF506" s="1795"/>
      <c r="AG506" s="1585"/>
      <c r="AH506" s="1586"/>
    </row>
    <row r="507" spans="2:34" ht="14.45" customHeight="1">
      <c r="B507" s="1754"/>
      <c r="C507" s="1755"/>
      <c r="D507" s="1750"/>
      <c r="E507" s="1553"/>
      <c r="F507" s="1553"/>
      <c r="G507" s="1554">
        <f t="shared" si="63"/>
        <v>0</v>
      </c>
      <c r="H507" s="1554">
        <f t="shared" si="64"/>
        <v>0</v>
      </c>
      <c r="I507" s="1650"/>
      <c r="J507" s="1650"/>
      <c r="K507" s="1556">
        <f t="shared" si="65"/>
        <v>0</v>
      </c>
      <c r="L507" s="1556">
        <f t="shared" si="66"/>
        <v>0</v>
      </c>
      <c r="M507" s="1650"/>
      <c r="N507" s="1650"/>
      <c r="O507" s="1556">
        <f t="shared" si="67"/>
        <v>0</v>
      </c>
      <c r="P507" s="1556">
        <f t="shared" si="68"/>
        <v>0</v>
      </c>
      <c r="Q507" s="1556"/>
      <c r="R507" s="1557">
        <f t="shared" si="130"/>
        <v>0</v>
      </c>
      <c r="S507" s="1557">
        <f t="shared" si="131"/>
        <v>0</v>
      </c>
      <c r="T507" s="1556">
        <f t="shared" si="132"/>
        <v>0</v>
      </c>
      <c r="U507" s="1556">
        <f t="shared" si="123"/>
        <v>0</v>
      </c>
      <c r="V507" s="1556">
        <f t="shared" si="124"/>
        <v>0</v>
      </c>
      <c r="W507" s="1651"/>
      <c r="X507" s="1560" t="str">
        <f>_xlfn.XLOOKUP(事故加停電時間!$B507,饋線資料表[饋線
代號],饋線資料表[S/S],"找不到")</f>
        <v>找不到</v>
      </c>
      <c r="Y507" s="1560" t="str">
        <f>_xlfn.XLOOKUP(事故加停電時間!$B507,饋線資料表[饋線
代號],饋線資料表[饋線別],"找不到")</f>
        <v>找不到</v>
      </c>
      <c r="Z507" s="1589"/>
      <c r="AA507" s="1781" t="e">
        <f>VLOOKUP(AB507,'69線名'!$K$4:$L$114,2, )</f>
        <v>#N/A</v>
      </c>
      <c r="AB507" s="1757"/>
      <c r="AC507" s="1595"/>
      <c r="AD507" s="1560"/>
      <c r="AE507" s="1564">
        <f>_xlfn.XLOOKUP(事故加停電時間!$B507,線名!$A$4:$A$3600,線名!$S$4:$S$3600,"找不到")</f>
        <v>0</v>
      </c>
      <c r="AF507" s="1794"/>
      <c r="AG507" s="1566"/>
      <c r="AH507" s="1567"/>
    </row>
    <row r="508" spans="2:34" ht="14.45" customHeight="1">
      <c r="B508" s="1760"/>
      <c r="C508" s="1761"/>
      <c r="D508" s="1718"/>
      <c r="E508" s="1571"/>
      <c r="F508" s="1571"/>
      <c r="G508" s="1572">
        <f t="shared" si="63"/>
        <v>0</v>
      </c>
      <c r="H508" s="1572">
        <f t="shared" si="64"/>
        <v>0</v>
      </c>
      <c r="I508" s="1644"/>
      <c r="J508" s="1644"/>
      <c r="K508" s="1574">
        <f t="shared" si="65"/>
        <v>0</v>
      </c>
      <c r="L508" s="1574">
        <f t="shared" si="66"/>
        <v>0</v>
      </c>
      <c r="M508" s="1644"/>
      <c r="N508" s="1644"/>
      <c r="O508" s="1574">
        <f t="shared" si="67"/>
        <v>0</v>
      </c>
      <c r="P508" s="1574">
        <f t="shared" si="68"/>
        <v>0</v>
      </c>
      <c r="Q508" s="1574"/>
      <c r="R508" s="1575">
        <f t="shared" si="130"/>
        <v>0</v>
      </c>
      <c r="S508" s="1575">
        <f t="shared" si="131"/>
        <v>0</v>
      </c>
      <c r="T508" s="1574">
        <f t="shared" si="132"/>
        <v>0</v>
      </c>
      <c r="U508" s="1556">
        <f t="shared" si="123"/>
        <v>0</v>
      </c>
      <c r="V508" s="1556">
        <f t="shared" si="124"/>
        <v>0</v>
      </c>
      <c r="W508" s="1645"/>
      <c r="X508" s="1578" t="str">
        <f>_xlfn.XLOOKUP(事故加停電時間!$B508,饋線資料表[饋線
代號],饋線資料表[S/S],"找不到")</f>
        <v>找不到</v>
      </c>
      <c r="Y508" s="1578" t="str">
        <f>_xlfn.XLOOKUP(事故加停電時間!$B508,饋線資料表[饋線
代號],饋線資料表[饋線別],"找不到")</f>
        <v>找不到</v>
      </c>
      <c r="Z508" s="1579"/>
      <c r="AA508" s="1778" t="e">
        <f>VLOOKUP(AB508,'69線名'!$K$4:$L$114,2, )</f>
        <v>#N/A</v>
      </c>
      <c r="AB508" s="1763"/>
      <c r="AC508" s="1600"/>
      <c r="AD508" s="1578"/>
      <c r="AE508" s="1583">
        <f>_xlfn.XLOOKUP(事故加停電時間!$B508,線名!$A$4:$A$3600,線名!$S$4:$S$3600,"找不到")</f>
        <v>0</v>
      </c>
      <c r="AF508" s="1795"/>
      <c r="AG508" s="1585"/>
      <c r="AH508" s="1586"/>
    </row>
    <row r="509" spans="2:34" ht="14.45" customHeight="1">
      <c r="B509" s="1754"/>
      <c r="C509" s="1755"/>
      <c r="D509" s="1750"/>
      <c r="E509" s="1553"/>
      <c r="F509" s="1553"/>
      <c r="G509" s="1554">
        <f t="shared" si="63"/>
        <v>0</v>
      </c>
      <c r="H509" s="1554">
        <f t="shared" si="64"/>
        <v>0</v>
      </c>
      <c r="I509" s="1650"/>
      <c r="J509" s="1650"/>
      <c r="K509" s="1556">
        <f t="shared" si="65"/>
        <v>0</v>
      </c>
      <c r="L509" s="1556">
        <f t="shared" si="66"/>
        <v>0</v>
      </c>
      <c r="M509" s="1650"/>
      <c r="N509" s="1650"/>
      <c r="O509" s="1556">
        <f t="shared" si="67"/>
        <v>0</v>
      </c>
      <c r="P509" s="1556">
        <f t="shared" si="68"/>
        <v>0</v>
      </c>
      <c r="Q509" s="1556"/>
      <c r="R509" s="1557">
        <f t="shared" si="130"/>
        <v>0</v>
      </c>
      <c r="S509" s="1557">
        <f t="shared" si="131"/>
        <v>0</v>
      </c>
      <c r="T509" s="1556">
        <f t="shared" si="132"/>
        <v>0</v>
      </c>
      <c r="U509" s="1556">
        <f t="shared" si="123"/>
        <v>0</v>
      </c>
      <c r="V509" s="1556">
        <f t="shared" si="124"/>
        <v>0</v>
      </c>
      <c r="W509" s="1651"/>
      <c r="X509" s="1560" t="str">
        <f>_xlfn.XLOOKUP(事故加停電時間!$B509,饋線資料表[饋線
代號],饋線資料表[S/S],"找不到")</f>
        <v>找不到</v>
      </c>
      <c r="Y509" s="1560" t="str">
        <f>_xlfn.XLOOKUP(事故加停電時間!$B509,饋線資料表[饋線
代號],饋線資料表[饋線別],"找不到")</f>
        <v>找不到</v>
      </c>
      <c r="Z509" s="1589"/>
      <c r="AA509" s="1781" t="e">
        <f>VLOOKUP(AB509,'69線名'!$K$4:$L$114,2, )</f>
        <v>#N/A</v>
      </c>
      <c r="AB509" s="1757"/>
      <c r="AC509" s="1595"/>
      <c r="AD509" s="1560"/>
      <c r="AE509" s="1564">
        <f>_xlfn.XLOOKUP(事故加停電時間!$B509,線名!$A$4:$A$3600,線名!$S$4:$S$3600,"找不到")</f>
        <v>0</v>
      </c>
      <c r="AF509" s="1794"/>
      <c r="AG509" s="1566"/>
      <c r="AH509" s="1567"/>
    </row>
    <row r="510" spans="2:34" ht="14.45" customHeight="1">
      <c r="B510" s="1760"/>
      <c r="C510" s="1761"/>
      <c r="D510" s="1718"/>
      <c r="E510" s="1571"/>
      <c r="F510" s="1571"/>
      <c r="G510" s="1572">
        <f t="shared" si="63"/>
        <v>0</v>
      </c>
      <c r="H510" s="1572">
        <f t="shared" si="64"/>
        <v>0</v>
      </c>
      <c r="I510" s="1644"/>
      <c r="J510" s="1644"/>
      <c r="K510" s="1574">
        <f t="shared" si="65"/>
        <v>0</v>
      </c>
      <c r="L510" s="1574">
        <f t="shared" si="66"/>
        <v>0</v>
      </c>
      <c r="M510" s="1644"/>
      <c r="N510" s="1644"/>
      <c r="O510" s="1574">
        <f t="shared" si="67"/>
        <v>0</v>
      </c>
      <c r="P510" s="1574">
        <f t="shared" si="68"/>
        <v>0</v>
      </c>
      <c r="Q510" s="1574"/>
      <c r="R510" s="1575">
        <f t="shared" si="130"/>
        <v>0</v>
      </c>
      <c r="S510" s="1575">
        <f t="shared" si="131"/>
        <v>0</v>
      </c>
      <c r="T510" s="1574">
        <f t="shared" si="132"/>
        <v>0</v>
      </c>
      <c r="U510" s="1556">
        <f t="shared" si="123"/>
        <v>0</v>
      </c>
      <c r="V510" s="1556">
        <f t="shared" si="124"/>
        <v>0</v>
      </c>
      <c r="W510" s="1645"/>
      <c r="X510" s="1578" t="str">
        <f>_xlfn.XLOOKUP(事故加停電時間!$B510,饋線資料表[饋線
代號],饋線資料表[S/S],"找不到")</f>
        <v>找不到</v>
      </c>
      <c r="Y510" s="1578" t="str">
        <f>_xlfn.XLOOKUP(事故加停電時間!$B510,饋線資料表[饋線
代號],饋線資料表[饋線別],"找不到")</f>
        <v>找不到</v>
      </c>
      <c r="Z510" s="1579"/>
      <c r="AA510" s="1778" t="e">
        <f>VLOOKUP(AB510,'69線名'!$K$4:$L$114,2, )</f>
        <v>#N/A</v>
      </c>
      <c r="AB510" s="1763"/>
      <c r="AC510" s="1600"/>
      <c r="AD510" s="1578"/>
      <c r="AE510" s="1583">
        <f>_xlfn.XLOOKUP(事故加停電時間!$B510,線名!$A$4:$A$3600,線名!$S$4:$S$3600,"找不到")</f>
        <v>0</v>
      </c>
      <c r="AF510" s="1795"/>
      <c r="AG510" s="1585"/>
      <c r="AH510" s="1586"/>
    </row>
    <row r="511" spans="2:34" ht="14.45" customHeight="1">
      <c r="B511" s="1754"/>
      <c r="C511" s="1755"/>
      <c r="D511" s="1750"/>
      <c r="E511" s="1553"/>
      <c r="F511" s="1553"/>
      <c r="G511" s="1554">
        <f t="shared" si="63"/>
        <v>0</v>
      </c>
      <c r="H511" s="1554">
        <f t="shared" si="64"/>
        <v>0</v>
      </c>
      <c r="I511" s="1650"/>
      <c r="J511" s="1650"/>
      <c r="K511" s="1556">
        <f t="shared" si="65"/>
        <v>0</v>
      </c>
      <c r="L511" s="1556">
        <f t="shared" si="66"/>
        <v>0</v>
      </c>
      <c r="M511" s="1650"/>
      <c r="N511" s="1650"/>
      <c r="O511" s="1556">
        <f t="shared" si="67"/>
        <v>0</v>
      </c>
      <c r="P511" s="1556">
        <f t="shared" si="68"/>
        <v>0</v>
      </c>
      <c r="Q511" s="1556"/>
      <c r="R511" s="1557">
        <f t="shared" si="130"/>
        <v>0</v>
      </c>
      <c r="S511" s="1557">
        <f t="shared" si="131"/>
        <v>0</v>
      </c>
      <c r="T511" s="1556">
        <f t="shared" si="132"/>
        <v>0</v>
      </c>
      <c r="U511" s="1556">
        <f t="shared" si="123"/>
        <v>0</v>
      </c>
      <c r="V511" s="1556">
        <f t="shared" si="124"/>
        <v>0</v>
      </c>
      <c r="W511" s="1651"/>
      <c r="X511" s="1560" t="str">
        <f>_xlfn.XLOOKUP(事故加停電時間!$B511,饋線資料表[饋線
代號],饋線資料表[S/S],"找不到")</f>
        <v>找不到</v>
      </c>
      <c r="Y511" s="1560" t="str">
        <f>_xlfn.XLOOKUP(事故加停電時間!$B511,饋線資料表[饋線
代號],饋線資料表[饋線別],"找不到")</f>
        <v>找不到</v>
      </c>
      <c r="Z511" s="1589"/>
      <c r="AA511" s="1781" t="e">
        <f>VLOOKUP(AB511,'69線名'!$K$4:$L$114,2, )</f>
        <v>#N/A</v>
      </c>
      <c r="AB511" s="1757"/>
      <c r="AC511" s="1595"/>
      <c r="AD511" s="1560"/>
      <c r="AE511" s="1564">
        <f>_xlfn.XLOOKUP(事故加停電時間!$B511,線名!$A$4:$A$3600,線名!$S$4:$S$3600,"找不到")</f>
        <v>0</v>
      </c>
      <c r="AF511" s="1794"/>
      <c r="AG511" s="1566"/>
      <c r="AH511" s="1567"/>
    </row>
    <row r="512" spans="2:34" ht="14.45" customHeight="1">
      <c r="B512" s="1760"/>
      <c r="C512" s="1761"/>
      <c r="D512" s="1718"/>
      <c r="E512" s="1571"/>
      <c r="F512" s="1571"/>
      <c r="G512" s="1572">
        <f t="shared" si="63"/>
        <v>0</v>
      </c>
      <c r="H512" s="1572">
        <f t="shared" si="64"/>
        <v>0</v>
      </c>
      <c r="I512" s="1644"/>
      <c r="J512" s="1644"/>
      <c r="K512" s="1574">
        <f t="shared" si="65"/>
        <v>0</v>
      </c>
      <c r="L512" s="1574">
        <f t="shared" si="66"/>
        <v>0</v>
      </c>
      <c r="M512" s="1644"/>
      <c r="N512" s="1644"/>
      <c r="O512" s="1574">
        <f t="shared" si="67"/>
        <v>0</v>
      </c>
      <c r="P512" s="1574">
        <f t="shared" si="68"/>
        <v>0</v>
      </c>
      <c r="Q512" s="1574"/>
      <c r="R512" s="1575">
        <f t="shared" si="130"/>
        <v>0</v>
      </c>
      <c r="S512" s="1575">
        <f t="shared" si="131"/>
        <v>0</v>
      </c>
      <c r="T512" s="1574">
        <f t="shared" si="132"/>
        <v>0</v>
      </c>
      <c r="U512" s="1556">
        <f t="shared" si="123"/>
        <v>0</v>
      </c>
      <c r="V512" s="1556">
        <f t="shared" si="124"/>
        <v>0</v>
      </c>
      <c r="W512" s="1645"/>
      <c r="X512" s="1578" t="str">
        <f>_xlfn.XLOOKUP(事故加停電時間!$B512,饋線資料表[饋線
代號],饋線資料表[S/S],"找不到")</f>
        <v>找不到</v>
      </c>
      <c r="Y512" s="1578" t="str">
        <f>_xlfn.XLOOKUP(事故加停電時間!$B512,饋線資料表[饋線
代號],饋線資料表[饋線別],"找不到")</f>
        <v>找不到</v>
      </c>
      <c r="Z512" s="1579"/>
      <c r="AA512" s="1778" t="e">
        <f>VLOOKUP(AB512,'69線名'!$K$4:$L$114,2, )</f>
        <v>#N/A</v>
      </c>
      <c r="AB512" s="1763"/>
      <c r="AC512" s="1600"/>
      <c r="AD512" s="1578"/>
      <c r="AE512" s="1583">
        <f>_xlfn.XLOOKUP(事故加停電時間!$B512,線名!$A$4:$A$3600,線名!$S$4:$S$3600,"找不到")</f>
        <v>0</v>
      </c>
      <c r="AF512" s="1795"/>
      <c r="AG512" s="1585"/>
      <c r="AH512" s="1586"/>
    </row>
    <row r="513" spans="2:34" ht="14.45" customHeight="1">
      <c r="B513" s="1754"/>
      <c r="C513" s="1755"/>
      <c r="D513" s="1750"/>
      <c r="E513" s="1553"/>
      <c r="F513" s="1553"/>
      <c r="G513" s="1554">
        <f t="shared" si="63"/>
        <v>0</v>
      </c>
      <c r="H513" s="1554">
        <f t="shared" si="64"/>
        <v>0</v>
      </c>
      <c r="I513" s="1650"/>
      <c r="J513" s="1650"/>
      <c r="K513" s="1556">
        <f t="shared" si="65"/>
        <v>0</v>
      </c>
      <c r="L513" s="1556">
        <f t="shared" si="66"/>
        <v>0</v>
      </c>
      <c r="M513" s="1650"/>
      <c r="N513" s="1650"/>
      <c r="O513" s="1556">
        <f t="shared" si="67"/>
        <v>0</v>
      </c>
      <c r="P513" s="1556">
        <f t="shared" si="68"/>
        <v>0</v>
      </c>
      <c r="Q513" s="1556"/>
      <c r="R513" s="1557">
        <f t="shared" si="130"/>
        <v>0</v>
      </c>
      <c r="S513" s="1557">
        <f t="shared" si="131"/>
        <v>0</v>
      </c>
      <c r="T513" s="1556">
        <f t="shared" si="132"/>
        <v>0</v>
      </c>
      <c r="U513" s="1556">
        <f t="shared" si="123"/>
        <v>0</v>
      </c>
      <c r="V513" s="1556">
        <f t="shared" si="124"/>
        <v>0</v>
      </c>
      <c r="W513" s="1651"/>
      <c r="X513" s="1560" t="str">
        <f>_xlfn.XLOOKUP(事故加停電時間!$B513,饋線資料表[饋線
代號],饋線資料表[S/S],"找不到")</f>
        <v>找不到</v>
      </c>
      <c r="Y513" s="1560" t="str">
        <f>_xlfn.XLOOKUP(事故加停電時間!$B513,饋線資料表[饋線
代號],饋線資料表[饋線別],"找不到")</f>
        <v>找不到</v>
      </c>
      <c r="Z513" s="1589"/>
      <c r="AA513" s="1781" t="e">
        <f>VLOOKUP(AB513,'69線名'!$K$4:$L$114,2, )</f>
        <v>#N/A</v>
      </c>
      <c r="AB513" s="1757"/>
      <c r="AC513" s="1595"/>
      <c r="AD513" s="1560"/>
      <c r="AE513" s="1564">
        <f>_xlfn.XLOOKUP(事故加停電時間!$B513,線名!$A$4:$A$3600,線名!$S$4:$S$3600,"找不到")</f>
        <v>0</v>
      </c>
      <c r="AF513" s="1794"/>
      <c r="AG513" s="1566"/>
      <c r="AH513" s="1567"/>
    </row>
    <row r="514" spans="2:34" ht="14.45" customHeight="1">
      <c r="B514" s="1760"/>
      <c r="C514" s="1761"/>
      <c r="D514" s="1718"/>
      <c r="E514" s="1571"/>
      <c r="F514" s="1571"/>
      <c r="G514" s="1572">
        <f t="shared" si="63"/>
        <v>0</v>
      </c>
      <c r="H514" s="1572">
        <f t="shared" si="64"/>
        <v>0</v>
      </c>
      <c r="I514" s="1644"/>
      <c r="J514" s="1644"/>
      <c r="K514" s="1574">
        <f t="shared" si="65"/>
        <v>0</v>
      </c>
      <c r="L514" s="1574">
        <f t="shared" si="66"/>
        <v>0</v>
      </c>
      <c r="M514" s="1644"/>
      <c r="N514" s="1644"/>
      <c r="O514" s="1574">
        <f t="shared" si="67"/>
        <v>0</v>
      </c>
      <c r="P514" s="1574">
        <f t="shared" si="68"/>
        <v>0</v>
      </c>
      <c r="Q514" s="1574"/>
      <c r="R514" s="1575">
        <f t="shared" si="130"/>
        <v>0</v>
      </c>
      <c r="S514" s="1575">
        <f t="shared" si="131"/>
        <v>0</v>
      </c>
      <c r="T514" s="1574">
        <f t="shared" si="132"/>
        <v>0</v>
      </c>
      <c r="U514" s="1556">
        <f t="shared" si="123"/>
        <v>0</v>
      </c>
      <c r="V514" s="1556">
        <f t="shared" si="124"/>
        <v>0</v>
      </c>
      <c r="W514" s="1645"/>
      <c r="X514" s="1578" t="str">
        <f>_xlfn.XLOOKUP(事故加停電時間!$B514,饋線資料表[饋線
代號],饋線資料表[S/S],"找不到")</f>
        <v>找不到</v>
      </c>
      <c r="Y514" s="1578" t="str">
        <f>_xlfn.XLOOKUP(事故加停電時間!$B514,饋線資料表[饋線
代號],饋線資料表[饋線別],"找不到")</f>
        <v>找不到</v>
      </c>
      <c r="Z514" s="1579"/>
      <c r="AA514" s="1778" t="e">
        <f>VLOOKUP(AB514,'69線名'!$K$4:$L$114,2, )</f>
        <v>#N/A</v>
      </c>
      <c r="AB514" s="1763"/>
      <c r="AC514" s="1600"/>
      <c r="AD514" s="1578"/>
      <c r="AE514" s="1583">
        <f>_xlfn.XLOOKUP(事故加停電時間!$B514,線名!$A$4:$A$3600,線名!$S$4:$S$3600,"找不到")</f>
        <v>0</v>
      </c>
      <c r="AF514" s="1795"/>
      <c r="AG514" s="1585"/>
      <c r="AH514" s="1586"/>
    </row>
    <row r="515" spans="2:34" ht="14.45" customHeight="1">
      <c r="B515" s="1754"/>
      <c r="C515" s="1755"/>
      <c r="D515" s="1750"/>
      <c r="E515" s="1553"/>
      <c r="F515" s="1553"/>
      <c r="G515" s="1554">
        <f t="shared" si="63"/>
        <v>0</v>
      </c>
      <c r="H515" s="1554">
        <f t="shared" si="64"/>
        <v>0</v>
      </c>
      <c r="I515" s="1650"/>
      <c r="J515" s="1650"/>
      <c r="K515" s="1556">
        <f t="shared" si="65"/>
        <v>0</v>
      </c>
      <c r="L515" s="1556">
        <f t="shared" si="66"/>
        <v>0</v>
      </c>
      <c r="M515" s="1650"/>
      <c r="N515" s="1650"/>
      <c r="O515" s="1556">
        <f t="shared" si="67"/>
        <v>0</v>
      </c>
      <c r="P515" s="1556">
        <f t="shared" si="68"/>
        <v>0</v>
      </c>
      <c r="Q515" s="1556"/>
      <c r="R515" s="1557">
        <f t="shared" si="130"/>
        <v>0</v>
      </c>
      <c r="S515" s="1557">
        <f t="shared" si="131"/>
        <v>0</v>
      </c>
      <c r="T515" s="1556">
        <f t="shared" si="132"/>
        <v>0</v>
      </c>
      <c r="U515" s="1556">
        <f t="shared" si="123"/>
        <v>0</v>
      </c>
      <c r="V515" s="1556">
        <f t="shared" si="124"/>
        <v>0</v>
      </c>
      <c r="W515" s="1651"/>
      <c r="X515" s="1560" t="str">
        <f>_xlfn.XLOOKUP(事故加停電時間!$B515,饋線資料表[饋線
代號],饋線資料表[S/S],"找不到")</f>
        <v>找不到</v>
      </c>
      <c r="Y515" s="1560" t="str">
        <f>_xlfn.XLOOKUP(事故加停電時間!$B515,饋線資料表[饋線
代號],饋線資料表[饋線別],"找不到")</f>
        <v>找不到</v>
      </c>
      <c r="Z515" s="1589"/>
      <c r="AA515" s="1781" t="e">
        <f>VLOOKUP(AB515,'69線名'!$K$4:$L$114,2, )</f>
        <v>#N/A</v>
      </c>
      <c r="AB515" s="1757"/>
      <c r="AC515" s="1595"/>
      <c r="AD515" s="1560"/>
      <c r="AE515" s="1564">
        <f>_xlfn.XLOOKUP(事故加停電時間!$B515,線名!$A$4:$A$3600,線名!$S$4:$S$3600,"找不到")</f>
        <v>0</v>
      </c>
      <c r="AF515" s="1794"/>
      <c r="AG515" s="1566"/>
      <c r="AH515" s="1567"/>
    </row>
    <row r="516" spans="2:34" ht="14.45" customHeight="1">
      <c r="B516" s="1760"/>
      <c r="C516" s="1761"/>
      <c r="D516" s="1718"/>
      <c r="E516" s="1571"/>
      <c r="F516" s="1571"/>
      <c r="G516" s="1572">
        <f t="shared" si="63"/>
        <v>0</v>
      </c>
      <c r="H516" s="1572">
        <f t="shared" si="64"/>
        <v>0</v>
      </c>
      <c r="I516" s="1644"/>
      <c r="J516" s="1644"/>
      <c r="K516" s="1574">
        <f t="shared" si="65"/>
        <v>0</v>
      </c>
      <c r="L516" s="1574">
        <f t="shared" si="66"/>
        <v>0</v>
      </c>
      <c r="M516" s="1644"/>
      <c r="N516" s="1644"/>
      <c r="O516" s="1574">
        <f t="shared" si="67"/>
        <v>0</v>
      </c>
      <c r="P516" s="1574">
        <f t="shared" si="68"/>
        <v>0</v>
      </c>
      <c r="Q516" s="1574"/>
      <c r="R516" s="1575">
        <f t="shared" si="130"/>
        <v>0</v>
      </c>
      <c r="S516" s="1575">
        <f t="shared" si="131"/>
        <v>0</v>
      </c>
      <c r="T516" s="1574">
        <f t="shared" si="132"/>
        <v>0</v>
      </c>
      <c r="U516" s="1556">
        <f t="shared" si="123"/>
        <v>0</v>
      </c>
      <c r="V516" s="1556">
        <f t="shared" si="124"/>
        <v>0</v>
      </c>
      <c r="W516" s="1645"/>
      <c r="X516" s="1578" t="str">
        <f>_xlfn.XLOOKUP(事故加停電時間!$B516,饋線資料表[饋線
代號],饋線資料表[S/S],"找不到")</f>
        <v>找不到</v>
      </c>
      <c r="Y516" s="1578" t="str">
        <f>_xlfn.XLOOKUP(事故加停電時間!$B516,饋線資料表[饋線
代號],饋線資料表[饋線別],"找不到")</f>
        <v>找不到</v>
      </c>
      <c r="Z516" s="1579"/>
      <c r="AA516" s="1778" t="e">
        <f>VLOOKUP(AB516,'69線名'!$K$4:$L$114,2, )</f>
        <v>#N/A</v>
      </c>
      <c r="AB516" s="1763"/>
      <c r="AC516" s="1600"/>
      <c r="AD516" s="1578"/>
      <c r="AE516" s="1583">
        <f>_xlfn.XLOOKUP(事故加停電時間!$B516,線名!$A$4:$A$3600,線名!$S$4:$S$3600,"找不到")</f>
        <v>0</v>
      </c>
      <c r="AF516" s="1795"/>
      <c r="AG516" s="1585"/>
      <c r="AH516" s="1586"/>
    </row>
    <row r="517" spans="2:34" ht="14.45" customHeight="1">
      <c r="B517" s="1754"/>
      <c r="C517" s="1755"/>
      <c r="D517" s="1750"/>
      <c r="E517" s="1553"/>
      <c r="F517" s="1553"/>
      <c r="G517" s="1554">
        <f t="shared" si="63"/>
        <v>0</v>
      </c>
      <c r="H517" s="1554">
        <f t="shared" si="64"/>
        <v>0</v>
      </c>
      <c r="I517" s="1650"/>
      <c r="J517" s="1650"/>
      <c r="K517" s="1556">
        <f t="shared" si="65"/>
        <v>0</v>
      </c>
      <c r="L517" s="1556">
        <f t="shared" si="66"/>
        <v>0</v>
      </c>
      <c r="M517" s="1650"/>
      <c r="N517" s="1650"/>
      <c r="O517" s="1556">
        <f t="shared" si="67"/>
        <v>0</v>
      </c>
      <c r="P517" s="1556">
        <f t="shared" si="68"/>
        <v>0</v>
      </c>
      <c r="Q517" s="1556"/>
      <c r="R517" s="1557">
        <f t="shared" si="130"/>
        <v>0</v>
      </c>
      <c r="S517" s="1557">
        <f t="shared" si="131"/>
        <v>0</v>
      </c>
      <c r="T517" s="1556">
        <f t="shared" si="132"/>
        <v>0</v>
      </c>
      <c r="U517" s="1556">
        <f t="shared" si="123"/>
        <v>0</v>
      </c>
      <c r="V517" s="1556">
        <f t="shared" si="124"/>
        <v>0</v>
      </c>
      <c r="W517" s="1651"/>
      <c r="X517" s="1560" t="str">
        <f>_xlfn.XLOOKUP(事故加停電時間!$B517,饋線資料表[饋線
代號],饋線資料表[S/S],"找不到")</f>
        <v>找不到</v>
      </c>
      <c r="Y517" s="1560" t="str">
        <f>_xlfn.XLOOKUP(事故加停電時間!$B517,饋線資料表[饋線
代號],饋線資料表[饋線別],"找不到")</f>
        <v>找不到</v>
      </c>
      <c r="Z517" s="1589"/>
      <c r="AA517" s="1781" t="e">
        <f>VLOOKUP(AB517,'69線名'!$K$4:$L$114,2, )</f>
        <v>#N/A</v>
      </c>
      <c r="AB517" s="1757"/>
      <c r="AC517" s="1595"/>
      <c r="AD517" s="1560"/>
      <c r="AE517" s="1564">
        <f>_xlfn.XLOOKUP(事故加停電時間!$B517,線名!$A$4:$A$3600,線名!$S$4:$S$3600,"找不到")</f>
        <v>0</v>
      </c>
      <c r="AF517" s="1794"/>
      <c r="AG517" s="1566"/>
      <c r="AH517" s="1567"/>
    </row>
    <row r="518" spans="2:34" ht="14.45" customHeight="1">
      <c r="B518" s="1760"/>
      <c r="C518" s="1761"/>
      <c r="D518" s="1718"/>
      <c r="E518" s="1571"/>
      <c r="F518" s="1571"/>
      <c r="G518" s="1572">
        <f t="shared" si="63"/>
        <v>0</v>
      </c>
      <c r="H518" s="1572">
        <f t="shared" si="64"/>
        <v>0</v>
      </c>
      <c r="I518" s="1644"/>
      <c r="J518" s="1644"/>
      <c r="K518" s="1574">
        <f t="shared" si="65"/>
        <v>0</v>
      </c>
      <c r="L518" s="1574">
        <f t="shared" si="66"/>
        <v>0</v>
      </c>
      <c r="M518" s="1644"/>
      <c r="N518" s="1644"/>
      <c r="O518" s="1574">
        <f t="shared" si="67"/>
        <v>0</v>
      </c>
      <c r="P518" s="1574">
        <f t="shared" si="68"/>
        <v>0</v>
      </c>
      <c r="Q518" s="1574"/>
      <c r="R518" s="1575">
        <f t="shared" si="130"/>
        <v>0</v>
      </c>
      <c r="S518" s="1575">
        <f t="shared" si="131"/>
        <v>0</v>
      </c>
      <c r="T518" s="1574">
        <f t="shared" si="132"/>
        <v>0</v>
      </c>
      <c r="U518" s="1556">
        <f t="shared" si="123"/>
        <v>0</v>
      </c>
      <c r="V518" s="1556">
        <f t="shared" si="124"/>
        <v>0</v>
      </c>
      <c r="W518" s="1645"/>
      <c r="X518" s="1578" t="str">
        <f>_xlfn.XLOOKUP(事故加停電時間!$B518,饋線資料表[饋線
代號],饋線資料表[S/S],"找不到")</f>
        <v>找不到</v>
      </c>
      <c r="Y518" s="1578" t="str">
        <f>_xlfn.XLOOKUP(事故加停電時間!$B518,饋線資料表[饋線
代號],饋線資料表[饋線別],"找不到")</f>
        <v>找不到</v>
      </c>
      <c r="Z518" s="1579"/>
      <c r="AA518" s="1778" t="e">
        <f>VLOOKUP(AB518,'69線名'!$K$4:$L$114,2, )</f>
        <v>#N/A</v>
      </c>
      <c r="AB518" s="1763"/>
      <c r="AC518" s="1600"/>
      <c r="AD518" s="1578"/>
      <c r="AE518" s="1583">
        <f>_xlfn.XLOOKUP(事故加停電時間!$B518,線名!$A$4:$A$3600,線名!$S$4:$S$3600,"找不到")</f>
        <v>0</v>
      </c>
      <c r="AF518" s="1795"/>
      <c r="AG518" s="1585"/>
      <c r="AH518" s="1586"/>
    </row>
    <row r="519" spans="2:34" ht="14.45" customHeight="1">
      <c r="B519" s="1754"/>
      <c r="C519" s="1755"/>
      <c r="D519" s="1750"/>
      <c r="E519" s="1553"/>
      <c r="F519" s="1553"/>
      <c r="G519" s="1554">
        <f t="shared" si="63"/>
        <v>0</v>
      </c>
      <c r="H519" s="1554">
        <f t="shared" si="64"/>
        <v>0</v>
      </c>
      <c r="I519" s="1650"/>
      <c r="J519" s="1650"/>
      <c r="K519" s="1556">
        <f t="shared" si="65"/>
        <v>0</v>
      </c>
      <c r="L519" s="1556">
        <f t="shared" si="66"/>
        <v>0</v>
      </c>
      <c r="M519" s="1650"/>
      <c r="N519" s="1650"/>
      <c r="O519" s="1556">
        <f t="shared" si="67"/>
        <v>0</v>
      </c>
      <c r="P519" s="1556">
        <f t="shared" si="68"/>
        <v>0</v>
      </c>
      <c r="Q519" s="1556"/>
      <c r="R519" s="1557">
        <f t="shared" si="130"/>
        <v>0</v>
      </c>
      <c r="S519" s="1557">
        <f t="shared" si="131"/>
        <v>0</v>
      </c>
      <c r="T519" s="1556">
        <f t="shared" si="132"/>
        <v>0</v>
      </c>
      <c r="U519" s="1556">
        <f t="shared" si="123"/>
        <v>0</v>
      </c>
      <c r="V519" s="1556">
        <f t="shared" si="124"/>
        <v>0</v>
      </c>
      <c r="W519" s="1651"/>
      <c r="X519" s="1560" t="str">
        <f>_xlfn.XLOOKUP(事故加停電時間!$B519,饋線資料表[饋線
代號],饋線資料表[S/S],"找不到")</f>
        <v>找不到</v>
      </c>
      <c r="Y519" s="1560" t="str">
        <f>_xlfn.XLOOKUP(事故加停電時間!$B519,饋線資料表[饋線
代號],饋線資料表[饋線別],"找不到")</f>
        <v>找不到</v>
      </c>
      <c r="Z519" s="1589"/>
      <c r="AA519" s="1781" t="e">
        <f>VLOOKUP(AB519,'69線名'!$K$4:$L$114,2, )</f>
        <v>#N/A</v>
      </c>
      <c r="AB519" s="1757"/>
      <c r="AC519" s="1595"/>
      <c r="AD519" s="1560"/>
      <c r="AE519" s="1564">
        <f>_xlfn.XLOOKUP(事故加停電時間!$B519,線名!$A$4:$A$3600,線名!$S$4:$S$3600,"找不到")</f>
        <v>0</v>
      </c>
      <c r="AF519" s="1794"/>
      <c r="AG519" s="1566"/>
      <c r="AH519" s="1567"/>
    </row>
    <row r="520" spans="2:34" ht="14.45" customHeight="1">
      <c r="B520" s="1760"/>
      <c r="C520" s="1761"/>
      <c r="D520" s="1718"/>
      <c r="E520" s="1571"/>
      <c r="F520" s="1571"/>
      <c r="G520" s="1572">
        <f t="shared" si="63"/>
        <v>0</v>
      </c>
      <c r="H520" s="1572">
        <f t="shared" si="64"/>
        <v>0</v>
      </c>
      <c r="I520" s="1644"/>
      <c r="J520" s="1644"/>
      <c r="K520" s="1574">
        <f t="shared" si="65"/>
        <v>0</v>
      </c>
      <c r="L520" s="1574">
        <f t="shared" si="66"/>
        <v>0</v>
      </c>
      <c r="M520" s="1644"/>
      <c r="N520" s="1644"/>
      <c r="O520" s="1574">
        <f t="shared" si="67"/>
        <v>0</v>
      </c>
      <c r="P520" s="1574">
        <f t="shared" si="68"/>
        <v>0</v>
      </c>
      <c r="Q520" s="1574"/>
      <c r="R520" s="1575">
        <f t="shared" si="130"/>
        <v>0</v>
      </c>
      <c r="S520" s="1575">
        <f t="shared" si="131"/>
        <v>0</v>
      </c>
      <c r="T520" s="1574">
        <f t="shared" si="132"/>
        <v>0</v>
      </c>
      <c r="U520" s="1556">
        <f t="shared" si="123"/>
        <v>0</v>
      </c>
      <c r="V520" s="1556">
        <f t="shared" si="124"/>
        <v>0</v>
      </c>
      <c r="W520" s="1645"/>
      <c r="X520" s="1578" t="str">
        <f>_xlfn.XLOOKUP(事故加停電時間!$B520,饋線資料表[饋線
代號],饋線資料表[S/S],"找不到")</f>
        <v>找不到</v>
      </c>
      <c r="Y520" s="1578" t="str">
        <f>_xlfn.XLOOKUP(事故加停電時間!$B520,饋線資料表[饋線
代號],饋線資料表[饋線別],"找不到")</f>
        <v>找不到</v>
      </c>
      <c r="Z520" s="1579"/>
      <c r="AA520" s="1778" t="e">
        <f>VLOOKUP(AB520,'69線名'!$K$4:$L$114,2, )</f>
        <v>#N/A</v>
      </c>
      <c r="AB520" s="1763"/>
      <c r="AC520" s="1600"/>
      <c r="AD520" s="1578"/>
      <c r="AE520" s="1583">
        <f>_xlfn.XLOOKUP(事故加停電時間!$B520,線名!$A$4:$A$3600,線名!$S$4:$S$3600,"找不到")</f>
        <v>0</v>
      </c>
      <c r="AF520" s="1795"/>
      <c r="AG520" s="1585"/>
      <c r="AH520" s="1586"/>
    </row>
    <row r="521" spans="2:34" ht="14.45" customHeight="1">
      <c r="B521" s="1754"/>
      <c r="C521" s="1755"/>
      <c r="D521" s="1750"/>
      <c r="E521" s="1553"/>
      <c r="F521" s="1553"/>
      <c r="G521" s="1554">
        <f t="shared" si="63"/>
        <v>0</v>
      </c>
      <c r="H521" s="1554">
        <f t="shared" si="64"/>
        <v>0</v>
      </c>
      <c r="I521" s="1650"/>
      <c r="J521" s="1650"/>
      <c r="K521" s="1556">
        <f t="shared" si="65"/>
        <v>0</v>
      </c>
      <c r="L521" s="1556">
        <f t="shared" si="66"/>
        <v>0</v>
      </c>
      <c r="M521" s="1650"/>
      <c r="N521" s="1650"/>
      <c r="O521" s="1556">
        <f t="shared" si="67"/>
        <v>0</v>
      </c>
      <c r="P521" s="1556">
        <f t="shared" si="68"/>
        <v>0</v>
      </c>
      <c r="Q521" s="1556"/>
      <c r="R521" s="1557">
        <f t="shared" si="130"/>
        <v>0</v>
      </c>
      <c r="S521" s="1557">
        <f t="shared" si="131"/>
        <v>0</v>
      </c>
      <c r="T521" s="1556">
        <f t="shared" si="132"/>
        <v>0</v>
      </c>
      <c r="U521" s="1556">
        <f t="shared" si="123"/>
        <v>0</v>
      </c>
      <c r="V521" s="1556">
        <f t="shared" si="124"/>
        <v>0</v>
      </c>
      <c r="W521" s="1651"/>
      <c r="X521" s="1560" t="str">
        <f>_xlfn.XLOOKUP(事故加停電時間!$B521,饋線資料表[饋線
代號],饋線資料表[S/S],"找不到")</f>
        <v>找不到</v>
      </c>
      <c r="Y521" s="1560" t="str">
        <f>_xlfn.XLOOKUP(事故加停電時間!$B521,饋線資料表[饋線
代號],饋線資料表[饋線別],"找不到")</f>
        <v>找不到</v>
      </c>
      <c r="Z521" s="1589"/>
      <c r="AA521" s="1781" t="e">
        <f>VLOOKUP(AB521,'69線名'!$K$4:$L$114,2, )</f>
        <v>#N/A</v>
      </c>
      <c r="AB521" s="1757"/>
      <c r="AC521" s="1595"/>
      <c r="AD521" s="1560"/>
      <c r="AE521" s="1564">
        <f>_xlfn.XLOOKUP(事故加停電時間!$B521,線名!$A$4:$A$3600,線名!$S$4:$S$3600,"找不到")</f>
        <v>0</v>
      </c>
      <c r="AF521" s="1794"/>
      <c r="AG521" s="1566"/>
      <c r="AH521" s="1567"/>
    </row>
    <row r="522" spans="2:34" ht="14.45" customHeight="1">
      <c r="B522" s="1760"/>
      <c r="C522" s="1761"/>
      <c r="D522" s="1718"/>
      <c r="E522" s="1571"/>
      <c r="F522" s="1571"/>
      <c r="G522" s="1572">
        <f t="shared" si="63"/>
        <v>0</v>
      </c>
      <c r="H522" s="1572">
        <f t="shared" si="64"/>
        <v>0</v>
      </c>
      <c r="I522" s="1644"/>
      <c r="J522" s="1644"/>
      <c r="K522" s="1574">
        <f t="shared" si="65"/>
        <v>0</v>
      </c>
      <c r="L522" s="1574">
        <f t="shared" si="66"/>
        <v>0</v>
      </c>
      <c r="M522" s="1644"/>
      <c r="N522" s="1644"/>
      <c r="O522" s="1574">
        <f t="shared" si="67"/>
        <v>0</v>
      </c>
      <c r="P522" s="1574">
        <f t="shared" si="68"/>
        <v>0</v>
      </c>
      <c r="Q522" s="1574"/>
      <c r="R522" s="1575">
        <f t="shared" si="130"/>
        <v>0</v>
      </c>
      <c r="S522" s="1575">
        <f t="shared" si="131"/>
        <v>0</v>
      </c>
      <c r="T522" s="1574">
        <f t="shared" si="132"/>
        <v>0</v>
      </c>
      <c r="U522" s="1556">
        <f t="shared" si="123"/>
        <v>0</v>
      </c>
      <c r="V522" s="1556">
        <f t="shared" si="124"/>
        <v>0</v>
      </c>
      <c r="W522" s="1645"/>
      <c r="X522" s="1578" t="str">
        <f>_xlfn.XLOOKUP(事故加停電時間!$B522,饋線資料表[饋線
代號],饋線資料表[S/S],"找不到")</f>
        <v>找不到</v>
      </c>
      <c r="Y522" s="1578" t="str">
        <f>_xlfn.XLOOKUP(事故加停電時間!$B522,饋線資料表[饋線
代號],饋線資料表[饋線別],"找不到")</f>
        <v>找不到</v>
      </c>
      <c r="Z522" s="1579"/>
      <c r="AA522" s="1778" t="e">
        <f>VLOOKUP(AB522,'69線名'!$K$4:$L$114,2, )</f>
        <v>#N/A</v>
      </c>
      <c r="AB522" s="1763"/>
      <c r="AC522" s="1600"/>
      <c r="AD522" s="1578"/>
      <c r="AE522" s="1583">
        <f>_xlfn.XLOOKUP(事故加停電時間!$B522,線名!$A$4:$A$3600,線名!$S$4:$S$3600,"找不到")</f>
        <v>0</v>
      </c>
      <c r="AF522" s="1795"/>
      <c r="AG522" s="1585"/>
      <c r="AH522" s="1586"/>
    </row>
    <row r="523" spans="2:34" ht="14.45" customHeight="1">
      <c r="B523" s="1754"/>
      <c r="C523" s="1755"/>
      <c r="D523" s="1750"/>
      <c r="E523" s="1553"/>
      <c r="F523" s="1553"/>
      <c r="G523" s="1554">
        <f t="shared" si="63"/>
        <v>0</v>
      </c>
      <c r="H523" s="1554">
        <f t="shared" si="64"/>
        <v>0</v>
      </c>
      <c r="I523" s="1650"/>
      <c r="J523" s="1650"/>
      <c r="K523" s="1556">
        <f t="shared" si="65"/>
        <v>0</v>
      </c>
      <c r="L523" s="1556">
        <f t="shared" si="66"/>
        <v>0</v>
      </c>
      <c r="M523" s="1650"/>
      <c r="N523" s="1650"/>
      <c r="O523" s="1556">
        <f t="shared" si="67"/>
        <v>0</v>
      </c>
      <c r="P523" s="1556">
        <f t="shared" si="68"/>
        <v>0</v>
      </c>
      <c r="Q523" s="1556"/>
      <c r="R523" s="1557">
        <f t="shared" si="130"/>
        <v>0</v>
      </c>
      <c r="S523" s="1557">
        <f t="shared" si="131"/>
        <v>0</v>
      </c>
      <c r="T523" s="1556">
        <f t="shared" si="132"/>
        <v>0</v>
      </c>
      <c r="U523" s="1556">
        <f t="shared" ref="U523:U574" si="133">G523+K523+O523</f>
        <v>0</v>
      </c>
      <c r="V523" s="1556">
        <f t="shared" si="124"/>
        <v>0</v>
      </c>
      <c r="W523" s="1651"/>
      <c r="X523" s="1560" t="str">
        <f>_xlfn.XLOOKUP(事故加停電時間!$B523,饋線資料表[饋線
代號],饋線資料表[S/S],"找不到")</f>
        <v>找不到</v>
      </c>
      <c r="Y523" s="1560" t="str">
        <f>_xlfn.XLOOKUP(事故加停電時間!$B523,饋線資料表[饋線
代號],饋線資料表[饋線別],"找不到")</f>
        <v>找不到</v>
      </c>
      <c r="Z523" s="1589"/>
      <c r="AA523" s="1781" t="e">
        <f>VLOOKUP(AB523,'69線名'!$K$4:$L$114,2, )</f>
        <v>#N/A</v>
      </c>
      <c r="AB523" s="1757"/>
      <c r="AC523" s="1595"/>
      <c r="AD523" s="1560"/>
      <c r="AE523" s="1564">
        <f>_xlfn.XLOOKUP(事故加停電時間!$B523,線名!$A$4:$A$3600,線名!$S$4:$S$3600,"找不到")</f>
        <v>0</v>
      </c>
      <c r="AF523" s="1794"/>
      <c r="AG523" s="1566"/>
      <c r="AH523" s="1567"/>
    </row>
    <row r="524" spans="2:34" ht="14.45" customHeight="1">
      <c r="B524" s="1760"/>
      <c r="C524" s="1761"/>
      <c r="D524" s="1718"/>
      <c r="E524" s="1571"/>
      <c r="F524" s="1571"/>
      <c r="G524" s="1572">
        <f t="shared" si="63"/>
        <v>0</v>
      </c>
      <c r="H524" s="1572">
        <f t="shared" si="64"/>
        <v>0</v>
      </c>
      <c r="I524" s="1644"/>
      <c r="J524" s="1644"/>
      <c r="K524" s="1574">
        <f t="shared" si="65"/>
        <v>0</v>
      </c>
      <c r="L524" s="1574">
        <f t="shared" si="66"/>
        <v>0</v>
      </c>
      <c r="M524" s="1644"/>
      <c r="N524" s="1644"/>
      <c r="O524" s="1574">
        <f t="shared" si="67"/>
        <v>0</v>
      </c>
      <c r="P524" s="1574">
        <f t="shared" si="68"/>
        <v>0</v>
      </c>
      <c r="Q524" s="1574"/>
      <c r="R524" s="1575">
        <f t="shared" si="130"/>
        <v>0</v>
      </c>
      <c r="S524" s="1575">
        <f t="shared" si="131"/>
        <v>0</v>
      </c>
      <c r="T524" s="1574">
        <f t="shared" si="132"/>
        <v>0</v>
      </c>
      <c r="U524" s="1556">
        <f t="shared" si="133"/>
        <v>0</v>
      </c>
      <c r="V524" s="1556">
        <f t="shared" ref="V524:V574" si="134">H524+L524+P524</f>
        <v>0</v>
      </c>
      <c r="W524" s="1645"/>
      <c r="X524" s="1578" t="str">
        <f>_xlfn.XLOOKUP(事故加停電時間!$B524,饋線資料表[饋線
代號],饋線資料表[S/S],"找不到")</f>
        <v>找不到</v>
      </c>
      <c r="Y524" s="1578" t="str">
        <f>_xlfn.XLOOKUP(事故加停電時間!$B524,饋線資料表[饋線
代號],饋線資料表[饋線別],"找不到")</f>
        <v>找不到</v>
      </c>
      <c r="Z524" s="1579"/>
      <c r="AA524" s="1778" t="e">
        <f>VLOOKUP(AB524,'69線名'!$K$4:$L$114,2, )</f>
        <v>#N/A</v>
      </c>
      <c r="AB524" s="1763"/>
      <c r="AC524" s="1600"/>
      <c r="AD524" s="1578"/>
      <c r="AE524" s="1583">
        <f>_xlfn.XLOOKUP(事故加停電時間!$B524,線名!$A$4:$A$3600,線名!$S$4:$S$3600,"找不到")</f>
        <v>0</v>
      </c>
      <c r="AF524" s="1795"/>
      <c r="AG524" s="1585"/>
      <c r="AH524" s="1586"/>
    </row>
    <row r="525" spans="2:34" ht="14.45" customHeight="1">
      <c r="B525" s="1754"/>
      <c r="C525" s="1755"/>
      <c r="D525" s="1750"/>
      <c r="E525" s="1553"/>
      <c r="F525" s="1553"/>
      <c r="G525" s="1554">
        <f t="shared" si="63"/>
        <v>0</v>
      </c>
      <c r="H525" s="1554">
        <f t="shared" si="64"/>
        <v>0</v>
      </c>
      <c r="I525" s="1650"/>
      <c r="J525" s="1650"/>
      <c r="K525" s="1556">
        <f t="shared" si="65"/>
        <v>0</v>
      </c>
      <c r="L525" s="1556">
        <f t="shared" si="66"/>
        <v>0</v>
      </c>
      <c r="M525" s="1650"/>
      <c r="N525" s="1650"/>
      <c r="O525" s="1556">
        <f t="shared" si="67"/>
        <v>0</v>
      </c>
      <c r="P525" s="1556">
        <f t="shared" si="68"/>
        <v>0</v>
      </c>
      <c r="Q525" s="1556"/>
      <c r="R525" s="1557">
        <f t="shared" si="130"/>
        <v>0</v>
      </c>
      <c r="S525" s="1557">
        <f t="shared" si="131"/>
        <v>0</v>
      </c>
      <c r="T525" s="1556">
        <f t="shared" si="132"/>
        <v>0</v>
      </c>
      <c r="U525" s="1556">
        <f t="shared" si="133"/>
        <v>0</v>
      </c>
      <c r="V525" s="1556">
        <f t="shared" si="134"/>
        <v>0</v>
      </c>
      <c r="W525" s="1651"/>
      <c r="X525" s="1560" t="str">
        <f>_xlfn.XLOOKUP(事故加停電時間!$B525,饋線資料表[饋線
代號],饋線資料表[S/S],"找不到")</f>
        <v>找不到</v>
      </c>
      <c r="Y525" s="1560" t="str">
        <f>_xlfn.XLOOKUP(事故加停電時間!$B525,饋線資料表[饋線
代號],饋線資料表[饋線別],"找不到")</f>
        <v>找不到</v>
      </c>
      <c r="Z525" s="1589"/>
      <c r="AA525" s="1781" t="e">
        <f>VLOOKUP(AB525,'69線名'!$K$4:$L$114,2, )</f>
        <v>#N/A</v>
      </c>
      <c r="AB525" s="1757"/>
      <c r="AC525" s="1595"/>
      <c r="AD525" s="1560"/>
      <c r="AE525" s="1564">
        <f>_xlfn.XLOOKUP(事故加停電時間!$B525,線名!$A$4:$A$3600,線名!$S$4:$S$3600,"找不到")</f>
        <v>0</v>
      </c>
      <c r="AF525" s="1794"/>
      <c r="AG525" s="1566"/>
      <c r="AH525" s="1567"/>
    </row>
    <row r="526" spans="2:34" ht="14.45" customHeight="1">
      <c r="B526" s="1760"/>
      <c r="C526" s="1761"/>
      <c r="D526" s="1718"/>
      <c r="E526" s="1571"/>
      <c r="F526" s="1571"/>
      <c r="G526" s="1572">
        <f t="shared" si="63"/>
        <v>0</v>
      </c>
      <c r="H526" s="1572">
        <f t="shared" si="64"/>
        <v>0</v>
      </c>
      <c r="I526" s="1644"/>
      <c r="J526" s="1644"/>
      <c r="K526" s="1574">
        <f t="shared" si="65"/>
        <v>0</v>
      </c>
      <c r="L526" s="1574">
        <f t="shared" si="66"/>
        <v>0</v>
      </c>
      <c r="M526" s="1644"/>
      <c r="N526" s="1644"/>
      <c r="O526" s="1574">
        <f t="shared" si="67"/>
        <v>0</v>
      </c>
      <c r="P526" s="1574">
        <f t="shared" si="68"/>
        <v>0</v>
      </c>
      <c r="Q526" s="1574"/>
      <c r="R526" s="1575">
        <f t="shared" si="130"/>
        <v>0</v>
      </c>
      <c r="S526" s="1575">
        <f t="shared" si="131"/>
        <v>0</v>
      </c>
      <c r="T526" s="1574">
        <f t="shared" si="132"/>
        <v>0</v>
      </c>
      <c r="U526" s="1556">
        <f t="shared" si="133"/>
        <v>0</v>
      </c>
      <c r="V526" s="1556">
        <f t="shared" si="134"/>
        <v>0</v>
      </c>
      <c r="W526" s="1645"/>
      <c r="X526" s="1578" t="str">
        <f>_xlfn.XLOOKUP(事故加停電時間!$B526,饋線資料表[饋線
代號],饋線資料表[S/S],"找不到")</f>
        <v>找不到</v>
      </c>
      <c r="Y526" s="1578" t="str">
        <f>_xlfn.XLOOKUP(事故加停電時間!$B526,饋線資料表[饋線
代號],饋線資料表[饋線別],"找不到")</f>
        <v>找不到</v>
      </c>
      <c r="Z526" s="1579"/>
      <c r="AA526" s="1778" t="e">
        <f>VLOOKUP(AB526,'69線名'!$K$4:$L$114,2, )</f>
        <v>#N/A</v>
      </c>
      <c r="AB526" s="1763"/>
      <c r="AC526" s="1600"/>
      <c r="AD526" s="1578"/>
      <c r="AE526" s="1583">
        <f>_xlfn.XLOOKUP(事故加停電時間!$B526,線名!$A$4:$A$3600,線名!$S$4:$S$3600,"找不到")</f>
        <v>0</v>
      </c>
      <c r="AF526" s="1795"/>
      <c r="AG526" s="1585"/>
      <c r="AH526" s="1586"/>
    </row>
    <row r="527" spans="2:34" ht="14.45" customHeight="1">
      <c r="B527" s="1754"/>
      <c r="C527" s="1755"/>
      <c r="D527" s="1750"/>
      <c r="E527" s="1553"/>
      <c r="F527" s="1553"/>
      <c r="G527" s="1554">
        <f t="shared" si="63"/>
        <v>0</v>
      </c>
      <c r="H527" s="1554">
        <f t="shared" si="64"/>
        <v>0</v>
      </c>
      <c r="I527" s="1650"/>
      <c r="J527" s="1650"/>
      <c r="K527" s="1556">
        <f t="shared" si="65"/>
        <v>0</v>
      </c>
      <c r="L527" s="1556">
        <f t="shared" si="66"/>
        <v>0</v>
      </c>
      <c r="M527" s="1650"/>
      <c r="N527" s="1650"/>
      <c r="O527" s="1556">
        <f t="shared" si="67"/>
        <v>0</v>
      </c>
      <c r="P527" s="1556">
        <f t="shared" si="68"/>
        <v>0</v>
      </c>
      <c r="Q527" s="1556"/>
      <c r="R527" s="1557">
        <f t="shared" si="130"/>
        <v>0</v>
      </c>
      <c r="S527" s="1557">
        <f t="shared" si="131"/>
        <v>0</v>
      </c>
      <c r="T527" s="1556">
        <f t="shared" si="132"/>
        <v>0</v>
      </c>
      <c r="U527" s="1556">
        <f t="shared" si="133"/>
        <v>0</v>
      </c>
      <c r="V527" s="1556">
        <f t="shared" si="134"/>
        <v>0</v>
      </c>
      <c r="W527" s="1651"/>
      <c r="X527" s="1560" t="str">
        <f>_xlfn.XLOOKUP(事故加停電時間!$B527,饋線資料表[饋線
代號],饋線資料表[S/S],"找不到")</f>
        <v>找不到</v>
      </c>
      <c r="Y527" s="1560" t="str">
        <f>_xlfn.XLOOKUP(事故加停電時間!$B527,饋線資料表[饋線
代號],饋線資料表[饋線別],"找不到")</f>
        <v>找不到</v>
      </c>
      <c r="Z527" s="1589"/>
      <c r="AA527" s="1781" t="e">
        <f>VLOOKUP(AB527,'69線名'!$K$4:$L$114,2, )</f>
        <v>#N/A</v>
      </c>
      <c r="AB527" s="1757"/>
      <c r="AC527" s="1595"/>
      <c r="AD527" s="1560"/>
      <c r="AE527" s="1564">
        <f>_xlfn.XLOOKUP(事故加停電時間!$B527,線名!$A$4:$A$3600,線名!$S$4:$S$3600,"找不到")</f>
        <v>0</v>
      </c>
      <c r="AF527" s="1794"/>
      <c r="AG527" s="1566"/>
      <c r="AH527" s="1567"/>
    </row>
    <row r="528" spans="2:34" ht="14.45" customHeight="1">
      <c r="B528" s="1760"/>
      <c r="C528" s="1761"/>
      <c r="D528" s="1718"/>
      <c r="E528" s="1571"/>
      <c r="F528" s="1571"/>
      <c r="G528" s="1572">
        <f t="shared" si="63"/>
        <v>0</v>
      </c>
      <c r="H528" s="1572">
        <f t="shared" si="64"/>
        <v>0</v>
      </c>
      <c r="I528" s="1644"/>
      <c r="J528" s="1644"/>
      <c r="K528" s="1574">
        <f t="shared" si="65"/>
        <v>0</v>
      </c>
      <c r="L528" s="1574">
        <f t="shared" si="66"/>
        <v>0</v>
      </c>
      <c r="M528" s="1644"/>
      <c r="N528" s="1644"/>
      <c r="O528" s="1574">
        <f t="shared" si="67"/>
        <v>0</v>
      </c>
      <c r="P528" s="1574">
        <f t="shared" si="68"/>
        <v>0</v>
      </c>
      <c r="Q528" s="1574"/>
      <c r="R528" s="1575">
        <f t="shared" si="130"/>
        <v>0</v>
      </c>
      <c r="S528" s="1575">
        <f t="shared" si="131"/>
        <v>0</v>
      </c>
      <c r="T528" s="1574">
        <f t="shared" si="132"/>
        <v>0</v>
      </c>
      <c r="U528" s="1556">
        <f t="shared" si="133"/>
        <v>0</v>
      </c>
      <c r="V528" s="1556">
        <f t="shared" si="134"/>
        <v>0</v>
      </c>
      <c r="W528" s="1645"/>
      <c r="X528" s="1578" t="str">
        <f>_xlfn.XLOOKUP(事故加停電時間!$B528,饋線資料表[饋線
代號],饋線資料表[S/S],"找不到")</f>
        <v>找不到</v>
      </c>
      <c r="Y528" s="1578" t="str">
        <f>_xlfn.XLOOKUP(事故加停電時間!$B528,饋線資料表[饋線
代號],饋線資料表[饋線別],"找不到")</f>
        <v>找不到</v>
      </c>
      <c r="Z528" s="1579"/>
      <c r="AA528" s="1778" t="e">
        <f>VLOOKUP(AB528,'69線名'!$K$4:$L$114,2, )</f>
        <v>#N/A</v>
      </c>
      <c r="AB528" s="1763"/>
      <c r="AC528" s="1600"/>
      <c r="AD528" s="1578"/>
      <c r="AE528" s="1583">
        <f>_xlfn.XLOOKUP(事故加停電時間!$B528,線名!$A$4:$A$3600,線名!$S$4:$S$3600,"找不到")</f>
        <v>0</v>
      </c>
      <c r="AF528" s="1795"/>
      <c r="AG528" s="1585"/>
      <c r="AH528" s="1586"/>
    </row>
    <row r="529" spans="2:34" ht="14.45" customHeight="1">
      <c r="B529" s="1754"/>
      <c r="C529" s="1755"/>
      <c r="D529" s="1750"/>
      <c r="E529" s="1553"/>
      <c r="F529" s="1553"/>
      <c r="G529" s="1554">
        <f t="shared" si="63"/>
        <v>0</v>
      </c>
      <c r="H529" s="1554">
        <f t="shared" si="64"/>
        <v>0</v>
      </c>
      <c r="I529" s="1650"/>
      <c r="J529" s="1650"/>
      <c r="K529" s="1556">
        <f t="shared" si="65"/>
        <v>0</v>
      </c>
      <c r="L529" s="1556">
        <f t="shared" si="66"/>
        <v>0</v>
      </c>
      <c r="M529" s="1650"/>
      <c r="N529" s="1650"/>
      <c r="O529" s="1556">
        <f t="shared" si="67"/>
        <v>0</v>
      </c>
      <c r="P529" s="1556">
        <f t="shared" si="68"/>
        <v>0</v>
      </c>
      <c r="Q529" s="1556"/>
      <c r="R529" s="1557">
        <f t="shared" ref="R529:R551" si="135">Q529*N529/918878</f>
        <v>0</v>
      </c>
      <c r="S529" s="1557">
        <f t="shared" ref="S529:S551" si="136">Q529*R529/918878</f>
        <v>0</v>
      </c>
      <c r="T529" s="1556">
        <f t="shared" ref="T529:T551" si="137">R529/918878</f>
        <v>0</v>
      </c>
      <c r="U529" s="1556">
        <f t="shared" si="133"/>
        <v>0</v>
      </c>
      <c r="V529" s="1556">
        <f t="shared" si="134"/>
        <v>0</v>
      </c>
      <c r="W529" s="1651"/>
      <c r="X529" s="1560" t="str">
        <f>_xlfn.XLOOKUP(事故加停電時間!$B529,饋線資料表[饋線
代號],饋線資料表[S/S],"找不到")</f>
        <v>找不到</v>
      </c>
      <c r="Y529" s="1560" t="str">
        <f>_xlfn.XLOOKUP(事故加停電時間!$B529,饋線資料表[饋線
代號],饋線資料表[饋線別],"找不到")</f>
        <v>找不到</v>
      </c>
      <c r="Z529" s="1589"/>
      <c r="AA529" s="1781" t="e">
        <f>VLOOKUP(AB529,'69線名'!$K$4:$L$114,2, )</f>
        <v>#N/A</v>
      </c>
      <c r="AB529" s="1757"/>
      <c r="AC529" s="1595"/>
      <c r="AD529" s="1560"/>
      <c r="AE529" s="1564">
        <f>_xlfn.XLOOKUP(事故加停電時間!$B529,線名!$A$4:$A$3600,線名!$S$4:$S$3600,"找不到")</f>
        <v>0</v>
      </c>
      <c r="AF529" s="1794"/>
      <c r="AG529" s="1566"/>
      <c r="AH529" s="1567"/>
    </row>
    <row r="530" spans="2:34" ht="14.45" customHeight="1">
      <c r="B530" s="1760"/>
      <c r="C530" s="1761"/>
      <c r="D530" s="1718"/>
      <c r="E530" s="1571"/>
      <c r="F530" s="1571"/>
      <c r="G530" s="1572">
        <f t="shared" si="63"/>
        <v>0</v>
      </c>
      <c r="H530" s="1572">
        <f t="shared" si="64"/>
        <v>0</v>
      </c>
      <c r="I530" s="1644"/>
      <c r="J530" s="1644"/>
      <c r="K530" s="1574">
        <f t="shared" si="65"/>
        <v>0</v>
      </c>
      <c r="L530" s="1574">
        <f t="shared" si="66"/>
        <v>0</v>
      </c>
      <c r="M530" s="1644"/>
      <c r="N530" s="1644"/>
      <c r="O530" s="1574">
        <f t="shared" si="67"/>
        <v>0</v>
      </c>
      <c r="P530" s="1574">
        <f t="shared" si="68"/>
        <v>0</v>
      </c>
      <c r="Q530" s="1574"/>
      <c r="R530" s="1575">
        <f t="shared" si="135"/>
        <v>0</v>
      </c>
      <c r="S530" s="1575">
        <f t="shared" si="136"/>
        <v>0</v>
      </c>
      <c r="T530" s="1574">
        <f t="shared" si="137"/>
        <v>0</v>
      </c>
      <c r="U530" s="1556">
        <f t="shared" si="133"/>
        <v>0</v>
      </c>
      <c r="V530" s="1556">
        <f t="shared" si="134"/>
        <v>0</v>
      </c>
      <c r="W530" s="1645"/>
      <c r="X530" s="1578" t="str">
        <f>_xlfn.XLOOKUP(事故加停電時間!$B530,饋線資料表[饋線
代號],饋線資料表[S/S],"找不到")</f>
        <v>找不到</v>
      </c>
      <c r="Y530" s="1578" t="str">
        <f>_xlfn.XLOOKUP(事故加停電時間!$B530,饋線資料表[饋線
代號],饋線資料表[饋線別],"找不到")</f>
        <v>找不到</v>
      </c>
      <c r="Z530" s="1579"/>
      <c r="AA530" s="1778" t="e">
        <f>VLOOKUP(AB530,'69線名'!$K$4:$L$114,2, )</f>
        <v>#N/A</v>
      </c>
      <c r="AB530" s="1763"/>
      <c r="AC530" s="1600"/>
      <c r="AD530" s="1578"/>
      <c r="AE530" s="1583">
        <f>_xlfn.XLOOKUP(事故加停電時間!$B530,線名!$A$4:$A$3600,線名!$S$4:$S$3600,"找不到")</f>
        <v>0</v>
      </c>
      <c r="AF530" s="1795"/>
      <c r="AG530" s="1585"/>
      <c r="AH530" s="1586"/>
    </row>
    <row r="531" spans="2:34" ht="14.45" customHeight="1">
      <c r="B531" s="1754"/>
      <c r="C531" s="1755"/>
      <c r="D531" s="1750"/>
      <c r="E531" s="1553"/>
      <c r="F531" s="1553"/>
      <c r="G531" s="1554">
        <f t="shared" si="63"/>
        <v>0</v>
      </c>
      <c r="H531" s="1554">
        <f t="shared" si="64"/>
        <v>0</v>
      </c>
      <c r="I531" s="1650"/>
      <c r="J531" s="1650"/>
      <c r="K531" s="1556">
        <f t="shared" si="65"/>
        <v>0</v>
      </c>
      <c r="L531" s="1556">
        <f t="shared" si="66"/>
        <v>0</v>
      </c>
      <c r="M531" s="1650"/>
      <c r="N531" s="1650"/>
      <c r="O531" s="1556">
        <f t="shared" si="67"/>
        <v>0</v>
      </c>
      <c r="P531" s="1556">
        <f t="shared" si="68"/>
        <v>0</v>
      </c>
      <c r="Q531" s="1556"/>
      <c r="R531" s="1557">
        <f t="shared" si="135"/>
        <v>0</v>
      </c>
      <c r="S531" s="1557">
        <f t="shared" si="136"/>
        <v>0</v>
      </c>
      <c r="T531" s="1556">
        <f t="shared" si="137"/>
        <v>0</v>
      </c>
      <c r="U531" s="1556">
        <f t="shared" si="133"/>
        <v>0</v>
      </c>
      <c r="V531" s="1556">
        <f t="shared" si="134"/>
        <v>0</v>
      </c>
      <c r="W531" s="1651"/>
      <c r="X531" s="1560" t="str">
        <f>_xlfn.XLOOKUP(事故加停電時間!$B531,饋線資料表[饋線
代號],饋線資料表[S/S],"找不到")</f>
        <v>找不到</v>
      </c>
      <c r="Y531" s="1560" t="str">
        <f>_xlfn.XLOOKUP(事故加停電時間!$B531,饋線資料表[饋線
代號],饋線資料表[饋線別],"找不到")</f>
        <v>找不到</v>
      </c>
      <c r="Z531" s="1589"/>
      <c r="AA531" s="1781" t="e">
        <f>VLOOKUP(AB531,'69線名'!$K$4:$L$114,2, )</f>
        <v>#N/A</v>
      </c>
      <c r="AB531" s="1757"/>
      <c r="AC531" s="1595"/>
      <c r="AD531" s="1560"/>
      <c r="AE531" s="1564">
        <f>_xlfn.XLOOKUP(事故加停電時間!$B531,線名!$A$4:$A$3600,線名!$S$4:$S$3600,"找不到")</f>
        <v>0</v>
      </c>
      <c r="AF531" s="1794"/>
      <c r="AG531" s="1566"/>
      <c r="AH531" s="1567"/>
    </row>
    <row r="532" spans="2:34" ht="14.45" customHeight="1">
      <c r="B532" s="1760"/>
      <c r="C532" s="1761"/>
      <c r="D532" s="1718"/>
      <c r="E532" s="1571"/>
      <c r="F532" s="1571"/>
      <c r="G532" s="1572">
        <f t="shared" si="63"/>
        <v>0</v>
      </c>
      <c r="H532" s="1572">
        <f t="shared" si="64"/>
        <v>0</v>
      </c>
      <c r="I532" s="1644"/>
      <c r="J532" s="1644"/>
      <c r="K532" s="1574">
        <f t="shared" si="65"/>
        <v>0</v>
      </c>
      <c r="L532" s="1574">
        <f t="shared" si="66"/>
        <v>0</v>
      </c>
      <c r="M532" s="1644"/>
      <c r="N532" s="1644"/>
      <c r="O532" s="1574">
        <f t="shared" si="67"/>
        <v>0</v>
      </c>
      <c r="P532" s="1574">
        <f t="shared" si="68"/>
        <v>0</v>
      </c>
      <c r="Q532" s="1574"/>
      <c r="R532" s="1575">
        <f t="shared" si="135"/>
        <v>0</v>
      </c>
      <c r="S532" s="1575">
        <f t="shared" si="136"/>
        <v>0</v>
      </c>
      <c r="T532" s="1574">
        <f t="shared" si="137"/>
        <v>0</v>
      </c>
      <c r="U532" s="1556">
        <f t="shared" si="133"/>
        <v>0</v>
      </c>
      <c r="V532" s="1556">
        <f t="shared" si="134"/>
        <v>0</v>
      </c>
      <c r="W532" s="1645"/>
      <c r="X532" s="1578" t="str">
        <f>_xlfn.XLOOKUP(事故加停電時間!$B532,饋線資料表[饋線
代號],饋線資料表[S/S],"找不到")</f>
        <v>找不到</v>
      </c>
      <c r="Y532" s="1578" t="str">
        <f>_xlfn.XLOOKUP(事故加停電時間!$B532,饋線資料表[饋線
代號],饋線資料表[饋線別],"找不到")</f>
        <v>找不到</v>
      </c>
      <c r="Z532" s="1579"/>
      <c r="AA532" s="1778" t="e">
        <f>VLOOKUP(AB532,'69線名'!$K$4:$L$114,2, )</f>
        <v>#N/A</v>
      </c>
      <c r="AB532" s="1763"/>
      <c r="AC532" s="1600"/>
      <c r="AD532" s="1578"/>
      <c r="AE532" s="1583">
        <f>_xlfn.XLOOKUP(事故加停電時間!$B532,線名!$A$4:$A$3600,線名!$S$4:$S$3600,"找不到")</f>
        <v>0</v>
      </c>
      <c r="AF532" s="1795"/>
      <c r="AG532" s="1585"/>
      <c r="AH532" s="1586"/>
    </row>
    <row r="533" spans="2:34" ht="14.45" customHeight="1">
      <c r="B533" s="1754"/>
      <c r="C533" s="1755"/>
      <c r="D533" s="1750"/>
      <c r="E533" s="1553"/>
      <c r="F533" s="1553"/>
      <c r="G533" s="1554">
        <f t="shared" si="63"/>
        <v>0</v>
      </c>
      <c r="H533" s="1554">
        <f t="shared" si="64"/>
        <v>0</v>
      </c>
      <c r="I533" s="1650"/>
      <c r="J533" s="1650"/>
      <c r="K533" s="1556">
        <f t="shared" si="65"/>
        <v>0</v>
      </c>
      <c r="L533" s="1556">
        <f t="shared" si="66"/>
        <v>0</v>
      </c>
      <c r="M533" s="1650"/>
      <c r="N533" s="1650"/>
      <c r="O533" s="1556">
        <f t="shared" si="67"/>
        <v>0</v>
      </c>
      <c r="P533" s="1556">
        <f t="shared" si="68"/>
        <v>0</v>
      </c>
      <c r="Q533" s="1556"/>
      <c r="R533" s="1557">
        <f t="shared" si="135"/>
        <v>0</v>
      </c>
      <c r="S533" s="1557">
        <f t="shared" si="136"/>
        <v>0</v>
      </c>
      <c r="T533" s="1556">
        <f t="shared" si="137"/>
        <v>0</v>
      </c>
      <c r="U533" s="1556">
        <f t="shared" si="133"/>
        <v>0</v>
      </c>
      <c r="V533" s="1556">
        <f t="shared" si="134"/>
        <v>0</v>
      </c>
      <c r="W533" s="1651"/>
      <c r="X533" s="1560" t="str">
        <f>_xlfn.XLOOKUP(事故加停電時間!$B533,饋線資料表[饋線
代號],饋線資料表[S/S],"找不到")</f>
        <v>找不到</v>
      </c>
      <c r="Y533" s="1560" t="str">
        <f>_xlfn.XLOOKUP(事故加停電時間!$B533,饋線資料表[饋線
代號],饋線資料表[饋線別],"找不到")</f>
        <v>找不到</v>
      </c>
      <c r="Z533" s="1589"/>
      <c r="AA533" s="1781" t="e">
        <f>VLOOKUP(AB533,'69線名'!$K$4:$L$114,2, )</f>
        <v>#N/A</v>
      </c>
      <c r="AB533" s="1757"/>
      <c r="AC533" s="1595"/>
      <c r="AD533" s="1560"/>
      <c r="AE533" s="1564">
        <f>_xlfn.XLOOKUP(事故加停電時間!$B533,線名!$A$4:$A$3600,線名!$S$4:$S$3600,"找不到")</f>
        <v>0</v>
      </c>
      <c r="AF533" s="1794"/>
      <c r="AG533" s="1566"/>
      <c r="AH533" s="1567"/>
    </row>
    <row r="534" spans="2:34" ht="14.45" customHeight="1">
      <c r="B534" s="1760"/>
      <c r="C534" s="1761"/>
      <c r="D534" s="1718"/>
      <c r="E534" s="1571"/>
      <c r="F534" s="1571"/>
      <c r="G534" s="1572">
        <f t="shared" si="63"/>
        <v>0</v>
      </c>
      <c r="H534" s="1572">
        <f t="shared" si="64"/>
        <v>0</v>
      </c>
      <c r="I534" s="1644"/>
      <c r="J534" s="1644"/>
      <c r="K534" s="1574">
        <f t="shared" si="65"/>
        <v>0</v>
      </c>
      <c r="L534" s="1574">
        <f t="shared" si="66"/>
        <v>0</v>
      </c>
      <c r="M534" s="1644"/>
      <c r="N534" s="1644"/>
      <c r="O534" s="1574">
        <f t="shared" si="67"/>
        <v>0</v>
      </c>
      <c r="P534" s="1574">
        <f t="shared" si="68"/>
        <v>0</v>
      </c>
      <c r="Q534" s="1574"/>
      <c r="R534" s="1575">
        <f t="shared" si="135"/>
        <v>0</v>
      </c>
      <c r="S534" s="1575">
        <f t="shared" si="136"/>
        <v>0</v>
      </c>
      <c r="T534" s="1574">
        <f t="shared" si="137"/>
        <v>0</v>
      </c>
      <c r="U534" s="1556">
        <f t="shared" si="133"/>
        <v>0</v>
      </c>
      <c r="V534" s="1556">
        <f t="shared" si="134"/>
        <v>0</v>
      </c>
      <c r="W534" s="1645"/>
      <c r="X534" s="1578" t="str">
        <f>_xlfn.XLOOKUP(事故加停電時間!$B534,饋線資料表[饋線
代號],饋線資料表[S/S],"找不到")</f>
        <v>找不到</v>
      </c>
      <c r="Y534" s="1578" t="str">
        <f>_xlfn.XLOOKUP(事故加停電時間!$B534,饋線資料表[饋線
代號],饋線資料表[饋線別],"找不到")</f>
        <v>找不到</v>
      </c>
      <c r="Z534" s="1579"/>
      <c r="AA534" s="1778" t="e">
        <f>VLOOKUP(AB534,'69線名'!$K$4:$L$114,2, )</f>
        <v>#N/A</v>
      </c>
      <c r="AB534" s="1763"/>
      <c r="AC534" s="1600"/>
      <c r="AD534" s="1578"/>
      <c r="AE534" s="1583">
        <f>_xlfn.XLOOKUP(事故加停電時間!$B534,線名!$A$4:$A$3600,線名!$S$4:$S$3600,"找不到")</f>
        <v>0</v>
      </c>
      <c r="AF534" s="1795"/>
      <c r="AG534" s="1585"/>
      <c r="AH534" s="1586"/>
    </row>
    <row r="535" spans="2:34" ht="14.45" customHeight="1">
      <c r="B535" s="1754"/>
      <c r="C535" s="1755"/>
      <c r="D535" s="1750"/>
      <c r="E535" s="1553"/>
      <c r="F535" s="1553"/>
      <c r="G535" s="1554">
        <f t="shared" si="63"/>
        <v>0</v>
      </c>
      <c r="H535" s="1554">
        <f t="shared" si="64"/>
        <v>0</v>
      </c>
      <c r="I535" s="1650"/>
      <c r="J535" s="1650"/>
      <c r="K535" s="1556">
        <f t="shared" si="65"/>
        <v>0</v>
      </c>
      <c r="L535" s="1556">
        <f t="shared" si="66"/>
        <v>0</v>
      </c>
      <c r="M535" s="1650"/>
      <c r="N535" s="1650"/>
      <c r="O535" s="1556">
        <f t="shared" si="67"/>
        <v>0</v>
      </c>
      <c r="P535" s="1556">
        <f t="shared" si="68"/>
        <v>0</v>
      </c>
      <c r="Q535" s="1556"/>
      <c r="R535" s="1557">
        <f t="shared" si="135"/>
        <v>0</v>
      </c>
      <c r="S535" s="1557">
        <f t="shared" si="136"/>
        <v>0</v>
      </c>
      <c r="T535" s="1556">
        <f t="shared" si="137"/>
        <v>0</v>
      </c>
      <c r="U535" s="1556">
        <f t="shared" si="133"/>
        <v>0</v>
      </c>
      <c r="V535" s="1556">
        <f t="shared" si="134"/>
        <v>0</v>
      </c>
      <c r="W535" s="1651"/>
      <c r="X535" s="1560" t="str">
        <f>_xlfn.XLOOKUP(事故加停電時間!$B535,饋線資料表[饋線
代號],饋線資料表[S/S],"找不到")</f>
        <v>找不到</v>
      </c>
      <c r="Y535" s="1560" t="str">
        <f>_xlfn.XLOOKUP(事故加停電時間!$B535,饋線資料表[饋線
代號],饋線資料表[饋線別],"找不到")</f>
        <v>找不到</v>
      </c>
      <c r="Z535" s="1589"/>
      <c r="AA535" s="1781" t="e">
        <f>VLOOKUP(AB535,'69線名'!$K$4:$L$114,2, )</f>
        <v>#N/A</v>
      </c>
      <c r="AB535" s="1757"/>
      <c r="AC535" s="1595"/>
      <c r="AD535" s="1560"/>
      <c r="AE535" s="1564">
        <f>_xlfn.XLOOKUP(事故加停電時間!$B535,線名!$A$4:$A$3600,線名!$S$4:$S$3600,"找不到")</f>
        <v>0</v>
      </c>
      <c r="AF535" s="1794"/>
      <c r="AG535" s="1566"/>
      <c r="AH535" s="1567"/>
    </row>
    <row r="536" spans="2:34" ht="14.45" customHeight="1">
      <c r="B536" s="1760"/>
      <c r="C536" s="1761"/>
      <c r="D536" s="1718"/>
      <c r="E536" s="1571"/>
      <c r="F536" s="1571"/>
      <c r="G536" s="1572">
        <f t="shared" si="63"/>
        <v>0</v>
      </c>
      <c r="H536" s="1572">
        <f t="shared" si="64"/>
        <v>0</v>
      </c>
      <c r="I536" s="1644"/>
      <c r="J536" s="1644"/>
      <c r="K536" s="1574">
        <f t="shared" si="65"/>
        <v>0</v>
      </c>
      <c r="L536" s="1574">
        <f t="shared" si="66"/>
        <v>0</v>
      </c>
      <c r="M536" s="1644"/>
      <c r="N536" s="1644"/>
      <c r="O536" s="1574">
        <f t="shared" si="67"/>
        <v>0</v>
      </c>
      <c r="P536" s="1574">
        <f t="shared" si="68"/>
        <v>0</v>
      </c>
      <c r="Q536" s="1574"/>
      <c r="R536" s="1575">
        <f t="shared" si="135"/>
        <v>0</v>
      </c>
      <c r="S536" s="1575">
        <f t="shared" si="136"/>
        <v>0</v>
      </c>
      <c r="T536" s="1574">
        <f t="shared" si="137"/>
        <v>0</v>
      </c>
      <c r="U536" s="1556">
        <f t="shared" si="133"/>
        <v>0</v>
      </c>
      <c r="V536" s="1556">
        <f t="shared" si="134"/>
        <v>0</v>
      </c>
      <c r="W536" s="1645"/>
      <c r="X536" s="1578" t="str">
        <f>_xlfn.XLOOKUP(事故加停電時間!$B536,饋線資料表[饋線
代號],饋線資料表[S/S],"找不到")</f>
        <v>找不到</v>
      </c>
      <c r="Y536" s="1578" t="str">
        <f>_xlfn.XLOOKUP(事故加停電時間!$B536,饋線資料表[饋線
代號],饋線資料表[饋線別],"找不到")</f>
        <v>找不到</v>
      </c>
      <c r="Z536" s="1579"/>
      <c r="AA536" s="1778" t="e">
        <f>VLOOKUP(AB536,'69線名'!$K$4:$L$114,2, )</f>
        <v>#N/A</v>
      </c>
      <c r="AB536" s="1763"/>
      <c r="AC536" s="1600"/>
      <c r="AD536" s="1578"/>
      <c r="AE536" s="1583">
        <f>_xlfn.XLOOKUP(事故加停電時間!$B536,線名!$A$4:$A$3600,線名!$S$4:$S$3600,"找不到")</f>
        <v>0</v>
      </c>
      <c r="AF536" s="1795"/>
      <c r="AG536" s="1585"/>
      <c r="AH536" s="1586"/>
    </row>
    <row r="537" spans="2:34" ht="14.45" customHeight="1">
      <c r="B537" s="1754"/>
      <c r="C537" s="1755"/>
      <c r="D537" s="1750"/>
      <c r="E537" s="1553"/>
      <c r="F537" s="1553"/>
      <c r="G537" s="1554">
        <f t="shared" si="63"/>
        <v>0</v>
      </c>
      <c r="H537" s="1554">
        <f t="shared" si="64"/>
        <v>0</v>
      </c>
      <c r="I537" s="1650"/>
      <c r="J537" s="1650"/>
      <c r="K537" s="1556">
        <f t="shared" si="65"/>
        <v>0</v>
      </c>
      <c r="L537" s="1556">
        <f t="shared" si="66"/>
        <v>0</v>
      </c>
      <c r="M537" s="1650"/>
      <c r="N537" s="1650"/>
      <c r="O537" s="1556">
        <f t="shared" si="67"/>
        <v>0</v>
      </c>
      <c r="P537" s="1556">
        <f t="shared" si="68"/>
        <v>0</v>
      </c>
      <c r="Q537" s="1556"/>
      <c r="R537" s="1557">
        <f t="shared" si="135"/>
        <v>0</v>
      </c>
      <c r="S537" s="1557">
        <f t="shared" si="136"/>
        <v>0</v>
      </c>
      <c r="T537" s="1556">
        <f t="shared" si="137"/>
        <v>0</v>
      </c>
      <c r="U537" s="1556">
        <f t="shared" si="133"/>
        <v>0</v>
      </c>
      <c r="V537" s="1556">
        <f t="shared" si="134"/>
        <v>0</v>
      </c>
      <c r="W537" s="1651"/>
      <c r="X537" s="1560" t="str">
        <f>_xlfn.XLOOKUP(事故加停電時間!$B537,饋線資料表[饋線
代號],饋線資料表[S/S],"找不到")</f>
        <v>找不到</v>
      </c>
      <c r="Y537" s="1560" t="str">
        <f>_xlfn.XLOOKUP(事故加停電時間!$B537,饋線資料表[饋線
代號],饋線資料表[饋線別],"找不到")</f>
        <v>找不到</v>
      </c>
      <c r="Z537" s="1589"/>
      <c r="AA537" s="1781" t="e">
        <f>VLOOKUP(AB537,'69線名'!$K$4:$L$114,2, )</f>
        <v>#N/A</v>
      </c>
      <c r="AB537" s="1757"/>
      <c r="AC537" s="1595"/>
      <c r="AD537" s="1560"/>
      <c r="AE537" s="1564">
        <f>_xlfn.XLOOKUP(事故加停電時間!$B537,線名!$A$4:$A$3600,線名!$S$4:$S$3600,"找不到")</f>
        <v>0</v>
      </c>
      <c r="AF537" s="1794"/>
      <c r="AG537" s="1566"/>
      <c r="AH537" s="1567"/>
    </row>
    <row r="538" spans="2:34" ht="14.45" customHeight="1">
      <c r="B538" s="1760"/>
      <c r="C538" s="1761"/>
      <c r="D538" s="1718"/>
      <c r="E538" s="1571"/>
      <c r="F538" s="1571"/>
      <c r="G538" s="1572">
        <f t="shared" si="63"/>
        <v>0</v>
      </c>
      <c r="H538" s="1572">
        <f t="shared" si="64"/>
        <v>0</v>
      </c>
      <c r="I538" s="1644"/>
      <c r="J538" s="1644"/>
      <c r="K538" s="1574">
        <f t="shared" si="65"/>
        <v>0</v>
      </c>
      <c r="L538" s="1574">
        <f t="shared" si="66"/>
        <v>0</v>
      </c>
      <c r="M538" s="1644"/>
      <c r="N538" s="1644"/>
      <c r="O538" s="1574">
        <f t="shared" si="67"/>
        <v>0</v>
      </c>
      <c r="P538" s="1574">
        <f t="shared" si="68"/>
        <v>0</v>
      </c>
      <c r="Q538" s="1574"/>
      <c r="R538" s="1575">
        <f t="shared" si="135"/>
        <v>0</v>
      </c>
      <c r="S538" s="1575">
        <f t="shared" si="136"/>
        <v>0</v>
      </c>
      <c r="T538" s="1574">
        <f t="shared" si="137"/>
        <v>0</v>
      </c>
      <c r="U538" s="1556">
        <f t="shared" si="133"/>
        <v>0</v>
      </c>
      <c r="V538" s="1556">
        <f t="shared" si="134"/>
        <v>0</v>
      </c>
      <c r="W538" s="1645"/>
      <c r="X538" s="1578" t="str">
        <f>_xlfn.XLOOKUP(事故加停電時間!$B538,饋線資料表[饋線
代號],饋線資料表[S/S],"找不到")</f>
        <v>找不到</v>
      </c>
      <c r="Y538" s="1578" t="str">
        <f>_xlfn.XLOOKUP(事故加停電時間!$B538,饋線資料表[饋線
代號],饋線資料表[饋線別],"找不到")</f>
        <v>找不到</v>
      </c>
      <c r="Z538" s="1579"/>
      <c r="AA538" s="1778" t="e">
        <f>VLOOKUP(AB538,'69線名'!$K$4:$L$114,2, )</f>
        <v>#N/A</v>
      </c>
      <c r="AB538" s="1763"/>
      <c r="AC538" s="1600"/>
      <c r="AD538" s="1578"/>
      <c r="AE538" s="1583">
        <f>_xlfn.XLOOKUP(事故加停電時間!$B538,線名!$A$4:$A$3600,線名!$S$4:$S$3600,"找不到")</f>
        <v>0</v>
      </c>
      <c r="AF538" s="1795"/>
      <c r="AG538" s="1585"/>
      <c r="AH538" s="1586"/>
    </row>
    <row r="539" spans="2:34" ht="14.45" customHeight="1">
      <c r="B539" s="1754"/>
      <c r="C539" s="1755"/>
      <c r="D539" s="1750"/>
      <c r="E539" s="1553"/>
      <c r="F539" s="1553"/>
      <c r="G539" s="1554">
        <f t="shared" si="63"/>
        <v>0</v>
      </c>
      <c r="H539" s="1554">
        <f t="shared" si="64"/>
        <v>0</v>
      </c>
      <c r="I539" s="1650"/>
      <c r="J539" s="1650"/>
      <c r="K539" s="1556">
        <f t="shared" si="65"/>
        <v>0</v>
      </c>
      <c r="L539" s="1556">
        <f t="shared" si="66"/>
        <v>0</v>
      </c>
      <c r="M539" s="1650"/>
      <c r="N539" s="1650"/>
      <c r="O539" s="1556">
        <f t="shared" si="67"/>
        <v>0</v>
      </c>
      <c r="P539" s="1556">
        <f t="shared" si="68"/>
        <v>0</v>
      </c>
      <c r="Q539" s="1556"/>
      <c r="R539" s="1557">
        <f t="shared" si="135"/>
        <v>0</v>
      </c>
      <c r="S539" s="1557">
        <f t="shared" si="136"/>
        <v>0</v>
      </c>
      <c r="T539" s="1556">
        <f t="shared" si="137"/>
        <v>0</v>
      </c>
      <c r="U539" s="1556">
        <f t="shared" si="133"/>
        <v>0</v>
      </c>
      <c r="V539" s="1556">
        <f t="shared" si="134"/>
        <v>0</v>
      </c>
      <c r="W539" s="1651"/>
      <c r="X539" s="1560" t="str">
        <f>_xlfn.XLOOKUP(事故加停電時間!$B539,饋線資料表[饋線
代號],饋線資料表[S/S],"找不到")</f>
        <v>找不到</v>
      </c>
      <c r="Y539" s="1560" t="str">
        <f>_xlfn.XLOOKUP(事故加停電時間!$B539,饋線資料表[饋線
代號],饋線資料表[饋線別],"找不到")</f>
        <v>找不到</v>
      </c>
      <c r="Z539" s="1589"/>
      <c r="AA539" s="1781" t="e">
        <f>VLOOKUP(AB539,'69線名'!$K$4:$L$114,2, )</f>
        <v>#N/A</v>
      </c>
      <c r="AB539" s="1757"/>
      <c r="AC539" s="1595"/>
      <c r="AD539" s="1560"/>
      <c r="AE539" s="1564">
        <f>_xlfn.XLOOKUP(事故加停電時間!$B539,線名!$A$4:$A$3600,線名!$S$4:$S$3600,"找不到")</f>
        <v>0</v>
      </c>
      <c r="AF539" s="1794"/>
      <c r="AG539" s="1566"/>
      <c r="AH539" s="1567"/>
    </row>
    <row r="540" spans="2:34" ht="14.45" customHeight="1">
      <c r="B540" s="1760"/>
      <c r="C540" s="1761"/>
      <c r="D540" s="1718"/>
      <c r="E540" s="1571"/>
      <c r="F540" s="1571"/>
      <c r="G540" s="1572">
        <f t="shared" si="63"/>
        <v>0</v>
      </c>
      <c r="H540" s="1572">
        <f t="shared" si="64"/>
        <v>0</v>
      </c>
      <c r="I540" s="1644"/>
      <c r="J540" s="1644"/>
      <c r="K540" s="1574">
        <f t="shared" si="65"/>
        <v>0</v>
      </c>
      <c r="L540" s="1574">
        <f t="shared" si="66"/>
        <v>0</v>
      </c>
      <c r="M540" s="1644"/>
      <c r="N540" s="1644"/>
      <c r="O540" s="1574">
        <f t="shared" si="67"/>
        <v>0</v>
      </c>
      <c r="P540" s="1574">
        <f t="shared" si="68"/>
        <v>0</v>
      </c>
      <c r="Q540" s="1574"/>
      <c r="R540" s="1575">
        <f t="shared" si="135"/>
        <v>0</v>
      </c>
      <c r="S540" s="1575">
        <f t="shared" si="136"/>
        <v>0</v>
      </c>
      <c r="T540" s="1574">
        <f t="shared" si="137"/>
        <v>0</v>
      </c>
      <c r="U540" s="1556">
        <f t="shared" si="133"/>
        <v>0</v>
      </c>
      <c r="V540" s="1556">
        <f t="shared" si="134"/>
        <v>0</v>
      </c>
      <c r="W540" s="1645"/>
      <c r="X540" s="1578" t="str">
        <f>_xlfn.XLOOKUP(事故加停電時間!$B540,饋線資料表[饋線
代號],饋線資料表[S/S],"找不到")</f>
        <v>找不到</v>
      </c>
      <c r="Y540" s="1578" t="str">
        <f>_xlfn.XLOOKUP(事故加停電時間!$B540,饋線資料表[饋線
代號],饋線資料表[饋線別],"找不到")</f>
        <v>找不到</v>
      </c>
      <c r="Z540" s="1579"/>
      <c r="AA540" s="1778" t="e">
        <f>VLOOKUP(AB540,'69線名'!$K$4:$L$114,2, )</f>
        <v>#N/A</v>
      </c>
      <c r="AB540" s="1763"/>
      <c r="AC540" s="1600"/>
      <c r="AD540" s="1578"/>
      <c r="AE540" s="1583">
        <f>_xlfn.XLOOKUP(事故加停電時間!$B540,線名!$A$4:$A$3600,線名!$S$4:$S$3600,"找不到")</f>
        <v>0</v>
      </c>
      <c r="AF540" s="1795"/>
      <c r="AG540" s="1585"/>
      <c r="AH540" s="1586"/>
    </row>
    <row r="541" spans="2:34" ht="14.45" customHeight="1">
      <c r="B541" s="1754"/>
      <c r="C541" s="1755"/>
      <c r="D541" s="1750"/>
      <c r="E541" s="1553"/>
      <c r="F541" s="1553"/>
      <c r="G541" s="1554">
        <f t="shared" si="63"/>
        <v>0</v>
      </c>
      <c r="H541" s="1554">
        <f t="shared" si="64"/>
        <v>0</v>
      </c>
      <c r="I541" s="1650"/>
      <c r="J541" s="1650"/>
      <c r="K541" s="1556">
        <f t="shared" si="65"/>
        <v>0</v>
      </c>
      <c r="L541" s="1556">
        <f t="shared" si="66"/>
        <v>0</v>
      </c>
      <c r="M541" s="1650"/>
      <c r="N541" s="1650"/>
      <c r="O541" s="1556">
        <f t="shared" si="67"/>
        <v>0</v>
      </c>
      <c r="P541" s="1556">
        <f t="shared" si="68"/>
        <v>0</v>
      </c>
      <c r="Q541" s="1556"/>
      <c r="R541" s="1557">
        <f t="shared" si="135"/>
        <v>0</v>
      </c>
      <c r="S541" s="1557">
        <f t="shared" si="136"/>
        <v>0</v>
      </c>
      <c r="T541" s="1556">
        <f t="shared" si="137"/>
        <v>0</v>
      </c>
      <c r="U541" s="1556">
        <f t="shared" si="133"/>
        <v>0</v>
      </c>
      <c r="V541" s="1556">
        <f t="shared" si="134"/>
        <v>0</v>
      </c>
      <c r="W541" s="1651"/>
      <c r="X541" s="1560" t="str">
        <f>_xlfn.XLOOKUP(事故加停電時間!$B541,饋線資料表[饋線
代號],饋線資料表[S/S],"找不到")</f>
        <v>找不到</v>
      </c>
      <c r="Y541" s="1560" t="str">
        <f>_xlfn.XLOOKUP(事故加停電時間!$B541,饋線資料表[饋線
代號],饋線資料表[饋線別],"找不到")</f>
        <v>找不到</v>
      </c>
      <c r="Z541" s="1589"/>
      <c r="AA541" s="1781" t="e">
        <f>VLOOKUP(AB541,'69線名'!$K$4:$L$114,2, )</f>
        <v>#N/A</v>
      </c>
      <c r="AB541" s="1757"/>
      <c r="AC541" s="1595"/>
      <c r="AD541" s="1560"/>
      <c r="AE541" s="1564">
        <f>_xlfn.XLOOKUP(事故加停電時間!$B541,線名!$A$4:$A$3600,線名!$S$4:$S$3600,"找不到")</f>
        <v>0</v>
      </c>
      <c r="AF541" s="1794"/>
      <c r="AG541" s="1566"/>
      <c r="AH541" s="1567"/>
    </row>
    <row r="542" spans="2:34" ht="14.45" customHeight="1">
      <c r="B542" s="1760"/>
      <c r="C542" s="1761"/>
      <c r="D542" s="1718"/>
      <c r="E542" s="1571"/>
      <c r="F542" s="1571"/>
      <c r="G542" s="1572">
        <f t="shared" si="63"/>
        <v>0</v>
      </c>
      <c r="H542" s="1572">
        <f t="shared" si="64"/>
        <v>0</v>
      </c>
      <c r="I542" s="1644"/>
      <c r="J542" s="1644"/>
      <c r="K542" s="1574">
        <f t="shared" si="65"/>
        <v>0</v>
      </c>
      <c r="L542" s="1574">
        <f t="shared" si="66"/>
        <v>0</v>
      </c>
      <c r="M542" s="1644"/>
      <c r="N542" s="1644"/>
      <c r="O542" s="1574">
        <f t="shared" si="67"/>
        <v>0</v>
      </c>
      <c r="P542" s="1574">
        <f t="shared" si="68"/>
        <v>0</v>
      </c>
      <c r="Q542" s="1574"/>
      <c r="R542" s="1575">
        <f t="shared" si="135"/>
        <v>0</v>
      </c>
      <c r="S542" s="1575">
        <f t="shared" si="136"/>
        <v>0</v>
      </c>
      <c r="T542" s="1574">
        <f t="shared" si="137"/>
        <v>0</v>
      </c>
      <c r="U542" s="1556">
        <f t="shared" si="133"/>
        <v>0</v>
      </c>
      <c r="V542" s="1556">
        <f t="shared" si="134"/>
        <v>0</v>
      </c>
      <c r="W542" s="1645"/>
      <c r="X542" s="1578" t="str">
        <f>_xlfn.XLOOKUP(事故加停電時間!$B542,饋線資料表[饋線
代號],饋線資料表[S/S],"找不到")</f>
        <v>找不到</v>
      </c>
      <c r="Y542" s="1578" t="str">
        <f>_xlfn.XLOOKUP(事故加停電時間!$B542,饋線資料表[饋線
代號],饋線資料表[饋線別],"找不到")</f>
        <v>找不到</v>
      </c>
      <c r="Z542" s="1579"/>
      <c r="AA542" s="1778" t="e">
        <f>VLOOKUP(AB542,'69線名'!$K$4:$L$114,2, )</f>
        <v>#N/A</v>
      </c>
      <c r="AB542" s="1763"/>
      <c r="AC542" s="1600"/>
      <c r="AD542" s="1578"/>
      <c r="AE542" s="1583">
        <f>_xlfn.XLOOKUP(事故加停電時間!$B542,線名!$A$4:$A$3600,線名!$S$4:$S$3600,"找不到")</f>
        <v>0</v>
      </c>
      <c r="AF542" s="1795"/>
      <c r="AG542" s="1585"/>
      <c r="AH542" s="1586"/>
    </row>
    <row r="543" spans="2:34" ht="14.45" customHeight="1">
      <c r="B543" s="1754"/>
      <c r="C543" s="1755"/>
      <c r="D543" s="1750"/>
      <c r="E543" s="1553"/>
      <c r="F543" s="1553"/>
      <c r="G543" s="1554">
        <f t="shared" si="63"/>
        <v>0</v>
      </c>
      <c r="H543" s="1554">
        <f t="shared" si="64"/>
        <v>0</v>
      </c>
      <c r="I543" s="1650"/>
      <c r="J543" s="1650"/>
      <c r="K543" s="1556">
        <f t="shared" si="65"/>
        <v>0</v>
      </c>
      <c r="L543" s="1556">
        <f t="shared" si="66"/>
        <v>0</v>
      </c>
      <c r="M543" s="1650"/>
      <c r="N543" s="1650"/>
      <c r="O543" s="1556">
        <f t="shared" si="67"/>
        <v>0</v>
      </c>
      <c r="P543" s="1556">
        <f t="shared" si="68"/>
        <v>0</v>
      </c>
      <c r="Q543" s="1556"/>
      <c r="R543" s="1557">
        <f t="shared" si="135"/>
        <v>0</v>
      </c>
      <c r="S543" s="1557">
        <f t="shared" si="136"/>
        <v>0</v>
      </c>
      <c r="T543" s="1556">
        <f t="shared" si="137"/>
        <v>0</v>
      </c>
      <c r="U543" s="1556">
        <f t="shared" si="133"/>
        <v>0</v>
      </c>
      <c r="V543" s="1556">
        <f t="shared" si="134"/>
        <v>0</v>
      </c>
      <c r="W543" s="1651"/>
      <c r="X543" s="1560" t="str">
        <f>_xlfn.XLOOKUP(事故加停電時間!$B543,饋線資料表[饋線
代號],饋線資料表[S/S],"找不到")</f>
        <v>找不到</v>
      </c>
      <c r="Y543" s="1560" t="str">
        <f>_xlfn.XLOOKUP(事故加停電時間!$B543,饋線資料表[饋線
代號],饋線資料表[饋線別],"找不到")</f>
        <v>找不到</v>
      </c>
      <c r="Z543" s="1589"/>
      <c r="AA543" s="1781" t="e">
        <f>VLOOKUP(AB543,'69線名'!$K$4:$L$114,2, )</f>
        <v>#N/A</v>
      </c>
      <c r="AB543" s="1757"/>
      <c r="AC543" s="1595"/>
      <c r="AD543" s="1560"/>
      <c r="AE543" s="1564">
        <f>_xlfn.XLOOKUP(事故加停電時間!$B543,線名!$A$4:$A$3600,線名!$S$4:$S$3600,"找不到")</f>
        <v>0</v>
      </c>
      <c r="AF543" s="1794"/>
      <c r="AG543" s="1566"/>
      <c r="AH543" s="1567"/>
    </row>
    <row r="544" spans="2:34" ht="14.45" customHeight="1">
      <c r="B544" s="1760"/>
      <c r="C544" s="1761"/>
      <c r="D544" s="1718"/>
      <c r="E544" s="1571"/>
      <c r="F544" s="1571"/>
      <c r="G544" s="1572">
        <f t="shared" si="63"/>
        <v>0</v>
      </c>
      <c r="H544" s="1572">
        <f t="shared" si="64"/>
        <v>0</v>
      </c>
      <c r="I544" s="1644"/>
      <c r="J544" s="1644"/>
      <c r="K544" s="1574">
        <f t="shared" si="65"/>
        <v>0</v>
      </c>
      <c r="L544" s="1574">
        <f t="shared" si="66"/>
        <v>0</v>
      </c>
      <c r="M544" s="1644"/>
      <c r="N544" s="1644"/>
      <c r="O544" s="1574">
        <f t="shared" si="67"/>
        <v>0</v>
      </c>
      <c r="P544" s="1574">
        <f t="shared" si="68"/>
        <v>0</v>
      </c>
      <c r="Q544" s="1574"/>
      <c r="R544" s="1575">
        <f t="shared" si="135"/>
        <v>0</v>
      </c>
      <c r="S544" s="1575">
        <f t="shared" si="136"/>
        <v>0</v>
      </c>
      <c r="T544" s="1574">
        <f t="shared" si="137"/>
        <v>0</v>
      </c>
      <c r="U544" s="1556">
        <f t="shared" si="133"/>
        <v>0</v>
      </c>
      <c r="V544" s="1556">
        <f t="shared" si="134"/>
        <v>0</v>
      </c>
      <c r="W544" s="1645"/>
      <c r="X544" s="1578" t="str">
        <f>_xlfn.XLOOKUP(事故加停電時間!$B544,饋線資料表[饋線
代號],饋線資料表[S/S],"找不到")</f>
        <v>找不到</v>
      </c>
      <c r="Y544" s="1578" t="str">
        <f>_xlfn.XLOOKUP(事故加停電時間!$B544,饋線資料表[饋線
代號],饋線資料表[饋線別],"找不到")</f>
        <v>找不到</v>
      </c>
      <c r="Z544" s="1579"/>
      <c r="AA544" s="1778" t="e">
        <f>VLOOKUP(AB544,'69線名'!$K$4:$L$114,2, )</f>
        <v>#N/A</v>
      </c>
      <c r="AB544" s="1763"/>
      <c r="AC544" s="1600"/>
      <c r="AD544" s="1578"/>
      <c r="AE544" s="1583">
        <f>_xlfn.XLOOKUP(事故加停電時間!$B544,線名!$A$4:$A$3600,線名!$S$4:$S$3600,"找不到")</f>
        <v>0</v>
      </c>
      <c r="AF544" s="1795"/>
      <c r="AG544" s="1585"/>
      <c r="AH544" s="1586"/>
    </row>
    <row r="545" spans="2:34" ht="14.45" customHeight="1">
      <c r="B545" s="1754"/>
      <c r="C545" s="1755"/>
      <c r="D545" s="1750"/>
      <c r="E545" s="1553"/>
      <c r="F545" s="1553"/>
      <c r="G545" s="1554">
        <f t="shared" si="63"/>
        <v>0</v>
      </c>
      <c r="H545" s="1554">
        <f t="shared" si="64"/>
        <v>0</v>
      </c>
      <c r="I545" s="1650"/>
      <c r="J545" s="1650"/>
      <c r="K545" s="1556">
        <f t="shared" si="65"/>
        <v>0</v>
      </c>
      <c r="L545" s="1556">
        <f t="shared" si="66"/>
        <v>0</v>
      </c>
      <c r="M545" s="1650"/>
      <c r="N545" s="1650"/>
      <c r="O545" s="1556">
        <f t="shared" si="67"/>
        <v>0</v>
      </c>
      <c r="P545" s="1556">
        <f t="shared" si="68"/>
        <v>0</v>
      </c>
      <c r="Q545" s="1556"/>
      <c r="R545" s="1557">
        <f t="shared" si="135"/>
        <v>0</v>
      </c>
      <c r="S545" s="1557">
        <f t="shared" si="136"/>
        <v>0</v>
      </c>
      <c r="T545" s="1556">
        <f t="shared" si="137"/>
        <v>0</v>
      </c>
      <c r="U545" s="1556">
        <f t="shared" si="133"/>
        <v>0</v>
      </c>
      <c r="V545" s="1556">
        <f t="shared" si="134"/>
        <v>0</v>
      </c>
      <c r="W545" s="1651"/>
      <c r="X545" s="1560" t="str">
        <f>_xlfn.XLOOKUP(事故加停電時間!$B545,饋線資料表[饋線
代號],饋線資料表[S/S],"找不到")</f>
        <v>找不到</v>
      </c>
      <c r="Y545" s="1560" t="str">
        <f>_xlfn.XLOOKUP(事故加停電時間!$B545,饋線資料表[饋線
代號],饋線資料表[饋線別],"找不到")</f>
        <v>找不到</v>
      </c>
      <c r="Z545" s="1589"/>
      <c r="AA545" s="1781" t="e">
        <f>VLOOKUP(AB545,'69線名'!$K$4:$L$114,2, )</f>
        <v>#N/A</v>
      </c>
      <c r="AB545" s="1757"/>
      <c r="AC545" s="1595"/>
      <c r="AD545" s="1560"/>
      <c r="AE545" s="1564">
        <f>_xlfn.XLOOKUP(事故加停電時間!$B545,線名!$A$4:$A$3600,線名!$S$4:$S$3600,"找不到")</f>
        <v>0</v>
      </c>
      <c r="AF545" s="1794"/>
      <c r="AG545" s="1566"/>
      <c r="AH545" s="1567"/>
    </row>
    <row r="546" spans="2:34" ht="14.45" customHeight="1">
      <c r="B546" s="1760"/>
      <c r="C546" s="1761"/>
      <c r="D546" s="1718"/>
      <c r="E546" s="1571"/>
      <c r="F546" s="1571"/>
      <c r="G546" s="1572">
        <f t="shared" si="63"/>
        <v>0</v>
      </c>
      <c r="H546" s="1572">
        <f t="shared" si="64"/>
        <v>0</v>
      </c>
      <c r="I546" s="1644"/>
      <c r="J546" s="1644"/>
      <c r="K546" s="1574">
        <f t="shared" si="65"/>
        <v>0</v>
      </c>
      <c r="L546" s="1574">
        <f t="shared" si="66"/>
        <v>0</v>
      </c>
      <c r="M546" s="1644"/>
      <c r="N546" s="1644"/>
      <c r="O546" s="1574">
        <f t="shared" si="67"/>
        <v>0</v>
      </c>
      <c r="P546" s="1574">
        <f t="shared" si="68"/>
        <v>0</v>
      </c>
      <c r="Q546" s="1574"/>
      <c r="R546" s="1575">
        <f t="shared" si="135"/>
        <v>0</v>
      </c>
      <c r="S546" s="1575">
        <f t="shared" si="136"/>
        <v>0</v>
      </c>
      <c r="T546" s="1574">
        <f t="shared" si="137"/>
        <v>0</v>
      </c>
      <c r="U546" s="1556">
        <f t="shared" si="133"/>
        <v>0</v>
      </c>
      <c r="V546" s="1556">
        <f t="shared" si="134"/>
        <v>0</v>
      </c>
      <c r="W546" s="1645"/>
      <c r="X546" s="1578" t="str">
        <f>_xlfn.XLOOKUP(事故加停電時間!$B546,饋線資料表[饋線
代號],饋線資料表[S/S],"找不到")</f>
        <v>找不到</v>
      </c>
      <c r="Y546" s="1578" t="str">
        <f>_xlfn.XLOOKUP(事故加停電時間!$B546,饋線資料表[饋線
代號],饋線資料表[饋線別],"找不到")</f>
        <v>找不到</v>
      </c>
      <c r="Z546" s="1579"/>
      <c r="AA546" s="1778" t="e">
        <f>VLOOKUP(AB546,'69線名'!$K$4:$L$114,2, )</f>
        <v>#N/A</v>
      </c>
      <c r="AB546" s="1763"/>
      <c r="AC546" s="1600"/>
      <c r="AD546" s="1578"/>
      <c r="AE546" s="1583">
        <f>_xlfn.XLOOKUP(事故加停電時間!$B546,線名!$A$4:$A$3600,線名!$S$4:$S$3600,"找不到")</f>
        <v>0</v>
      </c>
      <c r="AF546" s="1795"/>
      <c r="AG546" s="1585"/>
      <c r="AH546" s="1586"/>
    </row>
    <row r="547" spans="2:34" ht="14.45" customHeight="1">
      <c r="B547" s="1754"/>
      <c r="C547" s="1755"/>
      <c r="D547" s="1750"/>
      <c r="E547" s="1553"/>
      <c r="F547" s="1553"/>
      <c r="G547" s="1554">
        <f t="shared" si="63"/>
        <v>0</v>
      </c>
      <c r="H547" s="1554">
        <f t="shared" si="64"/>
        <v>0</v>
      </c>
      <c r="I547" s="1650"/>
      <c r="J547" s="1650"/>
      <c r="K547" s="1556">
        <f t="shared" si="65"/>
        <v>0</v>
      </c>
      <c r="L547" s="1556">
        <f t="shared" si="66"/>
        <v>0</v>
      </c>
      <c r="M547" s="1650"/>
      <c r="N547" s="1650"/>
      <c r="O547" s="1556">
        <f t="shared" si="67"/>
        <v>0</v>
      </c>
      <c r="P547" s="1556">
        <f t="shared" si="68"/>
        <v>0</v>
      </c>
      <c r="Q547" s="1556"/>
      <c r="R547" s="1557">
        <f t="shared" si="135"/>
        <v>0</v>
      </c>
      <c r="S547" s="1557">
        <f t="shared" si="136"/>
        <v>0</v>
      </c>
      <c r="T547" s="1556">
        <f t="shared" si="137"/>
        <v>0</v>
      </c>
      <c r="U547" s="1556">
        <f t="shared" si="133"/>
        <v>0</v>
      </c>
      <c r="V547" s="1556">
        <f t="shared" si="134"/>
        <v>0</v>
      </c>
      <c r="W547" s="1651"/>
      <c r="X547" s="1560" t="str">
        <f>_xlfn.XLOOKUP(事故加停電時間!$B547,饋線資料表[饋線
代號],饋線資料表[S/S],"找不到")</f>
        <v>找不到</v>
      </c>
      <c r="Y547" s="1560" t="str">
        <f>_xlfn.XLOOKUP(事故加停電時間!$B547,饋線資料表[饋線
代號],饋線資料表[饋線別],"找不到")</f>
        <v>找不到</v>
      </c>
      <c r="Z547" s="1589"/>
      <c r="AA547" s="1781" t="e">
        <f>VLOOKUP(AB547,'69線名'!$K$4:$L$114,2, )</f>
        <v>#N/A</v>
      </c>
      <c r="AB547" s="1757"/>
      <c r="AC547" s="1595"/>
      <c r="AD547" s="1560"/>
      <c r="AE547" s="1564">
        <f>_xlfn.XLOOKUP(事故加停電時間!$B547,線名!$A$4:$A$3600,線名!$S$4:$S$3600,"找不到")</f>
        <v>0</v>
      </c>
      <c r="AF547" s="1794"/>
      <c r="AG547" s="1566"/>
      <c r="AH547" s="1567"/>
    </row>
    <row r="548" spans="2:34" ht="14.45" customHeight="1">
      <c r="B548" s="1760"/>
      <c r="C548" s="1761"/>
      <c r="D548" s="1718"/>
      <c r="E548" s="1571"/>
      <c r="F548" s="1571"/>
      <c r="G548" s="1572">
        <f t="shared" si="63"/>
        <v>0</v>
      </c>
      <c r="H548" s="1572">
        <f t="shared" si="64"/>
        <v>0</v>
      </c>
      <c r="I548" s="1644"/>
      <c r="J548" s="1644"/>
      <c r="K548" s="1574">
        <f t="shared" si="65"/>
        <v>0</v>
      </c>
      <c r="L548" s="1574">
        <f t="shared" si="66"/>
        <v>0</v>
      </c>
      <c r="M548" s="1644"/>
      <c r="N548" s="1644"/>
      <c r="O548" s="1574">
        <f t="shared" si="67"/>
        <v>0</v>
      </c>
      <c r="P548" s="1574">
        <f t="shared" si="68"/>
        <v>0</v>
      </c>
      <c r="Q548" s="1574"/>
      <c r="R548" s="1575">
        <f t="shared" si="135"/>
        <v>0</v>
      </c>
      <c r="S548" s="1575">
        <f t="shared" si="136"/>
        <v>0</v>
      </c>
      <c r="T548" s="1574">
        <f t="shared" si="137"/>
        <v>0</v>
      </c>
      <c r="U548" s="1556">
        <f t="shared" si="133"/>
        <v>0</v>
      </c>
      <c r="V548" s="1556">
        <f t="shared" si="134"/>
        <v>0</v>
      </c>
      <c r="W548" s="1645"/>
      <c r="X548" s="1578" t="str">
        <f>_xlfn.XLOOKUP(事故加停電時間!$B548,饋線資料表[饋線
代號],饋線資料表[S/S],"找不到")</f>
        <v>找不到</v>
      </c>
      <c r="Y548" s="1578" t="str">
        <f>_xlfn.XLOOKUP(事故加停電時間!$B548,饋線資料表[饋線
代號],饋線資料表[饋線別],"找不到")</f>
        <v>找不到</v>
      </c>
      <c r="Z548" s="1579"/>
      <c r="AA548" s="1778" t="e">
        <f>VLOOKUP(AB548,'69線名'!$K$4:$L$114,2, )</f>
        <v>#N/A</v>
      </c>
      <c r="AB548" s="1763"/>
      <c r="AC548" s="1600"/>
      <c r="AD548" s="1578"/>
      <c r="AE548" s="1583">
        <f>_xlfn.XLOOKUP(事故加停電時間!$B548,線名!$A$4:$A$3600,線名!$S$4:$S$3600,"找不到")</f>
        <v>0</v>
      </c>
      <c r="AF548" s="1795"/>
      <c r="AG548" s="1585"/>
      <c r="AH548" s="1586"/>
    </row>
    <row r="549" spans="2:34" ht="14.45" customHeight="1">
      <c r="B549" s="1754"/>
      <c r="C549" s="1755"/>
      <c r="D549" s="1750"/>
      <c r="E549" s="1553"/>
      <c r="F549" s="1553"/>
      <c r="G549" s="1554">
        <f t="shared" si="63"/>
        <v>0</v>
      </c>
      <c r="H549" s="1554">
        <f t="shared" si="64"/>
        <v>0</v>
      </c>
      <c r="I549" s="1650"/>
      <c r="J549" s="1650"/>
      <c r="K549" s="1556">
        <f t="shared" si="65"/>
        <v>0</v>
      </c>
      <c r="L549" s="1556">
        <f t="shared" si="66"/>
        <v>0</v>
      </c>
      <c r="M549" s="1650"/>
      <c r="N549" s="1650"/>
      <c r="O549" s="1556">
        <f t="shared" si="67"/>
        <v>0</v>
      </c>
      <c r="P549" s="1556">
        <f t="shared" si="68"/>
        <v>0</v>
      </c>
      <c r="Q549" s="1556"/>
      <c r="R549" s="1557">
        <f t="shared" si="135"/>
        <v>0</v>
      </c>
      <c r="S549" s="1557">
        <f t="shared" si="136"/>
        <v>0</v>
      </c>
      <c r="T549" s="1556">
        <f t="shared" si="137"/>
        <v>0</v>
      </c>
      <c r="U549" s="1556">
        <f t="shared" si="133"/>
        <v>0</v>
      </c>
      <c r="V549" s="1556">
        <f t="shared" si="134"/>
        <v>0</v>
      </c>
      <c r="W549" s="1651"/>
      <c r="X549" s="1560" t="str">
        <f>_xlfn.XLOOKUP(事故加停電時間!$B549,饋線資料表[饋線
代號],饋線資料表[S/S],"找不到")</f>
        <v>找不到</v>
      </c>
      <c r="Y549" s="1560" t="str">
        <f>_xlfn.XLOOKUP(事故加停電時間!$B549,饋線資料表[饋線
代號],饋線資料表[饋線別],"找不到")</f>
        <v>找不到</v>
      </c>
      <c r="Z549" s="1589"/>
      <c r="AA549" s="1781" t="e">
        <f>VLOOKUP(AB549,'69線名'!$K$4:$L$114,2, )</f>
        <v>#N/A</v>
      </c>
      <c r="AB549" s="1757"/>
      <c r="AC549" s="1595"/>
      <c r="AD549" s="1560"/>
      <c r="AE549" s="1564">
        <f>_xlfn.XLOOKUP(事故加停電時間!$B549,線名!$A$4:$A$3600,線名!$S$4:$S$3600,"找不到")</f>
        <v>0</v>
      </c>
      <c r="AF549" s="1794"/>
      <c r="AG549" s="1566"/>
      <c r="AH549" s="1567"/>
    </row>
    <row r="550" spans="2:34" ht="14.45" customHeight="1">
      <c r="B550" s="1760"/>
      <c r="C550" s="1761"/>
      <c r="D550" s="1718"/>
      <c r="E550" s="1571"/>
      <c r="F550" s="1571"/>
      <c r="G550" s="1572">
        <f t="shared" si="63"/>
        <v>0</v>
      </c>
      <c r="H550" s="1572">
        <f t="shared" si="64"/>
        <v>0</v>
      </c>
      <c r="I550" s="1644"/>
      <c r="J550" s="1644"/>
      <c r="K550" s="1574">
        <f t="shared" si="65"/>
        <v>0</v>
      </c>
      <c r="L550" s="1574">
        <f t="shared" si="66"/>
        <v>0</v>
      </c>
      <c r="M550" s="1644"/>
      <c r="N550" s="1644"/>
      <c r="O550" s="1574">
        <f t="shared" si="67"/>
        <v>0</v>
      </c>
      <c r="P550" s="1574">
        <f t="shared" si="68"/>
        <v>0</v>
      </c>
      <c r="Q550" s="1574"/>
      <c r="R550" s="1575">
        <f t="shared" si="135"/>
        <v>0</v>
      </c>
      <c r="S550" s="1575">
        <f t="shared" si="136"/>
        <v>0</v>
      </c>
      <c r="T550" s="1574">
        <f t="shared" si="137"/>
        <v>0</v>
      </c>
      <c r="U550" s="1556">
        <f t="shared" si="133"/>
        <v>0</v>
      </c>
      <c r="V550" s="1556">
        <f t="shared" si="134"/>
        <v>0</v>
      </c>
      <c r="W550" s="1645"/>
      <c r="X550" s="1578" t="str">
        <f>_xlfn.XLOOKUP(事故加停電時間!$B550,饋線資料表[饋線
代號],饋線資料表[S/S],"找不到")</f>
        <v>找不到</v>
      </c>
      <c r="Y550" s="1578" t="str">
        <f>_xlfn.XLOOKUP(事故加停電時間!$B550,饋線資料表[饋線
代號],饋線資料表[饋線別],"找不到")</f>
        <v>找不到</v>
      </c>
      <c r="Z550" s="1579"/>
      <c r="AA550" s="1778" t="e">
        <f>VLOOKUP(AB550,'69線名'!$K$4:$L$114,2, )</f>
        <v>#N/A</v>
      </c>
      <c r="AB550" s="1763"/>
      <c r="AC550" s="1600"/>
      <c r="AD550" s="1578"/>
      <c r="AE550" s="1583">
        <f>_xlfn.XLOOKUP(事故加停電時間!$B550,線名!$A$4:$A$3600,線名!$S$4:$S$3600,"找不到")</f>
        <v>0</v>
      </c>
      <c r="AF550" s="1795"/>
      <c r="AG550" s="1585"/>
      <c r="AH550" s="1586"/>
    </row>
    <row r="551" spans="2:34" ht="14.45" customHeight="1">
      <c r="B551" s="1754"/>
      <c r="C551" s="1755"/>
      <c r="D551" s="1750"/>
      <c r="E551" s="1553"/>
      <c r="F551" s="1553"/>
      <c r="G551" s="1554">
        <f t="shared" si="63"/>
        <v>0</v>
      </c>
      <c r="H551" s="1554">
        <f t="shared" si="64"/>
        <v>0</v>
      </c>
      <c r="I551" s="1650"/>
      <c r="J551" s="1650"/>
      <c r="K551" s="1556">
        <f t="shared" si="65"/>
        <v>0</v>
      </c>
      <c r="L551" s="1556">
        <f t="shared" si="66"/>
        <v>0</v>
      </c>
      <c r="M551" s="1650"/>
      <c r="N551" s="1650"/>
      <c r="O551" s="1556">
        <f t="shared" si="67"/>
        <v>0</v>
      </c>
      <c r="P551" s="1556">
        <f t="shared" si="68"/>
        <v>0</v>
      </c>
      <c r="Q551" s="1556"/>
      <c r="R551" s="1557">
        <f t="shared" si="135"/>
        <v>0</v>
      </c>
      <c r="S551" s="1557">
        <f t="shared" si="136"/>
        <v>0</v>
      </c>
      <c r="T551" s="1556">
        <f t="shared" si="137"/>
        <v>0</v>
      </c>
      <c r="U551" s="1556">
        <f t="shared" si="133"/>
        <v>0</v>
      </c>
      <c r="V551" s="1556">
        <f t="shared" si="134"/>
        <v>0</v>
      </c>
      <c r="W551" s="1651"/>
      <c r="X551" s="1560" t="str">
        <f>_xlfn.XLOOKUP(事故加停電時間!$B551,饋線資料表[饋線
代號],饋線資料表[S/S],"找不到")</f>
        <v>找不到</v>
      </c>
      <c r="Y551" s="1560" t="str">
        <f>_xlfn.XLOOKUP(事故加停電時間!$B551,饋線資料表[饋線
代號],饋線資料表[饋線別],"找不到")</f>
        <v>找不到</v>
      </c>
      <c r="Z551" s="1589"/>
      <c r="AA551" s="1781" t="e">
        <f>VLOOKUP(AB551,'69線名'!$K$4:$L$114,2, )</f>
        <v>#N/A</v>
      </c>
      <c r="AB551" s="1757"/>
      <c r="AC551" s="1595"/>
      <c r="AD551" s="1560"/>
      <c r="AE551" s="1564">
        <f>_xlfn.XLOOKUP(事故加停電時間!$B551,線名!$A$4:$A$3600,線名!$S$4:$S$3600,"找不到")</f>
        <v>0</v>
      </c>
      <c r="AF551" s="1794"/>
      <c r="AG551" s="1566"/>
      <c r="AH551" s="1567"/>
    </row>
    <row r="552" spans="2:34" ht="14.45" customHeight="1">
      <c r="B552" s="1797"/>
      <c r="C552" s="1798"/>
      <c r="D552" s="1718"/>
      <c r="E552" s="1571"/>
      <c r="F552" s="1571"/>
      <c r="G552" s="1572">
        <f t="shared" si="63"/>
        <v>0</v>
      </c>
      <c r="H552" s="1572">
        <f t="shared" si="64"/>
        <v>0</v>
      </c>
      <c r="I552" s="1644"/>
      <c r="J552" s="1644"/>
      <c r="K552" s="1574">
        <f t="shared" si="65"/>
        <v>0</v>
      </c>
      <c r="L552" s="1574">
        <f t="shared" si="66"/>
        <v>0</v>
      </c>
      <c r="M552" s="1644"/>
      <c r="N552" s="1644"/>
      <c r="O552" s="1574">
        <f t="shared" si="67"/>
        <v>0</v>
      </c>
      <c r="P552" s="1574">
        <f t="shared" si="68"/>
        <v>0</v>
      </c>
      <c r="Q552" s="1644"/>
      <c r="R552" s="1644">
        <f t="shared" ref="R552:R562" si="138">Q552*N552/918878</f>
        <v>0</v>
      </c>
      <c r="S552" s="1574">
        <f t="shared" si="61"/>
        <v>0</v>
      </c>
      <c r="T552" s="1574">
        <f t="shared" si="71"/>
        <v>0</v>
      </c>
      <c r="U552" s="1556">
        <f t="shared" si="133"/>
        <v>0</v>
      </c>
      <c r="V552" s="1556">
        <f t="shared" si="134"/>
        <v>0</v>
      </c>
      <c r="W552" s="1645"/>
      <c r="X552" s="1578" t="str">
        <f>_xlfn.XLOOKUP(事故加停電時間!$B552,饋線資料表[饋線
代號],饋線資料表[S/S],"找不到")</f>
        <v>找不到</v>
      </c>
      <c r="Y552" s="1578" t="str">
        <f>_xlfn.XLOOKUP(事故加停電時間!$B552,饋線資料表[饋線
代號],饋線資料表[饋線別],"找不到")</f>
        <v>找不到</v>
      </c>
      <c r="Z552" s="1579"/>
      <c r="AA552" s="1778" t="e">
        <f>VLOOKUP(AB552,'69線名'!$K$4:$L$114,2, )</f>
        <v>#N/A</v>
      </c>
      <c r="AB552" s="1763"/>
      <c r="AC552" s="1600"/>
      <c r="AD552" s="1578"/>
      <c r="AE552" s="1583">
        <f>_xlfn.XLOOKUP(事故加停電時間!$B552,線名!$A$4:$A$3600,線名!$S$4:$S$3600,"找不到")</f>
        <v>0</v>
      </c>
      <c r="AF552" s="1795"/>
      <c r="AG552" s="1585">
        <f t="shared" ref="AG552:AG574" si="139">U552</f>
        <v>0</v>
      </c>
      <c r="AH552" s="1586"/>
    </row>
    <row r="553" spans="2:34" ht="14.45" customHeight="1">
      <c r="B553" s="1799"/>
      <c r="C553" s="1800"/>
      <c r="D553" s="1750"/>
      <c r="E553" s="1553"/>
      <c r="F553" s="1553"/>
      <c r="G553" s="1554">
        <f t="shared" si="63"/>
        <v>0</v>
      </c>
      <c r="H553" s="1554">
        <f t="shared" si="64"/>
        <v>0</v>
      </c>
      <c r="I553" s="1650"/>
      <c r="J553" s="1650"/>
      <c r="K553" s="1556">
        <f t="shared" si="65"/>
        <v>0</v>
      </c>
      <c r="L553" s="1556">
        <f t="shared" si="66"/>
        <v>0</v>
      </c>
      <c r="M553" s="1650"/>
      <c r="N553" s="1650"/>
      <c r="O553" s="1556">
        <f t="shared" si="67"/>
        <v>0</v>
      </c>
      <c r="P553" s="1556">
        <f t="shared" si="68"/>
        <v>0</v>
      </c>
      <c r="Q553" s="1556"/>
      <c r="R553" s="1650">
        <f t="shared" si="138"/>
        <v>0</v>
      </c>
      <c r="S553" s="1556">
        <f t="shared" si="61"/>
        <v>0</v>
      </c>
      <c r="T553" s="1556">
        <f t="shared" si="71"/>
        <v>0</v>
      </c>
      <c r="U553" s="1556">
        <f t="shared" si="133"/>
        <v>0</v>
      </c>
      <c r="V553" s="1556">
        <f t="shared" si="134"/>
        <v>0</v>
      </c>
      <c r="W553" s="1651"/>
      <c r="X553" s="1560" t="str">
        <f>_xlfn.XLOOKUP(事故加停電時間!$B553,饋線資料表[饋線
代號],饋線資料表[S/S],"找不到")</f>
        <v>找不到</v>
      </c>
      <c r="Y553" s="1560" t="str">
        <f>_xlfn.XLOOKUP(事故加停電時間!$B553,饋線資料表[饋線
代號],饋線資料表[饋線別],"找不到")</f>
        <v>找不到</v>
      </c>
      <c r="Z553" s="1589"/>
      <c r="AA553" s="1781" t="e">
        <f>VLOOKUP(AB553,'69線名'!$K$4:$L$114,2, )</f>
        <v>#N/A</v>
      </c>
      <c r="AB553" s="1757"/>
      <c r="AC553" s="1595"/>
      <c r="AD553" s="1560"/>
      <c r="AE553" s="1564">
        <f>_xlfn.XLOOKUP(事故加停電時間!$B553,線名!$A$4:$A$3600,線名!$S$4:$S$3600,"找不到")</f>
        <v>0</v>
      </c>
      <c r="AF553" s="1794"/>
      <c r="AG553" s="1566">
        <f t="shared" si="139"/>
        <v>0</v>
      </c>
      <c r="AH553" s="1567"/>
    </row>
    <row r="554" spans="2:34" ht="14.45" customHeight="1">
      <c r="B554" s="1797"/>
      <c r="C554" s="1798"/>
      <c r="D554" s="1718"/>
      <c r="E554" s="1571"/>
      <c r="F554" s="1571"/>
      <c r="G554" s="1572">
        <f t="shared" si="63"/>
        <v>0</v>
      </c>
      <c r="H554" s="1572">
        <f t="shared" si="64"/>
        <v>0</v>
      </c>
      <c r="I554" s="1644"/>
      <c r="J554" s="1644"/>
      <c r="K554" s="1574">
        <f t="shared" si="65"/>
        <v>0</v>
      </c>
      <c r="L554" s="1574">
        <f t="shared" si="66"/>
        <v>0</v>
      </c>
      <c r="M554" s="1644"/>
      <c r="N554" s="1644"/>
      <c r="O554" s="1574">
        <f t="shared" si="67"/>
        <v>0</v>
      </c>
      <c r="P554" s="1574">
        <f t="shared" si="68"/>
        <v>0</v>
      </c>
      <c r="Q554" s="1574"/>
      <c r="R554" s="1644">
        <f t="shared" si="138"/>
        <v>0</v>
      </c>
      <c r="S554" s="1574">
        <f t="shared" si="61"/>
        <v>0</v>
      </c>
      <c r="T554" s="1574">
        <f t="shared" si="71"/>
        <v>0</v>
      </c>
      <c r="U554" s="1556">
        <f t="shared" si="133"/>
        <v>0</v>
      </c>
      <c r="V554" s="1556">
        <f t="shared" si="134"/>
        <v>0</v>
      </c>
      <c r="W554" s="1645"/>
      <c r="X554" s="1578" t="str">
        <f>_xlfn.XLOOKUP(事故加停電時間!$B554,饋線資料表[饋線
代號],饋線資料表[S/S],"找不到")</f>
        <v>找不到</v>
      </c>
      <c r="Y554" s="1578" t="str">
        <f>_xlfn.XLOOKUP(事故加停電時間!$B554,饋線資料表[饋線
代號],饋線資料表[饋線別],"找不到")</f>
        <v>找不到</v>
      </c>
      <c r="Z554" s="1579"/>
      <c r="AA554" s="1778" t="e">
        <f>VLOOKUP(AB554,'69線名'!$K$4:$L$114,2, )</f>
        <v>#N/A</v>
      </c>
      <c r="AB554" s="1763"/>
      <c r="AC554" s="1600"/>
      <c r="AD554" s="1578"/>
      <c r="AE554" s="1583">
        <f>_xlfn.XLOOKUP(事故加停電時間!$B554,線名!$A$4:$A$3600,線名!$S$4:$S$3600,"找不到")</f>
        <v>0</v>
      </c>
      <c r="AF554" s="1795"/>
      <c r="AG554" s="1585">
        <f t="shared" si="139"/>
        <v>0</v>
      </c>
      <c r="AH554" s="1586"/>
    </row>
    <row r="555" spans="2:34" ht="14.45" customHeight="1">
      <c r="B555" s="1799"/>
      <c r="C555" s="1800"/>
      <c r="D555" s="1750"/>
      <c r="E555" s="1553"/>
      <c r="F555" s="1553"/>
      <c r="G555" s="1554">
        <f t="shared" si="63"/>
        <v>0</v>
      </c>
      <c r="H555" s="1554">
        <f t="shared" si="64"/>
        <v>0</v>
      </c>
      <c r="I555" s="1650"/>
      <c r="J555" s="1650"/>
      <c r="K555" s="1556">
        <f t="shared" si="65"/>
        <v>0</v>
      </c>
      <c r="L555" s="1556">
        <f t="shared" si="66"/>
        <v>0</v>
      </c>
      <c r="M555" s="1650"/>
      <c r="N555" s="1650"/>
      <c r="O555" s="1556">
        <f t="shared" si="67"/>
        <v>0</v>
      </c>
      <c r="P555" s="1556">
        <f t="shared" si="68"/>
        <v>0</v>
      </c>
      <c r="Q555" s="1556"/>
      <c r="R555" s="1557">
        <f t="shared" si="138"/>
        <v>0</v>
      </c>
      <c r="S555" s="1556">
        <f t="shared" si="61"/>
        <v>0</v>
      </c>
      <c r="T555" s="1556">
        <f t="shared" si="71"/>
        <v>0</v>
      </c>
      <c r="U555" s="1556">
        <f t="shared" si="133"/>
        <v>0</v>
      </c>
      <c r="V555" s="1556">
        <f t="shared" si="134"/>
        <v>0</v>
      </c>
      <c r="W555" s="1651"/>
      <c r="X555" s="1560" t="str">
        <f>_xlfn.XLOOKUP(事故加停電時間!$B555,饋線資料表[饋線
代號],饋線資料表[S/S],"找不到")</f>
        <v>找不到</v>
      </c>
      <c r="Y555" s="1560" t="str">
        <f>_xlfn.XLOOKUP(事故加停電時間!$B555,饋線資料表[饋線
代號],饋線資料表[饋線別],"找不到")</f>
        <v>找不到</v>
      </c>
      <c r="Z555" s="1589"/>
      <c r="AA555" s="1781" t="e">
        <f>VLOOKUP(AB555,'69線名'!$K$4:$L$114,2, )</f>
        <v>#N/A</v>
      </c>
      <c r="AB555" s="1757"/>
      <c r="AC555" s="1595"/>
      <c r="AD555" s="1560"/>
      <c r="AE555" s="1564">
        <f>_xlfn.XLOOKUP(事故加停電時間!$B555,線名!$A$4:$A$3600,線名!$S$4:$S$3600,"找不到")</f>
        <v>0</v>
      </c>
      <c r="AF555" s="1794"/>
      <c r="AG555" s="1566">
        <f t="shared" si="139"/>
        <v>0</v>
      </c>
      <c r="AH555" s="1567"/>
    </row>
    <row r="556" spans="2:34" ht="14.45" customHeight="1">
      <c r="B556" s="1797"/>
      <c r="C556" s="1798"/>
      <c r="D556" s="1718"/>
      <c r="E556" s="1571"/>
      <c r="F556" s="1571"/>
      <c r="G556" s="1572">
        <f t="shared" si="63"/>
        <v>0</v>
      </c>
      <c r="H556" s="1572">
        <f t="shared" si="64"/>
        <v>0</v>
      </c>
      <c r="I556" s="1644"/>
      <c r="J556" s="1644"/>
      <c r="K556" s="1574">
        <f t="shared" si="65"/>
        <v>0</v>
      </c>
      <c r="L556" s="1574">
        <f t="shared" si="66"/>
        <v>0</v>
      </c>
      <c r="M556" s="1644"/>
      <c r="N556" s="1644"/>
      <c r="O556" s="1574">
        <f t="shared" si="67"/>
        <v>0</v>
      </c>
      <c r="P556" s="1574">
        <f t="shared" si="68"/>
        <v>0</v>
      </c>
      <c r="Q556" s="1574"/>
      <c r="R556" s="1575">
        <f t="shared" si="138"/>
        <v>0</v>
      </c>
      <c r="S556" s="1574">
        <f t="shared" si="61"/>
        <v>0</v>
      </c>
      <c r="T556" s="1574">
        <f t="shared" si="71"/>
        <v>0</v>
      </c>
      <c r="U556" s="1556">
        <f t="shared" si="133"/>
        <v>0</v>
      </c>
      <c r="V556" s="1556">
        <f t="shared" si="134"/>
        <v>0</v>
      </c>
      <c r="W556" s="1645"/>
      <c r="X556" s="1578" t="str">
        <f>_xlfn.XLOOKUP(事故加停電時間!$B556,饋線資料表[饋線
代號],饋線資料表[S/S],"找不到")</f>
        <v>找不到</v>
      </c>
      <c r="Y556" s="1578" t="str">
        <f>_xlfn.XLOOKUP(事故加停電時間!$B556,饋線資料表[饋線
代號],饋線資料表[饋線別],"找不到")</f>
        <v>找不到</v>
      </c>
      <c r="Z556" s="1579"/>
      <c r="AA556" s="1778" t="e">
        <f>VLOOKUP(AB556,'69線名'!$K$4:$L$114,2, )</f>
        <v>#N/A</v>
      </c>
      <c r="AB556" s="1763"/>
      <c r="AC556" s="1600"/>
      <c r="AD556" s="1578"/>
      <c r="AE556" s="1583">
        <f>_xlfn.XLOOKUP(事故加停電時間!$B556,線名!$A$4:$A$3600,線名!$S$4:$S$3600,"找不到")</f>
        <v>0</v>
      </c>
      <c r="AF556" s="1795"/>
      <c r="AG556" s="1585">
        <f t="shared" si="139"/>
        <v>0</v>
      </c>
      <c r="AH556" s="1586"/>
    </row>
    <row r="557" spans="2:34" ht="14.45" customHeight="1">
      <c r="B557" s="1799"/>
      <c r="C557" s="1800"/>
      <c r="D557" s="1750"/>
      <c r="E557" s="1553"/>
      <c r="F557" s="1553"/>
      <c r="G557" s="1554">
        <f t="shared" si="63"/>
        <v>0</v>
      </c>
      <c r="H557" s="1554">
        <f t="shared" si="64"/>
        <v>0</v>
      </c>
      <c r="I557" s="1650"/>
      <c r="J557" s="1650"/>
      <c r="K557" s="1556">
        <f t="shared" si="65"/>
        <v>0</v>
      </c>
      <c r="L557" s="1556">
        <f t="shared" si="66"/>
        <v>0</v>
      </c>
      <c r="M557" s="1650"/>
      <c r="N557" s="1650"/>
      <c r="O557" s="1556">
        <f t="shared" si="67"/>
        <v>0</v>
      </c>
      <c r="P557" s="1556">
        <f t="shared" si="68"/>
        <v>0</v>
      </c>
      <c r="Q557" s="1556"/>
      <c r="R557" s="1557">
        <f t="shared" si="138"/>
        <v>0</v>
      </c>
      <c r="S557" s="1556">
        <f t="shared" si="61"/>
        <v>0</v>
      </c>
      <c r="T557" s="1556">
        <f t="shared" si="71"/>
        <v>0</v>
      </c>
      <c r="U557" s="1556">
        <f t="shared" si="133"/>
        <v>0</v>
      </c>
      <c r="V557" s="1556">
        <f t="shared" si="134"/>
        <v>0</v>
      </c>
      <c r="W557" s="1651"/>
      <c r="X557" s="1560" t="str">
        <f>_xlfn.XLOOKUP(事故加停電時間!$B557,饋線資料表[饋線
代號],饋線資料表[S/S],"找不到")</f>
        <v>找不到</v>
      </c>
      <c r="Y557" s="1560" t="str">
        <f>_xlfn.XLOOKUP(事故加停電時間!$B557,饋線資料表[饋線
代號],饋線資料表[饋線別],"找不到")</f>
        <v>找不到</v>
      </c>
      <c r="Z557" s="1589"/>
      <c r="AA557" s="1781" t="e">
        <f>VLOOKUP(AB557,'69線名'!$K$4:$L$114,2, )</f>
        <v>#N/A</v>
      </c>
      <c r="AB557" s="1757"/>
      <c r="AC557" s="1595"/>
      <c r="AD557" s="1560"/>
      <c r="AE557" s="1564">
        <f>_xlfn.XLOOKUP(事故加停電時間!$B557,線名!$A$4:$A$3600,線名!$S$4:$S$3600,"找不到")</f>
        <v>0</v>
      </c>
      <c r="AF557" s="1794"/>
      <c r="AG557" s="1566">
        <f t="shared" si="139"/>
        <v>0</v>
      </c>
      <c r="AH557" s="1567"/>
    </row>
    <row r="558" spans="2:34" ht="14.45" customHeight="1">
      <c r="B558" s="1797"/>
      <c r="C558" s="1798"/>
      <c r="D558" s="1718"/>
      <c r="E558" s="1571"/>
      <c r="F558" s="1571"/>
      <c r="G558" s="1572">
        <f t="shared" si="63"/>
        <v>0</v>
      </c>
      <c r="H558" s="1572">
        <f t="shared" si="64"/>
        <v>0</v>
      </c>
      <c r="I558" s="1644"/>
      <c r="J558" s="1644"/>
      <c r="K558" s="1574">
        <f t="shared" si="65"/>
        <v>0</v>
      </c>
      <c r="L558" s="1574">
        <f t="shared" si="66"/>
        <v>0</v>
      </c>
      <c r="M558" s="1644"/>
      <c r="N558" s="1644"/>
      <c r="O558" s="1574">
        <f t="shared" si="67"/>
        <v>0</v>
      </c>
      <c r="P558" s="1574">
        <f t="shared" si="68"/>
        <v>0</v>
      </c>
      <c r="Q558" s="1574"/>
      <c r="R558" s="1575">
        <f t="shared" si="138"/>
        <v>0</v>
      </c>
      <c r="S558" s="1574">
        <f t="shared" si="61"/>
        <v>0</v>
      </c>
      <c r="T558" s="1574">
        <f t="shared" si="71"/>
        <v>0</v>
      </c>
      <c r="U558" s="1556">
        <f t="shared" si="133"/>
        <v>0</v>
      </c>
      <c r="V558" s="1556">
        <f t="shared" si="134"/>
        <v>0</v>
      </c>
      <c r="W558" s="1645"/>
      <c r="X558" s="1578" t="str">
        <f>_xlfn.XLOOKUP(事故加停電時間!$B558,饋線資料表[饋線
代號],饋線資料表[S/S],"找不到")</f>
        <v>找不到</v>
      </c>
      <c r="Y558" s="1578" t="str">
        <f>_xlfn.XLOOKUP(事故加停電時間!$B558,饋線資料表[饋線
代號],饋線資料表[饋線別],"找不到")</f>
        <v>找不到</v>
      </c>
      <c r="Z558" s="1579"/>
      <c r="AA558" s="1778" t="e">
        <f>VLOOKUP(AB558,'69線名'!$K$4:$L$114,2, )</f>
        <v>#N/A</v>
      </c>
      <c r="AB558" s="1763"/>
      <c r="AC558" s="1600"/>
      <c r="AD558" s="1578"/>
      <c r="AE558" s="1583">
        <f>_xlfn.XLOOKUP(事故加停電時間!$B558,線名!$A$4:$A$3600,線名!$S$4:$S$3600,"找不到")</f>
        <v>0</v>
      </c>
      <c r="AF558" s="1795"/>
      <c r="AG558" s="1585">
        <f t="shared" si="139"/>
        <v>0</v>
      </c>
      <c r="AH558" s="1586"/>
    </row>
    <row r="559" spans="2:34" ht="14.45" customHeight="1">
      <c r="B559" s="1799"/>
      <c r="C559" s="1800"/>
      <c r="D559" s="1750"/>
      <c r="E559" s="1553"/>
      <c r="F559" s="1553"/>
      <c r="G559" s="1554">
        <f t="shared" si="63"/>
        <v>0</v>
      </c>
      <c r="H559" s="1554">
        <f t="shared" si="64"/>
        <v>0</v>
      </c>
      <c r="I559" s="1650"/>
      <c r="J559" s="1650"/>
      <c r="K559" s="1556">
        <f t="shared" si="65"/>
        <v>0</v>
      </c>
      <c r="L559" s="1556">
        <f t="shared" si="66"/>
        <v>0</v>
      </c>
      <c r="M559" s="1650"/>
      <c r="N559" s="1650"/>
      <c r="O559" s="1556">
        <f t="shared" si="67"/>
        <v>0</v>
      </c>
      <c r="P559" s="1556">
        <f t="shared" si="68"/>
        <v>0</v>
      </c>
      <c r="Q559" s="1556"/>
      <c r="R559" s="1557">
        <f t="shared" si="138"/>
        <v>0</v>
      </c>
      <c r="S559" s="1556">
        <f t="shared" si="61"/>
        <v>0</v>
      </c>
      <c r="T559" s="1556">
        <f t="shared" si="71"/>
        <v>0</v>
      </c>
      <c r="U559" s="1556">
        <f t="shared" si="133"/>
        <v>0</v>
      </c>
      <c r="V559" s="1556">
        <f t="shared" si="134"/>
        <v>0</v>
      </c>
      <c r="W559" s="1651"/>
      <c r="X559" s="1560" t="str">
        <f>_xlfn.XLOOKUP(事故加停電時間!$B559,饋線資料表[饋線
代號],饋線資料表[S/S],"找不到")</f>
        <v>找不到</v>
      </c>
      <c r="Y559" s="1560" t="str">
        <f>_xlfn.XLOOKUP(事故加停電時間!$B559,饋線資料表[饋線
代號],饋線資料表[饋線別],"找不到")</f>
        <v>找不到</v>
      </c>
      <c r="Z559" s="1589"/>
      <c r="AA559" s="1781" t="e">
        <f>VLOOKUP(AB559,'69線名'!$K$4:$L$114,2, )</f>
        <v>#N/A</v>
      </c>
      <c r="AB559" s="1757"/>
      <c r="AC559" s="1595"/>
      <c r="AD559" s="1560"/>
      <c r="AE559" s="1564">
        <f>_xlfn.XLOOKUP(事故加停電時間!$B559,線名!$A$4:$A$3600,線名!$S$4:$S$3600,"找不到")</f>
        <v>0</v>
      </c>
      <c r="AF559" s="1794"/>
      <c r="AG559" s="1566">
        <f t="shared" si="139"/>
        <v>0</v>
      </c>
      <c r="AH559" s="1567"/>
    </row>
    <row r="560" spans="2:34" ht="14.45" customHeight="1">
      <c r="B560" s="1797"/>
      <c r="C560" s="1798"/>
      <c r="D560" s="1718"/>
      <c r="E560" s="1571"/>
      <c r="F560" s="1571"/>
      <c r="G560" s="1572">
        <f t="shared" si="63"/>
        <v>0</v>
      </c>
      <c r="H560" s="1572">
        <f t="shared" si="64"/>
        <v>0</v>
      </c>
      <c r="I560" s="1644"/>
      <c r="J560" s="1644"/>
      <c r="K560" s="1574">
        <f t="shared" si="65"/>
        <v>0</v>
      </c>
      <c r="L560" s="1574">
        <f t="shared" si="66"/>
        <v>0</v>
      </c>
      <c r="M560" s="1644"/>
      <c r="N560" s="1644"/>
      <c r="O560" s="1574">
        <f t="shared" si="67"/>
        <v>0</v>
      </c>
      <c r="P560" s="1574">
        <f t="shared" si="68"/>
        <v>0</v>
      </c>
      <c r="Q560" s="1574"/>
      <c r="R560" s="1575">
        <f t="shared" si="138"/>
        <v>0</v>
      </c>
      <c r="S560" s="1574">
        <f t="shared" si="61"/>
        <v>0</v>
      </c>
      <c r="T560" s="1574">
        <f t="shared" si="71"/>
        <v>0</v>
      </c>
      <c r="U560" s="1556">
        <f t="shared" si="133"/>
        <v>0</v>
      </c>
      <c r="V560" s="1556">
        <f t="shared" si="134"/>
        <v>0</v>
      </c>
      <c r="W560" s="1645"/>
      <c r="X560" s="1578" t="str">
        <f>_xlfn.XLOOKUP(事故加停電時間!$B560,饋線資料表[饋線
代號],饋線資料表[S/S],"找不到")</f>
        <v>找不到</v>
      </c>
      <c r="Y560" s="1578" t="str">
        <f>_xlfn.XLOOKUP(事故加停電時間!$B560,饋線資料表[饋線
代號],饋線資料表[饋線別],"找不到")</f>
        <v>找不到</v>
      </c>
      <c r="Z560" s="1579"/>
      <c r="AA560" s="1778" t="e">
        <f>VLOOKUP(AB560,'69線名'!$K$4:$L$114,2, )</f>
        <v>#N/A</v>
      </c>
      <c r="AB560" s="1763"/>
      <c r="AC560" s="1600"/>
      <c r="AD560" s="1578"/>
      <c r="AE560" s="1583">
        <f>_xlfn.XLOOKUP(事故加停電時間!$B560,線名!$A$4:$A$3600,線名!$S$4:$S$3600,"找不到")</f>
        <v>0</v>
      </c>
      <c r="AF560" s="1795"/>
      <c r="AG560" s="1585">
        <f t="shared" si="139"/>
        <v>0</v>
      </c>
      <c r="AH560" s="1586"/>
    </row>
    <row r="561" spans="2:34" ht="14.45" customHeight="1">
      <c r="B561" s="1799"/>
      <c r="C561" s="1800"/>
      <c r="D561" s="1750"/>
      <c r="E561" s="1553"/>
      <c r="F561" s="1553"/>
      <c r="G561" s="1554">
        <f t="shared" si="63"/>
        <v>0</v>
      </c>
      <c r="H561" s="1554">
        <f t="shared" si="64"/>
        <v>0</v>
      </c>
      <c r="I561" s="1650"/>
      <c r="J561" s="1650"/>
      <c r="K561" s="1556">
        <f t="shared" si="65"/>
        <v>0</v>
      </c>
      <c r="L561" s="1556">
        <f t="shared" si="66"/>
        <v>0</v>
      </c>
      <c r="M561" s="1650"/>
      <c r="N561" s="1650"/>
      <c r="O561" s="1556">
        <f t="shared" si="67"/>
        <v>0</v>
      </c>
      <c r="P561" s="1556">
        <f t="shared" si="68"/>
        <v>0</v>
      </c>
      <c r="Q561" s="1556"/>
      <c r="R561" s="1557">
        <f t="shared" si="138"/>
        <v>0</v>
      </c>
      <c r="S561" s="1556">
        <f t="shared" si="61"/>
        <v>0</v>
      </c>
      <c r="T561" s="1556">
        <f t="shared" si="71"/>
        <v>0</v>
      </c>
      <c r="U561" s="1556">
        <f t="shared" si="133"/>
        <v>0</v>
      </c>
      <c r="V561" s="1556">
        <f t="shared" si="134"/>
        <v>0</v>
      </c>
      <c r="W561" s="1651"/>
      <c r="X561" s="1560" t="str">
        <f>_xlfn.XLOOKUP(事故加停電時間!$B561,饋線資料表[饋線
代號],饋線資料表[S/S],"找不到")</f>
        <v>找不到</v>
      </c>
      <c r="Y561" s="1560" t="str">
        <f>_xlfn.XLOOKUP(事故加停電時間!$B561,饋線資料表[饋線
代號],饋線資料表[饋線別],"找不到")</f>
        <v>找不到</v>
      </c>
      <c r="Z561" s="1589"/>
      <c r="AA561" s="1781" t="e">
        <f>VLOOKUP(AB561,'69線名'!$K$4:$L$114,2, )</f>
        <v>#N/A</v>
      </c>
      <c r="AB561" s="1757"/>
      <c r="AC561" s="1595"/>
      <c r="AD561" s="1560"/>
      <c r="AE561" s="1564">
        <f>_xlfn.XLOOKUP(事故加停電時間!$B561,線名!$A$4:$A$3600,線名!$S$4:$S$3600,"找不到")</f>
        <v>0</v>
      </c>
      <c r="AF561" s="1794"/>
      <c r="AG561" s="1566">
        <f t="shared" si="139"/>
        <v>0</v>
      </c>
      <c r="AH561" s="1567"/>
    </row>
    <row r="562" spans="2:34" ht="14.45" customHeight="1">
      <c r="B562" s="1797"/>
      <c r="C562" s="1798"/>
      <c r="D562" s="1718"/>
      <c r="E562" s="1571"/>
      <c r="F562" s="1571"/>
      <c r="G562" s="1572">
        <f t="shared" si="63"/>
        <v>0</v>
      </c>
      <c r="H562" s="1572">
        <f t="shared" si="64"/>
        <v>0</v>
      </c>
      <c r="I562" s="1644"/>
      <c r="J562" s="1644"/>
      <c r="K562" s="1574">
        <f t="shared" si="65"/>
        <v>0</v>
      </c>
      <c r="L562" s="1574">
        <f t="shared" si="66"/>
        <v>0</v>
      </c>
      <c r="M562" s="1644"/>
      <c r="N562" s="1644"/>
      <c r="O562" s="1574">
        <f t="shared" si="67"/>
        <v>0</v>
      </c>
      <c r="P562" s="1574">
        <f t="shared" si="68"/>
        <v>0</v>
      </c>
      <c r="Q562" s="1574"/>
      <c r="R562" s="1575">
        <f t="shared" si="138"/>
        <v>0</v>
      </c>
      <c r="S562" s="1574">
        <f t="shared" si="61"/>
        <v>0</v>
      </c>
      <c r="T562" s="1574">
        <f t="shared" si="71"/>
        <v>0</v>
      </c>
      <c r="U562" s="1556">
        <f t="shared" si="133"/>
        <v>0</v>
      </c>
      <c r="V562" s="1556">
        <f t="shared" si="134"/>
        <v>0</v>
      </c>
      <c r="W562" s="1645"/>
      <c r="X562" s="1578" t="str">
        <f>_xlfn.XLOOKUP(事故加停電時間!$B562,饋線資料表[饋線
代號],饋線資料表[S/S],"找不到")</f>
        <v>找不到</v>
      </c>
      <c r="Y562" s="1578" t="str">
        <f>_xlfn.XLOOKUP(事故加停電時間!$B562,饋線資料表[饋線
代號],饋線資料表[饋線別],"找不到")</f>
        <v>找不到</v>
      </c>
      <c r="Z562" s="1579"/>
      <c r="AA562" s="1778" t="e">
        <f>VLOOKUP(AB562,'69線名'!$K$4:$L$114,2, )</f>
        <v>#N/A</v>
      </c>
      <c r="AB562" s="1763"/>
      <c r="AC562" s="1600"/>
      <c r="AD562" s="1578"/>
      <c r="AE562" s="1583">
        <f>_xlfn.XLOOKUP(事故加停電時間!$B562,線名!$A$4:$A$3600,線名!$S$4:$S$3600,"找不到")</f>
        <v>0</v>
      </c>
      <c r="AF562" s="1795"/>
      <c r="AG562" s="1585">
        <f t="shared" si="139"/>
        <v>0</v>
      </c>
      <c r="AH562" s="1586"/>
    </row>
    <row r="563" spans="2:34" ht="14.45" customHeight="1">
      <c r="B563" s="1799"/>
      <c r="C563" s="1755"/>
      <c r="D563" s="1750"/>
      <c r="E563" s="1553"/>
      <c r="F563" s="1553"/>
      <c r="G563" s="1554">
        <f t="shared" si="63"/>
        <v>0</v>
      </c>
      <c r="H563" s="1554">
        <f t="shared" si="64"/>
        <v>0</v>
      </c>
      <c r="I563" s="1650"/>
      <c r="J563" s="1650"/>
      <c r="K563" s="1556">
        <f t="shared" si="65"/>
        <v>0</v>
      </c>
      <c r="L563" s="1556">
        <f t="shared" si="66"/>
        <v>0</v>
      </c>
      <c r="M563" s="1650"/>
      <c r="N563" s="1650"/>
      <c r="O563" s="1556">
        <f t="shared" si="67"/>
        <v>0</v>
      </c>
      <c r="P563" s="1556">
        <f t="shared" si="68"/>
        <v>0</v>
      </c>
      <c r="Q563" s="1556"/>
      <c r="R563" s="1557">
        <f t="shared" ref="R563:R574" si="140">Q563*N563/918878</f>
        <v>0</v>
      </c>
      <c r="S563" s="1556">
        <f t="shared" si="61"/>
        <v>0</v>
      </c>
      <c r="T563" s="1556">
        <f t="shared" si="71"/>
        <v>0</v>
      </c>
      <c r="U563" s="1556">
        <f t="shared" si="133"/>
        <v>0</v>
      </c>
      <c r="V563" s="1556">
        <f t="shared" si="134"/>
        <v>0</v>
      </c>
      <c r="W563" s="1651"/>
      <c r="X563" s="1560" t="str">
        <f>_xlfn.XLOOKUP(事故加停電時間!$B563,饋線資料表[饋線
代號],饋線資料表[S/S],"找不到")</f>
        <v>找不到</v>
      </c>
      <c r="Y563" s="1560" t="str">
        <f>_xlfn.XLOOKUP(事故加停電時間!$B563,饋線資料表[饋線
代號],饋線資料表[饋線別],"找不到")</f>
        <v>找不到</v>
      </c>
      <c r="Z563" s="1589"/>
      <c r="AA563" s="1781" t="e">
        <f>VLOOKUP(AB563,'69線名'!$K$4:$L$114,2, )</f>
        <v>#N/A</v>
      </c>
      <c r="AB563" s="1757"/>
      <c r="AC563" s="1595"/>
      <c r="AD563" s="1560"/>
      <c r="AE563" s="1564">
        <f>_xlfn.XLOOKUP(事故加停電時間!$B563,線名!$A$4:$A$3600,線名!$S$4:$S$3600,"找不到")</f>
        <v>0</v>
      </c>
      <c r="AF563" s="1794"/>
      <c r="AG563" s="1566">
        <f t="shared" si="139"/>
        <v>0</v>
      </c>
      <c r="AH563" s="1567"/>
    </row>
    <row r="564" spans="2:34" ht="14.45" customHeight="1">
      <c r="B564" s="1797"/>
      <c r="C564" s="1761"/>
      <c r="D564" s="1718"/>
      <c r="E564" s="1571"/>
      <c r="F564" s="1571"/>
      <c r="G564" s="1572">
        <f t="shared" si="63"/>
        <v>0</v>
      </c>
      <c r="H564" s="1572">
        <f t="shared" si="64"/>
        <v>0</v>
      </c>
      <c r="I564" s="1644"/>
      <c r="J564" s="1644"/>
      <c r="K564" s="1574">
        <f t="shared" si="65"/>
        <v>0</v>
      </c>
      <c r="L564" s="1574">
        <f t="shared" si="66"/>
        <v>0</v>
      </c>
      <c r="M564" s="1644"/>
      <c r="N564" s="1644"/>
      <c r="O564" s="1574">
        <f t="shared" si="67"/>
        <v>0</v>
      </c>
      <c r="P564" s="1574">
        <f t="shared" si="68"/>
        <v>0</v>
      </c>
      <c r="Q564" s="1574"/>
      <c r="R564" s="1575">
        <f t="shared" si="140"/>
        <v>0</v>
      </c>
      <c r="S564" s="1574">
        <f t="shared" si="61"/>
        <v>0</v>
      </c>
      <c r="T564" s="1574">
        <f t="shared" si="71"/>
        <v>0</v>
      </c>
      <c r="U564" s="1556">
        <f t="shared" si="133"/>
        <v>0</v>
      </c>
      <c r="V564" s="1556">
        <f t="shared" si="134"/>
        <v>0</v>
      </c>
      <c r="W564" s="1645"/>
      <c r="X564" s="1578" t="str">
        <f>_xlfn.XLOOKUP(事故加停電時間!$B564,饋線資料表[饋線
代號],饋線資料表[S/S],"找不到")</f>
        <v>找不到</v>
      </c>
      <c r="Y564" s="1578" t="str">
        <f>_xlfn.XLOOKUP(事故加停電時間!$B564,饋線資料表[饋線
代號],饋線資料表[饋線別],"找不到")</f>
        <v>找不到</v>
      </c>
      <c r="Z564" s="1579"/>
      <c r="AA564" s="1778" t="e">
        <f>VLOOKUP(AB564,'69線名'!$K$4:$L$114,2, )</f>
        <v>#N/A</v>
      </c>
      <c r="AB564" s="1763"/>
      <c r="AC564" s="1600"/>
      <c r="AD564" s="1578"/>
      <c r="AE564" s="1583">
        <f>_xlfn.XLOOKUP(事故加停電時間!$B564,線名!$A$4:$A$3600,線名!$S$4:$S$3600,"找不到")</f>
        <v>0</v>
      </c>
      <c r="AF564" s="1795"/>
      <c r="AG564" s="1585">
        <f t="shared" si="139"/>
        <v>0</v>
      </c>
      <c r="AH564" s="1586"/>
    </row>
    <row r="565" spans="2:34" ht="14.45" customHeight="1">
      <c r="B565" s="1799"/>
      <c r="C565" s="1755"/>
      <c r="D565" s="1750"/>
      <c r="E565" s="1553"/>
      <c r="F565" s="1553"/>
      <c r="G565" s="1554">
        <f t="shared" si="63"/>
        <v>0</v>
      </c>
      <c r="H565" s="1554">
        <f t="shared" si="64"/>
        <v>0</v>
      </c>
      <c r="I565" s="1650"/>
      <c r="J565" s="1650"/>
      <c r="K565" s="1556">
        <f t="shared" si="65"/>
        <v>0</v>
      </c>
      <c r="L565" s="1556">
        <f t="shared" si="66"/>
        <v>0</v>
      </c>
      <c r="M565" s="1650"/>
      <c r="N565" s="1650"/>
      <c r="O565" s="1556">
        <f t="shared" si="67"/>
        <v>0</v>
      </c>
      <c r="P565" s="1556">
        <f t="shared" si="68"/>
        <v>0</v>
      </c>
      <c r="Q565" s="1556"/>
      <c r="R565" s="1557">
        <f t="shared" si="140"/>
        <v>0</v>
      </c>
      <c r="S565" s="1556">
        <f t="shared" si="61"/>
        <v>0</v>
      </c>
      <c r="T565" s="1556">
        <f t="shared" si="71"/>
        <v>0</v>
      </c>
      <c r="U565" s="1556">
        <f t="shared" si="133"/>
        <v>0</v>
      </c>
      <c r="V565" s="1556">
        <f t="shared" si="134"/>
        <v>0</v>
      </c>
      <c r="W565" s="1651"/>
      <c r="X565" s="1560" t="str">
        <f>_xlfn.XLOOKUP(事故加停電時間!$B565,饋線資料表[饋線
代號],饋線資料表[S/S],"找不到")</f>
        <v>找不到</v>
      </c>
      <c r="Y565" s="1560" t="str">
        <f>_xlfn.XLOOKUP(事故加停電時間!$B565,饋線資料表[饋線
代號],饋線資料表[饋線別],"找不到")</f>
        <v>找不到</v>
      </c>
      <c r="Z565" s="1589"/>
      <c r="AA565" s="1781" t="e">
        <f>VLOOKUP(AB565,'69線名'!$K$4:$L$114,2, )</f>
        <v>#N/A</v>
      </c>
      <c r="AB565" s="1757"/>
      <c r="AC565" s="1595"/>
      <c r="AD565" s="1560"/>
      <c r="AE565" s="1564">
        <f>_xlfn.XLOOKUP(事故加停電時間!$B565,線名!$A$4:$A$3600,線名!$S$4:$S$3600,"找不到")</f>
        <v>0</v>
      </c>
      <c r="AF565" s="1794"/>
      <c r="AG565" s="1566">
        <f t="shared" si="139"/>
        <v>0</v>
      </c>
      <c r="AH565" s="1567"/>
    </row>
    <row r="566" spans="2:34" ht="14.45" customHeight="1">
      <c r="B566" s="1797"/>
      <c r="C566" s="1761"/>
      <c r="D566" s="1718"/>
      <c r="E566" s="1571"/>
      <c r="F566" s="1571"/>
      <c r="G566" s="1572">
        <f t="shared" si="63"/>
        <v>0</v>
      </c>
      <c r="H566" s="1572">
        <f t="shared" si="64"/>
        <v>0</v>
      </c>
      <c r="I566" s="1644"/>
      <c r="J566" s="1644"/>
      <c r="K566" s="1574">
        <f t="shared" si="65"/>
        <v>0</v>
      </c>
      <c r="L566" s="1574">
        <f t="shared" si="66"/>
        <v>0</v>
      </c>
      <c r="M566" s="1644"/>
      <c r="N566" s="1644"/>
      <c r="O566" s="1574">
        <f t="shared" si="67"/>
        <v>0</v>
      </c>
      <c r="P566" s="1574">
        <f t="shared" si="68"/>
        <v>0</v>
      </c>
      <c r="Q566" s="1574"/>
      <c r="R566" s="1575">
        <f t="shared" si="140"/>
        <v>0</v>
      </c>
      <c r="S566" s="1574">
        <f t="shared" si="61"/>
        <v>0</v>
      </c>
      <c r="T566" s="1574">
        <f t="shared" si="71"/>
        <v>0</v>
      </c>
      <c r="U566" s="1556">
        <f t="shared" si="133"/>
        <v>0</v>
      </c>
      <c r="V566" s="1556">
        <f t="shared" si="134"/>
        <v>0</v>
      </c>
      <c r="W566" s="1645"/>
      <c r="X566" s="1578" t="str">
        <f>_xlfn.XLOOKUP(事故加停電時間!$B566,饋線資料表[饋線
代號],饋線資料表[S/S],"找不到")</f>
        <v>找不到</v>
      </c>
      <c r="Y566" s="1578" t="str">
        <f>_xlfn.XLOOKUP(事故加停電時間!$B566,饋線資料表[饋線
代號],饋線資料表[饋線別],"找不到")</f>
        <v>找不到</v>
      </c>
      <c r="Z566" s="1579"/>
      <c r="AA566" s="1778" t="e">
        <f>VLOOKUP(AB566,'69線名'!$K$4:$L$114,2, )</f>
        <v>#N/A</v>
      </c>
      <c r="AB566" s="1763"/>
      <c r="AC566" s="1600"/>
      <c r="AD566" s="1578"/>
      <c r="AE566" s="1583">
        <f>_xlfn.XLOOKUP(事故加停電時間!$B566,線名!$A$4:$A$3600,線名!$S$4:$S$3600,"找不到")</f>
        <v>0</v>
      </c>
      <c r="AF566" s="1795"/>
      <c r="AG566" s="1585">
        <f t="shared" si="139"/>
        <v>0</v>
      </c>
      <c r="AH566" s="1586"/>
    </row>
    <row r="567" spans="2:34" ht="14.45" customHeight="1">
      <c r="B567" s="1799"/>
      <c r="C567" s="1755"/>
      <c r="D567" s="1750"/>
      <c r="E567" s="1553"/>
      <c r="F567" s="1553"/>
      <c r="G567" s="1554">
        <f t="shared" si="63"/>
        <v>0</v>
      </c>
      <c r="H567" s="1554">
        <f t="shared" si="64"/>
        <v>0</v>
      </c>
      <c r="I567" s="1650"/>
      <c r="J567" s="1650"/>
      <c r="K567" s="1556">
        <f t="shared" si="65"/>
        <v>0</v>
      </c>
      <c r="L567" s="1556">
        <f t="shared" si="66"/>
        <v>0</v>
      </c>
      <c r="M567" s="1650"/>
      <c r="N567" s="1650"/>
      <c r="O567" s="1556">
        <f t="shared" si="67"/>
        <v>0</v>
      </c>
      <c r="P567" s="1556">
        <f t="shared" si="68"/>
        <v>0</v>
      </c>
      <c r="Q567" s="1556"/>
      <c r="R567" s="1557">
        <f t="shared" si="140"/>
        <v>0</v>
      </c>
      <c r="S567" s="1556">
        <f t="shared" si="61"/>
        <v>0</v>
      </c>
      <c r="T567" s="1556">
        <f t="shared" si="71"/>
        <v>0</v>
      </c>
      <c r="U567" s="1556">
        <f t="shared" si="133"/>
        <v>0</v>
      </c>
      <c r="V567" s="1556">
        <f t="shared" si="134"/>
        <v>0</v>
      </c>
      <c r="W567" s="1651"/>
      <c r="X567" s="1560" t="str">
        <f>_xlfn.XLOOKUP(事故加停電時間!$B567,饋線資料表[饋線
代號],饋線資料表[S/S],"找不到")</f>
        <v>找不到</v>
      </c>
      <c r="Y567" s="1560" t="str">
        <f>_xlfn.XLOOKUP(事故加停電時間!$B567,饋線資料表[饋線
代號],饋線資料表[饋線別],"找不到")</f>
        <v>找不到</v>
      </c>
      <c r="Z567" s="1589"/>
      <c r="AA567" s="1781" t="e">
        <f>VLOOKUP(AB567,'69線名'!$K$4:$L$114,2, )</f>
        <v>#N/A</v>
      </c>
      <c r="AB567" s="1757"/>
      <c r="AC567" s="1595"/>
      <c r="AD567" s="1560"/>
      <c r="AE567" s="1564">
        <f>_xlfn.XLOOKUP(事故加停電時間!$B567,線名!$A$4:$A$3600,線名!$S$4:$S$3600,"找不到")</f>
        <v>0</v>
      </c>
      <c r="AF567" s="1794"/>
      <c r="AG567" s="1566">
        <f t="shared" si="139"/>
        <v>0</v>
      </c>
      <c r="AH567" s="1567"/>
    </row>
    <row r="568" spans="2:34" ht="14.45" customHeight="1">
      <c r="B568" s="1797"/>
      <c r="C568" s="1761"/>
      <c r="D568" s="1718"/>
      <c r="E568" s="1571"/>
      <c r="F568" s="1571"/>
      <c r="G568" s="1572">
        <f t="shared" si="63"/>
        <v>0</v>
      </c>
      <c r="H568" s="1572">
        <f t="shared" si="64"/>
        <v>0</v>
      </c>
      <c r="I568" s="1644"/>
      <c r="J568" s="1644"/>
      <c r="K568" s="1574">
        <f t="shared" si="65"/>
        <v>0</v>
      </c>
      <c r="L568" s="1574">
        <f t="shared" si="66"/>
        <v>0</v>
      </c>
      <c r="M568" s="1644"/>
      <c r="N568" s="1644"/>
      <c r="O568" s="1574">
        <f t="shared" si="67"/>
        <v>0</v>
      </c>
      <c r="P568" s="1574">
        <f t="shared" si="68"/>
        <v>0</v>
      </c>
      <c r="Q568" s="1574"/>
      <c r="R568" s="1575">
        <f t="shared" si="140"/>
        <v>0</v>
      </c>
      <c r="S568" s="1574">
        <f t="shared" si="61"/>
        <v>0</v>
      </c>
      <c r="T568" s="1574">
        <f t="shared" si="71"/>
        <v>0</v>
      </c>
      <c r="U568" s="1556">
        <f t="shared" si="133"/>
        <v>0</v>
      </c>
      <c r="V568" s="1556">
        <f t="shared" si="134"/>
        <v>0</v>
      </c>
      <c r="W568" s="1645"/>
      <c r="X568" s="1578" t="str">
        <f>_xlfn.XLOOKUP(事故加停電時間!$B568,饋線資料表[饋線
代號],饋線資料表[S/S],"找不到")</f>
        <v>找不到</v>
      </c>
      <c r="Y568" s="1578" t="str">
        <f>_xlfn.XLOOKUP(事故加停電時間!$B568,饋線資料表[饋線
代號],饋線資料表[饋線別],"找不到")</f>
        <v>找不到</v>
      </c>
      <c r="Z568" s="1579"/>
      <c r="AA568" s="1778" t="e">
        <f>VLOOKUP(AB568,'69線名'!$K$4:$L$114,2, )</f>
        <v>#N/A</v>
      </c>
      <c r="AB568" s="1763"/>
      <c r="AC568" s="1600"/>
      <c r="AD568" s="1578"/>
      <c r="AE568" s="1583">
        <f>_xlfn.XLOOKUP(事故加停電時間!$B568,線名!$A$4:$A$3600,線名!$S$4:$S$3600,"找不到")</f>
        <v>0</v>
      </c>
      <c r="AF568" s="1795"/>
      <c r="AG568" s="1585">
        <f t="shared" si="139"/>
        <v>0</v>
      </c>
      <c r="AH568" s="1586"/>
    </row>
    <row r="569" spans="2:34" ht="14.45" customHeight="1">
      <c r="B569" s="1799"/>
      <c r="C569" s="1755"/>
      <c r="D569" s="1750"/>
      <c r="E569" s="1553"/>
      <c r="F569" s="1553"/>
      <c r="G569" s="1554">
        <f t="shared" si="63"/>
        <v>0</v>
      </c>
      <c r="H569" s="1554">
        <f t="shared" si="64"/>
        <v>0</v>
      </c>
      <c r="I569" s="1650"/>
      <c r="J569" s="1650"/>
      <c r="K569" s="1556">
        <f t="shared" si="65"/>
        <v>0</v>
      </c>
      <c r="L569" s="1556">
        <f t="shared" si="66"/>
        <v>0</v>
      </c>
      <c r="M569" s="1650"/>
      <c r="N569" s="1650"/>
      <c r="O569" s="1556">
        <f t="shared" si="67"/>
        <v>0</v>
      </c>
      <c r="P569" s="1556">
        <f t="shared" si="68"/>
        <v>0</v>
      </c>
      <c r="Q569" s="1556"/>
      <c r="R569" s="1557">
        <f t="shared" si="140"/>
        <v>0</v>
      </c>
      <c r="S569" s="1556">
        <f t="shared" si="61"/>
        <v>0</v>
      </c>
      <c r="T569" s="1556">
        <f t="shared" si="71"/>
        <v>0</v>
      </c>
      <c r="U569" s="1556">
        <f t="shared" si="133"/>
        <v>0</v>
      </c>
      <c r="V569" s="1556">
        <f t="shared" si="134"/>
        <v>0</v>
      </c>
      <c r="W569" s="1651"/>
      <c r="X569" s="1560" t="str">
        <f>_xlfn.XLOOKUP(事故加停電時間!$B569,饋線資料表[饋線
代號],饋線資料表[S/S],"找不到")</f>
        <v>找不到</v>
      </c>
      <c r="Y569" s="1560" t="str">
        <f>_xlfn.XLOOKUP(事故加停電時間!$B569,饋線資料表[饋線
代號],饋線資料表[饋線別],"找不到")</f>
        <v>找不到</v>
      </c>
      <c r="Z569" s="1589"/>
      <c r="AA569" s="1781" t="e">
        <f>VLOOKUP(AB569,'69線名'!$K$4:$L$114,2, )</f>
        <v>#N/A</v>
      </c>
      <c r="AB569" s="1757"/>
      <c r="AC569" s="1595"/>
      <c r="AD569" s="1560"/>
      <c r="AE569" s="1564">
        <f>_xlfn.XLOOKUP(事故加停電時間!$B569,線名!$A$4:$A$3600,線名!$S$4:$S$3600,"找不到")</f>
        <v>0</v>
      </c>
      <c r="AF569" s="1794"/>
      <c r="AG569" s="1566">
        <f t="shared" si="139"/>
        <v>0</v>
      </c>
      <c r="AH569" s="1567"/>
    </row>
    <row r="570" spans="2:34" ht="14.45" customHeight="1">
      <c r="B570" s="1797"/>
      <c r="C570" s="1761"/>
      <c r="D570" s="1718"/>
      <c r="E570" s="1571"/>
      <c r="F570" s="1571"/>
      <c r="G570" s="1572">
        <f t="shared" si="63"/>
        <v>0</v>
      </c>
      <c r="H570" s="1572">
        <f t="shared" si="64"/>
        <v>0</v>
      </c>
      <c r="I570" s="1644"/>
      <c r="J570" s="1644"/>
      <c r="K570" s="1574">
        <f t="shared" si="65"/>
        <v>0</v>
      </c>
      <c r="L570" s="1574">
        <f t="shared" si="66"/>
        <v>0</v>
      </c>
      <c r="M570" s="1644"/>
      <c r="N570" s="1644"/>
      <c r="O570" s="1574">
        <f t="shared" si="67"/>
        <v>0</v>
      </c>
      <c r="P570" s="1574">
        <f t="shared" si="68"/>
        <v>0</v>
      </c>
      <c r="Q570" s="1574"/>
      <c r="R570" s="1575">
        <f t="shared" si="140"/>
        <v>0</v>
      </c>
      <c r="S570" s="1574">
        <f t="shared" si="61"/>
        <v>0</v>
      </c>
      <c r="T570" s="1574">
        <f t="shared" si="71"/>
        <v>0</v>
      </c>
      <c r="U570" s="1556">
        <f t="shared" si="133"/>
        <v>0</v>
      </c>
      <c r="V570" s="1556">
        <f t="shared" si="134"/>
        <v>0</v>
      </c>
      <c r="W570" s="1645"/>
      <c r="X570" s="1578" t="str">
        <f>_xlfn.XLOOKUP(事故加停電時間!$B570,饋線資料表[饋線
代號],饋線資料表[S/S],"找不到")</f>
        <v>找不到</v>
      </c>
      <c r="Y570" s="1578" t="str">
        <f>_xlfn.XLOOKUP(事故加停電時間!$B570,饋線資料表[饋線
代號],饋線資料表[饋線別],"找不到")</f>
        <v>找不到</v>
      </c>
      <c r="Z570" s="1579"/>
      <c r="AA570" s="1778" t="e">
        <f>VLOOKUP(AB570,'69線名'!$K$4:$L$114,2, )</f>
        <v>#N/A</v>
      </c>
      <c r="AB570" s="1763"/>
      <c r="AC570" s="1600"/>
      <c r="AD570" s="1578"/>
      <c r="AE570" s="1583">
        <f>_xlfn.XLOOKUP(事故加停電時間!$B570,線名!$A$4:$A$3600,線名!$S$4:$S$3600,"找不到")</f>
        <v>0</v>
      </c>
      <c r="AF570" s="1795"/>
      <c r="AG570" s="1585">
        <f t="shared" si="139"/>
        <v>0</v>
      </c>
      <c r="AH570" s="1586"/>
    </row>
    <row r="571" spans="2:34" ht="14.45" customHeight="1">
      <c r="B571" s="1799"/>
      <c r="C571" s="1755"/>
      <c r="D571" s="1750"/>
      <c r="E571" s="1553"/>
      <c r="F571" s="1553"/>
      <c r="G571" s="1554">
        <f t="shared" si="63"/>
        <v>0</v>
      </c>
      <c r="H571" s="1554">
        <f t="shared" si="64"/>
        <v>0</v>
      </c>
      <c r="I571" s="1650"/>
      <c r="J571" s="1650"/>
      <c r="K571" s="1556">
        <f t="shared" si="65"/>
        <v>0</v>
      </c>
      <c r="L571" s="1556">
        <f t="shared" si="66"/>
        <v>0</v>
      </c>
      <c r="M571" s="1650"/>
      <c r="N571" s="1650"/>
      <c r="O571" s="1556">
        <f t="shared" si="67"/>
        <v>0</v>
      </c>
      <c r="P571" s="1556">
        <f t="shared" si="68"/>
        <v>0</v>
      </c>
      <c r="Q571" s="1556"/>
      <c r="R571" s="1557">
        <f t="shared" si="140"/>
        <v>0</v>
      </c>
      <c r="S571" s="1556">
        <f t="shared" si="61"/>
        <v>0</v>
      </c>
      <c r="T571" s="1556">
        <f t="shared" si="71"/>
        <v>0</v>
      </c>
      <c r="U571" s="1556">
        <f t="shared" si="133"/>
        <v>0</v>
      </c>
      <c r="V571" s="1556">
        <f t="shared" si="134"/>
        <v>0</v>
      </c>
      <c r="W571" s="1651"/>
      <c r="X571" s="1560" t="str">
        <f>_xlfn.XLOOKUP(事故加停電時間!$B571,饋線資料表[饋線
代號],饋線資料表[S/S],"找不到")</f>
        <v>找不到</v>
      </c>
      <c r="Y571" s="1560" t="str">
        <f>_xlfn.XLOOKUP(事故加停電時間!$B571,饋線資料表[饋線
代號],饋線資料表[饋線別],"找不到")</f>
        <v>找不到</v>
      </c>
      <c r="Z571" s="1589"/>
      <c r="AA571" s="1781" t="e">
        <f>VLOOKUP(AB571,'69線名'!$K$4:$L$114,2, )</f>
        <v>#N/A</v>
      </c>
      <c r="AB571" s="1757"/>
      <c r="AC571" s="1595"/>
      <c r="AD571" s="1560"/>
      <c r="AE571" s="1564">
        <f>_xlfn.XLOOKUP(事故加停電時間!$B571,線名!$A$4:$A$3600,線名!$S$4:$S$3600,"找不到")</f>
        <v>0</v>
      </c>
      <c r="AF571" s="1794"/>
      <c r="AG571" s="1566">
        <f t="shared" si="139"/>
        <v>0</v>
      </c>
      <c r="AH571" s="1567"/>
    </row>
    <row r="572" spans="2:34" ht="14.45" customHeight="1">
      <c r="B572" s="1797"/>
      <c r="C572" s="1761"/>
      <c r="D572" s="1718"/>
      <c r="E572" s="1571"/>
      <c r="F572" s="1571"/>
      <c r="G572" s="1572">
        <f t="shared" si="63"/>
        <v>0</v>
      </c>
      <c r="H572" s="1572">
        <f t="shared" si="64"/>
        <v>0</v>
      </c>
      <c r="I572" s="1644"/>
      <c r="J572" s="1644"/>
      <c r="K572" s="1574">
        <f t="shared" si="65"/>
        <v>0</v>
      </c>
      <c r="L572" s="1574">
        <f t="shared" si="66"/>
        <v>0</v>
      </c>
      <c r="M572" s="1644"/>
      <c r="N572" s="1644"/>
      <c r="O572" s="1574">
        <f t="shared" si="67"/>
        <v>0</v>
      </c>
      <c r="P572" s="1574">
        <f t="shared" si="68"/>
        <v>0</v>
      </c>
      <c r="Q572" s="1574"/>
      <c r="R572" s="1575">
        <f t="shared" si="140"/>
        <v>0</v>
      </c>
      <c r="S572" s="1574">
        <f t="shared" si="61"/>
        <v>0</v>
      </c>
      <c r="T572" s="1574">
        <f t="shared" si="71"/>
        <v>0</v>
      </c>
      <c r="U572" s="1556">
        <f t="shared" si="133"/>
        <v>0</v>
      </c>
      <c r="V572" s="1556">
        <f t="shared" si="134"/>
        <v>0</v>
      </c>
      <c r="W572" s="1645"/>
      <c r="X572" s="1578" t="str">
        <f>_xlfn.XLOOKUP(事故加停電時間!$B572,饋線資料表[饋線
代號],饋線資料表[S/S],"找不到")</f>
        <v>找不到</v>
      </c>
      <c r="Y572" s="1578" t="str">
        <f>_xlfn.XLOOKUP(事故加停電時間!$B572,饋線資料表[饋線
代號],饋線資料表[饋線別],"找不到")</f>
        <v>找不到</v>
      </c>
      <c r="Z572" s="1579"/>
      <c r="AA572" s="1778" t="e">
        <f>VLOOKUP(AB572,'69線名'!$K$4:$L$114,2, )</f>
        <v>#N/A</v>
      </c>
      <c r="AB572" s="1763"/>
      <c r="AC572" s="1600"/>
      <c r="AD572" s="1578"/>
      <c r="AE572" s="1583">
        <f>_xlfn.XLOOKUP(事故加停電時間!$B572,線名!$A$4:$A$3600,線名!$S$4:$S$3600,"找不到")</f>
        <v>0</v>
      </c>
      <c r="AF572" s="1795"/>
      <c r="AG572" s="1585">
        <f t="shared" si="139"/>
        <v>0</v>
      </c>
      <c r="AH572" s="1586"/>
    </row>
    <row r="573" spans="2:34" ht="14.45" customHeight="1">
      <c r="B573" s="1799"/>
      <c r="C573" s="1755"/>
      <c r="D573" s="1750"/>
      <c r="E573" s="1553"/>
      <c r="F573" s="1553"/>
      <c r="G573" s="1554">
        <f t="shared" si="63"/>
        <v>0</v>
      </c>
      <c r="H573" s="1554">
        <f t="shared" si="64"/>
        <v>0</v>
      </c>
      <c r="I573" s="1650"/>
      <c r="J573" s="1650"/>
      <c r="K573" s="1556">
        <f t="shared" si="65"/>
        <v>0</v>
      </c>
      <c r="L573" s="1556">
        <f t="shared" si="66"/>
        <v>0</v>
      </c>
      <c r="M573" s="1650"/>
      <c r="N573" s="1650"/>
      <c r="O573" s="1556">
        <f t="shared" si="67"/>
        <v>0</v>
      </c>
      <c r="P573" s="1556">
        <f t="shared" si="68"/>
        <v>0</v>
      </c>
      <c r="Q573" s="1556"/>
      <c r="R573" s="1557">
        <f t="shared" si="140"/>
        <v>0</v>
      </c>
      <c r="S573" s="1556">
        <f t="shared" si="61"/>
        <v>0</v>
      </c>
      <c r="T573" s="1556">
        <f t="shared" si="71"/>
        <v>0</v>
      </c>
      <c r="U573" s="1556">
        <f t="shared" si="133"/>
        <v>0</v>
      </c>
      <c r="V573" s="1556">
        <f t="shared" si="134"/>
        <v>0</v>
      </c>
      <c r="W573" s="1651"/>
      <c r="X573" s="1560" t="str">
        <f>_xlfn.XLOOKUP(事故加停電時間!$B573,饋線資料表[饋線
代號],饋線資料表[S/S],"找不到")</f>
        <v>找不到</v>
      </c>
      <c r="Y573" s="1560" t="str">
        <f>_xlfn.XLOOKUP(事故加停電時間!$B573,饋線資料表[饋線
代號],饋線資料表[饋線別],"找不到")</f>
        <v>找不到</v>
      </c>
      <c r="Z573" s="1589"/>
      <c r="AA573" s="1781" t="e">
        <f>VLOOKUP(AB573,'69線名'!$K$4:$L$114,2, )</f>
        <v>#N/A</v>
      </c>
      <c r="AB573" s="1757"/>
      <c r="AC573" s="1595"/>
      <c r="AD573" s="1560"/>
      <c r="AE573" s="1564">
        <f>_xlfn.XLOOKUP(事故加停電時間!$B573,線名!$A$4:$A$3600,線名!$S$4:$S$3600,"找不到")</f>
        <v>0</v>
      </c>
      <c r="AF573" s="1794"/>
      <c r="AG573" s="1566">
        <f t="shared" si="139"/>
        <v>0</v>
      </c>
      <c r="AH573" s="1567"/>
    </row>
    <row r="574" spans="2:34" ht="14.45" customHeight="1">
      <c r="B574" s="1801"/>
      <c r="C574" s="1802"/>
      <c r="D574" s="1803"/>
      <c r="E574" s="1804"/>
      <c r="F574" s="1804"/>
      <c r="G574" s="1805">
        <f t="shared" si="63"/>
        <v>0</v>
      </c>
      <c r="H574" s="1805">
        <f t="shared" si="64"/>
        <v>0</v>
      </c>
      <c r="I574" s="1806"/>
      <c r="J574" s="1806"/>
      <c r="K574" s="1807">
        <f t="shared" si="65"/>
        <v>0</v>
      </c>
      <c r="L574" s="1807">
        <f t="shared" si="66"/>
        <v>0</v>
      </c>
      <c r="M574" s="1806"/>
      <c r="N574" s="1806"/>
      <c r="O574" s="1807">
        <f t="shared" si="67"/>
        <v>0</v>
      </c>
      <c r="P574" s="1807">
        <f t="shared" si="68"/>
        <v>0</v>
      </c>
      <c r="Q574" s="1807"/>
      <c r="R574" s="1808">
        <f t="shared" si="140"/>
        <v>0</v>
      </c>
      <c r="S574" s="1807">
        <f t="shared" si="61"/>
        <v>0</v>
      </c>
      <c r="T574" s="1807">
        <f t="shared" si="71"/>
        <v>0</v>
      </c>
      <c r="U574" s="1556">
        <f t="shared" si="133"/>
        <v>0</v>
      </c>
      <c r="V574" s="1556">
        <f t="shared" si="134"/>
        <v>0</v>
      </c>
      <c r="W574" s="1809"/>
      <c r="X574" s="1810" t="str">
        <f>_xlfn.XLOOKUP(事故加停電時間!$B574,饋線資料表[饋線
代號],饋線資料表[S/S],"找不到")</f>
        <v>找不到</v>
      </c>
      <c r="Y574" s="1810" t="str">
        <f>_xlfn.XLOOKUP(事故加停電時間!$B574,饋線資料表[饋線
代號],饋線資料表[饋線別],"找不到")</f>
        <v>找不到</v>
      </c>
      <c r="Z574" s="1811"/>
      <c r="AA574" s="1812" t="e">
        <f>VLOOKUP(AB574,'69線名'!$K$4:$L$114,2, )</f>
        <v>#N/A</v>
      </c>
      <c r="AB574" s="1813"/>
      <c r="AC574" s="1814"/>
      <c r="AD574" s="1810"/>
      <c r="AE574" s="1815">
        <f>_xlfn.XLOOKUP(事故加停電時間!$B574,線名!$A$4:$A$3600,線名!$S$4:$S$3600,"找不到")</f>
        <v>0</v>
      </c>
      <c r="AF574" s="1816"/>
      <c r="AG574" s="1817">
        <f t="shared" si="139"/>
        <v>0</v>
      </c>
      <c r="AH574" s="1818"/>
    </row>
  </sheetData>
  <mergeCells count="8">
    <mergeCell ref="BJ1:BK1"/>
    <mergeCell ref="BN1:BO1"/>
    <mergeCell ref="BF1:BG1"/>
    <mergeCell ref="AK1:AL1"/>
    <mergeCell ref="AT1:AU1"/>
    <mergeCell ref="AO1:AP1"/>
    <mergeCell ref="AX1:AY1"/>
    <mergeCell ref="BB1:BC1"/>
  </mergeCells>
  <phoneticPr fontId="6" type="noConversion"/>
  <dataValidations count="3">
    <dataValidation type="list" allowBlank="1" showInputMessage="1" showErrorMessage="1" sqref="AF73 AF123:AF126 AF119:AF120 AF133 AF55 AF50:AF53 AF29 AF60:AF62 AF144 AF135 AF117 AF77 AF109 AF130:AF131 AF3:AF27 AF161:AF162 AF158:AF159 AF149:AF154 AF164:AF574 AG165" xr:uid="{E62B8C27-4CBF-42F8-B0B2-0A398054FA59}">
      <formula1>$AJ$3:$AJ$30</formula1>
    </dataValidation>
    <dataValidation type="list" allowBlank="1" showInputMessage="1" showErrorMessage="1" sqref="AF132 AF163 AF160 AF155:AF157" xr:uid="{8FFFC400-D1B4-43DE-A47B-B9E39A949D3D}">
      <formula1>$AJ$3:$AJ$44</formula1>
    </dataValidation>
    <dataValidation type="list" allowBlank="1" showInputMessage="1" showErrorMessage="1" sqref="AF72" xr:uid="{2A96EAAC-6A35-4E52-8F93-2B0C5D4F38EC}">
      <formula1>$AJ$3:$AJ$40</formula1>
    </dataValidation>
  </dataValidations>
  <hyperlinks>
    <hyperlink ref="C141" r:id="rId1" display="../../../26 電力設施運轉會議(每日)/02 每日會議資料/111年4月每日資料/111-04-07" xr:uid="{A403017C-500D-4B8D-ABC7-A553FD867A21}"/>
    <hyperlink ref="C142" r:id="rId2" display="../../../26 電力設施運轉會議(每日)/02 每日會議資料/111年4月每日資料/111-04-08" xr:uid="{26A32C7E-7D49-4459-884C-8A44AF64962B}"/>
    <hyperlink ref="C143" r:id="rId3" display="../../../26 電力設施運轉會議(每日)/02 每日會議資料/111年4月每日資料/111-04-12" xr:uid="{6651DBF5-232D-4C30-AB86-7C6C9F965383}"/>
    <hyperlink ref="C144" r:id="rId4" display="../../../26 電力設施運轉會議(每日)/02 每日會議資料/111年4月每日資料/111-04-12" xr:uid="{04FE88D9-46CE-4597-8D5B-C0B0C0B57F79}"/>
    <hyperlink ref="C145" r:id="rId5" display="../../../26 電力設施運轉會議(每日)/02 每日會議資料/111年4月每日資料/111-04-12" xr:uid="{5DD0A2FB-51BF-4E50-8256-032455AF81DF}"/>
    <hyperlink ref="C146" r:id="rId6" display="../../../26 電力設施運轉會議(每日)/02 每日會議資料/111年4月每日資料/111-04-12" xr:uid="{D6D1457E-BF90-4C8F-90B2-987E25C380C5}"/>
    <hyperlink ref="C147" r:id="rId7" display="../../../26 電力設施運轉會議(每日)/02 每日會議資料/111年4月每日資料/111-04-12" xr:uid="{8334E28A-A258-42EA-B03C-B614D97B2206}"/>
    <hyperlink ref="C148" r:id="rId8" display="../../../26 電力設施運轉會議(每日)/02 每日會議資料/111年4月每日資料/111-04-16" xr:uid="{626D1F23-67F7-4419-B4F9-F895B24A6D18}"/>
    <hyperlink ref="C149" r:id="rId9" display="../../../26 電力設施運轉會議(每日)/02 每日會議資料/111年4月每日資料/111-04-20" xr:uid="{C1574F1B-11DC-435C-9B19-FB0C26E31D73}"/>
    <hyperlink ref="C150" r:id="rId10" display="../../../26 電力設施運轉會議(每日)/02 每日會議資料/111年4月每日資料/111-04-23" xr:uid="{D499B484-84A4-4A1F-AE45-84D7408647FC}"/>
    <hyperlink ref="C151" r:id="rId11" display="../../../26 電力設施運轉會議(每日)/02 每日會議資料/111年4月每日資料/111-04-28" xr:uid="{440D5BBF-56FA-4D21-859F-DED164419B51}"/>
    <hyperlink ref="C152" r:id="rId12" display="../../../26 電力設施運轉會議(每日)/02 每日會議資料/111年5月每日資料/111-05-02" xr:uid="{DB957D97-37FB-4F8F-989D-CE5D03917ACB}"/>
    <hyperlink ref="B141" r:id="rId13" display="../../../26 電力設施運轉會議(每日)/02 每日會議資料/111年月每日資料/IF35" xr:uid="{AEB83400-498A-47EE-9327-7FDFAD7ED171}"/>
    <hyperlink ref="B142" r:id="rId14" display="../../../26 電力設施運轉會議(每日)/02 每日會議資料/111年月每日資料/9G29" xr:uid="{CA3036B1-40D2-4447-8CD8-B525BDAB6214}"/>
    <hyperlink ref="C153" r:id="rId15" display="../../../26 電力設施運轉會議(每日)/02 每日會議資料/111年5月每日資料/111-05-13" xr:uid="{B7D08756-6879-4046-B6CE-A90CA9C80152}"/>
    <hyperlink ref="C154" r:id="rId16" display="../../../26 電力設施運轉會議(每日)/02 每日會議資料/111年5月每日資料/111-05-14" xr:uid="{A6DF62A4-ED3C-4473-A005-44F79A7E235C}"/>
    <hyperlink ref="C155" r:id="rId17" display="../../../26 電力設施運轉會議(每日)/02 每日會議資料/111年5月每日資料/111-05-17" xr:uid="{0223B358-3700-46E4-A4B7-872EF89914CD}"/>
    <hyperlink ref="C156" r:id="rId18" display="../../../26 電力設施運轉會議(每日)/02 每日會議資料/111年5月每日資料/111-05-20" xr:uid="{6D8BDCE5-A1BD-40A6-BB9A-84C557E2F97D}"/>
    <hyperlink ref="C157" r:id="rId19" display="../../../26 電力設施運轉會議(每日)/02 每日會議資料/111年5月每日資料/111-05-24" xr:uid="{A686F2C9-9BCB-4334-860F-5C926F143E24}"/>
    <hyperlink ref="C158" r:id="rId20" display="../../../26 電力設施運轉會議(每日)/02 每日會議資料/111年5月每日資料/111-05-24" xr:uid="{C18F51B1-4D9B-4C61-85EA-DB56CCFBD1CF}"/>
    <hyperlink ref="C159" r:id="rId21" display="../../../26 電力設施運轉會議(每日)/02 每日會議資料/111年5月每日資料/111-05-24" xr:uid="{3E6C88DD-5F8C-4EEC-9B18-F2D6A5EAC164}"/>
    <hyperlink ref="C160" r:id="rId22" display="../../../26 電力設施運轉會議(每日)/02 每日會議資料/111年5月每日資料/111-05-26" xr:uid="{4381022B-4CB9-4ECA-A9BE-7178B29C3804}"/>
    <hyperlink ref="C161" r:id="rId23" display="../../../26 電力設施運轉會議(每日)/02 每日會議資料/111年5月每日資料/111-05-27" xr:uid="{2B55CA81-130E-4F87-B94B-C26CB1F6C919}"/>
    <hyperlink ref="C162" r:id="rId24" display="../../../26 電力設施運轉會議(每日)/02 每日會議資料/111年5月每日資料/111-05-27" xr:uid="{95633B9C-C7F0-4E6A-B998-C9ABE7B28C4F}"/>
    <hyperlink ref="C163" r:id="rId25" display="../../../26 電力設施運轉會議(每日)/02 每日會議資料/111年5月每日資料/111-05-27" xr:uid="{F33F2DD0-D0A4-4038-935B-9D1F57D85F65}"/>
    <hyperlink ref="C164" r:id="rId26" display="../../../26 電力設施運轉會議(每日)/02 每日會議資料/111年5月每日資料/111-05-27" xr:uid="{27F44372-9B62-4EBB-B615-D8690CBF5E79}"/>
    <hyperlink ref="C165" r:id="rId27" display="../../../26 電力設施運轉會議(每日)/02 每日會議資料/111年6月每日資料/111-06-04" xr:uid="{C9F3CAF8-66EF-4697-9088-D66E53CD5421}"/>
    <hyperlink ref="C166" r:id="rId28" display="../../../26 電力設施運轉會議(每日)/02 每日會議資料/111年6月每日資料/111-06-05" xr:uid="{6E7DFB5D-00FC-4D55-98B2-0D241BC91722}"/>
    <hyperlink ref="C167" r:id="rId29" display="../../../26 電力設施運轉會議(每日)/02 每日會議資料/111年6月每日資料/111-06-06" xr:uid="{8151327F-E4BA-4311-82EB-B661F2691FD1}"/>
    <hyperlink ref="C168" r:id="rId30" display="../../../26 電力設施運轉會議(每日)/02 每日會議資料/111年6月每日資料/111-06-25" xr:uid="{346783A7-795C-4447-AE6F-33D10F7B69F4}"/>
    <hyperlink ref="C169" r:id="rId31" display="../../../26 電力設施運轉會議(每日)/02 每日會議資料/111年6月每日資料/111-06-25" xr:uid="{8C496D2E-5AE4-4FCF-B977-5003ABC9E46A}"/>
    <hyperlink ref="C170" r:id="rId32" display="../../../26 電力設施運轉會議(每日)/02 每日會議資料/111年6月每日資料/111-06-26" xr:uid="{25C0CA00-AD66-4A4D-9A1B-6A20D702C806}"/>
    <hyperlink ref="C171" r:id="rId33" display="../../../26 電力設施運轉會議(每日)/02 每日會議資料/111年6月每日資料/111-06-27" xr:uid="{C50CAC11-6460-47E2-975C-E13CB531F90C}"/>
    <hyperlink ref="C172" r:id="rId34" display="../../../26 電力設施運轉會議(每日)/02 每日會議資料/111年6月每日資料/111-06-28" xr:uid="{B2BC513C-DCFE-4D19-8E8E-9772891A8A51}"/>
    <hyperlink ref="C173" r:id="rId35" display="../../../26 電力設施運轉會議(每日)/02 每日會議資料/111年6.月每日資料/111-6-29" xr:uid="{EA5D1A2F-25E5-4302-A953-9314EFD4C929}"/>
    <hyperlink ref="C174" r:id="rId36" display="../../../26 電力設施運轉會議(每日)/02 每日會議資料/111年6月每日資料/111-06-29" xr:uid="{0A91C9C4-DD0E-49D4-A3F2-B8D9247A5E3D}"/>
    <hyperlink ref="C175" r:id="rId37" display="../../../26 電力設施運轉會議(每日)/02 每日會議資料/111年6月每日資料/111-06-29" xr:uid="{811AE267-0664-4997-BA37-C47823DA8730}"/>
    <hyperlink ref="C176" r:id="rId38" display="../../../26 電力設施運轉會議(每日)/02 每日會議資料/111年6月每日資料/111-06-29" xr:uid="{013CA26C-4F25-438D-9438-C68160A0D0EC}"/>
    <hyperlink ref="C177" r:id="rId39" display="../../../26 電力設施運轉會議(每日)/02 每日會議資料/111年6月每日資料/111-06-29" xr:uid="{26AB7D8C-58F2-44E5-8B55-D499556C9167}"/>
    <hyperlink ref="C178" r:id="rId40" display="../../../26 電力設施運轉會議(每日)/02 每日會議資料/111年6月每日資料/111-06-29" xr:uid="{BD03708D-B981-4CAB-8642-1C64224A1C2A}"/>
    <hyperlink ref="C179" r:id="rId41" display="../../../26 電力設施運轉會議(每日)/02 每日會議資料/111年6月每日資料/111-06-29" xr:uid="{585D3857-1E02-4AC3-A861-41B66F45E29B}"/>
    <hyperlink ref="C180" r:id="rId42" display="../../../26 電力設施運轉會議(每日)/02 每日會議資料/111年6月每日資料/111-06-30" xr:uid="{20836246-D526-4409-835E-D8C7D5973A7B}"/>
  </hyperlinks>
  <printOptions horizontalCentered="1" gridLines="1" gridLinesSet="0"/>
  <pageMargins left="0.74803149606299213" right="0.74803149606299213" top="0.98425196850393704" bottom="0.98425196850393704" header="0.51181102362204722" footer="0.51181102362204722"/>
  <pageSetup paperSize="9" scale="80" orientation="landscape" r:id="rId43"/>
  <headerFooter alignWithMargins="0">
    <oddHeader>&amp;A</oddHeader>
    <oddFooter>第&amp;P頁</oddFooter>
  </headerFooter>
  <drawing r:id="rId44"/>
  <legacyDrawing r:id="rId45"/>
  <controls>
    <mc:AlternateContent xmlns:mc="http://schemas.openxmlformats.org/markup-compatibility/2006">
      <mc:Choice Requires="x14">
        <control shapeId="43011" r:id="rId46" name="CommandButton2">
          <controlPr defaultSize="0" autoLine="0" r:id="rId47">
            <anchor>
              <from>
                <xdr:col>2</xdr:col>
                <xdr:colOff>0</xdr:colOff>
                <xdr:row>0</xdr:row>
                <xdr:rowOff>0</xdr:rowOff>
              </from>
              <to>
                <xdr:col>3</xdr:col>
                <xdr:colOff>409575</xdr:colOff>
                <xdr:row>1</xdr:row>
                <xdr:rowOff>9525</xdr:rowOff>
              </to>
            </anchor>
          </controlPr>
        </control>
      </mc:Choice>
      <mc:Fallback>
        <control shapeId="43011" r:id="rId46" name="CommandButton2"/>
      </mc:Fallback>
    </mc:AlternateContent>
    <mc:AlternateContent xmlns:mc="http://schemas.openxmlformats.org/markup-compatibility/2006">
      <mc:Choice Requires="x14">
        <control shapeId="43009" r:id="rId48" name="CommandButton1">
          <controlPr defaultSize="0" autoLine="0" r:id="rId49">
            <anchor>
              <from>
                <xdr:col>3</xdr:col>
                <xdr:colOff>485775</xdr:colOff>
                <xdr:row>0</xdr:row>
                <xdr:rowOff>0</xdr:rowOff>
              </from>
              <to>
                <xdr:col>4</xdr:col>
                <xdr:colOff>638175</xdr:colOff>
                <xdr:row>1</xdr:row>
                <xdr:rowOff>9525</xdr:rowOff>
              </to>
            </anchor>
          </controlPr>
        </control>
      </mc:Choice>
      <mc:Fallback>
        <control shapeId="43009" r:id="rId48" name="CommandButton1"/>
      </mc:Fallback>
    </mc:AlternateContent>
  </controls>
  <tableParts count="2">
    <tablePart r:id="rId50"/>
    <tablePart r:id="rId5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indexed="13"/>
  </sheetPr>
  <dimension ref="A1:AB632"/>
  <sheetViews>
    <sheetView view="pageBreakPreview" zoomScaleNormal="85" zoomScaleSheetLayoutView="100" workbookViewId="0">
      <pane xSplit="3" ySplit="2" topLeftCell="D150" activePane="bottomRight" state="frozen"/>
      <selection sqref="A1:Y2"/>
      <selection pane="topRight" sqref="A1:Y2"/>
      <selection pane="bottomLeft" sqref="A1:Y2"/>
      <selection pane="bottomRight" sqref="A1:Y2"/>
    </sheetView>
  </sheetViews>
  <sheetFormatPr defaultColWidth="8.75" defaultRowHeight="15.75"/>
  <cols>
    <col min="1" max="1" width="7.375" style="5" hidden="1" customWidth="1"/>
    <col min="2" max="2" width="12.25" style="5" customWidth="1"/>
    <col min="3" max="3" width="9.75" style="13" customWidth="1"/>
    <col min="4" max="4" width="6.625" style="14" customWidth="1"/>
    <col min="5" max="5" width="6.875" style="14" customWidth="1"/>
    <col min="6" max="6" width="10.625" style="15" hidden="1" customWidth="1"/>
    <col min="7" max="7" width="7" style="15" hidden="1" customWidth="1"/>
    <col min="8" max="8" width="10.75" style="15" hidden="1" customWidth="1"/>
    <col min="9" max="9" width="7.25" style="5" customWidth="1"/>
    <col min="10" max="10" width="8.25" style="5" customWidth="1"/>
    <col min="11" max="11" width="10" style="5" customWidth="1"/>
    <col min="12" max="12" width="5.375" style="5" customWidth="1"/>
    <col min="13" max="13" width="9.5" style="5" customWidth="1"/>
    <col min="14" max="15" width="5.5" style="5" customWidth="1"/>
    <col min="16" max="16" width="12.25" style="5" customWidth="1"/>
    <col min="17" max="17" width="7.5" style="5" customWidth="1"/>
    <col min="18" max="18" width="28.875" style="3" customWidth="1"/>
    <col min="19" max="19" width="19.5" style="3" customWidth="1"/>
    <col min="20" max="20" width="7.5" style="5" customWidth="1"/>
    <col min="21" max="21" width="18.625" style="15" hidden="1" customWidth="1"/>
    <col min="22" max="22" width="16.375" style="5" bestFit="1" customWidth="1"/>
    <col min="23" max="23" width="17.875" style="5" customWidth="1"/>
    <col min="24" max="24" width="12.5" style="5" bestFit="1" customWidth="1"/>
    <col min="25" max="25" width="15.25" style="5" customWidth="1"/>
    <col min="26" max="26" width="19.75" style="5" customWidth="1"/>
    <col min="27" max="27" width="10.25" style="5" customWidth="1"/>
    <col min="28" max="28" width="23.5" style="5" customWidth="1"/>
    <col min="29" max="29" width="10.25" style="5" customWidth="1"/>
    <col min="30" max="37" width="8.75" style="5" customWidth="1"/>
    <col min="38" max="38" width="13.25" style="5" customWidth="1"/>
    <col min="39" max="42" width="8.75" style="5" customWidth="1"/>
    <col min="43" max="43" width="23.125" style="5" customWidth="1"/>
    <col min="44" max="44" width="18.375" style="5" customWidth="1"/>
    <col min="45" max="16384" width="8.75" style="5"/>
  </cols>
  <sheetData>
    <row r="1" spans="1:28" ht="33" customHeight="1">
      <c r="A1" s="4" t="s">
        <v>3363</v>
      </c>
      <c r="C1" s="6"/>
      <c r="D1" s="7"/>
      <c r="E1" s="7"/>
      <c r="F1" s="8"/>
      <c r="G1" s="8"/>
      <c r="H1" s="8"/>
      <c r="I1" s="9"/>
      <c r="J1" s="9"/>
      <c r="K1" s="9"/>
      <c r="L1" s="9"/>
      <c r="M1" s="9"/>
      <c r="N1" s="9"/>
      <c r="O1" s="9"/>
      <c r="P1" s="9"/>
      <c r="Q1" s="9"/>
      <c r="R1" s="98"/>
      <c r="S1" s="10"/>
      <c r="T1" s="9"/>
      <c r="U1" s="8"/>
    </row>
    <row r="2" spans="1:28" ht="49.5">
      <c r="A2" s="1842" t="s">
        <v>4848</v>
      </c>
      <c r="B2" s="1325" t="s">
        <v>4849</v>
      </c>
      <c r="C2" s="1325" t="s">
        <v>4850</v>
      </c>
      <c r="D2" s="1326" t="s">
        <v>4851</v>
      </c>
      <c r="E2" s="1326" t="s">
        <v>4852</v>
      </c>
      <c r="F2" s="1327" t="s">
        <v>4853</v>
      </c>
      <c r="G2" s="1327" t="s">
        <v>4854</v>
      </c>
      <c r="H2" s="1327" t="s">
        <v>4855</v>
      </c>
      <c r="I2" s="1328" t="s">
        <v>4856</v>
      </c>
      <c r="J2" s="1325" t="s">
        <v>4857</v>
      </c>
      <c r="K2" s="1328" t="s">
        <v>4858</v>
      </c>
      <c r="L2" s="1329" t="s">
        <v>4859</v>
      </c>
      <c r="M2" s="1330" t="s">
        <v>4860</v>
      </c>
      <c r="N2" s="1330" t="s">
        <v>4861</v>
      </c>
      <c r="O2" s="1330" t="s">
        <v>4862</v>
      </c>
      <c r="P2" s="1331" t="s">
        <v>4863</v>
      </c>
      <c r="Q2" s="1332" t="s">
        <v>4864</v>
      </c>
      <c r="R2" s="1333" t="s">
        <v>3070</v>
      </c>
      <c r="S2" s="1334" t="s">
        <v>877</v>
      </c>
      <c r="T2" s="1332" t="s">
        <v>4865</v>
      </c>
      <c r="U2" s="1327" t="s">
        <v>4866</v>
      </c>
      <c r="V2" s="1335" t="s">
        <v>3046</v>
      </c>
      <c r="W2" s="1336" t="s">
        <v>3954</v>
      </c>
      <c r="X2" s="1337" t="s">
        <v>3073</v>
      </c>
      <c r="Y2" s="1337" t="s">
        <v>3074</v>
      </c>
      <c r="Z2" s="1819" t="s">
        <v>3955</v>
      </c>
      <c r="AA2" s="1338" t="s">
        <v>3966</v>
      </c>
      <c r="AB2" s="1973" t="s">
        <v>5074</v>
      </c>
    </row>
    <row r="3" spans="1:28" s="890" customFormat="1" ht="33">
      <c r="A3" s="1843"/>
      <c r="B3" s="1531" t="s">
        <v>1540</v>
      </c>
      <c r="C3" s="1339" t="s">
        <v>3033</v>
      </c>
      <c r="D3" s="1340">
        <v>0.9506944444444444</v>
      </c>
      <c r="E3" s="1341"/>
      <c r="F3" s="1341"/>
      <c r="G3" s="1342"/>
      <c r="H3" s="1342"/>
      <c r="I3" s="1343"/>
      <c r="J3" s="1344"/>
      <c r="K3" s="1345"/>
      <c r="L3" s="1345"/>
      <c r="M3" s="1345"/>
      <c r="N3" s="1345"/>
      <c r="O3" s="1345"/>
      <c r="P3" s="1345"/>
      <c r="Q3" s="1346"/>
      <c r="R3" s="1605" t="s">
        <v>3753</v>
      </c>
      <c r="S3" s="1606" t="s">
        <v>3097</v>
      </c>
      <c r="T3" s="1345"/>
      <c r="U3" s="1349"/>
      <c r="V3" s="1350"/>
      <c r="W3" s="1351"/>
      <c r="X3" s="1352"/>
      <c r="Y3" s="1352"/>
      <c r="Z3" s="1820"/>
      <c r="AA3" s="1353"/>
      <c r="AB3" s="1354"/>
    </row>
    <row r="4" spans="1:28" s="1014" customFormat="1" ht="16.5">
      <c r="A4" s="1843"/>
      <c r="B4" s="1525" t="s">
        <v>1106</v>
      </c>
      <c r="C4" s="1433" t="s">
        <v>3099</v>
      </c>
      <c r="D4" s="1370">
        <v>0.65694444444444444</v>
      </c>
      <c r="E4" s="1341"/>
      <c r="F4" s="1341"/>
      <c r="G4" s="1342"/>
      <c r="H4" s="1342">
        <f t="shared" ref="H4:H35" si="0">G4*U4</f>
        <v>0</v>
      </c>
      <c r="I4" s="1444" t="str">
        <f>_xlfn.IFNA(VLOOKUP(B4,線名!$A$2:$B$689,2, ),"")</f>
        <v>彰西</v>
      </c>
      <c r="J4" s="1344" t="str">
        <f>_xlfn.IFNA(VLOOKUP(B4,線名!$A$4:$C$689,3,0 ),"")</f>
        <v>西鎮線</v>
      </c>
      <c r="K4" s="1372"/>
      <c r="L4" s="1372"/>
      <c r="M4" s="1372"/>
      <c r="N4" s="1372"/>
      <c r="O4" s="1372"/>
      <c r="P4" s="1345"/>
      <c r="Q4" s="1346" t="str">
        <f t="shared" ref="Q4:Q35" si="1">IF(SUM(L4:M4)=0,"",SUM(L4:M4))</f>
        <v/>
      </c>
      <c r="R4" s="1607" t="s">
        <v>4932</v>
      </c>
      <c r="S4" s="1900" t="s">
        <v>3088</v>
      </c>
      <c r="T4" s="1346"/>
      <c r="U4" s="1458">
        <f t="shared" ref="U4:U35" si="2">(E4-D4)*24</f>
        <v>-15.766666666666666</v>
      </c>
      <c r="V4" s="1350" t="str">
        <f>_xlfn.XLOOKUP(事故!$B4,饋線資料表[饋線
代號],饋線資料表[巡修
部門],"找不到",0)</f>
        <v>鹿和巡修課</v>
      </c>
      <c r="W4" s="1351"/>
      <c r="X4" s="1352"/>
      <c r="Y4" s="1352"/>
      <c r="Z4" s="1820"/>
      <c r="AA4" s="1353"/>
      <c r="AB4" s="1354"/>
    </row>
    <row r="5" spans="1:28" s="1014" customFormat="1" ht="16.5">
      <c r="A5" s="1843"/>
      <c r="B5" s="1525" t="s">
        <v>1262</v>
      </c>
      <c r="C5" s="1433" t="s">
        <v>3100</v>
      </c>
      <c r="D5" s="1370">
        <v>0.30833333333333335</v>
      </c>
      <c r="E5" s="1341"/>
      <c r="F5" s="1341"/>
      <c r="G5" s="1342"/>
      <c r="H5" s="1342">
        <f t="shared" si="0"/>
        <v>0</v>
      </c>
      <c r="I5" s="1444" t="str">
        <f>_xlfn.IFNA(VLOOKUP(B5,線名!$A$2:$B$689,2, ),"")</f>
        <v>彰南</v>
      </c>
      <c r="J5" s="1344" t="str">
        <f>_xlfn.IFNA(VLOOKUP(B5,線名!$A$4:$C$689,3,0 ),"")</f>
        <v>新生線</v>
      </c>
      <c r="K5" s="1372"/>
      <c r="L5" s="1372"/>
      <c r="M5" s="1372"/>
      <c r="N5" s="1372"/>
      <c r="O5" s="1372"/>
      <c r="P5" s="1345"/>
      <c r="Q5" s="1346" t="str">
        <f t="shared" si="1"/>
        <v/>
      </c>
      <c r="R5" s="1612" t="s">
        <v>3101</v>
      </c>
      <c r="S5" s="1613" t="s">
        <v>3096</v>
      </c>
      <c r="T5" s="1346"/>
      <c r="U5" s="1458">
        <f t="shared" si="2"/>
        <v>-7.4</v>
      </c>
      <c r="V5" s="1350" t="str">
        <f>_xlfn.XLOOKUP(事故!$B5,饋線資料表[饋線
代號],饋線資料表[巡修
部門],"找不到",0)</f>
        <v>市區巡修課</v>
      </c>
      <c r="W5" s="1351"/>
      <c r="X5" s="1352"/>
      <c r="Y5" s="1352"/>
      <c r="Z5" s="1820"/>
      <c r="AA5" s="1353"/>
      <c r="AB5" s="1354"/>
    </row>
    <row r="6" spans="1:28" s="1014" customFormat="1" ht="16.5">
      <c r="A6" s="1843"/>
      <c r="B6" s="1525" t="s">
        <v>1411</v>
      </c>
      <c r="C6" s="1433" t="s">
        <v>3103</v>
      </c>
      <c r="D6" s="1370">
        <v>0.11041666666666666</v>
      </c>
      <c r="E6" s="1341"/>
      <c r="F6" s="1341"/>
      <c r="G6" s="1342"/>
      <c r="H6" s="1342">
        <f t="shared" si="0"/>
        <v>0</v>
      </c>
      <c r="I6" s="1444" t="str">
        <f>_xlfn.IFNA(VLOOKUP(B6,線名!$A$2:$B$689,2, ),"")</f>
        <v>社頭</v>
      </c>
      <c r="J6" s="1344" t="str">
        <f>_xlfn.IFNA(VLOOKUP(B6,線名!$A$4:$C$689,3,0 ),"")</f>
        <v>八堡線</v>
      </c>
      <c r="K6" s="1372"/>
      <c r="L6" s="1372"/>
      <c r="M6" s="1372"/>
      <c r="N6" s="1372"/>
      <c r="O6" s="1372"/>
      <c r="P6" s="1345"/>
      <c r="Q6" s="1346" t="str">
        <f t="shared" si="1"/>
        <v/>
      </c>
      <c r="R6" s="1607" t="s">
        <v>3104</v>
      </c>
      <c r="S6" s="1608" t="s">
        <v>3105</v>
      </c>
      <c r="T6" s="1346"/>
      <c r="U6" s="1458">
        <f t="shared" si="2"/>
        <v>-2.65</v>
      </c>
      <c r="V6" s="1350" t="str">
        <f>_xlfn.XLOOKUP(事故!$B6,饋線資料表[饋線
代號],饋線資料表[巡修
部門],"找不到",0)</f>
        <v>社頭服務所</v>
      </c>
      <c r="W6" s="1351"/>
      <c r="X6" s="1352"/>
      <c r="Y6" s="1352"/>
      <c r="Z6" s="1820"/>
      <c r="AA6" s="1353"/>
      <c r="AB6" s="1354"/>
    </row>
    <row r="7" spans="1:28" s="1014" customFormat="1" ht="16.5">
      <c r="A7" s="1843"/>
      <c r="B7" s="1525" t="s">
        <v>956</v>
      </c>
      <c r="C7" s="1433" t="s">
        <v>3103</v>
      </c>
      <c r="D7" s="1370">
        <v>0.37013888888888885</v>
      </c>
      <c r="E7" s="1341"/>
      <c r="F7" s="1341"/>
      <c r="G7" s="1342"/>
      <c r="H7" s="1342">
        <f t="shared" si="0"/>
        <v>0</v>
      </c>
      <c r="I7" s="1444" t="str">
        <f>_xlfn.IFNA(VLOOKUP(B7,線名!$A$2:$B$689,2, ),"")</f>
        <v>福興</v>
      </c>
      <c r="J7" s="1344" t="str">
        <f>_xlfn.IFNA(VLOOKUP(B7,線名!$A$4:$C$689,3,0 ),"")</f>
        <v>9I23</v>
      </c>
      <c r="K7" s="1372"/>
      <c r="L7" s="1372"/>
      <c r="M7" s="1372"/>
      <c r="N7" s="1372"/>
      <c r="O7" s="1372"/>
      <c r="P7" s="1345"/>
      <c r="Q7" s="1346" t="str">
        <f t="shared" si="1"/>
        <v/>
      </c>
      <c r="R7" s="1612" t="s">
        <v>3107</v>
      </c>
      <c r="S7" s="1616" t="s">
        <v>3093</v>
      </c>
      <c r="T7" s="1346"/>
      <c r="U7" s="1458">
        <f t="shared" si="2"/>
        <v>-8.8833333333333329</v>
      </c>
      <c r="V7" s="1350" t="str">
        <f>_xlfn.XLOOKUP(事故!$B7,饋線資料表[饋線
代號],饋線資料表[巡修
部門],"找不到",0)</f>
        <v>秀水服務所</v>
      </c>
      <c r="W7" s="1351"/>
      <c r="X7" s="1352"/>
      <c r="Y7" s="1352"/>
      <c r="Z7" s="1820"/>
      <c r="AA7" s="1353"/>
      <c r="AB7" s="1354"/>
    </row>
    <row r="8" spans="1:28" s="1014" customFormat="1" ht="16.5">
      <c r="A8" s="1843"/>
      <c r="B8" s="1525" t="s">
        <v>848</v>
      </c>
      <c r="C8" s="1433" t="s">
        <v>3108</v>
      </c>
      <c r="D8" s="1370">
        <v>7.9166666666666663E-2</v>
      </c>
      <c r="E8" s="1341"/>
      <c r="F8" s="1341"/>
      <c r="G8" s="1342"/>
      <c r="H8" s="1342">
        <f t="shared" si="0"/>
        <v>0</v>
      </c>
      <c r="I8" s="1444" t="str">
        <f>_xlfn.IFNA(VLOOKUP(B8,線名!$A$2:$B$689,2, ),"")</f>
        <v>草湖</v>
      </c>
      <c r="J8" s="1344" t="str">
        <f>_xlfn.IFNA(VLOOKUP(B8,線名!$A$4:$C$689,3,0 ),"")</f>
        <v>草苑線</v>
      </c>
      <c r="K8" s="1372"/>
      <c r="L8" s="1372"/>
      <c r="M8" s="1372"/>
      <c r="N8" s="1372"/>
      <c r="O8" s="1372"/>
      <c r="P8" s="1345"/>
      <c r="Q8" s="1346" t="str">
        <f t="shared" si="1"/>
        <v/>
      </c>
      <c r="R8" s="1607" t="s">
        <v>3109</v>
      </c>
      <c r="S8" s="1619" t="s">
        <v>3110</v>
      </c>
      <c r="T8" s="1346"/>
      <c r="U8" s="1458">
        <f t="shared" si="2"/>
        <v>-1.9</v>
      </c>
      <c r="V8" s="1350" t="str">
        <f>_xlfn.XLOOKUP(事故!$B8,饋線資料表[饋線
代號],饋線資料表[巡修
部門],"找不到",0)</f>
        <v>二林巡修課</v>
      </c>
      <c r="W8" s="1351"/>
      <c r="X8" s="1352"/>
      <c r="Y8" s="1352"/>
      <c r="Z8" s="1820"/>
      <c r="AA8" s="1353"/>
      <c r="AB8" s="1354"/>
    </row>
    <row r="9" spans="1:28" s="1014" customFormat="1" ht="33">
      <c r="A9" s="1843"/>
      <c r="B9" s="1525" t="s">
        <v>549</v>
      </c>
      <c r="C9" s="1433" t="s">
        <v>3108</v>
      </c>
      <c r="D9" s="1370">
        <v>0.35625000000000001</v>
      </c>
      <c r="E9" s="1341"/>
      <c r="F9" s="1341"/>
      <c r="G9" s="1342"/>
      <c r="H9" s="1342">
        <f t="shared" si="0"/>
        <v>0</v>
      </c>
      <c r="I9" s="1444" t="str">
        <f>_xlfn.IFNA(VLOOKUP(B9,線名!$A$2:$B$689,2, ),"")</f>
        <v>鹿西</v>
      </c>
      <c r="J9" s="1344" t="str">
        <f>_xlfn.IFNA(VLOOKUP(B9,線名!$A$4:$C$689,3,0 ),"")</f>
        <v>9F63</v>
      </c>
      <c r="K9" s="1372"/>
      <c r="L9" s="1372"/>
      <c r="M9" s="1372"/>
      <c r="N9" s="1372"/>
      <c r="O9" s="1372"/>
      <c r="P9" s="1345"/>
      <c r="Q9" s="1346" t="str">
        <f t="shared" si="1"/>
        <v/>
      </c>
      <c r="R9" s="1620" t="s">
        <v>3112</v>
      </c>
      <c r="S9" s="1621" t="s">
        <v>3096</v>
      </c>
      <c r="T9" s="1346"/>
      <c r="U9" s="1458">
        <f t="shared" si="2"/>
        <v>-8.5500000000000007</v>
      </c>
      <c r="V9" s="1350" t="str">
        <f>_xlfn.XLOOKUP(事故!$B9,饋線資料表[饋線
代號],饋線資料表[巡修
部門],"找不到",0)</f>
        <v>鹿和巡修課</v>
      </c>
      <c r="W9" s="1351"/>
      <c r="X9" s="1352"/>
      <c r="Y9" s="1352"/>
      <c r="Z9" s="1820"/>
      <c r="AA9" s="1353"/>
      <c r="AB9" s="1354"/>
    </row>
    <row r="10" spans="1:28" s="1014" customFormat="1" ht="16.5">
      <c r="A10" s="1843"/>
      <c r="B10" s="1525" t="s">
        <v>229</v>
      </c>
      <c r="C10" s="1433" t="s">
        <v>3113</v>
      </c>
      <c r="D10" s="1370">
        <v>0.63263888888888886</v>
      </c>
      <c r="E10" s="1341"/>
      <c r="F10" s="1341"/>
      <c r="G10" s="1342"/>
      <c r="H10" s="1342">
        <f t="shared" si="0"/>
        <v>0</v>
      </c>
      <c r="I10" s="1444" t="str">
        <f>_xlfn.IFNA(VLOOKUP(B10,線名!$A$2:$B$689,2, ),"")</f>
        <v>大城</v>
      </c>
      <c r="J10" s="1344" t="str">
        <f>_xlfn.IFNA(VLOOKUP(B10,線名!$A$4:$C$689,3,0 ),"")</f>
        <v>9L36</v>
      </c>
      <c r="K10" s="1372"/>
      <c r="L10" s="1372"/>
      <c r="M10" s="1372"/>
      <c r="N10" s="1372"/>
      <c r="O10" s="1372"/>
      <c r="P10" s="1345"/>
      <c r="Q10" s="1346" t="str">
        <f t="shared" si="1"/>
        <v/>
      </c>
      <c r="R10" s="1625" t="s">
        <v>3115</v>
      </c>
      <c r="S10" s="1626" t="s">
        <v>3105</v>
      </c>
      <c r="T10" s="1346"/>
      <c r="U10" s="1458">
        <f t="shared" si="2"/>
        <v>-15.183333333333334</v>
      </c>
      <c r="V10" s="1350" t="str">
        <f>_xlfn.XLOOKUP(事故!$B10,饋線資料表[饋線
代號],饋線資料表[巡修
部門],"找不到",0)</f>
        <v>二林巡修課</v>
      </c>
      <c r="W10" s="1351"/>
      <c r="X10" s="1352"/>
      <c r="Y10" s="1352"/>
      <c r="Z10" s="1820"/>
      <c r="AA10" s="1353"/>
      <c r="AB10" s="1354"/>
    </row>
    <row r="11" spans="1:28" s="1014" customFormat="1" ht="16.5">
      <c r="A11" s="1843"/>
      <c r="B11" s="1525" t="s">
        <v>1469</v>
      </c>
      <c r="C11" s="1433" t="s">
        <v>3117</v>
      </c>
      <c r="D11" s="1370">
        <v>0.58402777777777781</v>
      </c>
      <c r="E11" s="1341"/>
      <c r="F11" s="1341"/>
      <c r="G11" s="1342"/>
      <c r="H11" s="1342">
        <f t="shared" si="0"/>
        <v>0</v>
      </c>
      <c r="I11" s="1444" t="str">
        <f>_xlfn.IFNA(VLOOKUP(B11,線名!$A$2:$B$689,2, ),"")</f>
        <v>草港</v>
      </c>
      <c r="J11" s="1344" t="str">
        <f>_xlfn.IFNA(VLOOKUP(B11,線名!$A$4:$C$689,3,0 ),"")</f>
        <v>南勢線</v>
      </c>
      <c r="K11" s="1372"/>
      <c r="L11" s="1372"/>
      <c r="M11" s="1372"/>
      <c r="N11" s="1372"/>
      <c r="O11" s="1372"/>
      <c r="P11" s="1345"/>
      <c r="Q11" s="1346" t="str">
        <f t="shared" si="1"/>
        <v/>
      </c>
      <c r="R11" s="1620" t="s">
        <v>3119</v>
      </c>
      <c r="S11" s="1628" t="s">
        <v>3120</v>
      </c>
      <c r="T11" s="1346"/>
      <c r="U11" s="1458">
        <f t="shared" si="2"/>
        <v>-14.016666666666667</v>
      </c>
      <c r="V11" s="1350" t="str">
        <f>_xlfn.XLOOKUP(事故!$B11,饋線資料表[饋線
代號],饋線資料表[巡修
部門],"找不到",0)</f>
        <v>鹿和巡修課</v>
      </c>
      <c r="W11" s="1351"/>
      <c r="X11" s="1352"/>
      <c r="Y11" s="1352"/>
      <c r="Z11" s="1820"/>
      <c r="AA11" s="1353"/>
      <c r="AB11" s="1354"/>
    </row>
    <row r="12" spans="1:28" s="1014" customFormat="1" ht="33">
      <c r="A12" s="1843"/>
      <c r="B12" s="1525" t="s">
        <v>1440</v>
      </c>
      <c r="C12" s="1433" t="s">
        <v>3121</v>
      </c>
      <c r="D12" s="1370">
        <v>0.44027777777777777</v>
      </c>
      <c r="E12" s="1341"/>
      <c r="F12" s="1341"/>
      <c r="G12" s="1342"/>
      <c r="H12" s="1342">
        <f t="shared" si="0"/>
        <v>0</v>
      </c>
      <c r="I12" s="1444" t="str">
        <f>_xlfn.IFNA(VLOOKUP(B12,線名!$A$2:$B$689,2, ),"")</f>
        <v>二林</v>
      </c>
      <c r="J12" s="1344" t="str">
        <f>_xlfn.IFNA(VLOOKUP(B12,線名!$A$4:$C$689,3,0 ),"")</f>
        <v>北平線</v>
      </c>
      <c r="K12" s="1372"/>
      <c r="L12" s="1372"/>
      <c r="M12" s="1372"/>
      <c r="N12" s="1372"/>
      <c r="O12" s="1372"/>
      <c r="P12" s="1345"/>
      <c r="Q12" s="1346" t="str">
        <f t="shared" si="1"/>
        <v/>
      </c>
      <c r="R12" s="1625" t="s">
        <v>4933</v>
      </c>
      <c r="S12" s="1580" t="s">
        <v>3088</v>
      </c>
      <c r="T12" s="1346"/>
      <c r="U12" s="1458">
        <f t="shared" si="2"/>
        <v>-10.566666666666666</v>
      </c>
      <c r="V12" s="1350" t="str">
        <f>_xlfn.XLOOKUP(事故!$B12,饋線資料表[饋線
代號],饋線資料表[巡修
部門],"找不到",0)</f>
        <v>二林巡修課</v>
      </c>
      <c r="W12" s="1351"/>
      <c r="X12" s="1352"/>
      <c r="Y12" s="1352"/>
      <c r="Z12" s="1820"/>
      <c r="AA12" s="1353"/>
      <c r="AB12" s="1354"/>
    </row>
    <row r="13" spans="1:28" s="1014" customFormat="1" ht="16.5">
      <c r="A13" s="1843"/>
      <c r="B13" s="1525" t="s">
        <v>578</v>
      </c>
      <c r="C13" s="1433" t="s">
        <v>3125</v>
      </c>
      <c r="D13" s="1370">
        <v>0.92222222222222217</v>
      </c>
      <c r="E13" s="1341"/>
      <c r="F13" s="1341"/>
      <c r="G13" s="1342"/>
      <c r="H13" s="1342">
        <f t="shared" si="0"/>
        <v>0</v>
      </c>
      <c r="I13" s="1444" t="str">
        <f>_xlfn.IFNA(VLOOKUP(B13,線名!$A$2:$B$689,2, ),"")</f>
        <v>溪湖</v>
      </c>
      <c r="J13" s="1344" t="str">
        <f>_xlfn.IFNA(VLOOKUP(B13,線名!$A$4:$C$689,3,0 ),"")</f>
        <v>溪東線</v>
      </c>
      <c r="K13" s="1372"/>
      <c r="L13" s="1372"/>
      <c r="M13" s="1372"/>
      <c r="N13" s="1372"/>
      <c r="O13" s="1372"/>
      <c r="P13" s="1345"/>
      <c r="Q13" s="1346" t="str">
        <f t="shared" si="1"/>
        <v/>
      </c>
      <c r="R13" s="1620" t="s">
        <v>3127</v>
      </c>
      <c r="S13" s="1562" t="s">
        <v>3128</v>
      </c>
      <c r="T13" s="1346"/>
      <c r="U13" s="1458">
        <f t="shared" si="2"/>
        <v>-22.133333333333333</v>
      </c>
      <c r="V13" s="1350" t="str">
        <f>_xlfn.XLOOKUP(事故!$B13,饋線資料表[饋線
代號],饋線資料表[巡修
部門],"找不到",0)</f>
        <v>員林巡修課</v>
      </c>
      <c r="W13" s="1351"/>
      <c r="X13" s="1352"/>
      <c r="Y13" s="1352"/>
      <c r="Z13" s="1820"/>
      <c r="AA13" s="1353"/>
      <c r="AB13" s="1354"/>
    </row>
    <row r="14" spans="1:28" s="1014" customFormat="1" ht="16.5">
      <c r="A14" s="1843"/>
      <c r="B14" s="1525" t="s">
        <v>1493</v>
      </c>
      <c r="C14" s="1433" t="s">
        <v>3129</v>
      </c>
      <c r="D14" s="1370">
        <v>0.21597222222222223</v>
      </c>
      <c r="E14" s="1341"/>
      <c r="F14" s="1341"/>
      <c r="G14" s="1342"/>
      <c r="H14" s="1342">
        <f t="shared" si="0"/>
        <v>0</v>
      </c>
      <c r="I14" s="1444" t="str">
        <f>_xlfn.IFNA(VLOOKUP(B14,線名!$A$2:$B$689,2, ),"")</f>
        <v>花壇</v>
      </c>
      <c r="J14" s="1344" t="str">
        <f>_xlfn.IFNA(VLOOKUP(B14,線名!$A$4:$C$689,3,0 ),"")</f>
        <v>9P16</v>
      </c>
      <c r="K14" s="1372"/>
      <c r="L14" s="1372"/>
      <c r="M14" s="1372"/>
      <c r="N14" s="1372"/>
      <c r="O14" s="1372"/>
      <c r="P14" s="1345"/>
      <c r="Q14" s="1346" t="str">
        <f t="shared" si="1"/>
        <v/>
      </c>
      <c r="R14" s="1625" t="s">
        <v>3131</v>
      </c>
      <c r="S14" s="1580" t="s">
        <v>3110</v>
      </c>
      <c r="T14" s="1346"/>
      <c r="U14" s="1458">
        <f t="shared" si="2"/>
        <v>-5.1833333333333336</v>
      </c>
      <c r="V14" s="1350" t="str">
        <f>_xlfn.XLOOKUP(事故!$B14,饋線資料表[饋線
代號],饋線資料表[巡修
部門],"找不到",0)</f>
        <v>花壇服務所</v>
      </c>
      <c r="W14" s="1351"/>
      <c r="X14" s="1352"/>
      <c r="Y14" s="1352"/>
      <c r="Z14" s="1820"/>
      <c r="AA14" s="1353"/>
      <c r="AB14" s="1354"/>
    </row>
    <row r="15" spans="1:28" s="1014" customFormat="1" ht="16.5">
      <c r="A15" s="1843"/>
      <c r="B15" s="1525" t="s">
        <v>47</v>
      </c>
      <c r="C15" s="1433" t="s">
        <v>3133</v>
      </c>
      <c r="D15" s="1370">
        <v>0.36388888888888887</v>
      </c>
      <c r="E15" s="1341"/>
      <c r="F15" s="1341"/>
      <c r="G15" s="1342"/>
      <c r="H15" s="1342">
        <f t="shared" si="0"/>
        <v>0</v>
      </c>
      <c r="I15" s="1444" t="str">
        <f>_xlfn.IFNA(VLOOKUP(B15,線名!$A$2:$B$689,2, ),"")</f>
        <v>漢寶</v>
      </c>
      <c r="J15" s="1344" t="str">
        <f>_xlfn.IFNA(VLOOKUP(B15,線名!$A$4:$C$689,3,0 ),"")</f>
        <v>9G28</v>
      </c>
      <c r="K15" s="1372"/>
      <c r="L15" s="1372"/>
      <c r="M15" s="1372"/>
      <c r="N15" s="1372"/>
      <c r="O15" s="1372"/>
      <c r="P15" s="1345"/>
      <c r="Q15" s="1346" t="str">
        <f t="shared" si="1"/>
        <v/>
      </c>
      <c r="R15" s="1622" t="s">
        <v>3135</v>
      </c>
      <c r="S15" s="1562" t="s">
        <v>3094</v>
      </c>
      <c r="T15" s="1346"/>
      <c r="U15" s="1458">
        <f t="shared" si="2"/>
        <v>-8.7333333333333325</v>
      </c>
      <c r="V15" s="1350" t="str">
        <f>_xlfn.XLOOKUP(事故!$B15,饋線資料表[饋線
代號],饋線資料表[巡修
部門],"找不到",0)</f>
        <v>二林巡修課</v>
      </c>
      <c r="W15" s="1351"/>
      <c r="X15" s="1352"/>
      <c r="Y15" s="1352"/>
      <c r="Z15" s="1820"/>
      <c r="AA15" s="1353"/>
      <c r="AB15" s="1354"/>
    </row>
    <row r="16" spans="1:28" s="1014" customFormat="1" ht="16.5">
      <c r="A16" s="1843"/>
      <c r="B16" s="1525" t="s">
        <v>593</v>
      </c>
      <c r="C16" s="1433" t="s">
        <v>3136</v>
      </c>
      <c r="D16" s="1370">
        <v>0.21666666666666667</v>
      </c>
      <c r="E16" s="1341"/>
      <c r="F16" s="1341"/>
      <c r="G16" s="1342"/>
      <c r="H16" s="1342">
        <f t="shared" si="0"/>
        <v>0</v>
      </c>
      <c r="I16" s="1444" t="str">
        <f>_xlfn.IFNA(VLOOKUP(B16,線名!$A$2:$B$689,2, ),"")</f>
        <v>北斗</v>
      </c>
      <c r="J16" s="1344" t="str">
        <f>_xlfn.IFNA(VLOOKUP(B16,線名!$A$4:$C$689,3,0 ),"")</f>
        <v>斗工線</v>
      </c>
      <c r="K16" s="1372"/>
      <c r="L16" s="1372"/>
      <c r="M16" s="1372"/>
      <c r="N16" s="1372"/>
      <c r="O16" s="1372"/>
      <c r="P16" s="1345"/>
      <c r="Q16" s="1346" t="str">
        <f t="shared" si="1"/>
        <v/>
      </c>
      <c r="R16" s="1634" t="s">
        <v>3138</v>
      </c>
      <c r="S16" s="1580" t="s">
        <v>3088</v>
      </c>
      <c r="T16" s="1346"/>
      <c r="U16" s="1458">
        <f t="shared" si="2"/>
        <v>-5.2</v>
      </c>
      <c r="V16" s="1350" t="str">
        <f>_xlfn.XLOOKUP(事故!$B16,饋線資料表[饋線
代號],饋線資料表[巡修
部門],"找不到",0)</f>
        <v>永靖服務所</v>
      </c>
      <c r="W16" s="1351"/>
      <c r="X16" s="1352"/>
      <c r="Y16" s="1352"/>
      <c r="Z16" s="1820"/>
      <c r="AA16" s="1353"/>
      <c r="AB16" s="1354"/>
    </row>
    <row r="17" spans="1:28" s="1014" customFormat="1" ht="16.5">
      <c r="A17" s="1843"/>
      <c r="B17" s="1525" t="s">
        <v>406</v>
      </c>
      <c r="C17" s="1433" t="s">
        <v>3139</v>
      </c>
      <c r="D17" s="1370">
        <v>0.21736111111111112</v>
      </c>
      <c r="E17" s="1341"/>
      <c r="F17" s="1341"/>
      <c r="G17" s="1342"/>
      <c r="H17" s="1342">
        <f t="shared" si="0"/>
        <v>0</v>
      </c>
      <c r="I17" s="1444" t="str">
        <f>_xlfn.IFNA(VLOOKUP(B17,線名!$A$2:$B$689,2, ),"")</f>
        <v>社頭</v>
      </c>
      <c r="J17" s="1344" t="str">
        <f>_xlfn.IFNA(VLOOKUP(B17,線名!$A$4:$C$689,3,0 ),"")</f>
        <v>社東線</v>
      </c>
      <c r="K17" s="1372"/>
      <c r="L17" s="1372"/>
      <c r="M17" s="1372"/>
      <c r="N17" s="1372"/>
      <c r="O17" s="1372"/>
      <c r="P17" s="1345"/>
      <c r="Q17" s="1346" t="str">
        <f t="shared" si="1"/>
        <v/>
      </c>
      <c r="R17" s="1620" t="s">
        <v>3140</v>
      </c>
      <c r="S17" s="1562" t="s">
        <v>3088</v>
      </c>
      <c r="T17" s="1346"/>
      <c r="U17" s="1458">
        <f t="shared" si="2"/>
        <v>-5.2166666666666668</v>
      </c>
      <c r="V17" s="1350" t="str">
        <f>_xlfn.XLOOKUP(事故!$B17,饋線資料表[饋線
代號],饋線資料表[巡修
部門],"找不到",0)</f>
        <v>社頭服務所</v>
      </c>
      <c r="W17" s="1351"/>
      <c r="X17" s="1352"/>
      <c r="Y17" s="1352"/>
      <c r="Z17" s="1820"/>
      <c r="AA17" s="1353"/>
      <c r="AB17" s="1354"/>
    </row>
    <row r="18" spans="1:28" s="1014" customFormat="1" ht="33">
      <c r="A18" s="1843"/>
      <c r="B18" s="1525" t="s">
        <v>1440</v>
      </c>
      <c r="C18" s="1433" t="s">
        <v>3139</v>
      </c>
      <c r="D18" s="1370">
        <v>0.41875000000000001</v>
      </c>
      <c r="E18" s="1341"/>
      <c r="F18" s="1341"/>
      <c r="G18" s="1342"/>
      <c r="H18" s="1342">
        <f t="shared" si="0"/>
        <v>0</v>
      </c>
      <c r="I18" s="1444" t="str">
        <f>_xlfn.IFNA(VLOOKUP(B18,線名!$A$2:$B$689,2, ),"")</f>
        <v>二林</v>
      </c>
      <c r="J18" s="1344" t="str">
        <f>_xlfn.IFNA(VLOOKUP(B18,線名!$A$4:$C$689,3,0 ),"")</f>
        <v>北平線</v>
      </c>
      <c r="K18" s="1372"/>
      <c r="L18" s="1372"/>
      <c r="M18" s="1372"/>
      <c r="N18" s="1372"/>
      <c r="O18" s="1372"/>
      <c r="P18" s="1345"/>
      <c r="Q18" s="1346" t="str">
        <f t="shared" si="1"/>
        <v/>
      </c>
      <c r="R18" s="1625" t="s">
        <v>4934</v>
      </c>
      <c r="S18" s="1580" t="s">
        <v>3088</v>
      </c>
      <c r="T18" s="1346"/>
      <c r="U18" s="1458">
        <f t="shared" si="2"/>
        <v>-10.050000000000001</v>
      </c>
      <c r="V18" s="1350" t="str">
        <f>_xlfn.XLOOKUP(事故!$B18,饋線資料表[饋線
代號],饋線資料表[巡修
部門],"找不到",0)</f>
        <v>二林巡修課</v>
      </c>
      <c r="W18" s="1351"/>
      <c r="X18" s="1352"/>
      <c r="Y18" s="1352"/>
      <c r="Z18" s="1820"/>
      <c r="AA18" s="1353"/>
      <c r="AB18" s="1354"/>
    </row>
    <row r="19" spans="1:28" s="1014" customFormat="1" ht="33">
      <c r="A19" s="1843"/>
      <c r="B19" s="1525" t="s">
        <v>66</v>
      </c>
      <c r="C19" s="1433" t="s">
        <v>3142</v>
      </c>
      <c r="D19" s="1370">
        <v>0.50416666666666665</v>
      </c>
      <c r="E19" s="1341"/>
      <c r="F19" s="1341"/>
      <c r="G19" s="1342"/>
      <c r="H19" s="1342">
        <f t="shared" si="0"/>
        <v>0</v>
      </c>
      <c r="I19" s="1444" t="str">
        <f>_xlfn.IFNA(VLOOKUP(B19,線名!$A$2:$B$689,2, ),"")</f>
        <v>漢寶</v>
      </c>
      <c r="J19" s="1344" t="str">
        <f>_xlfn.IFNA(VLOOKUP(B19,線名!$A$4:$C$689,3,0 ),"")</f>
        <v>9G23</v>
      </c>
      <c r="K19" s="1372"/>
      <c r="L19" s="1372"/>
      <c r="M19" s="1372"/>
      <c r="N19" s="1372"/>
      <c r="O19" s="1372"/>
      <c r="P19" s="1345"/>
      <c r="Q19" s="1346" t="str">
        <f t="shared" si="1"/>
        <v/>
      </c>
      <c r="R19" s="1620" t="s">
        <v>3143</v>
      </c>
      <c r="S19" s="1562" t="s">
        <v>3096</v>
      </c>
      <c r="T19" s="1346"/>
      <c r="U19" s="1458">
        <f t="shared" si="2"/>
        <v>-12.1</v>
      </c>
      <c r="V19" s="1350" t="str">
        <f>_xlfn.XLOOKUP(事故!$B19,饋線資料表[饋線
代號],饋線資料表[巡修
部門],"找不到",0)</f>
        <v>二林巡修課</v>
      </c>
      <c r="W19" s="1351"/>
      <c r="X19" s="1352"/>
      <c r="Y19" s="1352"/>
      <c r="Z19" s="1820"/>
      <c r="AA19" s="1353"/>
      <c r="AB19" s="1354"/>
    </row>
    <row r="20" spans="1:28" s="1014" customFormat="1" ht="16.5">
      <c r="A20" s="1843"/>
      <c r="B20" s="1525" t="s">
        <v>48</v>
      </c>
      <c r="C20" s="1433" t="s">
        <v>3144</v>
      </c>
      <c r="D20" s="1370">
        <v>0.6479166666666667</v>
      </c>
      <c r="E20" s="1341"/>
      <c r="F20" s="1341"/>
      <c r="G20" s="1342"/>
      <c r="H20" s="1342">
        <f t="shared" si="0"/>
        <v>0</v>
      </c>
      <c r="I20" s="1444" t="str">
        <f>_xlfn.IFNA(VLOOKUP(B20,線名!$A$2:$B$689,2, ),"")</f>
        <v>漢寶</v>
      </c>
      <c r="J20" s="1344" t="str">
        <f>_xlfn.IFNA(VLOOKUP(B20,線名!$A$4:$C$689,3,0 ),"")</f>
        <v>9G29</v>
      </c>
      <c r="K20" s="1372"/>
      <c r="L20" s="1372"/>
      <c r="M20" s="1372"/>
      <c r="N20" s="1372"/>
      <c r="O20" s="1372"/>
      <c r="P20" s="1345"/>
      <c r="Q20" s="1346" t="str">
        <f t="shared" si="1"/>
        <v/>
      </c>
      <c r="R20" s="1625" t="s">
        <v>3145</v>
      </c>
      <c r="S20" s="1580" t="s">
        <v>3088</v>
      </c>
      <c r="T20" s="1346"/>
      <c r="U20" s="1458">
        <f t="shared" si="2"/>
        <v>-15.55</v>
      </c>
      <c r="V20" s="1350" t="str">
        <f>_xlfn.XLOOKUP(事故!$B20,饋線資料表[饋線
代號],饋線資料表[巡修
部門],"找不到",0)</f>
        <v>二林巡修課</v>
      </c>
      <c r="W20" s="1351"/>
      <c r="X20" s="1352"/>
      <c r="Y20" s="1352"/>
      <c r="Z20" s="1820"/>
      <c r="AA20" s="1353"/>
      <c r="AB20" s="1354"/>
    </row>
    <row r="21" spans="1:28" s="1014" customFormat="1" ht="16.5">
      <c r="A21" s="1843"/>
      <c r="B21" s="1525" t="s">
        <v>30</v>
      </c>
      <c r="C21" s="1433" t="s">
        <v>3146</v>
      </c>
      <c r="D21" s="1370">
        <v>0.45</v>
      </c>
      <c r="E21" s="1341"/>
      <c r="F21" s="1341"/>
      <c r="G21" s="1342"/>
      <c r="H21" s="1342">
        <f t="shared" si="0"/>
        <v>0</v>
      </c>
      <c r="I21" s="1444" t="str">
        <f>_xlfn.IFNA(VLOOKUP(B21,線名!$A$2:$B$689,2, ),"")</f>
        <v>溪州</v>
      </c>
      <c r="J21" s="1344" t="str">
        <f>_xlfn.IFNA(VLOOKUP(B21,線名!$A$4:$C$689,3,0 ),"")</f>
        <v>IF36</v>
      </c>
      <c r="K21" s="1372"/>
      <c r="L21" s="1372"/>
      <c r="M21" s="1372"/>
      <c r="N21" s="1372"/>
      <c r="O21" s="1372"/>
      <c r="P21" s="1345"/>
      <c r="Q21" s="1346" t="str">
        <f t="shared" si="1"/>
        <v/>
      </c>
      <c r="R21" s="1620" t="s">
        <v>4935</v>
      </c>
      <c r="S21" s="1562" t="s">
        <v>3088</v>
      </c>
      <c r="T21" s="1346"/>
      <c r="U21" s="1458">
        <f t="shared" si="2"/>
        <v>-10.8</v>
      </c>
      <c r="V21" s="1350" t="str">
        <f>_xlfn.XLOOKUP(事故!$B21,饋線資料表[饋線
代號],饋線資料表[巡修
部門],"找不到",0)</f>
        <v>二林巡修課</v>
      </c>
      <c r="W21" s="1351"/>
      <c r="X21" s="1352"/>
      <c r="Y21" s="1352"/>
      <c r="Z21" s="1820"/>
      <c r="AA21" s="1353"/>
      <c r="AB21" s="1354"/>
    </row>
    <row r="22" spans="1:28" s="1014" customFormat="1" ht="16.5">
      <c r="A22" s="1843"/>
      <c r="B22" s="1525" t="s">
        <v>64</v>
      </c>
      <c r="C22" s="1433" t="s">
        <v>3148</v>
      </c>
      <c r="D22" s="1370">
        <v>0.15763888888888888</v>
      </c>
      <c r="E22" s="1341"/>
      <c r="F22" s="1341"/>
      <c r="G22" s="1342"/>
      <c r="H22" s="1342">
        <f t="shared" si="0"/>
        <v>0</v>
      </c>
      <c r="I22" s="1444" t="str">
        <f>_xlfn.IFNA(VLOOKUP(B22,線名!$A$2:$B$689,2, ),"")</f>
        <v>漢寶</v>
      </c>
      <c r="J22" s="1344" t="str">
        <f>_xlfn.IFNA(VLOOKUP(B22,線名!$A$4:$C$689,3,0 ),"")</f>
        <v>9G21</v>
      </c>
      <c r="K22" s="1372"/>
      <c r="L22" s="1372"/>
      <c r="M22" s="1372"/>
      <c r="N22" s="1372"/>
      <c r="O22" s="1372"/>
      <c r="P22" s="1345"/>
      <c r="Q22" s="1346" t="str">
        <f t="shared" si="1"/>
        <v/>
      </c>
      <c r="R22" s="1625" t="s">
        <v>3149</v>
      </c>
      <c r="S22" s="1580" t="s">
        <v>3093</v>
      </c>
      <c r="T22" s="1346"/>
      <c r="U22" s="1458">
        <f t="shared" si="2"/>
        <v>-3.7833333333333332</v>
      </c>
      <c r="V22" s="1350" t="str">
        <f>_xlfn.XLOOKUP(事故!$B22,饋線資料表[饋線
代號],饋線資料表[巡修
部門],"找不到",0)</f>
        <v>二林巡修課</v>
      </c>
      <c r="W22" s="1351"/>
      <c r="X22" s="1352"/>
      <c r="Y22" s="1352"/>
      <c r="Z22" s="1820"/>
      <c r="AA22" s="1353"/>
      <c r="AB22" s="1354"/>
    </row>
    <row r="23" spans="1:28" s="1014" customFormat="1" ht="16.5">
      <c r="A23" s="1843"/>
      <c r="B23" s="1525" t="s">
        <v>1071</v>
      </c>
      <c r="C23" s="1433" t="s">
        <v>3148</v>
      </c>
      <c r="D23" s="1370">
        <v>0.20833333333333334</v>
      </c>
      <c r="E23" s="1341"/>
      <c r="F23" s="1341"/>
      <c r="G23" s="1342"/>
      <c r="H23" s="1342">
        <f t="shared" si="0"/>
        <v>0</v>
      </c>
      <c r="I23" s="1444" t="str">
        <f>_xlfn.IFNA(VLOOKUP(B23,線名!$A$2:$B$689,2, ),"")</f>
        <v>溪湖</v>
      </c>
      <c r="J23" s="1344" t="str">
        <f>_xlfn.IFNA(VLOOKUP(B23,線名!$A$4:$C$689,3,0 ),"")</f>
        <v>二重線</v>
      </c>
      <c r="K23" s="1372"/>
      <c r="L23" s="1372"/>
      <c r="M23" s="1372"/>
      <c r="N23" s="1372"/>
      <c r="O23" s="1372"/>
      <c r="P23" s="1345"/>
      <c r="Q23" s="1346" t="str">
        <f t="shared" si="1"/>
        <v/>
      </c>
      <c r="R23" s="1620" t="s">
        <v>3151</v>
      </c>
      <c r="S23" s="1562" t="s">
        <v>3152</v>
      </c>
      <c r="T23" s="1346"/>
      <c r="U23" s="1458">
        <f t="shared" si="2"/>
        <v>-5</v>
      </c>
      <c r="V23" s="1350" t="str">
        <f>_xlfn.XLOOKUP(事故!$B23,饋線資料表[饋線
代號],饋線資料表[巡修
部門],"找不到",0)</f>
        <v>員林巡修課</v>
      </c>
      <c r="W23" s="1351"/>
      <c r="X23" s="1352"/>
      <c r="Y23" s="1352"/>
      <c r="Z23" s="1820"/>
      <c r="AA23" s="1353"/>
      <c r="AB23" s="1354"/>
    </row>
    <row r="24" spans="1:28" s="1014" customFormat="1" ht="16.5">
      <c r="A24" s="1843"/>
      <c r="B24" s="1525" t="s">
        <v>217</v>
      </c>
      <c r="C24" s="1433" t="s">
        <v>3153</v>
      </c>
      <c r="D24" s="1370">
        <v>0.13958333333333334</v>
      </c>
      <c r="E24" s="1341"/>
      <c r="F24" s="1341"/>
      <c r="G24" s="1342"/>
      <c r="H24" s="1342">
        <f t="shared" si="0"/>
        <v>0</v>
      </c>
      <c r="I24" s="1444" t="str">
        <f>_xlfn.IFNA(VLOOKUP(B24,線名!$A$2:$B$689,2, ),"")</f>
        <v>大城</v>
      </c>
      <c r="J24" s="1344" t="str">
        <f>_xlfn.IFNA(VLOOKUP(B24,線名!$A$4:$C$689,3,0 ),"")</f>
        <v>9L24</v>
      </c>
      <c r="K24" s="1372"/>
      <c r="L24" s="1372"/>
      <c r="M24" s="1372"/>
      <c r="N24" s="1372"/>
      <c r="O24" s="1372"/>
      <c r="P24" s="1345"/>
      <c r="Q24" s="1346" t="str">
        <f t="shared" si="1"/>
        <v/>
      </c>
      <c r="R24" s="1636" t="s">
        <v>3154</v>
      </c>
      <c r="S24" s="1637" t="s">
        <v>3090</v>
      </c>
      <c r="T24" s="1346"/>
      <c r="U24" s="1458">
        <f t="shared" si="2"/>
        <v>-3.35</v>
      </c>
      <c r="V24" s="1350" t="str">
        <f>_xlfn.XLOOKUP(事故!$B24,饋線資料表[饋線
代號],饋線資料表[巡修
部門],"找不到",0)</f>
        <v>二林巡修課</v>
      </c>
      <c r="W24" s="1351"/>
      <c r="X24" s="1352"/>
      <c r="Y24" s="1352"/>
      <c r="Z24" s="1820"/>
      <c r="AA24" s="1353"/>
      <c r="AB24" s="1354"/>
    </row>
    <row r="25" spans="1:28" s="1014" customFormat="1" ht="31.5">
      <c r="A25" s="1843"/>
      <c r="B25" s="1525" t="s">
        <v>305</v>
      </c>
      <c r="C25" s="1433" t="s">
        <v>3155</v>
      </c>
      <c r="D25" s="1370">
        <v>0.98541666666666661</v>
      </c>
      <c r="E25" s="1341"/>
      <c r="F25" s="1341"/>
      <c r="G25" s="1342"/>
      <c r="H25" s="1342">
        <f t="shared" si="0"/>
        <v>0</v>
      </c>
      <c r="I25" s="1444" t="str">
        <f>_xlfn.IFNA(VLOOKUP(B25,線名!$A$2:$B$689,2, ),"")</f>
        <v>線西</v>
      </c>
      <c r="J25" s="1344" t="str">
        <f>_xlfn.IFNA(VLOOKUP(B25,線名!$A$4:$C$689,3,0 ),"")</f>
        <v>9B54</v>
      </c>
      <c r="K25" s="1372"/>
      <c r="L25" s="1372"/>
      <c r="M25" s="1372"/>
      <c r="N25" s="1372"/>
      <c r="O25" s="1372"/>
      <c r="P25" s="1345"/>
      <c r="Q25" s="1346" t="str">
        <f t="shared" si="1"/>
        <v/>
      </c>
      <c r="R25" s="1638" t="s">
        <v>3156</v>
      </c>
      <c r="S25" s="1606" t="s">
        <v>3128</v>
      </c>
      <c r="T25" s="1346"/>
      <c r="U25" s="1458">
        <f t="shared" si="2"/>
        <v>-23.65</v>
      </c>
      <c r="V25" s="1350" t="str">
        <f>_xlfn.XLOOKUP(事故!$B25,饋線資料表[饋線
代號],饋線資料表[巡修
部門],"找不到",0)</f>
        <v>鹿和巡修課</v>
      </c>
      <c r="W25" s="1351"/>
      <c r="X25" s="1352"/>
      <c r="Y25" s="1352"/>
      <c r="Z25" s="1820"/>
      <c r="AA25" s="1353"/>
      <c r="AB25" s="1354"/>
    </row>
    <row r="26" spans="1:28" s="1014" customFormat="1" ht="16.5">
      <c r="A26" s="1843"/>
      <c r="B26" s="1525" t="s">
        <v>1130</v>
      </c>
      <c r="C26" s="1433" t="s">
        <v>3157</v>
      </c>
      <c r="D26" s="1370">
        <v>0.4145833333333333</v>
      </c>
      <c r="E26" s="1341"/>
      <c r="F26" s="1341"/>
      <c r="G26" s="1342"/>
      <c r="H26" s="1342">
        <f t="shared" si="0"/>
        <v>0</v>
      </c>
      <c r="I26" s="1444" t="str">
        <f>_xlfn.IFNA(VLOOKUP(B26,線名!$A$2:$B$689,2, ),"")</f>
        <v>二林</v>
      </c>
      <c r="J26" s="1344" t="str">
        <f>_xlfn.IFNA(VLOOKUP(B26,線名!$A$4:$C$689,3,0 ),"")</f>
        <v>埤北線</v>
      </c>
      <c r="K26" s="1372"/>
      <c r="L26" s="1372"/>
      <c r="M26" s="1372"/>
      <c r="N26" s="1372"/>
      <c r="O26" s="1372"/>
      <c r="P26" s="1345"/>
      <c r="Q26" s="1346" t="str">
        <f t="shared" si="1"/>
        <v/>
      </c>
      <c r="R26" s="1640" t="s">
        <v>3159</v>
      </c>
      <c r="S26" s="1641" t="s">
        <v>3088</v>
      </c>
      <c r="T26" s="1346"/>
      <c r="U26" s="1458">
        <f t="shared" si="2"/>
        <v>-9.9499999999999993</v>
      </c>
      <c r="V26" s="1350" t="str">
        <f>_xlfn.XLOOKUP(事故!$B26,饋線資料表[饋線
代號],饋線資料表[巡修
部門],"找不到",0)</f>
        <v>二林巡修課</v>
      </c>
      <c r="W26" s="1351"/>
      <c r="X26" s="1352"/>
      <c r="Y26" s="1352"/>
      <c r="Z26" s="1820"/>
      <c r="AA26" s="1353"/>
      <c r="AB26" s="1354"/>
    </row>
    <row r="27" spans="1:28" s="1014" customFormat="1" ht="16.5">
      <c r="A27" s="1843"/>
      <c r="B27" s="1525" t="s">
        <v>1325</v>
      </c>
      <c r="C27" s="1433" t="s">
        <v>3160</v>
      </c>
      <c r="D27" s="1370">
        <v>0.27708333333333335</v>
      </c>
      <c r="E27" s="1341"/>
      <c r="F27" s="1341"/>
      <c r="G27" s="1342"/>
      <c r="H27" s="1342">
        <f t="shared" si="0"/>
        <v>0</v>
      </c>
      <c r="I27" s="1444" t="str">
        <f>_xlfn.IFNA(VLOOKUP(B27,線名!$A$2:$B$689,2, ),"")</f>
        <v>漢寶</v>
      </c>
      <c r="J27" s="1344" t="str">
        <f>_xlfn.IFNA(VLOOKUP(B27,線名!$A$4:$C$689,3,0 ),"")</f>
        <v>9G36</v>
      </c>
      <c r="K27" s="1372"/>
      <c r="L27" s="1372"/>
      <c r="M27" s="1372"/>
      <c r="N27" s="1372"/>
      <c r="O27" s="1372"/>
      <c r="P27" s="1345"/>
      <c r="Q27" s="1346" t="str">
        <f t="shared" si="1"/>
        <v/>
      </c>
      <c r="R27" s="1642" t="s">
        <v>4936</v>
      </c>
      <c r="S27" s="1606" t="s">
        <v>3088</v>
      </c>
      <c r="T27" s="1346"/>
      <c r="U27" s="1458">
        <f t="shared" si="2"/>
        <v>-6.65</v>
      </c>
      <c r="V27" s="1350" t="str">
        <f>_xlfn.XLOOKUP(事故!$B27,饋線資料表[饋線
代號],饋線資料表[巡修
部門],"找不到",0)</f>
        <v>鹿和巡修課</v>
      </c>
      <c r="W27" s="1351"/>
      <c r="X27" s="1352"/>
      <c r="Y27" s="1352"/>
      <c r="Z27" s="1820"/>
      <c r="AA27" s="1353"/>
      <c r="AB27" s="1354"/>
    </row>
    <row r="28" spans="1:28" s="1014" customFormat="1" ht="16.5">
      <c r="A28" s="1843"/>
      <c r="B28" s="1525" t="s">
        <v>741</v>
      </c>
      <c r="C28" s="1930" t="s">
        <v>3163</v>
      </c>
      <c r="D28" s="1370">
        <v>0.77500000000000002</v>
      </c>
      <c r="E28" s="1341"/>
      <c r="F28" s="1341"/>
      <c r="G28" s="1342"/>
      <c r="H28" s="1342">
        <f t="shared" si="0"/>
        <v>0</v>
      </c>
      <c r="I28" s="1444" t="str">
        <f>_xlfn.IFNA(VLOOKUP(B28,線名!$A$2:$B$689,2, ),"")</f>
        <v>漢寶</v>
      </c>
      <c r="J28" s="1344" t="str">
        <f>_xlfn.IFNA(VLOOKUP(B28,線名!$A$4:$C$689,3,0 ),"")</f>
        <v>9G39</v>
      </c>
      <c r="K28" s="1372"/>
      <c r="L28" s="1372"/>
      <c r="M28" s="1372"/>
      <c r="N28" s="1372"/>
      <c r="O28" s="1372"/>
      <c r="P28" s="1345"/>
      <c r="Q28" s="1346" t="str">
        <f t="shared" si="1"/>
        <v/>
      </c>
      <c r="R28" s="1634" t="s">
        <v>3164</v>
      </c>
      <c r="S28" s="1641" t="s">
        <v>3097</v>
      </c>
      <c r="T28" s="1346"/>
      <c r="U28" s="1458">
        <f t="shared" si="2"/>
        <v>-18.600000000000001</v>
      </c>
      <c r="V28" s="1350" t="str">
        <f>_xlfn.XLOOKUP(事故!$B28,饋線資料表[饋線
代號],饋線資料表[巡修
部門],"找不到",0)</f>
        <v>鹿和巡修課</v>
      </c>
      <c r="W28" s="1351"/>
      <c r="X28" s="1352"/>
      <c r="Y28" s="1352"/>
      <c r="Z28" s="1820"/>
      <c r="AA28" s="1353"/>
      <c r="AB28" s="1354"/>
    </row>
    <row r="29" spans="1:28" s="1014" customFormat="1" ht="16.5">
      <c r="A29" s="1843"/>
      <c r="B29" s="1525" t="s">
        <v>3021</v>
      </c>
      <c r="C29" s="1930" t="s">
        <v>3163</v>
      </c>
      <c r="D29" s="1370">
        <v>0.78263888888888899</v>
      </c>
      <c r="E29" s="1341"/>
      <c r="F29" s="1341"/>
      <c r="G29" s="1342"/>
      <c r="H29" s="1342">
        <f t="shared" si="0"/>
        <v>0</v>
      </c>
      <c r="I29" s="1444" t="str">
        <f>_xlfn.IFNA(VLOOKUP(B29,線名!$A$2:$B$689,2, ),"")</f>
        <v>彰竹</v>
      </c>
      <c r="J29" s="1344" t="str">
        <f>_xlfn.IFNA(VLOOKUP(B29,線名!$A$4:$C$689,3,0 ),"")</f>
        <v>9N29</v>
      </c>
      <c r="K29" s="1372"/>
      <c r="L29" s="1372"/>
      <c r="M29" s="1372"/>
      <c r="N29" s="1372"/>
      <c r="O29" s="1372"/>
      <c r="P29" s="1345"/>
      <c r="Q29" s="1346" t="str">
        <f t="shared" si="1"/>
        <v/>
      </c>
      <c r="R29" s="1622" t="s">
        <v>3166</v>
      </c>
      <c r="S29" s="1606" t="s">
        <v>3167</v>
      </c>
      <c r="T29" s="1346"/>
      <c r="U29" s="1458">
        <f t="shared" si="2"/>
        <v>-18.783333333333335</v>
      </c>
      <c r="V29" s="1350" t="str">
        <f>_xlfn.XLOOKUP(事故!$B29,饋線資料表[饋線
代號],饋線資料表[巡修
部門],"找不到",0)</f>
        <v>市區巡修課</v>
      </c>
      <c r="W29" s="1351"/>
      <c r="X29" s="1352"/>
      <c r="Y29" s="1352"/>
      <c r="Z29" s="1820"/>
      <c r="AA29" s="1353"/>
      <c r="AB29" s="1354"/>
    </row>
    <row r="30" spans="1:28" s="1014" customFormat="1" ht="16.5">
      <c r="A30" s="1843"/>
      <c r="B30" s="1525" t="s">
        <v>3168</v>
      </c>
      <c r="C30" s="1930" t="s">
        <v>3169</v>
      </c>
      <c r="D30" s="1370">
        <v>0.82361111111111107</v>
      </c>
      <c r="E30" s="1341"/>
      <c r="F30" s="1341"/>
      <c r="G30" s="1342"/>
      <c r="H30" s="1342">
        <f t="shared" si="0"/>
        <v>0</v>
      </c>
      <c r="I30" s="1444" t="str">
        <f>_xlfn.IFNA(VLOOKUP(B30,線名!$A$2:$B$689,2, ),"")</f>
        <v>鹿東</v>
      </c>
      <c r="J30" s="1344" t="str">
        <f>_xlfn.IFNA(VLOOKUP(B30,線名!$A$4:$C$689,3,0 ),"")</f>
        <v>IO51</v>
      </c>
      <c r="K30" s="1372"/>
      <c r="L30" s="1372"/>
      <c r="M30" s="1372"/>
      <c r="N30" s="1372"/>
      <c r="O30" s="1372"/>
      <c r="P30" s="1345"/>
      <c r="Q30" s="1346" t="str">
        <f t="shared" si="1"/>
        <v/>
      </c>
      <c r="R30" s="1634" t="s">
        <v>3170</v>
      </c>
      <c r="S30" s="1641" t="s">
        <v>3128</v>
      </c>
      <c r="T30" s="1346"/>
      <c r="U30" s="1458">
        <f t="shared" si="2"/>
        <v>-19.766666666666666</v>
      </c>
      <c r="V30" s="1350" t="str">
        <f>_xlfn.XLOOKUP(事故!$B30,饋線資料表[饋線
代號],饋線資料表[巡修
部門],"找不到",0)</f>
        <v>鹿和巡修課</v>
      </c>
      <c r="W30" s="1351"/>
      <c r="X30" s="1352"/>
      <c r="Y30" s="1352"/>
      <c r="Z30" s="1820"/>
      <c r="AA30" s="1353"/>
      <c r="AB30" s="1354"/>
    </row>
    <row r="31" spans="1:28" s="1014" customFormat="1" ht="16.5">
      <c r="A31" s="1843"/>
      <c r="B31" s="1525" t="s">
        <v>3168</v>
      </c>
      <c r="C31" s="1930" t="s">
        <v>3171</v>
      </c>
      <c r="D31" s="1370">
        <v>0.33611111111111108</v>
      </c>
      <c r="E31" s="1341"/>
      <c r="F31" s="1341"/>
      <c r="G31" s="1342"/>
      <c r="H31" s="1342">
        <f t="shared" si="0"/>
        <v>0</v>
      </c>
      <c r="I31" s="1444" t="str">
        <f>_xlfn.IFNA(VLOOKUP(B31,線名!$A$2:$B$689,2, ),"")</f>
        <v>鹿東</v>
      </c>
      <c r="J31" s="1344" t="str">
        <f>_xlfn.IFNA(VLOOKUP(B31,線名!$A$4:$C$689,3,0 ),"")</f>
        <v>IO51</v>
      </c>
      <c r="K31" s="1372"/>
      <c r="L31" s="1372"/>
      <c r="M31" s="1372"/>
      <c r="N31" s="1372"/>
      <c r="O31" s="1372"/>
      <c r="P31" s="1345"/>
      <c r="Q31" s="1346" t="str">
        <f t="shared" si="1"/>
        <v/>
      </c>
      <c r="R31" s="1622" t="s">
        <v>3170</v>
      </c>
      <c r="S31" s="1606" t="s">
        <v>3128</v>
      </c>
      <c r="T31" s="1346"/>
      <c r="U31" s="1458">
        <f t="shared" si="2"/>
        <v>-8.0666666666666664</v>
      </c>
      <c r="V31" s="1350" t="str">
        <f>_xlfn.XLOOKUP(事故!$B31,饋線資料表[饋線
代號],饋線資料表[巡修
部門],"找不到",0)</f>
        <v>鹿和巡修課</v>
      </c>
      <c r="W31" s="1351"/>
      <c r="X31" s="1352"/>
      <c r="Y31" s="1352"/>
      <c r="Z31" s="1820"/>
      <c r="AA31" s="1353"/>
      <c r="AB31" s="1354"/>
    </row>
    <row r="32" spans="1:28" s="1014" customFormat="1" ht="16.5">
      <c r="A32" s="1843"/>
      <c r="B32" s="1525" t="s">
        <v>887</v>
      </c>
      <c r="C32" s="1930" t="s">
        <v>3172</v>
      </c>
      <c r="D32" s="1370">
        <v>0.41944444444444445</v>
      </c>
      <c r="E32" s="1341"/>
      <c r="F32" s="1341"/>
      <c r="G32" s="1342"/>
      <c r="H32" s="1342">
        <f t="shared" si="0"/>
        <v>0</v>
      </c>
      <c r="I32" s="1444" t="str">
        <f>_xlfn.IFNA(VLOOKUP(B32,線名!$A$2:$B$689,2, ),"")</f>
        <v>大村</v>
      </c>
      <c r="J32" s="1344" t="str">
        <f>_xlfn.IFNA(VLOOKUP(B32,線名!$A$4:$C$689,3,0 ),"")</f>
        <v>上莊線</v>
      </c>
      <c r="K32" s="1372"/>
      <c r="L32" s="1372"/>
      <c r="M32" s="1372"/>
      <c r="N32" s="1372"/>
      <c r="O32" s="1372"/>
      <c r="P32" s="1345"/>
      <c r="Q32" s="1346" t="str">
        <f t="shared" si="1"/>
        <v/>
      </c>
      <c r="R32" s="1634" t="s">
        <v>3174</v>
      </c>
      <c r="S32" s="1641" t="s">
        <v>3105</v>
      </c>
      <c r="T32" s="1346"/>
      <c r="U32" s="1458">
        <f t="shared" si="2"/>
        <v>-10.066666666666666</v>
      </c>
      <c r="V32" s="1350" t="str">
        <f>_xlfn.XLOOKUP(事故!$B32,饋線資料表[饋線
代號],饋線資料表[巡修
部門],"找不到",0)</f>
        <v>員林巡修課</v>
      </c>
      <c r="W32" s="1351"/>
      <c r="X32" s="1352"/>
      <c r="Y32" s="1352"/>
      <c r="Z32" s="1820"/>
      <c r="AA32" s="1353"/>
      <c r="AB32" s="1354"/>
    </row>
    <row r="33" spans="1:28" s="1014" customFormat="1" ht="16.5">
      <c r="A33" s="1843"/>
      <c r="B33" s="1525" t="s">
        <v>1203</v>
      </c>
      <c r="C33" s="1930" t="s">
        <v>3175</v>
      </c>
      <c r="D33" s="1370">
        <v>0.38125000000000003</v>
      </c>
      <c r="E33" s="1341"/>
      <c r="F33" s="1341"/>
      <c r="G33" s="1342"/>
      <c r="H33" s="1342">
        <f t="shared" si="0"/>
        <v>0</v>
      </c>
      <c r="I33" s="1444" t="str">
        <f>_xlfn.IFNA(VLOOKUP(B33,線名!$A$2:$B$689,2, ),"")</f>
        <v>彰東</v>
      </c>
      <c r="J33" s="1344" t="str">
        <f>_xlfn.IFNA(VLOOKUP(B33,線名!$A$4:$C$689,3,0 ),"")</f>
        <v>IQ24</v>
      </c>
      <c r="K33" s="1372"/>
      <c r="L33" s="1372"/>
      <c r="M33" s="1372"/>
      <c r="N33" s="1372"/>
      <c r="O33" s="1372"/>
      <c r="P33" s="1345"/>
      <c r="Q33" s="1346" t="str">
        <f t="shared" si="1"/>
        <v/>
      </c>
      <c r="R33" s="1622" t="s">
        <v>3176</v>
      </c>
      <c r="S33" s="1606" t="s">
        <v>3105</v>
      </c>
      <c r="T33" s="1346"/>
      <c r="U33" s="1458">
        <f t="shared" si="2"/>
        <v>-9.15</v>
      </c>
      <c r="V33" s="1350" t="str">
        <f>_xlfn.XLOOKUP(事故!$B33,饋線資料表[饋線
代號],饋線資料表[巡修
部門],"找不到",0)</f>
        <v>市區巡修課</v>
      </c>
      <c r="W33" s="1351"/>
      <c r="X33" s="1352"/>
      <c r="Y33" s="1352"/>
      <c r="Z33" s="1820"/>
      <c r="AA33" s="1353"/>
      <c r="AB33" s="1354"/>
    </row>
    <row r="34" spans="1:28" s="1014" customFormat="1" ht="16.5">
      <c r="A34" s="1843"/>
      <c r="B34" s="1525" t="s">
        <v>886</v>
      </c>
      <c r="C34" s="1930" t="s">
        <v>3177</v>
      </c>
      <c r="D34" s="1370">
        <v>0.43472222222222223</v>
      </c>
      <c r="E34" s="1341"/>
      <c r="F34" s="1341"/>
      <c r="G34" s="1342"/>
      <c r="H34" s="1342">
        <f t="shared" si="0"/>
        <v>0</v>
      </c>
      <c r="I34" s="1444" t="str">
        <f>_xlfn.IFNA(VLOOKUP(B34,線名!$A$2:$B$689,2, ),"")</f>
        <v>溪州</v>
      </c>
      <c r="J34" s="1344" t="str">
        <f>_xlfn.IFNA(VLOOKUP(B34,線名!$A$4:$C$689,3,0 ),"")</f>
        <v>農場線</v>
      </c>
      <c r="K34" s="1372"/>
      <c r="L34" s="1372"/>
      <c r="M34" s="1372"/>
      <c r="N34" s="1372"/>
      <c r="O34" s="1372"/>
      <c r="P34" s="1345"/>
      <c r="Q34" s="1346" t="str">
        <f t="shared" si="1"/>
        <v/>
      </c>
      <c r="R34" s="1634" t="s">
        <v>3178</v>
      </c>
      <c r="S34" s="1641" t="s">
        <v>3094</v>
      </c>
      <c r="T34" s="1346"/>
      <c r="U34" s="1458">
        <f t="shared" si="2"/>
        <v>-10.433333333333334</v>
      </c>
      <c r="V34" s="1350" t="str">
        <f>_xlfn.XLOOKUP(事故!$B34,饋線資料表[饋線
代號],饋線資料表[巡修
部門],"找不到",0)</f>
        <v>二林巡修課</v>
      </c>
      <c r="W34" s="1351"/>
      <c r="X34" s="1352"/>
      <c r="Y34" s="1352"/>
      <c r="Z34" s="1820"/>
      <c r="AA34" s="1353"/>
      <c r="AB34" s="1354"/>
    </row>
    <row r="35" spans="1:28" s="1014" customFormat="1" ht="82.5">
      <c r="A35" s="1843"/>
      <c r="B35" s="1525" t="s">
        <v>1498</v>
      </c>
      <c r="C35" s="1930" t="s">
        <v>3179</v>
      </c>
      <c r="D35" s="1370">
        <v>0.48055555555555557</v>
      </c>
      <c r="E35" s="1341"/>
      <c r="F35" s="1341"/>
      <c r="G35" s="1342"/>
      <c r="H35" s="1342">
        <f t="shared" si="0"/>
        <v>0</v>
      </c>
      <c r="I35" s="1444" t="str">
        <f>_xlfn.IFNA(VLOOKUP(B35,線名!$A$2:$B$689,2, ),"")</f>
        <v>花壇</v>
      </c>
      <c r="J35" s="1344" t="str">
        <f>_xlfn.IFNA(VLOOKUP(B35,線名!$A$4:$C$689,3,0 ),"")</f>
        <v>9P21</v>
      </c>
      <c r="K35" s="1372"/>
      <c r="L35" s="1372"/>
      <c r="M35" s="1372"/>
      <c r="N35" s="1372"/>
      <c r="O35" s="1372"/>
      <c r="P35" s="1345"/>
      <c r="Q35" s="1346" t="str">
        <f t="shared" si="1"/>
        <v/>
      </c>
      <c r="R35" s="1620" t="s">
        <v>3180</v>
      </c>
      <c r="S35" s="1606" t="s">
        <v>3181</v>
      </c>
      <c r="T35" s="1346"/>
      <c r="U35" s="1458">
        <f t="shared" si="2"/>
        <v>-11.533333333333333</v>
      </c>
      <c r="V35" s="1350" t="str">
        <f>_xlfn.XLOOKUP(事故!$B35,饋線資料表[饋線
代號],饋線資料表[巡修
部門],"找不到",0)</f>
        <v>花壇服務所</v>
      </c>
      <c r="W35" s="1351"/>
      <c r="X35" s="1352"/>
      <c r="Y35" s="1352"/>
      <c r="Z35" s="1820"/>
      <c r="AA35" s="1353"/>
      <c r="AB35" s="1354"/>
    </row>
    <row r="36" spans="1:28" s="1014" customFormat="1" ht="16.5">
      <c r="A36" s="1843"/>
      <c r="B36" s="1525" t="s">
        <v>1452</v>
      </c>
      <c r="C36" s="1930" t="s">
        <v>3183</v>
      </c>
      <c r="D36" s="1370">
        <v>0.47013888888888888</v>
      </c>
      <c r="E36" s="1341"/>
      <c r="F36" s="1341"/>
      <c r="G36" s="1342"/>
      <c r="H36" s="1342">
        <f t="shared" ref="H36:H67" si="3">G36*U36</f>
        <v>0</v>
      </c>
      <c r="I36" s="1444" t="str">
        <f>_xlfn.IFNA(VLOOKUP(B36,線名!$A$2:$B$689,2, ),"")</f>
        <v>彰濱</v>
      </c>
      <c r="J36" s="1344" t="str">
        <f>_xlfn.IFNA(VLOOKUP(B36,線名!$A$4:$C$689,3,0 ),"")</f>
        <v>9A53</v>
      </c>
      <c r="K36" s="1372"/>
      <c r="L36" s="1372"/>
      <c r="M36" s="1372"/>
      <c r="N36" s="1372"/>
      <c r="O36" s="1372"/>
      <c r="P36" s="1345"/>
      <c r="Q36" s="1346" t="str">
        <f t="shared" ref="Q36:Q67" si="4">IF(SUM(L36:M36)=0,"",SUM(L36:M36))</f>
        <v/>
      </c>
      <c r="R36" s="1634" t="s">
        <v>3184</v>
      </c>
      <c r="S36" s="1641" t="s">
        <v>3096</v>
      </c>
      <c r="T36" s="1346"/>
      <c r="U36" s="1458">
        <f t="shared" ref="U36:U67" si="5">(E36-D36)*24</f>
        <v>-11.283333333333333</v>
      </c>
      <c r="V36" s="1350" t="str">
        <f>_xlfn.XLOOKUP(事故!$B36,饋線資料表[饋線
代號],饋線資料表[巡修
部門],"找不到",0)</f>
        <v>鹿和巡修課</v>
      </c>
      <c r="W36" s="1351"/>
      <c r="X36" s="1352"/>
      <c r="Y36" s="1352"/>
      <c r="Z36" s="1820"/>
      <c r="AA36" s="1353"/>
      <c r="AB36" s="1354"/>
    </row>
    <row r="37" spans="1:28" s="1014" customFormat="1" ht="16.5">
      <c r="A37" s="1843"/>
      <c r="B37" s="1525" t="s">
        <v>1450</v>
      </c>
      <c r="C37" s="1930" t="s">
        <v>3185</v>
      </c>
      <c r="D37" s="1370">
        <v>0.29930555555555555</v>
      </c>
      <c r="E37" s="1341"/>
      <c r="F37" s="1341"/>
      <c r="G37" s="1342"/>
      <c r="H37" s="1342">
        <f t="shared" si="3"/>
        <v>0</v>
      </c>
      <c r="I37" s="1444" t="str">
        <f>_xlfn.IFNA(VLOOKUP(B37,線名!$A$2:$B$689,2, ),"")</f>
        <v>全興</v>
      </c>
      <c r="J37" s="1344" t="str">
        <f>_xlfn.IFNA(VLOOKUP(B37,線名!$A$4:$C$689,3,0 ),"")</f>
        <v>IZ26</v>
      </c>
      <c r="K37" s="1372"/>
      <c r="L37" s="1372"/>
      <c r="M37" s="1372"/>
      <c r="N37" s="1372"/>
      <c r="O37" s="1372"/>
      <c r="P37" s="1345"/>
      <c r="Q37" s="1346" t="str">
        <f t="shared" si="4"/>
        <v/>
      </c>
      <c r="R37" s="1622" t="s">
        <v>3186</v>
      </c>
      <c r="S37" s="1606" t="s">
        <v>3094</v>
      </c>
      <c r="T37" s="1346"/>
      <c r="U37" s="1458">
        <f t="shared" si="5"/>
        <v>-7.1833333333333336</v>
      </c>
      <c r="V37" s="1350" t="str">
        <f>_xlfn.XLOOKUP(事故!$B37,饋線資料表[饋線
代號],饋線資料表[巡修
部門],"找不到",0)</f>
        <v>鹿和巡修課</v>
      </c>
      <c r="W37" s="1351"/>
      <c r="X37" s="1352"/>
      <c r="Y37" s="1352"/>
      <c r="Z37" s="1820"/>
      <c r="AA37" s="1353"/>
      <c r="AB37" s="1354"/>
    </row>
    <row r="38" spans="1:28" s="1014" customFormat="1" ht="16.5">
      <c r="A38" s="1843"/>
      <c r="B38" s="1525" t="s">
        <v>402</v>
      </c>
      <c r="C38" s="1930" t="s">
        <v>3185</v>
      </c>
      <c r="D38" s="1370">
        <v>0.3</v>
      </c>
      <c r="E38" s="1341"/>
      <c r="F38" s="1341"/>
      <c r="G38" s="1342"/>
      <c r="H38" s="1342">
        <f t="shared" si="3"/>
        <v>0</v>
      </c>
      <c r="I38" s="1444" t="str">
        <f>_xlfn.IFNA(VLOOKUP(B38,線名!$A$2:$B$689,2, ),"")</f>
        <v>全興</v>
      </c>
      <c r="J38" s="1344" t="str">
        <f>_xlfn.IFNA(VLOOKUP(B38,線名!$A$4:$C$689,3,0 ),"")</f>
        <v>IZ24</v>
      </c>
      <c r="K38" s="1372"/>
      <c r="L38" s="1372"/>
      <c r="M38" s="1372"/>
      <c r="N38" s="1372"/>
      <c r="O38" s="1372"/>
      <c r="P38" s="1345"/>
      <c r="Q38" s="1346" t="str">
        <f t="shared" si="4"/>
        <v/>
      </c>
      <c r="R38" s="1634" t="s">
        <v>3186</v>
      </c>
      <c r="S38" s="1641" t="s">
        <v>3094</v>
      </c>
      <c r="T38" s="1346"/>
      <c r="U38" s="1458">
        <f t="shared" si="5"/>
        <v>-7.1999999999999993</v>
      </c>
      <c r="V38" s="1350" t="str">
        <f>_xlfn.XLOOKUP(事故!$B38,饋線資料表[饋線
代號],饋線資料表[巡修
部門],"找不到",0)</f>
        <v>鹿和巡修課</v>
      </c>
      <c r="W38" s="1351"/>
      <c r="X38" s="1352"/>
      <c r="Y38" s="1352"/>
      <c r="Z38" s="1820"/>
      <c r="AA38" s="1353"/>
      <c r="AB38" s="1354"/>
    </row>
    <row r="39" spans="1:28" s="1014" customFormat="1" ht="16.5">
      <c r="A39" s="1843"/>
      <c r="B39" s="1525" t="s">
        <v>1101</v>
      </c>
      <c r="C39" s="1930" t="s">
        <v>3185</v>
      </c>
      <c r="D39" s="1370">
        <v>0.97638888888888886</v>
      </c>
      <c r="E39" s="1341"/>
      <c r="F39" s="1341"/>
      <c r="G39" s="1342"/>
      <c r="H39" s="1342">
        <f t="shared" si="3"/>
        <v>0</v>
      </c>
      <c r="I39" s="1444" t="str">
        <f>_xlfn.IFNA(VLOOKUP(B39,線名!$A$2:$B$689,2, ),"")</f>
        <v>彰西</v>
      </c>
      <c r="J39" s="1344" t="str">
        <f>_xlfn.IFNA(VLOOKUP(B39,線名!$A$4:$C$689,3,0 ),"")</f>
        <v>下湳線</v>
      </c>
      <c r="K39" s="1372"/>
      <c r="L39" s="1372"/>
      <c r="M39" s="1372"/>
      <c r="N39" s="1372"/>
      <c r="O39" s="1372"/>
      <c r="P39" s="1345"/>
      <c r="Q39" s="1346" t="str">
        <f t="shared" si="4"/>
        <v/>
      </c>
      <c r="R39" s="1622" t="s">
        <v>3188</v>
      </c>
      <c r="S39" s="1562" t="e">
        <v>#N/A</v>
      </c>
      <c r="T39" s="1346"/>
      <c r="U39" s="1458">
        <f t="shared" si="5"/>
        <v>-23.433333333333334</v>
      </c>
      <c r="V39" s="1350" t="str">
        <f>_xlfn.XLOOKUP(事故!$B39,饋線資料表[饋線
代號],饋線資料表[巡修
部門],"找不到",0)</f>
        <v>鹿和巡修課</v>
      </c>
      <c r="W39" s="1351"/>
      <c r="X39" s="1352"/>
      <c r="Y39" s="1352"/>
      <c r="Z39" s="1820"/>
      <c r="AA39" s="1353"/>
      <c r="AB39" s="1354"/>
    </row>
    <row r="40" spans="1:28" s="1014" customFormat="1" ht="16.5">
      <c r="A40" s="1843"/>
      <c r="B40" s="1525" t="s">
        <v>826</v>
      </c>
      <c r="C40" s="1930" t="s">
        <v>3190</v>
      </c>
      <c r="D40" s="1370">
        <v>0.23611111111111113</v>
      </c>
      <c r="E40" s="1341"/>
      <c r="F40" s="1341"/>
      <c r="G40" s="1342"/>
      <c r="H40" s="1342">
        <f t="shared" si="3"/>
        <v>0</v>
      </c>
      <c r="I40" s="1444" t="str">
        <f>_xlfn.IFNA(VLOOKUP(B40,線名!$A$2:$B$689,2, ),"")</f>
        <v>全興</v>
      </c>
      <c r="J40" s="1344" t="str">
        <f>_xlfn.IFNA(VLOOKUP(B40,線名!$A$4:$C$689,3,0 ),"")</f>
        <v>IZ56</v>
      </c>
      <c r="K40" s="1372"/>
      <c r="L40" s="1372"/>
      <c r="M40" s="1372"/>
      <c r="N40" s="1372"/>
      <c r="O40" s="1372"/>
      <c r="P40" s="1345"/>
      <c r="Q40" s="1346" t="str">
        <f t="shared" si="4"/>
        <v/>
      </c>
      <c r="R40" s="1634" t="s">
        <v>3191</v>
      </c>
      <c r="S40" s="1641" t="s">
        <v>3096</v>
      </c>
      <c r="T40" s="1346"/>
      <c r="U40" s="1458">
        <f t="shared" si="5"/>
        <v>-5.666666666666667</v>
      </c>
      <c r="V40" s="1350" t="str">
        <f>_xlfn.XLOOKUP(事故!$B40,饋線資料表[饋線
代號],饋線資料表[巡修
部門],"找不到",0)</f>
        <v>鹿和巡修課</v>
      </c>
      <c r="W40" s="1351"/>
      <c r="X40" s="1352"/>
      <c r="Y40" s="1352"/>
      <c r="Z40" s="1820"/>
      <c r="AA40" s="1353"/>
      <c r="AB40" s="1354"/>
    </row>
    <row r="41" spans="1:28" s="1014" customFormat="1" ht="16.5">
      <c r="A41" s="1843"/>
      <c r="B41" s="1525" t="s">
        <v>1052</v>
      </c>
      <c r="C41" s="1930" t="s">
        <v>3192</v>
      </c>
      <c r="D41" s="1370">
        <v>0.55277777777777781</v>
      </c>
      <c r="E41" s="1341"/>
      <c r="F41" s="1341"/>
      <c r="G41" s="1342"/>
      <c r="H41" s="1342">
        <f t="shared" si="3"/>
        <v>0</v>
      </c>
      <c r="I41" s="1444" t="str">
        <f>_xlfn.IFNA(VLOOKUP(B41,線名!$A$2:$B$689,2, ),"")</f>
        <v>員東</v>
      </c>
      <c r="J41" s="1344" t="str">
        <f>_xlfn.IFNA(VLOOKUP(B41,線名!$A$4:$C$689,3,0 ),"")</f>
        <v>中崙線</v>
      </c>
      <c r="K41" s="1372"/>
      <c r="L41" s="1372"/>
      <c r="M41" s="1372"/>
      <c r="N41" s="1372"/>
      <c r="O41" s="1372"/>
      <c r="P41" s="1345"/>
      <c r="Q41" s="1346" t="str">
        <f t="shared" si="4"/>
        <v/>
      </c>
      <c r="R41" s="1661" t="s">
        <v>3193</v>
      </c>
      <c r="S41" s="1606" t="s">
        <v>3194</v>
      </c>
      <c r="T41" s="1346"/>
      <c r="U41" s="1458">
        <f t="shared" si="5"/>
        <v>-13.266666666666667</v>
      </c>
      <c r="V41" s="1350" t="str">
        <f>_xlfn.XLOOKUP(事故!$B41,饋線資料表[饋線
代號],饋線資料表[巡修
部門],"找不到",0)</f>
        <v>員林巡修課</v>
      </c>
      <c r="W41" s="1351"/>
      <c r="X41" s="1352"/>
      <c r="Y41" s="1352"/>
      <c r="Z41" s="1820"/>
      <c r="AA41" s="1353"/>
      <c r="AB41" s="1354"/>
    </row>
    <row r="42" spans="1:28" s="1014" customFormat="1" ht="16.5">
      <c r="A42" s="1843"/>
      <c r="B42" s="1525" t="s">
        <v>715</v>
      </c>
      <c r="C42" s="1930" t="s">
        <v>3192</v>
      </c>
      <c r="D42" s="1370">
        <v>0.57916666666666672</v>
      </c>
      <c r="E42" s="1341"/>
      <c r="F42" s="1341"/>
      <c r="G42" s="1342"/>
      <c r="H42" s="1342">
        <f t="shared" si="3"/>
        <v>0</v>
      </c>
      <c r="I42" s="1444" t="str">
        <f>_xlfn.IFNA(VLOOKUP(B42,線名!$A$2:$B$689,2, ),"")</f>
        <v>員東</v>
      </c>
      <c r="J42" s="1344" t="str">
        <f>_xlfn.IFNA(VLOOKUP(B42,線名!$A$4:$C$689,3,0 ),"")</f>
        <v>金安線</v>
      </c>
      <c r="K42" s="1372"/>
      <c r="L42" s="1372"/>
      <c r="M42" s="1372"/>
      <c r="N42" s="1372"/>
      <c r="O42" s="1372"/>
      <c r="P42" s="1345"/>
      <c r="Q42" s="1346" t="str">
        <f t="shared" si="4"/>
        <v/>
      </c>
      <c r="R42" s="1662" t="s">
        <v>3196</v>
      </c>
      <c r="S42" s="1608" t="s">
        <v>3197</v>
      </c>
      <c r="T42" s="1346"/>
      <c r="U42" s="1458">
        <f t="shared" si="5"/>
        <v>-13.900000000000002</v>
      </c>
      <c r="V42" s="1350" t="str">
        <f>_xlfn.XLOOKUP(事故!$B42,饋線資料表[饋線
代號],饋線資料表[巡修
部門],"找不到",0)</f>
        <v>員林巡修課</v>
      </c>
      <c r="W42" s="1351"/>
      <c r="X42" s="1352"/>
      <c r="Y42" s="1352"/>
      <c r="Z42" s="1820"/>
      <c r="AA42" s="1353"/>
      <c r="AB42" s="1354"/>
    </row>
    <row r="43" spans="1:28" s="1014" customFormat="1" ht="16.5">
      <c r="A43" s="1843"/>
      <c r="B43" s="1525" t="s">
        <v>1197</v>
      </c>
      <c r="C43" s="1930" t="s">
        <v>3198</v>
      </c>
      <c r="D43" s="1370">
        <v>0.64513888888888882</v>
      </c>
      <c r="E43" s="1341"/>
      <c r="F43" s="1341"/>
      <c r="G43" s="1342"/>
      <c r="H43" s="1342">
        <f t="shared" si="3"/>
        <v>0</v>
      </c>
      <c r="I43" s="1444" t="str">
        <f>_xlfn.IFNA(VLOOKUP(B43,線名!$A$2:$B$689,2, ),"")</f>
        <v>草港</v>
      </c>
      <c r="J43" s="1344" t="str">
        <f>_xlfn.IFNA(VLOOKUP(B43,線名!$A$4:$C$689,3,0 ),"")</f>
        <v>草子線</v>
      </c>
      <c r="K43" s="1372"/>
      <c r="L43" s="1372"/>
      <c r="M43" s="1372"/>
      <c r="N43" s="1372"/>
      <c r="O43" s="1372"/>
      <c r="P43" s="1345"/>
      <c r="Q43" s="1346" t="str">
        <f t="shared" si="4"/>
        <v/>
      </c>
      <c r="R43" s="1663" t="s">
        <v>3755</v>
      </c>
      <c r="S43" s="1613" t="s">
        <v>3110</v>
      </c>
      <c r="T43" s="1346"/>
      <c r="U43" s="1458">
        <f t="shared" si="5"/>
        <v>-15.483333333333331</v>
      </c>
      <c r="V43" s="1350" t="str">
        <f>_xlfn.XLOOKUP(事故!$B43,饋線資料表[饋線
代號],饋線資料表[巡修
部門],"找不到",0)</f>
        <v>鹿和巡修課</v>
      </c>
      <c r="W43" s="1351"/>
      <c r="X43" s="1352"/>
      <c r="Y43" s="1352"/>
      <c r="Z43" s="1820"/>
      <c r="AA43" s="1353"/>
      <c r="AB43" s="1354"/>
    </row>
    <row r="44" spans="1:28" s="1014" customFormat="1" ht="16.5">
      <c r="A44" s="1843"/>
      <c r="B44" s="1525" t="s">
        <v>1320</v>
      </c>
      <c r="C44" s="1930" t="s">
        <v>3199</v>
      </c>
      <c r="D44" s="1370">
        <v>0.41111111111111115</v>
      </c>
      <c r="E44" s="1341"/>
      <c r="F44" s="1341"/>
      <c r="G44" s="1342"/>
      <c r="H44" s="1342">
        <f t="shared" si="3"/>
        <v>0</v>
      </c>
      <c r="I44" s="1444" t="str">
        <f>_xlfn.IFNA(VLOOKUP(B44,線名!$A$2:$B$689,2, ),"")</f>
        <v>漢寶</v>
      </c>
      <c r="J44" s="1344" t="str">
        <f>_xlfn.IFNA(VLOOKUP(B44,線名!$A$4:$C$689,3,0 ),"")</f>
        <v>9G31</v>
      </c>
      <c r="K44" s="1372"/>
      <c r="L44" s="1372"/>
      <c r="M44" s="1372"/>
      <c r="N44" s="1372"/>
      <c r="O44" s="1372"/>
      <c r="P44" s="1345"/>
      <c r="Q44" s="1346" t="str">
        <f t="shared" si="4"/>
        <v/>
      </c>
      <c r="R44" s="1666" t="s">
        <v>3757</v>
      </c>
      <c r="S44" s="1608" t="s">
        <v>3095</v>
      </c>
      <c r="T44" s="1346"/>
      <c r="U44" s="1458">
        <f t="shared" si="5"/>
        <v>-9.8666666666666671</v>
      </c>
      <c r="V44" s="1350" t="str">
        <f>_xlfn.XLOOKUP(事故!$B44,饋線資料表[饋線
代號],饋線資料表[巡修
部門],"找不到",0)</f>
        <v>鹿和巡修課</v>
      </c>
      <c r="W44" s="1351"/>
      <c r="X44" s="1352"/>
      <c r="Y44" s="1352"/>
      <c r="Z44" s="1820"/>
      <c r="AA44" s="1353"/>
      <c r="AB44" s="1354"/>
    </row>
    <row r="45" spans="1:28" s="1014" customFormat="1" ht="16.5">
      <c r="A45" s="1843"/>
      <c r="B45" s="1525" t="s">
        <v>228</v>
      </c>
      <c r="C45" s="1930" t="s">
        <v>3199</v>
      </c>
      <c r="D45" s="1370">
        <v>0.42569444444444443</v>
      </c>
      <c r="E45" s="1341"/>
      <c r="F45" s="1341"/>
      <c r="G45" s="1342"/>
      <c r="H45" s="1342">
        <f t="shared" si="3"/>
        <v>0</v>
      </c>
      <c r="I45" s="1444" t="str">
        <f>_xlfn.IFNA(VLOOKUP(B45,線名!$A$2:$B$689,2, ),"")</f>
        <v>大城</v>
      </c>
      <c r="J45" s="1344" t="str">
        <f>_xlfn.IFNA(VLOOKUP(B45,線名!$A$4:$C$689,3,0 ),"")</f>
        <v>9L35</v>
      </c>
      <c r="K45" s="1372"/>
      <c r="L45" s="1372"/>
      <c r="M45" s="1372"/>
      <c r="N45" s="1372"/>
      <c r="O45" s="1372"/>
      <c r="P45" s="1345"/>
      <c r="Q45" s="1346" t="str">
        <f t="shared" si="4"/>
        <v/>
      </c>
      <c r="R45" s="1669" t="s">
        <v>3759</v>
      </c>
      <c r="S45" s="1616" t="s">
        <v>3110</v>
      </c>
      <c r="T45" s="1346"/>
      <c r="U45" s="1458">
        <f t="shared" si="5"/>
        <v>-10.216666666666667</v>
      </c>
      <c r="V45" s="1350" t="str">
        <f>_xlfn.XLOOKUP(事故!$B45,饋線資料表[饋線
代號],饋線資料表[巡修
部門],"找不到",0)</f>
        <v>二林巡修課</v>
      </c>
      <c r="W45" s="1351"/>
      <c r="X45" s="1352"/>
      <c r="Y45" s="1352"/>
      <c r="Z45" s="1820"/>
      <c r="AA45" s="1353"/>
      <c r="AB45" s="1354"/>
    </row>
    <row r="46" spans="1:28" s="1014" customFormat="1" ht="16.5">
      <c r="A46" s="1843"/>
      <c r="B46" s="1525" t="s">
        <v>64</v>
      </c>
      <c r="C46" s="1930" t="s">
        <v>3200</v>
      </c>
      <c r="D46" s="1370">
        <v>0.71597222222222223</v>
      </c>
      <c r="E46" s="1341"/>
      <c r="F46" s="1341"/>
      <c r="G46" s="1342"/>
      <c r="H46" s="1342">
        <f t="shared" si="3"/>
        <v>0</v>
      </c>
      <c r="I46" s="1444" t="str">
        <f>_xlfn.IFNA(VLOOKUP(B46,線名!$A$2:$B$689,2, ),"")</f>
        <v>漢寶</v>
      </c>
      <c r="J46" s="1344" t="str">
        <f>_xlfn.IFNA(VLOOKUP(B46,線名!$A$4:$C$689,3,0 ),"")</f>
        <v>9G21</v>
      </c>
      <c r="K46" s="1372"/>
      <c r="L46" s="1372"/>
      <c r="M46" s="1372"/>
      <c r="N46" s="1372"/>
      <c r="O46" s="1372"/>
      <c r="P46" s="1345"/>
      <c r="Q46" s="1346" t="str">
        <f t="shared" si="4"/>
        <v/>
      </c>
      <c r="R46" s="1670" t="s">
        <v>4937</v>
      </c>
      <c r="S46" s="1619" t="s">
        <v>3088</v>
      </c>
      <c r="T46" s="1346"/>
      <c r="U46" s="1458">
        <f t="shared" si="5"/>
        <v>-17.183333333333334</v>
      </c>
      <c r="V46" s="1350" t="str">
        <f>_xlfn.XLOOKUP(事故!$B46,饋線資料表[饋線
代號],饋線資料表[巡修
部門],"找不到",0)</f>
        <v>二林巡修課</v>
      </c>
      <c r="W46" s="1351"/>
      <c r="X46" s="1352"/>
      <c r="Y46" s="1352"/>
      <c r="Z46" s="1820"/>
      <c r="AA46" s="1353"/>
      <c r="AB46" s="1354"/>
    </row>
    <row r="47" spans="1:28" s="1014" customFormat="1" ht="16.5">
      <c r="A47" s="1843"/>
      <c r="B47" s="1525" t="s">
        <v>1371</v>
      </c>
      <c r="C47" s="1930" t="s">
        <v>3202</v>
      </c>
      <c r="D47" s="1370">
        <v>0.43472222222222223</v>
      </c>
      <c r="E47" s="1341"/>
      <c r="F47" s="1341"/>
      <c r="G47" s="1342"/>
      <c r="H47" s="1342">
        <f t="shared" si="3"/>
        <v>0</v>
      </c>
      <c r="I47" s="1444" t="str">
        <f>_xlfn.IFNA(VLOOKUP(B47,線名!$A$2:$B$689,2, ),"")</f>
        <v>彰濱</v>
      </c>
      <c r="J47" s="1344" t="str">
        <f>_xlfn.IFNA(VLOOKUP(B47,線名!$A$4:$C$689,3,0 ),"")</f>
        <v>9A62</v>
      </c>
      <c r="K47" s="1372"/>
      <c r="L47" s="1372"/>
      <c r="M47" s="1372"/>
      <c r="N47" s="1372"/>
      <c r="O47" s="1372"/>
      <c r="P47" s="1345"/>
      <c r="Q47" s="1346" t="str">
        <f t="shared" si="4"/>
        <v/>
      </c>
      <c r="R47" s="1671" t="s">
        <v>3760</v>
      </c>
      <c r="S47" s="1621" t="s">
        <v>3167</v>
      </c>
      <c r="T47" s="1346"/>
      <c r="U47" s="1458">
        <f t="shared" si="5"/>
        <v>-10.433333333333334</v>
      </c>
      <c r="V47" s="1350" t="str">
        <f>_xlfn.XLOOKUP(事故!$B47,饋線資料表[饋線
代號],饋線資料表[巡修
部門],"找不到",0)</f>
        <v>鹿和巡修課</v>
      </c>
      <c r="W47" s="1351"/>
      <c r="X47" s="1352"/>
      <c r="Y47" s="1352"/>
      <c r="Z47" s="1820"/>
      <c r="AA47" s="1353"/>
      <c r="AB47" s="1354"/>
    </row>
    <row r="48" spans="1:28" s="1014" customFormat="1" ht="16.5">
      <c r="A48" s="1843"/>
      <c r="B48" s="1525" t="s">
        <v>1553</v>
      </c>
      <c r="C48" s="1930" t="s">
        <v>3203</v>
      </c>
      <c r="D48" s="1370">
        <v>0.72013888888888899</v>
      </c>
      <c r="E48" s="1341"/>
      <c r="F48" s="1341"/>
      <c r="G48" s="1342"/>
      <c r="H48" s="1342">
        <f t="shared" si="3"/>
        <v>0</v>
      </c>
      <c r="I48" s="1444" t="str">
        <f>_xlfn.IFNA(VLOOKUP(B48,線名!$A$2:$B$689,2, ),"")</f>
        <v>埔鹽</v>
      </c>
      <c r="J48" s="1344" t="str">
        <f>_xlfn.IFNA(VLOOKUP(B48,線名!$A$4:$C$689,3,0 ),"")</f>
        <v>9J15</v>
      </c>
      <c r="K48" s="1372"/>
      <c r="L48" s="1372"/>
      <c r="M48" s="1372"/>
      <c r="N48" s="1372"/>
      <c r="O48" s="1372"/>
      <c r="P48" s="1345"/>
      <c r="Q48" s="1346" t="str">
        <f t="shared" si="4"/>
        <v/>
      </c>
      <c r="R48" s="1662" t="s">
        <v>3204</v>
      </c>
      <c r="S48" s="1626" t="s">
        <v>3088</v>
      </c>
      <c r="T48" s="1346"/>
      <c r="U48" s="1458">
        <f t="shared" si="5"/>
        <v>-17.283333333333335</v>
      </c>
      <c r="V48" s="1350" t="str">
        <f>_xlfn.XLOOKUP(事故!$B48,饋線資料表[饋線
代號],饋線資料表[巡修
部門],"找不到",0)</f>
        <v>員林巡修課</v>
      </c>
      <c r="W48" s="1351"/>
      <c r="X48" s="1352"/>
      <c r="Y48" s="1352"/>
      <c r="Z48" s="1820"/>
      <c r="AA48" s="1353"/>
      <c r="AB48" s="1354"/>
    </row>
    <row r="49" spans="1:28" s="1014" customFormat="1" ht="16.5">
      <c r="A49" s="1843"/>
      <c r="B49" s="1525" t="s">
        <v>848</v>
      </c>
      <c r="C49" s="1930" t="s">
        <v>3205</v>
      </c>
      <c r="D49" s="1370">
        <v>0.62291666666666667</v>
      </c>
      <c r="E49" s="1341"/>
      <c r="F49" s="1341"/>
      <c r="G49" s="1342"/>
      <c r="H49" s="1342">
        <f t="shared" si="3"/>
        <v>0</v>
      </c>
      <c r="I49" s="1444" t="str">
        <f>_xlfn.IFNA(VLOOKUP(B49,線名!$A$2:$B$689,2, ),"")</f>
        <v>草湖</v>
      </c>
      <c r="J49" s="1344" t="str">
        <f>_xlfn.IFNA(VLOOKUP(B49,線名!$A$4:$C$689,3,0 ),"")</f>
        <v>草苑線</v>
      </c>
      <c r="K49" s="1372"/>
      <c r="L49" s="1372"/>
      <c r="M49" s="1372"/>
      <c r="N49" s="1372"/>
      <c r="O49" s="1372"/>
      <c r="P49" s="1345"/>
      <c r="Q49" s="1346" t="str">
        <f t="shared" si="4"/>
        <v/>
      </c>
      <c r="R49" s="1673" t="s">
        <v>3206</v>
      </c>
      <c r="S49" s="1628" t="s">
        <v>3088</v>
      </c>
      <c r="T49" s="1346"/>
      <c r="U49" s="1458">
        <f t="shared" si="5"/>
        <v>-14.95</v>
      </c>
      <c r="V49" s="1350" t="str">
        <f>_xlfn.XLOOKUP(事故!$B49,饋線資料表[饋線
代號],饋線資料表[巡修
部門],"找不到",0)</f>
        <v>二林巡修課</v>
      </c>
      <c r="W49" s="1351"/>
      <c r="X49" s="1352"/>
      <c r="Y49" s="1352"/>
      <c r="Z49" s="1820"/>
      <c r="AA49" s="1353"/>
      <c r="AB49" s="1354"/>
    </row>
    <row r="50" spans="1:28" s="1014" customFormat="1" ht="16.5">
      <c r="A50" s="1843"/>
      <c r="B50" s="1525" t="s">
        <v>889</v>
      </c>
      <c r="C50" s="1930" t="s">
        <v>3207</v>
      </c>
      <c r="D50" s="1370">
        <v>2.9861111111111113E-2</v>
      </c>
      <c r="E50" s="1341"/>
      <c r="F50" s="1341"/>
      <c r="G50" s="1342"/>
      <c r="H50" s="1342">
        <f t="shared" si="3"/>
        <v>0</v>
      </c>
      <c r="I50" s="1444" t="str">
        <f>_xlfn.IFNA(VLOOKUP(B50,線名!$A$2:$B$689,2, ),"")</f>
        <v>社頭</v>
      </c>
      <c r="J50" s="1344" t="str">
        <f>_xlfn.IFNA(VLOOKUP(B50,線名!$A$4:$C$689,3,0 ),"")</f>
        <v>崙厝線</v>
      </c>
      <c r="K50" s="1372"/>
      <c r="L50" s="1372"/>
      <c r="M50" s="1372"/>
      <c r="N50" s="1372"/>
      <c r="O50" s="1372"/>
      <c r="P50" s="1345"/>
      <c r="Q50" s="1346" t="str">
        <f t="shared" si="4"/>
        <v/>
      </c>
      <c r="R50" s="1578" t="s">
        <v>3208</v>
      </c>
      <c r="S50" s="1578" t="s">
        <v>3194</v>
      </c>
      <c r="T50" s="1346"/>
      <c r="U50" s="1458">
        <f t="shared" si="5"/>
        <v>-0.71666666666666667</v>
      </c>
      <c r="V50" s="1350" t="str">
        <f>_xlfn.XLOOKUP(事故!$B50,饋線資料表[饋線
代號],饋線資料表[巡修
部門],"找不到",0)</f>
        <v>員林巡修課</v>
      </c>
      <c r="W50" s="1351"/>
      <c r="X50" s="1352"/>
      <c r="Y50" s="1352"/>
      <c r="Z50" s="1820"/>
      <c r="AA50" s="1353"/>
      <c r="AB50" s="1354"/>
    </row>
    <row r="51" spans="1:28" s="1014" customFormat="1" ht="16.5">
      <c r="A51" s="1843"/>
      <c r="B51" s="1525" t="s">
        <v>402</v>
      </c>
      <c r="C51" s="1930" t="s">
        <v>3207</v>
      </c>
      <c r="D51" s="1370">
        <v>0.86597222222222225</v>
      </c>
      <c r="E51" s="1341"/>
      <c r="F51" s="1341"/>
      <c r="G51" s="1342"/>
      <c r="H51" s="1342">
        <f t="shared" si="3"/>
        <v>0</v>
      </c>
      <c r="I51" s="1444" t="str">
        <f>_xlfn.IFNA(VLOOKUP(B51,線名!$A$2:$B$689,2, ),"")</f>
        <v>全興</v>
      </c>
      <c r="J51" s="1344" t="str">
        <f>_xlfn.IFNA(VLOOKUP(B51,線名!$A$4:$C$689,3,0 ),"")</f>
        <v>IZ24</v>
      </c>
      <c r="K51" s="1372"/>
      <c r="L51" s="1372"/>
      <c r="M51" s="1372"/>
      <c r="N51" s="1372"/>
      <c r="O51" s="1372"/>
      <c r="P51" s="1345"/>
      <c r="Q51" s="1346" t="str">
        <f t="shared" si="4"/>
        <v/>
      </c>
      <c r="R51" s="1674" t="s">
        <v>3209</v>
      </c>
      <c r="S51" s="1628" t="s">
        <v>3088</v>
      </c>
      <c r="T51" s="1346"/>
      <c r="U51" s="1458">
        <f t="shared" si="5"/>
        <v>-20.783333333333335</v>
      </c>
      <c r="V51" s="1350" t="str">
        <f>_xlfn.XLOOKUP(事故!$B51,饋線資料表[饋線
代號],饋線資料表[巡修
部門],"找不到",0)</f>
        <v>鹿和巡修課</v>
      </c>
      <c r="W51" s="1351"/>
      <c r="X51" s="1352"/>
      <c r="Y51" s="1352"/>
      <c r="Z51" s="1820"/>
      <c r="AA51" s="1353"/>
      <c r="AB51" s="1354"/>
    </row>
    <row r="52" spans="1:28" s="1014" customFormat="1" ht="16.5">
      <c r="A52" s="1843"/>
      <c r="B52" s="1525" t="s">
        <v>229</v>
      </c>
      <c r="C52" s="1930" t="s">
        <v>3210</v>
      </c>
      <c r="D52" s="1370">
        <v>1.7361111111111112E-2</v>
      </c>
      <c r="E52" s="1341"/>
      <c r="F52" s="1341"/>
      <c r="G52" s="1342"/>
      <c r="H52" s="1342">
        <f t="shared" si="3"/>
        <v>0</v>
      </c>
      <c r="I52" s="1444" t="str">
        <f>_xlfn.IFNA(VLOOKUP(B52,線名!$A$2:$B$689,2, ),"")</f>
        <v>大城</v>
      </c>
      <c r="J52" s="1344" t="str">
        <f>_xlfn.IFNA(VLOOKUP(B52,線名!$A$4:$C$689,3,0 ),"")</f>
        <v>9L36</v>
      </c>
      <c r="K52" s="1372"/>
      <c r="L52" s="1372"/>
      <c r="M52" s="1372"/>
      <c r="N52" s="1372"/>
      <c r="O52" s="1372"/>
      <c r="P52" s="1345"/>
      <c r="Q52" s="1346" t="str">
        <f t="shared" si="4"/>
        <v/>
      </c>
      <c r="R52" s="1675" t="s">
        <v>3762</v>
      </c>
      <c r="S52" s="1626" t="s">
        <v>3095</v>
      </c>
      <c r="T52" s="1346"/>
      <c r="U52" s="1458">
        <f t="shared" si="5"/>
        <v>-0.41666666666666669</v>
      </c>
      <c r="V52" s="1350" t="str">
        <f>_xlfn.XLOOKUP(事故!$B52,饋線資料表[饋線
代號],饋線資料表[巡修
部門],"找不到",0)</f>
        <v>二林巡修課</v>
      </c>
      <c r="W52" s="1351"/>
      <c r="X52" s="1352"/>
      <c r="Y52" s="1352"/>
      <c r="Z52" s="1820"/>
      <c r="AA52" s="1353"/>
      <c r="AB52" s="1354"/>
    </row>
    <row r="53" spans="1:28" s="1014" customFormat="1" ht="16.5">
      <c r="A53" s="1843"/>
      <c r="B53" s="1525" t="s">
        <v>295</v>
      </c>
      <c r="C53" s="1930" t="s">
        <v>3210</v>
      </c>
      <c r="D53" s="1370">
        <v>0.3923611111111111</v>
      </c>
      <c r="E53" s="1341"/>
      <c r="F53" s="1341"/>
      <c r="G53" s="1342"/>
      <c r="H53" s="1342">
        <f t="shared" si="3"/>
        <v>0</v>
      </c>
      <c r="I53" s="1444" t="str">
        <f>_xlfn.IFNA(VLOOKUP(B53,線名!$A$2:$B$689,2, ),"")</f>
        <v>埔鹽</v>
      </c>
      <c r="J53" s="1344" t="str">
        <f>_xlfn.IFNA(VLOOKUP(B53,線名!$A$4:$C$689,3,0 ),"")</f>
        <v>9J34</v>
      </c>
      <c r="K53" s="1372"/>
      <c r="L53" s="1372"/>
      <c r="M53" s="1372"/>
      <c r="N53" s="1372"/>
      <c r="O53" s="1372"/>
      <c r="P53" s="1345"/>
      <c r="Q53" s="1346" t="str">
        <f t="shared" si="4"/>
        <v/>
      </c>
      <c r="R53" s="1616" t="s">
        <v>3211</v>
      </c>
      <c r="S53" s="1616" t="s">
        <v>3212</v>
      </c>
      <c r="T53" s="1346"/>
      <c r="U53" s="1458">
        <f t="shared" si="5"/>
        <v>-9.4166666666666661</v>
      </c>
      <c r="V53" s="1350" t="str">
        <f>_xlfn.XLOOKUP(事故!$B53,饋線資料表[饋線
代號],饋線資料表[巡修
部門],"找不到",0)</f>
        <v>鹿和巡修課</v>
      </c>
      <c r="W53" s="1351"/>
      <c r="X53" s="1352"/>
      <c r="Y53" s="1352"/>
      <c r="Z53" s="1820"/>
      <c r="AA53" s="1353"/>
      <c r="AB53" s="1354"/>
    </row>
    <row r="54" spans="1:28" s="1014" customFormat="1" ht="30">
      <c r="A54" s="1843"/>
      <c r="B54" s="1525" t="s">
        <v>1196</v>
      </c>
      <c r="C54" s="1930" t="s">
        <v>3213</v>
      </c>
      <c r="D54" s="1370">
        <v>0.38958333333333334</v>
      </c>
      <c r="E54" s="1341"/>
      <c r="F54" s="1341"/>
      <c r="G54" s="1342"/>
      <c r="H54" s="1342">
        <f t="shared" si="3"/>
        <v>0</v>
      </c>
      <c r="I54" s="1444" t="str">
        <f>_xlfn.IFNA(VLOOKUP(B54,線名!$A$2:$B$689,2, ),"")</f>
        <v>草港</v>
      </c>
      <c r="J54" s="1344" t="str">
        <f>_xlfn.IFNA(VLOOKUP(B54,線名!$A$4:$C$689,3,0 ),"")</f>
        <v>草中線</v>
      </c>
      <c r="K54" s="1372"/>
      <c r="L54" s="1372"/>
      <c r="M54" s="1372"/>
      <c r="N54" s="1372"/>
      <c r="O54" s="1372"/>
      <c r="P54" s="1345"/>
      <c r="Q54" s="1346" t="str">
        <f t="shared" si="4"/>
        <v/>
      </c>
      <c r="R54" s="1681" t="s">
        <v>3215</v>
      </c>
      <c r="S54" s="1641" t="s">
        <v>3216</v>
      </c>
      <c r="T54" s="1346"/>
      <c r="U54" s="1458">
        <f t="shared" si="5"/>
        <v>-9.35</v>
      </c>
      <c r="V54" s="1350" t="str">
        <f>_xlfn.XLOOKUP(事故!$B54,饋線資料表[饋線
代號],饋線資料表[巡修
部門],"找不到",0)</f>
        <v>鹿和巡修課</v>
      </c>
      <c r="W54" s="1351"/>
      <c r="X54" s="1352"/>
      <c r="Y54" s="1352"/>
      <c r="Z54" s="1820"/>
      <c r="AA54" s="1353"/>
      <c r="AB54" s="1354"/>
    </row>
    <row r="55" spans="1:28" s="1014" customFormat="1" ht="49.5">
      <c r="A55" s="1843"/>
      <c r="B55" s="1525" t="s">
        <v>238</v>
      </c>
      <c r="C55" s="1930" t="s">
        <v>3217</v>
      </c>
      <c r="D55" s="1370">
        <v>9.6527777777777768E-2</v>
      </c>
      <c r="E55" s="1341"/>
      <c r="F55" s="1341"/>
      <c r="G55" s="1342"/>
      <c r="H55" s="1342">
        <f t="shared" si="3"/>
        <v>0</v>
      </c>
      <c r="I55" s="1444" t="str">
        <f>_xlfn.IFNA(VLOOKUP(B55,線名!$A$2:$B$689,2, ),"")</f>
        <v>彰林</v>
      </c>
      <c r="J55" s="1344" t="str">
        <f>_xlfn.IFNA(VLOOKUP(B55,線名!$A$4:$C$689,3,0 ),"")</f>
        <v>9M24</v>
      </c>
      <c r="K55" s="1372"/>
      <c r="L55" s="1372"/>
      <c r="M55" s="1372"/>
      <c r="N55" s="1372"/>
      <c r="O55" s="1372"/>
      <c r="P55" s="1345"/>
      <c r="Q55" s="1346" t="str">
        <f t="shared" si="4"/>
        <v/>
      </c>
      <c r="R55" s="1669" t="s">
        <v>3219</v>
      </c>
      <c r="S55" s="1616" t="s">
        <v>3096</v>
      </c>
      <c r="T55" s="1346"/>
      <c r="U55" s="1458">
        <f t="shared" si="5"/>
        <v>-2.3166666666666664</v>
      </c>
      <c r="V55" s="1350" t="str">
        <f>_xlfn.XLOOKUP(事故!$B55,饋線資料表[饋線
代號],饋線資料表[巡修
部門],"找不到",0)</f>
        <v>員林巡修課</v>
      </c>
      <c r="W55" s="1351"/>
      <c r="X55" s="1352"/>
      <c r="Y55" s="1352"/>
      <c r="Z55" s="1820"/>
      <c r="AA55" s="1353"/>
      <c r="AB55" s="1354"/>
    </row>
    <row r="56" spans="1:28" s="1014" customFormat="1" ht="16.5">
      <c r="A56" s="1843"/>
      <c r="B56" s="1525" t="s">
        <v>241</v>
      </c>
      <c r="C56" s="1930" t="s">
        <v>3217</v>
      </c>
      <c r="D56" s="1370">
        <v>0.94791666666666663</v>
      </c>
      <c r="E56" s="1341"/>
      <c r="F56" s="1341"/>
      <c r="G56" s="1342"/>
      <c r="H56" s="1342">
        <f t="shared" si="3"/>
        <v>0</v>
      </c>
      <c r="I56" s="1444" t="str">
        <f>_xlfn.IFNA(VLOOKUP(B56,線名!$A$2:$B$689,2, ),"")</f>
        <v>彰林</v>
      </c>
      <c r="J56" s="1344" t="str">
        <f>_xlfn.IFNA(VLOOKUP(B56,線名!$A$4:$C$689,3,0 ),"")</f>
        <v>9M27</v>
      </c>
      <c r="K56" s="1372"/>
      <c r="L56" s="1372"/>
      <c r="M56" s="1372"/>
      <c r="N56" s="1372"/>
      <c r="O56" s="1372"/>
      <c r="P56" s="1345"/>
      <c r="Q56" s="1346" t="str">
        <f t="shared" si="4"/>
        <v/>
      </c>
      <c r="R56" s="1670" t="s">
        <v>3221</v>
      </c>
      <c r="S56" s="1619" t="s">
        <v>3132</v>
      </c>
      <c r="T56" s="1346"/>
      <c r="U56" s="1458">
        <f t="shared" si="5"/>
        <v>-22.75</v>
      </c>
      <c r="V56" s="1350" t="str">
        <f>_xlfn.XLOOKUP(事故!$B56,饋線資料表[饋線
代號],饋線資料表[巡修
部門],"找不到",0)</f>
        <v>二林巡修課</v>
      </c>
      <c r="W56" s="1351"/>
      <c r="X56" s="1352"/>
      <c r="Y56" s="1352"/>
      <c r="Z56" s="1820"/>
      <c r="AA56" s="1353"/>
      <c r="AB56" s="1354"/>
    </row>
    <row r="57" spans="1:28" s="1014" customFormat="1" ht="16.5">
      <c r="A57" s="1843"/>
      <c r="B57" s="1525" t="s">
        <v>885</v>
      </c>
      <c r="C57" s="1930" t="s">
        <v>3222</v>
      </c>
      <c r="D57" s="1370">
        <v>0.94791666666666663</v>
      </c>
      <c r="E57" s="1341"/>
      <c r="F57" s="1341"/>
      <c r="G57" s="1342"/>
      <c r="H57" s="1342">
        <f t="shared" si="3"/>
        <v>0</v>
      </c>
      <c r="I57" s="1444" t="str">
        <f>_xlfn.IFNA(VLOOKUP(B57,線名!$A$2:$B$689,2, ),"")</f>
        <v>溪州</v>
      </c>
      <c r="J57" s="1344" t="str">
        <f>_xlfn.IFNA(VLOOKUP(B57,線名!$A$4:$C$689,3,0 ),"")</f>
        <v>溪工線</v>
      </c>
      <c r="K57" s="1372"/>
      <c r="L57" s="1372"/>
      <c r="M57" s="1372"/>
      <c r="N57" s="1372"/>
      <c r="O57" s="1372"/>
      <c r="P57" s="1345"/>
      <c r="Q57" s="1346" t="str">
        <f t="shared" si="4"/>
        <v/>
      </c>
      <c r="R57" s="1686" t="s">
        <v>3224</v>
      </c>
      <c r="S57" s="1616" t="s">
        <v>3094</v>
      </c>
      <c r="T57" s="1346"/>
      <c r="U57" s="1458">
        <f t="shared" si="5"/>
        <v>-22.75</v>
      </c>
      <c r="V57" s="1350" t="str">
        <f>_xlfn.XLOOKUP(事故!$B57,饋線資料表[饋線
代號],饋線資料表[巡修
部門],"找不到",0)</f>
        <v>二林巡修課</v>
      </c>
      <c r="W57" s="1351"/>
      <c r="X57" s="1352"/>
      <c r="Y57" s="1352"/>
      <c r="Z57" s="1820"/>
      <c r="AA57" s="1353"/>
      <c r="AB57" s="1354"/>
    </row>
    <row r="58" spans="1:28" s="1014" customFormat="1" ht="16.5">
      <c r="A58" s="1843"/>
      <c r="B58" s="1525" t="s">
        <v>536</v>
      </c>
      <c r="C58" s="1930" t="s">
        <v>3225</v>
      </c>
      <c r="D58" s="1370">
        <v>0.22430555555555556</v>
      </c>
      <c r="E58" s="1341"/>
      <c r="F58" s="1341"/>
      <c r="G58" s="1342"/>
      <c r="H58" s="1342">
        <f t="shared" si="3"/>
        <v>0</v>
      </c>
      <c r="I58" s="1444" t="str">
        <f>_xlfn.IFNA(VLOOKUP(B58,線名!$A$2:$B$689,2, ),"")</f>
        <v>北斗</v>
      </c>
      <c r="J58" s="1344" t="str">
        <f>_xlfn.IFNA(VLOOKUP(B58,線名!$A$4:$C$689,3,0 ),"")</f>
        <v>斗鳳線</v>
      </c>
      <c r="K58" s="1372"/>
      <c r="L58" s="1372"/>
      <c r="M58" s="1372"/>
      <c r="N58" s="1372"/>
      <c r="O58" s="1372"/>
      <c r="P58" s="1345"/>
      <c r="Q58" s="1346" t="str">
        <f t="shared" si="4"/>
        <v/>
      </c>
      <c r="R58" s="1662" t="s">
        <v>3227</v>
      </c>
      <c r="S58" s="1608" t="s">
        <v>3088</v>
      </c>
      <c r="T58" s="1346"/>
      <c r="U58" s="1458">
        <f t="shared" si="5"/>
        <v>-5.3833333333333337</v>
      </c>
      <c r="V58" s="1350" t="str">
        <f>_xlfn.XLOOKUP(事故!$B58,饋線資料表[饋線
代號],饋線資料表[巡修
部門],"找不到",0)</f>
        <v>永靖服務所</v>
      </c>
      <c r="W58" s="1351"/>
      <c r="X58" s="1352"/>
      <c r="Y58" s="1352"/>
      <c r="Z58" s="1820"/>
      <c r="AA58" s="1353"/>
      <c r="AB58" s="1354"/>
    </row>
    <row r="59" spans="1:28" s="1014" customFormat="1" ht="16.5">
      <c r="A59" s="1843"/>
      <c r="B59" s="1525" t="s">
        <v>410</v>
      </c>
      <c r="C59" s="1930" t="s">
        <v>3225</v>
      </c>
      <c r="D59" s="1370">
        <v>0.53055555555555556</v>
      </c>
      <c r="E59" s="1341"/>
      <c r="F59" s="1341"/>
      <c r="G59" s="1342"/>
      <c r="H59" s="1342">
        <f t="shared" si="3"/>
        <v>0</v>
      </c>
      <c r="I59" s="1444" t="str">
        <f>_xlfn.IFNA(VLOOKUP(B59,線名!$A$2:$B$689,2, ),"")</f>
        <v>大竹</v>
      </c>
      <c r="J59" s="1344" t="str">
        <f>_xlfn.IFNA(VLOOKUP(B59,線名!$A$4:$C$689,3,0 ),"")</f>
        <v>快官線</v>
      </c>
      <c r="K59" s="1372"/>
      <c r="L59" s="1372"/>
      <c r="M59" s="1372"/>
      <c r="N59" s="1372"/>
      <c r="O59" s="1372"/>
      <c r="P59" s="1345"/>
      <c r="Q59" s="1346" t="str">
        <f t="shared" si="4"/>
        <v/>
      </c>
      <c r="R59" s="1663" t="s">
        <v>3229</v>
      </c>
      <c r="S59" s="1613" t="s">
        <v>3093</v>
      </c>
      <c r="T59" s="1346"/>
      <c r="U59" s="1458">
        <f t="shared" si="5"/>
        <v>-12.733333333333334</v>
      </c>
      <c r="V59" s="1350" t="str">
        <f>_xlfn.XLOOKUP(事故!$B59,饋線資料表[饋線
代號],饋線資料表[巡修
部門],"找不到",0)</f>
        <v>市區巡修課</v>
      </c>
      <c r="W59" s="1351"/>
      <c r="X59" s="1352"/>
      <c r="Y59" s="1352"/>
      <c r="Z59" s="1820"/>
      <c r="AA59" s="1353"/>
      <c r="AB59" s="1354"/>
    </row>
    <row r="60" spans="1:28" s="1014" customFormat="1" ht="16.5">
      <c r="A60" s="1843"/>
      <c r="B60" s="1525" t="s">
        <v>403</v>
      </c>
      <c r="C60" s="1930" t="s">
        <v>3231</v>
      </c>
      <c r="D60" s="1370">
        <v>0.73263888888888884</v>
      </c>
      <c r="E60" s="1341"/>
      <c r="F60" s="1341"/>
      <c r="G60" s="1342"/>
      <c r="H60" s="1342">
        <f t="shared" si="3"/>
        <v>0</v>
      </c>
      <c r="I60" s="1444" t="str">
        <f>_xlfn.IFNA(VLOOKUP(B60,線名!$A$2:$B$689,2, ),"")</f>
        <v>福工</v>
      </c>
      <c r="J60" s="1344" t="str">
        <f>_xlfn.IFNA(VLOOKUP(B60,線名!$A$4:$C$689,3,0 ),"")</f>
        <v>金崙線</v>
      </c>
      <c r="K60" s="1372"/>
      <c r="L60" s="1372"/>
      <c r="M60" s="1372"/>
      <c r="N60" s="1372"/>
      <c r="O60" s="1372"/>
      <c r="P60" s="1345"/>
      <c r="Q60" s="1346" t="str">
        <f t="shared" si="4"/>
        <v/>
      </c>
      <c r="R60" s="1690" t="s">
        <v>3233</v>
      </c>
      <c r="S60" s="1691" t="s">
        <v>3097</v>
      </c>
      <c r="T60" s="1346"/>
      <c r="U60" s="1458">
        <f t="shared" si="5"/>
        <v>-17.583333333333332</v>
      </c>
      <c r="V60" s="1350" t="str">
        <f>_xlfn.XLOOKUP(事故!$B60,饋線資料表[饋線
代號],饋線資料表[巡修
部門],"找不到",0)</f>
        <v>員林巡修課</v>
      </c>
      <c r="W60" s="1351"/>
      <c r="X60" s="1352"/>
      <c r="Y60" s="1352"/>
      <c r="Z60" s="1820"/>
      <c r="AA60" s="1353"/>
      <c r="AB60" s="1354"/>
    </row>
    <row r="61" spans="1:28" s="1014" customFormat="1" ht="16.5">
      <c r="A61" s="1843"/>
      <c r="B61" s="1525" t="s">
        <v>889</v>
      </c>
      <c r="C61" s="1930" t="s">
        <v>3234</v>
      </c>
      <c r="D61" s="1370">
        <v>0.22430555555555556</v>
      </c>
      <c r="E61" s="1341"/>
      <c r="F61" s="1341"/>
      <c r="G61" s="1342"/>
      <c r="H61" s="1342">
        <f t="shared" si="3"/>
        <v>0</v>
      </c>
      <c r="I61" s="1444" t="str">
        <f>_xlfn.IFNA(VLOOKUP(B61,線名!$A$2:$B$689,2, ),"")</f>
        <v>社頭</v>
      </c>
      <c r="J61" s="1344" t="str">
        <f>_xlfn.IFNA(VLOOKUP(B61,線名!$A$4:$C$689,3,0 ),"")</f>
        <v>崙厝線</v>
      </c>
      <c r="K61" s="1372"/>
      <c r="L61" s="1372"/>
      <c r="M61" s="1372"/>
      <c r="N61" s="1372"/>
      <c r="O61" s="1372"/>
      <c r="P61" s="1345"/>
      <c r="Q61" s="1346" t="str">
        <f t="shared" si="4"/>
        <v/>
      </c>
      <c r="R61" s="1669" t="s">
        <v>3236</v>
      </c>
      <c r="S61" s="1628" t="s">
        <v>3088</v>
      </c>
      <c r="T61" s="1346"/>
      <c r="U61" s="1458">
        <f t="shared" si="5"/>
        <v>-5.3833333333333337</v>
      </c>
      <c r="V61" s="1350" t="str">
        <f>_xlfn.XLOOKUP(事故!$B61,饋線資料表[饋線
代號],饋線資料表[巡修
部門],"找不到",0)</f>
        <v>員林巡修課</v>
      </c>
      <c r="W61" s="1351"/>
      <c r="X61" s="1352"/>
      <c r="Y61" s="1352"/>
      <c r="Z61" s="1820"/>
      <c r="AA61" s="1353"/>
      <c r="AB61" s="1354"/>
    </row>
    <row r="62" spans="1:28" s="1014" customFormat="1" ht="16.5">
      <c r="A62" s="1843"/>
      <c r="B62" s="1525" t="s">
        <v>1192</v>
      </c>
      <c r="C62" s="1930" t="s">
        <v>3237</v>
      </c>
      <c r="D62" s="1370">
        <v>0.44444444444444442</v>
      </c>
      <c r="E62" s="1341"/>
      <c r="F62" s="1341"/>
      <c r="G62" s="1342"/>
      <c r="H62" s="1342">
        <f t="shared" si="3"/>
        <v>0</v>
      </c>
      <c r="I62" s="1444" t="str">
        <f>_xlfn.IFNA(VLOOKUP(B62,線名!$A$2:$B$689,2, ),"")</f>
        <v>草港</v>
      </c>
      <c r="J62" s="1344" t="str">
        <f>_xlfn.IFNA(VLOOKUP(B62,線名!$A$4:$C$689,3,0 ),"")</f>
        <v>西崙線</v>
      </c>
      <c r="K62" s="1372"/>
      <c r="L62" s="1372"/>
      <c r="M62" s="1372"/>
      <c r="N62" s="1372"/>
      <c r="O62" s="1372"/>
      <c r="P62" s="1345"/>
      <c r="Q62" s="1346" t="str">
        <f t="shared" si="4"/>
        <v/>
      </c>
      <c r="R62" s="1681" t="s">
        <v>4938</v>
      </c>
      <c r="S62" s="1641" t="s">
        <v>3088</v>
      </c>
      <c r="T62" s="1346"/>
      <c r="U62" s="1458">
        <f t="shared" si="5"/>
        <v>-10.666666666666666</v>
      </c>
      <c r="V62" s="1350" t="str">
        <f>_xlfn.XLOOKUP(事故!$B62,饋線資料表[饋線
代號],饋線資料表[巡修
部門],"找不到",0)</f>
        <v>鹿和巡修課</v>
      </c>
      <c r="W62" s="1351"/>
      <c r="X62" s="1352"/>
      <c r="Y62" s="1352"/>
      <c r="Z62" s="1820"/>
      <c r="AA62" s="1353"/>
      <c r="AB62" s="1354"/>
    </row>
    <row r="63" spans="1:28" s="1014" customFormat="1" ht="33">
      <c r="A63" s="1843"/>
      <c r="B63" s="1525" t="s">
        <v>547</v>
      </c>
      <c r="C63" s="1930" t="s">
        <v>3240</v>
      </c>
      <c r="D63" s="1370">
        <v>0.45902777777777781</v>
      </c>
      <c r="E63" s="1341"/>
      <c r="F63" s="1341"/>
      <c r="G63" s="1342"/>
      <c r="H63" s="1342">
        <f t="shared" si="3"/>
        <v>0</v>
      </c>
      <c r="I63" s="1444" t="str">
        <f>_xlfn.IFNA(VLOOKUP(B63,線名!$A$2:$B$689,2, ),"")</f>
        <v>鹿西</v>
      </c>
      <c r="J63" s="1344" t="str">
        <f>_xlfn.IFNA(VLOOKUP(B63,線名!$A$4:$C$689,3,0 ),"")</f>
        <v>9F58</v>
      </c>
      <c r="K63" s="1372"/>
      <c r="L63" s="1372"/>
      <c r="M63" s="1372"/>
      <c r="N63" s="1372"/>
      <c r="O63" s="1372"/>
      <c r="P63" s="1345"/>
      <c r="Q63" s="1346" t="str">
        <f t="shared" si="4"/>
        <v/>
      </c>
      <c r="R63" s="1669" t="s">
        <v>3241</v>
      </c>
      <c r="S63" s="1616" t="s">
        <v>3096</v>
      </c>
      <c r="T63" s="1346"/>
      <c r="U63" s="1458">
        <f t="shared" si="5"/>
        <v>-11.016666666666667</v>
      </c>
      <c r="V63" s="1350" t="str">
        <f>_xlfn.XLOOKUP(事故!$B63,饋線資料表[饋線
代號],饋線資料表[巡修
部門],"找不到",0)</f>
        <v>鹿和巡修課</v>
      </c>
      <c r="W63" s="1351"/>
      <c r="X63" s="1352"/>
      <c r="Y63" s="1352"/>
      <c r="Z63" s="1820"/>
      <c r="AA63" s="1353"/>
      <c r="AB63" s="1354"/>
    </row>
    <row r="64" spans="1:28" s="1014" customFormat="1" ht="16.5">
      <c r="A64" s="1843"/>
      <c r="B64" s="1525" t="s">
        <v>64</v>
      </c>
      <c r="C64" s="1930" t="s">
        <v>3243</v>
      </c>
      <c r="D64" s="1370">
        <v>0.22638888888888889</v>
      </c>
      <c r="E64" s="1341"/>
      <c r="F64" s="1341"/>
      <c r="G64" s="1342"/>
      <c r="H64" s="1342">
        <f t="shared" si="3"/>
        <v>0</v>
      </c>
      <c r="I64" s="1444" t="str">
        <f>_xlfn.IFNA(VLOOKUP(B64,線名!$A$2:$B$689,2, ),"")</f>
        <v>漢寶</v>
      </c>
      <c r="J64" s="1344" t="str">
        <f>_xlfn.IFNA(VLOOKUP(B64,線名!$A$4:$C$689,3,0 ),"")</f>
        <v>9G21</v>
      </c>
      <c r="K64" s="1372"/>
      <c r="L64" s="1372"/>
      <c r="M64" s="1372"/>
      <c r="N64" s="1372"/>
      <c r="O64" s="1372"/>
      <c r="P64" s="1345"/>
      <c r="Q64" s="1346" t="str">
        <f t="shared" si="4"/>
        <v/>
      </c>
      <c r="R64" s="1670" t="s">
        <v>3244</v>
      </c>
      <c r="S64" s="1619" t="s">
        <v>3097</v>
      </c>
      <c r="T64" s="1346"/>
      <c r="U64" s="1458">
        <f t="shared" si="5"/>
        <v>-5.4333333333333336</v>
      </c>
      <c r="V64" s="1350" t="str">
        <f>_xlfn.XLOOKUP(事故!$B64,饋線資料表[饋線
代號],饋線資料表[巡修
部門],"找不到",0)</f>
        <v>二林巡修課</v>
      </c>
      <c r="W64" s="1351"/>
      <c r="X64" s="1352"/>
      <c r="Y64" s="1352"/>
      <c r="Z64" s="1820"/>
      <c r="AA64" s="1353"/>
      <c r="AB64" s="1354"/>
    </row>
    <row r="65" spans="1:28" s="1014" customFormat="1" ht="16.5">
      <c r="A65" s="1843"/>
      <c r="B65" s="1525" t="s">
        <v>3245</v>
      </c>
      <c r="C65" s="1930" t="s">
        <v>3246</v>
      </c>
      <c r="D65" s="1370">
        <v>0.43263888888888885</v>
      </c>
      <c r="E65" s="1341"/>
      <c r="F65" s="1341"/>
      <c r="G65" s="1342"/>
      <c r="H65" s="1342">
        <f t="shared" si="3"/>
        <v>0</v>
      </c>
      <c r="I65" s="1444" t="str">
        <f>_xlfn.IFNA(VLOOKUP(B65,線名!$A$2:$B$689,2, ),"")</f>
        <v>漢寶</v>
      </c>
      <c r="J65" s="1344" t="str">
        <f>_xlfn.IFNA(VLOOKUP(B65,線名!$A$4:$C$689,3,0 ),"")</f>
        <v>9G20</v>
      </c>
      <c r="K65" s="1372"/>
      <c r="L65" s="1372"/>
      <c r="M65" s="1372"/>
      <c r="N65" s="1372"/>
      <c r="O65" s="1372"/>
      <c r="P65" s="1345"/>
      <c r="Q65" s="1346" t="str">
        <f t="shared" si="4"/>
        <v/>
      </c>
      <c r="R65" s="1686" t="s">
        <v>3247</v>
      </c>
      <c r="S65" s="1616" t="s">
        <v>3093</v>
      </c>
      <c r="T65" s="1346"/>
      <c r="U65" s="1458">
        <f t="shared" si="5"/>
        <v>-10.383333333333333</v>
      </c>
      <c r="V65" s="1350" t="str">
        <f>_xlfn.XLOOKUP(事故!$B65,饋線資料表[饋線
代號],饋線資料表[巡修
部門],"找不到",0)</f>
        <v>鹿和巡修課</v>
      </c>
      <c r="W65" s="1351"/>
      <c r="X65" s="1352"/>
      <c r="Y65" s="1352"/>
      <c r="Z65" s="1820"/>
      <c r="AA65" s="1353"/>
      <c r="AB65" s="1354"/>
    </row>
    <row r="66" spans="1:28" s="1014" customFormat="1" ht="16.5">
      <c r="A66" s="1843"/>
      <c r="B66" s="1525" t="s">
        <v>470</v>
      </c>
      <c r="C66" s="1930" t="s">
        <v>3248</v>
      </c>
      <c r="D66" s="1370">
        <v>0.71527777777777779</v>
      </c>
      <c r="E66" s="1341"/>
      <c r="F66" s="1341"/>
      <c r="G66" s="1342"/>
      <c r="H66" s="1342">
        <f t="shared" si="3"/>
        <v>0</v>
      </c>
      <c r="I66" s="1444" t="str">
        <f>_xlfn.IFNA(VLOOKUP(B66,線名!$A$2:$B$689,2, ),"")</f>
        <v>彰化</v>
      </c>
      <c r="J66" s="1344" t="str">
        <f>_xlfn.IFNA(VLOOKUP(B66,線名!$A$4:$C$689,3,0 ),"")</f>
        <v>IK42</v>
      </c>
      <c r="K66" s="1372"/>
      <c r="L66" s="1372"/>
      <c r="M66" s="1372"/>
      <c r="N66" s="1372"/>
      <c r="O66" s="1372"/>
      <c r="P66" s="1345"/>
      <c r="Q66" s="1346" t="str">
        <f t="shared" si="4"/>
        <v/>
      </c>
      <c r="R66" s="1662" t="s">
        <v>3249</v>
      </c>
      <c r="S66" s="1608" t="s">
        <v>3094</v>
      </c>
      <c r="T66" s="1346"/>
      <c r="U66" s="1458">
        <f t="shared" si="5"/>
        <v>-17.166666666666668</v>
      </c>
      <c r="V66" s="1350" t="str">
        <f>_xlfn.XLOOKUP(事故!$B66,饋線資料表[饋線
代號],饋線資料表[巡修
部門],"找不到",0)</f>
        <v>花壇服務所</v>
      </c>
      <c r="W66" s="1351"/>
      <c r="X66" s="1352"/>
      <c r="Y66" s="1352"/>
      <c r="Z66" s="1820"/>
      <c r="AA66" s="1353"/>
      <c r="AB66" s="1354"/>
    </row>
    <row r="67" spans="1:28" s="1014" customFormat="1" ht="16.5">
      <c r="A67" s="1843"/>
      <c r="B67" s="1525" t="s">
        <v>1526</v>
      </c>
      <c r="C67" s="1930" t="s">
        <v>3250</v>
      </c>
      <c r="D67" s="1370">
        <v>0.72430555555555554</v>
      </c>
      <c r="E67" s="1341"/>
      <c r="F67" s="1341"/>
      <c r="G67" s="1342"/>
      <c r="H67" s="1342">
        <f t="shared" si="3"/>
        <v>0</v>
      </c>
      <c r="I67" s="1444" t="str">
        <f>_xlfn.IFNA(VLOOKUP(B67,線名!$A$2:$B$689,2, ),"")</f>
        <v>溝墘</v>
      </c>
      <c r="J67" s="1344" t="str">
        <f>_xlfn.IFNA(VLOOKUP(B67,線名!$A$4:$C$689,3,0 ),"")</f>
        <v>溝南線</v>
      </c>
      <c r="K67" s="1372"/>
      <c r="L67" s="1372"/>
      <c r="M67" s="1372"/>
      <c r="N67" s="1372"/>
      <c r="O67" s="1372"/>
      <c r="P67" s="1345"/>
      <c r="Q67" s="1346" t="str">
        <f t="shared" si="4"/>
        <v/>
      </c>
      <c r="R67" s="1663" t="s">
        <v>3251</v>
      </c>
      <c r="S67" s="1613" t="s">
        <v>3120</v>
      </c>
      <c r="T67" s="1346"/>
      <c r="U67" s="1458">
        <f t="shared" si="5"/>
        <v>-17.383333333333333</v>
      </c>
      <c r="V67" s="1350" t="str">
        <f>_xlfn.XLOOKUP(事故!$B67,饋線資料表[饋線
代號],饋線資料表[巡修
部門],"找不到",0)</f>
        <v>鹿和巡修課</v>
      </c>
      <c r="W67" s="1351"/>
      <c r="X67" s="1352"/>
      <c r="Y67" s="1352"/>
      <c r="Z67" s="1820"/>
      <c r="AA67" s="1353"/>
      <c r="AB67" s="1354"/>
    </row>
    <row r="68" spans="1:28" s="1014" customFormat="1" ht="16.5">
      <c r="A68" s="1843"/>
      <c r="B68" s="1525" t="s">
        <v>320</v>
      </c>
      <c r="C68" s="1930" t="s">
        <v>3252</v>
      </c>
      <c r="D68" s="1370">
        <v>0.46527777777777773</v>
      </c>
      <c r="E68" s="1341"/>
      <c r="F68" s="1341"/>
      <c r="G68" s="1342"/>
      <c r="H68" s="1342">
        <f t="shared" ref="H68:H99" si="6">G68*U68</f>
        <v>0</v>
      </c>
      <c r="I68" s="1444" t="str">
        <f>_xlfn.IFNA(VLOOKUP(B68,線名!$A$2:$B$689,2, ),"")</f>
        <v>草湖</v>
      </c>
      <c r="J68" s="1344" t="str">
        <f>_xlfn.IFNA(VLOOKUP(B68,線名!$A$4:$C$689,3,0 ),"")</f>
        <v>竹寮線</v>
      </c>
      <c r="K68" s="1372"/>
      <c r="L68" s="1372"/>
      <c r="M68" s="1372"/>
      <c r="N68" s="1372"/>
      <c r="O68" s="1372"/>
      <c r="P68" s="1345"/>
      <c r="Q68" s="1346" t="str">
        <f t="shared" ref="Q68:Q99" si="7">IF(SUM(L68:M68)=0,"",SUM(L68:M68))</f>
        <v/>
      </c>
      <c r="R68" s="1690" t="s">
        <v>3253</v>
      </c>
      <c r="S68" s="1691" t="s">
        <v>3088</v>
      </c>
      <c r="T68" s="1346"/>
      <c r="U68" s="1458">
        <f t="shared" ref="U68:U99" si="8">(E68-D68)*24</f>
        <v>-11.166666666666666</v>
      </c>
      <c r="V68" s="1350" t="str">
        <f>_xlfn.XLOOKUP(事故!$B68,饋線資料表[饋線
代號],饋線資料表[巡修
部門],"找不到",0)</f>
        <v>二林巡修課</v>
      </c>
      <c r="W68" s="1351"/>
      <c r="X68" s="1352"/>
      <c r="Y68" s="1352"/>
      <c r="Z68" s="1820"/>
      <c r="AA68" s="1353"/>
      <c r="AB68" s="1354"/>
    </row>
    <row r="69" spans="1:28" s="1014" customFormat="1" ht="33">
      <c r="A69" s="1843"/>
      <c r="B69" s="1525" t="s">
        <v>1195</v>
      </c>
      <c r="C69" s="1930" t="s">
        <v>3254</v>
      </c>
      <c r="D69" s="1370">
        <v>0.65347222222222223</v>
      </c>
      <c r="E69" s="1341"/>
      <c r="F69" s="1341"/>
      <c r="G69" s="1342"/>
      <c r="H69" s="1342">
        <f t="shared" si="6"/>
        <v>0</v>
      </c>
      <c r="I69" s="1444" t="str">
        <f>_xlfn.IFNA(VLOOKUP(B69,線名!$A$2:$B$689,2, ),"")</f>
        <v>草港</v>
      </c>
      <c r="J69" s="1344" t="str">
        <f>_xlfn.IFNA(VLOOKUP(B69,線名!$A$4:$C$689,3,0 ),"")</f>
        <v>頂山線</v>
      </c>
      <c r="K69" s="1372"/>
      <c r="L69" s="1372"/>
      <c r="M69" s="1372"/>
      <c r="N69" s="1372"/>
      <c r="O69" s="1372"/>
      <c r="P69" s="1345"/>
      <c r="Q69" s="1346" t="str">
        <f t="shared" si="7"/>
        <v/>
      </c>
      <c r="R69" s="1669" t="s">
        <v>3255</v>
      </c>
      <c r="S69" s="1628" t="s">
        <v>3093</v>
      </c>
      <c r="T69" s="1346"/>
      <c r="U69" s="1458">
        <f t="shared" si="8"/>
        <v>-15.683333333333334</v>
      </c>
      <c r="V69" s="1350" t="str">
        <f>_xlfn.XLOOKUP(事故!$B69,饋線資料表[饋線
代號],饋線資料表[巡修
部門],"找不到",0)</f>
        <v>鹿和巡修課</v>
      </c>
      <c r="W69" s="1351"/>
      <c r="X69" s="1352"/>
      <c r="Y69" s="1352"/>
      <c r="Z69" s="1820"/>
      <c r="AA69" s="1353"/>
      <c r="AB69" s="1354"/>
    </row>
    <row r="70" spans="1:28" s="1014" customFormat="1" ht="16.5">
      <c r="A70" s="1843"/>
      <c r="B70" s="1525" t="s">
        <v>410</v>
      </c>
      <c r="C70" s="1930" t="s">
        <v>3256</v>
      </c>
      <c r="D70" s="1370">
        <v>0.22013888888888888</v>
      </c>
      <c r="E70" s="1341"/>
      <c r="F70" s="1341"/>
      <c r="G70" s="1342"/>
      <c r="H70" s="1342">
        <f t="shared" si="6"/>
        <v>0</v>
      </c>
      <c r="I70" s="1444" t="str">
        <f>_xlfn.IFNA(VLOOKUP(B70,線名!$A$2:$B$689,2, ),"")</f>
        <v>大竹</v>
      </c>
      <c r="J70" s="1344" t="str">
        <f>_xlfn.IFNA(VLOOKUP(B70,線名!$A$4:$C$689,3,0 ),"")</f>
        <v>快官線</v>
      </c>
      <c r="K70" s="1372"/>
      <c r="L70" s="1372"/>
      <c r="M70" s="1372"/>
      <c r="N70" s="1372"/>
      <c r="O70" s="1372"/>
      <c r="P70" s="1345"/>
      <c r="Q70" s="1346" t="str">
        <f t="shared" si="7"/>
        <v/>
      </c>
      <c r="R70" s="1694" t="s">
        <v>3257</v>
      </c>
      <c r="S70" s="1626" t="s">
        <v>3088</v>
      </c>
      <c r="T70" s="1346"/>
      <c r="U70" s="1458">
        <f t="shared" si="8"/>
        <v>-5.2833333333333332</v>
      </c>
      <c r="V70" s="1350" t="str">
        <f>_xlfn.XLOOKUP(事故!$B70,饋線資料表[饋線
代號],饋線資料表[巡修
部門],"找不到",0)</f>
        <v>市區巡修課</v>
      </c>
      <c r="W70" s="1351"/>
      <c r="X70" s="1352"/>
      <c r="Y70" s="1352"/>
      <c r="Z70" s="1820"/>
      <c r="AA70" s="1353"/>
      <c r="AB70" s="1354"/>
    </row>
    <row r="71" spans="1:28" s="1014" customFormat="1" ht="16.5">
      <c r="A71" s="1843"/>
      <c r="B71" s="1525" t="s">
        <v>1234</v>
      </c>
      <c r="C71" s="1930" t="s">
        <v>3256</v>
      </c>
      <c r="D71" s="1370">
        <v>0.3430555555555555</v>
      </c>
      <c r="E71" s="1341"/>
      <c r="F71" s="1341"/>
      <c r="G71" s="1342"/>
      <c r="H71" s="1342">
        <f t="shared" si="6"/>
        <v>0</v>
      </c>
      <c r="I71" s="1444" t="str">
        <f>_xlfn.IFNA(VLOOKUP(B71,線名!$A$2:$B$689,2, ),"")</f>
        <v>大霞</v>
      </c>
      <c r="J71" s="1344" t="str">
        <f>_xlfn.IFNA(VLOOKUP(B71,線名!$A$4:$C$689,3,0 ),"")</f>
        <v>9K40</v>
      </c>
      <c r="K71" s="1372"/>
      <c r="L71" s="1372"/>
      <c r="M71" s="1372"/>
      <c r="N71" s="1372"/>
      <c r="O71" s="1372"/>
      <c r="P71" s="1345"/>
      <c r="Q71" s="1346" t="str">
        <f t="shared" si="7"/>
        <v/>
      </c>
      <c r="R71" s="1560" t="s">
        <v>4939</v>
      </c>
      <c r="S71" s="1560" t="s">
        <v>3088</v>
      </c>
      <c r="T71" s="1346"/>
      <c r="U71" s="1458">
        <f t="shared" si="8"/>
        <v>-8.2333333333333325</v>
      </c>
      <c r="V71" s="1350" t="str">
        <f>_xlfn.XLOOKUP(事故!$B71,饋線資料表[饋線
代號],饋線資料表[巡修
部門],"找不到",0)</f>
        <v>鹿和巡修課</v>
      </c>
      <c r="W71" s="1351"/>
      <c r="X71" s="1352"/>
      <c r="Y71" s="1352"/>
      <c r="Z71" s="1820"/>
      <c r="AA71" s="1353"/>
      <c r="AB71" s="1354"/>
    </row>
    <row r="72" spans="1:28" s="1014" customFormat="1" ht="16.5">
      <c r="A72" s="1843"/>
      <c r="B72" s="1525" t="s">
        <v>1057</v>
      </c>
      <c r="C72" s="1930" t="s">
        <v>3259</v>
      </c>
      <c r="D72" s="1370">
        <v>0.77569444444444446</v>
      </c>
      <c r="E72" s="1341"/>
      <c r="F72" s="1341"/>
      <c r="G72" s="1342"/>
      <c r="H72" s="1342">
        <f t="shared" si="6"/>
        <v>0</v>
      </c>
      <c r="I72" s="1444" t="str">
        <f>_xlfn.IFNA(VLOOKUP(B72,線名!$A$2:$B$689,2, ),"")</f>
        <v>員東</v>
      </c>
      <c r="J72" s="1344" t="str">
        <f>_xlfn.IFNA(VLOOKUP(B72,線名!$A$4:$C$689,3,0 ),"")</f>
        <v>東北線</v>
      </c>
      <c r="K72" s="1372"/>
      <c r="L72" s="1372"/>
      <c r="M72" s="1372"/>
      <c r="N72" s="1372"/>
      <c r="O72" s="1372"/>
      <c r="P72" s="1345"/>
      <c r="Q72" s="1346" t="str">
        <f t="shared" si="7"/>
        <v/>
      </c>
      <c r="R72" s="1695" t="s">
        <v>3260</v>
      </c>
      <c r="S72" s="1580" t="s">
        <v>3261</v>
      </c>
      <c r="T72" s="1346"/>
      <c r="U72" s="1458">
        <f t="shared" si="8"/>
        <v>-18.616666666666667</v>
      </c>
      <c r="V72" s="1350" t="str">
        <f>_xlfn.XLOOKUP(事故!$B72,饋線資料表[饋線
代號],饋線資料表[巡修
部門],"找不到",0)</f>
        <v>員林巡修課</v>
      </c>
      <c r="W72" s="1351"/>
      <c r="X72" s="1352"/>
      <c r="Y72" s="1352"/>
      <c r="Z72" s="1820"/>
      <c r="AA72" s="1353"/>
      <c r="AB72" s="1354"/>
    </row>
    <row r="73" spans="1:28" s="1014" customFormat="1" ht="33">
      <c r="A73" s="1843"/>
      <c r="B73" s="1525" t="s">
        <v>193</v>
      </c>
      <c r="C73" s="1930" t="s">
        <v>3259</v>
      </c>
      <c r="D73" s="1370">
        <v>0.95208333333333339</v>
      </c>
      <c r="E73" s="1341"/>
      <c r="F73" s="1341"/>
      <c r="G73" s="1342"/>
      <c r="H73" s="1342">
        <f t="shared" si="6"/>
        <v>0</v>
      </c>
      <c r="I73" s="1444" t="str">
        <f>_xlfn.IFNA(VLOOKUP(B73,線名!$A$2:$B$689,2, ),"")</f>
        <v>員南</v>
      </c>
      <c r="J73" s="1344" t="str">
        <f>_xlfn.IFNA(VLOOKUP(B73,線名!$A$4:$C$689,3,0 ),"")</f>
        <v>太平線</v>
      </c>
      <c r="K73" s="1372"/>
      <c r="L73" s="1372"/>
      <c r="M73" s="1372"/>
      <c r="N73" s="1372"/>
      <c r="O73" s="1372"/>
      <c r="P73" s="1345"/>
      <c r="Q73" s="1346" t="str">
        <f t="shared" si="7"/>
        <v/>
      </c>
      <c r="R73" s="1561" t="s">
        <v>3263</v>
      </c>
      <c r="S73" s="1562" t="s">
        <v>3212</v>
      </c>
      <c r="T73" s="1346"/>
      <c r="U73" s="1458">
        <f t="shared" si="8"/>
        <v>-22.85</v>
      </c>
      <c r="V73" s="1350" t="str">
        <f>_xlfn.XLOOKUP(事故!$B73,饋線資料表[饋線
代號],饋線資料表[巡修
部門],"找不到",0)</f>
        <v>員林巡修課</v>
      </c>
      <c r="W73" s="1351"/>
      <c r="X73" s="1352"/>
      <c r="Y73" s="1352"/>
      <c r="Z73" s="1820"/>
      <c r="AA73" s="1353"/>
      <c r="AB73" s="1354"/>
    </row>
    <row r="74" spans="1:28" s="1014" customFormat="1" ht="16.5">
      <c r="A74" s="1843"/>
      <c r="B74" s="1525" t="s">
        <v>861</v>
      </c>
      <c r="C74" s="1930" t="s">
        <v>3265</v>
      </c>
      <c r="D74" s="1370">
        <v>0.34930555555555554</v>
      </c>
      <c r="E74" s="1341"/>
      <c r="F74" s="1341"/>
      <c r="G74" s="1342"/>
      <c r="H74" s="1342">
        <f t="shared" si="6"/>
        <v>0</v>
      </c>
      <c r="I74" s="1444" t="str">
        <f>_xlfn.IFNA(VLOOKUP(B74,線名!$A$2:$B$689,2, ),"")</f>
        <v>員林</v>
      </c>
      <c r="J74" s="1344" t="str">
        <f>_xlfn.IFNA(VLOOKUP(B74,線名!$A$4:$C$689,3,0 ),"")</f>
        <v>9C24</v>
      </c>
      <c r="K74" s="1372"/>
      <c r="L74" s="1372"/>
      <c r="M74" s="1372"/>
      <c r="N74" s="1372"/>
      <c r="O74" s="1372"/>
      <c r="P74" s="1345"/>
      <c r="Q74" s="1346" t="str">
        <f t="shared" si="7"/>
        <v/>
      </c>
      <c r="R74" s="1696" t="s">
        <v>3266</v>
      </c>
      <c r="S74" s="1580" t="s">
        <v>3093</v>
      </c>
      <c r="T74" s="1346"/>
      <c r="U74" s="1458">
        <f t="shared" si="8"/>
        <v>-8.3833333333333329</v>
      </c>
      <c r="V74" s="1350" t="str">
        <f>_xlfn.XLOOKUP(事故!$B74,饋線資料表[饋線
代號],饋線資料表[巡修
部門],"找不到",0)</f>
        <v>員林巡修課</v>
      </c>
      <c r="W74" s="1351"/>
      <c r="X74" s="1352"/>
      <c r="Y74" s="1352"/>
      <c r="Z74" s="1820"/>
      <c r="AA74" s="1353"/>
      <c r="AB74" s="1354"/>
    </row>
    <row r="75" spans="1:28" s="1014" customFormat="1" ht="16.5">
      <c r="A75" s="1843"/>
      <c r="B75" s="1525" t="s">
        <v>66</v>
      </c>
      <c r="C75" s="1930" t="s">
        <v>3265</v>
      </c>
      <c r="D75" s="1370">
        <v>0.50347222222222221</v>
      </c>
      <c r="E75" s="1341"/>
      <c r="F75" s="1341"/>
      <c r="G75" s="1342"/>
      <c r="H75" s="1342">
        <f t="shared" si="6"/>
        <v>0</v>
      </c>
      <c r="I75" s="1444" t="str">
        <f>_xlfn.IFNA(VLOOKUP(B75,線名!$A$2:$B$689,2, ),"")</f>
        <v>漢寶</v>
      </c>
      <c r="J75" s="1344" t="str">
        <f>_xlfn.IFNA(VLOOKUP(B75,線名!$A$4:$C$689,3,0 ),"")</f>
        <v>9G23</v>
      </c>
      <c r="K75" s="1372"/>
      <c r="L75" s="1372"/>
      <c r="M75" s="1372"/>
      <c r="N75" s="1372"/>
      <c r="O75" s="1372"/>
      <c r="P75" s="1345"/>
      <c r="Q75" s="1346" t="str">
        <f t="shared" si="7"/>
        <v/>
      </c>
      <c r="R75" s="1698" t="s">
        <v>3268</v>
      </c>
      <c r="S75" s="1562" t="s">
        <v>3088</v>
      </c>
      <c r="T75" s="1346"/>
      <c r="U75" s="1458">
        <f t="shared" si="8"/>
        <v>-12.083333333333332</v>
      </c>
      <c r="V75" s="1350" t="str">
        <f>_xlfn.XLOOKUP(事故!$B75,饋線資料表[饋線
代號],饋線資料表[巡修
部門],"找不到",0)</f>
        <v>二林巡修課</v>
      </c>
      <c r="W75" s="1351"/>
      <c r="X75" s="1352"/>
      <c r="Y75" s="1352"/>
      <c r="Z75" s="1820"/>
      <c r="AA75" s="1353"/>
      <c r="AB75" s="1354"/>
    </row>
    <row r="76" spans="1:28" s="1014" customFormat="1" ht="16.5">
      <c r="A76" s="1843"/>
      <c r="B76" s="1525" t="s">
        <v>181</v>
      </c>
      <c r="C76" s="1930" t="s">
        <v>3269</v>
      </c>
      <c r="D76" s="1370">
        <v>0.2076388888888889</v>
      </c>
      <c r="E76" s="1341"/>
      <c r="F76" s="1341"/>
      <c r="G76" s="1342"/>
      <c r="H76" s="1342">
        <f t="shared" si="6"/>
        <v>0</v>
      </c>
      <c r="I76" s="1444" t="str">
        <f>_xlfn.IFNA(VLOOKUP(B76,線名!$A$2:$B$689,2, ),"")</f>
        <v>田中</v>
      </c>
      <c r="J76" s="1344" t="str">
        <f>_xlfn.IFNA(VLOOKUP(B76,線名!$A$4:$C$689,3,0 ),"")</f>
        <v>IG31</v>
      </c>
      <c r="K76" s="1372"/>
      <c r="L76" s="1372"/>
      <c r="M76" s="1372"/>
      <c r="N76" s="1372"/>
      <c r="O76" s="1372"/>
      <c r="P76" s="1345"/>
      <c r="Q76" s="1346" t="str">
        <f t="shared" si="7"/>
        <v/>
      </c>
      <c r="R76" s="1699" t="s">
        <v>3270</v>
      </c>
      <c r="S76" s="1580" t="s">
        <v>3194</v>
      </c>
      <c r="T76" s="1346"/>
      <c r="U76" s="1458">
        <f t="shared" si="8"/>
        <v>-4.9833333333333334</v>
      </c>
      <c r="V76" s="1350" t="str">
        <f>_xlfn.XLOOKUP(事故!$B76,饋線資料表[饋線
代號],饋線資料表[巡修
部門],"找不到",0)</f>
        <v>北斗服務所</v>
      </c>
      <c r="W76" s="1351"/>
      <c r="X76" s="1352"/>
      <c r="Y76" s="1352"/>
      <c r="Z76" s="1820"/>
      <c r="AA76" s="1353"/>
      <c r="AB76" s="1354"/>
    </row>
    <row r="77" spans="1:28" s="1014" customFormat="1" ht="33">
      <c r="A77" s="1843"/>
      <c r="B77" s="1525" t="s">
        <v>239</v>
      </c>
      <c r="C77" s="1930" t="s">
        <v>3269</v>
      </c>
      <c r="D77" s="1370">
        <v>0.3520833333333333</v>
      </c>
      <c r="E77" s="1341"/>
      <c r="F77" s="1341"/>
      <c r="G77" s="1342"/>
      <c r="H77" s="1342">
        <f t="shared" si="6"/>
        <v>0</v>
      </c>
      <c r="I77" s="1444" t="str">
        <f>_xlfn.IFNA(VLOOKUP(B77,線名!$A$2:$B$689,2, ),"")</f>
        <v>彰林</v>
      </c>
      <c r="J77" s="1344" t="str">
        <f>_xlfn.IFNA(VLOOKUP(B77,線名!$A$4:$C$689,3,0 ),"")</f>
        <v>9M25</v>
      </c>
      <c r="K77" s="1372"/>
      <c r="L77" s="1372"/>
      <c r="M77" s="1372"/>
      <c r="N77" s="1372"/>
      <c r="O77" s="1372"/>
      <c r="P77" s="1345"/>
      <c r="Q77" s="1346" t="str">
        <f t="shared" si="7"/>
        <v/>
      </c>
      <c r="R77" s="1561" t="s">
        <v>3271</v>
      </c>
      <c r="S77" s="1562" t="s">
        <v>3097</v>
      </c>
      <c r="T77" s="1346"/>
      <c r="U77" s="1458">
        <f t="shared" si="8"/>
        <v>-8.4499999999999993</v>
      </c>
      <c r="V77" s="1350" t="str">
        <f>_xlfn.XLOOKUP(事故!$B77,饋線資料表[饋線
代號],饋線資料表[巡修
部門],"找不到",0)</f>
        <v>二林巡修課</v>
      </c>
      <c r="W77" s="1351"/>
      <c r="X77" s="1352"/>
      <c r="Y77" s="1352"/>
      <c r="Z77" s="1820"/>
      <c r="AA77" s="1353"/>
      <c r="AB77" s="1354"/>
    </row>
    <row r="78" spans="1:28" s="1014" customFormat="1" ht="33">
      <c r="A78" s="1843"/>
      <c r="B78" s="1525" t="s">
        <v>64</v>
      </c>
      <c r="C78" s="1930" t="s">
        <v>3272</v>
      </c>
      <c r="D78" s="1370">
        <v>0.65625</v>
      </c>
      <c r="E78" s="1341"/>
      <c r="F78" s="1341"/>
      <c r="G78" s="1342"/>
      <c r="H78" s="1342">
        <f t="shared" si="6"/>
        <v>0</v>
      </c>
      <c r="I78" s="1444" t="str">
        <f>_xlfn.IFNA(VLOOKUP(B78,線名!$A$2:$B$689,2, ),"")</f>
        <v>漢寶</v>
      </c>
      <c r="J78" s="1344" t="str">
        <f>_xlfn.IFNA(VLOOKUP(B78,線名!$A$4:$C$689,3,0 ),"")</f>
        <v>9G21</v>
      </c>
      <c r="K78" s="1372"/>
      <c r="L78" s="1372"/>
      <c r="M78" s="1372"/>
      <c r="N78" s="1372"/>
      <c r="O78" s="1372"/>
      <c r="P78" s="1345"/>
      <c r="Q78" s="1346" t="str">
        <f t="shared" si="7"/>
        <v/>
      </c>
      <c r="R78" s="1702" t="s">
        <v>3273</v>
      </c>
      <c r="S78" s="1580" t="s">
        <v>3093</v>
      </c>
      <c r="T78" s="1346"/>
      <c r="U78" s="1458">
        <f t="shared" si="8"/>
        <v>-15.75</v>
      </c>
      <c r="V78" s="1350" t="str">
        <f>_xlfn.XLOOKUP(事故!$B78,饋線資料表[饋線
代號],饋線資料表[巡修
部門],"找不到",0)</f>
        <v>二林巡修課</v>
      </c>
      <c r="W78" s="1351"/>
      <c r="X78" s="1352"/>
      <c r="Y78" s="1352"/>
      <c r="Z78" s="1820"/>
      <c r="AA78" s="1353"/>
      <c r="AB78" s="1354"/>
    </row>
    <row r="79" spans="1:28" s="1014" customFormat="1" ht="33">
      <c r="A79" s="1843"/>
      <c r="B79" s="1525" t="s">
        <v>231</v>
      </c>
      <c r="C79" s="1930" t="s">
        <v>3274</v>
      </c>
      <c r="D79" s="1370">
        <v>0.87569444444444444</v>
      </c>
      <c r="E79" s="1341"/>
      <c r="F79" s="1341"/>
      <c r="G79" s="1342"/>
      <c r="H79" s="1342">
        <f t="shared" si="6"/>
        <v>0</v>
      </c>
      <c r="I79" s="1444" t="str">
        <f>_xlfn.IFNA(VLOOKUP(B79,線名!$A$2:$B$689,2, ),"")</f>
        <v>大城</v>
      </c>
      <c r="J79" s="1344" t="str">
        <f>_xlfn.IFNA(VLOOKUP(B79,線名!$A$4:$C$689,3,0 ),"")</f>
        <v>9L38</v>
      </c>
      <c r="K79" s="1372"/>
      <c r="L79" s="1372"/>
      <c r="M79" s="1372"/>
      <c r="N79" s="1372"/>
      <c r="O79" s="1372"/>
      <c r="P79" s="1345"/>
      <c r="Q79" s="1346" t="str">
        <f t="shared" si="7"/>
        <v/>
      </c>
      <c r="R79" s="1704" t="s">
        <v>3275</v>
      </c>
      <c r="S79" s="1562" t="s">
        <v>3097</v>
      </c>
      <c r="T79" s="1346"/>
      <c r="U79" s="1458">
        <f t="shared" si="8"/>
        <v>-21.016666666666666</v>
      </c>
      <c r="V79" s="1350" t="str">
        <f>_xlfn.XLOOKUP(事故!$B79,饋線資料表[饋線
代號],饋線資料表[巡修
部門],"找不到",0)</f>
        <v>二林巡修課</v>
      </c>
      <c r="W79" s="1351"/>
      <c r="X79" s="1352"/>
      <c r="Y79" s="1352"/>
      <c r="Z79" s="1820"/>
      <c r="AA79" s="1353"/>
      <c r="AB79" s="1354"/>
    </row>
    <row r="80" spans="1:28" s="1014" customFormat="1" ht="16.5">
      <c r="A80" s="1843"/>
      <c r="B80" s="1525" t="s">
        <v>1013</v>
      </c>
      <c r="C80" s="1930" t="s">
        <v>3276</v>
      </c>
      <c r="D80" s="1370">
        <v>0.50694444444444442</v>
      </c>
      <c r="E80" s="1341"/>
      <c r="F80" s="1341"/>
      <c r="G80" s="1342"/>
      <c r="H80" s="1342">
        <f t="shared" si="6"/>
        <v>0</v>
      </c>
      <c r="I80" s="1444" t="str">
        <f>_xlfn.IFNA(VLOOKUP(B80,線名!$A$2:$B$689,2, ),"")</f>
        <v>伸港</v>
      </c>
      <c r="J80" s="1344" t="str">
        <f>_xlfn.IFNA(VLOOKUP(B80,線名!$A$4:$C$689,3,0 ),"")</f>
        <v>伸隆線</v>
      </c>
      <c r="K80" s="1372"/>
      <c r="L80" s="1372"/>
      <c r="M80" s="1372"/>
      <c r="N80" s="1372"/>
      <c r="O80" s="1372"/>
      <c r="P80" s="1345"/>
      <c r="Q80" s="1346" t="str">
        <f t="shared" si="7"/>
        <v/>
      </c>
      <c r="R80" s="1705" t="s">
        <v>3277</v>
      </c>
      <c r="S80" s="1580" t="s">
        <v>3093</v>
      </c>
      <c r="T80" s="1346"/>
      <c r="U80" s="1458">
        <f t="shared" si="8"/>
        <v>-12.166666666666666</v>
      </c>
      <c r="V80" s="1350" t="str">
        <f>_xlfn.XLOOKUP(事故!$B80,饋線資料表[饋線
代號],饋線資料表[巡修
部門],"找不到",0)</f>
        <v>鹿和巡修課</v>
      </c>
      <c r="W80" s="1351"/>
      <c r="X80" s="1352"/>
      <c r="Y80" s="1352"/>
      <c r="Z80" s="1820"/>
      <c r="AA80" s="1353"/>
      <c r="AB80" s="1354"/>
    </row>
    <row r="81" spans="1:28" s="1014" customFormat="1" ht="33">
      <c r="A81" s="1843"/>
      <c r="B81" s="1525" t="s">
        <v>162</v>
      </c>
      <c r="C81" s="1930" t="s">
        <v>3278</v>
      </c>
      <c r="D81" s="1370">
        <v>0.72222222222222221</v>
      </c>
      <c r="E81" s="1341"/>
      <c r="F81" s="1341"/>
      <c r="G81" s="1342"/>
      <c r="H81" s="1342">
        <f t="shared" si="6"/>
        <v>0</v>
      </c>
      <c r="I81" s="1444" t="str">
        <f>_xlfn.IFNA(VLOOKUP(B81,線名!$A$2:$B$689,2, ),"")</f>
        <v>芳苑</v>
      </c>
      <c r="J81" s="1344" t="str">
        <f>_xlfn.IFNA(VLOOKUP(B81,線名!$A$4:$C$689,3,0 ),"")</f>
        <v>芳中線</v>
      </c>
      <c r="K81" s="1372"/>
      <c r="L81" s="1372"/>
      <c r="M81" s="1372"/>
      <c r="N81" s="1372"/>
      <c r="O81" s="1372"/>
      <c r="P81" s="1345"/>
      <c r="Q81" s="1346" t="str">
        <f t="shared" si="7"/>
        <v/>
      </c>
      <c r="R81" s="1561" t="s">
        <v>3279</v>
      </c>
      <c r="S81" s="1562" t="s">
        <v>3096</v>
      </c>
      <c r="T81" s="1346"/>
      <c r="U81" s="1458">
        <f t="shared" si="8"/>
        <v>-17.333333333333332</v>
      </c>
      <c r="V81" s="1350" t="str">
        <f>_xlfn.XLOOKUP(事故!$B81,饋線資料表[饋線
代號],饋線資料表[巡修
部門],"找不到",0)</f>
        <v>二林巡修課</v>
      </c>
      <c r="W81" s="1351"/>
      <c r="X81" s="1352"/>
      <c r="Y81" s="1352"/>
      <c r="Z81" s="1820"/>
      <c r="AA81" s="1353"/>
      <c r="AB81" s="1354"/>
    </row>
    <row r="82" spans="1:28" s="1014" customFormat="1" ht="16.5">
      <c r="A82" s="1843"/>
      <c r="B82" s="1525" t="s">
        <v>370</v>
      </c>
      <c r="C82" s="1930" t="s">
        <v>3278</v>
      </c>
      <c r="D82" s="1370">
        <v>0.72499999999999998</v>
      </c>
      <c r="E82" s="1341"/>
      <c r="F82" s="1341"/>
      <c r="G82" s="1342"/>
      <c r="H82" s="1342">
        <f t="shared" si="6"/>
        <v>0</v>
      </c>
      <c r="I82" s="1444" t="str">
        <f>_xlfn.IFNA(VLOOKUP(B82,線名!$A$2:$B$689,2, ),"")</f>
        <v>福興</v>
      </c>
      <c r="J82" s="1344" t="str">
        <f>_xlfn.IFNA(VLOOKUP(B82,線名!$A$4:$C$689,3,0 ),"")</f>
        <v>9I32</v>
      </c>
      <c r="K82" s="1372"/>
      <c r="L82" s="1372"/>
      <c r="M82" s="1372"/>
      <c r="N82" s="1372"/>
      <c r="O82" s="1372"/>
      <c r="P82" s="1345"/>
      <c r="Q82" s="1346" t="str">
        <f t="shared" si="7"/>
        <v/>
      </c>
      <c r="R82" s="1579" t="s">
        <v>3280</v>
      </c>
      <c r="S82" s="1580" t="s">
        <v>3094</v>
      </c>
      <c r="T82" s="1346"/>
      <c r="U82" s="1458">
        <f t="shared" si="8"/>
        <v>-17.399999999999999</v>
      </c>
      <c r="V82" s="1350" t="str">
        <f>_xlfn.XLOOKUP(事故!$B82,饋線資料表[饋線
代號],饋線資料表[巡修
部門],"找不到",0)</f>
        <v>秀水服務所</v>
      </c>
      <c r="W82" s="1351"/>
      <c r="X82" s="1352"/>
      <c r="Y82" s="1352"/>
      <c r="Z82" s="1820"/>
      <c r="AA82" s="1353"/>
      <c r="AB82" s="1354"/>
    </row>
    <row r="83" spans="1:28" s="1014" customFormat="1" ht="33">
      <c r="A83" s="1843"/>
      <c r="B83" s="1525" t="s">
        <v>784</v>
      </c>
      <c r="C83" s="1930" t="s">
        <v>3281</v>
      </c>
      <c r="D83" s="1370">
        <v>0.62916666666666665</v>
      </c>
      <c r="E83" s="1341"/>
      <c r="F83" s="1341"/>
      <c r="G83" s="1342"/>
      <c r="H83" s="1342">
        <f t="shared" si="6"/>
        <v>0</v>
      </c>
      <c r="I83" s="1444" t="str">
        <f>_xlfn.IFNA(VLOOKUP(B83,線名!$A$2:$B$689,2, ),"")</f>
        <v>鹿港</v>
      </c>
      <c r="J83" s="1344" t="str">
        <f>_xlfn.IFNA(VLOOKUP(B83,線名!$A$4:$C$689,3,0 ),"")</f>
        <v>龍山線</v>
      </c>
      <c r="K83" s="1372"/>
      <c r="L83" s="1372"/>
      <c r="M83" s="1372"/>
      <c r="N83" s="1372"/>
      <c r="O83" s="1372"/>
      <c r="P83" s="1345"/>
      <c r="Q83" s="1346" t="str">
        <f t="shared" si="7"/>
        <v/>
      </c>
      <c r="R83" s="1561" t="s">
        <v>3282</v>
      </c>
      <c r="S83" s="1562" t="s">
        <v>3093</v>
      </c>
      <c r="T83" s="1346"/>
      <c r="U83" s="1458">
        <f t="shared" si="8"/>
        <v>-15.1</v>
      </c>
      <c r="V83" s="1350" t="str">
        <f>_xlfn.XLOOKUP(事故!$B83,饋線資料表[饋線
代號],饋線資料表[巡修
部門],"找不到",0)</f>
        <v>鹿和巡修課</v>
      </c>
      <c r="W83" s="1351"/>
      <c r="X83" s="1352"/>
      <c r="Y83" s="1352"/>
      <c r="Z83" s="1820"/>
      <c r="AA83" s="1353"/>
      <c r="AB83" s="1354"/>
    </row>
    <row r="84" spans="1:28" s="1014" customFormat="1" ht="16.5">
      <c r="A84" s="1843"/>
      <c r="B84" s="1525" t="s">
        <v>1194</v>
      </c>
      <c r="C84" s="1930" t="s">
        <v>3283</v>
      </c>
      <c r="D84" s="1370">
        <v>0.42777777777777781</v>
      </c>
      <c r="E84" s="1341"/>
      <c r="F84" s="1341"/>
      <c r="G84" s="1342"/>
      <c r="H84" s="1342">
        <f t="shared" si="6"/>
        <v>0</v>
      </c>
      <c r="I84" s="1444" t="str">
        <f>_xlfn.IFNA(VLOOKUP(B84,線名!$A$2:$B$689,2, ),"")</f>
        <v>草港</v>
      </c>
      <c r="J84" s="1344" t="str">
        <f>_xlfn.IFNA(VLOOKUP(B84,線名!$A$4:$C$689,3,0 ),"")</f>
        <v>草鹿線</v>
      </c>
      <c r="K84" s="1372"/>
      <c r="L84" s="1372"/>
      <c r="M84" s="1372"/>
      <c r="N84" s="1372"/>
      <c r="O84" s="1372"/>
      <c r="P84" s="1345"/>
      <c r="Q84" s="1346" t="str">
        <f t="shared" si="7"/>
        <v/>
      </c>
      <c r="R84" s="1702" t="s">
        <v>3284</v>
      </c>
      <c r="S84" s="1580" t="s">
        <v>3090</v>
      </c>
      <c r="T84" s="1346"/>
      <c r="U84" s="1458">
        <f t="shared" si="8"/>
        <v>-10.266666666666667</v>
      </c>
      <c r="V84" s="1350" t="str">
        <f>_xlfn.XLOOKUP(事故!$B84,饋線資料表[饋線
代號],饋線資料表[巡修
部門],"找不到",0)</f>
        <v>鹿和巡修課</v>
      </c>
      <c r="W84" s="1351"/>
      <c r="X84" s="1352"/>
      <c r="Y84" s="1352"/>
      <c r="Z84" s="1820"/>
      <c r="AA84" s="1353"/>
      <c r="AB84" s="1354"/>
    </row>
    <row r="85" spans="1:28" s="1014" customFormat="1" ht="16.5">
      <c r="A85" s="1843"/>
      <c r="B85" s="1525" t="s">
        <v>1484</v>
      </c>
      <c r="C85" s="1930" t="s">
        <v>3283</v>
      </c>
      <c r="D85" s="1370">
        <v>0.47013888888888888</v>
      </c>
      <c r="E85" s="1341"/>
      <c r="F85" s="1341"/>
      <c r="G85" s="1342"/>
      <c r="H85" s="1342">
        <f t="shared" si="6"/>
        <v>0</v>
      </c>
      <c r="I85" s="1444" t="str">
        <f>_xlfn.IFNA(VLOOKUP(B85,線名!$A$2:$B$689,2, ),"")</f>
        <v>員林</v>
      </c>
      <c r="J85" s="1344" t="str">
        <f>_xlfn.IFNA(VLOOKUP(B85,線名!$A$4:$C$689,3,0 ),"")</f>
        <v>9C37</v>
      </c>
      <c r="K85" s="1372"/>
      <c r="L85" s="1372"/>
      <c r="M85" s="1372"/>
      <c r="N85" s="1372"/>
      <c r="O85" s="1372"/>
      <c r="P85" s="1345"/>
      <c r="Q85" s="1346" t="str">
        <f t="shared" si="7"/>
        <v/>
      </c>
      <c r="R85" s="1594" t="s">
        <v>3285</v>
      </c>
      <c r="S85" s="1562" t="s">
        <v>3181</v>
      </c>
      <c r="T85" s="1346"/>
      <c r="U85" s="1458">
        <f t="shared" si="8"/>
        <v>-11.283333333333333</v>
      </c>
      <c r="V85" s="1350" t="str">
        <f>_xlfn.XLOOKUP(事故!$B85,饋線資料表[饋線
代號],饋線資料表[巡修
部門],"找不到",0)</f>
        <v>員林巡修課</v>
      </c>
      <c r="W85" s="1351"/>
      <c r="X85" s="1352"/>
      <c r="Y85" s="1352"/>
      <c r="Z85" s="1820"/>
      <c r="AA85" s="1353"/>
      <c r="AB85" s="1354"/>
    </row>
    <row r="86" spans="1:28" s="1014" customFormat="1" ht="16.5">
      <c r="A86" s="1843"/>
      <c r="B86" s="1525" t="s">
        <v>1378</v>
      </c>
      <c r="C86" s="1930" t="s">
        <v>3286</v>
      </c>
      <c r="D86" s="1370">
        <v>0.60763888888888895</v>
      </c>
      <c r="E86" s="1341"/>
      <c r="F86" s="1341"/>
      <c r="G86" s="1342"/>
      <c r="H86" s="1342">
        <f t="shared" si="6"/>
        <v>0</v>
      </c>
      <c r="I86" s="1444" t="str">
        <f>_xlfn.IFNA(VLOOKUP(B86,線名!$A$2:$B$689,2, ),"")</f>
        <v>員林</v>
      </c>
      <c r="J86" s="1344" t="str">
        <f>_xlfn.IFNA(VLOOKUP(B86,線名!$A$4:$C$689,3,0 ),"")</f>
        <v>9C40</v>
      </c>
      <c r="K86" s="1372"/>
      <c r="L86" s="1372"/>
      <c r="M86" s="1372"/>
      <c r="N86" s="1372"/>
      <c r="O86" s="1372"/>
      <c r="P86" s="1345"/>
      <c r="Q86" s="1346" t="str">
        <f t="shared" si="7"/>
        <v/>
      </c>
      <c r="R86" s="1707" t="s">
        <v>3287</v>
      </c>
      <c r="S86" s="1580" t="s">
        <v>3128</v>
      </c>
      <c r="T86" s="1346"/>
      <c r="U86" s="1458">
        <f t="shared" si="8"/>
        <v>-14.583333333333336</v>
      </c>
      <c r="V86" s="1350" t="str">
        <f>_xlfn.XLOOKUP(事故!$B86,饋線資料表[饋線
代號],饋線資料表[巡修
部門],"找不到",0)</f>
        <v>員林巡修課</v>
      </c>
      <c r="W86" s="1351"/>
      <c r="X86" s="1352"/>
      <c r="Y86" s="1352"/>
      <c r="Z86" s="1820"/>
      <c r="AA86" s="1353"/>
      <c r="AB86" s="1354"/>
    </row>
    <row r="87" spans="1:28" s="1014" customFormat="1" ht="16.5">
      <c r="A87" s="1843"/>
      <c r="B87" s="1525" t="s">
        <v>1377</v>
      </c>
      <c r="C87" s="1930" t="s">
        <v>4148</v>
      </c>
      <c r="D87" s="1370">
        <v>0.76041666666666663</v>
      </c>
      <c r="E87" s="1341"/>
      <c r="F87" s="1341"/>
      <c r="G87" s="1342"/>
      <c r="H87" s="1342">
        <f t="shared" si="6"/>
        <v>0</v>
      </c>
      <c r="I87" s="1444" t="str">
        <f>_xlfn.IFNA(VLOOKUP(B87,線名!$A$2:$B$689,2, ),"")</f>
        <v>員林</v>
      </c>
      <c r="J87" s="1344" t="str">
        <f>_xlfn.IFNA(VLOOKUP(B87,線名!$A$4:$C$689,3,0 ),"")</f>
        <v>9C39</v>
      </c>
      <c r="K87" s="1372"/>
      <c r="L87" s="1372"/>
      <c r="M87" s="1372"/>
      <c r="N87" s="1372"/>
      <c r="O87" s="1372"/>
      <c r="P87" s="1345"/>
      <c r="Q87" s="1346" t="str">
        <f t="shared" si="7"/>
        <v/>
      </c>
      <c r="R87" s="1708" t="s">
        <v>3289</v>
      </c>
      <c r="S87" s="1616" t="s">
        <v>3194</v>
      </c>
      <c r="T87" s="1346"/>
      <c r="U87" s="1458">
        <f t="shared" si="8"/>
        <v>-18.25</v>
      </c>
      <c r="V87" s="1350" t="str">
        <f>_xlfn.XLOOKUP(事故!$B87,饋線資料表[饋線
代號],饋線資料表[巡修
部門],"找不到",0)</f>
        <v>員林巡修課</v>
      </c>
      <c r="W87" s="1351"/>
      <c r="X87" s="1352"/>
      <c r="Y87" s="1352"/>
      <c r="Z87" s="1820"/>
      <c r="AA87" s="1353"/>
      <c r="AB87" s="1354"/>
    </row>
    <row r="88" spans="1:28" s="1014" customFormat="1" ht="16.5">
      <c r="A88" s="1843"/>
      <c r="B88" s="1525" t="s">
        <v>1466</v>
      </c>
      <c r="C88" s="1930" t="s">
        <v>4149</v>
      </c>
      <c r="D88" s="1370">
        <v>7.013888888888889E-2</v>
      </c>
      <c r="E88" s="1341"/>
      <c r="F88" s="1341"/>
      <c r="G88" s="1342"/>
      <c r="H88" s="1342">
        <f t="shared" si="6"/>
        <v>0</v>
      </c>
      <c r="I88" s="1444" t="str">
        <f>_xlfn.IFNA(VLOOKUP(B88,線名!$A$2:$B$689,2, ),"")</f>
        <v>草港</v>
      </c>
      <c r="J88" s="1344" t="str">
        <f>_xlfn.IFNA(VLOOKUP(B88,線名!$A$4:$C$689,3,0 ),"")</f>
        <v>草塭線</v>
      </c>
      <c r="K88" s="1372"/>
      <c r="L88" s="1372"/>
      <c r="M88" s="1372"/>
      <c r="N88" s="1372"/>
      <c r="O88" s="1372"/>
      <c r="P88" s="1345"/>
      <c r="Q88" s="1346" t="str">
        <f t="shared" si="7"/>
        <v/>
      </c>
      <c r="R88" s="1707" t="s">
        <v>3292</v>
      </c>
      <c r="S88" s="1608" t="s">
        <v>3096</v>
      </c>
      <c r="T88" s="1346"/>
      <c r="U88" s="1458">
        <f t="shared" si="8"/>
        <v>-1.6833333333333333</v>
      </c>
      <c r="V88" s="1350" t="str">
        <f>_xlfn.XLOOKUP(事故!$B88,饋線資料表[饋線
代號],饋線資料表[巡修
部門],"找不到",0)</f>
        <v>鹿和巡修課</v>
      </c>
      <c r="W88" s="1351"/>
      <c r="X88" s="1352"/>
      <c r="Y88" s="1352"/>
      <c r="Z88" s="1820"/>
      <c r="AA88" s="1353"/>
      <c r="AB88" s="1354"/>
    </row>
    <row r="89" spans="1:28" s="1014" customFormat="1" ht="16.5">
      <c r="A89" s="1843"/>
      <c r="B89" s="1525" t="s">
        <v>825</v>
      </c>
      <c r="C89" s="1930" t="s">
        <v>3293</v>
      </c>
      <c r="D89" s="1370">
        <v>6.8749999999999992E-2</v>
      </c>
      <c r="E89" s="1341"/>
      <c r="F89" s="1341"/>
      <c r="G89" s="1342"/>
      <c r="H89" s="1342">
        <f t="shared" si="6"/>
        <v>0</v>
      </c>
      <c r="I89" s="1444" t="str">
        <f>_xlfn.IFNA(VLOOKUP(B89,線名!$A$2:$B$689,2, ),"")</f>
        <v>全興</v>
      </c>
      <c r="J89" s="1344" t="str">
        <f>_xlfn.IFNA(VLOOKUP(B89,線名!$A$4:$C$689,3,0 ),"")</f>
        <v>IZ55</v>
      </c>
      <c r="K89" s="1372"/>
      <c r="L89" s="1372"/>
      <c r="M89" s="1372"/>
      <c r="N89" s="1372"/>
      <c r="O89" s="1372"/>
      <c r="P89" s="1345"/>
      <c r="Q89" s="1346" t="str">
        <f t="shared" si="7"/>
        <v/>
      </c>
      <c r="R89" s="1710" t="s">
        <v>3294</v>
      </c>
      <c r="S89" s="1613" t="s">
        <v>3096</v>
      </c>
      <c r="T89" s="1346"/>
      <c r="U89" s="1458">
        <f t="shared" si="8"/>
        <v>-1.65</v>
      </c>
      <c r="V89" s="1350" t="str">
        <f>_xlfn.XLOOKUP(事故!$B89,饋線資料表[饋線
代號],饋線資料表[巡修
部門],"找不到",0)</f>
        <v>鹿和巡修課</v>
      </c>
      <c r="W89" s="1351"/>
      <c r="X89" s="1352"/>
      <c r="Y89" s="1352"/>
      <c r="Z89" s="1820"/>
      <c r="AA89" s="1353"/>
      <c r="AB89" s="1354"/>
    </row>
    <row r="90" spans="1:28" s="1014" customFormat="1" ht="16.5">
      <c r="A90" s="1843"/>
      <c r="B90" s="1525" t="s">
        <v>3295</v>
      </c>
      <c r="C90" s="1930" t="s">
        <v>3296</v>
      </c>
      <c r="D90" s="1370">
        <v>0.70486111111111116</v>
      </c>
      <c r="E90" s="1341"/>
      <c r="F90" s="1341"/>
      <c r="G90" s="1342"/>
      <c r="H90" s="1342">
        <f t="shared" si="6"/>
        <v>0</v>
      </c>
      <c r="I90" s="1444" t="str">
        <f>_xlfn.IFNA(VLOOKUP(B90,線名!$A$2:$B$689,2, ),"")</f>
        <v>彰濱</v>
      </c>
      <c r="J90" s="1344" t="str">
        <f>_xlfn.IFNA(VLOOKUP(B90,線名!$A$4:$C$689,3,0 ),"")</f>
        <v>9A61</v>
      </c>
      <c r="K90" s="1372"/>
      <c r="L90" s="1372"/>
      <c r="M90" s="1372"/>
      <c r="N90" s="1372"/>
      <c r="O90" s="1372"/>
      <c r="P90" s="1345"/>
      <c r="Q90" s="1346" t="str">
        <f t="shared" si="7"/>
        <v/>
      </c>
      <c r="R90" s="1702" t="s">
        <v>3297</v>
      </c>
      <c r="S90" s="1608" t="s">
        <v>3128</v>
      </c>
      <c r="T90" s="1346"/>
      <c r="U90" s="1458">
        <f t="shared" si="8"/>
        <v>-16.916666666666668</v>
      </c>
      <c r="V90" s="1350" t="str">
        <f>_xlfn.XLOOKUP(事故!$B90,饋線資料表[饋線
代號],饋線資料表[巡修
部門],"找不到",0)</f>
        <v>鹿和巡修課</v>
      </c>
      <c r="W90" s="1351"/>
      <c r="X90" s="1352"/>
      <c r="Y90" s="1352"/>
      <c r="Z90" s="1820"/>
      <c r="AA90" s="1353"/>
      <c r="AB90" s="1354"/>
    </row>
    <row r="91" spans="1:28" s="1014" customFormat="1" ht="16.5">
      <c r="A91" s="1843"/>
      <c r="B91" s="1525" t="s">
        <v>512</v>
      </c>
      <c r="C91" s="1930" t="s">
        <v>3298</v>
      </c>
      <c r="D91" s="1370">
        <v>0.36736111111111108</v>
      </c>
      <c r="E91" s="1341"/>
      <c r="F91" s="1341"/>
      <c r="G91" s="1342"/>
      <c r="H91" s="1342">
        <f t="shared" si="6"/>
        <v>0</v>
      </c>
      <c r="I91" s="1444" t="str">
        <f>_xlfn.IFNA(VLOOKUP(B91,線名!$A$2:$B$689,2, ),"")</f>
        <v>大霞</v>
      </c>
      <c r="J91" s="1344" t="str">
        <f>_xlfn.IFNA(VLOOKUP(B91,線名!$A$4:$C$689,3,0 ),"")</f>
        <v>9K35</v>
      </c>
      <c r="K91" s="1372"/>
      <c r="L91" s="1372"/>
      <c r="M91" s="1372"/>
      <c r="N91" s="1372"/>
      <c r="O91" s="1372"/>
      <c r="P91" s="1345"/>
      <c r="Q91" s="1346" t="str">
        <f t="shared" si="7"/>
        <v/>
      </c>
      <c r="R91" s="1713" t="s">
        <v>3299</v>
      </c>
      <c r="S91" s="1616" t="s">
        <v>3094</v>
      </c>
      <c r="T91" s="1346"/>
      <c r="U91" s="1458">
        <f t="shared" si="8"/>
        <v>-8.8166666666666664</v>
      </c>
      <c r="V91" s="1350" t="str">
        <f>_xlfn.XLOOKUP(事故!$B91,饋線資料表[饋線
代號],饋線資料表[巡修
部門],"找不到",0)</f>
        <v>鹿和巡修課</v>
      </c>
      <c r="W91" s="1351"/>
      <c r="X91" s="1352"/>
      <c r="Y91" s="1352"/>
      <c r="Z91" s="1820"/>
      <c r="AA91" s="1353"/>
      <c r="AB91" s="1354"/>
    </row>
    <row r="92" spans="1:28" s="1014" customFormat="1" ht="33">
      <c r="A92" s="1843"/>
      <c r="B92" s="1525" t="s">
        <v>1450</v>
      </c>
      <c r="C92" s="1930" t="s">
        <v>3300</v>
      </c>
      <c r="D92" s="1370">
        <v>0.58750000000000002</v>
      </c>
      <c r="E92" s="1341"/>
      <c r="F92" s="1341"/>
      <c r="G92" s="1342"/>
      <c r="H92" s="1342">
        <f t="shared" si="6"/>
        <v>0</v>
      </c>
      <c r="I92" s="1444" t="str">
        <f>_xlfn.IFNA(VLOOKUP(B92,線名!$A$2:$B$689,2, ),"")</f>
        <v>全興</v>
      </c>
      <c r="J92" s="1344" t="str">
        <f>_xlfn.IFNA(VLOOKUP(B92,線名!$A$4:$C$689,3,0 ),"")</f>
        <v>IZ26</v>
      </c>
      <c r="K92" s="1372"/>
      <c r="L92" s="1372"/>
      <c r="M92" s="1372"/>
      <c r="N92" s="1372"/>
      <c r="O92" s="1372"/>
      <c r="P92" s="1345"/>
      <c r="Q92" s="1346" t="str">
        <f t="shared" si="7"/>
        <v/>
      </c>
      <c r="R92" s="1702" t="s">
        <v>3301</v>
      </c>
      <c r="S92" s="1619" t="s">
        <v>3212</v>
      </c>
      <c r="T92" s="1346"/>
      <c r="U92" s="1458">
        <f t="shared" si="8"/>
        <v>-14.100000000000001</v>
      </c>
      <c r="V92" s="1350" t="str">
        <f>_xlfn.XLOOKUP(事故!$B92,饋線資料表[饋線
代號],饋線資料表[巡修
部門],"找不到",0)</f>
        <v>鹿和巡修課</v>
      </c>
      <c r="W92" s="1351"/>
      <c r="X92" s="1352"/>
      <c r="Y92" s="1352"/>
      <c r="Z92" s="1820"/>
      <c r="AA92" s="1353"/>
      <c r="AB92" s="1354"/>
    </row>
    <row r="93" spans="1:28" s="1014" customFormat="1" ht="16.5">
      <c r="A93" s="1843"/>
      <c r="B93" s="1525" t="s">
        <v>1196</v>
      </c>
      <c r="C93" s="1930" t="s">
        <v>3302</v>
      </c>
      <c r="D93" s="1370">
        <v>0.52083333333333337</v>
      </c>
      <c r="E93" s="1341"/>
      <c r="F93" s="1341"/>
      <c r="G93" s="1342"/>
      <c r="H93" s="1342">
        <f t="shared" si="6"/>
        <v>0</v>
      </c>
      <c r="I93" s="1444" t="str">
        <f>_xlfn.IFNA(VLOOKUP(B93,線名!$A$2:$B$689,2, ),"")</f>
        <v>草港</v>
      </c>
      <c r="J93" s="1344" t="str">
        <f>_xlfn.IFNA(VLOOKUP(B93,線名!$A$4:$C$689,3,0 ),"")</f>
        <v>草中線</v>
      </c>
      <c r="K93" s="1372"/>
      <c r="L93" s="1372"/>
      <c r="M93" s="1372"/>
      <c r="N93" s="1372"/>
      <c r="O93" s="1372"/>
      <c r="P93" s="1345"/>
      <c r="Q93" s="1346" t="str">
        <f t="shared" si="7"/>
        <v/>
      </c>
      <c r="R93" s="1714" t="s">
        <v>3303</v>
      </c>
      <c r="S93" s="1628" t="s">
        <v>3097</v>
      </c>
      <c r="T93" s="1346"/>
      <c r="U93" s="1458">
        <f t="shared" si="8"/>
        <v>-12.5</v>
      </c>
      <c r="V93" s="1350" t="str">
        <f>_xlfn.XLOOKUP(事故!$B93,饋線資料表[饋線
代號],饋線資料表[巡修
部門],"找不到",0)</f>
        <v>鹿和巡修課</v>
      </c>
      <c r="W93" s="1351"/>
      <c r="X93" s="1352"/>
      <c r="Y93" s="1352"/>
      <c r="Z93" s="1820"/>
      <c r="AA93" s="1353"/>
      <c r="AB93" s="1354"/>
    </row>
    <row r="94" spans="1:28" s="1014" customFormat="1" ht="16.5">
      <c r="A94" s="1843"/>
      <c r="B94" s="1525" t="s">
        <v>227</v>
      </c>
      <c r="C94" s="1930" t="s">
        <v>3302</v>
      </c>
      <c r="D94" s="1370">
        <v>0.72777777777777775</v>
      </c>
      <c r="E94" s="1341"/>
      <c r="F94" s="1341"/>
      <c r="G94" s="1342"/>
      <c r="H94" s="1342">
        <f t="shared" si="6"/>
        <v>0</v>
      </c>
      <c r="I94" s="1444" t="str">
        <f>_xlfn.IFNA(VLOOKUP(B94,線名!$A$2:$B$689,2, ),"")</f>
        <v>大城</v>
      </c>
      <c r="J94" s="1344" t="str">
        <f>_xlfn.IFNA(VLOOKUP(B94,線名!$A$4:$C$689,3,0 ),"")</f>
        <v>9L34</v>
      </c>
      <c r="K94" s="1372"/>
      <c r="L94" s="1372"/>
      <c r="M94" s="1372"/>
      <c r="N94" s="1372"/>
      <c r="O94" s="1372"/>
      <c r="P94" s="1345"/>
      <c r="Q94" s="1346" t="str">
        <f t="shared" si="7"/>
        <v/>
      </c>
      <c r="R94" s="1715" t="s">
        <v>3304</v>
      </c>
      <c r="S94" s="1626" t="s">
        <v>3097</v>
      </c>
      <c r="T94" s="1346"/>
      <c r="U94" s="1458">
        <f t="shared" si="8"/>
        <v>-17.466666666666665</v>
      </c>
      <c r="V94" s="1350" t="str">
        <f>_xlfn.XLOOKUP(事故!$B94,饋線資料表[饋線
代號],饋線資料表[巡修
部門],"找不到",0)</f>
        <v>二林巡修課</v>
      </c>
      <c r="W94" s="1351"/>
      <c r="X94" s="1352"/>
      <c r="Y94" s="1352"/>
      <c r="Z94" s="1820"/>
      <c r="AA94" s="1353"/>
      <c r="AB94" s="1354"/>
    </row>
    <row r="95" spans="1:28" s="1014" customFormat="1" ht="33">
      <c r="A95" s="1843"/>
      <c r="B95" s="1525" t="s">
        <v>338</v>
      </c>
      <c r="C95" s="1930" t="s">
        <v>4909</v>
      </c>
      <c r="D95" s="1370">
        <v>0.59097222222222223</v>
      </c>
      <c r="E95" s="1341"/>
      <c r="F95" s="1341"/>
      <c r="G95" s="1342"/>
      <c r="H95" s="1342">
        <f t="shared" si="6"/>
        <v>0</v>
      </c>
      <c r="I95" s="1444" t="str">
        <f>_xlfn.IFNA(VLOOKUP(B95,線名!$A$2:$B$689,2, ),"")</f>
        <v>福興</v>
      </c>
      <c r="J95" s="1344" t="str">
        <f>_xlfn.IFNA(VLOOKUP(B95,線名!$A$4:$C$689,3,0 ),"")</f>
        <v>9I30</v>
      </c>
      <c r="K95" s="1372"/>
      <c r="L95" s="1372"/>
      <c r="M95" s="1372"/>
      <c r="N95" s="1372"/>
      <c r="O95" s="1372"/>
      <c r="P95" s="1345"/>
      <c r="Q95" s="1346" t="str">
        <f t="shared" si="7"/>
        <v/>
      </c>
      <c r="R95" s="1561" t="s">
        <v>3307</v>
      </c>
      <c r="S95" s="1628" t="s">
        <v>3308</v>
      </c>
      <c r="T95" s="1346"/>
      <c r="U95" s="1458">
        <f t="shared" si="8"/>
        <v>-14.183333333333334</v>
      </c>
      <c r="V95" s="1350" t="str">
        <f>_xlfn.XLOOKUP(事故!$B95,饋線資料表[饋線
代號],饋線資料表[巡修
部門],"找不到",0)</f>
        <v>秀水服務所</v>
      </c>
      <c r="W95" s="1351"/>
      <c r="X95" s="1352"/>
      <c r="Y95" s="1352"/>
      <c r="Z95" s="1820"/>
      <c r="AA95" s="1353"/>
      <c r="AB95" s="1354"/>
    </row>
    <row r="96" spans="1:28" s="1014" customFormat="1" ht="16.5">
      <c r="A96" s="1843"/>
      <c r="B96" s="1525" t="s">
        <v>1450</v>
      </c>
      <c r="C96" s="1930" t="s">
        <v>3309</v>
      </c>
      <c r="D96" s="1370">
        <v>0.81944444444444453</v>
      </c>
      <c r="E96" s="1341"/>
      <c r="F96" s="1341"/>
      <c r="G96" s="1342"/>
      <c r="H96" s="1342">
        <f t="shared" si="6"/>
        <v>0</v>
      </c>
      <c r="I96" s="1444" t="str">
        <f>_xlfn.IFNA(VLOOKUP(B96,線名!$A$2:$B$689,2, ),"")</f>
        <v>全興</v>
      </c>
      <c r="J96" s="1344" t="str">
        <f>_xlfn.IFNA(VLOOKUP(B96,線名!$A$4:$C$689,3,0 ),"")</f>
        <v>IZ26</v>
      </c>
      <c r="K96" s="1372"/>
      <c r="L96" s="1372"/>
      <c r="M96" s="1372"/>
      <c r="N96" s="1372"/>
      <c r="O96" s="1372"/>
      <c r="P96" s="1345"/>
      <c r="Q96" s="1346" t="str">
        <f t="shared" si="7"/>
        <v/>
      </c>
      <c r="R96" s="1716" t="s">
        <v>3310</v>
      </c>
      <c r="S96" s="1580" t="s">
        <v>3088</v>
      </c>
      <c r="T96" s="1346"/>
      <c r="U96" s="1458">
        <f t="shared" si="8"/>
        <v>-19.666666666666668</v>
      </c>
      <c r="V96" s="1350" t="str">
        <f>_xlfn.XLOOKUP(事故!$B96,饋線資料表[饋線
代號],饋線資料表[巡修
部門],"找不到",0)</f>
        <v>鹿和巡修課</v>
      </c>
      <c r="W96" s="1351"/>
      <c r="X96" s="1352"/>
      <c r="Y96" s="1352"/>
      <c r="Z96" s="1820"/>
      <c r="AA96" s="1353"/>
      <c r="AB96" s="1354"/>
    </row>
    <row r="97" spans="1:28" s="1014" customFormat="1" ht="16.5">
      <c r="A97" s="1843"/>
      <c r="B97" s="1525" t="s">
        <v>48</v>
      </c>
      <c r="C97" s="1930" t="s">
        <v>3311</v>
      </c>
      <c r="D97" s="1370">
        <v>0.15486111111111112</v>
      </c>
      <c r="E97" s="1341"/>
      <c r="F97" s="1341"/>
      <c r="G97" s="1342"/>
      <c r="H97" s="1342">
        <f t="shared" si="6"/>
        <v>0</v>
      </c>
      <c r="I97" s="1444" t="str">
        <f>_xlfn.IFNA(VLOOKUP(B97,線名!$A$2:$B$689,2, ),"")</f>
        <v>漢寶</v>
      </c>
      <c r="J97" s="1344" t="str">
        <f>_xlfn.IFNA(VLOOKUP(B97,線名!$A$4:$C$689,3,0 ),"")</f>
        <v>9G29</v>
      </c>
      <c r="K97" s="1372"/>
      <c r="L97" s="1372"/>
      <c r="M97" s="1372"/>
      <c r="N97" s="1372"/>
      <c r="O97" s="1372"/>
      <c r="P97" s="1345"/>
      <c r="Q97" s="1346" t="str">
        <f t="shared" si="7"/>
        <v/>
      </c>
      <c r="R97" s="1561" t="s">
        <v>3312</v>
      </c>
      <c r="S97" s="1562" t="s">
        <v>3097</v>
      </c>
      <c r="T97" s="1346"/>
      <c r="U97" s="1458">
        <f t="shared" si="8"/>
        <v>-3.7166666666666668</v>
      </c>
      <c r="V97" s="1350" t="str">
        <f>_xlfn.XLOOKUP(事故!$B97,饋線資料表[饋線
代號],饋線資料表[巡修
部門],"找不到",0)</f>
        <v>二林巡修課</v>
      </c>
      <c r="W97" s="1351"/>
      <c r="X97" s="1352"/>
      <c r="Y97" s="1352"/>
      <c r="Z97" s="1820"/>
      <c r="AA97" s="1353"/>
      <c r="AB97" s="1354"/>
    </row>
    <row r="98" spans="1:28" s="1014" customFormat="1" ht="16.5">
      <c r="A98" s="1843"/>
      <c r="B98" s="1525" t="s">
        <v>888</v>
      </c>
      <c r="C98" s="1930" t="s">
        <v>3313</v>
      </c>
      <c r="D98" s="1370">
        <v>0.19583333333333333</v>
      </c>
      <c r="E98" s="1341"/>
      <c r="F98" s="1341"/>
      <c r="G98" s="1342"/>
      <c r="H98" s="1342">
        <f t="shared" si="6"/>
        <v>0</v>
      </c>
      <c r="I98" s="1444" t="str">
        <f>_xlfn.IFNA(VLOOKUP(B98,線名!$A$2:$B$689,2, ),"")</f>
        <v>大村</v>
      </c>
      <c r="J98" s="1344" t="str">
        <f>_xlfn.IFNA(VLOOKUP(B98,線名!$A$4:$C$689,3,0 ),"")</f>
        <v>南寮線</v>
      </c>
      <c r="K98" s="1372"/>
      <c r="L98" s="1372"/>
      <c r="M98" s="1372"/>
      <c r="N98" s="1372"/>
      <c r="O98" s="1372"/>
      <c r="P98" s="1345"/>
      <c r="Q98" s="1346" t="str">
        <f t="shared" si="7"/>
        <v/>
      </c>
      <c r="R98" s="1702" t="s">
        <v>3314</v>
      </c>
      <c r="S98" s="1580" t="s">
        <v>3120</v>
      </c>
      <c r="T98" s="1346"/>
      <c r="U98" s="1458">
        <f t="shared" si="8"/>
        <v>-4.7</v>
      </c>
      <c r="V98" s="1350" t="str">
        <f>_xlfn.XLOOKUP(事故!$B98,饋線資料表[饋線
代號],饋線資料表[巡修
部門],"找不到",0)</f>
        <v>花壇服務所</v>
      </c>
      <c r="W98" s="1351"/>
      <c r="X98" s="1352"/>
      <c r="Y98" s="1352"/>
      <c r="Z98" s="1820"/>
      <c r="AA98" s="1353"/>
      <c r="AB98" s="1354"/>
    </row>
    <row r="99" spans="1:28" s="1014" customFormat="1" ht="16.5">
      <c r="A99" s="1843"/>
      <c r="B99" s="1525" t="s">
        <v>3315</v>
      </c>
      <c r="C99" s="1930" t="s">
        <v>3316</v>
      </c>
      <c r="D99" s="1370">
        <v>0.8569444444444444</v>
      </c>
      <c r="E99" s="1341"/>
      <c r="F99" s="1341"/>
      <c r="G99" s="1342"/>
      <c r="H99" s="1342">
        <f t="shared" si="6"/>
        <v>0</v>
      </c>
      <c r="I99" s="1444" t="str">
        <f>_xlfn.IFNA(VLOOKUP(B99,線名!$A$2:$B$689,2, ),"")</f>
        <v>伸港</v>
      </c>
      <c r="J99" s="1344" t="str">
        <f>_xlfn.IFNA(VLOOKUP(B99,線名!$A$4:$C$689,3,0 ),"")</f>
        <v>伸工線</v>
      </c>
      <c r="K99" s="1372"/>
      <c r="L99" s="1372"/>
      <c r="M99" s="1372"/>
      <c r="N99" s="1372"/>
      <c r="O99" s="1372"/>
      <c r="P99" s="1345"/>
      <c r="Q99" s="1346" t="str">
        <f t="shared" si="7"/>
        <v/>
      </c>
      <c r="R99" s="1717" t="s">
        <v>3317</v>
      </c>
      <c r="S99" s="1562" t="s">
        <v>3181</v>
      </c>
      <c r="T99" s="1346"/>
      <c r="U99" s="1458">
        <f t="shared" si="8"/>
        <v>-20.566666666666666</v>
      </c>
      <c r="V99" s="1350" t="str">
        <f>_xlfn.XLOOKUP(事故!$B99,饋線資料表[饋線
代號],饋線資料表[巡修
部門],"找不到",0)</f>
        <v>鹿和巡修課</v>
      </c>
      <c r="W99" s="1351"/>
      <c r="X99" s="1352"/>
      <c r="Y99" s="1352"/>
      <c r="Z99" s="1820"/>
      <c r="AA99" s="1353"/>
      <c r="AB99" s="1354"/>
    </row>
    <row r="100" spans="1:28" s="1014" customFormat="1" ht="16.5">
      <c r="A100" s="1843"/>
      <c r="B100" s="1525" t="s">
        <v>704</v>
      </c>
      <c r="C100" s="1930" t="s">
        <v>3318</v>
      </c>
      <c r="D100" s="1370">
        <v>0.65555555555555556</v>
      </c>
      <c r="E100" s="1341"/>
      <c r="F100" s="1341"/>
      <c r="G100" s="1342"/>
      <c r="H100" s="1342">
        <f t="shared" ref="H100:H107" si="9">G100*U100</f>
        <v>0</v>
      </c>
      <c r="I100" s="1444" t="str">
        <f>_xlfn.IFNA(VLOOKUP(B100,線名!$A$2:$B$689,2, ),"")</f>
        <v>二水</v>
      </c>
      <c r="J100" s="1344" t="str">
        <f>_xlfn.IFNA(VLOOKUP(B100,線名!$A$4:$C$689,3,0 ),"")</f>
        <v>大同線</v>
      </c>
      <c r="K100" s="1372"/>
      <c r="L100" s="1372"/>
      <c r="M100" s="1372"/>
      <c r="N100" s="1372"/>
      <c r="O100" s="1372"/>
      <c r="P100" s="1345"/>
      <c r="Q100" s="1346" t="str">
        <f t="shared" ref="Q100:Q107" si="10">IF(SUM(L100:M100)=0,"",SUM(L100:M100))</f>
        <v/>
      </c>
      <c r="R100" s="1719" t="s">
        <v>3319</v>
      </c>
      <c r="S100" s="1580" t="s">
        <v>3320</v>
      </c>
      <c r="T100" s="1346"/>
      <c r="U100" s="1458">
        <f t="shared" ref="U100:U107" si="11">(E100-D100)*24</f>
        <v>-15.733333333333334</v>
      </c>
      <c r="V100" s="1350" t="str">
        <f>_xlfn.XLOOKUP(事故!$B100,饋線資料表[饋線
代號],饋線資料表[巡修
部門],"找不到",0)</f>
        <v>田中服務所</v>
      </c>
      <c r="W100" s="1351"/>
      <c r="X100" s="1352"/>
      <c r="Y100" s="1352"/>
      <c r="Z100" s="1820"/>
      <c r="AA100" s="1353"/>
      <c r="AB100" s="1354"/>
    </row>
    <row r="101" spans="1:28" s="1014" customFormat="1" ht="16.5">
      <c r="A101" s="1843"/>
      <c r="B101" s="1525" t="s">
        <v>48</v>
      </c>
      <c r="C101" s="1930" t="s">
        <v>3321</v>
      </c>
      <c r="D101" s="1370">
        <v>0.63263888888888886</v>
      </c>
      <c r="E101" s="1341"/>
      <c r="F101" s="1341"/>
      <c r="G101" s="1342"/>
      <c r="H101" s="1342">
        <f t="shared" si="9"/>
        <v>0</v>
      </c>
      <c r="I101" s="1444" t="str">
        <f>_xlfn.IFNA(VLOOKUP(B101,線名!$A$2:$B$689,2, ),"")</f>
        <v>漢寶</v>
      </c>
      <c r="J101" s="1344" t="str">
        <f>_xlfn.IFNA(VLOOKUP(B101,線名!$A$4:$C$689,3,0 ),"")</f>
        <v>9G29</v>
      </c>
      <c r="K101" s="1372"/>
      <c r="L101" s="1372"/>
      <c r="M101" s="1372"/>
      <c r="N101" s="1372"/>
      <c r="O101" s="1372"/>
      <c r="P101" s="1345"/>
      <c r="Q101" s="1346" t="str">
        <f t="shared" si="10"/>
        <v/>
      </c>
      <c r="R101" s="1720" t="s">
        <v>3322</v>
      </c>
      <c r="S101" s="1562" t="s">
        <v>3096</v>
      </c>
      <c r="T101" s="1346"/>
      <c r="U101" s="1458">
        <f t="shared" si="11"/>
        <v>-15.183333333333334</v>
      </c>
      <c r="V101" s="1350" t="str">
        <f>_xlfn.XLOOKUP(事故!$B101,饋線資料表[饋線
代號],饋線資料表[巡修
部門],"找不到",0)</f>
        <v>二林巡修課</v>
      </c>
      <c r="W101" s="1351"/>
      <c r="X101" s="1352"/>
      <c r="Y101" s="1352"/>
      <c r="Z101" s="1820"/>
      <c r="AA101" s="1353"/>
      <c r="AB101" s="1354"/>
    </row>
    <row r="102" spans="1:28" s="1014" customFormat="1" ht="16.5">
      <c r="A102" s="1843"/>
      <c r="B102" s="1525" t="s">
        <v>66</v>
      </c>
      <c r="C102" s="1930" t="s">
        <v>3321</v>
      </c>
      <c r="D102" s="1370">
        <v>0.63958333333333328</v>
      </c>
      <c r="E102" s="1341"/>
      <c r="F102" s="1341"/>
      <c r="G102" s="1342"/>
      <c r="H102" s="1342">
        <f t="shared" si="9"/>
        <v>0</v>
      </c>
      <c r="I102" s="1444" t="str">
        <f>_xlfn.IFNA(VLOOKUP(B102,線名!$A$2:$B$689,2, ),"")</f>
        <v>漢寶</v>
      </c>
      <c r="J102" s="1344" t="str">
        <f>_xlfn.IFNA(VLOOKUP(B102,線名!$A$4:$C$689,3,0 ),"")</f>
        <v>9G23</v>
      </c>
      <c r="K102" s="1372"/>
      <c r="L102" s="1372"/>
      <c r="M102" s="1372"/>
      <c r="N102" s="1372"/>
      <c r="O102" s="1372"/>
      <c r="P102" s="1345"/>
      <c r="Q102" s="1346" t="str">
        <f t="shared" si="10"/>
        <v/>
      </c>
      <c r="R102" s="1721" t="s">
        <v>3323</v>
      </c>
      <c r="S102" s="1580" t="s">
        <v>3094</v>
      </c>
      <c r="T102" s="1346"/>
      <c r="U102" s="1458">
        <f t="shared" si="11"/>
        <v>-15.349999999999998</v>
      </c>
      <c r="V102" s="1350" t="str">
        <f>_xlfn.XLOOKUP(事故!$B102,饋線資料表[饋線
代號],饋線資料表[巡修
部門],"找不到",0)</f>
        <v>二林巡修課</v>
      </c>
      <c r="W102" s="1351"/>
      <c r="X102" s="1352"/>
      <c r="Y102" s="1352"/>
      <c r="Z102" s="1820"/>
      <c r="AA102" s="1353"/>
      <c r="AB102" s="1354"/>
    </row>
    <row r="103" spans="1:28" s="1014" customFormat="1" ht="16.5">
      <c r="A103" s="1843"/>
      <c r="B103" s="1525" t="s">
        <v>1434</v>
      </c>
      <c r="C103" s="1930" t="s">
        <v>3321</v>
      </c>
      <c r="D103" s="1370">
        <v>0.67152777777777783</v>
      </c>
      <c r="E103" s="1341"/>
      <c r="F103" s="1341"/>
      <c r="G103" s="1342"/>
      <c r="H103" s="1342">
        <f t="shared" si="9"/>
        <v>0</v>
      </c>
      <c r="I103" s="1444" t="str">
        <f>_xlfn.IFNA(VLOOKUP(B103,線名!$A$2:$B$689,2, ),"")</f>
        <v>二林</v>
      </c>
      <c r="J103" s="1344" t="str">
        <f>_xlfn.IFNA(VLOOKUP(B103,線名!$A$4:$C$689,3,0 ),"")</f>
        <v>三合線</v>
      </c>
      <c r="K103" s="1372"/>
      <c r="L103" s="1372"/>
      <c r="M103" s="1372"/>
      <c r="N103" s="1372"/>
      <c r="O103" s="1372"/>
      <c r="P103" s="1345"/>
      <c r="Q103" s="1346" t="str">
        <f t="shared" si="10"/>
        <v/>
      </c>
      <c r="R103" s="1722" t="s">
        <v>3324</v>
      </c>
      <c r="S103" s="1562" t="s">
        <v>3090</v>
      </c>
      <c r="T103" s="1346"/>
      <c r="U103" s="1458">
        <f t="shared" si="11"/>
        <v>-16.116666666666667</v>
      </c>
      <c r="V103" s="1350" t="str">
        <f>_xlfn.XLOOKUP(事故!$B103,饋線資料表[饋線
代號],饋線資料表[巡修
部門],"找不到",0)</f>
        <v>二林巡修課</v>
      </c>
      <c r="W103" s="1351"/>
      <c r="X103" s="1352"/>
      <c r="Y103" s="1352"/>
      <c r="Z103" s="1820"/>
      <c r="AA103" s="1353"/>
      <c r="AB103" s="1354"/>
    </row>
    <row r="104" spans="1:28" s="1014" customFormat="1" ht="16.5">
      <c r="A104" s="1843"/>
      <c r="B104" s="1525" t="s">
        <v>403</v>
      </c>
      <c r="C104" s="1930" t="s">
        <v>3325</v>
      </c>
      <c r="D104" s="1370">
        <v>0.30069444444444443</v>
      </c>
      <c r="E104" s="1341"/>
      <c r="F104" s="1341"/>
      <c r="G104" s="1342"/>
      <c r="H104" s="1342">
        <f t="shared" si="9"/>
        <v>0</v>
      </c>
      <c r="I104" s="1444" t="str">
        <f>_xlfn.IFNA(VLOOKUP(B104,線名!$A$2:$B$689,2, ),"")</f>
        <v>福工</v>
      </c>
      <c r="J104" s="1344" t="str">
        <f>_xlfn.IFNA(VLOOKUP(B104,線名!$A$4:$C$689,3,0 ),"")</f>
        <v>金崙線</v>
      </c>
      <c r="K104" s="1372"/>
      <c r="L104" s="1372"/>
      <c r="M104" s="1372"/>
      <c r="N104" s="1372"/>
      <c r="O104" s="1372"/>
      <c r="P104" s="1345"/>
      <c r="Q104" s="1346" t="str">
        <f t="shared" si="10"/>
        <v/>
      </c>
      <c r="R104" s="1579" t="s">
        <v>3326</v>
      </c>
      <c r="S104" s="1723" t="s">
        <v>3152</v>
      </c>
      <c r="T104" s="1346"/>
      <c r="U104" s="1458">
        <f t="shared" si="11"/>
        <v>-7.2166666666666668</v>
      </c>
      <c r="V104" s="1350" t="str">
        <f>_xlfn.XLOOKUP(事故!$B104,饋線資料表[饋線
代號],饋線資料表[巡修
部門],"找不到",0)</f>
        <v>員林巡修課</v>
      </c>
      <c r="W104" s="1351"/>
      <c r="X104" s="1352"/>
      <c r="Y104" s="1352"/>
      <c r="Z104" s="1820"/>
      <c r="AA104" s="1353"/>
      <c r="AB104" s="1354"/>
    </row>
    <row r="105" spans="1:28" s="1014" customFormat="1" ht="33">
      <c r="A105" s="1843"/>
      <c r="B105" s="1525" t="s">
        <v>1440</v>
      </c>
      <c r="C105" s="1930" t="s">
        <v>3325</v>
      </c>
      <c r="D105" s="1370">
        <v>0.9555555555555556</v>
      </c>
      <c r="E105" s="1341"/>
      <c r="F105" s="1341"/>
      <c r="G105" s="1342"/>
      <c r="H105" s="1342">
        <f t="shared" si="9"/>
        <v>0</v>
      </c>
      <c r="I105" s="1444" t="str">
        <f>_xlfn.IFNA(VLOOKUP(B105,線名!$A$2:$B$689,2, ),"")</f>
        <v>二林</v>
      </c>
      <c r="J105" s="1344" t="str">
        <f>_xlfn.IFNA(VLOOKUP(B105,線名!$A$4:$C$689,3,0 ),"")</f>
        <v>北平線</v>
      </c>
      <c r="K105" s="1372"/>
      <c r="L105" s="1372"/>
      <c r="M105" s="1372"/>
      <c r="N105" s="1372"/>
      <c r="O105" s="1372"/>
      <c r="P105" s="1345"/>
      <c r="Q105" s="1346" t="str">
        <f t="shared" si="10"/>
        <v/>
      </c>
      <c r="R105" s="1589" t="s">
        <v>3327</v>
      </c>
      <c r="S105" s="1724" t="s">
        <v>3152</v>
      </c>
      <c r="T105" s="1346"/>
      <c r="U105" s="1458">
        <f t="shared" si="11"/>
        <v>-22.933333333333334</v>
      </c>
      <c r="V105" s="1350" t="str">
        <f>_xlfn.XLOOKUP(事故!$B105,饋線資料表[饋線
代號],饋線資料表[巡修
部門],"找不到",0)</f>
        <v>二林巡修課</v>
      </c>
      <c r="W105" s="1351"/>
      <c r="X105" s="1352"/>
      <c r="Y105" s="1352"/>
      <c r="Z105" s="1820"/>
      <c r="AA105" s="1353"/>
      <c r="AB105" s="1354"/>
    </row>
    <row r="106" spans="1:28" s="1014" customFormat="1" ht="16.5">
      <c r="A106" s="1843"/>
      <c r="B106" s="1525" t="s">
        <v>1440</v>
      </c>
      <c r="C106" s="1930" t="s">
        <v>3328</v>
      </c>
      <c r="D106" s="1370">
        <v>0.20625000000000002</v>
      </c>
      <c r="E106" s="1341"/>
      <c r="F106" s="1341"/>
      <c r="G106" s="1342"/>
      <c r="H106" s="1342">
        <f t="shared" si="9"/>
        <v>0</v>
      </c>
      <c r="I106" s="1444" t="str">
        <f>_xlfn.IFNA(VLOOKUP(B106,線名!$A$2:$B$689,2, ),"")</f>
        <v>二林</v>
      </c>
      <c r="J106" s="1344" t="str">
        <f>_xlfn.IFNA(VLOOKUP(B106,線名!$A$4:$C$689,3,0 ),"")</f>
        <v>北平線</v>
      </c>
      <c r="K106" s="1372"/>
      <c r="L106" s="1372"/>
      <c r="M106" s="1372"/>
      <c r="N106" s="1372"/>
      <c r="O106" s="1372"/>
      <c r="P106" s="1345"/>
      <c r="Q106" s="1346" t="str">
        <f t="shared" si="10"/>
        <v/>
      </c>
      <c r="R106" s="1599" t="s">
        <v>3329</v>
      </c>
      <c r="S106" s="1723" t="s">
        <v>3181</v>
      </c>
      <c r="T106" s="1346"/>
      <c r="U106" s="1458">
        <f t="shared" si="11"/>
        <v>-4.95</v>
      </c>
      <c r="V106" s="1350" t="str">
        <f>_xlfn.XLOOKUP(事故!$B106,饋線資料表[饋線
代號],饋線資料表[巡修
部門],"找不到",0)</f>
        <v>二林巡修課</v>
      </c>
      <c r="W106" s="1351"/>
      <c r="X106" s="1352"/>
      <c r="Y106" s="1352"/>
      <c r="Z106" s="1820"/>
      <c r="AA106" s="1353"/>
      <c r="AB106" s="1354"/>
    </row>
    <row r="107" spans="1:28" s="1014" customFormat="1" ht="16.5">
      <c r="A107" s="1843"/>
      <c r="B107" s="1525" t="s">
        <v>1270</v>
      </c>
      <c r="C107" s="1930" t="s">
        <v>3330</v>
      </c>
      <c r="D107" s="1370">
        <v>9.3055555555555558E-2</v>
      </c>
      <c r="E107" s="1341"/>
      <c r="F107" s="1341"/>
      <c r="G107" s="1342"/>
      <c r="H107" s="1342">
        <f t="shared" si="9"/>
        <v>0</v>
      </c>
      <c r="I107" s="1444" t="str">
        <f>_xlfn.IFNA(VLOOKUP(B107,線名!$A$2:$B$689,2, ),"")</f>
        <v>溪湖</v>
      </c>
      <c r="J107" s="1344" t="str">
        <f>_xlfn.IFNA(VLOOKUP(B107,線名!$A$4:$C$689,3,0 ),"")</f>
        <v>西寮線</v>
      </c>
      <c r="K107" s="1372"/>
      <c r="L107" s="1372"/>
      <c r="M107" s="1372"/>
      <c r="N107" s="1372"/>
      <c r="O107" s="1372"/>
      <c r="P107" s="1345"/>
      <c r="Q107" s="1346" t="str">
        <f t="shared" si="10"/>
        <v/>
      </c>
      <c r="R107" s="1589" t="s">
        <v>3331</v>
      </c>
      <c r="S107" s="1724" t="s">
        <v>3096</v>
      </c>
      <c r="T107" s="1346"/>
      <c r="U107" s="1458">
        <f t="shared" si="11"/>
        <v>-2.2333333333333334</v>
      </c>
      <c r="V107" s="1350" t="str">
        <f>_xlfn.XLOOKUP(事故!$B107,饋線資料表[饋線
代號],饋線資料表[巡修
部門],"找不到",0)</f>
        <v>員林巡修課</v>
      </c>
      <c r="W107" s="1351"/>
      <c r="X107" s="1352"/>
      <c r="Y107" s="1352"/>
      <c r="Z107" s="1820"/>
      <c r="AA107" s="1353"/>
      <c r="AB107" s="1354"/>
    </row>
    <row r="108" spans="1:28" s="1014" customFormat="1" ht="33">
      <c r="A108" s="1843"/>
      <c r="B108" s="1531" t="s">
        <v>741</v>
      </c>
      <c r="C108" s="1930" t="s">
        <v>3333</v>
      </c>
      <c r="D108" s="1340">
        <v>0.3527777777777778</v>
      </c>
      <c r="E108" s="1341">
        <v>51</v>
      </c>
      <c r="F108" s="1341">
        <v>1402</v>
      </c>
      <c r="G108" s="1342">
        <v>2812</v>
      </c>
      <c r="H108" s="1342">
        <f t="shared" ref="H108" si="12">G108*U108</f>
        <v>3418079.7333333334</v>
      </c>
      <c r="I108" s="1343" t="str">
        <f>_xlfn.IFNA(VLOOKUP(B108,線名!$A$2:$B$689,2, ),"")</f>
        <v>漢寶</v>
      </c>
      <c r="J108" s="1344" t="str">
        <f>_xlfn.IFNA(VLOOKUP(B108,線名!$A$4:$C$689,3,0 ),"")</f>
        <v>9G39</v>
      </c>
      <c r="K108" s="1345">
        <v>51</v>
      </c>
      <c r="L108" s="1345">
        <v>1</v>
      </c>
      <c r="M108" s="1345"/>
      <c r="N108" s="1345"/>
      <c r="O108" s="1345">
        <v>1</v>
      </c>
      <c r="P108" s="1345">
        <f t="shared" ref="P108" si="13">SUM(K108:L108)</f>
        <v>52</v>
      </c>
      <c r="Q108" s="1346">
        <f t="shared" ref="Q108" si="14">SUM(L108:M108)</f>
        <v>1</v>
      </c>
      <c r="R108" s="1347" t="s">
        <v>3486</v>
      </c>
      <c r="S108" s="1348" t="str">
        <f>_xlfn.IFNA(VLOOKUP(T108,'69線名'!$K$4:$L$114,2, ),"")</f>
        <v>外物碰觸</v>
      </c>
      <c r="T108" s="1345" t="s">
        <v>438</v>
      </c>
      <c r="U108" s="1349">
        <f t="shared" ref="U108" si="15">(E108-D108)*24</f>
        <v>1215.5333333333333</v>
      </c>
      <c r="V108" s="1350" t="str">
        <f>_xlfn.XLOOKUP(事故!$B108,饋線資料表[饋線
代號],饋線資料表[巡修
部門],"找不到",0)</f>
        <v>鹿和巡修課</v>
      </c>
      <c r="W108" s="1351"/>
      <c r="X108" s="1352"/>
      <c r="Y108" s="1352"/>
      <c r="Z108" s="1820"/>
      <c r="AA108" s="1353"/>
      <c r="AB108" s="1354"/>
    </row>
    <row r="109" spans="1:28" s="890" customFormat="1" ht="31.5">
      <c r="A109" s="1844"/>
      <c r="B109" s="1527" t="s">
        <v>863</v>
      </c>
      <c r="C109" s="1931" t="s">
        <v>3335</v>
      </c>
      <c r="D109" s="1355">
        <v>8.7500000000000008E-2</v>
      </c>
      <c r="E109" s="1356">
        <v>3</v>
      </c>
      <c r="F109" s="1356">
        <v>4655</v>
      </c>
      <c r="G109" s="1357">
        <v>2153</v>
      </c>
      <c r="H109" s="1357">
        <f t="shared" ref="H109" si="16">G109*U109</f>
        <v>150494.70000000001</v>
      </c>
      <c r="I109" s="1358" t="str">
        <f>_xlfn.IFNA(VLOOKUP(B109,線名!$A$2:$B$689,2, ),"")</f>
        <v>員林</v>
      </c>
      <c r="J109" s="1359" t="str">
        <f>_xlfn.IFNA(VLOOKUP(B109,線名!$A$4:$C$689,3,0 ),"")</f>
        <v>9C26</v>
      </c>
      <c r="K109" s="1360" t="s">
        <v>112</v>
      </c>
      <c r="L109" s="1360"/>
      <c r="M109" s="1360">
        <v>3</v>
      </c>
      <c r="N109" s="1360">
        <v>2</v>
      </c>
      <c r="O109" s="1360">
        <v>1</v>
      </c>
      <c r="P109" s="1360">
        <f t="shared" ref="P109:P133" si="17">SUM(K109:L109)</f>
        <v>0</v>
      </c>
      <c r="Q109" s="1361">
        <f t="shared" ref="Q109:Q117" si="18">SUM(L109:M109)</f>
        <v>3</v>
      </c>
      <c r="R109" s="1362" t="s">
        <v>3487</v>
      </c>
      <c r="S109" s="1363" t="str">
        <f>_xlfn.IFNA(VLOOKUP(T109,'69線名'!$K$4:$L$114,2, ),"")</f>
        <v>電纜不良或劣化</v>
      </c>
      <c r="T109" s="1360" t="s">
        <v>3386</v>
      </c>
      <c r="U109" s="1364">
        <f t="shared" ref="U109:U117" si="19">(E109-D109)*24</f>
        <v>69.900000000000006</v>
      </c>
      <c r="V109" s="1365" t="str">
        <f>_xlfn.XLOOKUP(事故!$B109,饋線資料表[饋線
代號],饋線資料表[巡修
部門],"找不到",0)</f>
        <v>員林巡修課</v>
      </c>
      <c r="W109" s="1366"/>
      <c r="X109" s="1367"/>
      <c r="Y109" s="1367"/>
      <c r="Z109" s="1821"/>
      <c r="AA109" s="1368"/>
      <c r="AB109" s="1369"/>
    </row>
    <row r="110" spans="1:28" s="890" customFormat="1" ht="33">
      <c r="A110" s="1843"/>
      <c r="B110" s="1525" t="s">
        <v>595</v>
      </c>
      <c r="C110" s="1930" t="s">
        <v>3337</v>
      </c>
      <c r="D110" s="1370">
        <v>0.59097222222222223</v>
      </c>
      <c r="E110" s="1341">
        <v>1</v>
      </c>
      <c r="F110" s="1341">
        <f>547+746</f>
        <v>1293</v>
      </c>
      <c r="G110" s="1371">
        <v>1100</v>
      </c>
      <c r="H110" s="1371">
        <f>G110*U110</f>
        <v>10798.333333333334</v>
      </c>
      <c r="I110" s="1343" t="str">
        <f>_xlfn.IFNA(VLOOKUP(B110,線名!$A$2:$B$689,2, ),"")</f>
        <v>北斗</v>
      </c>
      <c r="J110" s="1344" t="str">
        <f>_xlfn.IFNA(VLOOKUP(B110,線名!$A$4:$C$689,3,0 ),"")</f>
        <v>斗湖線</v>
      </c>
      <c r="K110" s="1372" t="s">
        <v>179</v>
      </c>
      <c r="L110" s="1372"/>
      <c r="M110" s="1372">
        <v>2</v>
      </c>
      <c r="N110" s="1372">
        <v>1</v>
      </c>
      <c r="O110" s="1372">
        <v>1</v>
      </c>
      <c r="P110" s="1372">
        <f t="shared" si="17"/>
        <v>0</v>
      </c>
      <c r="Q110" s="1346">
        <f t="shared" si="18"/>
        <v>2</v>
      </c>
      <c r="R110" s="1373" t="s">
        <v>3338</v>
      </c>
      <c r="S110" s="1348" t="str">
        <f>_xlfn.IFNA(VLOOKUP(T110,'69線名'!$K$4:$L$114,2, ),"")</f>
        <v>火警</v>
      </c>
      <c r="T110" s="1372" t="s">
        <v>3492</v>
      </c>
      <c r="U110" s="1349">
        <f t="shared" si="19"/>
        <v>9.8166666666666664</v>
      </c>
      <c r="V110" s="1350" t="str">
        <f>_xlfn.XLOOKUP(事故!$B110,饋線資料表[饋線
代號],饋線資料表[巡修
部門],"找不到",0)</f>
        <v>北斗服務所</v>
      </c>
      <c r="W110" s="1351"/>
      <c r="X110" s="1352"/>
      <c r="Y110" s="1352"/>
      <c r="Z110" s="1820"/>
      <c r="AA110" s="1353"/>
      <c r="AB110" s="1354"/>
    </row>
    <row r="111" spans="1:28" s="890" customFormat="1" ht="33">
      <c r="A111" s="1844"/>
      <c r="B111" s="1530" t="s">
        <v>246</v>
      </c>
      <c r="C111" s="1931" t="s">
        <v>3339</v>
      </c>
      <c r="D111" s="1374">
        <v>0.35416666666666669</v>
      </c>
      <c r="E111" s="1356">
        <v>1</v>
      </c>
      <c r="F111" s="1356">
        <v>4144</v>
      </c>
      <c r="G111" s="1375">
        <v>1330</v>
      </c>
      <c r="H111" s="1376">
        <f>G111*U111</f>
        <v>20614.999999999996</v>
      </c>
      <c r="I111" s="1358" t="str">
        <f>_xlfn.IFNA(VLOOKUP(B111,線名!$A$2:$B$689,2, ),"")</f>
        <v>溝墘</v>
      </c>
      <c r="J111" s="1359" t="str">
        <f>_xlfn.IFNA(VLOOKUP(B111,線名!$A$4:$C$689,3,0 ),"")</f>
        <v>南海線</v>
      </c>
      <c r="K111" s="1377" t="s">
        <v>112</v>
      </c>
      <c r="L111" s="1377"/>
      <c r="M111" s="1377">
        <v>1</v>
      </c>
      <c r="N111" s="1377">
        <v>1</v>
      </c>
      <c r="O111" s="1377"/>
      <c r="P111" s="1377">
        <f t="shared" si="17"/>
        <v>0</v>
      </c>
      <c r="Q111" s="1361">
        <f t="shared" si="18"/>
        <v>1</v>
      </c>
      <c r="R111" s="1378" t="s">
        <v>3488</v>
      </c>
      <c r="S111" s="1363" t="str">
        <f>_xlfn.IFNA(VLOOKUP(T111,'69線名'!$K$4:$L$114,2, ),"")</f>
        <v>電纜不良或劣化</v>
      </c>
      <c r="T111" s="1360" t="s">
        <v>3386</v>
      </c>
      <c r="U111" s="1364">
        <f t="shared" si="19"/>
        <v>15.499999999999998</v>
      </c>
      <c r="V111" s="1365" t="str">
        <f>_xlfn.XLOOKUP(事故!$B111,饋線資料表[饋線
代號],饋線資料表[巡修
部門],"找不到",0)</f>
        <v>鹿和巡修課</v>
      </c>
      <c r="W111" s="1366"/>
      <c r="X111" s="1367"/>
      <c r="Y111" s="1367"/>
      <c r="Z111" s="1821"/>
      <c r="AA111" s="1368"/>
      <c r="AB111" s="1369"/>
    </row>
    <row r="112" spans="1:28" s="890" customFormat="1" ht="17.25">
      <c r="A112" s="1843"/>
      <c r="B112" s="1528" t="s">
        <v>228</v>
      </c>
      <c r="C112" s="1930" t="s">
        <v>3341</v>
      </c>
      <c r="D112" s="1379">
        <v>0.92361111111111116</v>
      </c>
      <c r="E112" s="1341">
        <v>1</v>
      </c>
      <c r="F112" s="1341">
        <v>2151</v>
      </c>
      <c r="G112" s="1380">
        <v>2151</v>
      </c>
      <c r="H112" s="1380">
        <f t="shared" ref="H112:H115" si="20">G112*U112</f>
        <v>3943.4999999999973</v>
      </c>
      <c r="I112" s="1343" t="str">
        <f>_xlfn.IFNA(VLOOKUP(B112,線名!$A$2:$B$689,2, ),"")</f>
        <v>大城</v>
      </c>
      <c r="J112" s="1344" t="str">
        <f>_xlfn.IFNA(VLOOKUP(B112,線名!$A$4:$C$689,3,0 ),"")</f>
        <v>9L35</v>
      </c>
      <c r="K112" s="1381" t="s">
        <v>112</v>
      </c>
      <c r="L112" s="1381"/>
      <c r="M112" s="1381">
        <v>2</v>
      </c>
      <c r="N112" s="1381">
        <v>1</v>
      </c>
      <c r="O112" s="1381">
        <v>1</v>
      </c>
      <c r="P112" s="1381">
        <f t="shared" si="17"/>
        <v>0</v>
      </c>
      <c r="Q112" s="1346">
        <f t="shared" si="18"/>
        <v>2</v>
      </c>
      <c r="R112" s="1382" t="s">
        <v>3489</v>
      </c>
      <c r="S112" s="1348" t="str">
        <f>_xlfn.IFNA(VLOOKUP(T112,'69線名'!$K$4:$L$114,2, ),"")</f>
        <v>礙子不良</v>
      </c>
      <c r="T112" s="1381" t="s">
        <v>988</v>
      </c>
      <c r="U112" s="1349">
        <f t="shared" si="19"/>
        <v>1.8333333333333321</v>
      </c>
      <c r="V112" s="1350" t="str">
        <f>_xlfn.XLOOKUP(事故!$B112,饋線資料表[饋線
代號],饋線資料表[巡修
部門],"找不到",0)</f>
        <v>二林巡修課</v>
      </c>
      <c r="W112" s="1351"/>
      <c r="X112" s="1352"/>
      <c r="Y112" s="1352"/>
      <c r="Z112" s="1820"/>
      <c r="AA112" s="1353"/>
      <c r="AB112" s="1354"/>
    </row>
    <row r="113" spans="1:28" s="890" customFormat="1" ht="33">
      <c r="A113" s="1844"/>
      <c r="B113" s="1530" t="s">
        <v>318</v>
      </c>
      <c r="C113" s="1931" t="s">
        <v>3342</v>
      </c>
      <c r="D113" s="1374">
        <v>0.6645833333333333</v>
      </c>
      <c r="E113" s="1356">
        <v>11</v>
      </c>
      <c r="F113" s="1356">
        <v>1250</v>
      </c>
      <c r="G113" s="1375">
        <v>758</v>
      </c>
      <c r="H113" s="1375">
        <f t="shared" si="20"/>
        <v>188021.9</v>
      </c>
      <c r="I113" s="1358" t="str">
        <f>_xlfn.IFNA(VLOOKUP(B113,線名!$A$2:$B$689,2, ),"")</f>
        <v>草湖</v>
      </c>
      <c r="J113" s="1359" t="str">
        <f>_xlfn.IFNA(VLOOKUP(B113,線名!$A$4:$C$689,3,0 ),"")</f>
        <v>草北線</v>
      </c>
      <c r="K113" s="1377">
        <v>51</v>
      </c>
      <c r="L113" s="1377">
        <v>1</v>
      </c>
      <c r="M113" s="1377"/>
      <c r="N113" s="1377"/>
      <c r="O113" s="1377">
        <v>1</v>
      </c>
      <c r="P113" s="1377">
        <f t="shared" si="17"/>
        <v>52</v>
      </c>
      <c r="Q113" s="1361">
        <f t="shared" si="18"/>
        <v>1</v>
      </c>
      <c r="R113" s="1383" t="s">
        <v>3343</v>
      </c>
      <c r="S113" s="1363" t="str">
        <f>_xlfn.IFNA(VLOOKUP(T113,'69線名'!$K$4:$L$114,2, ),"")</f>
        <v>礙子清洗</v>
      </c>
      <c r="T113" s="1377" t="s">
        <v>1971</v>
      </c>
      <c r="U113" s="1364">
        <f t="shared" si="19"/>
        <v>248.05</v>
      </c>
      <c r="V113" s="1365" t="str">
        <f>_xlfn.XLOOKUP(事故!$B113,饋線資料表[饋線
代號],饋線資料表[巡修
部門],"找不到",0)</f>
        <v>二林巡修課</v>
      </c>
      <c r="W113" s="1366"/>
      <c r="X113" s="1367"/>
      <c r="Y113" s="1367"/>
      <c r="Z113" s="1821"/>
      <c r="AA113" s="1368"/>
      <c r="AB113" s="1369"/>
    </row>
    <row r="114" spans="1:28" s="890" customFormat="1" ht="17.25">
      <c r="A114" s="1843"/>
      <c r="B114" s="1531" t="s">
        <v>886</v>
      </c>
      <c r="C114" s="1930" t="s">
        <v>3346</v>
      </c>
      <c r="D114" s="1340">
        <v>0.69374999999999998</v>
      </c>
      <c r="E114" s="1341">
        <v>2</v>
      </c>
      <c r="F114" s="1341">
        <v>3340</v>
      </c>
      <c r="G114" s="1342">
        <v>3340</v>
      </c>
      <c r="H114" s="1342">
        <f t="shared" si="20"/>
        <v>104709</v>
      </c>
      <c r="I114" s="1343" t="str">
        <f>_xlfn.IFNA(VLOOKUP(B114,線名!$A$2:$B$689,2, ),"")</f>
        <v>溪州</v>
      </c>
      <c r="J114" s="1344" t="str">
        <f>_xlfn.IFNA(VLOOKUP(B114,線名!$A$4:$C$689,3,0 ),"")</f>
        <v>農場線</v>
      </c>
      <c r="K114" s="1345" t="s">
        <v>112</v>
      </c>
      <c r="L114" s="1345"/>
      <c r="M114" s="1345">
        <v>2</v>
      </c>
      <c r="N114" s="1345">
        <v>1</v>
      </c>
      <c r="O114" s="1345">
        <v>1</v>
      </c>
      <c r="P114" s="1345">
        <f t="shared" si="17"/>
        <v>0</v>
      </c>
      <c r="Q114" s="1346">
        <f t="shared" si="18"/>
        <v>2</v>
      </c>
      <c r="R114" s="1384" t="s">
        <v>3347</v>
      </c>
      <c r="S114" s="1348" t="str">
        <f>_xlfn.IFNA(VLOOKUP(T114,'69線名'!$K$4:$L$114,2, ),"")</f>
        <v>礙子不良</v>
      </c>
      <c r="T114" s="1345" t="s">
        <v>988</v>
      </c>
      <c r="U114" s="1349">
        <f t="shared" si="19"/>
        <v>31.349999999999998</v>
      </c>
      <c r="V114" s="1350" t="str">
        <f>_xlfn.XLOOKUP(事故!$B114,饋線資料表[饋線
代號],饋線資料表[巡修
部門],"找不到",0)</f>
        <v>二林巡修課</v>
      </c>
      <c r="W114" s="1351"/>
      <c r="X114" s="1352"/>
      <c r="Y114" s="1352"/>
      <c r="Z114" s="1820"/>
      <c r="AA114" s="1353"/>
      <c r="AB114" s="1354"/>
    </row>
    <row r="115" spans="1:28" s="890" customFormat="1" ht="17.25">
      <c r="A115" s="1844"/>
      <c r="B115" s="1530" t="s">
        <v>1286</v>
      </c>
      <c r="C115" s="1931" t="s">
        <v>3346</v>
      </c>
      <c r="D115" s="1374">
        <v>0.73749999999999993</v>
      </c>
      <c r="E115" s="1356">
        <v>2</v>
      </c>
      <c r="F115" s="1356">
        <v>4475</v>
      </c>
      <c r="G115" s="1375">
        <v>4475</v>
      </c>
      <c r="H115" s="1375">
        <f t="shared" si="20"/>
        <v>135592.50000000003</v>
      </c>
      <c r="I115" s="1358" t="str">
        <f>_xlfn.IFNA(VLOOKUP(B115,線名!$A$2:$B$689,2, ),"")</f>
        <v>埔鹽</v>
      </c>
      <c r="J115" s="1359" t="str">
        <f>_xlfn.IFNA(VLOOKUP(B115,線名!$A$4:$C$689,3,0 ),"")</f>
        <v>9J12</v>
      </c>
      <c r="K115" s="1377" t="s">
        <v>112</v>
      </c>
      <c r="L115" s="1377"/>
      <c r="M115" s="1377">
        <v>2</v>
      </c>
      <c r="N115" s="1377">
        <v>1</v>
      </c>
      <c r="O115" s="1377">
        <v>1</v>
      </c>
      <c r="P115" s="1377">
        <f t="shared" si="17"/>
        <v>0</v>
      </c>
      <c r="Q115" s="1361">
        <f t="shared" si="18"/>
        <v>2</v>
      </c>
      <c r="R115" s="1385" t="s">
        <v>3348</v>
      </c>
      <c r="S115" s="1363" t="str">
        <f>_xlfn.IFNA(VLOOKUP(T115,'69線名'!$K$4:$L$114,2, ),"")</f>
        <v>礙子不良</v>
      </c>
      <c r="T115" s="1377" t="s">
        <v>988</v>
      </c>
      <c r="U115" s="1364">
        <f t="shared" si="19"/>
        <v>30.300000000000004</v>
      </c>
      <c r="V115" s="1365" t="str">
        <f>_xlfn.XLOOKUP(事故!$B115,饋線資料表[饋線
代號],饋線資料表[巡修
部門],"找不到",0)</f>
        <v>員林巡修課</v>
      </c>
      <c r="W115" s="1366"/>
      <c r="X115" s="1367"/>
      <c r="Y115" s="1367"/>
      <c r="Z115" s="1821"/>
      <c r="AA115" s="1368"/>
      <c r="AB115" s="1369"/>
    </row>
    <row r="116" spans="1:28" s="890" customFormat="1" ht="33">
      <c r="A116" s="1843"/>
      <c r="B116" s="1341" t="s">
        <v>3349</v>
      </c>
      <c r="C116" s="1930" t="s">
        <v>3350</v>
      </c>
      <c r="D116" s="1386">
        <v>0.29930555555555555</v>
      </c>
      <c r="E116" s="1341">
        <v>2</v>
      </c>
      <c r="F116" s="1341">
        <v>1250</v>
      </c>
      <c r="G116" s="1387">
        <v>1250</v>
      </c>
      <c r="H116" s="1387">
        <v>42</v>
      </c>
      <c r="I116" s="1343" t="str">
        <f>_xlfn.IFNA(VLOOKUP(B116,線名!$A$2:$B$689,2, ),"")</f>
        <v>彰林</v>
      </c>
      <c r="J116" s="1344" t="str">
        <f>_xlfn.IFNA(VLOOKUP(B116,線名!$A$4:$C$689,3,0 ),"")</f>
        <v>9M20</v>
      </c>
      <c r="K116" s="1388" t="s">
        <v>112</v>
      </c>
      <c r="L116" s="1388"/>
      <c r="M116" s="1388">
        <v>3</v>
      </c>
      <c r="N116" s="1388">
        <v>3</v>
      </c>
      <c r="O116" s="1388"/>
      <c r="P116" s="1388">
        <f t="shared" si="17"/>
        <v>0</v>
      </c>
      <c r="Q116" s="1346">
        <f t="shared" si="18"/>
        <v>3</v>
      </c>
      <c r="R116" s="1389" t="s">
        <v>3490</v>
      </c>
      <c r="S116" s="1348" t="str">
        <f>_xlfn.IFNA(VLOOKUP(T116,'69線名'!$K$4:$L$114,2, ),"")</f>
        <v>電纜不良或劣化</v>
      </c>
      <c r="T116" s="1390" t="s">
        <v>3386</v>
      </c>
      <c r="U116" s="1349">
        <f t="shared" si="19"/>
        <v>40.81666666666667</v>
      </c>
      <c r="V116" s="1350" t="str">
        <f>_xlfn.XLOOKUP(事故!$B116,饋線資料表[饋線
代號],饋線資料表[巡修
部門],"找不到",0)</f>
        <v>員林巡修課</v>
      </c>
      <c r="W116" s="1351"/>
      <c r="X116" s="1352"/>
      <c r="Y116" s="1352"/>
      <c r="Z116" s="1820"/>
      <c r="AA116" s="1353"/>
      <c r="AB116" s="1354"/>
    </row>
    <row r="117" spans="1:28" s="890" customFormat="1" ht="33.6" customHeight="1">
      <c r="A117" s="1844"/>
      <c r="B117" s="1391" t="s">
        <v>3485</v>
      </c>
      <c r="C117" s="1931" t="s">
        <v>3484</v>
      </c>
      <c r="D117" s="1392">
        <v>0.32847222222222222</v>
      </c>
      <c r="E117" s="1392">
        <v>0.33055555555555555</v>
      </c>
      <c r="F117" s="1392">
        <f t="shared" ref="F117" si="21">E117-D117</f>
        <v>2.0833333333333259E-3</v>
      </c>
      <c r="G117" s="1393">
        <v>975</v>
      </c>
      <c r="H117" s="1393">
        <f t="shared" ref="H117" si="22">G117*U117</f>
        <v>48.749999999999829</v>
      </c>
      <c r="I117" s="1358" t="str">
        <f>_xlfn.IFNA(VLOOKUP(B117,線名!$A$2:$B$689,2, ),"")</f>
        <v>花壇</v>
      </c>
      <c r="J117" s="1359" t="str">
        <f>_xlfn.IFNA(VLOOKUP(B117,線名!$A$4:$C$689,3,0 ),"")</f>
        <v>9P17</v>
      </c>
      <c r="K117" s="1391" t="s">
        <v>112</v>
      </c>
      <c r="L117" s="1391"/>
      <c r="M117" s="1391">
        <v>2</v>
      </c>
      <c r="N117" s="1391">
        <v>1</v>
      </c>
      <c r="O117" s="1391">
        <v>1</v>
      </c>
      <c r="P117" s="1391">
        <f t="shared" si="17"/>
        <v>0</v>
      </c>
      <c r="Q117" s="1361">
        <f t="shared" si="18"/>
        <v>2</v>
      </c>
      <c r="R117" s="1394" t="s">
        <v>3491</v>
      </c>
      <c r="S117" s="1363" t="str">
        <f>_xlfn.IFNA(VLOOKUP(T117,'69線名'!$K$4:$L$114,2, ),"")</f>
        <v>礙子不良</v>
      </c>
      <c r="T117" s="1391" t="s">
        <v>988</v>
      </c>
      <c r="U117" s="1364">
        <f t="shared" si="19"/>
        <v>4.9999999999999822E-2</v>
      </c>
      <c r="V117" s="1365" t="str">
        <f>_xlfn.XLOOKUP(事故!$B117,饋線資料表[饋線
代號],饋線資料表[巡修
部門],"找不到",0)</f>
        <v>花壇服務所</v>
      </c>
      <c r="W117" s="1366"/>
      <c r="X117" s="1367"/>
      <c r="Y117" s="1367"/>
      <c r="Z117" s="1821"/>
      <c r="AA117" s="1368"/>
      <c r="AB117" s="1369"/>
    </row>
    <row r="118" spans="1:28" ht="17.25">
      <c r="A118" s="1495"/>
      <c r="B118" s="1372" t="s">
        <v>3466</v>
      </c>
      <c r="C118" s="1930" t="s">
        <v>3467</v>
      </c>
      <c r="D118" s="1395">
        <v>0.75277777777777777</v>
      </c>
      <c r="E118" s="1396">
        <v>0.75416666666666676</v>
      </c>
      <c r="F118" s="1395">
        <f t="shared" ref="F118:F123" si="23">E118-D118</f>
        <v>1.388888888888995E-3</v>
      </c>
      <c r="G118" s="1371">
        <v>3102</v>
      </c>
      <c r="H118" s="1371">
        <f t="shared" ref="H118:H125" si="24">G118*U118</f>
        <v>103.40000000000789</v>
      </c>
      <c r="I118" s="1343" t="str">
        <f>_xlfn.IFNA(VLOOKUP(B118,線名!$A$2:$B$689,2, ),"")</f>
        <v>福興</v>
      </c>
      <c r="J118" s="1344" t="str">
        <f>_xlfn.IFNA(VLOOKUP(B118,線名!$A$4:$C$689,3,0 ),"")</f>
        <v>9I36</v>
      </c>
      <c r="K118" s="1372">
        <v>51</v>
      </c>
      <c r="L118" s="1372">
        <v>3</v>
      </c>
      <c r="M118" s="1372"/>
      <c r="N118" s="1372">
        <v>3</v>
      </c>
      <c r="O118" s="1372">
        <v>1</v>
      </c>
      <c r="P118" s="1372">
        <f t="shared" si="17"/>
        <v>54</v>
      </c>
      <c r="Q118" s="1346">
        <f t="shared" ref="Q118" si="25">SUM(L118:M118)</f>
        <v>3</v>
      </c>
      <c r="R118" s="1397" t="s">
        <v>3353</v>
      </c>
      <c r="S118" s="1348" t="str">
        <f>_xlfn.IFNA(VLOOKUP(T118,'69線名'!$K$4:$L$114,2, ),"")</f>
        <v>高壓線斷線</v>
      </c>
      <c r="T118" s="1372" t="s">
        <v>1742</v>
      </c>
      <c r="U118" s="1349">
        <f t="shared" ref="U118" si="26">(E118-D118)*24</f>
        <v>3.3333333333335879E-2</v>
      </c>
      <c r="V118" s="1350" t="str">
        <f>_xlfn.XLOOKUP(事故!$B118,饋線資料表[饋線
代號],饋線資料表[巡修
部門],"找不到",0)</f>
        <v>秀水服務所</v>
      </c>
      <c r="W118" s="1351"/>
      <c r="X118" s="1352"/>
      <c r="Y118" s="1352"/>
      <c r="Z118" s="1820"/>
      <c r="AA118" s="1353"/>
      <c r="AB118" s="1354"/>
    </row>
    <row r="119" spans="1:28" ht="17.25">
      <c r="A119" s="1496"/>
      <c r="B119" s="1377" t="s">
        <v>3468</v>
      </c>
      <c r="C119" s="1931" t="s">
        <v>3469</v>
      </c>
      <c r="D119" s="1398">
        <v>0.67013888888888884</v>
      </c>
      <c r="E119" s="1398">
        <v>0.67152777777777783</v>
      </c>
      <c r="F119" s="1398">
        <f t="shared" si="23"/>
        <v>1.388888888888995E-3</v>
      </c>
      <c r="G119" s="1375">
        <v>1620</v>
      </c>
      <c r="H119" s="1375">
        <f t="shared" si="24"/>
        <v>54.000000000004121</v>
      </c>
      <c r="I119" s="1358" t="str">
        <f>_xlfn.IFNA(VLOOKUP(B119,線名!$A$2:$B$689,2, ),"")</f>
        <v>漢寶</v>
      </c>
      <c r="J119" s="1359" t="str">
        <f>_xlfn.IFNA(VLOOKUP(B119,線名!$A$4:$C$689,3,0 ),"")</f>
        <v>9G38</v>
      </c>
      <c r="K119" s="1377">
        <v>51</v>
      </c>
      <c r="L119" s="1377"/>
      <c r="M119" s="1377">
        <v>1</v>
      </c>
      <c r="N119" s="1377"/>
      <c r="O119" s="1377">
        <v>1</v>
      </c>
      <c r="P119" s="1377">
        <f t="shared" si="17"/>
        <v>51</v>
      </c>
      <c r="Q119" s="1361">
        <f t="shared" ref="Q119:Q125" si="27">SUM(L119:M119)</f>
        <v>1</v>
      </c>
      <c r="R119" s="1378" t="s">
        <v>3479</v>
      </c>
      <c r="S119" s="1363" t="str">
        <f>_xlfn.IFNA(VLOOKUP(T119,'69線名'!$K$4:$L$114,2, ),"")</f>
        <v>外物碰觸</v>
      </c>
      <c r="T119" s="1377" t="s">
        <v>438</v>
      </c>
      <c r="U119" s="1364">
        <f t="shared" ref="U119:U125" si="28">(E119-D119)*24</f>
        <v>3.3333333333335879E-2</v>
      </c>
      <c r="V119" s="1365" t="str">
        <f>_xlfn.XLOOKUP(事故!$B119,饋線資料表[饋線
代號],饋線資料表[巡修
部門],"找不到",0)</f>
        <v>鹿和巡修課</v>
      </c>
      <c r="W119" s="1366"/>
      <c r="X119" s="1367"/>
      <c r="Y119" s="1367"/>
      <c r="Z119" s="1821"/>
      <c r="AA119" s="1368"/>
      <c r="AB119" s="1369"/>
    </row>
    <row r="120" spans="1:28" ht="17.25">
      <c r="A120" s="1410"/>
      <c r="B120" s="1388" t="s">
        <v>3470</v>
      </c>
      <c r="C120" s="1930" t="s">
        <v>3471</v>
      </c>
      <c r="D120" s="1399">
        <v>9.0972222222222218E-2</v>
      </c>
      <c r="E120" s="1399">
        <v>0.1277777777777778</v>
      </c>
      <c r="F120" s="1399">
        <f t="shared" si="23"/>
        <v>3.6805555555555577E-2</v>
      </c>
      <c r="G120" s="1387">
        <v>830</v>
      </c>
      <c r="H120" s="1387">
        <f t="shared" si="24"/>
        <v>733.16666666666708</v>
      </c>
      <c r="I120" s="1343" t="str">
        <f>_xlfn.IFNA(VLOOKUP(B120,線名!$A$2:$B$689,2, ),"")</f>
        <v>花壇</v>
      </c>
      <c r="J120" s="1344" t="str">
        <f>_xlfn.IFNA(VLOOKUP(B120,線名!$A$4:$C$689,3,0 ),"")</f>
        <v>9P23</v>
      </c>
      <c r="K120" s="1388" t="s">
        <v>179</v>
      </c>
      <c r="L120" s="1388"/>
      <c r="M120" s="1388">
        <v>2</v>
      </c>
      <c r="N120" s="1388">
        <v>1</v>
      </c>
      <c r="O120" s="1388">
        <v>1</v>
      </c>
      <c r="P120" s="1388">
        <f t="shared" si="17"/>
        <v>0</v>
      </c>
      <c r="Q120" s="1346">
        <f t="shared" si="27"/>
        <v>2</v>
      </c>
      <c r="R120" s="1389" t="s">
        <v>3480</v>
      </c>
      <c r="S120" s="1348" t="str">
        <f>_xlfn.IFNA(VLOOKUP(T120,'69線名'!$K$4:$L$114,2, ),"")</f>
        <v>原因不明</v>
      </c>
      <c r="T120" s="1388" t="s">
        <v>1840</v>
      </c>
      <c r="U120" s="1349">
        <f t="shared" si="28"/>
        <v>0.88333333333333386</v>
      </c>
      <c r="V120" s="1350" t="str">
        <f>_xlfn.XLOOKUP(事故!$B120,饋線資料表[饋線
代號],饋線資料表[巡修
部門],"找不到",0)</f>
        <v>市區巡修課</v>
      </c>
      <c r="W120" s="1351"/>
      <c r="X120" s="1352"/>
      <c r="Y120" s="1352"/>
      <c r="Z120" s="1820"/>
      <c r="AA120" s="1353"/>
      <c r="AB120" s="1354"/>
    </row>
    <row r="121" spans="1:28" ht="17.25">
      <c r="A121" s="1494"/>
      <c r="B121" s="1391" t="s">
        <v>3373</v>
      </c>
      <c r="C121" s="1931" t="s">
        <v>3472</v>
      </c>
      <c r="D121" s="1392">
        <v>0.56319444444444444</v>
      </c>
      <c r="E121" s="1392">
        <v>0.56388888888888888</v>
      </c>
      <c r="F121" s="1392">
        <f t="shared" si="23"/>
        <v>6.9444444444444198E-4</v>
      </c>
      <c r="G121" s="1393">
        <v>2272</v>
      </c>
      <c r="H121" s="1393">
        <f t="shared" si="24"/>
        <v>37.866666666666532</v>
      </c>
      <c r="I121" s="1358" t="str">
        <f>_xlfn.IFNA(VLOOKUP(B121,線名!$A$2:$B$689,2, ),"")</f>
        <v>彰新</v>
      </c>
      <c r="J121" s="1359" t="str">
        <f>_xlfn.IFNA(VLOOKUP(B121,線名!$A$4:$C$689,3,0 ),"")</f>
        <v>阿夷線</v>
      </c>
      <c r="K121" s="1391" t="s">
        <v>179</v>
      </c>
      <c r="L121" s="1391"/>
      <c r="M121" s="1391">
        <v>2</v>
      </c>
      <c r="N121" s="1391">
        <v>1</v>
      </c>
      <c r="O121" s="1391">
        <v>1</v>
      </c>
      <c r="P121" s="1391">
        <f t="shared" si="17"/>
        <v>0</v>
      </c>
      <c r="Q121" s="1361">
        <f t="shared" si="27"/>
        <v>2</v>
      </c>
      <c r="R121" s="1400" t="s">
        <v>3360</v>
      </c>
      <c r="S121" s="1363" t="str">
        <f>_xlfn.IFNA(VLOOKUP(T121,'69線名'!$K$4:$L$114,2, ),"")</f>
        <v>施工碰觸</v>
      </c>
      <c r="T121" s="1391" t="s">
        <v>1682</v>
      </c>
      <c r="U121" s="1364">
        <f t="shared" si="28"/>
        <v>1.6666666666666607E-2</v>
      </c>
      <c r="V121" s="1365" t="str">
        <f>_xlfn.XLOOKUP(事故!$B121,饋線資料表[饋線
代號],饋線資料表[巡修
部門],"找不到",0)</f>
        <v>市區巡修課</v>
      </c>
      <c r="W121" s="1366"/>
      <c r="X121" s="1367"/>
      <c r="Y121" s="1367"/>
      <c r="Z121" s="1821"/>
      <c r="AA121" s="1368"/>
      <c r="AB121" s="1369"/>
    </row>
    <row r="122" spans="1:28" ht="17.25">
      <c r="A122" s="1497"/>
      <c r="B122" s="1345" t="s">
        <v>3473</v>
      </c>
      <c r="C122" s="1930" t="s">
        <v>3474</v>
      </c>
      <c r="D122" s="1401">
        <v>0.11597222222222221</v>
      </c>
      <c r="E122" s="1401">
        <v>0.11666666666666665</v>
      </c>
      <c r="F122" s="1401">
        <f t="shared" si="23"/>
        <v>6.9444444444444198E-4</v>
      </c>
      <c r="G122" s="1342">
        <v>2234</v>
      </c>
      <c r="H122" s="1342">
        <f t="shared" si="24"/>
        <v>37.233333333333199</v>
      </c>
      <c r="I122" s="1343" t="str">
        <f>_xlfn.IFNA(VLOOKUP(B122,線名!$A$2:$B$689,2, ),"")</f>
        <v>漢寶</v>
      </c>
      <c r="J122" s="1344" t="str">
        <f>_xlfn.IFNA(VLOOKUP(B122,線名!$A$4:$C$689,3,0 ),"")</f>
        <v>9G25</v>
      </c>
      <c r="K122" s="1345" t="s">
        <v>179</v>
      </c>
      <c r="L122" s="1345"/>
      <c r="M122" s="1345">
        <v>2</v>
      </c>
      <c r="N122" s="1345">
        <v>1</v>
      </c>
      <c r="O122" s="1345">
        <v>1</v>
      </c>
      <c r="P122" s="1345">
        <f t="shared" si="17"/>
        <v>0</v>
      </c>
      <c r="Q122" s="1346">
        <f t="shared" si="27"/>
        <v>2</v>
      </c>
      <c r="R122" s="1402" t="s">
        <v>3362</v>
      </c>
      <c r="S122" s="1348" t="str">
        <f>_xlfn.IFNA(VLOOKUP(T122,'69線名'!$K$4:$L$114,2, ),"")</f>
        <v>高壓線斷線</v>
      </c>
      <c r="T122" s="1345" t="s">
        <v>1742</v>
      </c>
      <c r="U122" s="1349">
        <f t="shared" si="28"/>
        <v>1.6666666666666607E-2</v>
      </c>
      <c r="V122" s="1350" t="str">
        <f>_xlfn.XLOOKUP(事故!$B122,饋線資料表[饋線
代號],饋線資料表[巡修
部門],"找不到",0)</f>
        <v>鹿和巡修課</v>
      </c>
      <c r="W122" s="1351"/>
      <c r="X122" s="1352"/>
      <c r="Y122" s="1352"/>
      <c r="Z122" s="1820"/>
      <c r="AA122" s="1353"/>
      <c r="AB122" s="1354"/>
    </row>
    <row r="123" spans="1:28" ht="33">
      <c r="A123" s="1498"/>
      <c r="B123" s="1403" t="s">
        <v>3475</v>
      </c>
      <c r="C123" s="1931" t="s">
        <v>3476</v>
      </c>
      <c r="D123" s="1404">
        <v>0.3354166666666667</v>
      </c>
      <c r="E123" s="1404">
        <v>0.33611111111111108</v>
      </c>
      <c r="F123" s="1404">
        <f t="shared" si="23"/>
        <v>6.9444444444438647E-4</v>
      </c>
      <c r="G123" s="1405">
        <v>117</v>
      </c>
      <c r="H123" s="1405">
        <f t="shared" si="24"/>
        <v>1.9499999999998372</v>
      </c>
      <c r="I123" s="1358" t="str">
        <f>_xlfn.IFNA(VLOOKUP(B123,線名!$A$2:$B$689,2, ),"")</f>
        <v>全興</v>
      </c>
      <c r="J123" s="1359" t="str">
        <f>_xlfn.IFNA(VLOOKUP(B123,線名!$A$4:$C$689,3,0 ),"")</f>
        <v>IZ22</v>
      </c>
      <c r="K123" s="1403">
        <v>51</v>
      </c>
      <c r="L123" s="1403">
        <v>3</v>
      </c>
      <c r="M123" s="1403"/>
      <c r="N123" s="1403">
        <v>2</v>
      </c>
      <c r="O123" s="1403">
        <v>1</v>
      </c>
      <c r="P123" s="1403">
        <f t="shared" si="17"/>
        <v>54</v>
      </c>
      <c r="Q123" s="1361">
        <f t="shared" si="27"/>
        <v>3</v>
      </c>
      <c r="R123" s="1406" t="s">
        <v>3481</v>
      </c>
      <c r="S123" s="1363" t="str">
        <f>_xlfn.IFNA(VLOOKUP(T123,'69線名'!$K$4:$L$114,2, ),"")</f>
        <v>高壓線斷線</v>
      </c>
      <c r="T123" s="1403" t="s">
        <v>1742</v>
      </c>
      <c r="U123" s="1364">
        <f t="shared" si="28"/>
        <v>1.6666666666665275E-2</v>
      </c>
      <c r="V123" s="1365" t="str">
        <f>_xlfn.XLOOKUP(事故!$B123,饋線資料表[饋線
代號],饋線資料表[巡修
部門],"找不到",0)</f>
        <v>鹿和巡修課</v>
      </c>
      <c r="W123" s="1366"/>
      <c r="X123" s="1367"/>
      <c r="Y123" s="1367"/>
      <c r="Z123" s="1821"/>
      <c r="AA123" s="1368"/>
      <c r="AB123" s="1369"/>
    </row>
    <row r="124" spans="1:28" ht="28.5">
      <c r="A124" s="1495"/>
      <c r="B124" s="1372" t="s">
        <v>3477</v>
      </c>
      <c r="C124" s="1930" t="s">
        <v>3476</v>
      </c>
      <c r="D124" s="1396">
        <v>0.42430555555555555</v>
      </c>
      <c r="E124" s="1395">
        <v>0.42499999999999999</v>
      </c>
      <c r="F124" s="1395">
        <f>E124-D124+24</f>
        <v>24.000694444444445</v>
      </c>
      <c r="G124" s="1371">
        <v>893</v>
      </c>
      <c r="H124" s="1371">
        <f t="shared" si="24"/>
        <v>14.88333333333328</v>
      </c>
      <c r="I124" s="1343" t="str">
        <f>_xlfn.IFNA(VLOOKUP(B124,線名!$A$2:$B$689,2, ),"")</f>
        <v>漢寶</v>
      </c>
      <c r="J124" s="1344" t="str">
        <f>_xlfn.IFNA(VLOOKUP(B124,線名!$A$4:$C$689,3,0 ),"")</f>
        <v>9G36</v>
      </c>
      <c r="K124" s="1372">
        <v>51</v>
      </c>
      <c r="L124" s="1372">
        <v>2</v>
      </c>
      <c r="M124" s="1372"/>
      <c r="N124" s="1372">
        <v>1</v>
      </c>
      <c r="O124" s="1372">
        <v>1</v>
      </c>
      <c r="P124" s="1372">
        <f t="shared" si="17"/>
        <v>53</v>
      </c>
      <c r="Q124" s="1346">
        <f t="shared" si="27"/>
        <v>2</v>
      </c>
      <c r="R124" s="1407" t="s">
        <v>3482</v>
      </c>
      <c r="S124" s="1348" t="str">
        <f>_xlfn.IFNA(VLOOKUP(T124,'69線名'!$K$4:$L$114,2, ),"")</f>
        <v>導線弛度不良</v>
      </c>
      <c r="T124" s="1372" t="s">
        <v>1766</v>
      </c>
      <c r="U124" s="1349">
        <f t="shared" si="28"/>
        <v>1.6666666666666607E-2</v>
      </c>
      <c r="V124" s="1350" t="str">
        <f>_xlfn.XLOOKUP(事故!$B124,饋線資料表[饋線
代號],饋線資料表[巡修
部門],"找不到",0)</f>
        <v>鹿和巡修課</v>
      </c>
      <c r="W124" s="1351"/>
      <c r="X124" s="1352"/>
      <c r="Y124" s="1352"/>
      <c r="Z124" s="1820"/>
      <c r="AA124" s="1353"/>
      <c r="AB124" s="1354"/>
    </row>
    <row r="125" spans="1:28" ht="33">
      <c r="A125" s="1499"/>
      <c r="B125" s="1360" t="s">
        <v>3477</v>
      </c>
      <c r="C125" s="1931" t="s">
        <v>3478</v>
      </c>
      <c r="D125" s="1408">
        <v>0.8618055555555556</v>
      </c>
      <c r="E125" s="1408">
        <v>0.86249999999999993</v>
      </c>
      <c r="F125" s="1408">
        <f>E125-D125+24</f>
        <v>24.000694444444445</v>
      </c>
      <c r="G125" s="1357">
        <v>1210</v>
      </c>
      <c r="H125" s="1357">
        <f t="shared" si="24"/>
        <v>20.166666666663371</v>
      </c>
      <c r="I125" s="1358" t="str">
        <f>_xlfn.IFNA(VLOOKUP(B125,線名!$A$2:$B$689,2, ),"")</f>
        <v>漢寶</v>
      </c>
      <c r="J125" s="1359" t="str">
        <f>_xlfn.IFNA(VLOOKUP(B125,線名!$A$4:$C$689,3,0 ),"")</f>
        <v>9G36</v>
      </c>
      <c r="K125" s="1360">
        <v>51</v>
      </c>
      <c r="L125" s="1360">
        <v>2</v>
      </c>
      <c r="M125" s="1360"/>
      <c r="N125" s="1360">
        <v>1</v>
      </c>
      <c r="O125" s="1360">
        <v>1</v>
      </c>
      <c r="P125" s="1360">
        <f t="shared" si="17"/>
        <v>53</v>
      </c>
      <c r="Q125" s="1361">
        <f t="shared" si="27"/>
        <v>2</v>
      </c>
      <c r="R125" s="1409" t="s">
        <v>3483</v>
      </c>
      <c r="S125" s="1363" t="str">
        <f>_xlfn.IFNA(VLOOKUP(T125,'69線名'!$K$4:$L$114,2, ),"")</f>
        <v>導線弛度不良</v>
      </c>
      <c r="T125" s="1360" t="s">
        <v>1766</v>
      </c>
      <c r="U125" s="1364">
        <f t="shared" si="28"/>
        <v>1.6666666666663943E-2</v>
      </c>
      <c r="V125" s="1365" t="str">
        <f>_xlfn.XLOOKUP(事故!$B125,饋線資料表[饋線
代號],饋線資料表[巡修
部門],"找不到",0)</f>
        <v>鹿和巡修課</v>
      </c>
      <c r="W125" s="1366"/>
      <c r="X125" s="1367"/>
      <c r="Y125" s="1367"/>
      <c r="Z125" s="1821"/>
      <c r="AA125" s="1368"/>
      <c r="AB125" s="1369"/>
    </row>
    <row r="126" spans="1:28" s="505" customFormat="1" ht="33">
      <c r="A126" s="1410">
        <v>1</v>
      </c>
      <c r="B126" s="1388" t="s">
        <v>3030</v>
      </c>
      <c r="C126" s="1930" t="s">
        <v>3025</v>
      </c>
      <c r="D126" s="1399">
        <v>0.25138888888888888</v>
      </c>
      <c r="E126" s="1411">
        <v>0.26597222222222222</v>
      </c>
      <c r="F126" s="1399">
        <f t="shared" ref="F126:F142" si="29">E126-D126</f>
        <v>1.4583333333333337E-2</v>
      </c>
      <c r="G126" s="1387">
        <v>1906</v>
      </c>
      <c r="H126" s="1387">
        <f t="shared" ref="H126:H132" si="30">G126*U126</f>
        <v>667.10000000000014</v>
      </c>
      <c r="I126" s="1346" t="str">
        <f>_xlfn.IFNA(VLOOKUP(B126,線名!$A$2:$B$689,2, ),"")</f>
        <v>北斗</v>
      </c>
      <c r="J126" s="1388" t="str">
        <f>_xlfn.IFNA(VLOOKUP(B126,線名!$A$4:$C$689,3,0 ),"")</f>
        <v>斗工線</v>
      </c>
      <c r="K126" s="1390" t="s">
        <v>3031</v>
      </c>
      <c r="L126" s="1388"/>
      <c r="M126" s="1388"/>
      <c r="N126" s="1388"/>
      <c r="O126" s="1388"/>
      <c r="P126" s="1388">
        <f t="shared" si="17"/>
        <v>0</v>
      </c>
      <c r="Q126" s="1388">
        <f t="shared" ref="Q126:Q130" si="31">SUM(L126:M126)</f>
        <v>0</v>
      </c>
      <c r="R126" s="1412" t="s">
        <v>3035</v>
      </c>
      <c r="S126" s="1413" t="str">
        <f>_xlfn.IFNA(VLOOKUP(T126,'69線名'!$K$4:$L$114,2, ),"")</f>
        <v>樹竹碰觸</v>
      </c>
      <c r="T126" s="1388" t="s">
        <v>1673</v>
      </c>
      <c r="U126" s="1414">
        <f>(E126-D126)*24</f>
        <v>0.35000000000000009</v>
      </c>
      <c r="V126" s="1415" t="str">
        <f>_xlfn.XLOOKUP(事故!$B126,饋線資料表[饋線
代號],饋線資料表[巡修
部門],"找不到",0)</f>
        <v>永靖服務所</v>
      </c>
      <c r="W126" s="1416" t="s">
        <v>3071</v>
      </c>
      <c r="X126" s="1388"/>
      <c r="Y126" s="1390" t="s">
        <v>3075</v>
      </c>
      <c r="Z126" s="1822"/>
      <c r="AA126" s="1418"/>
      <c r="AB126" s="1419"/>
    </row>
    <row r="127" spans="1:28" s="507" customFormat="1" ht="33.6" customHeight="1">
      <c r="A127" s="1844">
        <v>2</v>
      </c>
      <c r="B127" s="1526" t="s">
        <v>3371</v>
      </c>
      <c r="C127" s="1931" t="s">
        <v>3365</v>
      </c>
      <c r="D127" s="1404">
        <v>0.58402777777777781</v>
      </c>
      <c r="E127" s="1404">
        <v>0.58402777777777781</v>
      </c>
      <c r="F127" s="1404">
        <v>3.472222222222222E-3</v>
      </c>
      <c r="G127" s="1405">
        <v>2791</v>
      </c>
      <c r="H127" s="1405">
        <f t="shared" si="30"/>
        <v>0</v>
      </c>
      <c r="I127" s="1361" t="str">
        <f>_xlfn.IFNA(VLOOKUP(B127,線名!$A$2:$B$689,2, ),"")</f>
        <v>福興</v>
      </c>
      <c r="J127" s="1391" t="str">
        <f>_xlfn.IFNA(VLOOKUP(B127,線名!$A$4:$C$689,3,0 ),"")</f>
        <v>9I22</v>
      </c>
      <c r="K127" s="1403">
        <v>51</v>
      </c>
      <c r="L127" s="1403">
        <v>1</v>
      </c>
      <c r="M127" s="1403"/>
      <c r="N127" s="1403"/>
      <c r="O127" s="1403"/>
      <c r="P127" s="1403">
        <f t="shared" si="17"/>
        <v>52</v>
      </c>
      <c r="Q127" s="1403">
        <f t="shared" si="31"/>
        <v>1</v>
      </c>
      <c r="R127" s="1420" t="s">
        <v>3375</v>
      </c>
      <c r="S127" s="1421" t="str">
        <f>_xlfn.IFNA(VLOOKUP(T127,'69線名'!$K$4:$L$114,2, ),"")</f>
        <v>電纜不良或劣化</v>
      </c>
      <c r="T127" s="1403" t="s">
        <v>3386</v>
      </c>
      <c r="U127" s="1422">
        <f>(E127-D127)*24</f>
        <v>0</v>
      </c>
      <c r="V127" s="1423" t="str">
        <f>_xlfn.XLOOKUP(事故!$B127,饋線資料表[饋線
代號],饋線資料表[巡修
部門],"找不到",0)</f>
        <v>秀水服務所</v>
      </c>
      <c r="W127" s="1424"/>
      <c r="X127" s="1391"/>
      <c r="Y127" s="1391" t="s">
        <v>3578</v>
      </c>
      <c r="Z127" s="1823"/>
      <c r="AA127" s="1426"/>
      <c r="AB127" s="1427"/>
    </row>
    <row r="128" spans="1:28" s="505" customFormat="1" ht="31.9" customHeight="1">
      <c r="A128" s="1843">
        <v>3</v>
      </c>
      <c r="B128" s="1528" t="s">
        <v>3372</v>
      </c>
      <c r="C128" s="1930" t="s">
        <v>3366</v>
      </c>
      <c r="D128" s="1401">
        <v>0.60069444444444442</v>
      </c>
      <c r="E128" s="1401">
        <v>0.6020833333333333</v>
      </c>
      <c r="F128" s="1401">
        <f t="shared" si="29"/>
        <v>1.388888888888884E-3</v>
      </c>
      <c r="G128" s="1342">
        <v>1170</v>
      </c>
      <c r="H128" s="1342">
        <f t="shared" si="30"/>
        <v>38.999999999999858</v>
      </c>
      <c r="I128" s="1346" t="str">
        <f>_xlfn.IFNA(VLOOKUP(B128,線名!$A$2:$B$689,2, ),"")</f>
        <v>埔鹽</v>
      </c>
      <c r="J128" s="1388" t="str">
        <f>_xlfn.IFNA(VLOOKUP(B128,線名!$A$4:$C$689,3,0 ),"")</f>
        <v>9J15</v>
      </c>
      <c r="K128" s="1345" t="s">
        <v>112</v>
      </c>
      <c r="L128" s="1345"/>
      <c r="M128" s="1345">
        <v>2</v>
      </c>
      <c r="N128" s="1345">
        <v>1</v>
      </c>
      <c r="O128" s="1345">
        <v>1</v>
      </c>
      <c r="P128" s="1345">
        <f t="shared" si="17"/>
        <v>0</v>
      </c>
      <c r="Q128" s="1345">
        <f t="shared" si="31"/>
        <v>2</v>
      </c>
      <c r="R128" s="1428" t="s">
        <v>3378</v>
      </c>
      <c r="S128" s="1413" t="str">
        <f>_xlfn.IFNA(VLOOKUP(T128,'69線名'!$K$4:$L$114,2, ),"")</f>
        <v>礙子不良</v>
      </c>
      <c r="T128" s="1345" t="s">
        <v>988</v>
      </c>
      <c r="U128" s="1429">
        <f>(E128-D128)*24</f>
        <v>3.3333333333333215E-2</v>
      </c>
      <c r="V128" s="1430" t="str">
        <f>_xlfn.XLOOKUP(事故!$B128,饋線資料表[饋線
代號],饋線資料表[巡修
部門],"找不到",0)</f>
        <v>員林巡修課</v>
      </c>
      <c r="W128" s="1417"/>
      <c r="X128" s="1388"/>
      <c r="Y128" s="1388"/>
      <c r="Z128" s="1822"/>
      <c r="AA128" s="1418"/>
      <c r="AB128" s="1419"/>
    </row>
    <row r="129" spans="1:28" s="507" customFormat="1" ht="33" customHeight="1">
      <c r="A129" s="1844">
        <v>4</v>
      </c>
      <c r="B129" s="1526" t="s">
        <v>3044</v>
      </c>
      <c r="C129" s="1931" t="s">
        <v>3367</v>
      </c>
      <c r="D129" s="1392">
        <v>0.37986111111111115</v>
      </c>
      <c r="E129" s="1392">
        <v>0.38055555555555554</v>
      </c>
      <c r="F129" s="1392">
        <f t="shared" si="29"/>
        <v>6.9444444444438647E-4</v>
      </c>
      <c r="G129" s="1393">
        <v>820</v>
      </c>
      <c r="H129" s="1393">
        <f t="shared" si="30"/>
        <v>13.666666666665526</v>
      </c>
      <c r="I129" s="1361" t="str">
        <f>_xlfn.IFNA(VLOOKUP(B129,線名!$A$2:$B$689,2, ),"")</f>
        <v>芳苑</v>
      </c>
      <c r="J129" s="1391" t="str">
        <f>_xlfn.IFNA(VLOOKUP(B129,線名!$A$4:$C$689,3,0 ),"")</f>
        <v>芳林線</v>
      </c>
      <c r="K129" s="1391" t="s">
        <v>112</v>
      </c>
      <c r="L129" s="1391"/>
      <c r="M129" s="1391">
        <v>4</v>
      </c>
      <c r="N129" s="1391">
        <v>3</v>
      </c>
      <c r="O129" s="1391">
        <v>1</v>
      </c>
      <c r="P129" s="1391">
        <f t="shared" si="17"/>
        <v>0</v>
      </c>
      <c r="Q129" s="1391">
        <f t="shared" si="31"/>
        <v>4</v>
      </c>
      <c r="R129" s="1431" t="s">
        <v>3384</v>
      </c>
      <c r="S129" s="1421" t="str">
        <f>_xlfn.IFNA(VLOOKUP(T129,'69線名'!$K$4:$L$114,2, ),"")</f>
        <v>外物碰觸(鳥獸害)</v>
      </c>
      <c r="T129" s="1391" t="s">
        <v>258</v>
      </c>
      <c r="U129" s="1422">
        <f>(E129-D129)*24</f>
        <v>1.6666666666665275E-2</v>
      </c>
      <c r="V129" s="1423" t="str">
        <f>_xlfn.XLOOKUP(事故!$B129,饋線資料表[饋線
代號],饋線資料表[巡修
部門],"找不到",0)</f>
        <v>二林巡修課</v>
      </c>
      <c r="W129" s="1425"/>
      <c r="X129" s="1391"/>
      <c r="Y129" s="1432" t="s">
        <v>3397</v>
      </c>
      <c r="Z129" s="1823"/>
      <c r="AA129" s="1426"/>
      <c r="AB129" s="1427"/>
    </row>
    <row r="130" spans="1:28" ht="26.45" customHeight="1">
      <c r="A130" s="1843">
        <v>5</v>
      </c>
      <c r="B130" s="1529" t="s">
        <v>697</v>
      </c>
      <c r="C130" s="1930" t="s">
        <v>3368</v>
      </c>
      <c r="D130" s="1399">
        <v>0.50763888888888886</v>
      </c>
      <c r="E130" s="1434">
        <v>0.50902777777777775</v>
      </c>
      <c r="F130" s="1399">
        <f t="shared" si="29"/>
        <v>1.388888888888884E-3</v>
      </c>
      <c r="G130" s="1387">
        <v>3260</v>
      </c>
      <c r="H130" s="1387">
        <f t="shared" si="30"/>
        <v>108.66666666666629</v>
      </c>
      <c r="I130" s="1346" t="str">
        <f>_xlfn.IFNA(VLOOKUP(B130,線名!$A$2:$B$689,2, ),"")</f>
        <v>大霞</v>
      </c>
      <c r="J130" s="1388" t="str">
        <f>_xlfn.IFNA(VLOOKUP(B130,線名!$A$4:$C$689,3,0 ),"")</f>
        <v>9K22</v>
      </c>
      <c r="K130" s="1388">
        <v>51</v>
      </c>
      <c r="L130" s="1388">
        <v>1</v>
      </c>
      <c r="M130" s="1388"/>
      <c r="N130" s="1388"/>
      <c r="O130" s="1388">
        <v>1</v>
      </c>
      <c r="P130" s="1388">
        <f t="shared" si="17"/>
        <v>52</v>
      </c>
      <c r="Q130" s="1388">
        <f t="shared" si="31"/>
        <v>1</v>
      </c>
      <c r="R130" s="1389" t="s">
        <v>3381</v>
      </c>
      <c r="S130" s="1413" t="str">
        <f>_xlfn.IFNA(VLOOKUP(T130,'69線名'!$K$4:$L$114,2, ),"")</f>
        <v>避雷器不良</v>
      </c>
      <c r="T130" s="1390" t="s">
        <v>453</v>
      </c>
      <c r="U130" s="1414">
        <f>(E130-D130)*24</f>
        <v>3.3333333333333215E-2</v>
      </c>
      <c r="V130" s="1435" t="str">
        <f>_xlfn.XLOOKUP(事故!$B130,饋線資料表[饋線
代號],饋線資料表[巡修
部門],"找不到",0)</f>
        <v>鹿和巡修課</v>
      </c>
      <c r="W130" s="1344"/>
      <c r="X130" s="1346"/>
      <c r="Y130" s="1346" t="s">
        <v>3578</v>
      </c>
      <c r="Z130" s="1820"/>
      <c r="AA130" s="1353"/>
      <c r="AB130" s="1354"/>
    </row>
    <row r="131" spans="1:28" ht="33.6" customHeight="1">
      <c r="A131" s="1844">
        <v>6</v>
      </c>
      <c r="B131" s="1527" t="s">
        <v>1422</v>
      </c>
      <c r="C131" s="1931" t="s">
        <v>3369</v>
      </c>
      <c r="D131" s="1404">
        <v>0.20833333333333334</v>
      </c>
      <c r="E131" s="1404">
        <v>0.20902777777777778</v>
      </c>
      <c r="F131" s="1404">
        <f t="shared" si="29"/>
        <v>6.9444444444444198E-4</v>
      </c>
      <c r="G131" s="1405">
        <v>892</v>
      </c>
      <c r="H131" s="1405">
        <f t="shared" si="30"/>
        <v>14.866666666666614</v>
      </c>
      <c r="I131" s="1361" t="str">
        <f>_xlfn.IFNA(VLOOKUP(B131,線名!$A$2:$B$689,2, ),"")</f>
        <v>大霞</v>
      </c>
      <c r="J131" s="1391" t="str">
        <f>_xlfn.IFNA(VLOOKUP(B131,線名!$A$4:$C$689,3,0 ),"")</f>
        <v>9K22</v>
      </c>
      <c r="K131" s="1403">
        <v>51</v>
      </c>
      <c r="L131" s="1403">
        <v>1</v>
      </c>
      <c r="M131" s="1403"/>
      <c r="N131" s="1403"/>
      <c r="O131" s="1403">
        <v>1</v>
      </c>
      <c r="P131" s="1403">
        <f t="shared" si="17"/>
        <v>52</v>
      </c>
      <c r="Q131" s="1403">
        <f>SUM(L131:M131)</f>
        <v>1</v>
      </c>
      <c r="R131" s="1406" t="s">
        <v>3385</v>
      </c>
      <c r="S131" s="1421" t="str">
        <f>_xlfn.IFNA(VLOOKUP(T131,'69線名'!$K$4:$L$114,2, ),"")</f>
        <v>開關不良</v>
      </c>
      <c r="T131" s="1403" t="s">
        <v>259</v>
      </c>
      <c r="U131" s="1392">
        <f t="shared" ref="U131" si="32">(E131-D131)*24</f>
        <v>1.6666666666666607E-2</v>
      </c>
      <c r="V131" s="1436" t="str">
        <f>_xlfn.XLOOKUP(事故!$B131,饋線資料表[饋線
代號],饋線資料表[巡修
部門],"找不到",0)</f>
        <v>鹿和巡修課</v>
      </c>
      <c r="W131" s="1359"/>
      <c r="X131" s="1361"/>
      <c r="Y131" s="1432" t="s">
        <v>3397</v>
      </c>
      <c r="Z131" s="1821"/>
      <c r="AA131" s="1368"/>
      <c r="AB131" s="1369"/>
    </row>
    <row r="132" spans="1:28" ht="33.6" customHeight="1">
      <c r="A132" s="1410">
        <v>7</v>
      </c>
      <c r="B132" s="1528" t="s">
        <v>320</v>
      </c>
      <c r="C132" s="1930" t="s">
        <v>3394</v>
      </c>
      <c r="D132" s="1395">
        <v>0.71527777777777779</v>
      </c>
      <c r="E132" s="1395">
        <v>0.71597222222222223</v>
      </c>
      <c r="F132" s="1395">
        <f t="shared" si="29"/>
        <v>6.9444444444444198E-4</v>
      </c>
      <c r="G132" s="1371">
        <v>1276</v>
      </c>
      <c r="H132" s="1371">
        <f t="shared" si="30"/>
        <v>21.266666666666591</v>
      </c>
      <c r="I132" s="1346" t="str">
        <f>_xlfn.IFNA(VLOOKUP(B132,線名!$A$2:$B$689,2, ),"")</f>
        <v>草湖</v>
      </c>
      <c r="J132" s="1388" t="str">
        <f>_xlfn.IFNA(VLOOKUP(B132,線名!$A$4:$C$689,3,0 ),"")</f>
        <v>竹寮線</v>
      </c>
      <c r="K132" s="1372"/>
      <c r="L132" s="1372">
        <v>1</v>
      </c>
      <c r="M132" s="1372"/>
      <c r="N132" s="1372"/>
      <c r="O132" s="1372">
        <v>1</v>
      </c>
      <c r="P132" s="1372">
        <f t="shared" si="17"/>
        <v>1</v>
      </c>
      <c r="Q132" s="1372">
        <v>1</v>
      </c>
      <c r="R132" s="1437" t="s">
        <v>3395</v>
      </c>
      <c r="S132" s="1413" t="str">
        <f>_xlfn.IFNA(VLOOKUP(T132,'69線名'!$K$4:$L$114,2, ),"")</f>
        <v>外物碰觸(鳥獸害)</v>
      </c>
      <c r="T132" s="1372" t="s">
        <v>3087</v>
      </c>
      <c r="U132" s="1399">
        <f>(E132-D132)*24</f>
        <v>1.6666666666666607E-2</v>
      </c>
      <c r="V132" s="1438" t="str">
        <f>_xlfn.XLOOKUP(事故!$B132,饋線資料表[饋線
代號],饋線資料表[巡修
部門],"找不到",0)</f>
        <v>二林巡修課</v>
      </c>
      <c r="W132" s="1344"/>
      <c r="X132" s="1346"/>
      <c r="Y132" s="1346" t="s">
        <v>3578</v>
      </c>
      <c r="Z132" s="1820"/>
      <c r="AA132" s="1353"/>
      <c r="AB132" s="1354"/>
    </row>
    <row r="133" spans="1:28" s="128" customFormat="1" ht="31.15" customHeight="1">
      <c r="A133" s="1844"/>
      <c r="B133" s="1403" t="s">
        <v>29</v>
      </c>
      <c r="C133" s="1931" t="s">
        <v>3593</v>
      </c>
      <c r="D133" s="1439">
        <v>5.5555555555555558E-3</v>
      </c>
      <c r="E133" s="1440" t="s">
        <v>3599</v>
      </c>
      <c r="F133" s="1404" t="e">
        <f t="shared" si="29"/>
        <v>#VALUE!</v>
      </c>
      <c r="G133" s="1405">
        <v>129</v>
      </c>
      <c r="H133" s="1405">
        <v>8.5999999999999979</v>
      </c>
      <c r="I133" s="1361" t="str">
        <f>_xlfn.IFNA(VLOOKUP(B133,線名!$A$2:$B$689,2, ),"")</f>
        <v>溪州</v>
      </c>
      <c r="J133" s="1391" t="str">
        <f>_xlfn.IFNA(VLOOKUP(B133,線名!$A$4:$C$689,3,0 ),"")</f>
        <v>IF35</v>
      </c>
      <c r="K133" s="1403" t="s">
        <v>3091</v>
      </c>
      <c r="L133" s="1403"/>
      <c r="M133" s="1403">
        <v>2</v>
      </c>
      <c r="N133" s="1403">
        <v>1</v>
      </c>
      <c r="O133" s="1403">
        <v>1</v>
      </c>
      <c r="P133" s="1403">
        <f t="shared" si="17"/>
        <v>0</v>
      </c>
      <c r="Q133" s="1361"/>
      <c r="R133" s="1441" t="s">
        <v>3595</v>
      </c>
      <c r="S133" s="1421" t="str">
        <f>_xlfn.IFNA(VLOOKUP(T133,'69線名'!$K$4:$L$114,2, ),"")</f>
        <v>電纜不良或劣化</v>
      </c>
      <c r="T133" s="1361" t="s">
        <v>3386</v>
      </c>
      <c r="U133" s="1392"/>
      <c r="V133" s="1442" t="str">
        <f>_xlfn.XLOOKUP(事故!$B133,饋線資料表[饋線
代號],饋線資料表[巡修
部門],"找不到",0)</f>
        <v>北斗服務所</v>
      </c>
      <c r="W133" s="1443" t="s">
        <v>3957</v>
      </c>
      <c r="X133" s="1361"/>
      <c r="Y133" s="1361" t="s">
        <v>3578</v>
      </c>
      <c r="Z133" s="1824" t="s">
        <v>3956</v>
      </c>
      <c r="AA133" s="1368"/>
      <c r="AB133" s="1369"/>
    </row>
    <row r="134" spans="1:28" s="1016" customFormat="1" ht="66">
      <c r="A134" s="1843"/>
      <c r="B134" s="1372" t="s">
        <v>48</v>
      </c>
      <c r="C134" s="1930" t="s">
        <v>3594</v>
      </c>
      <c r="D134" s="1386">
        <v>0.49861111111111112</v>
      </c>
      <c r="E134" s="1396" t="s">
        <v>3599</v>
      </c>
      <c r="F134" s="1395" t="e">
        <f t="shared" si="29"/>
        <v>#VALUE!</v>
      </c>
      <c r="G134" s="1371">
        <v>1428</v>
      </c>
      <c r="H134" s="1371">
        <v>142.7999999999995</v>
      </c>
      <c r="I134" s="1444" t="str">
        <f>_xlfn.IFNA(VLOOKUP(B134,線名!$A$2:$B$689,2, ),"")</f>
        <v>漢寶</v>
      </c>
      <c r="J134" s="1388" t="str">
        <f>_xlfn.IFNA(VLOOKUP(B134,線名!$A$4:$C$689,3,0 ),"")</f>
        <v>9G29</v>
      </c>
      <c r="K134" s="1372">
        <v>51</v>
      </c>
      <c r="L134" s="1372">
        <v>2</v>
      </c>
      <c r="M134" s="1372"/>
      <c r="N134" s="1372">
        <v>1</v>
      </c>
      <c r="O134" s="1372">
        <v>1</v>
      </c>
      <c r="P134" s="1445">
        <f t="shared" ref="P134" si="33">SUM(K134:L134)</f>
        <v>53</v>
      </c>
      <c r="Q134" s="1346">
        <f t="shared" ref="Q134" si="34">SUM(L134:M134)</f>
        <v>2</v>
      </c>
      <c r="R134" s="1446" t="s">
        <v>3783</v>
      </c>
      <c r="S134" s="1447" t="str">
        <f>_xlfn.IFNA(VLOOKUP(T134,'69線名'!$K$4:$L$114,2, ),"")</f>
        <v>電纜不良或劣化</v>
      </c>
      <c r="T134" s="1372" t="s">
        <v>588</v>
      </c>
      <c r="U134" s="1399"/>
      <c r="V134" s="1438" t="str">
        <f>_xlfn.XLOOKUP(事故!$B134,饋線資料表[饋線
代號],饋線資料表[巡修
部門],"找不到",0)</f>
        <v>二林巡修課</v>
      </c>
      <c r="W134" s="1448" t="s">
        <v>3958</v>
      </c>
      <c r="X134" s="1346">
        <v>111040531</v>
      </c>
      <c r="Y134" s="1449" t="s">
        <v>3397</v>
      </c>
      <c r="Z134" s="1825" t="s">
        <v>3959</v>
      </c>
      <c r="AA134" s="1353"/>
      <c r="AB134" s="1354"/>
    </row>
    <row r="135" spans="1:28" s="1025" customFormat="1" ht="31.15" customHeight="1">
      <c r="A135" s="1844"/>
      <c r="B135" s="1391" t="s">
        <v>3604</v>
      </c>
      <c r="C135" s="1931" t="s">
        <v>3596</v>
      </c>
      <c r="D135" s="1439">
        <v>0.3611111111111111</v>
      </c>
      <c r="E135" s="1450">
        <v>0.36180555555555555</v>
      </c>
      <c r="F135" s="1404">
        <f t="shared" si="29"/>
        <v>6.9444444444444198E-4</v>
      </c>
      <c r="G135" s="1405"/>
      <c r="H135" s="1405">
        <f t="shared" ref="H135:H142" si="35">G135*U135</f>
        <v>0</v>
      </c>
      <c r="I135" s="1451" t="str">
        <f>_xlfn.IFNA(VLOOKUP(B135,線名!$A$2:$B$689,2, ),"")</f>
        <v>彰化</v>
      </c>
      <c r="J135" s="1391" t="str">
        <f>_xlfn.IFNA(VLOOKUP(B135,線名!$A$4:$C$689,3,0 ),"")</f>
        <v>IK44</v>
      </c>
      <c r="K135" s="1391">
        <v>51</v>
      </c>
      <c r="L135" s="1391">
        <v>2</v>
      </c>
      <c r="M135" s="1391"/>
      <c r="N135" s="1391">
        <v>1</v>
      </c>
      <c r="O135" s="1391">
        <v>1</v>
      </c>
      <c r="P135" s="1452">
        <f t="shared" ref="P135:P142" si="36">SUM(K135:L135)</f>
        <v>53</v>
      </c>
      <c r="Q135" s="1361">
        <f t="shared" ref="Q135:Q142" si="37">SUM(L135:M135)</f>
        <v>2</v>
      </c>
      <c r="R135" s="1453" t="s">
        <v>3601</v>
      </c>
      <c r="S135" s="1454" t="str">
        <f>_xlfn.IFNA(VLOOKUP(T135,'69線名'!$K$4:$L$114,2, ),"")</f>
        <v>開關不良</v>
      </c>
      <c r="T135" s="1391" t="s">
        <v>260</v>
      </c>
      <c r="U135" s="1455">
        <f t="shared" ref="U135:U196" si="38">(E135-D135)*24</f>
        <v>1.6666666666666607E-2</v>
      </c>
      <c r="V135" s="1442" t="str">
        <f>_xlfn.XLOOKUP(事故!$B135,饋線資料表[饋線
代號],饋線資料表[巡修
部門],"找不到",0)</f>
        <v>秀水服務所</v>
      </c>
      <c r="W135" s="1456" t="s">
        <v>4867</v>
      </c>
      <c r="X135" s="1361">
        <v>11104804</v>
      </c>
      <c r="Y135" s="1361"/>
      <c r="Z135" s="1826" t="s">
        <v>4868</v>
      </c>
      <c r="AA135" s="1368"/>
      <c r="AB135" s="1369"/>
    </row>
    <row r="136" spans="1:28" s="1025" customFormat="1" ht="31.15" customHeight="1">
      <c r="A136" s="1843"/>
      <c r="B136" s="1388" t="s">
        <v>1458</v>
      </c>
      <c r="C136" s="1930" t="s">
        <v>3596</v>
      </c>
      <c r="D136" s="1386">
        <v>0.37847222222222227</v>
      </c>
      <c r="E136" s="1411">
        <v>0.39513888888888887</v>
      </c>
      <c r="F136" s="1395">
        <f t="shared" si="29"/>
        <v>1.6666666666666607E-2</v>
      </c>
      <c r="G136" s="1371"/>
      <c r="H136" s="1371">
        <f t="shared" si="35"/>
        <v>0</v>
      </c>
      <c r="I136" s="1444" t="str">
        <f>_xlfn.IFNA(VLOOKUP(B136,線名!$A$2:$B$689,2, ),"")</f>
        <v>芳苑</v>
      </c>
      <c r="J136" s="1388" t="str">
        <f>_xlfn.IFNA(VLOOKUP(B136,線名!$A$4:$C$689,3,0 ),"")</f>
        <v>芳北線</v>
      </c>
      <c r="K136" s="1388">
        <v>51</v>
      </c>
      <c r="L136" s="1388">
        <v>1</v>
      </c>
      <c r="M136" s="1388"/>
      <c r="N136" s="1388"/>
      <c r="O136" s="1388">
        <v>1</v>
      </c>
      <c r="P136" s="1445">
        <f t="shared" si="36"/>
        <v>52</v>
      </c>
      <c r="Q136" s="1346">
        <f t="shared" si="37"/>
        <v>1</v>
      </c>
      <c r="R136" s="1457" t="s">
        <v>3602</v>
      </c>
      <c r="S136" s="1447" t="str">
        <f>_xlfn.IFNA(VLOOKUP(T136,'69線名'!$K$4:$L$114,2, ),"")</f>
        <v>外物碰觸(鳥獸害)</v>
      </c>
      <c r="T136" s="1388" t="s">
        <v>3087</v>
      </c>
      <c r="U136" s="1458">
        <f t="shared" si="38"/>
        <v>0.39999999999999858</v>
      </c>
      <c r="V136" s="1438" t="str">
        <f>_xlfn.XLOOKUP(事故!$B136,饋線資料表[饋線
代號],饋線資料表[巡修
部門],"找不到",0)</f>
        <v>二林巡修課</v>
      </c>
      <c r="W136" s="1344"/>
      <c r="X136" s="1346">
        <v>111040832</v>
      </c>
      <c r="Y136" s="1449" t="s">
        <v>3397</v>
      </c>
      <c r="Z136" s="1827"/>
      <c r="AA136" s="1353"/>
      <c r="AB136" s="1354"/>
    </row>
    <row r="137" spans="1:28" s="1025" customFormat="1" ht="31.15" customHeight="1">
      <c r="A137" s="1844"/>
      <c r="B137" s="1391" t="s">
        <v>382</v>
      </c>
      <c r="C137" s="1931" t="s">
        <v>3596</v>
      </c>
      <c r="D137" s="1439">
        <v>0.3972222222222222</v>
      </c>
      <c r="E137" s="1450">
        <v>0.3979166666666667</v>
      </c>
      <c r="F137" s="1404">
        <f t="shared" si="29"/>
        <v>6.9444444444449749E-4</v>
      </c>
      <c r="G137" s="1405"/>
      <c r="H137" s="1405">
        <f t="shared" si="35"/>
        <v>0</v>
      </c>
      <c r="I137" s="1451" t="str">
        <f>_xlfn.IFNA(VLOOKUP(B137,線名!$A$2:$B$689,2, ),"")</f>
        <v>彰化</v>
      </c>
      <c r="J137" s="1391" t="str">
        <f>_xlfn.IFNA(VLOOKUP(B137,線名!$A$4:$C$689,3,0 ),"")</f>
        <v>IK44</v>
      </c>
      <c r="K137" s="1391">
        <v>51</v>
      </c>
      <c r="L137" s="1391">
        <v>1</v>
      </c>
      <c r="M137" s="1391"/>
      <c r="N137" s="1391"/>
      <c r="O137" s="1391">
        <v>1</v>
      </c>
      <c r="P137" s="1452">
        <f t="shared" si="36"/>
        <v>52</v>
      </c>
      <c r="Q137" s="1361">
        <f t="shared" si="37"/>
        <v>1</v>
      </c>
      <c r="R137" s="1453" t="s">
        <v>3603</v>
      </c>
      <c r="S137" s="1454" t="str">
        <f>_xlfn.IFNA(VLOOKUP(T137,'69線名'!$K$4:$L$114,2, ),"")</f>
        <v>開關不良</v>
      </c>
      <c r="T137" s="1391" t="s">
        <v>260</v>
      </c>
      <c r="U137" s="1455">
        <f t="shared" si="38"/>
        <v>1.666666666666794E-2</v>
      </c>
      <c r="V137" s="1442" t="str">
        <f>_xlfn.XLOOKUP(事故!$B137,饋線資料表[饋線
代號],饋線資料表[巡修
部門],"找不到",0)</f>
        <v>秀水服務所</v>
      </c>
      <c r="W137" s="1456" t="s">
        <v>4867</v>
      </c>
      <c r="X137" s="1361">
        <v>11104804</v>
      </c>
      <c r="Y137" s="1366" t="s">
        <v>3397</v>
      </c>
      <c r="Z137" s="1826" t="s">
        <v>4868</v>
      </c>
      <c r="AA137" s="1368"/>
      <c r="AB137" s="1369"/>
    </row>
    <row r="138" spans="1:28" s="1025" customFormat="1" ht="31.15" customHeight="1">
      <c r="A138" s="1843"/>
      <c r="B138" s="1388" t="s">
        <v>382</v>
      </c>
      <c r="C138" s="1930" t="s">
        <v>3596</v>
      </c>
      <c r="D138" s="1386">
        <v>0.40277777777777773</v>
      </c>
      <c r="E138" s="1411">
        <v>0.40347222222222223</v>
      </c>
      <c r="F138" s="1395">
        <f t="shared" si="29"/>
        <v>6.9444444444449749E-4</v>
      </c>
      <c r="G138" s="1371"/>
      <c r="H138" s="1371">
        <f t="shared" si="35"/>
        <v>0</v>
      </c>
      <c r="I138" s="1444" t="str">
        <f>_xlfn.IFNA(VLOOKUP(B138,線名!$A$2:$B$689,2, ),"")</f>
        <v>彰化</v>
      </c>
      <c r="J138" s="1388" t="str">
        <f>_xlfn.IFNA(VLOOKUP(B138,線名!$A$4:$C$689,3,0 ),"")</f>
        <v>IK44</v>
      </c>
      <c r="K138" s="1388">
        <v>51</v>
      </c>
      <c r="L138" s="1388">
        <v>1</v>
      </c>
      <c r="M138" s="1388"/>
      <c r="N138" s="1388"/>
      <c r="O138" s="1388">
        <v>1</v>
      </c>
      <c r="P138" s="1445">
        <f t="shared" si="36"/>
        <v>52</v>
      </c>
      <c r="Q138" s="1346">
        <f t="shared" si="37"/>
        <v>1</v>
      </c>
      <c r="R138" s="1457" t="s">
        <v>3603</v>
      </c>
      <c r="S138" s="1447" t="str">
        <f>_xlfn.IFNA(VLOOKUP(T138,'69線名'!$K$4:$L$114,2, ),"")</f>
        <v>開關不良</v>
      </c>
      <c r="T138" s="1388" t="s">
        <v>260</v>
      </c>
      <c r="U138" s="1458">
        <f t="shared" si="38"/>
        <v>1.666666666666794E-2</v>
      </c>
      <c r="V138" s="1438" t="str">
        <f>_xlfn.XLOOKUP(事故!$B138,饋線資料表[饋線
代號],饋線資料表[巡修
部門],"找不到",0)</f>
        <v>秀水服務所</v>
      </c>
      <c r="W138" s="1459" t="s">
        <v>4867</v>
      </c>
      <c r="X138" s="1346">
        <v>11104804</v>
      </c>
      <c r="Y138" s="1366" t="s">
        <v>3397</v>
      </c>
      <c r="Z138" s="1828" t="s">
        <v>4868</v>
      </c>
      <c r="AA138" s="1353"/>
      <c r="AB138" s="1354"/>
    </row>
    <row r="139" spans="1:28" s="1025" customFormat="1" ht="31.15" customHeight="1">
      <c r="A139" s="1844"/>
      <c r="B139" s="1391" t="s">
        <v>382</v>
      </c>
      <c r="C139" s="1931" t="s">
        <v>3596</v>
      </c>
      <c r="D139" s="1439">
        <v>0.41805555555555557</v>
      </c>
      <c r="E139" s="1450">
        <v>0.41875000000000001</v>
      </c>
      <c r="F139" s="1404">
        <f t="shared" si="29"/>
        <v>6.9444444444444198E-4</v>
      </c>
      <c r="G139" s="1405"/>
      <c r="H139" s="1405">
        <f t="shared" si="35"/>
        <v>0</v>
      </c>
      <c r="I139" s="1451" t="str">
        <f>_xlfn.IFNA(VLOOKUP(B139,線名!$A$2:$B$689,2, ),"")</f>
        <v>彰化</v>
      </c>
      <c r="J139" s="1391" t="str">
        <f>_xlfn.IFNA(VLOOKUP(B139,線名!$A$4:$C$689,3,0 ),"")</f>
        <v>IK44</v>
      </c>
      <c r="K139" s="1391">
        <v>51</v>
      </c>
      <c r="L139" s="1391">
        <v>1</v>
      </c>
      <c r="M139" s="1391"/>
      <c r="N139" s="1391"/>
      <c r="O139" s="1391">
        <v>1</v>
      </c>
      <c r="P139" s="1452">
        <f t="shared" si="36"/>
        <v>52</v>
      </c>
      <c r="Q139" s="1361">
        <f t="shared" si="37"/>
        <v>1</v>
      </c>
      <c r="R139" s="1394" t="s">
        <v>3603</v>
      </c>
      <c r="S139" s="1454" t="str">
        <f>_xlfn.IFNA(VLOOKUP(T139,'69線名'!$K$4:$L$114,2, ),"")</f>
        <v>開關不良</v>
      </c>
      <c r="T139" s="1391" t="s">
        <v>260</v>
      </c>
      <c r="U139" s="1455">
        <f t="shared" si="38"/>
        <v>1.6666666666666607E-2</v>
      </c>
      <c r="V139" s="1442" t="str">
        <f>_xlfn.XLOOKUP(事故!$B139,饋線資料表[饋線
代號],饋線資料表[巡修
部門],"找不到",0)</f>
        <v>秀水服務所</v>
      </c>
      <c r="W139" s="1456" t="s">
        <v>4867</v>
      </c>
      <c r="X139" s="1361">
        <v>11104804</v>
      </c>
      <c r="Y139" s="1366" t="s">
        <v>3397</v>
      </c>
      <c r="Z139" s="1826" t="s">
        <v>4868</v>
      </c>
      <c r="AA139" s="1368"/>
      <c r="AB139" s="1369"/>
    </row>
    <row r="140" spans="1:28" s="1025" customFormat="1" ht="31.15" customHeight="1">
      <c r="A140" s="1843"/>
      <c r="B140" s="1372" t="s">
        <v>3638</v>
      </c>
      <c r="C140" s="1930" t="s">
        <v>3639</v>
      </c>
      <c r="D140" s="1386">
        <v>0.47847222222222219</v>
      </c>
      <c r="E140" s="1395">
        <v>0.47916666666666669</v>
      </c>
      <c r="F140" s="1395">
        <f t="shared" si="29"/>
        <v>6.9444444444449749E-4</v>
      </c>
      <c r="G140" s="1371"/>
      <c r="H140" s="1371">
        <f t="shared" si="35"/>
        <v>0</v>
      </c>
      <c r="I140" s="1444" t="str">
        <f>_xlfn.IFNA(VLOOKUP(B140,線名!$A$2:$B$689,2, ),"")</f>
        <v>漢寶</v>
      </c>
      <c r="J140" s="1388" t="str">
        <f>_xlfn.IFNA(VLOOKUP(B140,線名!$A$4:$C$689,3,0 ),"")</f>
        <v>9G24</v>
      </c>
      <c r="K140" s="1372" t="s">
        <v>112</v>
      </c>
      <c r="L140" s="1372"/>
      <c r="M140" s="1372">
        <v>2</v>
      </c>
      <c r="N140" s="1372"/>
      <c r="O140" s="1372">
        <v>1</v>
      </c>
      <c r="P140" s="1445">
        <f t="shared" si="36"/>
        <v>0</v>
      </c>
      <c r="Q140" s="1346">
        <f t="shared" si="37"/>
        <v>2</v>
      </c>
      <c r="R140" s="1460" t="s">
        <v>3640</v>
      </c>
      <c r="S140" s="1447" t="str">
        <f>_xlfn.IFNA(VLOOKUP(T140,'69線名'!$K$4:$L$114,2, ),"")</f>
        <v>吊車或怪手碰觸</v>
      </c>
      <c r="T140" s="1346" t="s">
        <v>1679</v>
      </c>
      <c r="U140" s="1458">
        <f t="shared" si="38"/>
        <v>1.666666666666794E-2</v>
      </c>
      <c r="V140" s="1438" t="str">
        <f>_xlfn.XLOOKUP(事故!$B140,饋線資料表[饋線
代號],饋線資料表[巡修
部門],"找不到",0)</f>
        <v>鹿和巡修課</v>
      </c>
      <c r="W140" s="1344" t="s">
        <v>3960</v>
      </c>
      <c r="X140" s="1346"/>
      <c r="Y140" s="1449" t="s">
        <v>3397</v>
      </c>
      <c r="Z140" s="1829" t="s">
        <v>3961</v>
      </c>
      <c r="AA140" s="1353"/>
      <c r="AB140" s="1354"/>
    </row>
    <row r="141" spans="1:28" s="1025" customFormat="1" ht="31.15" customHeight="1">
      <c r="A141" s="1844"/>
      <c r="B141" s="1377" t="s">
        <v>3643</v>
      </c>
      <c r="C141" s="1931" t="s">
        <v>3644</v>
      </c>
      <c r="D141" s="1398">
        <v>0.65416666666666667</v>
      </c>
      <c r="E141" s="1398">
        <v>0.65486111111111112</v>
      </c>
      <c r="F141" s="1404">
        <f t="shared" si="29"/>
        <v>6.9444444444444198E-4</v>
      </c>
      <c r="G141" s="1405"/>
      <c r="H141" s="1405">
        <f t="shared" si="35"/>
        <v>0</v>
      </c>
      <c r="I141" s="1451" t="str">
        <f>_xlfn.IFNA(VLOOKUP(B141,線名!$A$2:$B$689,2, ),"")</f>
        <v>花壇</v>
      </c>
      <c r="J141" s="1391" t="str">
        <f>_xlfn.IFNA(VLOOKUP(B141,線名!$A$4:$C$689,3,0 ),"")</f>
        <v>9P16</v>
      </c>
      <c r="K141" s="1377">
        <v>51</v>
      </c>
      <c r="L141" s="1377">
        <v>2</v>
      </c>
      <c r="M141" s="1377"/>
      <c r="N141" s="1377">
        <v>1</v>
      </c>
      <c r="O141" s="1377">
        <v>1</v>
      </c>
      <c r="P141" s="1452">
        <f t="shared" si="36"/>
        <v>53</v>
      </c>
      <c r="Q141" s="1361">
        <f t="shared" si="37"/>
        <v>2</v>
      </c>
      <c r="R141" s="1461" t="s">
        <v>3645</v>
      </c>
      <c r="S141" s="1454" t="str">
        <f>_xlfn.IFNA(VLOOKUP(T141,'69線名'!$K$4:$L$114,2, ),"")</f>
        <v>木橫擔燒損</v>
      </c>
      <c r="T141" s="1361" t="s">
        <v>3646</v>
      </c>
      <c r="U141" s="1455">
        <f t="shared" si="38"/>
        <v>1.6666666666666607E-2</v>
      </c>
      <c r="V141" s="1462" t="s">
        <v>3054</v>
      </c>
      <c r="W141" s="1359" t="s">
        <v>3960</v>
      </c>
      <c r="X141" s="1361">
        <v>111041441</v>
      </c>
      <c r="Y141" s="1463" t="s">
        <v>3397</v>
      </c>
      <c r="Z141" s="1830" t="s">
        <v>3962</v>
      </c>
      <c r="AA141" s="1368"/>
      <c r="AB141" s="1369"/>
    </row>
    <row r="142" spans="1:28" s="1025" customFormat="1" ht="49.5">
      <c r="A142" s="1843"/>
      <c r="B142" s="1372" t="s">
        <v>3656</v>
      </c>
      <c r="C142" s="1930" t="s">
        <v>3657</v>
      </c>
      <c r="D142" s="1395">
        <v>0.23263888888888887</v>
      </c>
      <c r="E142" s="1395">
        <v>0.23333333333333331</v>
      </c>
      <c r="F142" s="1395">
        <f t="shared" si="29"/>
        <v>6.9444444444444198E-4</v>
      </c>
      <c r="G142" s="1371"/>
      <c r="H142" s="1371">
        <f t="shared" si="35"/>
        <v>0</v>
      </c>
      <c r="I142" s="1444" t="str">
        <f>_xlfn.IFNA(VLOOKUP(B142,線名!$A$2:$B$689,2, ),"")</f>
        <v>大霞</v>
      </c>
      <c r="J142" s="1388" t="str">
        <f>_xlfn.IFNA(VLOOKUP(B142,線名!$A$4:$C$689,3,0 ),"")</f>
        <v>9K25</v>
      </c>
      <c r="K142" s="1372">
        <v>51</v>
      </c>
      <c r="L142" s="1372">
        <v>1</v>
      </c>
      <c r="M142" s="1372"/>
      <c r="N142" s="1372"/>
      <c r="O142" s="1372">
        <v>1</v>
      </c>
      <c r="P142" s="1445">
        <f t="shared" si="36"/>
        <v>52</v>
      </c>
      <c r="Q142" s="1346">
        <f t="shared" si="37"/>
        <v>1</v>
      </c>
      <c r="R142" s="1464" t="s">
        <v>3679</v>
      </c>
      <c r="S142" s="1447" t="str">
        <f>_xlfn.IFNA(VLOOKUP(T142,'69線名'!$K$4:$L$114,2, ),"")</f>
        <v>礙子不良</v>
      </c>
      <c r="T142" s="1346" t="s">
        <v>988</v>
      </c>
      <c r="U142" s="1458">
        <f t="shared" si="38"/>
        <v>1.6666666666666607E-2</v>
      </c>
      <c r="V142" s="1438" t="str">
        <f>_xlfn.XLOOKUP(事故!$B142,饋線資料表[饋線
代號],饋線資料表[巡修
部門],"找不到",0)</f>
        <v>鹿和巡修課</v>
      </c>
      <c r="W142" s="1344" t="s">
        <v>3960</v>
      </c>
      <c r="X142" s="1346">
        <v>111041606</v>
      </c>
      <c r="Y142" s="1449" t="s">
        <v>3397</v>
      </c>
      <c r="Z142" s="1831" t="s">
        <v>3963</v>
      </c>
      <c r="AA142" s="1353"/>
      <c r="AB142" s="1354"/>
    </row>
    <row r="143" spans="1:28" s="1025" customFormat="1" ht="66">
      <c r="A143" s="1844"/>
      <c r="B143" s="1403" t="s">
        <v>1458</v>
      </c>
      <c r="C143" s="1931" t="s">
        <v>3678</v>
      </c>
      <c r="D143" s="1439">
        <v>0.48333333333333334</v>
      </c>
      <c r="E143" s="1404">
        <v>0.53680555555555554</v>
      </c>
      <c r="F143" s="1404"/>
      <c r="G143" s="1405"/>
      <c r="H143" s="1405">
        <f t="shared" ref="H143:H522" si="39">G143*U143</f>
        <v>0</v>
      </c>
      <c r="I143" s="1451" t="str">
        <f>_xlfn.IFNA(VLOOKUP(B143,線名!$A$2:$B$689,2, ),"")</f>
        <v>芳苑</v>
      </c>
      <c r="J143" s="1391" t="str">
        <f>_xlfn.IFNA(VLOOKUP(B143,線名!$A$4:$C$689,3,0 ),"")</f>
        <v>芳北線</v>
      </c>
      <c r="K143" s="1403">
        <v>51</v>
      </c>
      <c r="L143" s="1403">
        <v>1</v>
      </c>
      <c r="M143" s="1403"/>
      <c r="N143" s="1403"/>
      <c r="O143" s="1403">
        <v>1</v>
      </c>
      <c r="P143" s="1452">
        <f t="shared" ref="P143" si="40">SUM(K143:L143)</f>
        <v>52</v>
      </c>
      <c r="Q143" s="1361">
        <f t="shared" ref="Q143:Q147" si="41">SUM(L143:M143)</f>
        <v>1</v>
      </c>
      <c r="R143" s="1465" t="s">
        <v>3981</v>
      </c>
      <c r="S143" s="1454" t="str">
        <f>_xlfn.IFNA(VLOOKUP(T143,'69線名'!$K$4:$L$114,2, ),"")</f>
        <v>高壓線斷線</v>
      </c>
      <c r="T143" s="1361" t="s">
        <v>1742</v>
      </c>
      <c r="U143" s="1455">
        <f>(E143-D143)*24</f>
        <v>1.2833333333333328</v>
      </c>
      <c r="V143" s="1442" t="str">
        <f>_xlfn.XLOOKUP(事故!$B143,饋線資料表[饋線
代號],饋線資料表[巡修
部門],"找不到",0)</f>
        <v>二林巡修課</v>
      </c>
      <c r="W143" s="1359" t="s">
        <v>3960</v>
      </c>
      <c r="X143" s="1361"/>
      <c r="Y143" s="1463" t="s">
        <v>3397</v>
      </c>
      <c r="Z143" s="1832" t="s">
        <v>3963</v>
      </c>
      <c r="AA143" s="1368"/>
      <c r="AB143" s="1369"/>
    </row>
    <row r="144" spans="1:28" s="1025" customFormat="1" ht="31.15" customHeight="1">
      <c r="A144" s="1843"/>
      <c r="B144" s="1372" t="s">
        <v>633</v>
      </c>
      <c r="C144" s="1930" t="s">
        <v>3748</v>
      </c>
      <c r="D144" s="1395">
        <v>0.69166666666666676</v>
      </c>
      <c r="E144" s="1395">
        <v>0.69236111111111109</v>
      </c>
      <c r="F144" s="1395"/>
      <c r="G144" s="1371"/>
      <c r="H144" s="1371"/>
      <c r="I144" s="1444" t="str">
        <f>_xlfn.IFNA(VLOOKUP(B144,線名!$A$2:$B$689,2, ),"")</f>
        <v>社頭</v>
      </c>
      <c r="J144" s="1388" t="str">
        <f>_xlfn.IFNA(VLOOKUP(B144,線名!$A$4:$C$689,3,0 ),"")</f>
        <v>枋橋線</v>
      </c>
      <c r="K144" s="1372" t="s">
        <v>1231</v>
      </c>
      <c r="L144" s="1372"/>
      <c r="M144" s="1372">
        <v>2</v>
      </c>
      <c r="N144" s="1372">
        <v>1</v>
      </c>
      <c r="O144" s="1372">
        <v>1</v>
      </c>
      <c r="P144" s="1445"/>
      <c r="Q144" s="1346">
        <f t="shared" si="41"/>
        <v>2</v>
      </c>
      <c r="R144" s="1466" t="s">
        <v>3792</v>
      </c>
      <c r="S144" s="1447" t="str">
        <f>_xlfn.IFNA(VLOOKUP(T144,'69線名'!$K$4:$L$114,2, ),"")</f>
        <v>開關不良</v>
      </c>
      <c r="T144" s="1346" t="s">
        <v>260</v>
      </c>
      <c r="U144" s="1458">
        <f t="shared" ref="U144:U146" si="42">(E144-D144)*24</f>
        <v>1.6666666666663943E-2</v>
      </c>
      <c r="V144" s="1438" t="str">
        <f>_xlfn.XLOOKUP(事故!$B144,饋線資料表[饋線
代號],饋線資料表[巡修
部門],"找不到",0)</f>
        <v>員林巡修課</v>
      </c>
      <c r="W144" s="1467" t="s">
        <v>4869</v>
      </c>
      <c r="X144" s="1346">
        <v>111050102</v>
      </c>
      <c r="Y144" s="1351" t="s">
        <v>3397</v>
      </c>
      <c r="Z144" s="1833" t="s">
        <v>4870</v>
      </c>
      <c r="AA144" s="1353"/>
      <c r="AB144" s="1354"/>
    </row>
    <row r="145" spans="1:28" s="1025" customFormat="1" ht="31.15" customHeight="1">
      <c r="A145" s="1844"/>
      <c r="B145" s="1403" t="s">
        <v>406</v>
      </c>
      <c r="C145" s="1931" t="s">
        <v>3916</v>
      </c>
      <c r="D145" s="1404">
        <v>0.72152777777777777</v>
      </c>
      <c r="E145" s="1404">
        <v>0.72777777777777775</v>
      </c>
      <c r="F145" s="1404"/>
      <c r="G145" s="1405"/>
      <c r="H145" s="1405"/>
      <c r="I145" s="1451" t="str">
        <f>_xlfn.IFNA(VLOOKUP(B145,線名!$A$2:$B$689,2, ),"")</f>
        <v>社頭</v>
      </c>
      <c r="J145" s="1391" t="str">
        <f>_xlfn.IFNA(VLOOKUP(B145,線名!$A$4:$C$689,3,0 ),"")</f>
        <v>社東線</v>
      </c>
      <c r="K145" s="1403">
        <v>51</v>
      </c>
      <c r="L145" s="1403">
        <v>1</v>
      </c>
      <c r="M145" s="1403"/>
      <c r="N145" s="1403"/>
      <c r="O145" s="1403">
        <v>1</v>
      </c>
      <c r="P145" s="1452"/>
      <c r="Q145" s="1361">
        <f t="shared" si="41"/>
        <v>1</v>
      </c>
      <c r="R145" s="1468" t="s">
        <v>3920</v>
      </c>
      <c r="S145" s="1454" t="str">
        <f>_xlfn.IFNA(VLOOKUP(T145,'69線名'!$K$4:$L$114,2, ),"")</f>
        <v>樹竹碰觸</v>
      </c>
      <c r="T145" s="1361" t="s">
        <v>3195</v>
      </c>
      <c r="U145" s="1455">
        <f t="shared" si="42"/>
        <v>0.14999999999999947</v>
      </c>
      <c r="V145" s="1442" t="str">
        <f>_xlfn.XLOOKUP(事故!$B145,饋線資料表[饋線
代號],饋線資料表[巡修
部門],"找不到",0)</f>
        <v>社頭服務所</v>
      </c>
      <c r="W145" s="1469" t="s">
        <v>4871</v>
      </c>
      <c r="X145" s="1361"/>
      <c r="Y145" s="1366" t="s">
        <v>3397</v>
      </c>
      <c r="Z145" s="1834"/>
      <c r="AA145" s="1368"/>
      <c r="AB145" s="1369"/>
    </row>
    <row r="146" spans="1:28" s="1025" customFormat="1" ht="31.15" customHeight="1">
      <c r="A146" s="1843"/>
      <c r="B146" s="1372" t="s">
        <v>1472</v>
      </c>
      <c r="C146" s="1930" t="s">
        <v>3919</v>
      </c>
      <c r="D146" s="1395">
        <v>0.31666666666666665</v>
      </c>
      <c r="E146" s="1395">
        <v>0.31875000000000003</v>
      </c>
      <c r="F146" s="1395"/>
      <c r="G146" s="1371"/>
      <c r="H146" s="1371"/>
      <c r="I146" s="1444" t="str">
        <f>_xlfn.IFNA(VLOOKUP(B146,線名!$A$2:$B$689,2, ),"")</f>
        <v>溪州</v>
      </c>
      <c r="J146" s="1388" t="str">
        <f>_xlfn.IFNA(VLOOKUP(B146,線名!$A$4:$C$689,3,0 ),"")</f>
        <v>溪斗線</v>
      </c>
      <c r="K146" s="1372" t="s">
        <v>3091</v>
      </c>
      <c r="L146" s="1372"/>
      <c r="M146" s="1372">
        <v>2</v>
      </c>
      <c r="N146" s="1372">
        <v>1</v>
      </c>
      <c r="O146" s="1372">
        <v>1</v>
      </c>
      <c r="P146" s="1445"/>
      <c r="Q146" s="1346">
        <f t="shared" si="41"/>
        <v>2</v>
      </c>
      <c r="R146" s="1466" t="s">
        <v>3964</v>
      </c>
      <c r="S146" s="1447" t="str">
        <f>_xlfn.IFNA(VLOOKUP(T146,'69線名'!$K$4:$L$114,2, ),"")</f>
        <v>外物碰觸(鳥獸害)</v>
      </c>
      <c r="T146" s="1346" t="s">
        <v>3087</v>
      </c>
      <c r="U146" s="1458">
        <f t="shared" si="42"/>
        <v>5.0000000000001155E-2</v>
      </c>
      <c r="V146" s="1470" t="s">
        <v>3374</v>
      </c>
      <c r="W146" s="1471" t="s">
        <v>4872</v>
      </c>
      <c r="X146" s="1346">
        <v>111050878</v>
      </c>
      <c r="Y146" s="1351" t="s">
        <v>3397</v>
      </c>
      <c r="Z146" s="1827"/>
      <c r="AA146" s="1472" t="s">
        <v>3965</v>
      </c>
      <c r="AB146" s="1473" t="s">
        <v>4844</v>
      </c>
    </row>
    <row r="147" spans="1:28" s="1025" customFormat="1" ht="31.15" customHeight="1">
      <c r="A147" s="1844"/>
      <c r="B147" s="1403" t="s">
        <v>3021</v>
      </c>
      <c r="C147" s="1931" t="s">
        <v>3996</v>
      </c>
      <c r="D147" s="1404">
        <v>0.42222222222222222</v>
      </c>
      <c r="E147" s="1404">
        <v>0.45694444444444443</v>
      </c>
      <c r="F147" s="1404"/>
      <c r="G147" s="1405"/>
      <c r="H147" s="1405">
        <f t="shared" si="39"/>
        <v>0</v>
      </c>
      <c r="I147" s="1451" t="str">
        <f>_xlfn.IFNA(VLOOKUP(B147,線名!$A$2:$B$689,2, ),"")</f>
        <v>彰竹</v>
      </c>
      <c r="J147" s="1391" t="str">
        <f>_xlfn.IFNA(VLOOKUP(B147,線名!$A$4:$C$689,3,0 ),"")</f>
        <v>9N29</v>
      </c>
      <c r="K147" s="1403" t="s">
        <v>3942</v>
      </c>
      <c r="L147" s="1403"/>
      <c r="M147" s="1403">
        <v>2</v>
      </c>
      <c r="N147" s="1403">
        <v>1</v>
      </c>
      <c r="O147" s="1403">
        <v>1</v>
      </c>
      <c r="P147" s="1452"/>
      <c r="Q147" s="1361">
        <f t="shared" si="41"/>
        <v>2</v>
      </c>
      <c r="R147" s="1468" t="s">
        <v>5132</v>
      </c>
      <c r="S147" s="1454" t="str">
        <f>_xlfn.IFNA(VLOOKUP(T147,'69線名'!$K$4:$L$114,2, ),"")</f>
        <v>變壓器不良</v>
      </c>
      <c r="T147" s="1361" t="s">
        <v>1137</v>
      </c>
      <c r="U147" s="1455">
        <f t="shared" si="38"/>
        <v>0.83333333333333304</v>
      </c>
      <c r="V147" s="1442" t="str">
        <f>_xlfn.XLOOKUP(事故!$B147,饋線資料表[饋線
代號],饋線資料表[巡修
部門],"找不到",0)</f>
        <v>市區巡修課</v>
      </c>
      <c r="W147" s="1471" t="s">
        <v>5133</v>
      </c>
      <c r="X147" s="1361">
        <v>111051118</v>
      </c>
      <c r="Y147" s="1351" t="s">
        <v>3397</v>
      </c>
      <c r="Z147" s="1834"/>
      <c r="AA147" s="1368"/>
      <c r="AB147" s="1369"/>
    </row>
    <row r="148" spans="1:28" s="1025" customFormat="1" ht="31.15" customHeight="1">
      <c r="A148" s="1843"/>
      <c r="B148" s="1372" t="s">
        <v>1203</v>
      </c>
      <c r="C148" s="1930" t="s">
        <v>3952</v>
      </c>
      <c r="D148" s="1395">
        <v>0.40972222222222227</v>
      </c>
      <c r="E148" s="1395">
        <v>0.41805555555555557</v>
      </c>
      <c r="F148" s="1395"/>
      <c r="G148" s="1371"/>
      <c r="H148" s="1371">
        <f t="shared" si="39"/>
        <v>0</v>
      </c>
      <c r="I148" s="1444" t="str">
        <f>_xlfn.IFNA(VLOOKUP(B148,線名!$A$2:$B$689,2, ),"")</f>
        <v>彰東</v>
      </c>
      <c r="J148" s="1388" t="str">
        <f>_xlfn.IFNA(VLOOKUP(B148,線名!$A$4:$C$689,3,0 ),"")</f>
        <v>IQ24</v>
      </c>
      <c r="K148" s="1372" t="s">
        <v>1231</v>
      </c>
      <c r="L148" s="1372"/>
      <c r="M148" s="1372">
        <v>1</v>
      </c>
      <c r="N148" s="1372"/>
      <c r="O148" s="1372">
        <v>1</v>
      </c>
      <c r="P148" s="1445"/>
      <c r="Q148" s="1346">
        <f>IF(SUM(L148:M148)=0,"",SUM(L148:M148))</f>
        <v>1</v>
      </c>
      <c r="R148" s="1466" t="s">
        <v>4019</v>
      </c>
      <c r="S148" s="1447" t="str">
        <f>_xlfn.IFNA(VLOOKUP(T148,'69線名'!$K$4:$L$114,2, ),"")</f>
        <v>開關不良</v>
      </c>
      <c r="T148" s="1346" t="s">
        <v>259</v>
      </c>
      <c r="U148" s="1458">
        <f t="shared" si="38"/>
        <v>0.19999999999999929</v>
      </c>
      <c r="V148" s="1438" t="str">
        <f>_xlfn.XLOOKUP(事故!$B148,饋線資料表[饋線
代號],饋線資料表[巡修
部門],"找不到",0)</f>
        <v>市區巡修課</v>
      </c>
      <c r="W148" s="1344"/>
      <c r="X148" s="1346"/>
      <c r="Y148" s="1351" t="s">
        <v>3397</v>
      </c>
      <c r="Z148" s="1827"/>
      <c r="AA148" s="1466" t="s">
        <v>3967</v>
      </c>
      <c r="AB148" s="1474"/>
    </row>
    <row r="149" spans="1:28" s="1025" customFormat="1" ht="31.15" customHeight="1">
      <c r="A149" s="1844"/>
      <c r="B149" s="1403" t="s">
        <v>1054</v>
      </c>
      <c r="C149" s="1931" t="s">
        <v>3986</v>
      </c>
      <c r="D149" s="1404">
        <v>0.35416666666666669</v>
      </c>
      <c r="E149" s="1404">
        <v>0.3576388888888889</v>
      </c>
      <c r="F149" s="1404"/>
      <c r="G149" s="1405"/>
      <c r="H149" s="1405">
        <f t="shared" si="39"/>
        <v>0</v>
      </c>
      <c r="I149" s="1451" t="str">
        <f>_xlfn.IFNA(VLOOKUP(B149,線名!$A$2:$B$689,2, ),"")</f>
        <v>員東</v>
      </c>
      <c r="J149" s="1391" t="str">
        <f>_xlfn.IFNA(VLOOKUP(B149,線名!$A$4:$C$689,3,0 ),"")</f>
        <v>湖水線</v>
      </c>
      <c r="K149" s="1403" t="s">
        <v>1231</v>
      </c>
      <c r="L149" s="1403"/>
      <c r="M149" s="1403">
        <v>1</v>
      </c>
      <c r="N149" s="1403"/>
      <c r="O149" s="1403">
        <v>1</v>
      </c>
      <c r="P149" s="1452"/>
      <c r="Q149" s="1361">
        <f t="shared" ref="Q149:Q212" si="43">IF(SUM(L149:M149)=0,"",SUM(L149:M149))</f>
        <v>1</v>
      </c>
      <c r="R149" s="1468" t="s">
        <v>3989</v>
      </c>
      <c r="S149" s="1454" t="str">
        <f>_xlfn.IFNA(VLOOKUP(T149,'69線名'!$K$4:$L$114,2, ),"")</f>
        <v>開關不良</v>
      </c>
      <c r="T149" s="1361" t="s">
        <v>260</v>
      </c>
      <c r="U149" s="1455">
        <f t="shared" si="38"/>
        <v>8.3333333333333037E-2</v>
      </c>
      <c r="V149" s="1442" t="str">
        <f>_xlfn.XLOOKUP(事故!$B149,饋線資料表[饋線
代號],饋線資料表[巡修
部門],"找不到",0)</f>
        <v>員林巡修課</v>
      </c>
      <c r="W149" s="1475" t="s">
        <v>4873</v>
      </c>
      <c r="X149" s="1361"/>
      <c r="Y149" s="1351" t="s">
        <v>3397</v>
      </c>
      <c r="Z149" s="1834"/>
      <c r="AA149" s="1361"/>
      <c r="AB149" s="1369"/>
    </row>
    <row r="150" spans="1:28" s="1025" customFormat="1" ht="31.15" customHeight="1">
      <c r="A150" s="1843"/>
      <c r="B150" s="1372" t="s">
        <v>223</v>
      </c>
      <c r="C150" s="1930" t="s">
        <v>3986</v>
      </c>
      <c r="D150" s="1395">
        <v>0.37777777777777777</v>
      </c>
      <c r="E150" s="1395">
        <v>0.39513888888888887</v>
      </c>
      <c r="F150" s="1395"/>
      <c r="G150" s="1371"/>
      <c r="H150" s="1371">
        <f t="shared" si="39"/>
        <v>0</v>
      </c>
      <c r="I150" s="1444" t="str">
        <f>_xlfn.IFNA(VLOOKUP(B150,線名!$A$2:$B$689,2, ),"")</f>
        <v>大城</v>
      </c>
      <c r="J150" s="1388" t="str">
        <f>_xlfn.IFNA(VLOOKUP(B150,線名!$A$4:$C$689,3,0 ),"")</f>
        <v>9L30</v>
      </c>
      <c r="K150" s="1372">
        <v>51</v>
      </c>
      <c r="L150" s="1372">
        <v>1</v>
      </c>
      <c r="M150" s="1372"/>
      <c r="N150" s="1372"/>
      <c r="O150" s="1372">
        <v>1</v>
      </c>
      <c r="P150" s="1445"/>
      <c r="Q150" s="1346">
        <f t="shared" si="43"/>
        <v>1</v>
      </c>
      <c r="R150" s="1466" t="s">
        <v>4940</v>
      </c>
      <c r="S150" s="1447" t="str">
        <f>_xlfn.IFNA(VLOOKUP(T150,'69線名'!$K$4:$L$114,2, ),"")</f>
        <v>外物碰觸(鳥獸害)</v>
      </c>
      <c r="T150" s="1346" t="s">
        <v>3087</v>
      </c>
      <c r="U150" s="1458">
        <f t="shared" si="38"/>
        <v>0.41666666666666652</v>
      </c>
      <c r="V150" s="1438" t="str">
        <f>_xlfn.XLOOKUP(事故!$B150,饋線資料表[饋線
代號],饋線資料表[巡修
部門],"找不到",0)</f>
        <v>二林巡修課</v>
      </c>
      <c r="W150" s="1344"/>
      <c r="X150" s="1346"/>
      <c r="Y150" s="1351" t="s">
        <v>3397</v>
      </c>
      <c r="Z150" s="1831" t="s">
        <v>4020</v>
      </c>
      <c r="AA150" s="1353"/>
      <c r="AB150" s="1974" t="s">
        <v>5075</v>
      </c>
    </row>
    <row r="151" spans="1:28" s="1025" customFormat="1" ht="31.15" customHeight="1">
      <c r="A151" s="1844"/>
      <c r="B151" s="1403" t="s">
        <v>446</v>
      </c>
      <c r="C151" s="1931" t="s">
        <v>4874</v>
      </c>
      <c r="D151" s="1404">
        <v>0.60833333333333328</v>
      </c>
      <c r="E151" s="1404">
        <v>0.60902777777777783</v>
      </c>
      <c r="F151" s="1404"/>
      <c r="G151" s="1405"/>
      <c r="H151" s="1405">
        <f t="shared" si="39"/>
        <v>0</v>
      </c>
      <c r="I151" s="1451" t="str">
        <f>_xlfn.IFNA(VLOOKUP(B151,線名!$A$2:$B$689,2, ),"")</f>
        <v>大城</v>
      </c>
      <c r="J151" s="1391" t="str">
        <f>_xlfn.IFNA(VLOOKUP(B151,線名!$A$4:$C$689,3,0 ),"")</f>
        <v>9L22</v>
      </c>
      <c r="K151" s="1403" t="s">
        <v>1231</v>
      </c>
      <c r="L151" s="1403"/>
      <c r="M151" s="1403">
        <v>4</v>
      </c>
      <c r="N151" s="1403">
        <v>3</v>
      </c>
      <c r="O151" s="1403">
        <v>1</v>
      </c>
      <c r="P151" s="1452"/>
      <c r="Q151" s="1361">
        <f t="shared" si="43"/>
        <v>4</v>
      </c>
      <c r="R151" s="1468" t="s">
        <v>3992</v>
      </c>
      <c r="S151" s="1454" t="str">
        <f>_xlfn.IFNA(VLOOKUP(T151,'69線名'!$K$4:$L$114,2, ),"")</f>
        <v>橫擔不良</v>
      </c>
      <c r="T151" s="1361" t="s">
        <v>1749</v>
      </c>
      <c r="U151" s="1455">
        <f t="shared" si="38"/>
        <v>1.6666666666669272E-2</v>
      </c>
      <c r="V151" s="1442" t="str">
        <f>_xlfn.XLOOKUP(事故!$B151,饋線資料表[饋線
代號],饋線資料表[巡修
部門],"找不到",0)</f>
        <v>二林巡修課</v>
      </c>
      <c r="W151" s="1469" t="s">
        <v>3993</v>
      </c>
      <c r="X151" s="1361"/>
      <c r="Y151" s="1366" t="s">
        <v>3397</v>
      </c>
      <c r="Z151" s="1834"/>
      <c r="AA151" s="1368"/>
      <c r="AB151" s="1369"/>
    </row>
    <row r="152" spans="1:28" s="1025" customFormat="1" ht="31.15" customHeight="1">
      <c r="A152" s="1843"/>
      <c r="B152" s="1372" t="s">
        <v>401</v>
      </c>
      <c r="C152" s="1930" t="s">
        <v>4004</v>
      </c>
      <c r="D152" s="1395">
        <v>0.91527777777777775</v>
      </c>
      <c r="E152" s="1395">
        <v>0.91805555555555562</v>
      </c>
      <c r="F152" s="1395"/>
      <c r="G152" s="1371"/>
      <c r="H152" s="1371">
        <f t="shared" si="39"/>
        <v>0</v>
      </c>
      <c r="I152" s="1444" t="str">
        <f>_xlfn.IFNA(VLOOKUP(B152,線名!$A$2:$B$689,2, ),"")</f>
        <v>全興</v>
      </c>
      <c r="J152" s="1388" t="str">
        <f>_xlfn.IFNA(VLOOKUP(B152,線名!$A$4:$C$689,3,0 ),"")</f>
        <v>IZ23</v>
      </c>
      <c r="K152" s="1372">
        <v>51</v>
      </c>
      <c r="L152" s="1372">
        <v>1</v>
      </c>
      <c r="M152" s="1372"/>
      <c r="N152" s="1372"/>
      <c r="O152" s="1372">
        <v>1</v>
      </c>
      <c r="P152" s="1445"/>
      <c r="Q152" s="1346">
        <f t="shared" si="43"/>
        <v>1</v>
      </c>
      <c r="R152" s="1466" t="s">
        <v>4006</v>
      </c>
      <c r="S152" s="1447" t="s">
        <v>3152</v>
      </c>
      <c r="T152" s="1346" t="s">
        <v>589</v>
      </c>
      <c r="U152" s="1458">
        <f t="shared" si="38"/>
        <v>6.6666666666669094E-2</v>
      </c>
      <c r="V152" s="1438" t="str">
        <f>_xlfn.XLOOKUP(事故!$B152,饋線資料表[饋線
代號],饋線資料表[巡修
部門],"找不到",0)</f>
        <v>鹿和巡修課</v>
      </c>
      <c r="W152" s="1352" t="s">
        <v>1633</v>
      </c>
      <c r="X152" s="1346">
        <v>111051834</v>
      </c>
      <c r="Y152" s="1366" t="s">
        <v>5073</v>
      </c>
      <c r="Z152" s="1827"/>
      <c r="AA152" s="1476" t="s">
        <v>4844</v>
      </c>
      <c r="AB152" s="1354"/>
    </row>
    <row r="153" spans="1:28" s="1025" customFormat="1" ht="31.15" customHeight="1">
      <c r="A153" s="1844"/>
      <c r="B153" s="1403" t="s">
        <v>721</v>
      </c>
      <c r="C153" s="1931" t="s">
        <v>4007</v>
      </c>
      <c r="D153" s="1404">
        <v>0.22152777777777777</v>
      </c>
      <c r="E153" s="1404">
        <v>0.22222222222222221</v>
      </c>
      <c r="F153" s="1404"/>
      <c r="G153" s="1405"/>
      <c r="H153" s="1405">
        <f t="shared" si="39"/>
        <v>0</v>
      </c>
      <c r="I153" s="1451" t="str">
        <f>_xlfn.IFNA(VLOOKUP(B153,線名!$A$2:$B$689,2, ),"")</f>
        <v>溪州</v>
      </c>
      <c r="J153" s="1391" t="str">
        <f>_xlfn.IFNA(VLOOKUP(B153,線名!$A$4:$C$689,3,0 ),"")</f>
        <v>路口線</v>
      </c>
      <c r="K153" s="1403">
        <v>51</v>
      </c>
      <c r="L153" s="1403">
        <v>2</v>
      </c>
      <c r="M153" s="1403"/>
      <c r="N153" s="1403">
        <v>1</v>
      </c>
      <c r="O153" s="1403">
        <v>1</v>
      </c>
      <c r="P153" s="1452"/>
      <c r="Q153" s="1361">
        <f t="shared" si="43"/>
        <v>2</v>
      </c>
      <c r="R153" s="1468" t="s">
        <v>4008</v>
      </c>
      <c r="S153" s="1454" t="s">
        <v>3088</v>
      </c>
      <c r="T153" s="1361" t="s">
        <v>3087</v>
      </c>
      <c r="U153" s="1455">
        <f t="shared" si="38"/>
        <v>1.6666666666666607E-2</v>
      </c>
      <c r="V153" s="1442" t="str">
        <f>_xlfn.XLOOKUP(事故!$B153,饋線資料表[饋線
代號],饋線資料表[巡修
部門],"找不到",0)</f>
        <v>溪州服務所</v>
      </c>
      <c r="W153" s="1359"/>
      <c r="X153" s="1361">
        <v>111051850</v>
      </c>
      <c r="Y153" s="1361"/>
      <c r="Z153" s="1834"/>
      <c r="AA153" s="1477" t="s">
        <v>4844</v>
      </c>
      <c r="AB153" s="1369"/>
    </row>
    <row r="154" spans="1:28" s="1025" customFormat="1" ht="31.15" customHeight="1">
      <c r="A154" s="1843"/>
      <c r="B154" s="1372" t="s">
        <v>221</v>
      </c>
      <c r="C154" s="1930" t="s">
        <v>4007</v>
      </c>
      <c r="D154" s="1395">
        <v>0.41388888888888892</v>
      </c>
      <c r="E154" s="1395">
        <v>0.4145833333333333</v>
      </c>
      <c r="F154" s="1395"/>
      <c r="G154" s="1371"/>
      <c r="H154" s="1371">
        <f t="shared" ref="H154:H185" si="44">G154*U154</f>
        <v>0</v>
      </c>
      <c r="I154" s="1444" t="str">
        <f>_xlfn.IFNA(VLOOKUP(B154,線名!$A$2:$B$689,2, ),"")</f>
        <v>大城</v>
      </c>
      <c r="J154" s="1388" t="str">
        <f>_xlfn.IFNA(VLOOKUP(B154,線名!$A$4:$C$689,3,0 ),"")</f>
        <v>9L28</v>
      </c>
      <c r="K154" s="1372" t="s">
        <v>1231</v>
      </c>
      <c r="L154" s="1372"/>
      <c r="M154" s="1372">
        <v>1</v>
      </c>
      <c r="N154" s="1372">
        <v>1</v>
      </c>
      <c r="O154" s="1372"/>
      <c r="P154" s="1445">
        <v>1</v>
      </c>
      <c r="Q154" s="1346">
        <f t="shared" si="43"/>
        <v>1</v>
      </c>
      <c r="R154" s="1466" t="s">
        <v>4009</v>
      </c>
      <c r="S154" s="1447" t="s">
        <v>3094</v>
      </c>
      <c r="T154" s="1346" t="s">
        <v>260</v>
      </c>
      <c r="U154" s="1458">
        <f t="shared" si="38"/>
        <v>1.6666666666665275E-2</v>
      </c>
      <c r="V154" s="1438" t="str">
        <f>_xlfn.XLOOKUP(事故!$B154,饋線資料表[饋線
代號],饋線資料表[巡修
部門],"找不到",0)</f>
        <v>二林巡修課</v>
      </c>
      <c r="W154" s="1352" t="s">
        <v>2403</v>
      </c>
      <c r="X154" s="1346"/>
      <c r="Y154" s="1366" t="s">
        <v>5073</v>
      </c>
      <c r="Z154" s="1827"/>
      <c r="AA154" s="1476" t="s">
        <v>4844</v>
      </c>
      <c r="AB154" s="1354"/>
    </row>
    <row r="155" spans="1:28" s="1025" customFormat="1" ht="31.15" customHeight="1">
      <c r="A155" s="1844"/>
      <c r="B155" s="1403" t="s">
        <v>4118</v>
      </c>
      <c r="C155" s="1931" t="s">
        <v>4007</v>
      </c>
      <c r="D155" s="1404">
        <v>0.6694444444444444</v>
      </c>
      <c r="E155" s="1404">
        <v>0.67152777777777783</v>
      </c>
      <c r="F155" s="1404"/>
      <c r="G155" s="1405"/>
      <c r="H155" s="1405">
        <f t="shared" si="44"/>
        <v>0</v>
      </c>
      <c r="I155" s="1451" t="str">
        <f>_xlfn.IFNA(VLOOKUP(B155,線名!$A$2:$B$689,2, ),"")</f>
        <v>溪州</v>
      </c>
      <c r="J155" s="1391" t="str">
        <f>_xlfn.IFNA(VLOOKUP(B155,線名!$A$4:$C$689,3,0 ),"")</f>
        <v>田頭線</v>
      </c>
      <c r="K155" s="1403" t="s">
        <v>1231</v>
      </c>
      <c r="L155" s="1403"/>
      <c r="M155" s="1403">
        <v>2</v>
      </c>
      <c r="N155" s="1403">
        <v>1</v>
      </c>
      <c r="O155" s="1403">
        <v>1</v>
      </c>
      <c r="P155" s="1452"/>
      <c r="Q155" s="1361">
        <f t="shared" si="43"/>
        <v>2</v>
      </c>
      <c r="R155" s="1468" t="s">
        <v>4010</v>
      </c>
      <c r="S155" s="1454" t="s">
        <v>3097</v>
      </c>
      <c r="T155" s="1361" t="s">
        <v>727</v>
      </c>
      <c r="U155" s="1455">
        <f t="shared" si="38"/>
        <v>5.0000000000002487E-2</v>
      </c>
      <c r="V155" s="1984" t="s">
        <v>3374</v>
      </c>
      <c r="W155" s="1367" t="s">
        <v>1858</v>
      </c>
      <c r="X155" s="1361"/>
      <c r="Y155" s="1361"/>
      <c r="Z155" s="1834"/>
      <c r="AA155" s="1477" t="s">
        <v>4844</v>
      </c>
      <c r="AB155" s="1369"/>
    </row>
    <row r="156" spans="1:28" s="1025" customFormat="1" ht="31.15" customHeight="1">
      <c r="A156" s="1843"/>
      <c r="B156" s="1372" t="s">
        <v>4022</v>
      </c>
      <c r="C156" s="1930" t="s">
        <v>4007</v>
      </c>
      <c r="D156" s="1395">
        <v>0.69513888888888886</v>
      </c>
      <c r="E156" s="1395">
        <v>0.69652777777777775</v>
      </c>
      <c r="F156" s="1395"/>
      <c r="G156" s="1371"/>
      <c r="H156" s="1371">
        <f t="shared" si="44"/>
        <v>0</v>
      </c>
      <c r="I156" s="1444" t="str">
        <f>_xlfn.IFNA(VLOOKUP(B156,線名!$A$2:$B$689,2, ),"")</f>
        <v>社頭</v>
      </c>
      <c r="J156" s="1388" t="str">
        <f>_xlfn.IFNA(VLOOKUP(B156,線名!$A$4:$C$689,3,0 ),"")</f>
        <v>IR38</v>
      </c>
      <c r="K156" s="1372" t="s">
        <v>1231</v>
      </c>
      <c r="L156" s="1372"/>
      <c r="M156" s="1372">
        <v>2</v>
      </c>
      <c r="N156" s="1372">
        <v>1</v>
      </c>
      <c r="O156" s="1372">
        <v>1</v>
      </c>
      <c r="P156" s="1445"/>
      <c r="Q156" s="1346">
        <f t="shared" si="43"/>
        <v>2</v>
      </c>
      <c r="R156" s="1466" t="s">
        <v>4011</v>
      </c>
      <c r="S156" s="1447" t="s">
        <v>3194</v>
      </c>
      <c r="T156" s="1346" t="s">
        <v>3195</v>
      </c>
      <c r="U156" s="1458">
        <f t="shared" si="38"/>
        <v>3.3333333333333215E-2</v>
      </c>
      <c r="V156" s="1438" t="str">
        <f>_xlfn.XLOOKUP(事故!$B156,饋線資料表[饋線
代號],饋線資料表[巡修
部門],"找不到",0)</f>
        <v>永靖服務所</v>
      </c>
      <c r="W156" s="1352" t="s">
        <v>1674</v>
      </c>
      <c r="X156" s="1346"/>
      <c r="Y156" s="1351" t="s">
        <v>5073</v>
      </c>
      <c r="Z156" s="1827"/>
      <c r="AA156" s="1476" t="s">
        <v>4844</v>
      </c>
      <c r="AB156" s="1354"/>
    </row>
    <row r="157" spans="1:28" s="1025" customFormat="1" ht="31.15" customHeight="1">
      <c r="A157" s="1844"/>
      <c r="B157" s="1403" t="s">
        <v>228</v>
      </c>
      <c r="C157" s="1931" t="s">
        <v>4953</v>
      </c>
      <c r="D157" s="1404">
        <v>0.73125000000000007</v>
      </c>
      <c r="E157" s="1404">
        <v>0.7319444444444444</v>
      </c>
      <c r="F157" s="1404"/>
      <c r="G157" s="1405"/>
      <c r="H157" s="1405">
        <f t="shared" si="44"/>
        <v>0</v>
      </c>
      <c r="I157" s="1451" t="str">
        <f>_xlfn.IFNA(VLOOKUP(B157,線名!$A$2:$B$689,2, ),"")</f>
        <v>大城</v>
      </c>
      <c r="J157" s="1391" t="str">
        <f>_xlfn.IFNA(VLOOKUP(B157,線名!$A$4:$C$689,3,0 ),"")</f>
        <v>9L35</v>
      </c>
      <c r="K157" s="1403">
        <v>51</v>
      </c>
      <c r="L157" s="1403">
        <v>1</v>
      </c>
      <c r="M157" s="1403"/>
      <c r="N157" s="1403">
        <v>1</v>
      </c>
      <c r="O157" s="1403"/>
      <c r="P157" s="1452">
        <v>1</v>
      </c>
      <c r="Q157" s="1361">
        <f t="shared" si="43"/>
        <v>1</v>
      </c>
      <c r="R157" s="2006" t="s">
        <v>4954</v>
      </c>
      <c r="S157" s="1454" t="s">
        <v>3110</v>
      </c>
      <c r="T157" s="1361" t="s">
        <v>728</v>
      </c>
      <c r="U157" s="1455">
        <f t="shared" si="38"/>
        <v>1.6666666666663943E-2</v>
      </c>
      <c r="V157" s="1442" t="str">
        <f>_xlfn.XLOOKUP(事故!$B157,饋線資料表[饋線
代號],饋線資料表[巡修
部門],"找不到",0)</f>
        <v>二林巡修課</v>
      </c>
      <c r="W157" s="1367" t="s">
        <v>1858</v>
      </c>
      <c r="X157" s="1361">
        <v>111060318</v>
      </c>
      <c r="Y157" s="1351" t="s">
        <v>3397</v>
      </c>
      <c r="Z157" s="2005" t="s">
        <v>5169</v>
      </c>
      <c r="AA157" s="1477" t="s">
        <v>4844</v>
      </c>
      <c r="AB157" s="1369"/>
    </row>
    <row r="158" spans="1:28" s="1025" customFormat="1" ht="31.15" customHeight="1">
      <c r="A158" s="1843"/>
      <c r="B158" s="1372" t="s">
        <v>890</v>
      </c>
      <c r="C158" s="1930" t="s">
        <v>4955</v>
      </c>
      <c r="D158" s="1395">
        <v>0.80486111111111114</v>
      </c>
      <c r="E158" s="1395">
        <v>0.80625000000000002</v>
      </c>
      <c r="F158" s="1395"/>
      <c r="G158" s="1371"/>
      <c r="H158" s="1371">
        <f t="shared" si="44"/>
        <v>0</v>
      </c>
      <c r="I158" s="1444" t="str">
        <f>_xlfn.IFNA(VLOOKUP(B158,線名!$A$2:$B$689,2, ),"")</f>
        <v>社頭</v>
      </c>
      <c r="J158" s="1388" t="str">
        <f>_xlfn.IFNA(VLOOKUP(B158,線名!$A$4:$C$689,3,0 ),"")</f>
        <v>雅果線</v>
      </c>
      <c r="K158" s="1372" t="s">
        <v>3332</v>
      </c>
      <c r="L158" s="1372"/>
      <c r="M158" s="1372">
        <v>2</v>
      </c>
      <c r="N158" s="1372">
        <v>1</v>
      </c>
      <c r="O158" s="1372"/>
      <c r="P158" s="1445"/>
      <c r="Q158" s="1346">
        <f t="shared" si="43"/>
        <v>2</v>
      </c>
      <c r="R158" s="2006" t="s">
        <v>4956</v>
      </c>
      <c r="S158" s="1447" t="s">
        <v>3088</v>
      </c>
      <c r="T158" s="1346" t="s">
        <v>3182</v>
      </c>
      <c r="U158" s="1458">
        <f t="shared" si="38"/>
        <v>3.3333333333333215E-2</v>
      </c>
      <c r="V158" s="1470" t="s">
        <v>3072</v>
      </c>
      <c r="W158" s="1344"/>
      <c r="X158" s="1346"/>
      <c r="Y158" s="1351" t="s">
        <v>5073</v>
      </c>
      <c r="Z158" s="2005" t="s">
        <v>5170</v>
      </c>
      <c r="AA158" s="1353"/>
      <c r="AB158" s="1354"/>
    </row>
    <row r="159" spans="1:28" s="1025" customFormat="1" ht="31.15" customHeight="1">
      <c r="A159" s="1844"/>
      <c r="B159" s="1403" t="s">
        <v>64</v>
      </c>
      <c r="C159" s="1931" t="s">
        <v>4964</v>
      </c>
      <c r="D159" s="1404">
        <v>0.76388888888888884</v>
      </c>
      <c r="E159" s="1404">
        <v>0.76458333333333339</v>
      </c>
      <c r="F159" s="1404"/>
      <c r="G159" s="1405"/>
      <c r="H159" s="1405">
        <f t="shared" si="44"/>
        <v>0</v>
      </c>
      <c r="I159" s="1451" t="str">
        <f>_xlfn.IFNA(VLOOKUP(B159,線名!$A$2:$B$689,2, ),"")</f>
        <v>漢寶</v>
      </c>
      <c r="J159" s="1391" t="str">
        <f>_xlfn.IFNA(VLOOKUP(B159,線名!$A$4:$C$689,3,0 ),"")</f>
        <v>9G21</v>
      </c>
      <c r="K159" s="1403" t="s">
        <v>3332</v>
      </c>
      <c r="L159" s="1403"/>
      <c r="M159" s="1403">
        <v>2</v>
      </c>
      <c r="N159" s="1403">
        <v>1</v>
      </c>
      <c r="O159" s="1403"/>
      <c r="P159" s="1452"/>
      <c r="Q159" s="1361">
        <f t="shared" si="43"/>
        <v>2</v>
      </c>
      <c r="R159" s="2006" t="s">
        <v>5108</v>
      </c>
      <c r="S159" s="1447" t="s">
        <v>3088</v>
      </c>
      <c r="T159" s="1361" t="s">
        <v>258</v>
      </c>
      <c r="U159" s="1455">
        <f t="shared" si="38"/>
        <v>1.6666666666669272E-2</v>
      </c>
      <c r="V159" s="1442" t="str">
        <f>_xlfn.XLOOKUP(事故!$B159,饋線資料表[饋線
代號],饋線資料表[巡修
部門],"找不到",0)</f>
        <v>二林巡修課</v>
      </c>
      <c r="W159" s="1469" t="s">
        <v>5225</v>
      </c>
      <c r="X159" s="1361">
        <v>111060469</v>
      </c>
      <c r="Y159" s="1351" t="s">
        <v>5073</v>
      </c>
      <c r="Z159" s="2005" t="s">
        <v>5168</v>
      </c>
      <c r="AA159" s="1368"/>
      <c r="AB159" s="1369"/>
    </row>
    <row r="160" spans="1:28" s="1025" customFormat="1" ht="31.15" customHeight="1">
      <c r="A160" s="1843"/>
      <c r="B160" s="1372" t="s">
        <v>3021</v>
      </c>
      <c r="C160" s="1930" t="s">
        <v>5157</v>
      </c>
      <c r="D160" s="1395">
        <v>0.67569444444444438</v>
      </c>
      <c r="E160" s="1395">
        <v>0.67708333333333337</v>
      </c>
      <c r="F160" s="1395"/>
      <c r="G160" s="1371"/>
      <c r="H160" s="1371">
        <f t="shared" si="44"/>
        <v>0</v>
      </c>
      <c r="I160" s="1444" t="str">
        <f>_xlfn.IFNA(VLOOKUP(B160,線名!$A$2:$B$689,2, ),"")</f>
        <v>彰竹</v>
      </c>
      <c r="J160" s="1388" t="str">
        <f>_xlfn.IFNA(VLOOKUP(B160,線名!$A$4:$C$689,3,0 ),"")</f>
        <v>9N29</v>
      </c>
      <c r="K160" s="1372" t="s">
        <v>1231</v>
      </c>
      <c r="L160" s="1372"/>
      <c r="M160" s="1372"/>
      <c r="N160" s="1372"/>
      <c r="O160" s="1372">
        <v>1</v>
      </c>
      <c r="P160" s="1445"/>
      <c r="Q160" s="1346" t="str">
        <f t="shared" si="43"/>
        <v/>
      </c>
      <c r="R160" s="2006" t="s">
        <v>5158</v>
      </c>
      <c r="S160" s="1447" t="s">
        <v>3132</v>
      </c>
      <c r="T160" s="1346" t="s">
        <v>3872</v>
      </c>
      <c r="U160" s="1458">
        <f t="shared" si="38"/>
        <v>3.3333333333335879E-2</v>
      </c>
      <c r="V160" s="1438" t="str">
        <f>_xlfn.XLOOKUP(事故!$B160,饋線資料表[饋線
代號],饋線資料表[巡修
部門],"找不到",0)</f>
        <v>市區巡修課</v>
      </c>
      <c r="W160" s="1367" t="s">
        <v>1858</v>
      </c>
      <c r="X160" s="1346"/>
      <c r="Y160" s="1346"/>
      <c r="Z160" s="1827"/>
      <c r="AA160" s="1353"/>
      <c r="AB160" s="1354"/>
    </row>
    <row r="161" spans="1:28" s="1025" customFormat="1" ht="31.15" customHeight="1">
      <c r="A161" s="1844"/>
      <c r="B161" s="1403" t="s">
        <v>1325</v>
      </c>
      <c r="C161" s="1931" t="s">
        <v>5157</v>
      </c>
      <c r="D161" s="1404">
        <v>0.71875</v>
      </c>
      <c r="E161" s="1404">
        <v>0.72013888888888899</v>
      </c>
      <c r="F161" s="1404"/>
      <c r="G161" s="1405"/>
      <c r="H161" s="1405">
        <f t="shared" si="44"/>
        <v>0</v>
      </c>
      <c r="I161" s="1451" t="str">
        <f>_xlfn.IFNA(VLOOKUP(B161,線名!$A$2:$B$689,2, ),"")</f>
        <v>漢寶</v>
      </c>
      <c r="J161" s="1391" t="str">
        <f>_xlfn.IFNA(VLOOKUP(B161,線名!$A$4:$C$689,3,0 ),"")</f>
        <v>9G36</v>
      </c>
      <c r="K161" s="1403">
        <v>51</v>
      </c>
      <c r="L161" s="1403"/>
      <c r="M161" s="1403"/>
      <c r="N161" s="1403"/>
      <c r="O161" s="1403">
        <v>1</v>
      </c>
      <c r="P161" s="1452"/>
      <c r="Q161" s="1361" t="str">
        <f t="shared" si="43"/>
        <v/>
      </c>
      <c r="R161" s="2006" t="s">
        <v>5163</v>
      </c>
      <c r="S161" s="1454" t="s">
        <v>3167</v>
      </c>
      <c r="T161" s="1361" t="s">
        <v>643</v>
      </c>
      <c r="U161" s="1455">
        <f t="shared" si="38"/>
        <v>3.3333333333335879E-2</v>
      </c>
      <c r="V161" s="1442" t="str">
        <f>_xlfn.XLOOKUP(事故!$B161,饋線資料表[饋線
代號],饋線資料表[巡修
部門],"找不到",0)</f>
        <v>鹿和巡修課</v>
      </c>
      <c r="W161" s="1359"/>
      <c r="X161" s="1361"/>
      <c r="Y161" s="1361"/>
      <c r="Z161" s="1834"/>
      <c r="AA161" s="1368"/>
      <c r="AB161" s="1369"/>
    </row>
    <row r="162" spans="1:28" s="1025" customFormat="1" ht="31.15" customHeight="1">
      <c r="A162" s="1843"/>
      <c r="B162" s="1372" t="s">
        <v>57</v>
      </c>
      <c r="C162" s="1930" t="s">
        <v>5160</v>
      </c>
      <c r="D162" s="1395">
        <v>0.2388888888888889</v>
      </c>
      <c r="E162" s="1395"/>
      <c r="F162" s="1395"/>
      <c r="G162" s="1371"/>
      <c r="H162" s="1371">
        <f t="shared" si="44"/>
        <v>0</v>
      </c>
      <c r="I162" s="1444" t="str">
        <f>_xlfn.IFNA(VLOOKUP(B162,線名!$A$2:$B$689,2, ),"")</f>
        <v>二林</v>
      </c>
      <c r="J162" s="1388" t="str">
        <f>_xlfn.IFNA(VLOOKUP(B162,線名!$A$4:$C$689,3,0 ),"")</f>
        <v>東興線</v>
      </c>
      <c r="K162" s="1372" t="s">
        <v>3332</v>
      </c>
      <c r="L162" s="1372"/>
      <c r="M162" s="1372">
        <v>1</v>
      </c>
      <c r="N162" s="1372"/>
      <c r="O162" s="1372">
        <v>1</v>
      </c>
      <c r="P162" s="1445"/>
      <c r="Q162" s="1346">
        <f t="shared" si="43"/>
        <v>1</v>
      </c>
      <c r="R162" s="2006" t="s">
        <v>5161</v>
      </c>
      <c r="S162" s="1447" t="s">
        <v>3088</v>
      </c>
      <c r="T162" s="1346" t="s">
        <v>3087</v>
      </c>
      <c r="U162" s="1458">
        <f t="shared" si="38"/>
        <v>-5.7333333333333334</v>
      </c>
      <c r="V162" s="1438" t="str">
        <f>_xlfn.XLOOKUP(事故!$B162,饋線資料表[饋線
代號],饋線資料表[巡修
部門],"找不到",0)</f>
        <v>二林巡修課</v>
      </c>
      <c r="W162" s="2023" t="s">
        <v>5233</v>
      </c>
      <c r="X162" s="1346"/>
      <c r="Y162" s="1346"/>
      <c r="Z162" s="1827"/>
      <c r="AA162" s="1353"/>
      <c r="AB162" s="1354"/>
    </row>
    <row r="163" spans="1:28" s="1025" customFormat="1" ht="31.15" customHeight="1">
      <c r="A163" s="1844"/>
      <c r="B163" s="1403" t="s">
        <v>1458</v>
      </c>
      <c r="C163" s="1931" t="s">
        <v>5212</v>
      </c>
      <c r="D163" s="1404">
        <v>0.20347222222222219</v>
      </c>
      <c r="E163" s="1404">
        <v>0.20486111111111113</v>
      </c>
      <c r="F163" s="1404"/>
      <c r="G163" s="1405"/>
      <c r="H163" s="1405">
        <f t="shared" si="44"/>
        <v>0</v>
      </c>
      <c r="I163" s="1451" t="str">
        <f>_xlfn.IFNA(VLOOKUP(B163,線名!$A$2:$B$689,2, ),"")</f>
        <v>芳苑</v>
      </c>
      <c r="J163" s="1391" t="str">
        <f>_xlfn.IFNA(VLOOKUP(B163,線名!$A$4:$C$689,3,0 ),"")</f>
        <v>芳北線</v>
      </c>
      <c r="K163" s="1403">
        <v>51</v>
      </c>
      <c r="L163" s="1403">
        <v>1</v>
      </c>
      <c r="M163" s="1403"/>
      <c r="N163" s="1403">
        <v>1</v>
      </c>
      <c r="O163" s="1403">
        <v>1</v>
      </c>
      <c r="P163" s="1452"/>
      <c r="Q163" s="1361">
        <f t="shared" si="43"/>
        <v>1</v>
      </c>
      <c r="R163" s="2006" t="s">
        <v>5213</v>
      </c>
      <c r="S163" s="1454" t="s">
        <v>3088</v>
      </c>
      <c r="T163" s="1361" t="s">
        <v>3087</v>
      </c>
      <c r="U163" s="1455">
        <f t="shared" si="38"/>
        <v>3.3333333333334547E-2</v>
      </c>
      <c r="V163" s="1442" t="str">
        <f>_xlfn.XLOOKUP(事故!$B163,饋線資料表[饋線
代號],饋線資料表[巡修
部門],"找不到",0)</f>
        <v>二林巡修課</v>
      </c>
      <c r="W163" s="1359"/>
      <c r="X163" s="1361"/>
      <c r="Y163" s="1361"/>
      <c r="Z163" s="1834"/>
      <c r="AA163" s="1368"/>
      <c r="AB163" s="1369"/>
    </row>
    <row r="164" spans="1:28" s="1025" customFormat="1" ht="31.15" customHeight="1">
      <c r="A164" s="1843"/>
      <c r="B164" s="1372" t="s">
        <v>552</v>
      </c>
      <c r="C164" s="1930" t="s">
        <v>5253</v>
      </c>
      <c r="D164" s="1395">
        <v>0.65833333333333333</v>
      </c>
      <c r="E164" s="1395">
        <v>0.69236111111111109</v>
      </c>
      <c r="F164" s="1395"/>
      <c r="G164" s="1371"/>
      <c r="H164" s="1371">
        <f t="shared" si="44"/>
        <v>0</v>
      </c>
      <c r="I164" s="1444" t="str">
        <f>_xlfn.IFNA(VLOOKUP(B164,線名!$A$2:$B$689,2, ),"")</f>
        <v>鹿西</v>
      </c>
      <c r="J164" s="1388" t="str">
        <f>_xlfn.IFNA(VLOOKUP(B164,線名!$A$4:$C$689,3,0 ),"")</f>
        <v>9F66</v>
      </c>
      <c r="K164" s="1372">
        <v>51</v>
      </c>
      <c r="L164" s="1372">
        <v>1</v>
      </c>
      <c r="M164" s="1372"/>
      <c r="N164" s="1372"/>
      <c r="O164" s="1372">
        <v>1</v>
      </c>
      <c r="P164" s="1445"/>
      <c r="Q164" s="1346">
        <f t="shared" si="43"/>
        <v>1</v>
      </c>
      <c r="R164" s="2006" t="s">
        <v>5254</v>
      </c>
      <c r="S164" s="1447" t="e">
        <v>#N/A</v>
      </c>
      <c r="T164" s="1346"/>
      <c r="U164" s="1458">
        <f t="shared" si="38"/>
        <v>0.81666666666666643</v>
      </c>
      <c r="V164" s="1438" t="str">
        <f>_xlfn.XLOOKUP(事故!$B164,饋線資料表[饋線
代號],饋線資料表[巡修
部門],"找不到",0)</f>
        <v>鹿和巡修課</v>
      </c>
      <c r="W164" s="1344"/>
      <c r="X164" s="1346"/>
      <c r="Y164" s="1346"/>
      <c r="Z164" s="1827"/>
      <c r="AA164" s="1353"/>
      <c r="AB164" s="1354"/>
    </row>
    <row r="165" spans="1:28" s="1025" customFormat="1" ht="31.15" customHeight="1">
      <c r="A165" s="1844"/>
      <c r="B165" s="1403" t="s">
        <v>310</v>
      </c>
      <c r="C165" s="1931" t="s">
        <v>5255</v>
      </c>
      <c r="D165" s="1404">
        <v>0.57638888888888895</v>
      </c>
      <c r="E165" s="1404">
        <v>0.57777777777777783</v>
      </c>
      <c r="F165" s="1404"/>
      <c r="G165" s="1405"/>
      <c r="H165" s="1405">
        <f t="shared" si="44"/>
        <v>0</v>
      </c>
      <c r="I165" s="1451" t="str">
        <f>_xlfn.IFNA(VLOOKUP(B165,線名!$A$2:$B$689,2, ),"")</f>
        <v>二林</v>
      </c>
      <c r="J165" s="1391" t="str">
        <f>_xlfn.IFNA(VLOOKUP(B165,線名!$A$4:$C$689,3,0 ),"")</f>
        <v>永安線</v>
      </c>
      <c r="K165" s="1403">
        <v>51</v>
      </c>
      <c r="L165" s="1403">
        <v>1</v>
      </c>
      <c r="M165" s="1403"/>
      <c r="N165" s="1403">
        <v>1</v>
      </c>
      <c r="O165" s="1403">
        <v>1</v>
      </c>
      <c r="P165" s="1452"/>
      <c r="Q165" s="1361">
        <f t="shared" si="43"/>
        <v>1</v>
      </c>
      <c r="R165" s="1468" t="s">
        <v>5375</v>
      </c>
      <c r="S165" s="1454" t="s">
        <v>3181</v>
      </c>
      <c r="T165" s="1361" t="s">
        <v>5376</v>
      </c>
      <c r="U165" s="1455">
        <f t="shared" si="38"/>
        <v>3.3333333333333215E-2</v>
      </c>
      <c r="V165" s="1442" t="str">
        <f>_xlfn.XLOOKUP(事故!$B165,饋線資料表[饋線
代號],饋線資料表[巡修
部門],"找不到",0)</f>
        <v>二林巡修課</v>
      </c>
      <c r="W165" s="1359"/>
      <c r="X165" s="1361"/>
      <c r="Y165" s="1361"/>
      <c r="Z165" s="1834"/>
      <c r="AA165" s="1368"/>
      <c r="AB165" s="1369"/>
    </row>
    <row r="166" spans="1:28" s="1025" customFormat="1" ht="31.15" customHeight="1">
      <c r="A166" s="1843"/>
      <c r="B166" s="1372" t="s">
        <v>320</v>
      </c>
      <c r="C166" s="1930" t="s">
        <v>5377</v>
      </c>
      <c r="D166" s="1395">
        <v>0.68541666666666667</v>
      </c>
      <c r="E166" s="1395">
        <v>0.68611111111111101</v>
      </c>
      <c r="F166" s="1395"/>
      <c r="G166" s="1371"/>
      <c r="H166" s="1371">
        <f t="shared" si="44"/>
        <v>0</v>
      </c>
      <c r="I166" s="1444" t="str">
        <f>_xlfn.IFNA(VLOOKUP(B166,線名!$A$2:$B$689,2, ),"")</f>
        <v>草湖</v>
      </c>
      <c r="J166" s="1388" t="str">
        <f>_xlfn.IFNA(VLOOKUP(B166,線名!$A$4:$C$689,3,0 ),"")</f>
        <v>竹寮線</v>
      </c>
      <c r="K166" s="1372">
        <v>51</v>
      </c>
      <c r="L166" s="1372">
        <v>1</v>
      </c>
      <c r="M166" s="1372"/>
      <c r="N166" s="1372"/>
      <c r="O166" s="1372">
        <v>1</v>
      </c>
      <c r="P166" s="1445"/>
      <c r="Q166" s="1346">
        <f t="shared" si="43"/>
        <v>1</v>
      </c>
      <c r="R166" s="1466" t="s">
        <v>5378</v>
      </c>
      <c r="S166" s="1447" t="s">
        <v>3132</v>
      </c>
      <c r="T166" s="1346" t="s">
        <v>3872</v>
      </c>
      <c r="U166" s="1458">
        <f t="shared" si="38"/>
        <v>1.6666666666663943E-2</v>
      </c>
      <c r="V166" s="1438" t="str">
        <f>_xlfn.XLOOKUP(事故!$B166,饋線資料表[饋線
代號],饋線資料表[巡修
部門],"找不到",0)</f>
        <v>二林巡修課</v>
      </c>
      <c r="W166" s="1344"/>
      <c r="X166" s="1346"/>
      <c r="Y166" s="1346"/>
      <c r="Z166" s="1827"/>
      <c r="AA166" s="1353"/>
      <c r="AB166" s="1354"/>
    </row>
    <row r="167" spans="1:28" s="1025" customFormat="1" ht="31.15" customHeight="1">
      <c r="A167" s="1844"/>
      <c r="B167" s="1403" t="s">
        <v>238</v>
      </c>
      <c r="C167" s="1931" t="s">
        <v>5377</v>
      </c>
      <c r="D167" s="1404">
        <v>0.68541666666666667</v>
      </c>
      <c r="E167" s="1404">
        <v>0.68680555555555556</v>
      </c>
      <c r="F167" s="1404"/>
      <c r="G167" s="1405"/>
      <c r="H167" s="1405">
        <f t="shared" si="44"/>
        <v>0</v>
      </c>
      <c r="I167" s="1451" t="str">
        <f>_xlfn.IFNA(VLOOKUP(B167,線名!$A$2:$B$689,2, ),"")</f>
        <v>彰林</v>
      </c>
      <c r="J167" s="1391" t="str">
        <f>_xlfn.IFNA(VLOOKUP(B167,線名!$A$4:$C$689,3,0 ),"")</f>
        <v>9M24</v>
      </c>
      <c r="K167" s="1403">
        <v>51</v>
      </c>
      <c r="L167" s="1403">
        <v>1</v>
      </c>
      <c r="M167" s="1403"/>
      <c r="N167" s="1403"/>
      <c r="O167" s="1403">
        <v>1</v>
      </c>
      <c r="P167" s="1452"/>
      <c r="Q167" s="1361">
        <f t="shared" si="43"/>
        <v>1</v>
      </c>
      <c r="R167" s="1468" t="s">
        <v>5378</v>
      </c>
      <c r="S167" s="1454" t="s">
        <v>3132</v>
      </c>
      <c r="T167" s="1361" t="s">
        <v>3872</v>
      </c>
      <c r="U167" s="1455">
        <f t="shared" si="38"/>
        <v>3.3333333333333215E-2</v>
      </c>
      <c r="V167" s="1442" t="str">
        <f>_xlfn.XLOOKUP(事故!$B167,饋線資料表[饋線
代號],饋線資料表[巡修
部門],"找不到",0)</f>
        <v>員林巡修課</v>
      </c>
      <c r="W167" s="1359"/>
      <c r="X167" s="1361"/>
      <c r="Y167" s="1361"/>
      <c r="Z167" s="1834"/>
      <c r="AA167" s="1368"/>
      <c r="AB167" s="1369"/>
    </row>
    <row r="168" spans="1:28" s="1025" customFormat="1" ht="31.15" customHeight="1">
      <c r="A168" s="1843"/>
      <c r="B168" s="1372" t="s">
        <v>1223</v>
      </c>
      <c r="C168" s="1930" t="s">
        <v>5377</v>
      </c>
      <c r="D168" s="1395">
        <v>0.69236111111111109</v>
      </c>
      <c r="E168" s="1395">
        <v>0.69444444444444453</v>
      </c>
      <c r="F168" s="1395"/>
      <c r="G168" s="1371"/>
      <c r="H168" s="1371">
        <f t="shared" si="44"/>
        <v>0</v>
      </c>
      <c r="I168" s="1444" t="str">
        <f>_xlfn.IFNA(VLOOKUP(B168,線名!$A$2:$B$689,2, ),"")</f>
        <v>埔鹽</v>
      </c>
      <c r="J168" s="1388" t="str">
        <f>_xlfn.IFNA(VLOOKUP(B168,線名!$A$4:$C$689,3,0 ),"")</f>
        <v>9J22</v>
      </c>
      <c r="K168" s="1372" t="s">
        <v>3332</v>
      </c>
      <c r="L168" s="1372">
        <v>1</v>
      </c>
      <c r="M168" s="1372"/>
      <c r="N168" s="1372"/>
      <c r="O168" s="1372">
        <v>1</v>
      </c>
      <c r="P168" s="1445"/>
      <c r="Q168" s="1346">
        <f t="shared" si="43"/>
        <v>1</v>
      </c>
      <c r="R168" s="1466" t="s">
        <v>5379</v>
      </c>
      <c r="S168" s="1447" t="s">
        <v>3132</v>
      </c>
      <c r="T168" s="1346" t="s">
        <v>3872</v>
      </c>
      <c r="U168" s="1458">
        <f t="shared" si="38"/>
        <v>5.0000000000002487E-2</v>
      </c>
      <c r="V168" s="1438" t="str">
        <f>_xlfn.XLOOKUP(事故!$B168,饋線資料表[饋線
代號],饋線資料表[巡修
部門],"找不到",0)</f>
        <v>員林巡修課</v>
      </c>
      <c r="W168" s="1344"/>
      <c r="X168" s="1346"/>
      <c r="Y168" s="1346"/>
      <c r="Z168" s="1827"/>
      <c r="AA168" s="1353"/>
      <c r="AB168" s="1354"/>
    </row>
    <row r="169" spans="1:28" s="1025" customFormat="1" ht="31.15" customHeight="1">
      <c r="A169" s="1844"/>
      <c r="B169" s="1403" t="s">
        <v>1432</v>
      </c>
      <c r="C169" s="1931" t="s">
        <v>5377</v>
      </c>
      <c r="D169" s="1404">
        <v>0.69236111111111109</v>
      </c>
      <c r="E169" s="1404">
        <v>0.69305555555555554</v>
      </c>
      <c r="F169" s="1404"/>
      <c r="G169" s="1405"/>
      <c r="H169" s="1405">
        <f t="shared" si="44"/>
        <v>0</v>
      </c>
      <c r="I169" s="1451" t="str">
        <f>_xlfn.IFNA(VLOOKUP(B169,線名!$A$2:$B$689,2, ),"")</f>
        <v>溪湖</v>
      </c>
      <c r="J169" s="1391" t="str">
        <f>_xlfn.IFNA(VLOOKUP(B169,線名!$A$4:$C$689,3,0 ),"")</f>
        <v>湖北線</v>
      </c>
      <c r="K169" s="1403" t="s">
        <v>3332</v>
      </c>
      <c r="L169" s="1403">
        <v>1</v>
      </c>
      <c r="M169" s="1403"/>
      <c r="N169" s="1403"/>
      <c r="O169" s="1403">
        <v>1</v>
      </c>
      <c r="P169" s="1452"/>
      <c r="Q169" s="1361">
        <f t="shared" si="43"/>
        <v>1</v>
      </c>
      <c r="R169" s="1468" t="s">
        <v>5379</v>
      </c>
      <c r="S169" s="1454" t="s">
        <v>3132</v>
      </c>
      <c r="T169" s="1361" t="s">
        <v>3872</v>
      </c>
      <c r="U169" s="1455">
        <f t="shared" si="38"/>
        <v>1.6666666666666607E-2</v>
      </c>
      <c r="V169" s="1442" t="str">
        <f>_xlfn.XLOOKUP(事故!$B169,饋線資料表[饋線
代號],饋線資料表[巡修
部門],"找不到",0)</f>
        <v>員林巡修課</v>
      </c>
      <c r="W169" s="1359"/>
      <c r="X169" s="1361"/>
      <c r="Y169" s="1361"/>
      <c r="Z169" s="1834"/>
      <c r="AA169" s="1368"/>
      <c r="AB169" s="1369"/>
    </row>
    <row r="170" spans="1:28" s="1025" customFormat="1" ht="31.15" customHeight="1">
      <c r="A170" s="1843"/>
      <c r="B170" s="1372" t="s">
        <v>1324</v>
      </c>
      <c r="C170" s="1930" t="s">
        <v>5377</v>
      </c>
      <c r="D170" s="1395">
        <v>0.71805555555555556</v>
      </c>
      <c r="E170" s="1395">
        <v>0.71875</v>
      </c>
      <c r="F170" s="1395"/>
      <c r="G170" s="1371"/>
      <c r="H170" s="1371">
        <f t="shared" si="44"/>
        <v>0</v>
      </c>
      <c r="I170" s="1444" t="str">
        <f>_xlfn.IFNA(VLOOKUP(B170,線名!$A$2:$B$689,2, ),"")</f>
        <v>漢寶</v>
      </c>
      <c r="J170" s="1388" t="str">
        <f>_xlfn.IFNA(VLOOKUP(B170,線名!$A$4:$C$689,3,0 ),"")</f>
        <v>9G35</v>
      </c>
      <c r="K170" s="1372">
        <v>51</v>
      </c>
      <c r="L170" s="1372">
        <v>1</v>
      </c>
      <c r="M170" s="1372"/>
      <c r="N170" s="1372"/>
      <c r="O170" s="1372">
        <v>1</v>
      </c>
      <c r="P170" s="1445"/>
      <c r="Q170" s="1346">
        <f t="shared" si="43"/>
        <v>1</v>
      </c>
      <c r="R170" s="1466" t="s">
        <v>5380</v>
      </c>
      <c r="S170" s="1447" t="s">
        <v>3132</v>
      </c>
      <c r="T170" s="1346" t="s">
        <v>3872</v>
      </c>
      <c r="U170" s="1458">
        <f t="shared" si="38"/>
        <v>1.6666666666666607E-2</v>
      </c>
      <c r="V170" s="1438" t="str">
        <f>_xlfn.XLOOKUP(事故!$B170,饋線資料表[饋線
代號],饋線資料表[巡修
部門],"找不到",0)</f>
        <v>鹿和巡修課</v>
      </c>
      <c r="W170" s="1344"/>
      <c r="X170" s="1346"/>
      <c r="Y170" s="1346"/>
      <c r="Z170" s="1827"/>
      <c r="AA170" s="1353"/>
      <c r="AB170" s="1354"/>
    </row>
    <row r="171" spans="1:28" s="1025" customFormat="1" ht="31.15" customHeight="1">
      <c r="A171" s="1844"/>
      <c r="B171" s="1403" t="s">
        <v>1334</v>
      </c>
      <c r="C171" s="1931" t="s">
        <v>5377</v>
      </c>
      <c r="D171" s="1404">
        <v>0.73402777777777783</v>
      </c>
      <c r="E171" s="1404">
        <v>0.73472222222222217</v>
      </c>
      <c r="F171" s="1404"/>
      <c r="G171" s="1405"/>
      <c r="H171" s="1405">
        <f t="shared" si="44"/>
        <v>0</v>
      </c>
      <c r="I171" s="1451" t="str">
        <f>_xlfn.IFNA(VLOOKUP(B171,線名!$A$2:$B$689,2, ),"")</f>
        <v>草湖</v>
      </c>
      <c r="J171" s="1391" t="str">
        <f>_xlfn.IFNA(VLOOKUP(B171,線名!$A$4:$C$689,3,0 ),"")</f>
        <v>八甲線</v>
      </c>
      <c r="K171" s="1403">
        <v>51</v>
      </c>
      <c r="L171" s="1403">
        <v>1</v>
      </c>
      <c r="M171" s="1403"/>
      <c r="N171" s="1403"/>
      <c r="O171" s="1403">
        <v>1</v>
      </c>
      <c r="P171" s="1452"/>
      <c r="Q171" s="1361">
        <f t="shared" si="43"/>
        <v>1</v>
      </c>
      <c r="R171" s="1468"/>
      <c r="S171" s="1454" t="e">
        <v>#N/A</v>
      </c>
      <c r="T171" s="1361"/>
      <c r="U171" s="1455">
        <f t="shared" si="38"/>
        <v>1.6666666666663943E-2</v>
      </c>
      <c r="V171" s="1442" t="str">
        <f>_xlfn.XLOOKUP(事故!$B171,饋線資料表[饋線
代號],饋線資料表[巡修
部門],"找不到",0)</f>
        <v>二林巡修課</v>
      </c>
      <c r="W171" s="1359"/>
      <c r="X171" s="1361"/>
      <c r="Y171" s="1361"/>
      <c r="Z171" s="1834"/>
      <c r="AA171" s="1368"/>
      <c r="AB171" s="1369"/>
    </row>
    <row r="172" spans="1:28" s="1025" customFormat="1" ht="31.15" customHeight="1">
      <c r="A172" s="1843"/>
      <c r="B172" s="1372" t="s">
        <v>101</v>
      </c>
      <c r="C172" s="1930" t="s">
        <v>5381</v>
      </c>
      <c r="D172" s="1395">
        <v>0.25416666666666665</v>
      </c>
      <c r="E172" s="1395">
        <v>0.25555555555555559</v>
      </c>
      <c r="F172" s="1395"/>
      <c r="G172" s="1371"/>
      <c r="H172" s="1371">
        <f t="shared" si="44"/>
        <v>0</v>
      </c>
      <c r="I172" s="1444" t="str">
        <f>_xlfn.IFNA(VLOOKUP(B172,線名!$A$2:$B$689,2, ),"")</f>
        <v>漢寶</v>
      </c>
      <c r="J172" s="1388" t="str">
        <f>_xlfn.IFNA(VLOOKUP(B172,線名!$A$4:$C$689,3,0 ),"")</f>
        <v>9G24</v>
      </c>
      <c r="K172" s="1372" t="s">
        <v>3091</v>
      </c>
      <c r="L172" s="1372"/>
      <c r="M172" s="1372">
        <v>2</v>
      </c>
      <c r="N172" s="1372"/>
      <c r="O172" s="1372">
        <v>1</v>
      </c>
      <c r="P172" s="1445"/>
      <c r="Q172" s="1346">
        <f t="shared" si="43"/>
        <v>2</v>
      </c>
      <c r="R172" s="1466"/>
      <c r="S172" s="1447" t="e">
        <v>#N/A</v>
      </c>
      <c r="T172" s="1346"/>
      <c r="U172" s="1458">
        <f t="shared" si="38"/>
        <v>3.3333333333334547E-2</v>
      </c>
      <c r="V172" s="1438" t="str">
        <f>_xlfn.XLOOKUP(事故!$B172,饋線資料表[饋線
代號],饋線資料表[巡修
部門],"找不到",0)</f>
        <v>鹿和巡修課</v>
      </c>
      <c r="W172" s="1344"/>
      <c r="X172" s="1346"/>
      <c r="Y172" s="1346"/>
      <c r="Z172" s="1827"/>
      <c r="AA172" s="1353"/>
      <c r="AB172" s="1354"/>
    </row>
    <row r="173" spans="1:28" s="1025" customFormat="1" ht="31.15" customHeight="1">
      <c r="A173" s="1844"/>
      <c r="B173" s="1403"/>
      <c r="C173" s="1478"/>
      <c r="D173" s="1404"/>
      <c r="E173" s="1404"/>
      <c r="F173" s="1404"/>
      <c r="G173" s="1405"/>
      <c r="H173" s="1405">
        <f t="shared" si="44"/>
        <v>0</v>
      </c>
      <c r="I173" s="1451" t="str">
        <f>_xlfn.IFNA(VLOOKUP(B173,線名!$A$2:$B$689,2, ),"")</f>
        <v/>
      </c>
      <c r="J173" s="1391" t="str">
        <f>_xlfn.IFNA(VLOOKUP(B173,線名!$A$4:$C$689,3,0 ),"")</f>
        <v/>
      </c>
      <c r="K173" s="1403"/>
      <c r="L173" s="1403"/>
      <c r="M173" s="1403"/>
      <c r="N173" s="1403"/>
      <c r="O173" s="1403"/>
      <c r="P173" s="1452"/>
      <c r="Q173" s="1361" t="str">
        <f t="shared" si="43"/>
        <v/>
      </c>
      <c r="R173" s="1468"/>
      <c r="S173" s="1454"/>
      <c r="T173" s="1361"/>
      <c r="U173" s="1455">
        <f t="shared" si="38"/>
        <v>0</v>
      </c>
      <c r="V173" s="1442" t="str">
        <f>_xlfn.XLOOKUP(事故!$B173,饋線資料表[饋線
代號],饋線資料表[巡修
部門],"找不到",0)</f>
        <v>找不到</v>
      </c>
      <c r="W173" s="1359"/>
      <c r="X173" s="1361"/>
      <c r="Y173" s="1361"/>
      <c r="Z173" s="1834"/>
      <c r="AA173" s="1368"/>
      <c r="AB173" s="1369"/>
    </row>
    <row r="174" spans="1:28" s="1025" customFormat="1" ht="31.15" customHeight="1">
      <c r="A174" s="1843"/>
      <c r="B174" s="1372"/>
      <c r="C174" s="1479"/>
      <c r="D174" s="1395"/>
      <c r="E174" s="1395"/>
      <c r="F174" s="1395"/>
      <c r="G174" s="1371"/>
      <c r="H174" s="1371">
        <f t="shared" si="44"/>
        <v>0</v>
      </c>
      <c r="I174" s="1444" t="str">
        <f>_xlfn.IFNA(VLOOKUP(B174,線名!$A$2:$B$689,2, ),"")</f>
        <v/>
      </c>
      <c r="J174" s="1388" t="str">
        <f>_xlfn.IFNA(VLOOKUP(B174,線名!$A$4:$C$689,3,0 ),"")</f>
        <v/>
      </c>
      <c r="K174" s="1372"/>
      <c r="L174" s="1372"/>
      <c r="M174" s="1372"/>
      <c r="N174" s="1372"/>
      <c r="O174" s="1372"/>
      <c r="P174" s="1445"/>
      <c r="Q174" s="1346" t="str">
        <f t="shared" si="43"/>
        <v/>
      </c>
      <c r="R174" s="1466"/>
      <c r="S174" s="1447" t="str">
        <f>_xlfn.IFNA(VLOOKUP(T174,'69線名'!$K$4:$L$114,2, ),"")</f>
        <v/>
      </c>
      <c r="T174" s="1346"/>
      <c r="U174" s="1458">
        <f t="shared" si="38"/>
        <v>0</v>
      </c>
      <c r="V174" s="1438" t="str">
        <f>_xlfn.XLOOKUP(事故!$B174,饋線資料表[饋線
代號],饋線資料表[巡修
部門],"找不到",0)</f>
        <v>找不到</v>
      </c>
      <c r="W174" s="1344"/>
      <c r="X174" s="1346"/>
      <c r="Y174" s="1346"/>
      <c r="Z174" s="1827"/>
      <c r="AA174" s="1353"/>
      <c r="AB174" s="1354"/>
    </row>
    <row r="175" spans="1:28" s="1025" customFormat="1" ht="31.15" customHeight="1">
      <c r="A175" s="1844"/>
      <c r="B175" s="1403"/>
      <c r="C175" s="1478"/>
      <c r="D175" s="1404"/>
      <c r="E175" s="1404"/>
      <c r="F175" s="1404"/>
      <c r="G175" s="1405"/>
      <c r="H175" s="1405">
        <f t="shared" si="44"/>
        <v>0</v>
      </c>
      <c r="I175" s="1451" t="str">
        <f>_xlfn.IFNA(VLOOKUP(B175,線名!$A$2:$B$689,2, ),"")</f>
        <v/>
      </c>
      <c r="J175" s="1391" t="str">
        <f>_xlfn.IFNA(VLOOKUP(B175,線名!$A$4:$C$689,3,0 ),"")</f>
        <v/>
      </c>
      <c r="K175" s="1403"/>
      <c r="L175" s="1403"/>
      <c r="M175" s="1403"/>
      <c r="N175" s="1403"/>
      <c r="O175" s="1403"/>
      <c r="P175" s="1452"/>
      <c r="Q175" s="1361" t="str">
        <f t="shared" si="43"/>
        <v/>
      </c>
      <c r="R175" s="1468"/>
      <c r="S175" s="1454" t="str">
        <f>_xlfn.IFNA(VLOOKUP(T175,'69線名'!$K$4:$L$114,2, ),"")</f>
        <v/>
      </c>
      <c r="T175" s="1361"/>
      <c r="U175" s="1455">
        <f t="shared" si="38"/>
        <v>0</v>
      </c>
      <c r="V175" s="1442" t="str">
        <f>_xlfn.XLOOKUP(事故!$B175,饋線資料表[饋線
代號],饋線資料表[巡修
部門],"找不到",0)</f>
        <v>找不到</v>
      </c>
      <c r="W175" s="1359"/>
      <c r="X175" s="1361"/>
      <c r="Y175" s="1361"/>
      <c r="Z175" s="1834"/>
      <c r="AA175" s="1368"/>
      <c r="AB175" s="1369"/>
    </row>
    <row r="176" spans="1:28" s="1025" customFormat="1" ht="31.15" customHeight="1">
      <c r="A176" s="1843"/>
      <c r="B176" s="1372"/>
      <c r="C176" s="1479"/>
      <c r="D176" s="1395"/>
      <c r="E176" s="1395"/>
      <c r="F176" s="1395"/>
      <c r="G176" s="1371"/>
      <c r="H176" s="1371">
        <f t="shared" si="44"/>
        <v>0</v>
      </c>
      <c r="I176" s="1444" t="str">
        <f>_xlfn.IFNA(VLOOKUP(B176,線名!$A$2:$B$689,2, ),"")</f>
        <v/>
      </c>
      <c r="J176" s="1388" t="str">
        <f>_xlfn.IFNA(VLOOKUP(B176,線名!$A$4:$C$689,3,0 ),"")</f>
        <v/>
      </c>
      <c r="K176" s="1372"/>
      <c r="L176" s="1372"/>
      <c r="M176" s="1372"/>
      <c r="N176" s="1372"/>
      <c r="O176" s="1372"/>
      <c r="P176" s="1445"/>
      <c r="Q176" s="1346" t="str">
        <f t="shared" si="43"/>
        <v/>
      </c>
      <c r="R176" s="1466"/>
      <c r="S176" s="1447" t="str">
        <f>_xlfn.IFNA(VLOOKUP(T176,'69線名'!$K$4:$L$114,2, ),"")</f>
        <v/>
      </c>
      <c r="T176" s="1346"/>
      <c r="U176" s="1458">
        <f t="shared" si="38"/>
        <v>0</v>
      </c>
      <c r="V176" s="1438" t="str">
        <f>_xlfn.XLOOKUP(事故!$B176,饋線資料表[饋線
代號],饋線資料表[巡修
部門],"找不到",0)</f>
        <v>找不到</v>
      </c>
      <c r="W176" s="1344"/>
      <c r="X176" s="1346"/>
      <c r="Y176" s="1346"/>
      <c r="Z176" s="1827"/>
      <c r="AA176" s="1353"/>
      <c r="AB176" s="1354"/>
    </row>
    <row r="177" spans="1:28" s="1025" customFormat="1" ht="31.15" customHeight="1">
      <c r="A177" s="1844"/>
      <c r="B177" s="1403"/>
      <c r="C177" s="1478"/>
      <c r="D177" s="1404"/>
      <c r="E177" s="1404"/>
      <c r="F177" s="1404"/>
      <c r="G177" s="1405"/>
      <c r="H177" s="1405">
        <f t="shared" si="44"/>
        <v>0</v>
      </c>
      <c r="I177" s="1451" t="str">
        <f>_xlfn.IFNA(VLOOKUP(B177,線名!$A$2:$B$689,2, ),"")</f>
        <v/>
      </c>
      <c r="J177" s="1391" t="str">
        <f>_xlfn.IFNA(VLOOKUP(B177,線名!$A$4:$C$689,3,0 ),"")</f>
        <v/>
      </c>
      <c r="K177" s="1403"/>
      <c r="L177" s="1403"/>
      <c r="M177" s="1403"/>
      <c r="N177" s="1403"/>
      <c r="O177" s="1403"/>
      <c r="P177" s="1452"/>
      <c r="Q177" s="1361" t="str">
        <f t="shared" si="43"/>
        <v/>
      </c>
      <c r="R177" s="1468"/>
      <c r="S177" s="1454" t="str">
        <f>_xlfn.IFNA(VLOOKUP(T177,'69線名'!$K$4:$L$114,2, ),"")</f>
        <v/>
      </c>
      <c r="T177" s="1361"/>
      <c r="U177" s="1455">
        <f t="shared" si="38"/>
        <v>0</v>
      </c>
      <c r="V177" s="1442" t="str">
        <f>_xlfn.XLOOKUP(事故!$B177,饋線資料表[饋線
代號],饋線資料表[巡修
部門],"找不到",0)</f>
        <v>找不到</v>
      </c>
      <c r="W177" s="1359"/>
      <c r="X177" s="1361"/>
      <c r="Y177" s="1361"/>
      <c r="Z177" s="1834"/>
      <c r="AA177" s="1368"/>
      <c r="AB177" s="1369"/>
    </row>
    <row r="178" spans="1:28" s="1025" customFormat="1" ht="31.15" customHeight="1">
      <c r="A178" s="1843"/>
      <c r="B178" s="1372"/>
      <c r="C178" s="1479"/>
      <c r="D178" s="1395"/>
      <c r="E178" s="1395"/>
      <c r="F178" s="1395"/>
      <c r="G178" s="1371"/>
      <c r="H178" s="1371">
        <f t="shared" si="44"/>
        <v>0</v>
      </c>
      <c r="I178" s="1444" t="str">
        <f>_xlfn.IFNA(VLOOKUP(B178,線名!$A$2:$B$689,2, ),"")</f>
        <v/>
      </c>
      <c r="J178" s="1388" t="str">
        <f>_xlfn.IFNA(VLOOKUP(B178,線名!$A$4:$C$689,3,0 ),"")</f>
        <v/>
      </c>
      <c r="K178" s="1372"/>
      <c r="L178" s="1372"/>
      <c r="M178" s="1372"/>
      <c r="N178" s="1372"/>
      <c r="O178" s="1372"/>
      <c r="P178" s="1445"/>
      <c r="Q178" s="1346" t="str">
        <f t="shared" si="43"/>
        <v/>
      </c>
      <c r="R178" s="1466"/>
      <c r="S178" s="1447" t="str">
        <f>_xlfn.IFNA(VLOOKUP(T178,'69線名'!$K$4:$L$114,2, ),"")</f>
        <v/>
      </c>
      <c r="T178" s="1346"/>
      <c r="U178" s="1458">
        <f t="shared" si="38"/>
        <v>0</v>
      </c>
      <c r="V178" s="1438" t="str">
        <f>_xlfn.XLOOKUP(事故!$B178,饋線資料表[饋線
代號],饋線資料表[巡修
部門],"找不到",0)</f>
        <v>找不到</v>
      </c>
      <c r="W178" s="1344"/>
      <c r="X178" s="1346"/>
      <c r="Y178" s="1346"/>
      <c r="Z178" s="1827"/>
      <c r="AA178" s="1353"/>
      <c r="AB178" s="1354"/>
    </row>
    <row r="179" spans="1:28" s="1025" customFormat="1" ht="31.15" customHeight="1">
      <c r="A179" s="1844"/>
      <c r="B179" s="1403"/>
      <c r="C179" s="1478"/>
      <c r="D179" s="1404"/>
      <c r="E179" s="1404"/>
      <c r="F179" s="1404"/>
      <c r="G179" s="1405"/>
      <c r="H179" s="1405">
        <f t="shared" si="44"/>
        <v>0</v>
      </c>
      <c r="I179" s="1451" t="str">
        <f>_xlfn.IFNA(VLOOKUP(B179,線名!$A$2:$B$689,2, ),"")</f>
        <v/>
      </c>
      <c r="J179" s="1391" t="str">
        <f>_xlfn.IFNA(VLOOKUP(B179,線名!$A$4:$C$689,3,0 ),"")</f>
        <v/>
      </c>
      <c r="K179" s="1403"/>
      <c r="L179" s="1403"/>
      <c r="M179" s="1403"/>
      <c r="N179" s="1403"/>
      <c r="O179" s="1403"/>
      <c r="P179" s="1452"/>
      <c r="Q179" s="1361" t="str">
        <f t="shared" si="43"/>
        <v/>
      </c>
      <c r="R179" s="1468"/>
      <c r="S179" s="1454" t="str">
        <f>_xlfn.IFNA(VLOOKUP(T179,'69線名'!$K$4:$L$114,2, ),"")</f>
        <v/>
      </c>
      <c r="T179" s="1361"/>
      <c r="U179" s="1455">
        <f t="shared" si="38"/>
        <v>0</v>
      </c>
      <c r="V179" s="1442" t="str">
        <f>_xlfn.XLOOKUP(事故!$B179,饋線資料表[饋線
代號],饋線資料表[巡修
部門],"找不到",0)</f>
        <v>找不到</v>
      </c>
      <c r="W179" s="1359"/>
      <c r="X179" s="1361"/>
      <c r="Y179" s="1361"/>
      <c r="Z179" s="1834"/>
      <c r="AA179" s="1368"/>
      <c r="AB179" s="1369"/>
    </row>
    <row r="180" spans="1:28" s="1025" customFormat="1" ht="31.15" customHeight="1">
      <c r="A180" s="1843"/>
      <c r="B180" s="1372"/>
      <c r="C180" s="1479"/>
      <c r="D180" s="1395"/>
      <c r="E180" s="1395"/>
      <c r="F180" s="1395"/>
      <c r="G180" s="1371"/>
      <c r="H180" s="1371">
        <f t="shared" si="44"/>
        <v>0</v>
      </c>
      <c r="I180" s="1444" t="str">
        <f>_xlfn.IFNA(VLOOKUP(B180,線名!$A$2:$B$689,2, ),"")</f>
        <v/>
      </c>
      <c r="J180" s="1388" t="str">
        <f>_xlfn.IFNA(VLOOKUP(B180,線名!$A$4:$C$689,3,0 ),"")</f>
        <v/>
      </c>
      <c r="K180" s="1372"/>
      <c r="L180" s="1372"/>
      <c r="M180" s="1372"/>
      <c r="N180" s="1372"/>
      <c r="O180" s="1372"/>
      <c r="P180" s="1445"/>
      <c r="Q180" s="1346" t="str">
        <f t="shared" si="43"/>
        <v/>
      </c>
      <c r="R180" s="1466"/>
      <c r="S180" s="1447" t="str">
        <f>_xlfn.IFNA(VLOOKUP(T180,'69線名'!$K$4:$L$114,2, ),"")</f>
        <v/>
      </c>
      <c r="T180" s="1346"/>
      <c r="U180" s="1458">
        <f t="shared" si="38"/>
        <v>0</v>
      </c>
      <c r="V180" s="1438" t="str">
        <f>_xlfn.XLOOKUP(事故!$B180,饋線資料表[饋線
代號],饋線資料表[巡修
部門],"找不到",0)</f>
        <v>找不到</v>
      </c>
      <c r="W180" s="1344"/>
      <c r="X180" s="1346"/>
      <c r="Y180" s="1346"/>
      <c r="Z180" s="1827"/>
      <c r="AA180" s="1353"/>
      <c r="AB180" s="1354"/>
    </row>
    <row r="181" spans="1:28" s="1025" customFormat="1" ht="31.15" customHeight="1">
      <c r="A181" s="1844"/>
      <c r="B181" s="1403"/>
      <c r="C181" s="1478"/>
      <c r="D181" s="1404"/>
      <c r="E181" s="1404"/>
      <c r="F181" s="1404"/>
      <c r="G181" s="1405"/>
      <c r="H181" s="1405">
        <f t="shared" si="44"/>
        <v>0</v>
      </c>
      <c r="I181" s="1451" t="str">
        <f>_xlfn.IFNA(VLOOKUP(B181,線名!$A$2:$B$689,2, ),"")</f>
        <v/>
      </c>
      <c r="J181" s="1391" t="str">
        <f>_xlfn.IFNA(VLOOKUP(B181,線名!$A$4:$C$689,3,0 ),"")</f>
        <v/>
      </c>
      <c r="K181" s="1403"/>
      <c r="L181" s="1403"/>
      <c r="M181" s="1403"/>
      <c r="N181" s="1403"/>
      <c r="O181" s="1403"/>
      <c r="P181" s="1452"/>
      <c r="Q181" s="1361" t="str">
        <f t="shared" si="43"/>
        <v/>
      </c>
      <c r="R181" s="1468"/>
      <c r="S181" s="1454" t="str">
        <f>_xlfn.IFNA(VLOOKUP(T181,'69線名'!$K$4:$L$114,2, ),"")</f>
        <v/>
      </c>
      <c r="T181" s="1361"/>
      <c r="U181" s="1455">
        <f t="shared" si="38"/>
        <v>0</v>
      </c>
      <c r="V181" s="1442" t="str">
        <f>_xlfn.XLOOKUP(事故!$B181,饋線資料表[饋線
代號],饋線資料表[巡修
部門],"找不到",0)</f>
        <v>找不到</v>
      </c>
      <c r="W181" s="1359"/>
      <c r="X181" s="1361"/>
      <c r="Y181" s="1361"/>
      <c r="Z181" s="1834"/>
      <c r="AA181" s="1368"/>
      <c r="AB181" s="1369"/>
    </row>
    <row r="182" spans="1:28" s="1025" customFormat="1" ht="31.15" customHeight="1">
      <c r="A182" s="1843"/>
      <c r="B182" s="1372"/>
      <c r="C182" s="1479"/>
      <c r="D182" s="1395"/>
      <c r="E182" s="1395"/>
      <c r="F182" s="1395"/>
      <c r="G182" s="1371"/>
      <c r="H182" s="1371">
        <f t="shared" si="44"/>
        <v>0</v>
      </c>
      <c r="I182" s="1444" t="str">
        <f>_xlfn.IFNA(VLOOKUP(B182,線名!$A$2:$B$689,2, ),"")</f>
        <v/>
      </c>
      <c r="J182" s="1388" t="str">
        <f>_xlfn.IFNA(VLOOKUP(B182,線名!$A$4:$C$689,3,0 ),"")</f>
        <v/>
      </c>
      <c r="K182" s="1372"/>
      <c r="L182" s="1372"/>
      <c r="M182" s="1372"/>
      <c r="N182" s="1372"/>
      <c r="O182" s="1372"/>
      <c r="P182" s="1445"/>
      <c r="Q182" s="1346" t="str">
        <f t="shared" si="43"/>
        <v/>
      </c>
      <c r="R182" s="1466"/>
      <c r="S182" s="1447" t="str">
        <f>_xlfn.IFNA(VLOOKUP(T182,'69線名'!$K$4:$L$114,2, ),"")</f>
        <v/>
      </c>
      <c r="T182" s="1346"/>
      <c r="U182" s="1458">
        <f t="shared" si="38"/>
        <v>0</v>
      </c>
      <c r="V182" s="1438" t="str">
        <f>_xlfn.XLOOKUP(事故!$B182,饋線資料表[饋線
代號],饋線資料表[巡修
部門],"找不到",0)</f>
        <v>找不到</v>
      </c>
      <c r="W182" s="1344"/>
      <c r="X182" s="1346"/>
      <c r="Y182" s="1346"/>
      <c r="Z182" s="1827"/>
      <c r="AA182" s="1353"/>
      <c r="AB182" s="1354"/>
    </row>
    <row r="183" spans="1:28" s="1025" customFormat="1" ht="31.15" customHeight="1">
      <c r="A183" s="1844"/>
      <c r="B183" s="1403"/>
      <c r="C183" s="1478"/>
      <c r="D183" s="1404"/>
      <c r="E183" s="1404"/>
      <c r="F183" s="1404"/>
      <c r="G183" s="1405"/>
      <c r="H183" s="1405">
        <f t="shared" si="44"/>
        <v>0</v>
      </c>
      <c r="I183" s="1451" t="str">
        <f>_xlfn.IFNA(VLOOKUP(B183,線名!$A$2:$B$689,2, ),"")</f>
        <v/>
      </c>
      <c r="J183" s="1391" t="str">
        <f>_xlfn.IFNA(VLOOKUP(B183,線名!$A$4:$C$689,3,0 ),"")</f>
        <v/>
      </c>
      <c r="K183" s="1403"/>
      <c r="L183" s="1403"/>
      <c r="M183" s="1403"/>
      <c r="N183" s="1403"/>
      <c r="O183" s="1403"/>
      <c r="P183" s="1452"/>
      <c r="Q183" s="1361" t="str">
        <f t="shared" si="43"/>
        <v/>
      </c>
      <c r="R183" s="1468"/>
      <c r="S183" s="1454" t="str">
        <f>_xlfn.IFNA(VLOOKUP(T183,'69線名'!$K$4:$L$114,2, ),"")</f>
        <v/>
      </c>
      <c r="T183" s="1361"/>
      <c r="U183" s="1455">
        <f t="shared" si="38"/>
        <v>0</v>
      </c>
      <c r="V183" s="1442" t="str">
        <f>_xlfn.XLOOKUP(事故!$B183,饋線資料表[饋線
代號],饋線資料表[巡修
部門],"找不到",0)</f>
        <v>找不到</v>
      </c>
      <c r="W183" s="1359"/>
      <c r="X183" s="1361"/>
      <c r="Y183" s="1361"/>
      <c r="Z183" s="1834"/>
      <c r="AA183" s="1368"/>
      <c r="AB183" s="1369"/>
    </row>
    <row r="184" spans="1:28" s="1025" customFormat="1" ht="31.15" customHeight="1">
      <c r="A184" s="1843"/>
      <c r="B184" s="1372"/>
      <c r="C184" s="1479"/>
      <c r="D184" s="1395"/>
      <c r="E184" s="1395"/>
      <c r="F184" s="1395"/>
      <c r="G184" s="1371"/>
      <c r="H184" s="1371">
        <f t="shared" si="44"/>
        <v>0</v>
      </c>
      <c r="I184" s="1444" t="str">
        <f>_xlfn.IFNA(VLOOKUP(B184,線名!$A$2:$B$689,2, ),"")</f>
        <v/>
      </c>
      <c r="J184" s="1388" t="str">
        <f>_xlfn.IFNA(VLOOKUP(B184,線名!$A$4:$C$689,3,0 ),"")</f>
        <v/>
      </c>
      <c r="K184" s="1372"/>
      <c r="L184" s="1372"/>
      <c r="M184" s="1372"/>
      <c r="N184" s="1372"/>
      <c r="O184" s="1372"/>
      <c r="P184" s="1445"/>
      <c r="Q184" s="1346" t="str">
        <f t="shared" si="43"/>
        <v/>
      </c>
      <c r="R184" s="1466"/>
      <c r="S184" s="1447" t="str">
        <f>_xlfn.IFNA(VLOOKUP(T184,'69線名'!$K$4:$L$114,2, ),"")</f>
        <v/>
      </c>
      <c r="T184" s="1346"/>
      <c r="U184" s="1458">
        <f t="shared" si="38"/>
        <v>0</v>
      </c>
      <c r="V184" s="1438" t="str">
        <f>_xlfn.XLOOKUP(事故!$B184,饋線資料表[饋線
代號],饋線資料表[巡修
部門],"找不到",0)</f>
        <v>找不到</v>
      </c>
      <c r="W184" s="1344"/>
      <c r="X184" s="1346"/>
      <c r="Y184" s="1346"/>
      <c r="Z184" s="1827"/>
      <c r="AA184" s="1353"/>
      <c r="AB184" s="1354"/>
    </row>
    <row r="185" spans="1:28" s="1025" customFormat="1" ht="31.15" customHeight="1">
      <c r="A185" s="1844"/>
      <c r="B185" s="1403"/>
      <c r="C185" s="1478"/>
      <c r="D185" s="1404"/>
      <c r="E185" s="1404"/>
      <c r="F185" s="1404"/>
      <c r="G185" s="1405"/>
      <c r="H185" s="1405">
        <f t="shared" si="44"/>
        <v>0</v>
      </c>
      <c r="I185" s="1451" t="str">
        <f>_xlfn.IFNA(VLOOKUP(B185,線名!$A$2:$B$689,2, ),"")</f>
        <v/>
      </c>
      <c r="J185" s="1391" t="str">
        <f>_xlfn.IFNA(VLOOKUP(B185,線名!$A$4:$C$689,3,0 ),"")</f>
        <v/>
      </c>
      <c r="K185" s="1403"/>
      <c r="L185" s="1403"/>
      <c r="M185" s="1403"/>
      <c r="N185" s="1403"/>
      <c r="O185" s="1403"/>
      <c r="P185" s="1452"/>
      <c r="Q185" s="1361" t="str">
        <f t="shared" si="43"/>
        <v/>
      </c>
      <c r="R185" s="1468"/>
      <c r="S185" s="1454" t="str">
        <f>_xlfn.IFNA(VLOOKUP(T185,'69線名'!$K$4:$L$114,2, ),"")</f>
        <v/>
      </c>
      <c r="T185" s="1361"/>
      <c r="U185" s="1455">
        <f t="shared" si="38"/>
        <v>0</v>
      </c>
      <c r="V185" s="1442" t="str">
        <f>_xlfn.XLOOKUP(事故!$B185,饋線資料表[饋線
代號],饋線資料表[巡修
部門],"找不到",0)</f>
        <v>找不到</v>
      </c>
      <c r="W185" s="1359"/>
      <c r="X185" s="1361"/>
      <c r="Y185" s="1361"/>
      <c r="Z185" s="1834"/>
      <c r="AA185" s="1368"/>
      <c r="AB185" s="1369"/>
    </row>
    <row r="186" spans="1:28" s="1025" customFormat="1" ht="31.15" customHeight="1">
      <c r="A186" s="1843"/>
      <c r="B186" s="1372"/>
      <c r="C186" s="1479"/>
      <c r="D186" s="1395"/>
      <c r="E186" s="1395"/>
      <c r="F186" s="1395"/>
      <c r="G186" s="1371"/>
      <c r="H186" s="1371">
        <f t="shared" ref="H186:H217" si="45">G186*U186</f>
        <v>0</v>
      </c>
      <c r="I186" s="1444" t="str">
        <f>_xlfn.IFNA(VLOOKUP(B186,線名!$A$2:$B$689,2, ),"")</f>
        <v/>
      </c>
      <c r="J186" s="1388" t="str">
        <f>_xlfn.IFNA(VLOOKUP(B186,線名!$A$4:$C$689,3,0 ),"")</f>
        <v/>
      </c>
      <c r="K186" s="1372"/>
      <c r="L186" s="1372"/>
      <c r="M186" s="1372"/>
      <c r="N186" s="1372"/>
      <c r="O186" s="1372"/>
      <c r="P186" s="1445"/>
      <c r="Q186" s="1346" t="str">
        <f t="shared" si="43"/>
        <v/>
      </c>
      <c r="R186" s="1466"/>
      <c r="S186" s="1447" t="str">
        <f>_xlfn.IFNA(VLOOKUP(T186,'69線名'!$K$4:$L$114,2, ),"")</f>
        <v/>
      </c>
      <c r="T186" s="1346"/>
      <c r="U186" s="1458">
        <f t="shared" si="38"/>
        <v>0</v>
      </c>
      <c r="V186" s="1438" t="str">
        <f>_xlfn.XLOOKUP(事故!$B186,饋線資料表[饋線
代號],饋線資料表[巡修
部門],"找不到",0)</f>
        <v>找不到</v>
      </c>
      <c r="W186" s="1344"/>
      <c r="X186" s="1346"/>
      <c r="Y186" s="1346"/>
      <c r="Z186" s="1827"/>
      <c r="AA186" s="1353"/>
      <c r="AB186" s="1354"/>
    </row>
    <row r="187" spans="1:28" s="1025" customFormat="1" ht="31.15" customHeight="1">
      <c r="A187" s="1844"/>
      <c r="B187" s="1403"/>
      <c r="C187" s="1478"/>
      <c r="D187" s="1404"/>
      <c r="E187" s="1404"/>
      <c r="F187" s="1404"/>
      <c r="G187" s="1405"/>
      <c r="H187" s="1405">
        <f t="shared" si="45"/>
        <v>0</v>
      </c>
      <c r="I187" s="1451" t="str">
        <f>_xlfn.IFNA(VLOOKUP(B187,線名!$A$2:$B$689,2, ),"")</f>
        <v/>
      </c>
      <c r="J187" s="1391" t="str">
        <f>_xlfn.IFNA(VLOOKUP(B187,線名!$A$4:$C$689,3,0 ),"")</f>
        <v/>
      </c>
      <c r="K187" s="1403"/>
      <c r="L187" s="1403"/>
      <c r="M187" s="1403"/>
      <c r="N187" s="1403"/>
      <c r="O187" s="1403"/>
      <c r="P187" s="1452"/>
      <c r="Q187" s="1361" t="str">
        <f t="shared" si="43"/>
        <v/>
      </c>
      <c r="R187" s="1468"/>
      <c r="S187" s="1454" t="str">
        <f>_xlfn.IFNA(VLOOKUP(T187,'69線名'!$K$4:$L$114,2, ),"")</f>
        <v/>
      </c>
      <c r="T187" s="1361"/>
      <c r="U187" s="1455">
        <f t="shared" si="38"/>
        <v>0</v>
      </c>
      <c r="V187" s="1442" t="str">
        <f>_xlfn.XLOOKUP(事故!$B187,饋線資料表[饋線
代號],饋線資料表[巡修
部門],"找不到",0)</f>
        <v>找不到</v>
      </c>
      <c r="W187" s="1359"/>
      <c r="X187" s="1361"/>
      <c r="Y187" s="1361"/>
      <c r="Z187" s="1834"/>
      <c r="AA187" s="1368"/>
      <c r="AB187" s="1369"/>
    </row>
    <row r="188" spans="1:28" s="1025" customFormat="1" ht="31.15" customHeight="1">
      <c r="A188" s="1843"/>
      <c r="B188" s="1372"/>
      <c r="C188" s="1479"/>
      <c r="D188" s="1395"/>
      <c r="E188" s="1395"/>
      <c r="F188" s="1395"/>
      <c r="G188" s="1371"/>
      <c r="H188" s="1371">
        <f t="shared" si="45"/>
        <v>0</v>
      </c>
      <c r="I188" s="1444" t="str">
        <f>_xlfn.IFNA(VLOOKUP(B188,線名!$A$2:$B$689,2, ),"")</f>
        <v/>
      </c>
      <c r="J188" s="1388" t="str">
        <f>_xlfn.IFNA(VLOOKUP(B188,線名!$A$4:$C$689,3,0 ),"")</f>
        <v/>
      </c>
      <c r="K188" s="1372"/>
      <c r="L188" s="1372"/>
      <c r="M188" s="1372"/>
      <c r="N188" s="1372"/>
      <c r="O188" s="1372"/>
      <c r="P188" s="1445"/>
      <c r="Q188" s="1346" t="str">
        <f t="shared" si="43"/>
        <v/>
      </c>
      <c r="R188" s="1466"/>
      <c r="S188" s="1447" t="str">
        <f>_xlfn.IFNA(VLOOKUP(T188,'69線名'!$K$4:$L$114,2, ),"")</f>
        <v/>
      </c>
      <c r="T188" s="1346"/>
      <c r="U188" s="1458">
        <f t="shared" si="38"/>
        <v>0</v>
      </c>
      <c r="V188" s="1438" t="str">
        <f>_xlfn.XLOOKUP(事故!$B188,饋線資料表[饋線
代號],饋線資料表[巡修
部門],"找不到",0)</f>
        <v>找不到</v>
      </c>
      <c r="W188" s="1344"/>
      <c r="X188" s="1346"/>
      <c r="Y188" s="1346"/>
      <c r="Z188" s="1827"/>
      <c r="AA188" s="1353"/>
      <c r="AB188" s="1354"/>
    </row>
    <row r="189" spans="1:28" s="1025" customFormat="1" ht="31.15" customHeight="1">
      <c r="A189" s="1844"/>
      <c r="B189" s="1403"/>
      <c r="C189" s="1478"/>
      <c r="D189" s="1404"/>
      <c r="E189" s="1404"/>
      <c r="F189" s="1404"/>
      <c r="G189" s="1405"/>
      <c r="H189" s="1405">
        <f t="shared" si="45"/>
        <v>0</v>
      </c>
      <c r="I189" s="1451" t="str">
        <f>_xlfn.IFNA(VLOOKUP(B189,線名!$A$2:$B$689,2, ),"")</f>
        <v/>
      </c>
      <c r="J189" s="1391" t="str">
        <f>_xlfn.IFNA(VLOOKUP(B189,線名!$A$4:$C$689,3,0 ),"")</f>
        <v/>
      </c>
      <c r="K189" s="1403"/>
      <c r="L189" s="1403"/>
      <c r="M189" s="1403"/>
      <c r="N189" s="1403"/>
      <c r="O189" s="1403"/>
      <c r="P189" s="1452"/>
      <c r="Q189" s="1361" t="str">
        <f t="shared" si="43"/>
        <v/>
      </c>
      <c r="R189" s="1468"/>
      <c r="S189" s="1454" t="str">
        <f>_xlfn.IFNA(VLOOKUP(T189,'69線名'!$K$4:$L$114,2, ),"")</f>
        <v/>
      </c>
      <c r="T189" s="1361"/>
      <c r="U189" s="1455">
        <f t="shared" si="38"/>
        <v>0</v>
      </c>
      <c r="V189" s="1442" t="str">
        <f>_xlfn.XLOOKUP(事故!$B189,饋線資料表[饋線
代號],饋線資料表[巡修
部門],"找不到",0)</f>
        <v>找不到</v>
      </c>
      <c r="W189" s="1359"/>
      <c r="X189" s="1361"/>
      <c r="Y189" s="1361"/>
      <c r="Z189" s="1834"/>
      <c r="AA189" s="1368"/>
      <c r="AB189" s="1369"/>
    </row>
    <row r="190" spans="1:28" s="1025" customFormat="1" ht="31.15" customHeight="1">
      <c r="A190" s="1843"/>
      <c r="B190" s="1372"/>
      <c r="C190" s="1479"/>
      <c r="D190" s="1395"/>
      <c r="E190" s="1395"/>
      <c r="F190" s="1395"/>
      <c r="G190" s="1371"/>
      <c r="H190" s="1371">
        <f t="shared" si="45"/>
        <v>0</v>
      </c>
      <c r="I190" s="1444" t="str">
        <f>_xlfn.IFNA(VLOOKUP(B190,線名!$A$2:$B$689,2, ),"")</f>
        <v/>
      </c>
      <c r="J190" s="1388" t="str">
        <f>_xlfn.IFNA(VLOOKUP(B190,線名!$A$4:$C$689,3,0 ),"")</f>
        <v/>
      </c>
      <c r="K190" s="1372"/>
      <c r="L190" s="1372"/>
      <c r="M190" s="1372"/>
      <c r="N190" s="1372"/>
      <c r="O190" s="1372"/>
      <c r="P190" s="1445"/>
      <c r="Q190" s="1346" t="str">
        <f t="shared" si="43"/>
        <v/>
      </c>
      <c r="R190" s="1466"/>
      <c r="S190" s="1447" t="str">
        <f>_xlfn.IFNA(VLOOKUP(T190,'69線名'!$K$4:$L$114,2, ),"")</f>
        <v/>
      </c>
      <c r="T190" s="1346"/>
      <c r="U190" s="1458">
        <f t="shared" si="38"/>
        <v>0</v>
      </c>
      <c r="V190" s="1438" t="str">
        <f>_xlfn.XLOOKUP(事故!$B190,饋線資料表[饋線
代號],饋線資料表[巡修
部門],"找不到",0)</f>
        <v>找不到</v>
      </c>
      <c r="W190" s="1344"/>
      <c r="X190" s="1346"/>
      <c r="Y190" s="1346"/>
      <c r="Z190" s="1827"/>
      <c r="AA190" s="1353"/>
      <c r="AB190" s="1354"/>
    </row>
    <row r="191" spans="1:28" s="1025" customFormat="1" ht="31.15" customHeight="1">
      <c r="A191" s="1844"/>
      <c r="B191" s="1403"/>
      <c r="C191" s="1478"/>
      <c r="D191" s="1404"/>
      <c r="E191" s="1404"/>
      <c r="F191" s="1404"/>
      <c r="G191" s="1405"/>
      <c r="H191" s="1405">
        <f t="shared" si="45"/>
        <v>0</v>
      </c>
      <c r="I191" s="1451" t="str">
        <f>_xlfn.IFNA(VLOOKUP(B191,線名!$A$2:$B$689,2, ),"")</f>
        <v/>
      </c>
      <c r="J191" s="1391" t="str">
        <f>_xlfn.IFNA(VLOOKUP(B191,線名!$A$4:$C$689,3,0 ),"")</f>
        <v/>
      </c>
      <c r="K191" s="1403"/>
      <c r="L191" s="1403"/>
      <c r="M191" s="1403"/>
      <c r="N191" s="1403"/>
      <c r="O191" s="1403"/>
      <c r="P191" s="1452"/>
      <c r="Q191" s="1361" t="str">
        <f t="shared" si="43"/>
        <v/>
      </c>
      <c r="R191" s="1468"/>
      <c r="S191" s="1454" t="str">
        <f>_xlfn.IFNA(VLOOKUP(T191,'69線名'!$K$4:$L$114,2, ),"")</f>
        <v/>
      </c>
      <c r="T191" s="1361"/>
      <c r="U191" s="1455">
        <f t="shared" si="38"/>
        <v>0</v>
      </c>
      <c r="V191" s="1442" t="str">
        <f>_xlfn.XLOOKUP(事故!$B191,饋線資料表[饋線
代號],饋線資料表[巡修
部門],"找不到",0)</f>
        <v>找不到</v>
      </c>
      <c r="W191" s="1359"/>
      <c r="X191" s="1361"/>
      <c r="Y191" s="1361"/>
      <c r="Z191" s="1834"/>
      <c r="AA191" s="1368"/>
      <c r="AB191" s="1369"/>
    </row>
    <row r="192" spans="1:28" s="1025" customFormat="1" ht="31.15" customHeight="1">
      <c r="A192" s="1843"/>
      <c r="B192" s="1372"/>
      <c r="C192" s="1479"/>
      <c r="D192" s="1395"/>
      <c r="E192" s="1395"/>
      <c r="F192" s="1395"/>
      <c r="G192" s="1371"/>
      <c r="H192" s="1371">
        <f t="shared" si="45"/>
        <v>0</v>
      </c>
      <c r="I192" s="1444" t="str">
        <f>_xlfn.IFNA(VLOOKUP(B192,線名!$A$2:$B$689,2, ),"")</f>
        <v/>
      </c>
      <c r="J192" s="1388" t="str">
        <f>_xlfn.IFNA(VLOOKUP(B192,線名!$A$4:$C$689,3,0 ),"")</f>
        <v/>
      </c>
      <c r="K192" s="1372"/>
      <c r="L192" s="1372"/>
      <c r="M192" s="1372"/>
      <c r="N192" s="1372"/>
      <c r="O192" s="1372"/>
      <c r="P192" s="1445"/>
      <c r="Q192" s="1346" t="str">
        <f t="shared" si="43"/>
        <v/>
      </c>
      <c r="R192" s="1466"/>
      <c r="S192" s="1447" t="str">
        <f>_xlfn.IFNA(VLOOKUP(T192,'69線名'!$K$4:$L$114,2, ),"")</f>
        <v/>
      </c>
      <c r="T192" s="1346"/>
      <c r="U192" s="1458">
        <f t="shared" si="38"/>
        <v>0</v>
      </c>
      <c r="V192" s="1438" t="str">
        <f>_xlfn.XLOOKUP(事故!$B192,饋線資料表[饋線
代號],饋線資料表[巡修
部門],"找不到",0)</f>
        <v>找不到</v>
      </c>
      <c r="W192" s="1344"/>
      <c r="X192" s="1346"/>
      <c r="Y192" s="1346"/>
      <c r="Z192" s="1827"/>
      <c r="AA192" s="1353"/>
      <c r="AB192" s="1354"/>
    </row>
    <row r="193" spans="1:28" s="1025" customFormat="1" ht="31.15" customHeight="1">
      <c r="A193" s="1844"/>
      <c r="B193" s="1403"/>
      <c r="C193" s="1478"/>
      <c r="D193" s="1404"/>
      <c r="E193" s="1404"/>
      <c r="F193" s="1404"/>
      <c r="G193" s="1405"/>
      <c r="H193" s="1405">
        <f t="shared" si="45"/>
        <v>0</v>
      </c>
      <c r="I193" s="1451" t="str">
        <f>_xlfn.IFNA(VLOOKUP(B193,線名!$A$2:$B$689,2, ),"")</f>
        <v/>
      </c>
      <c r="J193" s="1391" t="str">
        <f>_xlfn.IFNA(VLOOKUP(B193,線名!$A$4:$C$689,3,0 ),"")</f>
        <v/>
      </c>
      <c r="K193" s="1403"/>
      <c r="L193" s="1403"/>
      <c r="M193" s="1403"/>
      <c r="N193" s="1403"/>
      <c r="O193" s="1403"/>
      <c r="P193" s="1452"/>
      <c r="Q193" s="1361" t="str">
        <f t="shared" si="43"/>
        <v/>
      </c>
      <c r="R193" s="1468"/>
      <c r="S193" s="1454" t="str">
        <f>_xlfn.IFNA(VLOOKUP(T193,'69線名'!$K$4:$L$114,2, ),"")</f>
        <v/>
      </c>
      <c r="T193" s="1361"/>
      <c r="U193" s="1455">
        <f t="shared" si="38"/>
        <v>0</v>
      </c>
      <c r="V193" s="1442" t="str">
        <f>_xlfn.XLOOKUP(事故!$B193,饋線資料表[饋線
代號],饋線資料表[巡修
部門],"找不到",0)</f>
        <v>找不到</v>
      </c>
      <c r="W193" s="1359"/>
      <c r="X193" s="1361"/>
      <c r="Y193" s="1361"/>
      <c r="Z193" s="1834"/>
      <c r="AA193" s="1368"/>
      <c r="AB193" s="1369"/>
    </row>
    <row r="194" spans="1:28" s="1025" customFormat="1" ht="31.15" customHeight="1">
      <c r="A194" s="1843"/>
      <c r="B194" s="1372"/>
      <c r="C194" s="1479"/>
      <c r="D194" s="1395"/>
      <c r="E194" s="1395"/>
      <c r="F194" s="1395"/>
      <c r="G194" s="1371"/>
      <c r="H194" s="1371">
        <f t="shared" si="45"/>
        <v>0</v>
      </c>
      <c r="I194" s="1444" t="str">
        <f>_xlfn.IFNA(VLOOKUP(B194,線名!$A$2:$B$689,2, ),"")</f>
        <v/>
      </c>
      <c r="J194" s="1388" t="str">
        <f>_xlfn.IFNA(VLOOKUP(B194,線名!$A$4:$C$689,3,0 ),"")</f>
        <v/>
      </c>
      <c r="K194" s="1372"/>
      <c r="L194" s="1372"/>
      <c r="M194" s="1372"/>
      <c r="N194" s="1372"/>
      <c r="O194" s="1372"/>
      <c r="P194" s="1445"/>
      <c r="Q194" s="1346" t="str">
        <f t="shared" si="43"/>
        <v/>
      </c>
      <c r="R194" s="1466"/>
      <c r="S194" s="1447" t="str">
        <f>_xlfn.IFNA(VLOOKUP(T194,'69線名'!$K$4:$L$114,2, ),"")</f>
        <v/>
      </c>
      <c r="T194" s="1346"/>
      <c r="U194" s="1458">
        <f t="shared" si="38"/>
        <v>0</v>
      </c>
      <c r="V194" s="1438" t="str">
        <f>_xlfn.XLOOKUP(事故!$B194,饋線資料表[饋線
代號],饋線資料表[巡修
部門],"找不到",0)</f>
        <v>找不到</v>
      </c>
      <c r="W194" s="1344"/>
      <c r="X194" s="1346"/>
      <c r="Y194" s="1346"/>
      <c r="Z194" s="1827"/>
      <c r="AA194" s="1353"/>
      <c r="AB194" s="1354"/>
    </row>
    <row r="195" spans="1:28" s="1025" customFormat="1" ht="31.15" customHeight="1">
      <c r="A195" s="1844"/>
      <c r="B195" s="1403"/>
      <c r="C195" s="1478"/>
      <c r="D195" s="1404"/>
      <c r="E195" s="1404"/>
      <c r="F195" s="1404"/>
      <c r="G195" s="1405"/>
      <c r="H195" s="1405">
        <f t="shared" si="45"/>
        <v>0</v>
      </c>
      <c r="I195" s="1451" t="str">
        <f>_xlfn.IFNA(VLOOKUP(B195,線名!$A$2:$B$689,2, ),"")</f>
        <v/>
      </c>
      <c r="J195" s="1391" t="str">
        <f>_xlfn.IFNA(VLOOKUP(B195,線名!$A$4:$C$689,3,0 ),"")</f>
        <v/>
      </c>
      <c r="K195" s="1403"/>
      <c r="L195" s="1403"/>
      <c r="M195" s="1403"/>
      <c r="N195" s="1403"/>
      <c r="O195" s="1403"/>
      <c r="P195" s="1452"/>
      <c r="Q195" s="1361" t="str">
        <f t="shared" si="43"/>
        <v/>
      </c>
      <c r="R195" s="1468"/>
      <c r="S195" s="1454" t="str">
        <f>_xlfn.IFNA(VLOOKUP(T195,'69線名'!$K$4:$L$114,2, ),"")</f>
        <v/>
      </c>
      <c r="T195" s="1361"/>
      <c r="U195" s="1455">
        <f t="shared" si="38"/>
        <v>0</v>
      </c>
      <c r="V195" s="1442" t="str">
        <f>_xlfn.XLOOKUP(事故!$B195,饋線資料表[饋線
代號],饋線資料表[巡修
部門],"找不到",0)</f>
        <v>找不到</v>
      </c>
      <c r="W195" s="1359"/>
      <c r="X195" s="1361"/>
      <c r="Y195" s="1361"/>
      <c r="Z195" s="1834"/>
      <c r="AA195" s="1368"/>
      <c r="AB195" s="1369"/>
    </row>
    <row r="196" spans="1:28" s="1025" customFormat="1" ht="31.15" customHeight="1">
      <c r="A196" s="1843"/>
      <c r="B196" s="1372"/>
      <c r="C196" s="1479"/>
      <c r="D196" s="1395"/>
      <c r="E196" s="1395"/>
      <c r="F196" s="1395"/>
      <c r="G196" s="1371"/>
      <c r="H196" s="1371">
        <f t="shared" si="45"/>
        <v>0</v>
      </c>
      <c r="I196" s="1444" t="str">
        <f>_xlfn.IFNA(VLOOKUP(B196,線名!$A$2:$B$689,2, ),"")</f>
        <v/>
      </c>
      <c r="J196" s="1388" t="str">
        <f>_xlfn.IFNA(VLOOKUP(B196,線名!$A$4:$C$689,3,0 ),"")</f>
        <v/>
      </c>
      <c r="K196" s="1372"/>
      <c r="L196" s="1372"/>
      <c r="M196" s="1372"/>
      <c r="N196" s="1372"/>
      <c r="O196" s="1372"/>
      <c r="P196" s="1445"/>
      <c r="Q196" s="1346" t="str">
        <f t="shared" si="43"/>
        <v/>
      </c>
      <c r="R196" s="1466"/>
      <c r="S196" s="1447" t="str">
        <f>_xlfn.IFNA(VLOOKUP(T196,'69線名'!$K$4:$L$114,2, ),"")</f>
        <v/>
      </c>
      <c r="T196" s="1346"/>
      <c r="U196" s="1458">
        <f t="shared" si="38"/>
        <v>0</v>
      </c>
      <c r="V196" s="1438" t="str">
        <f>_xlfn.XLOOKUP(事故!$B196,饋線資料表[饋線
代號],饋線資料表[巡修
部門],"找不到",0)</f>
        <v>找不到</v>
      </c>
      <c r="W196" s="1344"/>
      <c r="X196" s="1346"/>
      <c r="Y196" s="1346"/>
      <c r="Z196" s="1827"/>
      <c r="AA196" s="1353"/>
      <c r="AB196" s="1354"/>
    </row>
    <row r="197" spans="1:28" s="1025" customFormat="1" ht="31.15" customHeight="1">
      <c r="A197" s="1844"/>
      <c r="B197" s="1403"/>
      <c r="C197" s="1478"/>
      <c r="D197" s="1404"/>
      <c r="E197" s="1404"/>
      <c r="F197" s="1404"/>
      <c r="G197" s="1405"/>
      <c r="H197" s="1405">
        <f t="shared" si="45"/>
        <v>0</v>
      </c>
      <c r="I197" s="1451" t="str">
        <f>_xlfn.IFNA(VLOOKUP(B197,線名!$A$2:$B$689,2, ),"")</f>
        <v/>
      </c>
      <c r="J197" s="1391" t="str">
        <f>_xlfn.IFNA(VLOOKUP(B197,線名!$A$4:$C$689,3,0 ),"")</f>
        <v/>
      </c>
      <c r="K197" s="1403"/>
      <c r="L197" s="1403"/>
      <c r="M197" s="1403"/>
      <c r="N197" s="1403"/>
      <c r="O197" s="1403"/>
      <c r="P197" s="1452"/>
      <c r="Q197" s="1361" t="str">
        <f t="shared" si="43"/>
        <v/>
      </c>
      <c r="R197" s="1468"/>
      <c r="S197" s="1454" t="str">
        <f>_xlfn.IFNA(VLOOKUP(T197,'69線名'!$K$4:$L$114,2, ),"")</f>
        <v/>
      </c>
      <c r="T197" s="1361"/>
      <c r="U197" s="1455">
        <f t="shared" ref="U197:U260" si="46">(E197-D197)*24</f>
        <v>0</v>
      </c>
      <c r="V197" s="1442" t="str">
        <f>_xlfn.XLOOKUP(事故!$B197,饋線資料表[饋線
代號],饋線資料表[巡修
部門],"找不到",0)</f>
        <v>找不到</v>
      </c>
      <c r="W197" s="1359"/>
      <c r="X197" s="1361"/>
      <c r="Y197" s="1361"/>
      <c r="Z197" s="1834"/>
      <c r="AA197" s="1368"/>
      <c r="AB197" s="1369"/>
    </row>
    <row r="198" spans="1:28" s="1025" customFormat="1" ht="31.15" customHeight="1">
      <c r="A198" s="1843"/>
      <c r="B198" s="1372"/>
      <c r="C198" s="1479"/>
      <c r="D198" s="1395"/>
      <c r="E198" s="1395"/>
      <c r="F198" s="1395"/>
      <c r="G198" s="1371"/>
      <c r="H198" s="1371">
        <f t="shared" si="45"/>
        <v>0</v>
      </c>
      <c r="I198" s="1444" t="str">
        <f>_xlfn.IFNA(VLOOKUP(B198,線名!$A$2:$B$689,2, ),"")</f>
        <v/>
      </c>
      <c r="J198" s="1388" t="str">
        <f>_xlfn.IFNA(VLOOKUP(B198,線名!$A$4:$C$689,3,0 ),"")</f>
        <v/>
      </c>
      <c r="K198" s="1372"/>
      <c r="L198" s="1372"/>
      <c r="M198" s="1372"/>
      <c r="N198" s="1372"/>
      <c r="O198" s="1372"/>
      <c r="P198" s="1445"/>
      <c r="Q198" s="1346" t="str">
        <f t="shared" si="43"/>
        <v/>
      </c>
      <c r="R198" s="1466"/>
      <c r="S198" s="1447" t="str">
        <f>_xlfn.IFNA(VLOOKUP(T198,'69線名'!$K$4:$L$114,2, ),"")</f>
        <v/>
      </c>
      <c r="T198" s="1346"/>
      <c r="U198" s="1458">
        <f t="shared" si="46"/>
        <v>0</v>
      </c>
      <c r="V198" s="1438" t="str">
        <f>_xlfn.XLOOKUP(事故!$B198,饋線資料表[饋線
代號],饋線資料表[巡修
部門],"找不到",0)</f>
        <v>找不到</v>
      </c>
      <c r="W198" s="1344"/>
      <c r="X198" s="1346"/>
      <c r="Y198" s="1346"/>
      <c r="Z198" s="1827"/>
      <c r="AA198" s="1353"/>
      <c r="AB198" s="1354"/>
    </row>
    <row r="199" spans="1:28" s="1025" customFormat="1" ht="31.15" customHeight="1">
      <c r="A199" s="1844"/>
      <c r="B199" s="1403"/>
      <c r="C199" s="1478"/>
      <c r="D199" s="1404"/>
      <c r="E199" s="1404"/>
      <c r="F199" s="1404"/>
      <c r="G199" s="1405"/>
      <c r="H199" s="1405">
        <f t="shared" si="45"/>
        <v>0</v>
      </c>
      <c r="I199" s="1451" t="str">
        <f>_xlfn.IFNA(VLOOKUP(B199,線名!$A$2:$B$689,2, ),"")</f>
        <v/>
      </c>
      <c r="J199" s="1391" t="str">
        <f>_xlfn.IFNA(VLOOKUP(B199,線名!$A$4:$C$689,3,0 ),"")</f>
        <v/>
      </c>
      <c r="K199" s="1403"/>
      <c r="L199" s="1403"/>
      <c r="M199" s="1403"/>
      <c r="N199" s="1403"/>
      <c r="O199" s="1403"/>
      <c r="P199" s="1452"/>
      <c r="Q199" s="1361" t="str">
        <f t="shared" si="43"/>
        <v/>
      </c>
      <c r="R199" s="1468"/>
      <c r="S199" s="1454" t="str">
        <f>_xlfn.IFNA(VLOOKUP(T199,'69線名'!$K$4:$L$114,2, ),"")</f>
        <v/>
      </c>
      <c r="T199" s="1361"/>
      <c r="U199" s="1455">
        <f t="shared" si="46"/>
        <v>0</v>
      </c>
      <c r="V199" s="1442" t="str">
        <f>_xlfn.XLOOKUP(事故!$B199,饋線資料表[饋線
代號],饋線資料表[巡修
部門],"找不到",0)</f>
        <v>找不到</v>
      </c>
      <c r="W199" s="1359"/>
      <c r="X199" s="1361"/>
      <c r="Y199" s="1361"/>
      <c r="Z199" s="1834"/>
      <c r="AA199" s="1368"/>
      <c r="AB199" s="1369"/>
    </row>
    <row r="200" spans="1:28" s="1025" customFormat="1" ht="31.15" customHeight="1">
      <c r="A200" s="1843"/>
      <c r="B200" s="1372"/>
      <c r="C200" s="1479"/>
      <c r="D200" s="1395"/>
      <c r="E200" s="1395"/>
      <c r="F200" s="1395"/>
      <c r="G200" s="1371"/>
      <c r="H200" s="1371">
        <f t="shared" si="45"/>
        <v>0</v>
      </c>
      <c r="I200" s="1444" t="str">
        <f>_xlfn.IFNA(VLOOKUP(B200,線名!$A$2:$B$689,2, ),"")</f>
        <v/>
      </c>
      <c r="J200" s="1388" t="str">
        <f>_xlfn.IFNA(VLOOKUP(B200,線名!$A$4:$C$689,3,0 ),"")</f>
        <v/>
      </c>
      <c r="K200" s="1372"/>
      <c r="L200" s="1372"/>
      <c r="M200" s="1372"/>
      <c r="N200" s="1372"/>
      <c r="O200" s="1372"/>
      <c r="P200" s="1445"/>
      <c r="Q200" s="1346" t="str">
        <f t="shared" si="43"/>
        <v/>
      </c>
      <c r="R200" s="1466"/>
      <c r="S200" s="1447" t="str">
        <f>_xlfn.IFNA(VLOOKUP(T200,'69線名'!$K$4:$L$114,2, ),"")</f>
        <v/>
      </c>
      <c r="T200" s="1346"/>
      <c r="U200" s="1458">
        <f t="shared" si="46"/>
        <v>0</v>
      </c>
      <c r="V200" s="1438" t="str">
        <f>_xlfn.XLOOKUP(事故!$B200,饋線資料表[饋線
代號],饋線資料表[巡修
部門],"找不到",0)</f>
        <v>找不到</v>
      </c>
      <c r="W200" s="1344"/>
      <c r="X200" s="1346"/>
      <c r="Y200" s="1346"/>
      <c r="Z200" s="1827"/>
      <c r="AA200" s="1353"/>
      <c r="AB200" s="1354"/>
    </row>
    <row r="201" spans="1:28" s="1025" customFormat="1" ht="31.15" customHeight="1">
      <c r="A201" s="1844"/>
      <c r="B201" s="1403"/>
      <c r="C201" s="1478"/>
      <c r="D201" s="1404"/>
      <c r="E201" s="1404"/>
      <c r="F201" s="1404"/>
      <c r="G201" s="1405"/>
      <c r="H201" s="1405">
        <f t="shared" si="45"/>
        <v>0</v>
      </c>
      <c r="I201" s="1451" t="str">
        <f>_xlfn.IFNA(VLOOKUP(B201,線名!$A$2:$B$689,2, ),"")</f>
        <v/>
      </c>
      <c r="J201" s="1391" t="str">
        <f>_xlfn.IFNA(VLOOKUP(B201,線名!$A$4:$C$689,3,0 ),"")</f>
        <v/>
      </c>
      <c r="K201" s="1403"/>
      <c r="L201" s="1403"/>
      <c r="M201" s="1403"/>
      <c r="N201" s="1403"/>
      <c r="O201" s="1403"/>
      <c r="P201" s="1452"/>
      <c r="Q201" s="1361" t="str">
        <f t="shared" si="43"/>
        <v/>
      </c>
      <c r="R201" s="1468"/>
      <c r="S201" s="1454" t="str">
        <f>_xlfn.IFNA(VLOOKUP(T201,'69線名'!$K$4:$L$114,2, ),"")</f>
        <v/>
      </c>
      <c r="T201" s="1361"/>
      <c r="U201" s="1455">
        <f t="shared" si="46"/>
        <v>0</v>
      </c>
      <c r="V201" s="1442" t="str">
        <f>_xlfn.XLOOKUP(事故!$B201,饋線資料表[饋線
代號],饋線資料表[巡修
部門],"找不到",0)</f>
        <v>找不到</v>
      </c>
      <c r="W201" s="1359"/>
      <c r="X201" s="1361"/>
      <c r="Y201" s="1361"/>
      <c r="Z201" s="1834"/>
      <c r="AA201" s="1368"/>
      <c r="AB201" s="1369"/>
    </row>
    <row r="202" spans="1:28" s="1025" customFormat="1" ht="31.15" customHeight="1">
      <c r="A202" s="1843"/>
      <c r="B202" s="1372"/>
      <c r="C202" s="1479"/>
      <c r="D202" s="1395"/>
      <c r="E202" s="1395"/>
      <c r="F202" s="1395"/>
      <c r="G202" s="1371"/>
      <c r="H202" s="1371">
        <f t="shared" si="45"/>
        <v>0</v>
      </c>
      <c r="I202" s="1444" t="str">
        <f>_xlfn.IFNA(VLOOKUP(B202,線名!$A$2:$B$689,2, ),"")</f>
        <v/>
      </c>
      <c r="J202" s="1388" t="str">
        <f>_xlfn.IFNA(VLOOKUP(B202,線名!$A$4:$C$689,3,0 ),"")</f>
        <v/>
      </c>
      <c r="K202" s="1372"/>
      <c r="L202" s="1372"/>
      <c r="M202" s="1372"/>
      <c r="N202" s="1372"/>
      <c r="O202" s="1372"/>
      <c r="P202" s="1445"/>
      <c r="Q202" s="1346" t="str">
        <f t="shared" si="43"/>
        <v/>
      </c>
      <c r="R202" s="1466"/>
      <c r="S202" s="1447" t="str">
        <f>_xlfn.IFNA(VLOOKUP(T202,'69線名'!$K$4:$L$114,2, ),"")</f>
        <v/>
      </c>
      <c r="T202" s="1346"/>
      <c r="U202" s="1458">
        <f t="shared" si="46"/>
        <v>0</v>
      </c>
      <c r="V202" s="1438" t="str">
        <f>_xlfn.XLOOKUP(事故!$B202,饋線資料表[饋線
代號],饋線資料表[巡修
部門],"找不到",0)</f>
        <v>找不到</v>
      </c>
      <c r="W202" s="1344"/>
      <c r="X202" s="1346"/>
      <c r="Y202" s="1346"/>
      <c r="Z202" s="1827"/>
      <c r="AA202" s="1353"/>
      <c r="AB202" s="1354"/>
    </row>
    <row r="203" spans="1:28" s="1025" customFormat="1" ht="31.15" customHeight="1">
      <c r="A203" s="1844"/>
      <c r="B203" s="1403"/>
      <c r="C203" s="1478"/>
      <c r="D203" s="1404"/>
      <c r="E203" s="1404"/>
      <c r="F203" s="1404"/>
      <c r="G203" s="1405"/>
      <c r="H203" s="1405">
        <f t="shared" si="45"/>
        <v>0</v>
      </c>
      <c r="I203" s="1451" t="str">
        <f>_xlfn.IFNA(VLOOKUP(B203,線名!$A$2:$B$689,2, ),"")</f>
        <v/>
      </c>
      <c r="J203" s="1391" t="str">
        <f>_xlfn.IFNA(VLOOKUP(B203,線名!$A$4:$C$689,3,0 ),"")</f>
        <v/>
      </c>
      <c r="K203" s="1403"/>
      <c r="L203" s="1403"/>
      <c r="M203" s="1403"/>
      <c r="N203" s="1403"/>
      <c r="O203" s="1403"/>
      <c r="P203" s="1452"/>
      <c r="Q203" s="1361" t="str">
        <f t="shared" si="43"/>
        <v/>
      </c>
      <c r="R203" s="1468"/>
      <c r="S203" s="1454" t="str">
        <f>_xlfn.IFNA(VLOOKUP(T203,'69線名'!$K$4:$L$114,2, ),"")</f>
        <v/>
      </c>
      <c r="T203" s="1361"/>
      <c r="U203" s="1455">
        <f t="shared" si="46"/>
        <v>0</v>
      </c>
      <c r="V203" s="1442" t="str">
        <f>_xlfn.XLOOKUP(事故!$B203,饋線資料表[饋線
代號],饋線資料表[巡修
部門],"找不到",0)</f>
        <v>找不到</v>
      </c>
      <c r="W203" s="1359"/>
      <c r="X203" s="1361"/>
      <c r="Y203" s="1361"/>
      <c r="Z203" s="1834"/>
      <c r="AA203" s="1368"/>
      <c r="AB203" s="1369"/>
    </row>
    <row r="204" spans="1:28" s="1025" customFormat="1" ht="31.15" customHeight="1">
      <c r="A204" s="1843"/>
      <c r="B204" s="1372"/>
      <c r="C204" s="1479"/>
      <c r="D204" s="1395"/>
      <c r="E204" s="1395"/>
      <c r="F204" s="1395"/>
      <c r="G204" s="1371"/>
      <c r="H204" s="1371">
        <f t="shared" si="45"/>
        <v>0</v>
      </c>
      <c r="I204" s="1444" t="str">
        <f>_xlfn.IFNA(VLOOKUP(B204,線名!$A$2:$B$689,2, ),"")</f>
        <v/>
      </c>
      <c r="J204" s="1388" t="str">
        <f>_xlfn.IFNA(VLOOKUP(B204,線名!$A$4:$C$689,3,0 ),"")</f>
        <v/>
      </c>
      <c r="K204" s="1372"/>
      <c r="L204" s="1372"/>
      <c r="M204" s="1372"/>
      <c r="N204" s="1372"/>
      <c r="O204" s="1372"/>
      <c r="P204" s="1445"/>
      <c r="Q204" s="1346" t="str">
        <f t="shared" si="43"/>
        <v/>
      </c>
      <c r="R204" s="1466"/>
      <c r="S204" s="1447" t="str">
        <f>_xlfn.IFNA(VLOOKUP(T204,'69線名'!$K$4:$L$114,2, ),"")</f>
        <v/>
      </c>
      <c r="T204" s="1346"/>
      <c r="U204" s="1458">
        <f t="shared" si="46"/>
        <v>0</v>
      </c>
      <c r="V204" s="1438" t="str">
        <f>_xlfn.XLOOKUP(事故!$B204,饋線資料表[饋線
代號],饋線資料表[巡修
部門],"找不到",0)</f>
        <v>找不到</v>
      </c>
      <c r="W204" s="1344"/>
      <c r="X204" s="1346"/>
      <c r="Y204" s="1346"/>
      <c r="Z204" s="1827"/>
      <c r="AA204" s="1353"/>
      <c r="AB204" s="1354"/>
    </row>
    <row r="205" spans="1:28" s="1025" customFormat="1" ht="31.15" customHeight="1">
      <c r="A205" s="1844"/>
      <c r="B205" s="1403"/>
      <c r="C205" s="1478"/>
      <c r="D205" s="1404"/>
      <c r="E205" s="1404"/>
      <c r="F205" s="1404"/>
      <c r="G205" s="1405"/>
      <c r="H205" s="1405">
        <f t="shared" si="45"/>
        <v>0</v>
      </c>
      <c r="I205" s="1451" t="str">
        <f>_xlfn.IFNA(VLOOKUP(B205,線名!$A$2:$B$689,2, ),"")</f>
        <v/>
      </c>
      <c r="J205" s="1391" t="str">
        <f>_xlfn.IFNA(VLOOKUP(B205,線名!$A$4:$C$689,3,0 ),"")</f>
        <v/>
      </c>
      <c r="K205" s="1403"/>
      <c r="L205" s="1403"/>
      <c r="M205" s="1403"/>
      <c r="N205" s="1403"/>
      <c r="O205" s="1403"/>
      <c r="P205" s="1452"/>
      <c r="Q205" s="1361" t="str">
        <f t="shared" si="43"/>
        <v/>
      </c>
      <c r="R205" s="1468"/>
      <c r="S205" s="1454" t="str">
        <f>_xlfn.IFNA(VLOOKUP(T205,'69線名'!$K$4:$L$114,2, ),"")</f>
        <v/>
      </c>
      <c r="T205" s="1361"/>
      <c r="U205" s="1455">
        <f t="shared" si="46"/>
        <v>0</v>
      </c>
      <c r="V205" s="1442" t="str">
        <f>_xlfn.XLOOKUP(事故!$B205,饋線資料表[饋線
代號],饋線資料表[巡修
部門],"找不到",0)</f>
        <v>找不到</v>
      </c>
      <c r="W205" s="1359"/>
      <c r="X205" s="1361"/>
      <c r="Y205" s="1361"/>
      <c r="Z205" s="1834"/>
      <c r="AA205" s="1368"/>
      <c r="AB205" s="1369"/>
    </row>
    <row r="206" spans="1:28" s="1025" customFormat="1" ht="31.15" customHeight="1">
      <c r="A206" s="1843"/>
      <c r="B206" s="1372"/>
      <c r="C206" s="1479"/>
      <c r="D206" s="1395"/>
      <c r="E206" s="1395"/>
      <c r="F206" s="1395"/>
      <c r="G206" s="1371"/>
      <c r="H206" s="1371">
        <f t="shared" si="45"/>
        <v>0</v>
      </c>
      <c r="I206" s="1444" t="str">
        <f>_xlfn.IFNA(VLOOKUP(B206,線名!$A$2:$B$689,2, ),"")</f>
        <v/>
      </c>
      <c r="J206" s="1388" t="str">
        <f>_xlfn.IFNA(VLOOKUP(B206,線名!$A$4:$C$689,3,0 ),"")</f>
        <v/>
      </c>
      <c r="K206" s="1372"/>
      <c r="L206" s="1372"/>
      <c r="M206" s="1372"/>
      <c r="N206" s="1372"/>
      <c r="O206" s="1372"/>
      <c r="P206" s="1445"/>
      <c r="Q206" s="1346" t="str">
        <f t="shared" si="43"/>
        <v/>
      </c>
      <c r="R206" s="1466"/>
      <c r="S206" s="1447" t="str">
        <f>_xlfn.IFNA(VLOOKUP(T206,'69線名'!$K$4:$L$114,2, ),"")</f>
        <v/>
      </c>
      <c r="T206" s="1346"/>
      <c r="U206" s="1458">
        <f t="shared" si="46"/>
        <v>0</v>
      </c>
      <c r="V206" s="1438" t="str">
        <f>_xlfn.XLOOKUP(事故!$B206,饋線資料表[饋線
代號],饋線資料表[巡修
部門],"找不到",0)</f>
        <v>找不到</v>
      </c>
      <c r="W206" s="1344"/>
      <c r="X206" s="1346"/>
      <c r="Y206" s="1346"/>
      <c r="Z206" s="1827"/>
      <c r="AA206" s="1353"/>
      <c r="AB206" s="1354"/>
    </row>
    <row r="207" spans="1:28" s="1025" customFormat="1" ht="31.15" customHeight="1">
      <c r="A207" s="1844"/>
      <c r="B207" s="1403"/>
      <c r="C207" s="1478"/>
      <c r="D207" s="1404"/>
      <c r="E207" s="1404"/>
      <c r="F207" s="1404"/>
      <c r="G207" s="1405"/>
      <c r="H207" s="1405">
        <f t="shared" si="45"/>
        <v>0</v>
      </c>
      <c r="I207" s="1451" t="str">
        <f>_xlfn.IFNA(VLOOKUP(B207,線名!$A$2:$B$689,2, ),"")</f>
        <v/>
      </c>
      <c r="J207" s="1391" t="str">
        <f>_xlfn.IFNA(VLOOKUP(B207,線名!$A$4:$C$689,3,0 ),"")</f>
        <v/>
      </c>
      <c r="K207" s="1403"/>
      <c r="L207" s="1403"/>
      <c r="M207" s="1403"/>
      <c r="N207" s="1403"/>
      <c r="O207" s="1403"/>
      <c r="P207" s="1452"/>
      <c r="Q207" s="1361" t="str">
        <f t="shared" si="43"/>
        <v/>
      </c>
      <c r="R207" s="1468"/>
      <c r="S207" s="1454" t="str">
        <f>_xlfn.IFNA(VLOOKUP(T207,'69線名'!$K$4:$L$114,2, ),"")</f>
        <v/>
      </c>
      <c r="T207" s="1361"/>
      <c r="U207" s="1455">
        <f t="shared" si="46"/>
        <v>0</v>
      </c>
      <c r="V207" s="1442" t="str">
        <f>_xlfn.XLOOKUP(事故!$B207,饋線資料表[饋線
代號],饋線資料表[巡修
部門],"找不到",0)</f>
        <v>找不到</v>
      </c>
      <c r="W207" s="1359"/>
      <c r="X207" s="1361"/>
      <c r="Y207" s="1361"/>
      <c r="Z207" s="1834"/>
      <c r="AA207" s="1368"/>
      <c r="AB207" s="1369"/>
    </row>
    <row r="208" spans="1:28" s="1025" customFormat="1" ht="31.15" customHeight="1">
      <c r="A208" s="1843"/>
      <c r="B208" s="1372"/>
      <c r="C208" s="1479"/>
      <c r="D208" s="1395"/>
      <c r="E208" s="1395"/>
      <c r="F208" s="1395"/>
      <c r="G208" s="1371"/>
      <c r="H208" s="1371">
        <f t="shared" si="45"/>
        <v>0</v>
      </c>
      <c r="I208" s="1444" t="str">
        <f>_xlfn.IFNA(VLOOKUP(B208,線名!$A$2:$B$689,2, ),"")</f>
        <v/>
      </c>
      <c r="J208" s="1388" t="str">
        <f>_xlfn.IFNA(VLOOKUP(B208,線名!$A$4:$C$689,3,0 ),"")</f>
        <v/>
      </c>
      <c r="K208" s="1372"/>
      <c r="L208" s="1372"/>
      <c r="M208" s="1372"/>
      <c r="N208" s="1372"/>
      <c r="O208" s="1372"/>
      <c r="P208" s="1445"/>
      <c r="Q208" s="1346" t="str">
        <f t="shared" si="43"/>
        <v/>
      </c>
      <c r="R208" s="1466"/>
      <c r="S208" s="1447" t="str">
        <f>_xlfn.IFNA(VLOOKUP(T208,'69線名'!$K$4:$L$114,2, ),"")</f>
        <v/>
      </c>
      <c r="T208" s="1346"/>
      <c r="U208" s="1458">
        <f t="shared" si="46"/>
        <v>0</v>
      </c>
      <c r="V208" s="1438" t="str">
        <f>_xlfn.XLOOKUP(事故!$B208,饋線資料表[饋線
代號],饋線資料表[巡修
部門],"找不到",0)</f>
        <v>找不到</v>
      </c>
      <c r="W208" s="1344"/>
      <c r="X208" s="1346"/>
      <c r="Y208" s="1346"/>
      <c r="Z208" s="1827"/>
      <c r="AA208" s="1353"/>
      <c r="AB208" s="1354"/>
    </row>
    <row r="209" spans="1:28" s="1025" customFormat="1" ht="31.15" customHeight="1">
      <c r="A209" s="1844"/>
      <c r="B209" s="1403"/>
      <c r="C209" s="1478"/>
      <c r="D209" s="1404"/>
      <c r="E209" s="1404"/>
      <c r="F209" s="1404"/>
      <c r="G209" s="1405"/>
      <c r="H209" s="1405">
        <f t="shared" si="45"/>
        <v>0</v>
      </c>
      <c r="I209" s="1451" t="str">
        <f>_xlfn.IFNA(VLOOKUP(B209,線名!$A$2:$B$689,2, ),"")</f>
        <v/>
      </c>
      <c r="J209" s="1391" t="str">
        <f>_xlfn.IFNA(VLOOKUP(B209,線名!$A$4:$C$689,3,0 ),"")</f>
        <v/>
      </c>
      <c r="K209" s="1403"/>
      <c r="L209" s="1403"/>
      <c r="M209" s="1403"/>
      <c r="N209" s="1403"/>
      <c r="O209" s="1403"/>
      <c r="P209" s="1452"/>
      <c r="Q209" s="1361" t="str">
        <f t="shared" si="43"/>
        <v/>
      </c>
      <c r="R209" s="1468"/>
      <c r="S209" s="1454" t="str">
        <f>_xlfn.IFNA(VLOOKUP(T209,'69線名'!$K$4:$L$114,2, ),"")</f>
        <v/>
      </c>
      <c r="T209" s="1361"/>
      <c r="U209" s="1455">
        <f t="shared" si="46"/>
        <v>0</v>
      </c>
      <c r="V209" s="1442" t="str">
        <f>_xlfn.XLOOKUP(事故!$B209,饋線資料表[饋線
代號],饋線資料表[巡修
部門],"找不到",0)</f>
        <v>找不到</v>
      </c>
      <c r="W209" s="1359"/>
      <c r="X209" s="1361"/>
      <c r="Y209" s="1361"/>
      <c r="Z209" s="1834"/>
      <c r="AA209" s="1368"/>
      <c r="AB209" s="1369"/>
    </row>
    <row r="210" spans="1:28" s="1025" customFormat="1" ht="31.15" customHeight="1">
      <c r="A210" s="1843"/>
      <c r="B210" s="1372"/>
      <c r="C210" s="1479"/>
      <c r="D210" s="1395"/>
      <c r="E210" s="1395"/>
      <c r="F210" s="1395"/>
      <c r="G210" s="1371"/>
      <c r="H210" s="1371">
        <f t="shared" si="45"/>
        <v>0</v>
      </c>
      <c r="I210" s="1444" t="str">
        <f>_xlfn.IFNA(VLOOKUP(B210,線名!$A$2:$B$689,2, ),"")</f>
        <v/>
      </c>
      <c r="J210" s="1388" t="str">
        <f>_xlfn.IFNA(VLOOKUP(B210,線名!$A$4:$C$689,3,0 ),"")</f>
        <v/>
      </c>
      <c r="K210" s="1372"/>
      <c r="L210" s="1372"/>
      <c r="M210" s="1372"/>
      <c r="N210" s="1372"/>
      <c r="O210" s="1372"/>
      <c r="P210" s="1445"/>
      <c r="Q210" s="1346" t="str">
        <f t="shared" si="43"/>
        <v/>
      </c>
      <c r="R210" s="1466"/>
      <c r="S210" s="1447" t="str">
        <f>_xlfn.IFNA(VLOOKUP(T210,'69線名'!$K$4:$L$114,2, ),"")</f>
        <v/>
      </c>
      <c r="T210" s="1346"/>
      <c r="U210" s="1458">
        <f t="shared" si="46"/>
        <v>0</v>
      </c>
      <c r="V210" s="1438" t="str">
        <f>_xlfn.XLOOKUP(事故!$B210,饋線資料表[饋線
代號],饋線資料表[巡修
部門],"找不到",0)</f>
        <v>找不到</v>
      </c>
      <c r="W210" s="1344"/>
      <c r="X210" s="1346"/>
      <c r="Y210" s="1346"/>
      <c r="Z210" s="1827"/>
      <c r="AA210" s="1353"/>
      <c r="AB210" s="1354"/>
    </row>
    <row r="211" spans="1:28" s="1025" customFormat="1" ht="31.15" customHeight="1">
      <c r="A211" s="1844"/>
      <c r="B211" s="1403"/>
      <c r="C211" s="1478"/>
      <c r="D211" s="1404"/>
      <c r="E211" s="1404"/>
      <c r="F211" s="1404"/>
      <c r="G211" s="1405"/>
      <c r="H211" s="1405">
        <f t="shared" si="45"/>
        <v>0</v>
      </c>
      <c r="I211" s="1451" t="str">
        <f>_xlfn.IFNA(VLOOKUP(B211,線名!$A$2:$B$689,2, ),"")</f>
        <v/>
      </c>
      <c r="J211" s="1391" t="str">
        <f>_xlfn.IFNA(VLOOKUP(B211,線名!$A$4:$C$689,3,0 ),"")</f>
        <v/>
      </c>
      <c r="K211" s="1403"/>
      <c r="L211" s="1403"/>
      <c r="M211" s="1403"/>
      <c r="N211" s="1403"/>
      <c r="O211" s="1403"/>
      <c r="P211" s="1452"/>
      <c r="Q211" s="1361" t="str">
        <f t="shared" si="43"/>
        <v/>
      </c>
      <c r="R211" s="1468"/>
      <c r="S211" s="1454" t="str">
        <f>_xlfn.IFNA(VLOOKUP(T211,'69線名'!$K$4:$L$114,2, ),"")</f>
        <v/>
      </c>
      <c r="T211" s="1361"/>
      <c r="U211" s="1455">
        <f t="shared" si="46"/>
        <v>0</v>
      </c>
      <c r="V211" s="1442" t="str">
        <f>_xlfn.XLOOKUP(事故!$B211,饋線資料表[饋線
代號],饋線資料表[巡修
部門],"找不到",0)</f>
        <v>找不到</v>
      </c>
      <c r="W211" s="1359"/>
      <c r="X211" s="1361"/>
      <c r="Y211" s="1361"/>
      <c r="Z211" s="1834"/>
      <c r="AA211" s="1368"/>
      <c r="AB211" s="1369"/>
    </row>
    <row r="212" spans="1:28" s="1025" customFormat="1" ht="31.15" customHeight="1">
      <c r="A212" s="1843"/>
      <c r="B212" s="1372"/>
      <c r="C212" s="1479"/>
      <c r="D212" s="1395"/>
      <c r="E212" s="1395"/>
      <c r="F212" s="1395"/>
      <c r="G212" s="1371"/>
      <c r="H212" s="1371">
        <f t="shared" si="45"/>
        <v>0</v>
      </c>
      <c r="I212" s="1444" t="str">
        <f>_xlfn.IFNA(VLOOKUP(B212,線名!$A$2:$B$689,2, ),"")</f>
        <v/>
      </c>
      <c r="J212" s="1388" t="str">
        <f>_xlfn.IFNA(VLOOKUP(B212,線名!$A$4:$C$689,3,0 ),"")</f>
        <v/>
      </c>
      <c r="K212" s="1372"/>
      <c r="L212" s="1372"/>
      <c r="M212" s="1372"/>
      <c r="N212" s="1372"/>
      <c r="O212" s="1372"/>
      <c r="P212" s="1445"/>
      <c r="Q212" s="1346" t="str">
        <f t="shared" si="43"/>
        <v/>
      </c>
      <c r="R212" s="1466"/>
      <c r="S212" s="1447" t="str">
        <f>_xlfn.IFNA(VLOOKUP(T212,'69線名'!$K$4:$L$114,2, ),"")</f>
        <v/>
      </c>
      <c r="T212" s="1346"/>
      <c r="U212" s="1458">
        <f t="shared" si="46"/>
        <v>0</v>
      </c>
      <c r="V212" s="1438" t="str">
        <f>_xlfn.XLOOKUP(事故!$B212,饋線資料表[饋線
代號],饋線資料表[巡修
部門],"找不到",0)</f>
        <v>找不到</v>
      </c>
      <c r="W212" s="1344"/>
      <c r="X212" s="1346"/>
      <c r="Y212" s="1346"/>
      <c r="Z212" s="1827"/>
      <c r="AA212" s="1353"/>
      <c r="AB212" s="1354"/>
    </row>
    <row r="213" spans="1:28" s="1025" customFormat="1" ht="31.15" customHeight="1">
      <c r="A213" s="1844"/>
      <c r="B213" s="1403"/>
      <c r="C213" s="1478"/>
      <c r="D213" s="1404"/>
      <c r="E213" s="1404"/>
      <c r="F213" s="1404"/>
      <c r="G213" s="1405"/>
      <c r="H213" s="1405">
        <f t="shared" si="45"/>
        <v>0</v>
      </c>
      <c r="I213" s="1451" t="str">
        <f>_xlfn.IFNA(VLOOKUP(B213,線名!$A$2:$B$689,2, ),"")</f>
        <v/>
      </c>
      <c r="J213" s="1391" t="str">
        <f>_xlfn.IFNA(VLOOKUP(B213,線名!$A$4:$C$689,3,0 ),"")</f>
        <v/>
      </c>
      <c r="K213" s="1403"/>
      <c r="L213" s="1403"/>
      <c r="M213" s="1403"/>
      <c r="N213" s="1403"/>
      <c r="O213" s="1403"/>
      <c r="P213" s="1452"/>
      <c r="Q213" s="1361" t="str">
        <f t="shared" ref="Q213:Q276" si="47">IF(SUM(L213:M213)=0,"",SUM(L213:M213))</f>
        <v/>
      </c>
      <c r="R213" s="1468"/>
      <c r="S213" s="1454" t="str">
        <f>_xlfn.IFNA(VLOOKUP(T213,'69線名'!$K$4:$L$114,2, ),"")</f>
        <v/>
      </c>
      <c r="T213" s="1361"/>
      <c r="U213" s="1455">
        <f t="shared" si="46"/>
        <v>0</v>
      </c>
      <c r="V213" s="1442" t="str">
        <f>_xlfn.XLOOKUP(事故!$B213,饋線資料表[饋線
代號],饋線資料表[巡修
部門],"找不到",0)</f>
        <v>找不到</v>
      </c>
      <c r="W213" s="1359"/>
      <c r="X213" s="1361"/>
      <c r="Y213" s="1361"/>
      <c r="Z213" s="1834"/>
      <c r="AA213" s="1368"/>
      <c r="AB213" s="1369"/>
    </row>
    <row r="214" spans="1:28" s="1025" customFormat="1" ht="31.15" customHeight="1">
      <c r="A214" s="1843"/>
      <c r="B214" s="1372"/>
      <c r="C214" s="1479"/>
      <c r="D214" s="1395"/>
      <c r="E214" s="1395"/>
      <c r="F214" s="1395"/>
      <c r="G214" s="1371"/>
      <c r="H214" s="1371">
        <f t="shared" si="45"/>
        <v>0</v>
      </c>
      <c r="I214" s="1444" t="str">
        <f>_xlfn.IFNA(VLOOKUP(B214,線名!$A$2:$B$689,2, ),"")</f>
        <v/>
      </c>
      <c r="J214" s="1388" t="str">
        <f>_xlfn.IFNA(VLOOKUP(B214,線名!$A$4:$C$689,3,0 ),"")</f>
        <v/>
      </c>
      <c r="K214" s="1372"/>
      <c r="L214" s="1372"/>
      <c r="M214" s="1372"/>
      <c r="N214" s="1372"/>
      <c r="O214" s="1372"/>
      <c r="P214" s="1445"/>
      <c r="Q214" s="1346" t="str">
        <f t="shared" si="47"/>
        <v/>
      </c>
      <c r="R214" s="1466"/>
      <c r="S214" s="1447" t="str">
        <f>_xlfn.IFNA(VLOOKUP(T214,'69線名'!$K$4:$L$114,2, ),"")</f>
        <v/>
      </c>
      <c r="T214" s="1346"/>
      <c r="U214" s="1458">
        <f t="shared" si="46"/>
        <v>0</v>
      </c>
      <c r="V214" s="1438" t="str">
        <f>_xlfn.XLOOKUP(事故!$B214,饋線資料表[饋線
代號],饋線資料表[巡修
部門],"找不到",0)</f>
        <v>找不到</v>
      </c>
      <c r="W214" s="1344"/>
      <c r="X214" s="1346"/>
      <c r="Y214" s="1346"/>
      <c r="Z214" s="1827"/>
      <c r="AA214" s="1353"/>
      <c r="AB214" s="1354"/>
    </row>
    <row r="215" spans="1:28" s="1025" customFormat="1" ht="31.15" customHeight="1">
      <c r="A215" s="1844"/>
      <c r="B215" s="1403"/>
      <c r="C215" s="1478"/>
      <c r="D215" s="1404"/>
      <c r="E215" s="1404"/>
      <c r="F215" s="1404"/>
      <c r="G215" s="1405"/>
      <c r="H215" s="1405">
        <f t="shared" si="45"/>
        <v>0</v>
      </c>
      <c r="I215" s="1451" t="str">
        <f>_xlfn.IFNA(VLOOKUP(B215,線名!$A$2:$B$689,2, ),"")</f>
        <v/>
      </c>
      <c r="J215" s="1391" t="str">
        <f>_xlfn.IFNA(VLOOKUP(B215,線名!$A$4:$C$689,3,0 ),"")</f>
        <v/>
      </c>
      <c r="K215" s="1403"/>
      <c r="L215" s="1403"/>
      <c r="M215" s="1403"/>
      <c r="N215" s="1403"/>
      <c r="O215" s="1403"/>
      <c r="P215" s="1452"/>
      <c r="Q215" s="1361" t="str">
        <f t="shared" si="47"/>
        <v/>
      </c>
      <c r="R215" s="1468"/>
      <c r="S215" s="1454" t="str">
        <f>_xlfn.IFNA(VLOOKUP(T215,'69線名'!$K$4:$L$114,2, ),"")</f>
        <v/>
      </c>
      <c r="T215" s="1361"/>
      <c r="U215" s="1455">
        <f t="shared" si="46"/>
        <v>0</v>
      </c>
      <c r="V215" s="1442" t="str">
        <f>_xlfn.XLOOKUP(事故!$B215,饋線資料表[饋線
代號],饋線資料表[巡修
部門],"找不到",0)</f>
        <v>找不到</v>
      </c>
      <c r="W215" s="1359"/>
      <c r="X215" s="1361"/>
      <c r="Y215" s="1361"/>
      <c r="Z215" s="1834"/>
      <c r="AA215" s="1368"/>
      <c r="AB215" s="1369"/>
    </row>
    <row r="216" spans="1:28" s="1025" customFormat="1" ht="31.15" customHeight="1">
      <c r="A216" s="1843"/>
      <c r="B216" s="1372"/>
      <c r="C216" s="1479"/>
      <c r="D216" s="1395"/>
      <c r="E216" s="1395"/>
      <c r="F216" s="1395"/>
      <c r="G216" s="1371"/>
      <c r="H216" s="1371">
        <f t="shared" si="45"/>
        <v>0</v>
      </c>
      <c r="I216" s="1444" t="str">
        <f>_xlfn.IFNA(VLOOKUP(B216,線名!$A$2:$B$689,2, ),"")</f>
        <v/>
      </c>
      <c r="J216" s="1388" t="str">
        <f>_xlfn.IFNA(VLOOKUP(B216,線名!$A$4:$C$689,3,0 ),"")</f>
        <v/>
      </c>
      <c r="K216" s="1372"/>
      <c r="L216" s="1372"/>
      <c r="M216" s="1372"/>
      <c r="N216" s="1372"/>
      <c r="O216" s="1372"/>
      <c r="P216" s="1445"/>
      <c r="Q216" s="1346" t="str">
        <f t="shared" si="47"/>
        <v/>
      </c>
      <c r="R216" s="1466"/>
      <c r="S216" s="1447" t="str">
        <f>_xlfn.IFNA(VLOOKUP(T216,'69線名'!$K$4:$L$114,2, ),"")</f>
        <v/>
      </c>
      <c r="T216" s="1346"/>
      <c r="U216" s="1458">
        <f t="shared" si="46"/>
        <v>0</v>
      </c>
      <c r="V216" s="1438" t="str">
        <f>_xlfn.XLOOKUP(事故!$B216,饋線資料表[饋線
代號],饋線資料表[巡修
部門],"找不到",0)</f>
        <v>找不到</v>
      </c>
      <c r="W216" s="1344"/>
      <c r="X216" s="1346"/>
      <c r="Y216" s="1346"/>
      <c r="Z216" s="1827"/>
      <c r="AA216" s="1353"/>
      <c r="AB216" s="1354"/>
    </row>
    <row r="217" spans="1:28" s="1025" customFormat="1" ht="31.15" customHeight="1">
      <c r="A217" s="1844"/>
      <c r="B217" s="1403"/>
      <c r="C217" s="1478"/>
      <c r="D217" s="1404"/>
      <c r="E217" s="1404"/>
      <c r="F217" s="1404"/>
      <c r="G217" s="1405"/>
      <c r="H217" s="1405">
        <f t="shared" si="45"/>
        <v>0</v>
      </c>
      <c r="I217" s="1451" t="str">
        <f>_xlfn.IFNA(VLOOKUP(B217,線名!$A$2:$B$689,2, ),"")</f>
        <v/>
      </c>
      <c r="J217" s="1391" t="str">
        <f>_xlfn.IFNA(VLOOKUP(B217,線名!$A$4:$C$689,3,0 ),"")</f>
        <v/>
      </c>
      <c r="K217" s="1403"/>
      <c r="L217" s="1403"/>
      <c r="M217" s="1403"/>
      <c r="N217" s="1403"/>
      <c r="O217" s="1403"/>
      <c r="P217" s="1452"/>
      <c r="Q217" s="1361" t="str">
        <f t="shared" si="47"/>
        <v/>
      </c>
      <c r="R217" s="1468"/>
      <c r="S217" s="1454" t="str">
        <f>_xlfn.IFNA(VLOOKUP(T217,'69線名'!$K$4:$L$114,2, ),"")</f>
        <v/>
      </c>
      <c r="T217" s="1361"/>
      <c r="U217" s="1455">
        <f t="shared" si="46"/>
        <v>0</v>
      </c>
      <c r="V217" s="1442" t="str">
        <f>_xlfn.XLOOKUP(事故!$B217,饋線資料表[饋線
代號],饋線資料表[巡修
部門],"找不到",0)</f>
        <v>找不到</v>
      </c>
      <c r="W217" s="1359"/>
      <c r="X217" s="1361"/>
      <c r="Y217" s="1361"/>
      <c r="Z217" s="1834"/>
      <c r="AA217" s="1368"/>
      <c r="AB217" s="1369"/>
    </row>
    <row r="218" spans="1:28" s="1025" customFormat="1" ht="31.15" customHeight="1">
      <c r="A218" s="1843"/>
      <c r="B218" s="1372"/>
      <c r="C218" s="1479"/>
      <c r="D218" s="1395"/>
      <c r="E218" s="1395"/>
      <c r="F218" s="1395"/>
      <c r="G218" s="1371"/>
      <c r="H218" s="1371">
        <f t="shared" ref="H218:H249" si="48">G218*U218</f>
        <v>0</v>
      </c>
      <c r="I218" s="1444" t="str">
        <f>_xlfn.IFNA(VLOOKUP(B218,線名!$A$2:$B$689,2, ),"")</f>
        <v/>
      </c>
      <c r="J218" s="1388" t="str">
        <f>_xlfn.IFNA(VLOOKUP(B218,線名!$A$4:$C$689,3,0 ),"")</f>
        <v/>
      </c>
      <c r="K218" s="1372"/>
      <c r="L218" s="1372"/>
      <c r="M218" s="1372"/>
      <c r="N218" s="1372"/>
      <c r="O218" s="1372"/>
      <c r="P218" s="1445"/>
      <c r="Q218" s="1346" t="str">
        <f t="shared" si="47"/>
        <v/>
      </c>
      <c r="R218" s="1466"/>
      <c r="S218" s="1447" t="str">
        <f>_xlfn.IFNA(VLOOKUP(T218,'69線名'!$K$4:$L$114,2, ),"")</f>
        <v/>
      </c>
      <c r="T218" s="1346"/>
      <c r="U218" s="1458">
        <f t="shared" si="46"/>
        <v>0</v>
      </c>
      <c r="V218" s="1438" t="str">
        <f>_xlfn.XLOOKUP(事故!$B218,饋線資料表[饋線
代號],饋線資料表[巡修
部門],"找不到",0)</f>
        <v>找不到</v>
      </c>
      <c r="W218" s="1344"/>
      <c r="X218" s="1346"/>
      <c r="Y218" s="1346"/>
      <c r="Z218" s="1827"/>
      <c r="AA218" s="1353"/>
      <c r="AB218" s="1354"/>
    </row>
    <row r="219" spans="1:28" s="1025" customFormat="1" ht="31.15" customHeight="1">
      <c r="A219" s="1844"/>
      <c r="B219" s="1403"/>
      <c r="C219" s="1478"/>
      <c r="D219" s="1404"/>
      <c r="E219" s="1404"/>
      <c r="F219" s="1404"/>
      <c r="G219" s="1405"/>
      <c r="H219" s="1405">
        <f t="shared" si="48"/>
        <v>0</v>
      </c>
      <c r="I219" s="1451" t="str">
        <f>_xlfn.IFNA(VLOOKUP(B219,線名!$A$2:$B$689,2, ),"")</f>
        <v/>
      </c>
      <c r="J219" s="1391" t="str">
        <f>_xlfn.IFNA(VLOOKUP(B219,線名!$A$4:$C$689,3,0 ),"")</f>
        <v/>
      </c>
      <c r="K219" s="1403"/>
      <c r="L219" s="1403"/>
      <c r="M219" s="1403"/>
      <c r="N219" s="1403"/>
      <c r="O219" s="1403"/>
      <c r="P219" s="1452"/>
      <c r="Q219" s="1361" t="str">
        <f t="shared" si="47"/>
        <v/>
      </c>
      <c r="R219" s="1468"/>
      <c r="S219" s="1454" t="str">
        <f>_xlfn.IFNA(VLOOKUP(T219,'69線名'!$K$4:$L$114,2, ),"")</f>
        <v/>
      </c>
      <c r="T219" s="1361"/>
      <c r="U219" s="1455">
        <f t="shared" si="46"/>
        <v>0</v>
      </c>
      <c r="V219" s="1442" t="str">
        <f>_xlfn.XLOOKUP(事故!$B219,饋線資料表[饋線
代號],饋線資料表[巡修
部門],"找不到",0)</f>
        <v>找不到</v>
      </c>
      <c r="W219" s="1359"/>
      <c r="X219" s="1361"/>
      <c r="Y219" s="1361"/>
      <c r="Z219" s="1834"/>
      <c r="AA219" s="1368"/>
      <c r="AB219" s="1369"/>
    </row>
    <row r="220" spans="1:28" s="1025" customFormat="1" ht="31.15" customHeight="1">
      <c r="A220" s="1843"/>
      <c r="B220" s="1372"/>
      <c r="C220" s="1479"/>
      <c r="D220" s="1395"/>
      <c r="E220" s="1395"/>
      <c r="F220" s="1395"/>
      <c r="G220" s="1371"/>
      <c r="H220" s="1371">
        <f t="shared" si="48"/>
        <v>0</v>
      </c>
      <c r="I220" s="1444" t="str">
        <f>_xlfn.IFNA(VLOOKUP(B220,線名!$A$2:$B$689,2, ),"")</f>
        <v/>
      </c>
      <c r="J220" s="1388" t="str">
        <f>_xlfn.IFNA(VLOOKUP(B220,線名!$A$4:$C$689,3,0 ),"")</f>
        <v/>
      </c>
      <c r="K220" s="1372"/>
      <c r="L220" s="1372"/>
      <c r="M220" s="1372"/>
      <c r="N220" s="1372"/>
      <c r="O220" s="1372"/>
      <c r="P220" s="1445"/>
      <c r="Q220" s="1346" t="str">
        <f t="shared" si="47"/>
        <v/>
      </c>
      <c r="R220" s="1466"/>
      <c r="S220" s="1447" t="str">
        <f>_xlfn.IFNA(VLOOKUP(T220,'69線名'!$K$4:$L$114,2, ),"")</f>
        <v/>
      </c>
      <c r="T220" s="1346"/>
      <c r="U220" s="1458">
        <f t="shared" si="46"/>
        <v>0</v>
      </c>
      <c r="V220" s="1438" t="str">
        <f>_xlfn.XLOOKUP(事故!$B220,饋線資料表[饋線
代號],饋線資料表[巡修
部門],"找不到",0)</f>
        <v>找不到</v>
      </c>
      <c r="W220" s="1344"/>
      <c r="X220" s="1346"/>
      <c r="Y220" s="1346"/>
      <c r="Z220" s="1827"/>
      <c r="AA220" s="1353"/>
      <c r="AB220" s="1354"/>
    </row>
    <row r="221" spans="1:28" s="1025" customFormat="1" ht="31.15" customHeight="1">
      <c r="A221" s="1844"/>
      <c r="B221" s="1403"/>
      <c r="C221" s="1478"/>
      <c r="D221" s="1404"/>
      <c r="E221" s="1404"/>
      <c r="F221" s="1404"/>
      <c r="G221" s="1405"/>
      <c r="H221" s="1405">
        <f t="shared" si="48"/>
        <v>0</v>
      </c>
      <c r="I221" s="1451" t="str">
        <f>_xlfn.IFNA(VLOOKUP(B221,線名!$A$2:$B$689,2, ),"")</f>
        <v/>
      </c>
      <c r="J221" s="1391" t="str">
        <f>_xlfn.IFNA(VLOOKUP(B221,線名!$A$4:$C$689,3,0 ),"")</f>
        <v/>
      </c>
      <c r="K221" s="1403"/>
      <c r="L221" s="1403"/>
      <c r="M221" s="1403"/>
      <c r="N221" s="1403"/>
      <c r="O221" s="1403"/>
      <c r="P221" s="1452"/>
      <c r="Q221" s="1361" t="str">
        <f t="shared" si="47"/>
        <v/>
      </c>
      <c r="R221" s="1468"/>
      <c r="S221" s="1454" t="str">
        <f>_xlfn.IFNA(VLOOKUP(T221,'69線名'!$K$4:$L$114,2, ),"")</f>
        <v/>
      </c>
      <c r="T221" s="1361"/>
      <c r="U221" s="1455">
        <f t="shared" si="46"/>
        <v>0</v>
      </c>
      <c r="V221" s="1442" t="str">
        <f>_xlfn.XLOOKUP(事故!$B221,饋線資料表[饋線
代號],饋線資料表[巡修
部門],"找不到",0)</f>
        <v>找不到</v>
      </c>
      <c r="W221" s="1359"/>
      <c r="X221" s="1361"/>
      <c r="Y221" s="1361"/>
      <c r="Z221" s="1834"/>
      <c r="AA221" s="1368"/>
      <c r="AB221" s="1369"/>
    </row>
    <row r="222" spans="1:28" s="1025" customFormat="1" ht="31.15" customHeight="1">
      <c r="A222" s="1843"/>
      <c r="B222" s="1372"/>
      <c r="C222" s="1479"/>
      <c r="D222" s="1395"/>
      <c r="E222" s="1395"/>
      <c r="F222" s="1395"/>
      <c r="G222" s="1371"/>
      <c r="H222" s="1371">
        <f t="shared" si="48"/>
        <v>0</v>
      </c>
      <c r="I222" s="1444" t="str">
        <f>_xlfn.IFNA(VLOOKUP(B222,線名!$A$2:$B$689,2, ),"")</f>
        <v/>
      </c>
      <c r="J222" s="1388" t="str">
        <f>_xlfn.IFNA(VLOOKUP(B222,線名!$A$4:$C$689,3,0 ),"")</f>
        <v/>
      </c>
      <c r="K222" s="1372"/>
      <c r="L222" s="1372"/>
      <c r="M222" s="1372"/>
      <c r="N222" s="1372"/>
      <c r="O222" s="1372"/>
      <c r="P222" s="1445"/>
      <c r="Q222" s="1346" t="str">
        <f t="shared" si="47"/>
        <v/>
      </c>
      <c r="R222" s="1466"/>
      <c r="S222" s="1447" t="str">
        <f>_xlfn.IFNA(VLOOKUP(T222,'69線名'!$K$4:$L$114,2, ),"")</f>
        <v/>
      </c>
      <c r="T222" s="1346"/>
      <c r="U222" s="1458">
        <f t="shared" si="46"/>
        <v>0</v>
      </c>
      <c r="V222" s="1438" t="str">
        <f>_xlfn.XLOOKUP(事故!$B222,饋線資料表[饋線
代號],饋線資料表[巡修
部門],"找不到",0)</f>
        <v>找不到</v>
      </c>
      <c r="W222" s="1344"/>
      <c r="X222" s="1346"/>
      <c r="Y222" s="1346"/>
      <c r="Z222" s="1827"/>
      <c r="AA222" s="1353"/>
      <c r="AB222" s="1354"/>
    </row>
    <row r="223" spans="1:28" s="1025" customFormat="1" ht="31.15" customHeight="1">
      <c r="A223" s="1844"/>
      <c r="B223" s="1403"/>
      <c r="C223" s="1478"/>
      <c r="D223" s="1404"/>
      <c r="E223" s="1404"/>
      <c r="F223" s="1404"/>
      <c r="G223" s="1405"/>
      <c r="H223" s="1405">
        <f t="shared" si="48"/>
        <v>0</v>
      </c>
      <c r="I223" s="1451" t="str">
        <f>_xlfn.IFNA(VLOOKUP(B223,線名!$A$2:$B$689,2, ),"")</f>
        <v/>
      </c>
      <c r="J223" s="1391" t="str">
        <f>_xlfn.IFNA(VLOOKUP(B223,線名!$A$4:$C$689,3,0 ),"")</f>
        <v/>
      </c>
      <c r="K223" s="1403"/>
      <c r="L223" s="1403"/>
      <c r="M223" s="1403"/>
      <c r="N223" s="1403"/>
      <c r="O223" s="1403"/>
      <c r="P223" s="1452"/>
      <c r="Q223" s="1361" t="str">
        <f t="shared" si="47"/>
        <v/>
      </c>
      <c r="R223" s="1468"/>
      <c r="S223" s="1454" t="str">
        <f>_xlfn.IFNA(VLOOKUP(T223,'69線名'!$K$4:$L$114,2, ),"")</f>
        <v/>
      </c>
      <c r="T223" s="1361"/>
      <c r="U223" s="1455">
        <f t="shared" si="46"/>
        <v>0</v>
      </c>
      <c r="V223" s="1442" t="str">
        <f>_xlfn.XLOOKUP(事故!$B223,饋線資料表[饋線
代號],饋線資料表[巡修
部門],"找不到",0)</f>
        <v>找不到</v>
      </c>
      <c r="W223" s="1359"/>
      <c r="X223" s="1361"/>
      <c r="Y223" s="1361"/>
      <c r="Z223" s="1834"/>
      <c r="AA223" s="1368"/>
      <c r="AB223" s="1369"/>
    </row>
    <row r="224" spans="1:28" s="1025" customFormat="1" ht="31.15" customHeight="1">
      <c r="A224" s="1843"/>
      <c r="B224" s="1372"/>
      <c r="C224" s="1479"/>
      <c r="D224" s="1395"/>
      <c r="E224" s="1395"/>
      <c r="F224" s="1395"/>
      <c r="G224" s="1371"/>
      <c r="H224" s="1371">
        <f t="shared" si="48"/>
        <v>0</v>
      </c>
      <c r="I224" s="1444" t="str">
        <f>_xlfn.IFNA(VLOOKUP(B224,線名!$A$2:$B$689,2, ),"")</f>
        <v/>
      </c>
      <c r="J224" s="1388" t="str">
        <f>_xlfn.IFNA(VLOOKUP(B224,線名!$A$4:$C$689,3,0 ),"")</f>
        <v/>
      </c>
      <c r="K224" s="1372"/>
      <c r="L224" s="1372"/>
      <c r="M224" s="1372"/>
      <c r="N224" s="1372"/>
      <c r="O224" s="1372"/>
      <c r="P224" s="1445"/>
      <c r="Q224" s="1346" t="str">
        <f t="shared" si="47"/>
        <v/>
      </c>
      <c r="R224" s="1466"/>
      <c r="S224" s="1447" t="str">
        <f>_xlfn.IFNA(VLOOKUP(T224,'69線名'!$K$4:$L$114,2, ),"")</f>
        <v/>
      </c>
      <c r="T224" s="1346"/>
      <c r="U224" s="1458">
        <f t="shared" si="46"/>
        <v>0</v>
      </c>
      <c r="V224" s="1438" t="str">
        <f>_xlfn.XLOOKUP(事故!$B224,饋線資料表[饋線
代號],饋線資料表[巡修
部門],"找不到",0)</f>
        <v>找不到</v>
      </c>
      <c r="W224" s="1344"/>
      <c r="X224" s="1346"/>
      <c r="Y224" s="1346"/>
      <c r="Z224" s="1827"/>
      <c r="AA224" s="1353"/>
      <c r="AB224" s="1354"/>
    </row>
    <row r="225" spans="1:28" s="1025" customFormat="1" ht="31.15" customHeight="1">
      <c r="A225" s="1844"/>
      <c r="B225" s="1403"/>
      <c r="C225" s="1478"/>
      <c r="D225" s="1404"/>
      <c r="E225" s="1404"/>
      <c r="F225" s="1404"/>
      <c r="G225" s="1405"/>
      <c r="H225" s="1405">
        <f t="shared" si="48"/>
        <v>0</v>
      </c>
      <c r="I225" s="1451" t="str">
        <f>_xlfn.IFNA(VLOOKUP(B225,線名!$A$2:$B$689,2, ),"")</f>
        <v/>
      </c>
      <c r="J225" s="1391" t="str">
        <f>_xlfn.IFNA(VLOOKUP(B225,線名!$A$4:$C$689,3,0 ),"")</f>
        <v/>
      </c>
      <c r="K225" s="1403"/>
      <c r="L225" s="1403"/>
      <c r="M225" s="1403"/>
      <c r="N225" s="1403"/>
      <c r="O225" s="1403"/>
      <c r="P225" s="1452"/>
      <c r="Q225" s="1361" t="str">
        <f t="shared" si="47"/>
        <v/>
      </c>
      <c r="R225" s="1468"/>
      <c r="S225" s="1454" t="str">
        <f>_xlfn.IFNA(VLOOKUP(T225,'69線名'!$K$4:$L$114,2, ),"")</f>
        <v/>
      </c>
      <c r="T225" s="1361"/>
      <c r="U225" s="1455">
        <f t="shared" si="46"/>
        <v>0</v>
      </c>
      <c r="V225" s="1442" t="str">
        <f>_xlfn.XLOOKUP(事故!$B225,饋線資料表[饋線
代號],饋線資料表[巡修
部門],"找不到",0)</f>
        <v>找不到</v>
      </c>
      <c r="W225" s="1359"/>
      <c r="X225" s="1361"/>
      <c r="Y225" s="1361"/>
      <c r="Z225" s="1834"/>
      <c r="AA225" s="1368"/>
      <c r="AB225" s="1369"/>
    </row>
    <row r="226" spans="1:28" s="1025" customFormat="1" ht="31.15" customHeight="1">
      <c r="A226" s="1843"/>
      <c r="B226" s="1372"/>
      <c r="C226" s="1479"/>
      <c r="D226" s="1395"/>
      <c r="E226" s="1395"/>
      <c r="F226" s="1395"/>
      <c r="G226" s="1371"/>
      <c r="H226" s="1371">
        <f t="shared" si="48"/>
        <v>0</v>
      </c>
      <c r="I226" s="1444" t="str">
        <f>_xlfn.IFNA(VLOOKUP(B226,線名!$A$2:$B$689,2, ),"")</f>
        <v/>
      </c>
      <c r="J226" s="1388" t="str">
        <f>_xlfn.IFNA(VLOOKUP(B226,線名!$A$4:$C$689,3,0 ),"")</f>
        <v/>
      </c>
      <c r="K226" s="1372"/>
      <c r="L226" s="1372"/>
      <c r="M226" s="1372"/>
      <c r="N226" s="1372"/>
      <c r="O226" s="1372"/>
      <c r="P226" s="1445"/>
      <c r="Q226" s="1346" t="str">
        <f t="shared" si="47"/>
        <v/>
      </c>
      <c r="R226" s="1466"/>
      <c r="S226" s="1447" t="str">
        <f>_xlfn.IFNA(VLOOKUP(T226,'69線名'!$K$4:$L$114,2, ),"")</f>
        <v/>
      </c>
      <c r="T226" s="1346"/>
      <c r="U226" s="1458">
        <f t="shared" si="46"/>
        <v>0</v>
      </c>
      <c r="V226" s="1438" t="str">
        <f>_xlfn.XLOOKUP(事故!$B226,饋線資料表[饋線
代號],饋線資料表[巡修
部門],"找不到",0)</f>
        <v>找不到</v>
      </c>
      <c r="W226" s="1344"/>
      <c r="X226" s="1346"/>
      <c r="Y226" s="1346"/>
      <c r="Z226" s="1827"/>
      <c r="AA226" s="1353"/>
      <c r="AB226" s="1354"/>
    </row>
    <row r="227" spans="1:28" s="1025" customFormat="1" ht="31.15" customHeight="1">
      <c r="A227" s="1844"/>
      <c r="B227" s="1403"/>
      <c r="C227" s="1478"/>
      <c r="D227" s="1404"/>
      <c r="E227" s="1404"/>
      <c r="F227" s="1404"/>
      <c r="G227" s="1405"/>
      <c r="H227" s="1405">
        <f t="shared" si="48"/>
        <v>0</v>
      </c>
      <c r="I227" s="1451" t="str">
        <f>_xlfn.IFNA(VLOOKUP(B227,線名!$A$2:$B$689,2, ),"")</f>
        <v/>
      </c>
      <c r="J227" s="1391" t="str">
        <f>_xlfn.IFNA(VLOOKUP(B227,線名!$A$4:$C$689,3,0 ),"")</f>
        <v/>
      </c>
      <c r="K227" s="1403"/>
      <c r="L227" s="1403"/>
      <c r="M227" s="1403"/>
      <c r="N227" s="1403"/>
      <c r="O227" s="1403"/>
      <c r="P227" s="1452"/>
      <c r="Q227" s="1361" t="str">
        <f t="shared" si="47"/>
        <v/>
      </c>
      <c r="R227" s="1468"/>
      <c r="S227" s="1454" t="str">
        <f>_xlfn.IFNA(VLOOKUP(T227,'69線名'!$K$4:$L$114,2, ),"")</f>
        <v/>
      </c>
      <c r="T227" s="1361"/>
      <c r="U227" s="1455">
        <f t="shared" si="46"/>
        <v>0</v>
      </c>
      <c r="V227" s="1442" t="str">
        <f>_xlfn.XLOOKUP(事故!$B227,饋線資料表[饋線
代號],饋線資料表[巡修
部門],"找不到",0)</f>
        <v>找不到</v>
      </c>
      <c r="W227" s="1359"/>
      <c r="X227" s="1361"/>
      <c r="Y227" s="1361"/>
      <c r="Z227" s="1834"/>
      <c r="AA227" s="1368"/>
      <c r="AB227" s="1369"/>
    </row>
    <row r="228" spans="1:28" s="1025" customFormat="1" ht="31.15" customHeight="1">
      <c r="A228" s="1843"/>
      <c r="B228" s="1372"/>
      <c r="C228" s="1479"/>
      <c r="D228" s="1395"/>
      <c r="E228" s="1395"/>
      <c r="F228" s="1395"/>
      <c r="G228" s="1371"/>
      <c r="H228" s="1371">
        <f t="shared" si="48"/>
        <v>0</v>
      </c>
      <c r="I228" s="1444" t="str">
        <f>_xlfn.IFNA(VLOOKUP(B228,線名!$A$2:$B$689,2, ),"")</f>
        <v/>
      </c>
      <c r="J228" s="1388" t="str">
        <f>_xlfn.IFNA(VLOOKUP(B228,線名!$A$4:$C$689,3,0 ),"")</f>
        <v/>
      </c>
      <c r="K228" s="1372"/>
      <c r="L228" s="1372"/>
      <c r="M228" s="1372"/>
      <c r="N228" s="1372"/>
      <c r="O228" s="1372"/>
      <c r="P228" s="1445"/>
      <c r="Q228" s="1346" t="str">
        <f t="shared" si="47"/>
        <v/>
      </c>
      <c r="R228" s="1466"/>
      <c r="S228" s="1447" t="str">
        <f>_xlfn.IFNA(VLOOKUP(T228,'69線名'!$K$4:$L$114,2, ),"")</f>
        <v/>
      </c>
      <c r="T228" s="1346"/>
      <c r="U228" s="1458">
        <f t="shared" si="46"/>
        <v>0</v>
      </c>
      <c r="V228" s="1438" t="str">
        <f>_xlfn.XLOOKUP(事故!$B228,饋線資料表[饋線
代號],饋線資料表[巡修
部門],"找不到",0)</f>
        <v>找不到</v>
      </c>
      <c r="W228" s="1344"/>
      <c r="X228" s="1346"/>
      <c r="Y228" s="1346"/>
      <c r="Z228" s="1827"/>
      <c r="AA228" s="1353"/>
      <c r="AB228" s="1354"/>
    </row>
    <row r="229" spans="1:28" s="1025" customFormat="1" ht="31.15" customHeight="1">
      <c r="A229" s="1844"/>
      <c r="B229" s="1403"/>
      <c r="C229" s="1478"/>
      <c r="D229" s="1404"/>
      <c r="E229" s="1404"/>
      <c r="F229" s="1404"/>
      <c r="G229" s="1405"/>
      <c r="H229" s="1405">
        <f t="shared" si="48"/>
        <v>0</v>
      </c>
      <c r="I229" s="1451" t="str">
        <f>_xlfn.IFNA(VLOOKUP(B229,線名!$A$2:$B$689,2, ),"")</f>
        <v/>
      </c>
      <c r="J229" s="1391" t="str">
        <f>_xlfn.IFNA(VLOOKUP(B229,線名!$A$4:$C$689,3,0 ),"")</f>
        <v/>
      </c>
      <c r="K229" s="1403"/>
      <c r="L229" s="1403"/>
      <c r="M229" s="1403"/>
      <c r="N229" s="1403"/>
      <c r="O229" s="1403"/>
      <c r="P229" s="1452"/>
      <c r="Q229" s="1361" t="str">
        <f t="shared" si="47"/>
        <v/>
      </c>
      <c r="R229" s="1468"/>
      <c r="S229" s="1454" t="str">
        <f>_xlfn.IFNA(VLOOKUP(T229,'69線名'!$K$4:$L$114,2, ),"")</f>
        <v/>
      </c>
      <c r="T229" s="1361"/>
      <c r="U229" s="1455">
        <f t="shared" si="46"/>
        <v>0</v>
      </c>
      <c r="V229" s="1442" t="str">
        <f>_xlfn.XLOOKUP(事故!$B229,饋線資料表[饋線
代號],饋線資料表[巡修
部門],"找不到",0)</f>
        <v>找不到</v>
      </c>
      <c r="W229" s="1359"/>
      <c r="X229" s="1361"/>
      <c r="Y229" s="1361"/>
      <c r="Z229" s="1834"/>
      <c r="AA229" s="1368"/>
      <c r="AB229" s="1369"/>
    </row>
    <row r="230" spans="1:28" s="1025" customFormat="1" ht="31.15" customHeight="1">
      <c r="A230" s="1843"/>
      <c r="B230" s="1372"/>
      <c r="C230" s="1479"/>
      <c r="D230" s="1395"/>
      <c r="E230" s="1395"/>
      <c r="F230" s="1395"/>
      <c r="G230" s="1371"/>
      <c r="H230" s="1371">
        <f t="shared" si="48"/>
        <v>0</v>
      </c>
      <c r="I230" s="1444" t="str">
        <f>_xlfn.IFNA(VLOOKUP(B230,線名!$A$2:$B$689,2, ),"")</f>
        <v/>
      </c>
      <c r="J230" s="1388" t="str">
        <f>_xlfn.IFNA(VLOOKUP(B230,線名!$A$4:$C$689,3,0 ),"")</f>
        <v/>
      </c>
      <c r="K230" s="1372"/>
      <c r="L230" s="1372"/>
      <c r="M230" s="1372"/>
      <c r="N230" s="1372"/>
      <c r="O230" s="1372"/>
      <c r="P230" s="1445"/>
      <c r="Q230" s="1346" t="str">
        <f t="shared" si="47"/>
        <v/>
      </c>
      <c r="R230" s="1466"/>
      <c r="S230" s="1447" t="str">
        <f>_xlfn.IFNA(VLOOKUP(T230,'69線名'!$K$4:$L$114,2, ),"")</f>
        <v/>
      </c>
      <c r="T230" s="1346"/>
      <c r="U230" s="1458">
        <f t="shared" si="46"/>
        <v>0</v>
      </c>
      <c r="V230" s="1438" t="str">
        <f>_xlfn.XLOOKUP(事故!$B230,饋線資料表[饋線
代號],饋線資料表[巡修
部門],"找不到",0)</f>
        <v>找不到</v>
      </c>
      <c r="W230" s="1344"/>
      <c r="X230" s="1346"/>
      <c r="Y230" s="1346"/>
      <c r="Z230" s="1827"/>
      <c r="AA230" s="1353"/>
      <c r="AB230" s="1354"/>
    </row>
    <row r="231" spans="1:28" s="1025" customFormat="1" ht="31.15" customHeight="1">
      <c r="A231" s="1844"/>
      <c r="B231" s="1403"/>
      <c r="C231" s="1478"/>
      <c r="D231" s="1404"/>
      <c r="E231" s="1404"/>
      <c r="F231" s="1404"/>
      <c r="G231" s="1405"/>
      <c r="H231" s="1405">
        <f t="shared" si="48"/>
        <v>0</v>
      </c>
      <c r="I231" s="1451" t="str">
        <f>_xlfn.IFNA(VLOOKUP(B231,線名!$A$2:$B$689,2, ),"")</f>
        <v/>
      </c>
      <c r="J231" s="1391" t="str">
        <f>_xlfn.IFNA(VLOOKUP(B231,線名!$A$4:$C$689,3,0 ),"")</f>
        <v/>
      </c>
      <c r="K231" s="1403"/>
      <c r="L231" s="1403"/>
      <c r="M231" s="1403"/>
      <c r="N231" s="1403"/>
      <c r="O231" s="1403"/>
      <c r="P231" s="1452"/>
      <c r="Q231" s="1361" t="str">
        <f t="shared" si="47"/>
        <v/>
      </c>
      <c r="R231" s="1468"/>
      <c r="S231" s="1454" t="str">
        <f>_xlfn.IFNA(VLOOKUP(T231,'69線名'!$K$4:$L$114,2, ),"")</f>
        <v/>
      </c>
      <c r="T231" s="1361"/>
      <c r="U231" s="1455">
        <f t="shared" si="46"/>
        <v>0</v>
      </c>
      <c r="V231" s="1442" t="str">
        <f>_xlfn.XLOOKUP(事故!$B231,饋線資料表[饋線
代號],饋線資料表[巡修
部門],"找不到",0)</f>
        <v>找不到</v>
      </c>
      <c r="W231" s="1359"/>
      <c r="X231" s="1361"/>
      <c r="Y231" s="1361"/>
      <c r="Z231" s="1834"/>
      <c r="AA231" s="1368"/>
      <c r="AB231" s="1369"/>
    </row>
    <row r="232" spans="1:28" s="1025" customFormat="1" ht="31.15" customHeight="1">
      <c r="A232" s="1843"/>
      <c r="B232" s="1372"/>
      <c r="C232" s="1479"/>
      <c r="D232" s="1395"/>
      <c r="E232" s="1395"/>
      <c r="F232" s="1395"/>
      <c r="G232" s="1371"/>
      <c r="H232" s="1371">
        <f t="shared" si="48"/>
        <v>0</v>
      </c>
      <c r="I232" s="1444" t="str">
        <f>_xlfn.IFNA(VLOOKUP(B232,線名!$A$2:$B$689,2, ),"")</f>
        <v/>
      </c>
      <c r="J232" s="1388" t="str">
        <f>_xlfn.IFNA(VLOOKUP(B232,線名!$A$4:$C$689,3,0 ),"")</f>
        <v/>
      </c>
      <c r="K232" s="1372"/>
      <c r="L232" s="1372"/>
      <c r="M232" s="1372"/>
      <c r="N232" s="1372"/>
      <c r="O232" s="1372"/>
      <c r="P232" s="1445"/>
      <c r="Q232" s="1346" t="str">
        <f t="shared" si="47"/>
        <v/>
      </c>
      <c r="R232" s="1466"/>
      <c r="S232" s="1447" t="str">
        <f>_xlfn.IFNA(VLOOKUP(T232,'69線名'!$K$4:$L$114,2, ),"")</f>
        <v/>
      </c>
      <c r="T232" s="1346"/>
      <c r="U232" s="1458">
        <f t="shared" si="46"/>
        <v>0</v>
      </c>
      <c r="V232" s="1438" t="str">
        <f>_xlfn.XLOOKUP(事故!$B232,饋線資料表[饋線
代號],饋線資料表[巡修
部門],"找不到",0)</f>
        <v>找不到</v>
      </c>
      <c r="W232" s="1344"/>
      <c r="X232" s="1346"/>
      <c r="Y232" s="1346"/>
      <c r="Z232" s="1827"/>
      <c r="AA232" s="1353"/>
      <c r="AB232" s="1354"/>
    </row>
    <row r="233" spans="1:28" s="1025" customFormat="1" ht="31.15" customHeight="1">
      <c r="A233" s="1844"/>
      <c r="B233" s="1403"/>
      <c r="C233" s="1478"/>
      <c r="D233" s="1404"/>
      <c r="E233" s="1404"/>
      <c r="F233" s="1404"/>
      <c r="G233" s="1405"/>
      <c r="H233" s="1405">
        <f t="shared" si="48"/>
        <v>0</v>
      </c>
      <c r="I233" s="1451" t="str">
        <f>_xlfn.IFNA(VLOOKUP(B233,線名!$A$2:$B$689,2, ),"")</f>
        <v/>
      </c>
      <c r="J233" s="1391" t="str">
        <f>_xlfn.IFNA(VLOOKUP(B233,線名!$A$4:$C$689,3,0 ),"")</f>
        <v/>
      </c>
      <c r="K233" s="1403"/>
      <c r="L233" s="1403"/>
      <c r="M233" s="1403"/>
      <c r="N233" s="1403"/>
      <c r="O233" s="1403"/>
      <c r="P233" s="1452"/>
      <c r="Q233" s="1361" t="str">
        <f t="shared" si="47"/>
        <v/>
      </c>
      <c r="R233" s="1468"/>
      <c r="S233" s="1454" t="str">
        <f>_xlfn.IFNA(VLOOKUP(T233,'69線名'!$K$4:$L$114,2, ),"")</f>
        <v/>
      </c>
      <c r="T233" s="1361"/>
      <c r="U233" s="1455">
        <f t="shared" si="46"/>
        <v>0</v>
      </c>
      <c r="V233" s="1442" t="str">
        <f>_xlfn.XLOOKUP(事故!$B233,饋線資料表[饋線
代號],饋線資料表[巡修
部門],"找不到",0)</f>
        <v>找不到</v>
      </c>
      <c r="W233" s="1359"/>
      <c r="X233" s="1361"/>
      <c r="Y233" s="1361"/>
      <c r="Z233" s="1834"/>
      <c r="AA233" s="1368"/>
      <c r="AB233" s="1369"/>
    </row>
    <row r="234" spans="1:28" s="1025" customFormat="1" ht="31.15" customHeight="1">
      <c r="A234" s="1843"/>
      <c r="B234" s="1372"/>
      <c r="C234" s="1479"/>
      <c r="D234" s="1395"/>
      <c r="E234" s="1395"/>
      <c r="F234" s="1395"/>
      <c r="G234" s="1371"/>
      <c r="H234" s="1371">
        <f t="shared" si="48"/>
        <v>0</v>
      </c>
      <c r="I234" s="1444" t="str">
        <f>_xlfn.IFNA(VLOOKUP(B234,線名!$A$2:$B$689,2, ),"")</f>
        <v/>
      </c>
      <c r="J234" s="1388" t="str">
        <f>_xlfn.IFNA(VLOOKUP(B234,線名!$A$4:$C$689,3,0 ),"")</f>
        <v/>
      </c>
      <c r="K234" s="1372"/>
      <c r="L234" s="1372"/>
      <c r="M234" s="1372"/>
      <c r="N234" s="1372"/>
      <c r="O234" s="1372"/>
      <c r="P234" s="1445"/>
      <c r="Q234" s="1346" t="str">
        <f t="shared" si="47"/>
        <v/>
      </c>
      <c r="R234" s="1466"/>
      <c r="S234" s="1447" t="str">
        <f>_xlfn.IFNA(VLOOKUP(T234,'69線名'!$K$4:$L$114,2, ),"")</f>
        <v/>
      </c>
      <c r="T234" s="1346"/>
      <c r="U234" s="1458">
        <f t="shared" si="46"/>
        <v>0</v>
      </c>
      <c r="V234" s="1438" t="str">
        <f>_xlfn.XLOOKUP(事故!$B234,饋線資料表[饋線
代號],饋線資料表[巡修
部門],"找不到",0)</f>
        <v>找不到</v>
      </c>
      <c r="W234" s="1344"/>
      <c r="X234" s="1346"/>
      <c r="Y234" s="1346"/>
      <c r="Z234" s="1827"/>
      <c r="AA234" s="1353"/>
      <c r="AB234" s="1354"/>
    </row>
    <row r="235" spans="1:28" s="1025" customFormat="1" ht="31.15" customHeight="1">
      <c r="A235" s="1844"/>
      <c r="B235" s="1403"/>
      <c r="C235" s="1478"/>
      <c r="D235" s="1404"/>
      <c r="E235" s="1404"/>
      <c r="F235" s="1404"/>
      <c r="G235" s="1405"/>
      <c r="H235" s="1405">
        <f t="shared" si="48"/>
        <v>0</v>
      </c>
      <c r="I235" s="1451" t="str">
        <f>_xlfn.IFNA(VLOOKUP(B235,線名!$A$2:$B$689,2, ),"")</f>
        <v/>
      </c>
      <c r="J235" s="1391" t="str">
        <f>_xlfn.IFNA(VLOOKUP(B235,線名!$A$4:$C$689,3,0 ),"")</f>
        <v/>
      </c>
      <c r="K235" s="1403"/>
      <c r="L235" s="1403"/>
      <c r="M235" s="1403"/>
      <c r="N235" s="1403"/>
      <c r="O235" s="1403"/>
      <c r="P235" s="1452"/>
      <c r="Q235" s="1361" t="str">
        <f t="shared" si="47"/>
        <v/>
      </c>
      <c r="R235" s="1468"/>
      <c r="S235" s="1454" t="str">
        <f>_xlfn.IFNA(VLOOKUP(T235,'69線名'!$K$4:$L$114,2, ),"")</f>
        <v/>
      </c>
      <c r="T235" s="1361"/>
      <c r="U235" s="1455">
        <f t="shared" si="46"/>
        <v>0</v>
      </c>
      <c r="V235" s="1442" t="str">
        <f>_xlfn.XLOOKUP(事故!$B235,饋線資料表[饋線
代號],饋線資料表[巡修
部門],"找不到",0)</f>
        <v>找不到</v>
      </c>
      <c r="W235" s="1359"/>
      <c r="X235" s="1361"/>
      <c r="Y235" s="1361"/>
      <c r="Z235" s="1834"/>
      <c r="AA235" s="1368"/>
      <c r="AB235" s="1369"/>
    </row>
    <row r="236" spans="1:28" s="1025" customFormat="1" ht="31.15" customHeight="1">
      <c r="A236" s="1843"/>
      <c r="B236" s="1372"/>
      <c r="C236" s="1479"/>
      <c r="D236" s="1395"/>
      <c r="E236" s="1395"/>
      <c r="F236" s="1395"/>
      <c r="G236" s="1371"/>
      <c r="H236" s="1371">
        <f t="shared" si="48"/>
        <v>0</v>
      </c>
      <c r="I236" s="1444" t="str">
        <f>_xlfn.IFNA(VLOOKUP(B236,線名!$A$2:$B$689,2, ),"")</f>
        <v/>
      </c>
      <c r="J236" s="1388" t="str">
        <f>_xlfn.IFNA(VLOOKUP(B236,線名!$A$4:$C$689,3,0 ),"")</f>
        <v/>
      </c>
      <c r="K236" s="1372"/>
      <c r="L236" s="1372"/>
      <c r="M236" s="1372"/>
      <c r="N236" s="1372"/>
      <c r="O236" s="1372"/>
      <c r="P236" s="1445"/>
      <c r="Q236" s="1346" t="str">
        <f t="shared" si="47"/>
        <v/>
      </c>
      <c r="R236" s="1466"/>
      <c r="S236" s="1447" t="str">
        <f>_xlfn.IFNA(VLOOKUP(T236,'69線名'!$K$4:$L$114,2, ),"")</f>
        <v/>
      </c>
      <c r="T236" s="1346"/>
      <c r="U236" s="1458">
        <f t="shared" si="46"/>
        <v>0</v>
      </c>
      <c r="V236" s="1438" t="str">
        <f>_xlfn.XLOOKUP(事故!$B236,饋線資料表[饋線
代號],饋線資料表[巡修
部門],"找不到",0)</f>
        <v>找不到</v>
      </c>
      <c r="W236" s="1344"/>
      <c r="X236" s="1346"/>
      <c r="Y236" s="1346"/>
      <c r="Z236" s="1827"/>
      <c r="AA236" s="1353"/>
      <c r="AB236" s="1354"/>
    </row>
    <row r="237" spans="1:28" s="1025" customFormat="1" ht="31.15" customHeight="1">
      <c r="A237" s="1844"/>
      <c r="B237" s="1403"/>
      <c r="C237" s="1478"/>
      <c r="D237" s="1404"/>
      <c r="E237" s="1404"/>
      <c r="F237" s="1404"/>
      <c r="G237" s="1405"/>
      <c r="H237" s="1405">
        <f t="shared" si="48"/>
        <v>0</v>
      </c>
      <c r="I237" s="1451" t="str">
        <f>_xlfn.IFNA(VLOOKUP(B237,線名!$A$2:$B$689,2, ),"")</f>
        <v/>
      </c>
      <c r="J237" s="1391" t="str">
        <f>_xlfn.IFNA(VLOOKUP(B237,線名!$A$4:$C$689,3,0 ),"")</f>
        <v/>
      </c>
      <c r="K237" s="1403"/>
      <c r="L237" s="1403"/>
      <c r="M237" s="1403"/>
      <c r="N237" s="1403"/>
      <c r="O237" s="1403"/>
      <c r="P237" s="1452"/>
      <c r="Q237" s="1361" t="str">
        <f t="shared" si="47"/>
        <v/>
      </c>
      <c r="R237" s="1468"/>
      <c r="S237" s="1454" t="str">
        <f>_xlfn.IFNA(VLOOKUP(T237,'69線名'!$K$4:$L$114,2, ),"")</f>
        <v/>
      </c>
      <c r="T237" s="1361"/>
      <c r="U237" s="1455">
        <f t="shared" si="46"/>
        <v>0</v>
      </c>
      <c r="V237" s="1442" t="str">
        <f>_xlfn.XLOOKUP(事故!$B237,饋線資料表[饋線
代號],饋線資料表[巡修
部門],"找不到",0)</f>
        <v>找不到</v>
      </c>
      <c r="W237" s="1359"/>
      <c r="X237" s="1361"/>
      <c r="Y237" s="1361"/>
      <c r="Z237" s="1834"/>
      <c r="AA237" s="1368"/>
      <c r="AB237" s="1369"/>
    </row>
    <row r="238" spans="1:28" s="1025" customFormat="1" ht="31.15" customHeight="1">
      <c r="A238" s="1843"/>
      <c r="B238" s="1372"/>
      <c r="C238" s="1479"/>
      <c r="D238" s="1395"/>
      <c r="E238" s="1395"/>
      <c r="F238" s="1395"/>
      <c r="G238" s="1371"/>
      <c r="H238" s="1371">
        <f t="shared" si="48"/>
        <v>0</v>
      </c>
      <c r="I238" s="1444" t="str">
        <f>_xlfn.IFNA(VLOOKUP(B238,線名!$A$2:$B$689,2, ),"")</f>
        <v/>
      </c>
      <c r="J238" s="1388" t="str">
        <f>_xlfn.IFNA(VLOOKUP(B238,線名!$A$4:$C$689,3,0 ),"")</f>
        <v/>
      </c>
      <c r="K238" s="1372"/>
      <c r="L238" s="1372"/>
      <c r="M238" s="1372"/>
      <c r="N238" s="1372"/>
      <c r="O238" s="1372"/>
      <c r="P238" s="1445"/>
      <c r="Q238" s="1346" t="str">
        <f t="shared" si="47"/>
        <v/>
      </c>
      <c r="R238" s="1466"/>
      <c r="S238" s="1447" t="str">
        <f>_xlfn.IFNA(VLOOKUP(T238,'69線名'!$K$4:$L$114,2, ),"")</f>
        <v/>
      </c>
      <c r="T238" s="1346"/>
      <c r="U238" s="1458">
        <f t="shared" si="46"/>
        <v>0</v>
      </c>
      <c r="V238" s="1438" t="str">
        <f>_xlfn.XLOOKUP(事故!$B238,饋線資料表[饋線
代號],饋線資料表[巡修
部門],"找不到",0)</f>
        <v>找不到</v>
      </c>
      <c r="W238" s="1344"/>
      <c r="X238" s="1346"/>
      <c r="Y238" s="1346"/>
      <c r="Z238" s="1827"/>
      <c r="AA238" s="1353"/>
      <c r="AB238" s="1354"/>
    </row>
    <row r="239" spans="1:28" s="1025" customFormat="1" ht="31.15" customHeight="1">
      <c r="A239" s="1844"/>
      <c r="B239" s="1403"/>
      <c r="C239" s="1478"/>
      <c r="D239" s="1404"/>
      <c r="E239" s="1404"/>
      <c r="F239" s="1404"/>
      <c r="G239" s="1405"/>
      <c r="H239" s="1405">
        <f t="shared" si="48"/>
        <v>0</v>
      </c>
      <c r="I239" s="1451" t="str">
        <f>_xlfn.IFNA(VLOOKUP(B239,線名!$A$2:$B$689,2, ),"")</f>
        <v/>
      </c>
      <c r="J239" s="1391" t="str">
        <f>_xlfn.IFNA(VLOOKUP(B239,線名!$A$4:$C$689,3,0 ),"")</f>
        <v/>
      </c>
      <c r="K239" s="1403"/>
      <c r="L239" s="1403"/>
      <c r="M239" s="1403"/>
      <c r="N239" s="1403"/>
      <c r="O239" s="1403"/>
      <c r="P239" s="1452"/>
      <c r="Q239" s="1361" t="str">
        <f t="shared" si="47"/>
        <v/>
      </c>
      <c r="R239" s="1468"/>
      <c r="S239" s="1454" t="str">
        <f>_xlfn.IFNA(VLOOKUP(T239,'69線名'!$K$4:$L$114,2, ),"")</f>
        <v/>
      </c>
      <c r="T239" s="1361"/>
      <c r="U239" s="1455">
        <f t="shared" si="46"/>
        <v>0</v>
      </c>
      <c r="V239" s="1442" t="str">
        <f>_xlfn.XLOOKUP(事故!$B239,饋線資料表[饋線
代號],饋線資料表[巡修
部門],"找不到",0)</f>
        <v>找不到</v>
      </c>
      <c r="W239" s="1359"/>
      <c r="X239" s="1361"/>
      <c r="Y239" s="1361"/>
      <c r="Z239" s="1834"/>
      <c r="AA239" s="1368"/>
      <c r="AB239" s="1369"/>
    </row>
    <row r="240" spans="1:28" s="1025" customFormat="1" ht="31.15" customHeight="1">
      <c r="A240" s="1843"/>
      <c r="B240" s="1372"/>
      <c r="C240" s="1479"/>
      <c r="D240" s="1395"/>
      <c r="E240" s="1395"/>
      <c r="F240" s="1395"/>
      <c r="G240" s="1371"/>
      <c r="H240" s="1371">
        <f t="shared" si="48"/>
        <v>0</v>
      </c>
      <c r="I240" s="1444" t="str">
        <f>_xlfn.IFNA(VLOOKUP(B240,線名!$A$2:$B$689,2, ),"")</f>
        <v/>
      </c>
      <c r="J240" s="1388" t="str">
        <f>_xlfn.IFNA(VLOOKUP(B240,線名!$A$4:$C$689,3,0 ),"")</f>
        <v/>
      </c>
      <c r="K240" s="1372"/>
      <c r="L240" s="1372"/>
      <c r="M240" s="1372"/>
      <c r="N240" s="1372"/>
      <c r="O240" s="1372"/>
      <c r="P240" s="1445"/>
      <c r="Q240" s="1346" t="str">
        <f t="shared" si="47"/>
        <v/>
      </c>
      <c r="R240" s="1466"/>
      <c r="S240" s="1447" t="str">
        <f>_xlfn.IFNA(VLOOKUP(T240,'69線名'!$K$4:$L$114,2, ),"")</f>
        <v/>
      </c>
      <c r="T240" s="1346"/>
      <c r="U240" s="1458">
        <f t="shared" si="46"/>
        <v>0</v>
      </c>
      <c r="V240" s="1438" t="str">
        <f>_xlfn.XLOOKUP(事故!$B240,饋線資料表[饋線
代號],饋線資料表[巡修
部門],"找不到",0)</f>
        <v>找不到</v>
      </c>
      <c r="W240" s="1344"/>
      <c r="X240" s="1346"/>
      <c r="Y240" s="1346"/>
      <c r="Z240" s="1827"/>
      <c r="AA240" s="1353"/>
      <c r="AB240" s="1354"/>
    </row>
    <row r="241" spans="1:28" s="1025" customFormat="1" ht="31.15" customHeight="1">
      <c r="A241" s="1844"/>
      <c r="B241" s="1403"/>
      <c r="C241" s="1478"/>
      <c r="D241" s="1404"/>
      <c r="E241" s="1404"/>
      <c r="F241" s="1404"/>
      <c r="G241" s="1405"/>
      <c r="H241" s="1405">
        <f t="shared" si="48"/>
        <v>0</v>
      </c>
      <c r="I241" s="1451" t="str">
        <f>_xlfn.IFNA(VLOOKUP(B241,線名!$A$2:$B$689,2, ),"")</f>
        <v/>
      </c>
      <c r="J241" s="1391" t="str">
        <f>_xlfn.IFNA(VLOOKUP(B241,線名!$A$4:$C$689,3,0 ),"")</f>
        <v/>
      </c>
      <c r="K241" s="1403"/>
      <c r="L241" s="1403"/>
      <c r="M241" s="1403"/>
      <c r="N241" s="1403"/>
      <c r="O241" s="1403"/>
      <c r="P241" s="1452"/>
      <c r="Q241" s="1361" t="str">
        <f t="shared" si="47"/>
        <v/>
      </c>
      <c r="R241" s="1468"/>
      <c r="S241" s="1454" t="str">
        <f>_xlfn.IFNA(VLOOKUP(T241,'69線名'!$K$4:$L$114,2, ),"")</f>
        <v/>
      </c>
      <c r="T241" s="1361"/>
      <c r="U241" s="1455">
        <f t="shared" si="46"/>
        <v>0</v>
      </c>
      <c r="V241" s="1442" t="str">
        <f>_xlfn.XLOOKUP(事故!$B241,饋線資料表[饋線
代號],饋線資料表[巡修
部門],"找不到",0)</f>
        <v>找不到</v>
      </c>
      <c r="W241" s="1359"/>
      <c r="X241" s="1361"/>
      <c r="Y241" s="1361"/>
      <c r="Z241" s="1834"/>
      <c r="AA241" s="1368"/>
      <c r="AB241" s="1369"/>
    </row>
    <row r="242" spans="1:28" s="1025" customFormat="1" ht="31.15" customHeight="1">
      <c r="A242" s="1843"/>
      <c r="B242" s="1372"/>
      <c r="C242" s="1479"/>
      <c r="D242" s="1395"/>
      <c r="E242" s="1395"/>
      <c r="F242" s="1395"/>
      <c r="G242" s="1371"/>
      <c r="H242" s="1371">
        <f t="shared" si="48"/>
        <v>0</v>
      </c>
      <c r="I242" s="1444" t="str">
        <f>_xlfn.IFNA(VLOOKUP(B242,線名!$A$2:$B$689,2, ),"")</f>
        <v/>
      </c>
      <c r="J242" s="1388" t="str">
        <f>_xlfn.IFNA(VLOOKUP(B242,線名!$A$4:$C$689,3,0 ),"")</f>
        <v/>
      </c>
      <c r="K242" s="1372"/>
      <c r="L242" s="1372"/>
      <c r="M242" s="1372"/>
      <c r="N242" s="1372"/>
      <c r="O242" s="1372"/>
      <c r="P242" s="1445"/>
      <c r="Q242" s="1346" t="str">
        <f t="shared" si="47"/>
        <v/>
      </c>
      <c r="R242" s="1466"/>
      <c r="S242" s="1447" t="str">
        <f>_xlfn.IFNA(VLOOKUP(T242,'69線名'!$K$4:$L$114,2, ),"")</f>
        <v/>
      </c>
      <c r="T242" s="1346"/>
      <c r="U242" s="1458">
        <f t="shared" si="46"/>
        <v>0</v>
      </c>
      <c r="V242" s="1438" t="str">
        <f>_xlfn.XLOOKUP(事故!$B242,饋線資料表[饋線
代號],饋線資料表[巡修
部門],"找不到",0)</f>
        <v>找不到</v>
      </c>
      <c r="W242" s="1344"/>
      <c r="X242" s="1346"/>
      <c r="Y242" s="1346"/>
      <c r="Z242" s="1827"/>
      <c r="AA242" s="1353"/>
      <c r="AB242" s="1354"/>
    </row>
    <row r="243" spans="1:28" s="1025" customFormat="1" ht="31.15" customHeight="1">
      <c r="A243" s="1844"/>
      <c r="B243" s="1403"/>
      <c r="C243" s="1478"/>
      <c r="D243" s="1404"/>
      <c r="E243" s="1404"/>
      <c r="F243" s="1404"/>
      <c r="G243" s="1405"/>
      <c r="H243" s="1405">
        <f t="shared" si="48"/>
        <v>0</v>
      </c>
      <c r="I243" s="1451" t="str">
        <f>_xlfn.IFNA(VLOOKUP(B243,線名!$A$2:$B$689,2, ),"")</f>
        <v/>
      </c>
      <c r="J243" s="1391" t="str">
        <f>_xlfn.IFNA(VLOOKUP(B243,線名!$A$4:$C$689,3,0 ),"")</f>
        <v/>
      </c>
      <c r="K243" s="1403"/>
      <c r="L243" s="1403"/>
      <c r="M243" s="1403"/>
      <c r="N243" s="1403"/>
      <c r="O243" s="1403"/>
      <c r="P243" s="1452"/>
      <c r="Q243" s="1361" t="str">
        <f t="shared" si="47"/>
        <v/>
      </c>
      <c r="R243" s="1468"/>
      <c r="S243" s="1454" t="str">
        <f>_xlfn.IFNA(VLOOKUP(T243,'69線名'!$K$4:$L$114,2, ),"")</f>
        <v/>
      </c>
      <c r="T243" s="1361"/>
      <c r="U243" s="1455">
        <f t="shared" si="46"/>
        <v>0</v>
      </c>
      <c r="V243" s="1442" t="str">
        <f>_xlfn.XLOOKUP(事故!$B243,饋線資料表[饋線
代號],饋線資料表[巡修
部門],"找不到",0)</f>
        <v>找不到</v>
      </c>
      <c r="W243" s="1359"/>
      <c r="X243" s="1361"/>
      <c r="Y243" s="1361"/>
      <c r="Z243" s="1834"/>
      <c r="AA243" s="1368"/>
      <c r="AB243" s="1369"/>
    </row>
    <row r="244" spans="1:28" s="1025" customFormat="1" ht="31.15" customHeight="1">
      <c r="A244" s="1843"/>
      <c r="B244" s="1372"/>
      <c r="C244" s="1479"/>
      <c r="D244" s="1395"/>
      <c r="E244" s="1395"/>
      <c r="F244" s="1395"/>
      <c r="G244" s="1371"/>
      <c r="H244" s="1371">
        <f t="shared" si="48"/>
        <v>0</v>
      </c>
      <c r="I244" s="1444" t="str">
        <f>_xlfn.IFNA(VLOOKUP(B244,線名!$A$2:$B$689,2, ),"")</f>
        <v/>
      </c>
      <c r="J244" s="1388" t="str">
        <f>_xlfn.IFNA(VLOOKUP(B244,線名!$A$4:$C$689,3,0 ),"")</f>
        <v/>
      </c>
      <c r="K244" s="1372"/>
      <c r="L244" s="1372"/>
      <c r="M244" s="1372"/>
      <c r="N244" s="1372"/>
      <c r="O244" s="1372"/>
      <c r="P244" s="1445"/>
      <c r="Q244" s="1346" t="str">
        <f t="shared" si="47"/>
        <v/>
      </c>
      <c r="R244" s="1466"/>
      <c r="S244" s="1447" t="str">
        <f>_xlfn.IFNA(VLOOKUP(T244,'69線名'!$K$4:$L$114,2, ),"")</f>
        <v/>
      </c>
      <c r="T244" s="1346"/>
      <c r="U244" s="1458">
        <f t="shared" si="46"/>
        <v>0</v>
      </c>
      <c r="V244" s="1438" t="str">
        <f>_xlfn.XLOOKUP(事故!$B244,饋線資料表[饋線
代號],饋線資料表[巡修
部門],"找不到",0)</f>
        <v>找不到</v>
      </c>
      <c r="W244" s="1344"/>
      <c r="X244" s="1346"/>
      <c r="Y244" s="1346"/>
      <c r="Z244" s="1827"/>
      <c r="AA244" s="1353"/>
      <c r="AB244" s="1354"/>
    </row>
    <row r="245" spans="1:28" s="1025" customFormat="1" ht="31.15" customHeight="1">
      <c r="A245" s="1844"/>
      <c r="B245" s="1403"/>
      <c r="C245" s="1478"/>
      <c r="D245" s="1404"/>
      <c r="E245" s="1404"/>
      <c r="F245" s="1404"/>
      <c r="G245" s="1405"/>
      <c r="H245" s="1405">
        <f t="shared" si="48"/>
        <v>0</v>
      </c>
      <c r="I245" s="1451" t="str">
        <f>_xlfn.IFNA(VLOOKUP(B245,線名!$A$2:$B$689,2, ),"")</f>
        <v/>
      </c>
      <c r="J245" s="1391" t="str">
        <f>_xlfn.IFNA(VLOOKUP(B245,線名!$A$4:$C$689,3,0 ),"")</f>
        <v/>
      </c>
      <c r="K245" s="1403"/>
      <c r="L245" s="1403"/>
      <c r="M245" s="1403"/>
      <c r="N245" s="1403"/>
      <c r="O245" s="1403"/>
      <c r="P245" s="1452"/>
      <c r="Q245" s="1361" t="str">
        <f t="shared" si="47"/>
        <v/>
      </c>
      <c r="R245" s="1468"/>
      <c r="S245" s="1454" t="str">
        <f>_xlfn.IFNA(VLOOKUP(T245,'69線名'!$K$4:$L$114,2, ),"")</f>
        <v/>
      </c>
      <c r="T245" s="1361"/>
      <c r="U245" s="1455">
        <f t="shared" si="46"/>
        <v>0</v>
      </c>
      <c r="V245" s="1442" t="str">
        <f>_xlfn.XLOOKUP(事故!$B245,饋線資料表[饋線
代號],饋線資料表[巡修
部門],"找不到",0)</f>
        <v>找不到</v>
      </c>
      <c r="W245" s="1359"/>
      <c r="X245" s="1361"/>
      <c r="Y245" s="1361"/>
      <c r="Z245" s="1834"/>
      <c r="AA245" s="1368"/>
      <c r="AB245" s="1369"/>
    </row>
    <row r="246" spans="1:28" s="1025" customFormat="1" ht="31.15" customHeight="1">
      <c r="A246" s="1843"/>
      <c r="B246" s="1372"/>
      <c r="C246" s="1479"/>
      <c r="D246" s="1395"/>
      <c r="E246" s="1395"/>
      <c r="F246" s="1395"/>
      <c r="G246" s="1371"/>
      <c r="H246" s="1371">
        <f t="shared" si="48"/>
        <v>0</v>
      </c>
      <c r="I246" s="1444" t="str">
        <f>_xlfn.IFNA(VLOOKUP(B246,線名!$A$2:$B$689,2, ),"")</f>
        <v/>
      </c>
      <c r="J246" s="1388" t="str">
        <f>_xlfn.IFNA(VLOOKUP(B246,線名!$A$4:$C$689,3,0 ),"")</f>
        <v/>
      </c>
      <c r="K246" s="1372"/>
      <c r="L246" s="1372"/>
      <c r="M246" s="1372"/>
      <c r="N246" s="1372"/>
      <c r="O246" s="1372"/>
      <c r="P246" s="1445"/>
      <c r="Q246" s="1346" t="str">
        <f t="shared" si="47"/>
        <v/>
      </c>
      <c r="R246" s="1466"/>
      <c r="S246" s="1447" t="str">
        <f>_xlfn.IFNA(VLOOKUP(T246,'69線名'!$K$4:$L$114,2, ),"")</f>
        <v/>
      </c>
      <c r="T246" s="1346"/>
      <c r="U246" s="1458">
        <f t="shared" si="46"/>
        <v>0</v>
      </c>
      <c r="V246" s="1438" t="str">
        <f>_xlfn.XLOOKUP(事故!$B246,饋線資料表[饋線
代號],饋線資料表[巡修
部門],"找不到",0)</f>
        <v>找不到</v>
      </c>
      <c r="W246" s="1344"/>
      <c r="X246" s="1346"/>
      <c r="Y246" s="1346"/>
      <c r="Z246" s="1827"/>
      <c r="AA246" s="1353"/>
      <c r="AB246" s="1354"/>
    </row>
    <row r="247" spans="1:28" s="1025" customFormat="1" ht="31.15" customHeight="1">
      <c r="A247" s="1844"/>
      <c r="B247" s="1403"/>
      <c r="C247" s="1478"/>
      <c r="D247" s="1404"/>
      <c r="E247" s="1404"/>
      <c r="F247" s="1404"/>
      <c r="G247" s="1405"/>
      <c r="H247" s="1405">
        <f t="shared" si="48"/>
        <v>0</v>
      </c>
      <c r="I247" s="1451" t="str">
        <f>_xlfn.IFNA(VLOOKUP(B247,線名!$A$2:$B$689,2, ),"")</f>
        <v/>
      </c>
      <c r="J247" s="1391" t="str">
        <f>_xlfn.IFNA(VLOOKUP(B247,線名!$A$4:$C$689,3,0 ),"")</f>
        <v/>
      </c>
      <c r="K247" s="1403"/>
      <c r="L247" s="1403"/>
      <c r="M247" s="1403"/>
      <c r="N247" s="1403"/>
      <c r="O247" s="1403"/>
      <c r="P247" s="1452"/>
      <c r="Q247" s="1361" t="str">
        <f t="shared" si="47"/>
        <v/>
      </c>
      <c r="R247" s="1468"/>
      <c r="S247" s="1454" t="str">
        <f>_xlfn.IFNA(VLOOKUP(T247,'69線名'!$K$4:$L$114,2, ),"")</f>
        <v/>
      </c>
      <c r="T247" s="1361"/>
      <c r="U247" s="1455">
        <f t="shared" si="46"/>
        <v>0</v>
      </c>
      <c r="V247" s="1442" t="str">
        <f>_xlfn.XLOOKUP(事故!$B247,饋線資料表[饋線
代號],饋線資料表[巡修
部門],"找不到",0)</f>
        <v>找不到</v>
      </c>
      <c r="W247" s="1359"/>
      <c r="X247" s="1361"/>
      <c r="Y247" s="1361"/>
      <c r="Z247" s="1834"/>
      <c r="AA247" s="1368"/>
      <c r="AB247" s="1369"/>
    </row>
    <row r="248" spans="1:28" s="1025" customFormat="1" ht="31.15" customHeight="1">
      <c r="A248" s="1843"/>
      <c r="B248" s="1372"/>
      <c r="C248" s="1479"/>
      <c r="D248" s="1395"/>
      <c r="E248" s="1395"/>
      <c r="F248" s="1395"/>
      <c r="G248" s="1371"/>
      <c r="H248" s="1371">
        <f t="shared" si="48"/>
        <v>0</v>
      </c>
      <c r="I248" s="1444" t="str">
        <f>_xlfn.IFNA(VLOOKUP(B248,線名!$A$2:$B$689,2, ),"")</f>
        <v/>
      </c>
      <c r="J248" s="1388" t="str">
        <f>_xlfn.IFNA(VLOOKUP(B248,線名!$A$4:$C$689,3,0 ),"")</f>
        <v/>
      </c>
      <c r="K248" s="1372"/>
      <c r="L248" s="1372"/>
      <c r="M248" s="1372"/>
      <c r="N248" s="1372"/>
      <c r="O248" s="1372"/>
      <c r="P248" s="1445"/>
      <c r="Q248" s="1346" t="str">
        <f t="shared" si="47"/>
        <v/>
      </c>
      <c r="R248" s="1466"/>
      <c r="S248" s="1447" t="str">
        <f>_xlfn.IFNA(VLOOKUP(T248,'69線名'!$K$4:$L$114,2, ),"")</f>
        <v/>
      </c>
      <c r="T248" s="1346"/>
      <c r="U248" s="1458">
        <f t="shared" si="46"/>
        <v>0</v>
      </c>
      <c r="V248" s="1438" t="str">
        <f>_xlfn.XLOOKUP(事故!$B248,饋線資料表[饋線
代號],饋線資料表[巡修
部門],"找不到",0)</f>
        <v>找不到</v>
      </c>
      <c r="W248" s="1344"/>
      <c r="X248" s="1346"/>
      <c r="Y248" s="1346"/>
      <c r="Z248" s="1827"/>
      <c r="AA248" s="1353"/>
      <c r="AB248" s="1354"/>
    </row>
    <row r="249" spans="1:28" s="1025" customFormat="1" ht="31.15" customHeight="1">
      <c r="A249" s="1844"/>
      <c r="B249" s="1403"/>
      <c r="C249" s="1478"/>
      <c r="D249" s="1404"/>
      <c r="E249" s="1404"/>
      <c r="F249" s="1404"/>
      <c r="G249" s="1405"/>
      <c r="H249" s="1405">
        <f t="shared" si="48"/>
        <v>0</v>
      </c>
      <c r="I249" s="1451" t="str">
        <f>_xlfn.IFNA(VLOOKUP(B249,線名!$A$2:$B$689,2, ),"")</f>
        <v/>
      </c>
      <c r="J249" s="1391" t="str">
        <f>_xlfn.IFNA(VLOOKUP(B249,線名!$A$4:$C$689,3,0 ),"")</f>
        <v/>
      </c>
      <c r="K249" s="1403"/>
      <c r="L249" s="1403"/>
      <c r="M249" s="1403"/>
      <c r="N249" s="1403"/>
      <c r="O249" s="1403"/>
      <c r="P249" s="1452"/>
      <c r="Q249" s="1361" t="str">
        <f t="shared" si="47"/>
        <v/>
      </c>
      <c r="R249" s="1468"/>
      <c r="S249" s="1454" t="str">
        <f>_xlfn.IFNA(VLOOKUP(T249,'69線名'!$K$4:$L$114,2, ),"")</f>
        <v/>
      </c>
      <c r="T249" s="1361"/>
      <c r="U249" s="1455">
        <f t="shared" si="46"/>
        <v>0</v>
      </c>
      <c r="V249" s="1442" t="str">
        <f>_xlfn.XLOOKUP(事故!$B249,饋線資料表[饋線
代號],饋線資料表[巡修
部門],"找不到",0)</f>
        <v>找不到</v>
      </c>
      <c r="W249" s="1359"/>
      <c r="X249" s="1361"/>
      <c r="Y249" s="1361"/>
      <c r="Z249" s="1834"/>
      <c r="AA249" s="1368"/>
      <c r="AB249" s="1369"/>
    </row>
    <row r="250" spans="1:28" s="1025" customFormat="1" ht="31.15" customHeight="1">
      <c r="A250" s="1843"/>
      <c r="B250" s="1372"/>
      <c r="C250" s="1479"/>
      <c r="D250" s="1395"/>
      <c r="E250" s="1395"/>
      <c r="F250" s="1395"/>
      <c r="G250" s="1371"/>
      <c r="H250" s="1371">
        <f t="shared" ref="H250:H269" si="49">G250*U250</f>
        <v>0</v>
      </c>
      <c r="I250" s="1444" t="str">
        <f>_xlfn.IFNA(VLOOKUP(B250,線名!$A$2:$B$689,2, ),"")</f>
        <v/>
      </c>
      <c r="J250" s="1388" t="str">
        <f>_xlfn.IFNA(VLOOKUP(B250,線名!$A$4:$C$689,3,0 ),"")</f>
        <v/>
      </c>
      <c r="K250" s="1372"/>
      <c r="L250" s="1372"/>
      <c r="M250" s="1372"/>
      <c r="N250" s="1372"/>
      <c r="O250" s="1372"/>
      <c r="P250" s="1445"/>
      <c r="Q250" s="1346" t="str">
        <f t="shared" si="47"/>
        <v/>
      </c>
      <c r="R250" s="1466"/>
      <c r="S250" s="1447" t="str">
        <f>_xlfn.IFNA(VLOOKUP(T250,'69線名'!$K$4:$L$114,2, ),"")</f>
        <v/>
      </c>
      <c r="T250" s="1346"/>
      <c r="U250" s="1458">
        <f t="shared" si="46"/>
        <v>0</v>
      </c>
      <c r="V250" s="1438" t="str">
        <f>_xlfn.XLOOKUP(事故!$B250,饋線資料表[饋線
代號],饋線資料表[巡修
部門],"找不到",0)</f>
        <v>找不到</v>
      </c>
      <c r="W250" s="1344"/>
      <c r="X250" s="1346"/>
      <c r="Y250" s="1346"/>
      <c r="Z250" s="1827"/>
      <c r="AA250" s="1353"/>
      <c r="AB250" s="1354"/>
    </row>
    <row r="251" spans="1:28" s="1025" customFormat="1" ht="31.15" customHeight="1">
      <c r="A251" s="1844"/>
      <c r="B251" s="1403"/>
      <c r="C251" s="1478"/>
      <c r="D251" s="1404"/>
      <c r="E251" s="1404"/>
      <c r="F251" s="1404"/>
      <c r="G251" s="1405"/>
      <c r="H251" s="1405">
        <f t="shared" si="49"/>
        <v>0</v>
      </c>
      <c r="I251" s="1451" t="str">
        <f>_xlfn.IFNA(VLOOKUP(B251,線名!$A$2:$B$689,2, ),"")</f>
        <v/>
      </c>
      <c r="J251" s="1391" t="str">
        <f>_xlfn.IFNA(VLOOKUP(B251,線名!$A$4:$C$689,3,0 ),"")</f>
        <v/>
      </c>
      <c r="K251" s="1403"/>
      <c r="L251" s="1403"/>
      <c r="M251" s="1403"/>
      <c r="N251" s="1403"/>
      <c r="O251" s="1403"/>
      <c r="P251" s="1452"/>
      <c r="Q251" s="1361" t="str">
        <f t="shared" si="47"/>
        <v/>
      </c>
      <c r="R251" s="1468"/>
      <c r="S251" s="1454" t="str">
        <f>_xlfn.IFNA(VLOOKUP(T251,'69線名'!$K$4:$L$114,2, ),"")</f>
        <v/>
      </c>
      <c r="T251" s="1361"/>
      <c r="U251" s="1455">
        <f t="shared" si="46"/>
        <v>0</v>
      </c>
      <c r="V251" s="1442" t="str">
        <f>_xlfn.XLOOKUP(事故!$B251,饋線資料表[饋線
代號],饋線資料表[巡修
部門],"找不到",0)</f>
        <v>找不到</v>
      </c>
      <c r="W251" s="1359"/>
      <c r="X251" s="1361"/>
      <c r="Y251" s="1361"/>
      <c r="Z251" s="1834"/>
      <c r="AA251" s="1368"/>
      <c r="AB251" s="1369"/>
    </row>
    <row r="252" spans="1:28" s="1025" customFormat="1" ht="31.15" customHeight="1">
      <c r="A252" s="1843"/>
      <c r="B252" s="1372"/>
      <c r="C252" s="1479"/>
      <c r="D252" s="1395"/>
      <c r="E252" s="1395"/>
      <c r="F252" s="1395"/>
      <c r="G252" s="1371"/>
      <c r="H252" s="1371">
        <f t="shared" si="49"/>
        <v>0</v>
      </c>
      <c r="I252" s="1444" t="str">
        <f>_xlfn.IFNA(VLOOKUP(B252,線名!$A$2:$B$689,2, ),"")</f>
        <v/>
      </c>
      <c r="J252" s="1388" t="str">
        <f>_xlfn.IFNA(VLOOKUP(B252,線名!$A$4:$C$689,3,0 ),"")</f>
        <v/>
      </c>
      <c r="K252" s="1372"/>
      <c r="L252" s="1372"/>
      <c r="M252" s="1372"/>
      <c r="N252" s="1372"/>
      <c r="O252" s="1372"/>
      <c r="P252" s="1445"/>
      <c r="Q252" s="1346" t="str">
        <f t="shared" si="47"/>
        <v/>
      </c>
      <c r="R252" s="1466"/>
      <c r="S252" s="1447" t="str">
        <f>_xlfn.IFNA(VLOOKUP(T252,'69線名'!$K$4:$L$114,2, ),"")</f>
        <v/>
      </c>
      <c r="T252" s="1346"/>
      <c r="U252" s="1458">
        <f t="shared" si="46"/>
        <v>0</v>
      </c>
      <c r="V252" s="1438" t="str">
        <f>_xlfn.XLOOKUP(事故!$B252,饋線資料表[饋線
代號],饋線資料表[巡修
部門],"找不到",0)</f>
        <v>找不到</v>
      </c>
      <c r="W252" s="1344"/>
      <c r="X252" s="1346"/>
      <c r="Y252" s="1346"/>
      <c r="Z252" s="1827"/>
      <c r="AA252" s="1353"/>
      <c r="AB252" s="1354"/>
    </row>
    <row r="253" spans="1:28" s="1025" customFormat="1" ht="31.15" customHeight="1">
      <c r="A253" s="1844"/>
      <c r="B253" s="1403"/>
      <c r="C253" s="1478"/>
      <c r="D253" s="1404"/>
      <c r="E253" s="1404"/>
      <c r="F253" s="1404"/>
      <c r="G253" s="1405"/>
      <c r="H253" s="1405">
        <f t="shared" si="49"/>
        <v>0</v>
      </c>
      <c r="I253" s="1451" t="str">
        <f>_xlfn.IFNA(VLOOKUP(B253,線名!$A$2:$B$689,2, ),"")</f>
        <v/>
      </c>
      <c r="J253" s="1391" t="str">
        <f>_xlfn.IFNA(VLOOKUP(B253,線名!$A$4:$C$689,3,0 ),"")</f>
        <v/>
      </c>
      <c r="K253" s="1403"/>
      <c r="L253" s="1403"/>
      <c r="M253" s="1403"/>
      <c r="N253" s="1403"/>
      <c r="O253" s="1403"/>
      <c r="P253" s="1452"/>
      <c r="Q253" s="1361" t="str">
        <f t="shared" si="47"/>
        <v/>
      </c>
      <c r="R253" s="1468"/>
      <c r="S253" s="1454" t="str">
        <f>_xlfn.IFNA(VLOOKUP(T253,'69線名'!$K$4:$L$114,2, ),"")</f>
        <v/>
      </c>
      <c r="T253" s="1361"/>
      <c r="U253" s="1455">
        <f t="shared" si="46"/>
        <v>0</v>
      </c>
      <c r="V253" s="1442" t="str">
        <f>_xlfn.XLOOKUP(事故!$B253,饋線資料表[饋線
代號],饋線資料表[巡修
部門],"找不到",0)</f>
        <v>找不到</v>
      </c>
      <c r="W253" s="1359"/>
      <c r="X253" s="1361"/>
      <c r="Y253" s="1361"/>
      <c r="Z253" s="1834"/>
      <c r="AA253" s="1368"/>
      <c r="AB253" s="1369"/>
    </row>
    <row r="254" spans="1:28" s="1025" customFormat="1" ht="31.15" customHeight="1">
      <c r="A254" s="1843"/>
      <c r="B254" s="1372"/>
      <c r="C254" s="1479"/>
      <c r="D254" s="1395"/>
      <c r="E254" s="1395"/>
      <c r="F254" s="1395"/>
      <c r="G254" s="1371"/>
      <c r="H254" s="1371">
        <f t="shared" si="49"/>
        <v>0</v>
      </c>
      <c r="I254" s="1444" t="str">
        <f>_xlfn.IFNA(VLOOKUP(B254,線名!$A$2:$B$689,2, ),"")</f>
        <v/>
      </c>
      <c r="J254" s="1388" t="str">
        <f>_xlfn.IFNA(VLOOKUP(B254,線名!$A$4:$C$689,3,0 ),"")</f>
        <v/>
      </c>
      <c r="K254" s="1372"/>
      <c r="L254" s="1372"/>
      <c r="M254" s="1372"/>
      <c r="N254" s="1372"/>
      <c r="O254" s="1372"/>
      <c r="P254" s="1445"/>
      <c r="Q254" s="1346" t="str">
        <f t="shared" si="47"/>
        <v/>
      </c>
      <c r="R254" s="1466"/>
      <c r="S254" s="1447" t="str">
        <f>_xlfn.IFNA(VLOOKUP(T254,'69線名'!$K$4:$L$114,2, ),"")</f>
        <v/>
      </c>
      <c r="T254" s="1346"/>
      <c r="U254" s="1458">
        <f t="shared" si="46"/>
        <v>0</v>
      </c>
      <c r="V254" s="1438" t="str">
        <f>_xlfn.XLOOKUP(事故!$B254,饋線資料表[饋線
代號],饋線資料表[巡修
部門],"找不到",0)</f>
        <v>找不到</v>
      </c>
      <c r="W254" s="1344"/>
      <c r="X254" s="1346"/>
      <c r="Y254" s="1346"/>
      <c r="Z254" s="1827"/>
      <c r="AA254" s="1353"/>
      <c r="AB254" s="1354"/>
    </row>
    <row r="255" spans="1:28" s="1025" customFormat="1" ht="31.15" customHeight="1">
      <c r="A255" s="1844"/>
      <c r="B255" s="1403"/>
      <c r="C255" s="1478"/>
      <c r="D255" s="1404"/>
      <c r="E255" s="1404"/>
      <c r="F255" s="1404"/>
      <c r="G255" s="1405"/>
      <c r="H255" s="1405">
        <f t="shared" si="49"/>
        <v>0</v>
      </c>
      <c r="I255" s="1451" t="str">
        <f>_xlfn.IFNA(VLOOKUP(B255,線名!$A$2:$B$689,2, ),"")</f>
        <v/>
      </c>
      <c r="J255" s="1391" t="str">
        <f>_xlfn.IFNA(VLOOKUP(B255,線名!$A$4:$C$689,3,0 ),"")</f>
        <v/>
      </c>
      <c r="K255" s="1403"/>
      <c r="L255" s="1403"/>
      <c r="M255" s="1403"/>
      <c r="N255" s="1403"/>
      <c r="O255" s="1403"/>
      <c r="P255" s="1452"/>
      <c r="Q255" s="1361" t="str">
        <f t="shared" si="47"/>
        <v/>
      </c>
      <c r="R255" s="1468"/>
      <c r="S255" s="1454" t="str">
        <f>_xlfn.IFNA(VLOOKUP(T255,'69線名'!$K$4:$L$114,2, ),"")</f>
        <v/>
      </c>
      <c r="T255" s="1361"/>
      <c r="U255" s="1455">
        <f t="shared" si="46"/>
        <v>0</v>
      </c>
      <c r="V255" s="1442" t="str">
        <f>_xlfn.XLOOKUP(事故!$B255,饋線資料表[饋線
代號],饋線資料表[巡修
部門],"找不到",0)</f>
        <v>找不到</v>
      </c>
      <c r="W255" s="1359"/>
      <c r="X255" s="1361"/>
      <c r="Y255" s="1361"/>
      <c r="Z255" s="1834"/>
      <c r="AA255" s="1368"/>
      <c r="AB255" s="1369"/>
    </row>
    <row r="256" spans="1:28" s="1025" customFormat="1" ht="31.15" customHeight="1">
      <c r="A256" s="1843"/>
      <c r="B256" s="1372"/>
      <c r="C256" s="1479"/>
      <c r="D256" s="1395"/>
      <c r="E256" s="1395"/>
      <c r="F256" s="1395"/>
      <c r="G256" s="1371"/>
      <c r="H256" s="1371">
        <f t="shared" si="49"/>
        <v>0</v>
      </c>
      <c r="I256" s="1444" t="str">
        <f>_xlfn.IFNA(VLOOKUP(B256,線名!$A$2:$B$689,2, ),"")</f>
        <v/>
      </c>
      <c r="J256" s="1388" t="str">
        <f>_xlfn.IFNA(VLOOKUP(B256,線名!$A$4:$C$689,3,0 ),"")</f>
        <v/>
      </c>
      <c r="K256" s="1372"/>
      <c r="L256" s="1372"/>
      <c r="M256" s="1372"/>
      <c r="N256" s="1372"/>
      <c r="O256" s="1372"/>
      <c r="P256" s="1445"/>
      <c r="Q256" s="1346" t="str">
        <f t="shared" si="47"/>
        <v/>
      </c>
      <c r="R256" s="1466"/>
      <c r="S256" s="1447" t="str">
        <f>_xlfn.IFNA(VLOOKUP(T256,'69線名'!$K$4:$L$114,2, ),"")</f>
        <v/>
      </c>
      <c r="T256" s="1346"/>
      <c r="U256" s="1458">
        <f t="shared" si="46"/>
        <v>0</v>
      </c>
      <c r="V256" s="1438" t="str">
        <f>_xlfn.XLOOKUP(事故!$B256,饋線資料表[饋線
代號],饋線資料表[巡修
部門],"找不到",0)</f>
        <v>找不到</v>
      </c>
      <c r="W256" s="1344"/>
      <c r="X256" s="1346"/>
      <c r="Y256" s="1346"/>
      <c r="Z256" s="1827"/>
      <c r="AA256" s="1353"/>
      <c r="AB256" s="1354"/>
    </row>
    <row r="257" spans="1:28" s="1025" customFormat="1" ht="31.15" customHeight="1">
      <c r="A257" s="1844"/>
      <c r="B257" s="1403"/>
      <c r="C257" s="1478"/>
      <c r="D257" s="1404"/>
      <c r="E257" s="1404"/>
      <c r="F257" s="1404"/>
      <c r="G257" s="1405"/>
      <c r="H257" s="1405">
        <f t="shared" si="49"/>
        <v>0</v>
      </c>
      <c r="I257" s="1451" t="str">
        <f>_xlfn.IFNA(VLOOKUP(B257,線名!$A$2:$B$689,2, ),"")</f>
        <v/>
      </c>
      <c r="J257" s="1391" t="str">
        <f>_xlfn.IFNA(VLOOKUP(B257,線名!$A$4:$C$689,3,0 ),"")</f>
        <v/>
      </c>
      <c r="K257" s="1403"/>
      <c r="L257" s="1403"/>
      <c r="M257" s="1403"/>
      <c r="N257" s="1403"/>
      <c r="O257" s="1403"/>
      <c r="P257" s="1452"/>
      <c r="Q257" s="1361" t="str">
        <f t="shared" si="47"/>
        <v/>
      </c>
      <c r="R257" s="1468"/>
      <c r="S257" s="1454" t="str">
        <f>_xlfn.IFNA(VLOOKUP(T257,'69線名'!$K$4:$L$114,2, ),"")</f>
        <v/>
      </c>
      <c r="T257" s="1361"/>
      <c r="U257" s="1455">
        <f t="shared" si="46"/>
        <v>0</v>
      </c>
      <c r="V257" s="1442" t="str">
        <f>_xlfn.XLOOKUP(事故!$B257,饋線資料表[饋線
代號],饋線資料表[巡修
部門],"找不到",0)</f>
        <v>找不到</v>
      </c>
      <c r="W257" s="1359"/>
      <c r="X257" s="1361"/>
      <c r="Y257" s="1361"/>
      <c r="Z257" s="1834"/>
      <c r="AA257" s="1368"/>
      <c r="AB257" s="1369"/>
    </row>
    <row r="258" spans="1:28" s="1025" customFormat="1" ht="31.15" customHeight="1">
      <c r="A258" s="1843"/>
      <c r="B258" s="1372"/>
      <c r="C258" s="1479"/>
      <c r="D258" s="1395"/>
      <c r="E258" s="1395"/>
      <c r="F258" s="1395"/>
      <c r="G258" s="1371"/>
      <c r="H258" s="1371">
        <f t="shared" si="49"/>
        <v>0</v>
      </c>
      <c r="I258" s="1444" t="str">
        <f>_xlfn.IFNA(VLOOKUP(B258,線名!$A$2:$B$689,2, ),"")</f>
        <v/>
      </c>
      <c r="J258" s="1388" t="str">
        <f>_xlfn.IFNA(VLOOKUP(B258,線名!$A$4:$C$689,3,0 ),"")</f>
        <v/>
      </c>
      <c r="K258" s="1372"/>
      <c r="L258" s="1372"/>
      <c r="M258" s="1372"/>
      <c r="N258" s="1372"/>
      <c r="O258" s="1372"/>
      <c r="P258" s="1445"/>
      <c r="Q258" s="1346" t="str">
        <f t="shared" si="47"/>
        <v/>
      </c>
      <c r="R258" s="1466"/>
      <c r="S258" s="1447" t="str">
        <f>_xlfn.IFNA(VLOOKUP(T258,'69線名'!$K$4:$L$114,2, ),"")</f>
        <v/>
      </c>
      <c r="T258" s="1346"/>
      <c r="U258" s="1458">
        <f t="shared" si="46"/>
        <v>0</v>
      </c>
      <c r="V258" s="1438" t="str">
        <f>_xlfn.XLOOKUP(事故!$B258,饋線資料表[饋線
代號],饋線資料表[巡修
部門],"找不到",0)</f>
        <v>找不到</v>
      </c>
      <c r="W258" s="1344"/>
      <c r="X258" s="1346"/>
      <c r="Y258" s="1346"/>
      <c r="Z258" s="1827"/>
      <c r="AA258" s="1353"/>
      <c r="AB258" s="1354"/>
    </row>
    <row r="259" spans="1:28" s="1025" customFormat="1" ht="31.15" customHeight="1">
      <c r="A259" s="1844"/>
      <c r="B259" s="1403"/>
      <c r="C259" s="1478"/>
      <c r="D259" s="1404"/>
      <c r="E259" s="1404"/>
      <c r="F259" s="1404"/>
      <c r="G259" s="1405"/>
      <c r="H259" s="1405">
        <f t="shared" si="49"/>
        <v>0</v>
      </c>
      <c r="I259" s="1451" t="str">
        <f>_xlfn.IFNA(VLOOKUP(B259,線名!$A$2:$B$689,2, ),"")</f>
        <v/>
      </c>
      <c r="J259" s="1391" t="str">
        <f>_xlfn.IFNA(VLOOKUP(B259,線名!$A$4:$C$689,3,0 ),"")</f>
        <v/>
      </c>
      <c r="K259" s="1403"/>
      <c r="L259" s="1403"/>
      <c r="M259" s="1403"/>
      <c r="N259" s="1403"/>
      <c r="O259" s="1403"/>
      <c r="P259" s="1452"/>
      <c r="Q259" s="1361" t="str">
        <f t="shared" si="47"/>
        <v/>
      </c>
      <c r="R259" s="1468"/>
      <c r="S259" s="1454" t="str">
        <f>_xlfn.IFNA(VLOOKUP(T259,'69線名'!$K$4:$L$114,2, ),"")</f>
        <v/>
      </c>
      <c r="T259" s="1361"/>
      <c r="U259" s="1455">
        <f t="shared" si="46"/>
        <v>0</v>
      </c>
      <c r="V259" s="1442" t="str">
        <f>_xlfn.XLOOKUP(事故!$B259,饋線資料表[饋線
代號],饋線資料表[巡修
部門],"找不到",0)</f>
        <v>找不到</v>
      </c>
      <c r="W259" s="1359"/>
      <c r="X259" s="1361"/>
      <c r="Y259" s="1361"/>
      <c r="Z259" s="1834"/>
      <c r="AA259" s="1368"/>
      <c r="AB259" s="1369"/>
    </row>
    <row r="260" spans="1:28" s="1025" customFormat="1" ht="31.15" customHeight="1">
      <c r="A260" s="1843"/>
      <c r="B260" s="1372"/>
      <c r="C260" s="1479"/>
      <c r="D260" s="1395"/>
      <c r="E260" s="1395"/>
      <c r="F260" s="1395"/>
      <c r="G260" s="1371"/>
      <c r="H260" s="1371">
        <f t="shared" si="49"/>
        <v>0</v>
      </c>
      <c r="I260" s="1444" t="str">
        <f>_xlfn.IFNA(VLOOKUP(B260,線名!$A$2:$B$689,2, ),"")</f>
        <v/>
      </c>
      <c r="J260" s="1388" t="str">
        <f>_xlfn.IFNA(VLOOKUP(B260,線名!$A$4:$C$689,3,0 ),"")</f>
        <v/>
      </c>
      <c r="K260" s="1372"/>
      <c r="L260" s="1372"/>
      <c r="M260" s="1372"/>
      <c r="N260" s="1372"/>
      <c r="O260" s="1372"/>
      <c r="P260" s="1445"/>
      <c r="Q260" s="1346" t="str">
        <f t="shared" si="47"/>
        <v/>
      </c>
      <c r="R260" s="1466"/>
      <c r="S260" s="1447" t="str">
        <f>_xlfn.IFNA(VLOOKUP(T260,'69線名'!$K$4:$L$114,2, ),"")</f>
        <v/>
      </c>
      <c r="T260" s="1346"/>
      <c r="U260" s="1458">
        <f t="shared" si="46"/>
        <v>0</v>
      </c>
      <c r="V260" s="1438" t="str">
        <f>_xlfn.XLOOKUP(事故!$B260,饋線資料表[饋線
代號],饋線資料表[巡修
部門],"找不到",0)</f>
        <v>找不到</v>
      </c>
      <c r="W260" s="1344"/>
      <c r="X260" s="1346"/>
      <c r="Y260" s="1346"/>
      <c r="Z260" s="1827"/>
      <c r="AA260" s="1353"/>
      <c r="AB260" s="1354"/>
    </row>
    <row r="261" spans="1:28" s="1025" customFormat="1" ht="31.15" customHeight="1">
      <c r="A261" s="1844"/>
      <c r="B261" s="1403"/>
      <c r="C261" s="1478"/>
      <c r="D261" s="1404"/>
      <c r="E261" s="1404"/>
      <c r="F261" s="1404"/>
      <c r="G261" s="1405"/>
      <c r="H261" s="1405">
        <f t="shared" si="49"/>
        <v>0</v>
      </c>
      <c r="I261" s="1451" t="str">
        <f>_xlfn.IFNA(VLOOKUP(B261,線名!$A$2:$B$689,2, ),"")</f>
        <v/>
      </c>
      <c r="J261" s="1391" t="str">
        <f>_xlfn.IFNA(VLOOKUP(B261,線名!$A$4:$C$689,3,0 ),"")</f>
        <v/>
      </c>
      <c r="K261" s="1403"/>
      <c r="L261" s="1403"/>
      <c r="M261" s="1403"/>
      <c r="N261" s="1403"/>
      <c r="O261" s="1403"/>
      <c r="P261" s="1452"/>
      <c r="Q261" s="1361" t="str">
        <f t="shared" si="47"/>
        <v/>
      </c>
      <c r="R261" s="1468"/>
      <c r="S261" s="1454" t="str">
        <f>_xlfn.IFNA(VLOOKUP(T261,'69線名'!$K$4:$L$114,2, ),"")</f>
        <v/>
      </c>
      <c r="T261" s="1361"/>
      <c r="U261" s="1455">
        <f t="shared" ref="U261:U324" si="50">(E261-D261)*24</f>
        <v>0</v>
      </c>
      <c r="V261" s="1442" t="str">
        <f>_xlfn.XLOOKUP(事故!$B261,饋線資料表[饋線
代號],饋線資料表[巡修
部門],"找不到",0)</f>
        <v>找不到</v>
      </c>
      <c r="W261" s="1359"/>
      <c r="X261" s="1361"/>
      <c r="Y261" s="1361"/>
      <c r="Z261" s="1834"/>
      <c r="AA261" s="1368"/>
      <c r="AB261" s="1369"/>
    </row>
    <row r="262" spans="1:28" s="1025" customFormat="1" ht="31.15" customHeight="1">
      <c r="A262" s="1843"/>
      <c r="B262" s="1372"/>
      <c r="C262" s="1479"/>
      <c r="D262" s="1395"/>
      <c r="E262" s="1395"/>
      <c r="F262" s="1395"/>
      <c r="G262" s="1371"/>
      <c r="H262" s="1371">
        <f t="shared" si="49"/>
        <v>0</v>
      </c>
      <c r="I262" s="1444" t="str">
        <f>_xlfn.IFNA(VLOOKUP(B262,線名!$A$2:$B$689,2, ),"")</f>
        <v/>
      </c>
      <c r="J262" s="1388" t="str">
        <f>_xlfn.IFNA(VLOOKUP(B262,線名!$A$4:$C$689,3,0 ),"")</f>
        <v/>
      </c>
      <c r="K262" s="1372"/>
      <c r="L262" s="1372"/>
      <c r="M262" s="1372"/>
      <c r="N262" s="1372"/>
      <c r="O262" s="1372"/>
      <c r="P262" s="1445"/>
      <c r="Q262" s="1346" t="str">
        <f t="shared" si="47"/>
        <v/>
      </c>
      <c r="R262" s="1466"/>
      <c r="S262" s="1447" t="str">
        <f>_xlfn.IFNA(VLOOKUP(T262,'69線名'!$K$4:$L$114,2, ),"")</f>
        <v/>
      </c>
      <c r="T262" s="1346"/>
      <c r="U262" s="1458">
        <f t="shared" si="50"/>
        <v>0</v>
      </c>
      <c r="V262" s="1438" t="str">
        <f>_xlfn.XLOOKUP(事故!$B262,饋線資料表[饋線
代號],饋線資料表[巡修
部門],"找不到",0)</f>
        <v>找不到</v>
      </c>
      <c r="W262" s="1344"/>
      <c r="X262" s="1346"/>
      <c r="Y262" s="1346"/>
      <c r="Z262" s="1827"/>
      <c r="AA262" s="1353"/>
      <c r="AB262" s="1354"/>
    </row>
    <row r="263" spans="1:28" s="1025" customFormat="1" ht="31.15" customHeight="1">
      <c r="A263" s="1844"/>
      <c r="B263" s="1403"/>
      <c r="C263" s="1478"/>
      <c r="D263" s="1404"/>
      <c r="E263" s="1404"/>
      <c r="F263" s="1404"/>
      <c r="G263" s="1405"/>
      <c r="H263" s="1405">
        <f t="shared" si="49"/>
        <v>0</v>
      </c>
      <c r="I263" s="1451" t="str">
        <f>_xlfn.IFNA(VLOOKUP(B263,線名!$A$2:$B$689,2, ),"")</f>
        <v/>
      </c>
      <c r="J263" s="1391" t="str">
        <f>_xlfn.IFNA(VLOOKUP(B263,線名!$A$4:$C$689,3,0 ),"")</f>
        <v/>
      </c>
      <c r="K263" s="1403"/>
      <c r="L263" s="1403"/>
      <c r="M263" s="1403"/>
      <c r="N263" s="1403"/>
      <c r="O263" s="1403"/>
      <c r="P263" s="1452"/>
      <c r="Q263" s="1361" t="str">
        <f t="shared" si="47"/>
        <v/>
      </c>
      <c r="R263" s="1468"/>
      <c r="S263" s="1454" t="str">
        <f>_xlfn.IFNA(VLOOKUP(T263,'69線名'!$K$4:$L$114,2, ),"")</f>
        <v/>
      </c>
      <c r="T263" s="1361"/>
      <c r="U263" s="1455">
        <f t="shared" si="50"/>
        <v>0</v>
      </c>
      <c r="V263" s="1442" t="str">
        <f>_xlfn.XLOOKUP(事故!$B263,饋線資料表[饋線
代號],饋線資料表[巡修
部門],"找不到",0)</f>
        <v>找不到</v>
      </c>
      <c r="W263" s="1359"/>
      <c r="X263" s="1361"/>
      <c r="Y263" s="1361"/>
      <c r="Z263" s="1834"/>
      <c r="AA263" s="1368"/>
      <c r="AB263" s="1369"/>
    </row>
    <row r="264" spans="1:28" s="1025" customFormat="1" ht="31.15" customHeight="1">
      <c r="A264" s="1843"/>
      <c r="B264" s="1372"/>
      <c r="C264" s="1479"/>
      <c r="D264" s="1395"/>
      <c r="E264" s="1395"/>
      <c r="F264" s="1395"/>
      <c r="G264" s="1371"/>
      <c r="H264" s="1371">
        <f t="shared" si="49"/>
        <v>0</v>
      </c>
      <c r="I264" s="1444" t="str">
        <f>_xlfn.IFNA(VLOOKUP(B264,線名!$A$2:$B$689,2, ),"")</f>
        <v/>
      </c>
      <c r="J264" s="1388" t="str">
        <f>_xlfn.IFNA(VLOOKUP(B264,線名!$A$4:$C$689,3,0 ),"")</f>
        <v/>
      </c>
      <c r="K264" s="1372"/>
      <c r="L264" s="1372"/>
      <c r="M264" s="1372"/>
      <c r="N264" s="1372"/>
      <c r="O264" s="1372"/>
      <c r="P264" s="1445"/>
      <c r="Q264" s="1346" t="str">
        <f t="shared" si="47"/>
        <v/>
      </c>
      <c r="R264" s="1466"/>
      <c r="S264" s="1447" t="str">
        <f>_xlfn.IFNA(VLOOKUP(T264,'69線名'!$K$4:$L$114,2, ),"")</f>
        <v/>
      </c>
      <c r="T264" s="1346"/>
      <c r="U264" s="1458">
        <f t="shared" si="50"/>
        <v>0</v>
      </c>
      <c r="V264" s="1438" t="str">
        <f>_xlfn.XLOOKUP(事故!$B264,饋線資料表[饋線
代號],饋線資料表[巡修
部門],"找不到",0)</f>
        <v>找不到</v>
      </c>
      <c r="W264" s="1344"/>
      <c r="X264" s="1346"/>
      <c r="Y264" s="1346"/>
      <c r="Z264" s="1827"/>
      <c r="AA264" s="1353"/>
      <c r="AB264" s="1354"/>
    </row>
    <row r="265" spans="1:28" s="1025" customFormat="1" ht="31.15" customHeight="1">
      <c r="A265" s="1844"/>
      <c r="B265" s="1403"/>
      <c r="C265" s="1478"/>
      <c r="D265" s="1404"/>
      <c r="E265" s="1404"/>
      <c r="F265" s="1404"/>
      <c r="G265" s="1405"/>
      <c r="H265" s="1405">
        <f t="shared" si="49"/>
        <v>0</v>
      </c>
      <c r="I265" s="1451" t="str">
        <f>_xlfn.IFNA(VLOOKUP(B265,線名!$A$2:$B$689,2, ),"")</f>
        <v/>
      </c>
      <c r="J265" s="1391" t="str">
        <f>_xlfn.IFNA(VLOOKUP(B265,線名!$A$4:$C$689,3,0 ),"")</f>
        <v/>
      </c>
      <c r="K265" s="1403"/>
      <c r="L265" s="1403"/>
      <c r="M265" s="1403"/>
      <c r="N265" s="1403"/>
      <c r="O265" s="1403"/>
      <c r="P265" s="1452"/>
      <c r="Q265" s="1361" t="str">
        <f t="shared" si="47"/>
        <v/>
      </c>
      <c r="R265" s="1468"/>
      <c r="S265" s="1454" t="str">
        <f>_xlfn.IFNA(VLOOKUP(T265,'69線名'!$K$4:$L$114,2, ),"")</f>
        <v/>
      </c>
      <c r="T265" s="1361"/>
      <c r="U265" s="1455">
        <f t="shared" si="50"/>
        <v>0</v>
      </c>
      <c r="V265" s="1442" t="str">
        <f>_xlfn.XLOOKUP(事故!$B265,饋線資料表[饋線
代號],饋線資料表[巡修
部門],"找不到",0)</f>
        <v>找不到</v>
      </c>
      <c r="W265" s="1359"/>
      <c r="X265" s="1361"/>
      <c r="Y265" s="1361"/>
      <c r="Z265" s="1834"/>
      <c r="AA265" s="1368"/>
      <c r="AB265" s="1369"/>
    </row>
    <row r="266" spans="1:28" s="1025" customFormat="1" ht="31.15" customHeight="1">
      <c r="A266" s="1843"/>
      <c r="B266" s="1372"/>
      <c r="C266" s="1479"/>
      <c r="D266" s="1395"/>
      <c r="E266" s="1395"/>
      <c r="F266" s="1395"/>
      <c r="G266" s="1371"/>
      <c r="H266" s="1371">
        <f t="shared" si="49"/>
        <v>0</v>
      </c>
      <c r="I266" s="1444" t="str">
        <f>_xlfn.IFNA(VLOOKUP(B266,線名!$A$2:$B$689,2, ),"")</f>
        <v/>
      </c>
      <c r="J266" s="1388" t="str">
        <f>_xlfn.IFNA(VLOOKUP(B266,線名!$A$4:$C$689,3,0 ),"")</f>
        <v/>
      </c>
      <c r="K266" s="1372"/>
      <c r="L266" s="1372"/>
      <c r="M266" s="1372"/>
      <c r="N266" s="1372"/>
      <c r="O266" s="1372"/>
      <c r="P266" s="1445"/>
      <c r="Q266" s="1346" t="str">
        <f t="shared" si="47"/>
        <v/>
      </c>
      <c r="R266" s="1466"/>
      <c r="S266" s="1447" t="str">
        <f>_xlfn.IFNA(VLOOKUP(T266,'69線名'!$K$4:$L$114,2, ),"")</f>
        <v/>
      </c>
      <c r="T266" s="1346"/>
      <c r="U266" s="1458">
        <f t="shared" si="50"/>
        <v>0</v>
      </c>
      <c r="V266" s="1438" t="str">
        <f>_xlfn.XLOOKUP(事故!$B266,饋線資料表[饋線
代號],饋線資料表[巡修
部門],"找不到",0)</f>
        <v>找不到</v>
      </c>
      <c r="W266" s="1344"/>
      <c r="X266" s="1346"/>
      <c r="Y266" s="1346"/>
      <c r="Z266" s="1827"/>
      <c r="AA266" s="1353"/>
      <c r="AB266" s="1354"/>
    </row>
    <row r="267" spans="1:28" s="1025" customFormat="1" ht="31.15" customHeight="1">
      <c r="A267" s="1844"/>
      <c r="B267" s="1403"/>
      <c r="C267" s="1478"/>
      <c r="D267" s="1404"/>
      <c r="E267" s="1404"/>
      <c r="F267" s="1404"/>
      <c r="G267" s="1405"/>
      <c r="H267" s="1405">
        <f t="shared" si="49"/>
        <v>0</v>
      </c>
      <c r="I267" s="1451" t="str">
        <f>_xlfn.IFNA(VLOOKUP(B267,線名!$A$2:$B$689,2, ),"")</f>
        <v/>
      </c>
      <c r="J267" s="1391" t="str">
        <f>_xlfn.IFNA(VLOOKUP(B267,線名!$A$4:$C$689,3,0 ),"")</f>
        <v/>
      </c>
      <c r="K267" s="1403"/>
      <c r="L267" s="1403"/>
      <c r="M267" s="1403"/>
      <c r="N267" s="1403"/>
      <c r="O267" s="1403"/>
      <c r="P267" s="1452"/>
      <c r="Q267" s="1361" t="str">
        <f t="shared" si="47"/>
        <v/>
      </c>
      <c r="R267" s="1468"/>
      <c r="S267" s="1454" t="str">
        <f>_xlfn.IFNA(VLOOKUP(T267,'69線名'!$K$4:$L$114,2, ),"")</f>
        <v/>
      </c>
      <c r="T267" s="1361"/>
      <c r="U267" s="1455">
        <f t="shared" si="50"/>
        <v>0</v>
      </c>
      <c r="V267" s="1442" t="str">
        <f>_xlfn.XLOOKUP(事故!$B267,饋線資料表[饋線
代號],饋線資料表[巡修
部門],"找不到",0)</f>
        <v>找不到</v>
      </c>
      <c r="W267" s="1359"/>
      <c r="X267" s="1361"/>
      <c r="Y267" s="1361"/>
      <c r="Z267" s="1834"/>
      <c r="AA267" s="1368"/>
      <c r="AB267" s="1369"/>
    </row>
    <row r="268" spans="1:28" s="1025" customFormat="1" ht="31.15" customHeight="1">
      <c r="A268" s="1843"/>
      <c r="B268" s="1372"/>
      <c r="C268" s="1479"/>
      <c r="D268" s="1395"/>
      <c r="E268" s="1395"/>
      <c r="F268" s="1395"/>
      <c r="G268" s="1371"/>
      <c r="H268" s="1371">
        <f t="shared" si="49"/>
        <v>0</v>
      </c>
      <c r="I268" s="1444" t="str">
        <f>_xlfn.IFNA(VLOOKUP(B268,線名!$A$2:$B$689,2, ),"")</f>
        <v/>
      </c>
      <c r="J268" s="1388" t="str">
        <f>_xlfn.IFNA(VLOOKUP(B268,線名!$A$4:$C$689,3,0 ),"")</f>
        <v/>
      </c>
      <c r="K268" s="1372"/>
      <c r="L268" s="1372"/>
      <c r="M268" s="1372"/>
      <c r="N268" s="1372"/>
      <c r="O268" s="1372"/>
      <c r="P268" s="1445"/>
      <c r="Q268" s="1346" t="str">
        <f t="shared" si="47"/>
        <v/>
      </c>
      <c r="R268" s="1466"/>
      <c r="S268" s="1447" t="str">
        <f>_xlfn.IFNA(VLOOKUP(T268,'69線名'!$K$4:$L$114,2, ),"")</f>
        <v/>
      </c>
      <c r="T268" s="1346"/>
      <c r="U268" s="1458">
        <f t="shared" si="50"/>
        <v>0</v>
      </c>
      <c r="V268" s="1438" t="str">
        <f>_xlfn.XLOOKUP(事故!$B268,饋線資料表[饋線
代號],饋線資料表[巡修
部門],"找不到",0)</f>
        <v>找不到</v>
      </c>
      <c r="W268" s="1344"/>
      <c r="X268" s="1346"/>
      <c r="Y268" s="1346"/>
      <c r="Z268" s="1827"/>
      <c r="AA268" s="1353"/>
      <c r="AB268" s="1354"/>
    </row>
    <row r="269" spans="1:28" s="1025" customFormat="1" ht="31.15" customHeight="1">
      <c r="A269" s="1844"/>
      <c r="B269" s="1403"/>
      <c r="C269" s="1478"/>
      <c r="D269" s="1404"/>
      <c r="E269" s="1404"/>
      <c r="F269" s="1404"/>
      <c r="G269" s="1405"/>
      <c r="H269" s="1405">
        <f t="shared" si="49"/>
        <v>0</v>
      </c>
      <c r="I269" s="1451" t="str">
        <f>_xlfn.IFNA(VLOOKUP(B269,線名!$A$2:$B$689,2, ),"")</f>
        <v/>
      </c>
      <c r="J269" s="1391" t="str">
        <f>_xlfn.IFNA(VLOOKUP(B269,線名!$A$4:$C$689,3,0 ),"")</f>
        <v/>
      </c>
      <c r="K269" s="1403"/>
      <c r="L269" s="1403"/>
      <c r="M269" s="1403"/>
      <c r="N269" s="1403"/>
      <c r="O269" s="1403"/>
      <c r="P269" s="1452"/>
      <c r="Q269" s="1361" t="str">
        <f t="shared" si="47"/>
        <v/>
      </c>
      <c r="R269" s="1468"/>
      <c r="S269" s="1454" t="str">
        <f>_xlfn.IFNA(VLOOKUP(T269,'69線名'!$K$4:$L$114,2, ),"")</f>
        <v/>
      </c>
      <c r="T269" s="1361"/>
      <c r="U269" s="1455">
        <f t="shared" si="50"/>
        <v>0</v>
      </c>
      <c r="V269" s="1442" t="str">
        <f>_xlfn.XLOOKUP(事故!$B269,饋線資料表[饋線
代號],饋線資料表[巡修
部門],"找不到",0)</f>
        <v>找不到</v>
      </c>
      <c r="W269" s="1359"/>
      <c r="X269" s="1361"/>
      <c r="Y269" s="1361"/>
      <c r="Z269" s="1834"/>
      <c r="AA269" s="1368"/>
      <c r="AB269" s="1369"/>
    </row>
    <row r="270" spans="1:28" s="1025" customFormat="1" ht="31.15" customHeight="1">
      <c r="A270" s="1843"/>
      <c r="B270" s="1372"/>
      <c r="C270" s="1479"/>
      <c r="D270" s="1395"/>
      <c r="E270" s="1395"/>
      <c r="F270" s="1395"/>
      <c r="G270" s="1371"/>
      <c r="H270" s="1371">
        <f t="shared" ref="H270:H301" si="51">G270*U270</f>
        <v>0</v>
      </c>
      <c r="I270" s="1444" t="str">
        <f>_xlfn.IFNA(VLOOKUP(B270,線名!$A$2:$B$689,2, ),"")</f>
        <v/>
      </c>
      <c r="J270" s="1388" t="str">
        <f>_xlfn.IFNA(VLOOKUP(B270,線名!$A$4:$C$689,3,0 ),"")</f>
        <v/>
      </c>
      <c r="K270" s="1372"/>
      <c r="L270" s="1372"/>
      <c r="M270" s="1372"/>
      <c r="N270" s="1372"/>
      <c r="O270" s="1372"/>
      <c r="P270" s="1445"/>
      <c r="Q270" s="1346" t="str">
        <f t="shared" si="47"/>
        <v/>
      </c>
      <c r="R270" s="1466"/>
      <c r="S270" s="1447" t="str">
        <f>_xlfn.IFNA(VLOOKUP(T270,'69線名'!$K$4:$L$114,2, ),"")</f>
        <v/>
      </c>
      <c r="T270" s="1346"/>
      <c r="U270" s="1458">
        <f t="shared" si="50"/>
        <v>0</v>
      </c>
      <c r="V270" s="1438" t="str">
        <f>_xlfn.XLOOKUP(事故!$B270,饋線資料表[饋線
代號],饋線資料表[巡修
部門],"找不到",0)</f>
        <v>找不到</v>
      </c>
      <c r="W270" s="1344"/>
      <c r="X270" s="1346"/>
      <c r="Y270" s="1346"/>
      <c r="Z270" s="1827"/>
      <c r="AA270" s="1353"/>
      <c r="AB270" s="1354"/>
    </row>
    <row r="271" spans="1:28" s="1025" customFormat="1" ht="31.15" customHeight="1">
      <c r="A271" s="1844"/>
      <c r="B271" s="1403"/>
      <c r="C271" s="1478"/>
      <c r="D271" s="1404"/>
      <c r="E271" s="1404"/>
      <c r="F271" s="1404"/>
      <c r="G271" s="1405"/>
      <c r="H271" s="1405">
        <f t="shared" si="51"/>
        <v>0</v>
      </c>
      <c r="I271" s="1451" t="str">
        <f>_xlfn.IFNA(VLOOKUP(B271,線名!$A$2:$B$689,2, ),"")</f>
        <v/>
      </c>
      <c r="J271" s="1391" t="str">
        <f>_xlfn.IFNA(VLOOKUP(B271,線名!$A$4:$C$689,3,0 ),"")</f>
        <v/>
      </c>
      <c r="K271" s="1403"/>
      <c r="L271" s="1403"/>
      <c r="M271" s="1403"/>
      <c r="N271" s="1403"/>
      <c r="O271" s="1403"/>
      <c r="P271" s="1452"/>
      <c r="Q271" s="1361" t="str">
        <f t="shared" si="47"/>
        <v/>
      </c>
      <c r="R271" s="1468"/>
      <c r="S271" s="1454" t="str">
        <f>_xlfn.IFNA(VLOOKUP(T271,'69線名'!$K$4:$L$114,2, ),"")</f>
        <v/>
      </c>
      <c r="T271" s="1361"/>
      <c r="U271" s="1455">
        <f t="shared" si="50"/>
        <v>0</v>
      </c>
      <c r="V271" s="1442" t="str">
        <f>_xlfn.XLOOKUP(事故!$B271,饋線資料表[饋線
代號],饋線資料表[巡修
部門],"找不到",0)</f>
        <v>找不到</v>
      </c>
      <c r="W271" s="1359"/>
      <c r="X271" s="1361"/>
      <c r="Y271" s="1361"/>
      <c r="Z271" s="1834"/>
      <c r="AA271" s="1368"/>
      <c r="AB271" s="1369"/>
    </row>
    <row r="272" spans="1:28" s="1025" customFormat="1" ht="31.15" customHeight="1">
      <c r="A272" s="1843"/>
      <c r="B272" s="1372"/>
      <c r="C272" s="1479"/>
      <c r="D272" s="1395"/>
      <c r="E272" s="1395"/>
      <c r="F272" s="1395"/>
      <c r="G272" s="1371"/>
      <c r="H272" s="1371">
        <f t="shared" si="51"/>
        <v>0</v>
      </c>
      <c r="I272" s="1444" t="str">
        <f>_xlfn.IFNA(VLOOKUP(B272,線名!$A$2:$B$689,2, ),"")</f>
        <v/>
      </c>
      <c r="J272" s="1388" t="str">
        <f>_xlfn.IFNA(VLOOKUP(B272,線名!$A$4:$C$689,3,0 ),"")</f>
        <v/>
      </c>
      <c r="K272" s="1372"/>
      <c r="L272" s="1372"/>
      <c r="M272" s="1372"/>
      <c r="N272" s="1372"/>
      <c r="O272" s="1372"/>
      <c r="P272" s="1445"/>
      <c r="Q272" s="1346" t="str">
        <f t="shared" si="47"/>
        <v/>
      </c>
      <c r="R272" s="1466"/>
      <c r="S272" s="1447" t="str">
        <f>_xlfn.IFNA(VLOOKUP(T272,'69線名'!$K$4:$L$114,2, ),"")</f>
        <v/>
      </c>
      <c r="T272" s="1346"/>
      <c r="U272" s="1458">
        <f t="shared" si="50"/>
        <v>0</v>
      </c>
      <c r="V272" s="1438" t="str">
        <f>_xlfn.XLOOKUP(事故!$B272,饋線資料表[饋線
代號],饋線資料表[巡修
部門],"找不到",0)</f>
        <v>找不到</v>
      </c>
      <c r="W272" s="1344"/>
      <c r="X272" s="1346"/>
      <c r="Y272" s="1346"/>
      <c r="Z272" s="1827"/>
      <c r="AA272" s="1353"/>
      <c r="AB272" s="1354"/>
    </row>
    <row r="273" spans="1:28" s="1025" customFormat="1" ht="31.15" customHeight="1">
      <c r="A273" s="1844"/>
      <c r="B273" s="1403"/>
      <c r="C273" s="1478"/>
      <c r="D273" s="1404"/>
      <c r="E273" s="1404"/>
      <c r="F273" s="1404"/>
      <c r="G273" s="1405"/>
      <c r="H273" s="1405">
        <f t="shared" si="51"/>
        <v>0</v>
      </c>
      <c r="I273" s="1451" t="str">
        <f>_xlfn.IFNA(VLOOKUP(B273,線名!$A$2:$B$689,2, ),"")</f>
        <v/>
      </c>
      <c r="J273" s="1391" t="str">
        <f>_xlfn.IFNA(VLOOKUP(B273,線名!$A$4:$C$689,3,0 ),"")</f>
        <v/>
      </c>
      <c r="K273" s="1403"/>
      <c r="L273" s="1403"/>
      <c r="M273" s="1403"/>
      <c r="N273" s="1403"/>
      <c r="O273" s="1403"/>
      <c r="P273" s="1452"/>
      <c r="Q273" s="1361" t="str">
        <f t="shared" si="47"/>
        <v/>
      </c>
      <c r="R273" s="1468"/>
      <c r="S273" s="1454" t="str">
        <f>_xlfn.IFNA(VLOOKUP(T273,'69線名'!$K$4:$L$114,2, ),"")</f>
        <v/>
      </c>
      <c r="T273" s="1361"/>
      <c r="U273" s="1455">
        <f t="shared" si="50"/>
        <v>0</v>
      </c>
      <c r="V273" s="1442" t="str">
        <f>_xlfn.XLOOKUP(事故!$B273,饋線資料表[饋線
代號],饋線資料表[巡修
部門],"找不到",0)</f>
        <v>找不到</v>
      </c>
      <c r="W273" s="1359"/>
      <c r="X273" s="1361"/>
      <c r="Y273" s="1361"/>
      <c r="Z273" s="1834"/>
      <c r="AA273" s="1368"/>
      <c r="AB273" s="1369"/>
    </row>
    <row r="274" spans="1:28" s="1025" customFormat="1" ht="31.15" customHeight="1">
      <c r="A274" s="1843"/>
      <c r="B274" s="1372"/>
      <c r="C274" s="1479"/>
      <c r="D274" s="1395"/>
      <c r="E274" s="1395"/>
      <c r="F274" s="1395"/>
      <c r="G274" s="1371"/>
      <c r="H274" s="1371">
        <f t="shared" si="51"/>
        <v>0</v>
      </c>
      <c r="I274" s="1444" t="str">
        <f>_xlfn.IFNA(VLOOKUP(B274,線名!$A$2:$B$689,2, ),"")</f>
        <v/>
      </c>
      <c r="J274" s="1388" t="str">
        <f>_xlfn.IFNA(VLOOKUP(B274,線名!$A$4:$C$689,3,0 ),"")</f>
        <v/>
      </c>
      <c r="K274" s="1372"/>
      <c r="L274" s="1372"/>
      <c r="M274" s="1372"/>
      <c r="N274" s="1372"/>
      <c r="O274" s="1372"/>
      <c r="P274" s="1445"/>
      <c r="Q274" s="1346" t="str">
        <f t="shared" si="47"/>
        <v/>
      </c>
      <c r="R274" s="1466"/>
      <c r="S274" s="1447" t="str">
        <f>_xlfn.IFNA(VLOOKUP(T274,'69線名'!$K$4:$L$114,2, ),"")</f>
        <v/>
      </c>
      <c r="T274" s="1346"/>
      <c r="U274" s="1458">
        <f t="shared" si="50"/>
        <v>0</v>
      </c>
      <c r="V274" s="1438" t="str">
        <f>_xlfn.XLOOKUP(事故!$B274,饋線資料表[饋線
代號],饋線資料表[巡修
部門],"找不到",0)</f>
        <v>找不到</v>
      </c>
      <c r="W274" s="1344"/>
      <c r="X274" s="1346"/>
      <c r="Y274" s="1346"/>
      <c r="Z274" s="1827"/>
      <c r="AA274" s="1353"/>
      <c r="AB274" s="1354"/>
    </row>
    <row r="275" spans="1:28" s="1025" customFormat="1" ht="31.15" customHeight="1">
      <c r="A275" s="1844"/>
      <c r="B275" s="1403"/>
      <c r="C275" s="1478"/>
      <c r="D275" s="1404"/>
      <c r="E275" s="1404"/>
      <c r="F275" s="1404"/>
      <c r="G275" s="1405"/>
      <c r="H275" s="1405">
        <f t="shared" si="51"/>
        <v>0</v>
      </c>
      <c r="I275" s="1451" t="str">
        <f>_xlfn.IFNA(VLOOKUP(B275,線名!$A$2:$B$689,2, ),"")</f>
        <v/>
      </c>
      <c r="J275" s="1391" t="str">
        <f>_xlfn.IFNA(VLOOKUP(B275,線名!$A$4:$C$689,3,0 ),"")</f>
        <v/>
      </c>
      <c r="K275" s="1403"/>
      <c r="L275" s="1403"/>
      <c r="M275" s="1403"/>
      <c r="N275" s="1403"/>
      <c r="O275" s="1403"/>
      <c r="P275" s="1452"/>
      <c r="Q275" s="1361" t="str">
        <f t="shared" si="47"/>
        <v/>
      </c>
      <c r="R275" s="1468"/>
      <c r="S275" s="1454" t="str">
        <f>_xlfn.IFNA(VLOOKUP(T275,'69線名'!$K$4:$L$114,2, ),"")</f>
        <v/>
      </c>
      <c r="T275" s="1361"/>
      <c r="U275" s="1455">
        <f t="shared" si="50"/>
        <v>0</v>
      </c>
      <c r="V275" s="1442" t="str">
        <f>_xlfn.XLOOKUP(事故!$B275,饋線資料表[饋線
代號],饋線資料表[巡修
部門],"找不到",0)</f>
        <v>找不到</v>
      </c>
      <c r="W275" s="1359"/>
      <c r="X275" s="1361"/>
      <c r="Y275" s="1361"/>
      <c r="Z275" s="1834"/>
      <c r="AA275" s="1368"/>
      <c r="AB275" s="1369"/>
    </row>
    <row r="276" spans="1:28" s="1025" customFormat="1" ht="31.15" customHeight="1">
      <c r="A276" s="1843"/>
      <c r="B276" s="1372"/>
      <c r="C276" s="1479"/>
      <c r="D276" s="1395"/>
      <c r="E276" s="1395"/>
      <c r="F276" s="1395"/>
      <c r="G276" s="1371"/>
      <c r="H276" s="1371">
        <f t="shared" si="51"/>
        <v>0</v>
      </c>
      <c r="I276" s="1444" t="str">
        <f>_xlfn.IFNA(VLOOKUP(B276,線名!$A$2:$B$689,2, ),"")</f>
        <v/>
      </c>
      <c r="J276" s="1388" t="str">
        <f>_xlfn.IFNA(VLOOKUP(B276,線名!$A$4:$C$689,3,0 ),"")</f>
        <v/>
      </c>
      <c r="K276" s="1372"/>
      <c r="L276" s="1372"/>
      <c r="M276" s="1372"/>
      <c r="N276" s="1372"/>
      <c r="O276" s="1372"/>
      <c r="P276" s="1445"/>
      <c r="Q276" s="1346" t="str">
        <f t="shared" si="47"/>
        <v/>
      </c>
      <c r="R276" s="1466"/>
      <c r="S276" s="1447" t="str">
        <f>_xlfn.IFNA(VLOOKUP(T276,'69線名'!$K$4:$L$114,2, ),"")</f>
        <v/>
      </c>
      <c r="T276" s="1346"/>
      <c r="U276" s="1458">
        <f t="shared" si="50"/>
        <v>0</v>
      </c>
      <c r="V276" s="1438" t="str">
        <f>_xlfn.XLOOKUP(事故!$B276,饋線資料表[饋線
代號],饋線資料表[巡修
部門],"找不到",0)</f>
        <v>找不到</v>
      </c>
      <c r="W276" s="1344"/>
      <c r="X276" s="1346"/>
      <c r="Y276" s="1346"/>
      <c r="Z276" s="1827"/>
      <c r="AA276" s="1353"/>
      <c r="AB276" s="1354"/>
    </row>
    <row r="277" spans="1:28" s="1025" customFormat="1" ht="31.15" customHeight="1">
      <c r="A277" s="1844"/>
      <c r="B277" s="1403"/>
      <c r="C277" s="1478"/>
      <c r="D277" s="1404"/>
      <c r="E277" s="1404"/>
      <c r="F277" s="1404"/>
      <c r="G277" s="1405"/>
      <c r="H277" s="1405">
        <f t="shared" si="51"/>
        <v>0</v>
      </c>
      <c r="I277" s="1451" t="str">
        <f>_xlfn.IFNA(VLOOKUP(B277,線名!$A$2:$B$689,2, ),"")</f>
        <v/>
      </c>
      <c r="J277" s="1391" t="str">
        <f>_xlfn.IFNA(VLOOKUP(B277,線名!$A$4:$C$689,3,0 ),"")</f>
        <v/>
      </c>
      <c r="K277" s="1403"/>
      <c r="L277" s="1403"/>
      <c r="M277" s="1403"/>
      <c r="N277" s="1403"/>
      <c r="O277" s="1403"/>
      <c r="P277" s="1452"/>
      <c r="Q277" s="1361" t="str">
        <f t="shared" ref="Q277:Q340" si="52">IF(SUM(L277:M277)=0,"",SUM(L277:M277))</f>
        <v/>
      </c>
      <c r="R277" s="1468"/>
      <c r="S277" s="1454" t="str">
        <f>_xlfn.IFNA(VLOOKUP(T277,'69線名'!$K$4:$L$114,2, ),"")</f>
        <v/>
      </c>
      <c r="T277" s="1361"/>
      <c r="U277" s="1455">
        <f t="shared" si="50"/>
        <v>0</v>
      </c>
      <c r="V277" s="1442" t="str">
        <f>_xlfn.XLOOKUP(事故!$B277,饋線資料表[饋線
代號],饋線資料表[巡修
部門],"找不到",0)</f>
        <v>找不到</v>
      </c>
      <c r="W277" s="1359"/>
      <c r="X277" s="1361"/>
      <c r="Y277" s="1361"/>
      <c r="Z277" s="1834"/>
      <c r="AA277" s="1368"/>
      <c r="AB277" s="1369"/>
    </row>
    <row r="278" spans="1:28" s="1025" customFormat="1" ht="31.15" customHeight="1">
      <c r="A278" s="1843"/>
      <c r="B278" s="1372"/>
      <c r="C278" s="1479"/>
      <c r="D278" s="1395"/>
      <c r="E278" s="1395"/>
      <c r="F278" s="1395"/>
      <c r="G278" s="1371"/>
      <c r="H278" s="1371">
        <f t="shared" si="51"/>
        <v>0</v>
      </c>
      <c r="I278" s="1444" t="str">
        <f>_xlfn.IFNA(VLOOKUP(B278,線名!$A$2:$B$689,2, ),"")</f>
        <v/>
      </c>
      <c r="J278" s="1388" t="str">
        <f>_xlfn.IFNA(VLOOKUP(B278,線名!$A$4:$C$689,3,0 ),"")</f>
        <v/>
      </c>
      <c r="K278" s="1372"/>
      <c r="L278" s="1372"/>
      <c r="M278" s="1372"/>
      <c r="N278" s="1372"/>
      <c r="O278" s="1372"/>
      <c r="P278" s="1445"/>
      <c r="Q278" s="1346" t="str">
        <f t="shared" si="52"/>
        <v/>
      </c>
      <c r="R278" s="1466"/>
      <c r="S278" s="1447" t="str">
        <f>_xlfn.IFNA(VLOOKUP(T278,'69線名'!$K$4:$L$114,2, ),"")</f>
        <v/>
      </c>
      <c r="T278" s="1346"/>
      <c r="U278" s="1458">
        <f t="shared" si="50"/>
        <v>0</v>
      </c>
      <c r="V278" s="1438" t="str">
        <f>_xlfn.XLOOKUP(事故!$B278,饋線資料表[饋線
代號],饋線資料表[巡修
部門],"找不到",0)</f>
        <v>找不到</v>
      </c>
      <c r="W278" s="1344"/>
      <c r="X278" s="1346"/>
      <c r="Y278" s="1346"/>
      <c r="Z278" s="1827"/>
      <c r="AA278" s="1353"/>
      <c r="AB278" s="1354"/>
    </row>
    <row r="279" spans="1:28" s="1025" customFormat="1" ht="31.15" customHeight="1">
      <c r="A279" s="1844"/>
      <c r="B279" s="1403"/>
      <c r="C279" s="1478"/>
      <c r="D279" s="1404"/>
      <c r="E279" s="1404"/>
      <c r="F279" s="1404"/>
      <c r="G279" s="1405"/>
      <c r="H279" s="1405">
        <f t="shared" si="51"/>
        <v>0</v>
      </c>
      <c r="I279" s="1451" t="str">
        <f>_xlfn.IFNA(VLOOKUP(B279,線名!$A$2:$B$689,2, ),"")</f>
        <v/>
      </c>
      <c r="J279" s="1391" t="str">
        <f>_xlfn.IFNA(VLOOKUP(B279,線名!$A$4:$C$689,3,0 ),"")</f>
        <v/>
      </c>
      <c r="K279" s="1403"/>
      <c r="L279" s="1403"/>
      <c r="M279" s="1403"/>
      <c r="N279" s="1403"/>
      <c r="O279" s="1403"/>
      <c r="P279" s="1452"/>
      <c r="Q279" s="1361" t="str">
        <f t="shared" si="52"/>
        <v/>
      </c>
      <c r="R279" s="1468"/>
      <c r="S279" s="1454" t="str">
        <f>_xlfn.IFNA(VLOOKUP(T279,'69線名'!$K$4:$L$114,2, ),"")</f>
        <v/>
      </c>
      <c r="T279" s="1361"/>
      <c r="U279" s="1455">
        <f t="shared" si="50"/>
        <v>0</v>
      </c>
      <c r="V279" s="1442" t="str">
        <f>_xlfn.XLOOKUP(事故!$B279,饋線資料表[饋線
代號],饋線資料表[巡修
部門],"找不到",0)</f>
        <v>找不到</v>
      </c>
      <c r="W279" s="1359"/>
      <c r="X279" s="1361"/>
      <c r="Y279" s="1361"/>
      <c r="Z279" s="1834"/>
      <c r="AA279" s="1368"/>
      <c r="AB279" s="1369"/>
    </row>
    <row r="280" spans="1:28" s="1025" customFormat="1" ht="31.15" customHeight="1">
      <c r="A280" s="1843"/>
      <c r="B280" s="1372"/>
      <c r="C280" s="1479"/>
      <c r="D280" s="1395"/>
      <c r="E280" s="1395"/>
      <c r="F280" s="1395"/>
      <c r="G280" s="1371"/>
      <c r="H280" s="1371">
        <f t="shared" si="51"/>
        <v>0</v>
      </c>
      <c r="I280" s="1444" t="str">
        <f>_xlfn.IFNA(VLOOKUP(B280,線名!$A$2:$B$689,2, ),"")</f>
        <v/>
      </c>
      <c r="J280" s="1388" t="str">
        <f>_xlfn.IFNA(VLOOKUP(B280,線名!$A$4:$C$689,3,0 ),"")</f>
        <v/>
      </c>
      <c r="K280" s="1372"/>
      <c r="L280" s="1372"/>
      <c r="M280" s="1372"/>
      <c r="N280" s="1372"/>
      <c r="O280" s="1372"/>
      <c r="P280" s="1445"/>
      <c r="Q280" s="1346" t="str">
        <f t="shared" si="52"/>
        <v/>
      </c>
      <c r="R280" s="1466"/>
      <c r="S280" s="1447" t="str">
        <f>_xlfn.IFNA(VLOOKUP(T280,'69線名'!$K$4:$L$114,2, ),"")</f>
        <v/>
      </c>
      <c r="T280" s="1346"/>
      <c r="U280" s="1458">
        <f t="shared" si="50"/>
        <v>0</v>
      </c>
      <c r="V280" s="1438" t="str">
        <f>_xlfn.XLOOKUP(事故!$B280,饋線資料表[饋線
代號],饋線資料表[巡修
部門],"找不到",0)</f>
        <v>找不到</v>
      </c>
      <c r="W280" s="1344"/>
      <c r="X280" s="1346"/>
      <c r="Y280" s="1346"/>
      <c r="Z280" s="1827"/>
      <c r="AA280" s="1353"/>
      <c r="AB280" s="1354"/>
    </row>
    <row r="281" spans="1:28" s="1025" customFormat="1" ht="31.15" customHeight="1">
      <c r="A281" s="1844"/>
      <c r="B281" s="1403"/>
      <c r="C281" s="1478"/>
      <c r="D281" s="1404"/>
      <c r="E281" s="1404"/>
      <c r="F281" s="1404"/>
      <c r="G281" s="1405"/>
      <c r="H281" s="1405">
        <f t="shared" si="51"/>
        <v>0</v>
      </c>
      <c r="I281" s="1451" t="str">
        <f>_xlfn.IFNA(VLOOKUP(B281,線名!$A$2:$B$689,2, ),"")</f>
        <v/>
      </c>
      <c r="J281" s="1391" t="str">
        <f>_xlfn.IFNA(VLOOKUP(B281,線名!$A$4:$C$689,3,0 ),"")</f>
        <v/>
      </c>
      <c r="K281" s="1403"/>
      <c r="L281" s="1403"/>
      <c r="M281" s="1403"/>
      <c r="N281" s="1403"/>
      <c r="O281" s="1403"/>
      <c r="P281" s="1452"/>
      <c r="Q281" s="1361" t="str">
        <f t="shared" si="52"/>
        <v/>
      </c>
      <c r="R281" s="1468"/>
      <c r="S281" s="1454" t="str">
        <f>_xlfn.IFNA(VLOOKUP(T281,'69線名'!$K$4:$L$114,2, ),"")</f>
        <v/>
      </c>
      <c r="T281" s="1361"/>
      <c r="U281" s="1455">
        <f t="shared" si="50"/>
        <v>0</v>
      </c>
      <c r="V281" s="1442" t="str">
        <f>_xlfn.XLOOKUP(事故!$B281,饋線資料表[饋線
代號],饋線資料表[巡修
部門],"找不到",0)</f>
        <v>找不到</v>
      </c>
      <c r="W281" s="1359"/>
      <c r="X281" s="1361"/>
      <c r="Y281" s="1361"/>
      <c r="Z281" s="1834"/>
      <c r="AA281" s="1368"/>
      <c r="AB281" s="1369"/>
    </row>
    <row r="282" spans="1:28" s="1025" customFormat="1" ht="31.15" customHeight="1">
      <c r="A282" s="1843"/>
      <c r="B282" s="1372"/>
      <c r="C282" s="1479"/>
      <c r="D282" s="1395"/>
      <c r="E282" s="1395"/>
      <c r="F282" s="1395"/>
      <c r="G282" s="1371"/>
      <c r="H282" s="1371">
        <f t="shared" si="51"/>
        <v>0</v>
      </c>
      <c r="I282" s="1444" t="str">
        <f>_xlfn.IFNA(VLOOKUP(B282,線名!$A$2:$B$689,2, ),"")</f>
        <v/>
      </c>
      <c r="J282" s="1388" t="str">
        <f>_xlfn.IFNA(VLOOKUP(B282,線名!$A$4:$C$689,3,0 ),"")</f>
        <v/>
      </c>
      <c r="K282" s="1372"/>
      <c r="L282" s="1372"/>
      <c r="M282" s="1372"/>
      <c r="N282" s="1372"/>
      <c r="O282" s="1372"/>
      <c r="P282" s="1445"/>
      <c r="Q282" s="1346" t="str">
        <f t="shared" si="52"/>
        <v/>
      </c>
      <c r="R282" s="1466"/>
      <c r="S282" s="1447" t="str">
        <f>_xlfn.IFNA(VLOOKUP(T282,'69線名'!$K$4:$L$114,2, ),"")</f>
        <v/>
      </c>
      <c r="T282" s="1346"/>
      <c r="U282" s="1458">
        <f t="shared" si="50"/>
        <v>0</v>
      </c>
      <c r="V282" s="1438" t="str">
        <f>_xlfn.XLOOKUP(事故!$B282,饋線資料表[饋線
代號],饋線資料表[巡修
部門],"找不到",0)</f>
        <v>找不到</v>
      </c>
      <c r="W282" s="1344"/>
      <c r="X282" s="1346"/>
      <c r="Y282" s="1346"/>
      <c r="Z282" s="1827"/>
      <c r="AA282" s="1353"/>
      <c r="AB282" s="1354"/>
    </row>
    <row r="283" spans="1:28" s="1025" customFormat="1" ht="31.15" customHeight="1">
      <c r="A283" s="1844"/>
      <c r="B283" s="1403"/>
      <c r="C283" s="1478"/>
      <c r="D283" s="1404"/>
      <c r="E283" s="1404"/>
      <c r="F283" s="1404"/>
      <c r="G283" s="1405"/>
      <c r="H283" s="1405">
        <f t="shared" si="51"/>
        <v>0</v>
      </c>
      <c r="I283" s="1451" t="str">
        <f>_xlfn.IFNA(VLOOKUP(B283,線名!$A$2:$B$689,2, ),"")</f>
        <v/>
      </c>
      <c r="J283" s="1391" t="str">
        <f>_xlfn.IFNA(VLOOKUP(B283,線名!$A$4:$C$689,3,0 ),"")</f>
        <v/>
      </c>
      <c r="K283" s="1403"/>
      <c r="L283" s="1403"/>
      <c r="M283" s="1403"/>
      <c r="N283" s="1403"/>
      <c r="O283" s="1403"/>
      <c r="P283" s="1452"/>
      <c r="Q283" s="1361" t="str">
        <f t="shared" si="52"/>
        <v/>
      </c>
      <c r="R283" s="1468"/>
      <c r="S283" s="1454" t="str">
        <f>_xlfn.IFNA(VLOOKUP(T283,'69線名'!$K$4:$L$114,2, ),"")</f>
        <v/>
      </c>
      <c r="T283" s="1361"/>
      <c r="U283" s="1455">
        <f t="shared" si="50"/>
        <v>0</v>
      </c>
      <c r="V283" s="1442" t="str">
        <f>_xlfn.XLOOKUP(事故!$B283,饋線資料表[饋線
代號],饋線資料表[巡修
部門],"找不到",0)</f>
        <v>找不到</v>
      </c>
      <c r="W283" s="1359"/>
      <c r="X283" s="1361"/>
      <c r="Y283" s="1361"/>
      <c r="Z283" s="1834"/>
      <c r="AA283" s="1368"/>
      <c r="AB283" s="1369"/>
    </row>
    <row r="284" spans="1:28" s="1025" customFormat="1" ht="31.15" customHeight="1">
      <c r="A284" s="1843"/>
      <c r="B284" s="1372"/>
      <c r="C284" s="1479"/>
      <c r="D284" s="1395"/>
      <c r="E284" s="1395"/>
      <c r="F284" s="1395"/>
      <c r="G284" s="1371"/>
      <c r="H284" s="1371">
        <f t="shared" si="51"/>
        <v>0</v>
      </c>
      <c r="I284" s="1444" t="str">
        <f>_xlfn.IFNA(VLOOKUP(B284,線名!$A$2:$B$689,2, ),"")</f>
        <v/>
      </c>
      <c r="J284" s="1388" t="str">
        <f>_xlfn.IFNA(VLOOKUP(B284,線名!$A$4:$C$689,3,0 ),"")</f>
        <v/>
      </c>
      <c r="K284" s="1372"/>
      <c r="L284" s="1372"/>
      <c r="M284" s="1372"/>
      <c r="N284" s="1372"/>
      <c r="O284" s="1372"/>
      <c r="P284" s="1445"/>
      <c r="Q284" s="1346" t="str">
        <f t="shared" si="52"/>
        <v/>
      </c>
      <c r="R284" s="1466"/>
      <c r="S284" s="1447" t="str">
        <f>_xlfn.IFNA(VLOOKUP(T284,'69線名'!$K$4:$L$114,2, ),"")</f>
        <v/>
      </c>
      <c r="T284" s="1346"/>
      <c r="U284" s="1458">
        <f t="shared" si="50"/>
        <v>0</v>
      </c>
      <c r="V284" s="1438" t="str">
        <f>_xlfn.XLOOKUP(事故!$B284,饋線資料表[饋線
代號],饋線資料表[巡修
部門],"找不到",0)</f>
        <v>找不到</v>
      </c>
      <c r="W284" s="1344"/>
      <c r="X284" s="1346"/>
      <c r="Y284" s="1346"/>
      <c r="Z284" s="1827"/>
      <c r="AA284" s="1353"/>
      <c r="AB284" s="1354"/>
    </row>
    <row r="285" spans="1:28" s="1025" customFormat="1" ht="31.15" customHeight="1">
      <c r="A285" s="1844"/>
      <c r="B285" s="1403"/>
      <c r="C285" s="1478"/>
      <c r="D285" s="1404"/>
      <c r="E285" s="1404"/>
      <c r="F285" s="1404"/>
      <c r="G285" s="1405"/>
      <c r="H285" s="1405">
        <f t="shared" si="51"/>
        <v>0</v>
      </c>
      <c r="I285" s="1451" t="str">
        <f>_xlfn.IFNA(VLOOKUP(B285,線名!$A$2:$B$689,2, ),"")</f>
        <v/>
      </c>
      <c r="J285" s="1391" t="str">
        <f>_xlfn.IFNA(VLOOKUP(B285,線名!$A$4:$C$689,3,0 ),"")</f>
        <v/>
      </c>
      <c r="K285" s="1403"/>
      <c r="L285" s="1403"/>
      <c r="M285" s="1403"/>
      <c r="N285" s="1403"/>
      <c r="O285" s="1403"/>
      <c r="P285" s="1452"/>
      <c r="Q285" s="1361" t="str">
        <f t="shared" si="52"/>
        <v/>
      </c>
      <c r="R285" s="1468"/>
      <c r="S285" s="1454" t="str">
        <f>_xlfn.IFNA(VLOOKUP(T285,'69線名'!$K$4:$L$114,2, ),"")</f>
        <v/>
      </c>
      <c r="T285" s="1361"/>
      <c r="U285" s="1455">
        <f t="shared" si="50"/>
        <v>0</v>
      </c>
      <c r="V285" s="1442" t="str">
        <f>_xlfn.XLOOKUP(事故!$B285,饋線資料表[饋線
代號],饋線資料表[巡修
部門],"找不到",0)</f>
        <v>找不到</v>
      </c>
      <c r="W285" s="1359"/>
      <c r="X285" s="1361"/>
      <c r="Y285" s="1361"/>
      <c r="Z285" s="1834"/>
      <c r="AA285" s="1368"/>
      <c r="AB285" s="1369"/>
    </row>
    <row r="286" spans="1:28" s="1025" customFormat="1" ht="31.15" customHeight="1">
      <c r="A286" s="1843"/>
      <c r="B286" s="1372"/>
      <c r="C286" s="1479"/>
      <c r="D286" s="1395"/>
      <c r="E286" s="1395"/>
      <c r="F286" s="1395"/>
      <c r="G286" s="1371"/>
      <c r="H286" s="1371">
        <f t="shared" si="51"/>
        <v>0</v>
      </c>
      <c r="I286" s="1444" t="str">
        <f>_xlfn.IFNA(VLOOKUP(B286,線名!$A$2:$B$689,2, ),"")</f>
        <v/>
      </c>
      <c r="J286" s="1388" t="str">
        <f>_xlfn.IFNA(VLOOKUP(B286,線名!$A$4:$C$689,3,0 ),"")</f>
        <v/>
      </c>
      <c r="K286" s="1372"/>
      <c r="L286" s="1372"/>
      <c r="M286" s="1372"/>
      <c r="N286" s="1372"/>
      <c r="O286" s="1372"/>
      <c r="P286" s="1445"/>
      <c r="Q286" s="1346" t="str">
        <f t="shared" si="52"/>
        <v/>
      </c>
      <c r="R286" s="1466"/>
      <c r="S286" s="1447" t="str">
        <f>_xlfn.IFNA(VLOOKUP(T286,'69線名'!$K$4:$L$114,2, ),"")</f>
        <v/>
      </c>
      <c r="T286" s="1346"/>
      <c r="U286" s="1458">
        <f t="shared" si="50"/>
        <v>0</v>
      </c>
      <c r="V286" s="1438" t="str">
        <f>_xlfn.XLOOKUP(事故!$B286,饋線資料表[饋線
代號],饋線資料表[巡修
部門],"找不到",0)</f>
        <v>找不到</v>
      </c>
      <c r="W286" s="1344"/>
      <c r="X286" s="1346"/>
      <c r="Y286" s="1346"/>
      <c r="Z286" s="1827"/>
      <c r="AA286" s="1353"/>
      <c r="AB286" s="1354"/>
    </row>
    <row r="287" spans="1:28" s="1025" customFormat="1" ht="31.15" customHeight="1">
      <c r="A287" s="1844"/>
      <c r="B287" s="1403"/>
      <c r="C287" s="1478"/>
      <c r="D287" s="1404"/>
      <c r="E287" s="1404"/>
      <c r="F287" s="1404"/>
      <c r="G287" s="1405"/>
      <c r="H287" s="1405">
        <f t="shared" si="51"/>
        <v>0</v>
      </c>
      <c r="I287" s="1451" t="str">
        <f>_xlfn.IFNA(VLOOKUP(B287,線名!$A$2:$B$689,2, ),"")</f>
        <v/>
      </c>
      <c r="J287" s="1391" t="str">
        <f>_xlfn.IFNA(VLOOKUP(B287,線名!$A$4:$C$689,3,0 ),"")</f>
        <v/>
      </c>
      <c r="K287" s="1403"/>
      <c r="L287" s="1403"/>
      <c r="M287" s="1403"/>
      <c r="N287" s="1403"/>
      <c r="O287" s="1403"/>
      <c r="P287" s="1452"/>
      <c r="Q287" s="1361" t="str">
        <f t="shared" si="52"/>
        <v/>
      </c>
      <c r="R287" s="1468"/>
      <c r="S287" s="1454" t="str">
        <f>_xlfn.IFNA(VLOOKUP(T287,'69線名'!$K$4:$L$114,2, ),"")</f>
        <v/>
      </c>
      <c r="T287" s="1361"/>
      <c r="U287" s="1455">
        <f t="shared" si="50"/>
        <v>0</v>
      </c>
      <c r="V287" s="1442" t="str">
        <f>_xlfn.XLOOKUP(事故!$B287,饋線資料表[饋線
代號],饋線資料表[巡修
部門],"找不到",0)</f>
        <v>找不到</v>
      </c>
      <c r="W287" s="1359"/>
      <c r="X287" s="1361"/>
      <c r="Y287" s="1361"/>
      <c r="Z287" s="1834"/>
      <c r="AA287" s="1368"/>
      <c r="AB287" s="1369"/>
    </row>
    <row r="288" spans="1:28" s="1025" customFormat="1" ht="31.15" customHeight="1">
      <c r="A288" s="1843"/>
      <c r="B288" s="1372"/>
      <c r="C288" s="1479"/>
      <c r="D288" s="1395"/>
      <c r="E288" s="1395"/>
      <c r="F288" s="1395"/>
      <c r="G288" s="1371"/>
      <c r="H288" s="1371">
        <f t="shared" si="51"/>
        <v>0</v>
      </c>
      <c r="I288" s="1444" t="str">
        <f>_xlfn.IFNA(VLOOKUP(B288,線名!$A$2:$B$689,2, ),"")</f>
        <v/>
      </c>
      <c r="J288" s="1388" t="str">
        <f>_xlfn.IFNA(VLOOKUP(B288,線名!$A$4:$C$689,3,0 ),"")</f>
        <v/>
      </c>
      <c r="K288" s="1372"/>
      <c r="L288" s="1372"/>
      <c r="M288" s="1372"/>
      <c r="N288" s="1372"/>
      <c r="O288" s="1372"/>
      <c r="P288" s="1445"/>
      <c r="Q288" s="1346" t="str">
        <f t="shared" si="52"/>
        <v/>
      </c>
      <c r="R288" s="1466"/>
      <c r="S288" s="1447" t="str">
        <f>_xlfn.IFNA(VLOOKUP(T288,'69線名'!$K$4:$L$114,2, ),"")</f>
        <v/>
      </c>
      <c r="T288" s="1346"/>
      <c r="U288" s="1458">
        <f t="shared" si="50"/>
        <v>0</v>
      </c>
      <c r="V288" s="1438" t="str">
        <f>_xlfn.XLOOKUP(事故!$B288,饋線資料表[饋線
代號],饋線資料表[巡修
部門],"找不到",0)</f>
        <v>找不到</v>
      </c>
      <c r="W288" s="1344"/>
      <c r="X288" s="1346"/>
      <c r="Y288" s="1346"/>
      <c r="Z288" s="1827"/>
      <c r="AA288" s="1353"/>
      <c r="AB288" s="1354"/>
    </row>
    <row r="289" spans="1:28" s="1025" customFormat="1" ht="31.15" customHeight="1">
      <c r="A289" s="1844"/>
      <c r="B289" s="1403"/>
      <c r="C289" s="1478"/>
      <c r="D289" s="1404"/>
      <c r="E289" s="1404"/>
      <c r="F289" s="1404"/>
      <c r="G289" s="1405"/>
      <c r="H289" s="1405">
        <f t="shared" si="51"/>
        <v>0</v>
      </c>
      <c r="I289" s="1451" t="str">
        <f>_xlfn.IFNA(VLOOKUP(B289,線名!$A$2:$B$689,2, ),"")</f>
        <v/>
      </c>
      <c r="J289" s="1391" t="str">
        <f>_xlfn.IFNA(VLOOKUP(B289,線名!$A$4:$C$689,3,0 ),"")</f>
        <v/>
      </c>
      <c r="K289" s="1403"/>
      <c r="L289" s="1403"/>
      <c r="M289" s="1403"/>
      <c r="N289" s="1403"/>
      <c r="O289" s="1403"/>
      <c r="P289" s="1452"/>
      <c r="Q289" s="1361" t="str">
        <f t="shared" si="52"/>
        <v/>
      </c>
      <c r="R289" s="1468"/>
      <c r="S289" s="1454" t="str">
        <f>_xlfn.IFNA(VLOOKUP(T289,'69線名'!$K$4:$L$114,2, ),"")</f>
        <v/>
      </c>
      <c r="T289" s="1361"/>
      <c r="U289" s="1455">
        <f t="shared" si="50"/>
        <v>0</v>
      </c>
      <c r="V289" s="1442" t="str">
        <f>_xlfn.XLOOKUP(事故!$B289,饋線資料表[饋線
代號],饋線資料表[巡修
部門],"找不到",0)</f>
        <v>找不到</v>
      </c>
      <c r="W289" s="1359"/>
      <c r="X289" s="1361"/>
      <c r="Y289" s="1361"/>
      <c r="Z289" s="1834"/>
      <c r="AA289" s="1368"/>
      <c r="AB289" s="1369"/>
    </row>
    <row r="290" spans="1:28" s="1025" customFormat="1" ht="31.15" customHeight="1">
      <c r="A290" s="1843"/>
      <c r="B290" s="1372"/>
      <c r="C290" s="1479"/>
      <c r="D290" s="1395"/>
      <c r="E290" s="1395"/>
      <c r="F290" s="1395"/>
      <c r="G290" s="1371"/>
      <c r="H290" s="1371">
        <f t="shared" si="51"/>
        <v>0</v>
      </c>
      <c r="I290" s="1444" t="str">
        <f>_xlfn.IFNA(VLOOKUP(B290,線名!$A$2:$B$689,2, ),"")</f>
        <v/>
      </c>
      <c r="J290" s="1388" t="str">
        <f>_xlfn.IFNA(VLOOKUP(B290,線名!$A$4:$C$689,3,0 ),"")</f>
        <v/>
      </c>
      <c r="K290" s="1372"/>
      <c r="L290" s="1372"/>
      <c r="M290" s="1372"/>
      <c r="N290" s="1372"/>
      <c r="O290" s="1372"/>
      <c r="P290" s="1445"/>
      <c r="Q290" s="1346" t="str">
        <f t="shared" si="52"/>
        <v/>
      </c>
      <c r="R290" s="1466"/>
      <c r="S290" s="1447" t="str">
        <f>_xlfn.IFNA(VLOOKUP(T290,'69線名'!$K$4:$L$114,2, ),"")</f>
        <v/>
      </c>
      <c r="T290" s="1346"/>
      <c r="U290" s="1458">
        <f t="shared" si="50"/>
        <v>0</v>
      </c>
      <c r="V290" s="1438" t="str">
        <f>_xlfn.XLOOKUP(事故!$B290,饋線資料表[饋線
代號],饋線資料表[巡修
部門],"找不到",0)</f>
        <v>找不到</v>
      </c>
      <c r="W290" s="1344"/>
      <c r="X290" s="1346"/>
      <c r="Y290" s="1346"/>
      <c r="Z290" s="1827"/>
      <c r="AA290" s="1353"/>
      <c r="AB290" s="1354"/>
    </row>
    <row r="291" spans="1:28" s="1025" customFormat="1" ht="31.15" customHeight="1">
      <c r="A291" s="1844"/>
      <c r="B291" s="1403"/>
      <c r="C291" s="1478"/>
      <c r="D291" s="1404"/>
      <c r="E291" s="1404"/>
      <c r="F291" s="1404"/>
      <c r="G291" s="1405"/>
      <c r="H291" s="1405">
        <f t="shared" si="51"/>
        <v>0</v>
      </c>
      <c r="I291" s="1451" t="str">
        <f>_xlfn.IFNA(VLOOKUP(B291,線名!$A$2:$B$689,2, ),"")</f>
        <v/>
      </c>
      <c r="J291" s="1391" t="str">
        <f>_xlfn.IFNA(VLOOKUP(B291,線名!$A$4:$C$689,3,0 ),"")</f>
        <v/>
      </c>
      <c r="K291" s="1403"/>
      <c r="L291" s="1403"/>
      <c r="M291" s="1403"/>
      <c r="N291" s="1403"/>
      <c r="O291" s="1403"/>
      <c r="P291" s="1452"/>
      <c r="Q291" s="1361" t="str">
        <f t="shared" si="52"/>
        <v/>
      </c>
      <c r="R291" s="1468"/>
      <c r="S291" s="1454" t="str">
        <f>_xlfn.IFNA(VLOOKUP(T291,'69線名'!$K$4:$L$114,2, ),"")</f>
        <v/>
      </c>
      <c r="T291" s="1361"/>
      <c r="U291" s="1455">
        <f t="shared" si="50"/>
        <v>0</v>
      </c>
      <c r="V291" s="1442" t="str">
        <f>_xlfn.XLOOKUP(事故!$B291,饋線資料表[饋線
代號],饋線資料表[巡修
部門],"找不到",0)</f>
        <v>找不到</v>
      </c>
      <c r="W291" s="1359"/>
      <c r="X291" s="1361"/>
      <c r="Y291" s="1361"/>
      <c r="Z291" s="1834"/>
      <c r="AA291" s="1368"/>
      <c r="AB291" s="1369"/>
    </row>
    <row r="292" spans="1:28" s="1025" customFormat="1" ht="31.15" customHeight="1">
      <c r="A292" s="1843"/>
      <c r="B292" s="1372"/>
      <c r="C292" s="1479"/>
      <c r="D292" s="1395"/>
      <c r="E292" s="1395"/>
      <c r="F292" s="1395"/>
      <c r="G292" s="1371"/>
      <c r="H292" s="1371">
        <f t="shared" si="51"/>
        <v>0</v>
      </c>
      <c r="I292" s="1444" t="str">
        <f>_xlfn.IFNA(VLOOKUP(B292,線名!$A$2:$B$689,2, ),"")</f>
        <v/>
      </c>
      <c r="J292" s="1388" t="str">
        <f>_xlfn.IFNA(VLOOKUP(B292,線名!$A$4:$C$689,3,0 ),"")</f>
        <v/>
      </c>
      <c r="K292" s="1372"/>
      <c r="L292" s="1372"/>
      <c r="M292" s="1372"/>
      <c r="N292" s="1372"/>
      <c r="O292" s="1372"/>
      <c r="P292" s="1445"/>
      <c r="Q292" s="1346" t="str">
        <f t="shared" si="52"/>
        <v/>
      </c>
      <c r="R292" s="1466"/>
      <c r="S292" s="1447" t="str">
        <f>_xlfn.IFNA(VLOOKUP(T292,'69線名'!$K$4:$L$114,2, ),"")</f>
        <v/>
      </c>
      <c r="T292" s="1346"/>
      <c r="U292" s="1458">
        <f t="shared" si="50"/>
        <v>0</v>
      </c>
      <c r="V292" s="1438" t="str">
        <f>_xlfn.XLOOKUP(事故!$B292,饋線資料表[饋線
代號],饋線資料表[巡修
部門],"找不到",0)</f>
        <v>找不到</v>
      </c>
      <c r="W292" s="1344"/>
      <c r="X292" s="1346"/>
      <c r="Y292" s="1346"/>
      <c r="Z292" s="1827"/>
      <c r="AA292" s="1353"/>
      <c r="AB292" s="1354"/>
    </row>
    <row r="293" spans="1:28" s="1025" customFormat="1" ht="31.15" customHeight="1">
      <c r="A293" s="1844"/>
      <c r="B293" s="1403"/>
      <c r="C293" s="1478"/>
      <c r="D293" s="1404"/>
      <c r="E293" s="1404"/>
      <c r="F293" s="1404"/>
      <c r="G293" s="1405"/>
      <c r="H293" s="1405">
        <f t="shared" si="51"/>
        <v>0</v>
      </c>
      <c r="I293" s="1451" t="str">
        <f>_xlfn.IFNA(VLOOKUP(B293,線名!$A$2:$B$689,2, ),"")</f>
        <v/>
      </c>
      <c r="J293" s="1391" t="str">
        <f>_xlfn.IFNA(VLOOKUP(B293,線名!$A$4:$C$689,3,0 ),"")</f>
        <v/>
      </c>
      <c r="K293" s="1403"/>
      <c r="L293" s="1403"/>
      <c r="M293" s="1403"/>
      <c r="N293" s="1403"/>
      <c r="O293" s="1403"/>
      <c r="P293" s="1452"/>
      <c r="Q293" s="1361" t="str">
        <f t="shared" si="52"/>
        <v/>
      </c>
      <c r="R293" s="1468"/>
      <c r="S293" s="1454" t="str">
        <f>_xlfn.IFNA(VLOOKUP(T293,'69線名'!$K$4:$L$114,2, ),"")</f>
        <v/>
      </c>
      <c r="T293" s="1361"/>
      <c r="U293" s="1455">
        <f t="shared" si="50"/>
        <v>0</v>
      </c>
      <c r="V293" s="1442" t="str">
        <f>_xlfn.XLOOKUP(事故!$B293,饋線資料表[饋線
代號],饋線資料表[巡修
部門],"找不到",0)</f>
        <v>找不到</v>
      </c>
      <c r="W293" s="1359"/>
      <c r="X293" s="1361"/>
      <c r="Y293" s="1361"/>
      <c r="Z293" s="1834"/>
      <c r="AA293" s="1368"/>
      <c r="AB293" s="1369"/>
    </row>
    <row r="294" spans="1:28" s="1025" customFormat="1" ht="31.15" customHeight="1">
      <c r="A294" s="1843"/>
      <c r="B294" s="1372"/>
      <c r="C294" s="1479"/>
      <c r="D294" s="1395"/>
      <c r="E294" s="1395"/>
      <c r="F294" s="1395"/>
      <c r="G294" s="1371"/>
      <c r="H294" s="1371">
        <f t="shared" si="51"/>
        <v>0</v>
      </c>
      <c r="I294" s="1444" t="str">
        <f>_xlfn.IFNA(VLOOKUP(B294,線名!$A$2:$B$689,2, ),"")</f>
        <v/>
      </c>
      <c r="J294" s="1388" t="str">
        <f>_xlfn.IFNA(VLOOKUP(B294,線名!$A$4:$C$689,3,0 ),"")</f>
        <v/>
      </c>
      <c r="K294" s="1372"/>
      <c r="L294" s="1372"/>
      <c r="M294" s="1372"/>
      <c r="N294" s="1372"/>
      <c r="O294" s="1372"/>
      <c r="P294" s="1445"/>
      <c r="Q294" s="1346" t="str">
        <f t="shared" si="52"/>
        <v/>
      </c>
      <c r="R294" s="1466"/>
      <c r="S294" s="1447" t="str">
        <f>_xlfn.IFNA(VLOOKUP(T294,'69線名'!$K$4:$L$114,2, ),"")</f>
        <v/>
      </c>
      <c r="T294" s="1346"/>
      <c r="U294" s="1458">
        <f t="shared" si="50"/>
        <v>0</v>
      </c>
      <c r="V294" s="1438" t="str">
        <f>_xlfn.XLOOKUP(事故!$B294,饋線資料表[饋線
代號],饋線資料表[巡修
部門],"找不到",0)</f>
        <v>找不到</v>
      </c>
      <c r="W294" s="1344"/>
      <c r="X294" s="1346"/>
      <c r="Y294" s="1346"/>
      <c r="Z294" s="1827"/>
      <c r="AA294" s="1353"/>
      <c r="AB294" s="1354"/>
    </row>
    <row r="295" spans="1:28" s="1025" customFormat="1" ht="31.15" customHeight="1">
      <c r="A295" s="1844"/>
      <c r="B295" s="1403"/>
      <c r="C295" s="1478"/>
      <c r="D295" s="1404"/>
      <c r="E295" s="1404"/>
      <c r="F295" s="1404"/>
      <c r="G295" s="1405"/>
      <c r="H295" s="1405">
        <f t="shared" si="51"/>
        <v>0</v>
      </c>
      <c r="I295" s="1451" t="str">
        <f>_xlfn.IFNA(VLOOKUP(B295,線名!$A$2:$B$689,2, ),"")</f>
        <v/>
      </c>
      <c r="J295" s="1391" t="str">
        <f>_xlfn.IFNA(VLOOKUP(B295,線名!$A$4:$C$689,3,0 ),"")</f>
        <v/>
      </c>
      <c r="K295" s="1403"/>
      <c r="L295" s="1403"/>
      <c r="M295" s="1403"/>
      <c r="N295" s="1403"/>
      <c r="O295" s="1403"/>
      <c r="P295" s="1452"/>
      <c r="Q295" s="1361" t="str">
        <f t="shared" si="52"/>
        <v/>
      </c>
      <c r="R295" s="1468"/>
      <c r="S295" s="1454" t="str">
        <f>_xlfn.IFNA(VLOOKUP(T295,'69線名'!$K$4:$L$114,2, ),"")</f>
        <v/>
      </c>
      <c r="T295" s="1361"/>
      <c r="U295" s="1455">
        <f t="shared" si="50"/>
        <v>0</v>
      </c>
      <c r="V295" s="1442" t="str">
        <f>_xlfn.XLOOKUP(事故!$B295,饋線資料表[饋線
代號],饋線資料表[巡修
部門],"找不到",0)</f>
        <v>找不到</v>
      </c>
      <c r="W295" s="1359"/>
      <c r="X295" s="1361"/>
      <c r="Y295" s="1361"/>
      <c r="Z295" s="1834"/>
      <c r="AA295" s="1368"/>
      <c r="AB295" s="1369"/>
    </row>
    <row r="296" spans="1:28" s="1025" customFormat="1" ht="31.15" customHeight="1">
      <c r="A296" s="1843"/>
      <c r="B296" s="1372"/>
      <c r="C296" s="1479"/>
      <c r="D296" s="1395"/>
      <c r="E296" s="1395"/>
      <c r="F296" s="1395"/>
      <c r="G296" s="1371"/>
      <c r="H296" s="1371">
        <f t="shared" si="51"/>
        <v>0</v>
      </c>
      <c r="I296" s="1444" t="str">
        <f>_xlfn.IFNA(VLOOKUP(B296,線名!$A$2:$B$689,2, ),"")</f>
        <v/>
      </c>
      <c r="J296" s="1388" t="str">
        <f>_xlfn.IFNA(VLOOKUP(B296,線名!$A$4:$C$689,3,0 ),"")</f>
        <v/>
      </c>
      <c r="K296" s="1372"/>
      <c r="L296" s="1372"/>
      <c r="M296" s="1372"/>
      <c r="N296" s="1372"/>
      <c r="O296" s="1372"/>
      <c r="P296" s="1445"/>
      <c r="Q296" s="1346" t="str">
        <f t="shared" si="52"/>
        <v/>
      </c>
      <c r="R296" s="1466"/>
      <c r="S296" s="1447" t="str">
        <f>_xlfn.IFNA(VLOOKUP(T296,'69線名'!$K$4:$L$114,2, ),"")</f>
        <v/>
      </c>
      <c r="T296" s="1346"/>
      <c r="U296" s="1458">
        <f t="shared" si="50"/>
        <v>0</v>
      </c>
      <c r="V296" s="1438" t="str">
        <f>_xlfn.XLOOKUP(事故!$B296,饋線資料表[饋線
代號],饋線資料表[巡修
部門],"找不到",0)</f>
        <v>找不到</v>
      </c>
      <c r="W296" s="1344"/>
      <c r="X296" s="1346"/>
      <c r="Y296" s="1346"/>
      <c r="Z296" s="1827"/>
      <c r="AA296" s="1353"/>
      <c r="AB296" s="1354"/>
    </row>
    <row r="297" spans="1:28" s="1025" customFormat="1" ht="31.15" customHeight="1">
      <c r="A297" s="1844"/>
      <c r="B297" s="1403"/>
      <c r="C297" s="1478"/>
      <c r="D297" s="1404"/>
      <c r="E297" s="1404"/>
      <c r="F297" s="1404"/>
      <c r="G297" s="1405"/>
      <c r="H297" s="1405">
        <f t="shared" si="51"/>
        <v>0</v>
      </c>
      <c r="I297" s="1451" t="str">
        <f>_xlfn.IFNA(VLOOKUP(B297,線名!$A$2:$B$689,2, ),"")</f>
        <v/>
      </c>
      <c r="J297" s="1391" t="str">
        <f>_xlfn.IFNA(VLOOKUP(B297,線名!$A$4:$C$689,3,0 ),"")</f>
        <v/>
      </c>
      <c r="K297" s="1403"/>
      <c r="L297" s="1403"/>
      <c r="M297" s="1403"/>
      <c r="N297" s="1403"/>
      <c r="O297" s="1403"/>
      <c r="P297" s="1452"/>
      <c r="Q297" s="1361" t="str">
        <f t="shared" si="52"/>
        <v/>
      </c>
      <c r="R297" s="1468"/>
      <c r="S297" s="1454" t="str">
        <f>_xlfn.IFNA(VLOOKUP(T297,'69線名'!$K$4:$L$114,2, ),"")</f>
        <v/>
      </c>
      <c r="T297" s="1361"/>
      <c r="U297" s="1455">
        <f t="shared" si="50"/>
        <v>0</v>
      </c>
      <c r="V297" s="1442" t="str">
        <f>_xlfn.XLOOKUP(事故!$B297,饋線資料表[饋線
代號],饋線資料表[巡修
部門],"找不到",0)</f>
        <v>找不到</v>
      </c>
      <c r="W297" s="1359"/>
      <c r="X297" s="1361"/>
      <c r="Y297" s="1361"/>
      <c r="Z297" s="1834"/>
      <c r="AA297" s="1368"/>
      <c r="AB297" s="1369"/>
    </row>
    <row r="298" spans="1:28" s="1025" customFormat="1" ht="31.15" customHeight="1">
      <c r="A298" s="1843"/>
      <c r="B298" s="1372"/>
      <c r="C298" s="1479"/>
      <c r="D298" s="1395"/>
      <c r="E298" s="1395"/>
      <c r="F298" s="1395"/>
      <c r="G298" s="1371"/>
      <c r="H298" s="1371">
        <f t="shared" si="51"/>
        <v>0</v>
      </c>
      <c r="I298" s="1444" t="str">
        <f>_xlfn.IFNA(VLOOKUP(B298,線名!$A$2:$B$689,2, ),"")</f>
        <v/>
      </c>
      <c r="J298" s="1388" t="str">
        <f>_xlfn.IFNA(VLOOKUP(B298,線名!$A$4:$C$689,3,0 ),"")</f>
        <v/>
      </c>
      <c r="K298" s="1372"/>
      <c r="L298" s="1372"/>
      <c r="M298" s="1372"/>
      <c r="N298" s="1372"/>
      <c r="O298" s="1372"/>
      <c r="P298" s="1445"/>
      <c r="Q298" s="1346" t="str">
        <f t="shared" si="52"/>
        <v/>
      </c>
      <c r="R298" s="1466"/>
      <c r="S298" s="1447" t="str">
        <f>_xlfn.IFNA(VLOOKUP(T298,'69線名'!$K$4:$L$114,2, ),"")</f>
        <v/>
      </c>
      <c r="T298" s="1346"/>
      <c r="U298" s="1458">
        <f t="shared" si="50"/>
        <v>0</v>
      </c>
      <c r="V298" s="1438" t="str">
        <f>_xlfn.XLOOKUP(事故!$B298,饋線資料表[饋線
代號],饋線資料表[巡修
部門],"找不到",0)</f>
        <v>找不到</v>
      </c>
      <c r="W298" s="1344"/>
      <c r="X298" s="1346"/>
      <c r="Y298" s="1346"/>
      <c r="Z298" s="1827"/>
      <c r="AA298" s="1353"/>
      <c r="AB298" s="1354"/>
    </row>
    <row r="299" spans="1:28" s="1025" customFormat="1" ht="31.15" customHeight="1">
      <c r="A299" s="1844"/>
      <c r="B299" s="1403"/>
      <c r="C299" s="1478"/>
      <c r="D299" s="1404"/>
      <c r="E299" s="1404"/>
      <c r="F299" s="1404"/>
      <c r="G299" s="1405"/>
      <c r="H299" s="1405">
        <f t="shared" si="51"/>
        <v>0</v>
      </c>
      <c r="I299" s="1451" t="str">
        <f>_xlfn.IFNA(VLOOKUP(B299,線名!$A$2:$B$689,2, ),"")</f>
        <v/>
      </c>
      <c r="J299" s="1391" t="str">
        <f>_xlfn.IFNA(VLOOKUP(B299,線名!$A$4:$C$689,3,0 ),"")</f>
        <v/>
      </c>
      <c r="K299" s="1403"/>
      <c r="L299" s="1403"/>
      <c r="M299" s="1403"/>
      <c r="N299" s="1403"/>
      <c r="O299" s="1403"/>
      <c r="P299" s="1452"/>
      <c r="Q299" s="1361" t="str">
        <f t="shared" si="52"/>
        <v/>
      </c>
      <c r="R299" s="1468"/>
      <c r="S299" s="1454" t="str">
        <f>_xlfn.IFNA(VLOOKUP(T299,'69線名'!$K$4:$L$114,2, ),"")</f>
        <v/>
      </c>
      <c r="T299" s="1361"/>
      <c r="U299" s="1455">
        <f t="shared" si="50"/>
        <v>0</v>
      </c>
      <c r="V299" s="1442" t="str">
        <f>_xlfn.XLOOKUP(事故!$B299,饋線資料表[饋線
代號],饋線資料表[巡修
部門],"找不到",0)</f>
        <v>找不到</v>
      </c>
      <c r="W299" s="1359"/>
      <c r="X299" s="1361"/>
      <c r="Y299" s="1361"/>
      <c r="Z299" s="1834"/>
      <c r="AA299" s="1368"/>
      <c r="AB299" s="1369"/>
    </row>
    <row r="300" spans="1:28" s="1025" customFormat="1" ht="31.15" customHeight="1">
      <c r="A300" s="1843"/>
      <c r="B300" s="1372"/>
      <c r="C300" s="1479"/>
      <c r="D300" s="1395"/>
      <c r="E300" s="1395"/>
      <c r="F300" s="1395"/>
      <c r="G300" s="1371"/>
      <c r="H300" s="1371">
        <f t="shared" si="51"/>
        <v>0</v>
      </c>
      <c r="I300" s="1444" t="str">
        <f>_xlfn.IFNA(VLOOKUP(B300,線名!$A$2:$B$689,2, ),"")</f>
        <v/>
      </c>
      <c r="J300" s="1388" t="str">
        <f>_xlfn.IFNA(VLOOKUP(B300,線名!$A$4:$C$689,3,0 ),"")</f>
        <v/>
      </c>
      <c r="K300" s="1372"/>
      <c r="L300" s="1372"/>
      <c r="M300" s="1372"/>
      <c r="N300" s="1372"/>
      <c r="O300" s="1372"/>
      <c r="P300" s="1445"/>
      <c r="Q300" s="1346" t="str">
        <f t="shared" si="52"/>
        <v/>
      </c>
      <c r="R300" s="1466"/>
      <c r="S300" s="1447" t="str">
        <f>_xlfn.IFNA(VLOOKUP(T300,'69線名'!$K$4:$L$114,2, ),"")</f>
        <v/>
      </c>
      <c r="T300" s="1346"/>
      <c r="U300" s="1458">
        <f t="shared" si="50"/>
        <v>0</v>
      </c>
      <c r="V300" s="1438" t="str">
        <f>_xlfn.XLOOKUP(事故!$B300,饋線資料表[饋線
代號],饋線資料表[巡修
部門],"找不到",0)</f>
        <v>找不到</v>
      </c>
      <c r="W300" s="1344"/>
      <c r="X300" s="1346"/>
      <c r="Y300" s="1346"/>
      <c r="Z300" s="1827"/>
      <c r="AA300" s="1353"/>
      <c r="AB300" s="1354"/>
    </row>
    <row r="301" spans="1:28" s="1025" customFormat="1" ht="31.15" customHeight="1">
      <c r="A301" s="1844"/>
      <c r="B301" s="1403"/>
      <c r="C301" s="1478"/>
      <c r="D301" s="1404"/>
      <c r="E301" s="1404"/>
      <c r="F301" s="1404"/>
      <c r="G301" s="1405"/>
      <c r="H301" s="1405">
        <f t="shared" si="51"/>
        <v>0</v>
      </c>
      <c r="I301" s="1451" t="str">
        <f>_xlfn.IFNA(VLOOKUP(B301,線名!$A$2:$B$689,2, ),"")</f>
        <v/>
      </c>
      <c r="J301" s="1391" t="str">
        <f>_xlfn.IFNA(VLOOKUP(B301,線名!$A$4:$C$689,3,0 ),"")</f>
        <v/>
      </c>
      <c r="K301" s="1403"/>
      <c r="L301" s="1403"/>
      <c r="M301" s="1403"/>
      <c r="N301" s="1403"/>
      <c r="O301" s="1403"/>
      <c r="P301" s="1452"/>
      <c r="Q301" s="1361" t="str">
        <f t="shared" si="52"/>
        <v/>
      </c>
      <c r="R301" s="1468"/>
      <c r="S301" s="1454" t="str">
        <f>_xlfn.IFNA(VLOOKUP(T301,'69線名'!$K$4:$L$114,2, ),"")</f>
        <v/>
      </c>
      <c r="T301" s="1361"/>
      <c r="U301" s="1455">
        <f t="shared" si="50"/>
        <v>0</v>
      </c>
      <c r="V301" s="1442" t="str">
        <f>_xlfn.XLOOKUP(事故!$B301,饋線資料表[饋線
代號],饋線資料表[巡修
部門],"找不到",0)</f>
        <v>找不到</v>
      </c>
      <c r="W301" s="1359"/>
      <c r="X301" s="1361"/>
      <c r="Y301" s="1361"/>
      <c r="Z301" s="1834"/>
      <c r="AA301" s="1368"/>
      <c r="AB301" s="1369"/>
    </row>
    <row r="302" spans="1:28" s="1025" customFormat="1" ht="31.15" customHeight="1">
      <c r="A302" s="1843"/>
      <c r="B302" s="1372"/>
      <c r="C302" s="1479"/>
      <c r="D302" s="1395"/>
      <c r="E302" s="1395"/>
      <c r="F302" s="1395"/>
      <c r="G302" s="1371"/>
      <c r="H302" s="1371">
        <f t="shared" ref="H302:H333" si="53">G302*U302</f>
        <v>0</v>
      </c>
      <c r="I302" s="1444" t="str">
        <f>_xlfn.IFNA(VLOOKUP(B302,線名!$A$2:$B$689,2, ),"")</f>
        <v/>
      </c>
      <c r="J302" s="1388" t="str">
        <f>_xlfn.IFNA(VLOOKUP(B302,線名!$A$4:$C$689,3,0 ),"")</f>
        <v/>
      </c>
      <c r="K302" s="1372"/>
      <c r="L302" s="1372"/>
      <c r="M302" s="1372"/>
      <c r="N302" s="1372"/>
      <c r="O302" s="1372"/>
      <c r="P302" s="1445"/>
      <c r="Q302" s="1346" t="str">
        <f t="shared" si="52"/>
        <v/>
      </c>
      <c r="R302" s="1466"/>
      <c r="S302" s="1447" t="str">
        <f>_xlfn.IFNA(VLOOKUP(T302,'69線名'!$K$4:$L$114,2, ),"")</f>
        <v/>
      </c>
      <c r="T302" s="1346"/>
      <c r="U302" s="1458">
        <f t="shared" si="50"/>
        <v>0</v>
      </c>
      <c r="V302" s="1438" t="str">
        <f>_xlfn.XLOOKUP(事故!$B302,饋線資料表[饋線
代號],饋線資料表[巡修
部門],"找不到",0)</f>
        <v>找不到</v>
      </c>
      <c r="W302" s="1344"/>
      <c r="X302" s="1346"/>
      <c r="Y302" s="1346"/>
      <c r="Z302" s="1827"/>
      <c r="AA302" s="1353"/>
      <c r="AB302" s="1354"/>
    </row>
    <row r="303" spans="1:28" s="1025" customFormat="1" ht="31.15" customHeight="1">
      <c r="A303" s="1844"/>
      <c r="B303" s="1403"/>
      <c r="C303" s="1478"/>
      <c r="D303" s="1404"/>
      <c r="E303" s="1404"/>
      <c r="F303" s="1404"/>
      <c r="G303" s="1405"/>
      <c r="H303" s="1405">
        <f t="shared" si="53"/>
        <v>0</v>
      </c>
      <c r="I303" s="1451" t="str">
        <f>_xlfn.IFNA(VLOOKUP(B303,線名!$A$2:$B$689,2, ),"")</f>
        <v/>
      </c>
      <c r="J303" s="1391" t="str">
        <f>_xlfn.IFNA(VLOOKUP(B303,線名!$A$4:$C$689,3,0 ),"")</f>
        <v/>
      </c>
      <c r="K303" s="1403"/>
      <c r="L303" s="1403"/>
      <c r="M303" s="1403"/>
      <c r="N303" s="1403"/>
      <c r="O303" s="1403"/>
      <c r="P303" s="1452"/>
      <c r="Q303" s="1361" t="str">
        <f t="shared" si="52"/>
        <v/>
      </c>
      <c r="R303" s="1468"/>
      <c r="S303" s="1454" t="str">
        <f>_xlfn.IFNA(VLOOKUP(T303,'69線名'!$K$4:$L$114,2, ),"")</f>
        <v/>
      </c>
      <c r="T303" s="1361"/>
      <c r="U303" s="1455">
        <f t="shared" si="50"/>
        <v>0</v>
      </c>
      <c r="V303" s="1442" t="str">
        <f>_xlfn.XLOOKUP(事故!$B303,饋線資料表[饋線
代號],饋線資料表[巡修
部門],"找不到",0)</f>
        <v>找不到</v>
      </c>
      <c r="W303" s="1359"/>
      <c r="X303" s="1361"/>
      <c r="Y303" s="1361"/>
      <c r="Z303" s="1834"/>
      <c r="AA303" s="1368"/>
      <c r="AB303" s="1369"/>
    </row>
    <row r="304" spans="1:28" s="1025" customFormat="1" ht="31.15" customHeight="1">
      <c r="A304" s="1843"/>
      <c r="B304" s="1372"/>
      <c r="C304" s="1479"/>
      <c r="D304" s="1395"/>
      <c r="E304" s="1395"/>
      <c r="F304" s="1395"/>
      <c r="G304" s="1371"/>
      <c r="H304" s="1371">
        <f t="shared" si="53"/>
        <v>0</v>
      </c>
      <c r="I304" s="1444" t="str">
        <f>_xlfn.IFNA(VLOOKUP(B304,線名!$A$2:$B$689,2, ),"")</f>
        <v/>
      </c>
      <c r="J304" s="1388" t="str">
        <f>_xlfn.IFNA(VLOOKUP(B304,線名!$A$4:$C$689,3,0 ),"")</f>
        <v/>
      </c>
      <c r="K304" s="1372"/>
      <c r="L304" s="1372"/>
      <c r="M304" s="1372"/>
      <c r="N304" s="1372"/>
      <c r="O304" s="1372"/>
      <c r="P304" s="1445"/>
      <c r="Q304" s="1346" t="str">
        <f t="shared" si="52"/>
        <v/>
      </c>
      <c r="R304" s="1466"/>
      <c r="S304" s="1447" t="str">
        <f>_xlfn.IFNA(VLOOKUP(T304,'69線名'!$K$4:$L$114,2, ),"")</f>
        <v/>
      </c>
      <c r="T304" s="1346"/>
      <c r="U304" s="1458">
        <f t="shared" si="50"/>
        <v>0</v>
      </c>
      <c r="V304" s="1438" t="str">
        <f>_xlfn.XLOOKUP(事故!$B304,饋線資料表[饋線
代號],饋線資料表[巡修
部門],"找不到",0)</f>
        <v>找不到</v>
      </c>
      <c r="W304" s="1344"/>
      <c r="X304" s="1346"/>
      <c r="Y304" s="1346"/>
      <c r="Z304" s="1827"/>
      <c r="AA304" s="1353"/>
      <c r="AB304" s="1354"/>
    </row>
    <row r="305" spans="1:28" s="1025" customFormat="1" ht="31.15" customHeight="1">
      <c r="A305" s="1844"/>
      <c r="B305" s="1403"/>
      <c r="C305" s="1478"/>
      <c r="D305" s="1404"/>
      <c r="E305" s="1404"/>
      <c r="F305" s="1404"/>
      <c r="G305" s="1405"/>
      <c r="H305" s="1405">
        <f t="shared" si="53"/>
        <v>0</v>
      </c>
      <c r="I305" s="1451" t="str">
        <f>_xlfn.IFNA(VLOOKUP(B305,線名!$A$2:$B$689,2, ),"")</f>
        <v/>
      </c>
      <c r="J305" s="1391" t="str">
        <f>_xlfn.IFNA(VLOOKUP(B305,線名!$A$4:$C$689,3,0 ),"")</f>
        <v/>
      </c>
      <c r="K305" s="1403"/>
      <c r="L305" s="1403"/>
      <c r="M305" s="1403"/>
      <c r="N305" s="1403"/>
      <c r="O305" s="1403"/>
      <c r="P305" s="1452"/>
      <c r="Q305" s="1361" t="str">
        <f t="shared" si="52"/>
        <v/>
      </c>
      <c r="R305" s="1468"/>
      <c r="S305" s="1454" t="str">
        <f>_xlfn.IFNA(VLOOKUP(T305,'69線名'!$K$4:$L$114,2, ),"")</f>
        <v/>
      </c>
      <c r="T305" s="1361"/>
      <c r="U305" s="1455">
        <f t="shared" si="50"/>
        <v>0</v>
      </c>
      <c r="V305" s="1442" t="str">
        <f>_xlfn.XLOOKUP(事故!$B305,饋線資料表[饋線
代號],饋線資料表[巡修
部門],"找不到",0)</f>
        <v>找不到</v>
      </c>
      <c r="W305" s="1359"/>
      <c r="X305" s="1361"/>
      <c r="Y305" s="1361"/>
      <c r="Z305" s="1834"/>
      <c r="AA305" s="1368"/>
      <c r="AB305" s="1369"/>
    </row>
    <row r="306" spans="1:28" s="1025" customFormat="1" ht="31.15" customHeight="1">
      <c r="A306" s="1843"/>
      <c r="B306" s="1372"/>
      <c r="C306" s="1479"/>
      <c r="D306" s="1395"/>
      <c r="E306" s="1395"/>
      <c r="F306" s="1395"/>
      <c r="G306" s="1371"/>
      <c r="H306" s="1371">
        <f t="shared" si="53"/>
        <v>0</v>
      </c>
      <c r="I306" s="1444" t="str">
        <f>_xlfn.IFNA(VLOOKUP(B306,線名!$A$2:$B$689,2, ),"")</f>
        <v/>
      </c>
      <c r="J306" s="1388" t="str">
        <f>_xlfn.IFNA(VLOOKUP(B306,線名!$A$4:$C$689,3,0 ),"")</f>
        <v/>
      </c>
      <c r="K306" s="1372"/>
      <c r="L306" s="1372"/>
      <c r="M306" s="1372"/>
      <c r="N306" s="1372"/>
      <c r="O306" s="1372"/>
      <c r="P306" s="1445"/>
      <c r="Q306" s="1346" t="str">
        <f t="shared" si="52"/>
        <v/>
      </c>
      <c r="R306" s="1466"/>
      <c r="S306" s="1447" t="str">
        <f>_xlfn.IFNA(VLOOKUP(T306,'69線名'!$K$4:$L$114,2, ),"")</f>
        <v/>
      </c>
      <c r="T306" s="1346"/>
      <c r="U306" s="1458">
        <f t="shared" si="50"/>
        <v>0</v>
      </c>
      <c r="V306" s="1438" t="str">
        <f>_xlfn.XLOOKUP(事故!$B306,饋線資料表[饋線
代號],饋線資料表[巡修
部門],"找不到",0)</f>
        <v>找不到</v>
      </c>
      <c r="W306" s="1344"/>
      <c r="X306" s="1346"/>
      <c r="Y306" s="1346"/>
      <c r="Z306" s="1827"/>
      <c r="AA306" s="1353"/>
      <c r="AB306" s="1354"/>
    </row>
    <row r="307" spans="1:28" s="1025" customFormat="1" ht="31.15" customHeight="1">
      <c r="A307" s="1844"/>
      <c r="B307" s="1403"/>
      <c r="C307" s="1478"/>
      <c r="D307" s="1404"/>
      <c r="E307" s="1404"/>
      <c r="F307" s="1404"/>
      <c r="G307" s="1405"/>
      <c r="H307" s="1405">
        <f t="shared" si="53"/>
        <v>0</v>
      </c>
      <c r="I307" s="1451" t="str">
        <f>_xlfn.IFNA(VLOOKUP(B307,線名!$A$2:$B$689,2, ),"")</f>
        <v/>
      </c>
      <c r="J307" s="1391" t="str">
        <f>_xlfn.IFNA(VLOOKUP(B307,線名!$A$4:$C$689,3,0 ),"")</f>
        <v/>
      </c>
      <c r="K307" s="1403"/>
      <c r="L307" s="1403"/>
      <c r="M307" s="1403"/>
      <c r="N307" s="1403"/>
      <c r="O307" s="1403"/>
      <c r="P307" s="1452"/>
      <c r="Q307" s="1361" t="str">
        <f t="shared" si="52"/>
        <v/>
      </c>
      <c r="R307" s="1468"/>
      <c r="S307" s="1454" t="str">
        <f>_xlfn.IFNA(VLOOKUP(T307,'69線名'!$K$4:$L$114,2, ),"")</f>
        <v/>
      </c>
      <c r="T307" s="1361"/>
      <c r="U307" s="1455">
        <f t="shared" si="50"/>
        <v>0</v>
      </c>
      <c r="V307" s="1442" t="str">
        <f>_xlfn.XLOOKUP(事故!$B307,饋線資料表[饋線
代號],饋線資料表[巡修
部門],"找不到",0)</f>
        <v>找不到</v>
      </c>
      <c r="W307" s="1359"/>
      <c r="X307" s="1361"/>
      <c r="Y307" s="1361"/>
      <c r="Z307" s="1834"/>
      <c r="AA307" s="1368"/>
      <c r="AB307" s="1369"/>
    </row>
    <row r="308" spans="1:28" s="1025" customFormat="1" ht="31.15" customHeight="1">
      <c r="A308" s="1843"/>
      <c r="B308" s="1372"/>
      <c r="C308" s="1479"/>
      <c r="D308" s="1395"/>
      <c r="E308" s="1395"/>
      <c r="F308" s="1395"/>
      <c r="G308" s="1371"/>
      <c r="H308" s="1371">
        <f t="shared" si="53"/>
        <v>0</v>
      </c>
      <c r="I308" s="1444" t="str">
        <f>_xlfn.IFNA(VLOOKUP(B308,線名!$A$2:$B$689,2, ),"")</f>
        <v/>
      </c>
      <c r="J308" s="1388" t="str">
        <f>_xlfn.IFNA(VLOOKUP(B308,線名!$A$4:$C$689,3,0 ),"")</f>
        <v/>
      </c>
      <c r="K308" s="1372"/>
      <c r="L308" s="1372"/>
      <c r="M308" s="1372"/>
      <c r="N308" s="1372"/>
      <c r="O308" s="1372"/>
      <c r="P308" s="1445"/>
      <c r="Q308" s="1346" t="str">
        <f t="shared" si="52"/>
        <v/>
      </c>
      <c r="R308" s="1466"/>
      <c r="S308" s="1447" t="str">
        <f>_xlfn.IFNA(VLOOKUP(T308,'69線名'!$K$4:$L$114,2, ),"")</f>
        <v/>
      </c>
      <c r="T308" s="1346"/>
      <c r="U308" s="1458">
        <f t="shared" si="50"/>
        <v>0</v>
      </c>
      <c r="V308" s="1438" t="str">
        <f>_xlfn.XLOOKUP(事故!$B308,饋線資料表[饋線
代號],饋線資料表[巡修
部門],"找不到",0)</f>
        <v>找不到</v>
      </c>
      <c r="W308" s="1344"/>
      <c r="X308" s="1346"/>
      <c r="Y308" s="1346"/>
      <c r="Z308" s="1827"/>
      <c r="AA308" s="1353"/>
      <c r="AB308" s="1354"/>
    </row>
    <row r="309" spans="1:28" s="1025" customFormat="1" ht="31.15" customHeight="1">
      <c r="A309" s="1844"/>
      <c r="B309" s="1403"/>
      <c r="C309" s="1478"/>
      <c r="D309" s="1404"/>
      <c r="E309" s="1404"/>
      <c r="F309" s="1404"/>
      <c r="G309" s="1405"/>
      <c r="H309" s="1405">
        <f t="shared" si="53"/>
        <v>0</v>
      </c>
      <c r="I309" s="1451" t="str">
        <f>_xlfn.IFNA(VLOOKUP(B309,線名!$A$2:$B$689,2, ),"")</f>
        <v/>
      </c>
      <c r="J309" s="1391" t="str">
        <f>_xlfn.IFNA(VLOOKUP(B309,線名!$A$4:$C$689,3,0 ),"")</f>
        <v/>
      </c>
      <c r="K309" s="1403"/>
      <c r="L309" s="1403"/>
      <c r="M309" s="1403"/>
      <c r="N309" s="1403"/>
      <c r="O309" s="1403"/>
      <c r="P309" s="1452"/>
      <c r="Q309" s="1361" t="str">
        <f t="shared" si="52"/>
        <v/>
      </c>
      <c r="R309" s="1468"/>
      <c r="S309" s="1454" t="str">
        <f>_xlfn.IFNA(VLOOKUP(T309,'69線名'!$K$4:$L$114,2, ),"")</f>
        <v/>
      </c>
      <c r="T309" s="1361"/>
      <c r="U309" s="1455">
        <f t="shared" si="50"/>
        <v>0</v>
      </c>
      <c r="V309" s="1442" t="str">
        <f>_xlfn.XLOOKUP(事故!$B309,饋線資料表[饋線
代號],饋線資料表[巡修
部門],"找不到",0)</f>
        <v>找不到</v>
      </c>
      <c r="W309" s="1359"/>
      <c r="X309" s="1361"/>
      <c r="Y309" s="1361"/>
      <c r="Z309" s="1834"/>
      <c r="AA309" s="1368"/>
      <c r="AB309" s="1369"/>
    </row>
    <row r="310" spans="1:28" s="1025" customFormat="1" ht="31.15" customHeight="1">
      <c r="A310" s="1843"/>
      <c r="B310" s="1372"/>
      <c r="C310" s="1479"/>
      <c r="D310" s="1395"/>
      <c r="E310" s="1395"/>
      <c r="F310" s="1395"/>
      <c r="G310" s="1371"/>
      <c r="H310" s="1371">
        <f t="shared" si="53"/>
        <v>0</v>
      </c>
      <c r="I310" s="1444" t="str">
        <f>_xlfn.IFNA(VLOOKUP(B310,線名!$A$2:$B$689,2, ),"")</f>
        <v/>
      </c>
      <c r="J310" s="1388" t="str">
        <f>_xlfn.IFNA(VLOOKUP(B310,線名!$A$4:$C$689,3,0 ),"")</f>
        <v/>
      </c>
      <c r="K310" s="1372"/>
      <c r="L310" s="1372"/>
      <c r="M310" s="1372"/>
      <c r="N310" s="1372"/>
      <c r="O310" s="1372"/>
      <c r="P310" s="1445"/>
      <c r="Q310" s="1346" t="str">
        <f t="shared" si="52"/>
        <v/>
      </c>
      <c r="R310" s="1466"/>
      <c r="S310" s="1447" t="str">
        <f>_xlfn.IFNA(VLOOKUP(T310,'69線名'!$K$4:$L$114,2, ),"")</f>
        <v/>
      </c>
      <c r="T310" s="1346"/>
      <c r="U310" s="1458">
        <f t="shared" si="50"/>
        <v>0</v>
      </c>
      <c r="V310" s="1438" t="str">
        <f>_xlfn.XLOOKUP(事故!$B310,饋線資料表[饋線
代號],饋線資料表[巡修
部門],"找不到",0)</f>
        <v>找不到</v>
      </c>
      <c r="W310" s="1344"/>
      <c r="X310" s="1346"/>
      <c r="Y310" s="1346"/>
      <c r="Z310" s="1827"/>
      <c r="AA310" s="1353"/>
      <c r="AB310" s="1354"/>
    </row>
    <row r="311" spans="1:28" s="1025" customFormat="1" ht="31.15" customHeight="1">
      <c r="A311" s="1844"/>
      <c r="B311" s="1403"/>
      <c r="C311" s="1478"/>
      <c r="D311" s="1404"/>
      <c r="E311" s="1404"/>
      <c r="F311" s="1404"/>
      <c r="G311" s="1405"/>
      <c r="H311" s="1405">
        <f t="shared" si="53"/>
        <v>0</v>
      </c>
      <c r="I311" s="1451" t="str">
        <f>_xlfn.IFNA(VLOOKUP(B311,線名!$A$2:$B$689,2, ),"")</f>
        <v/>
      </c>
      <c r="J311" s="1391" t="str">
        <f>_xlfn.IFNA(VLOOKUP(B311,線名!$A$4:$C$689,3,0 ),"")</f>
        <v/>
      </c>
      <c r="K311" s="1403"/>
      <c r="L311" s="1403"/>
      <c r="M311" s="1403"/>
      <c r="N311" s="1403"/>
      <c r="O311" s="1403"/>
      <c r="P311" s="1452"/>
      <c r="Q311" s="1361" t="str">
        <f t="shared" si="52"/>
        <v/>
      </c>
      <c r="R311" s="1468"/>
      <c r="S311" s="1454" t="str">
        <f>_xlfn.IFNA(VLOOKUP(T311,'69線名'!$K$4:$L$114,2, ),"")</f>
        <v/>
      </c>
      <c r="T311" s="1361"/>
      <c r="U311" s="1455">
        <f t="shared" si="50"/>
        <v>0</v>
      </c>
      <c r="V311" s="1442" t="str">
        <f>_xlfn.XLOOKUP(事故!$B311,饋線資料表[饋線
代號],饋線資料表[巡修
部門],"找不到",0)</f>
        <v>找不到</v>
      </c>
      <c r="W311" s="1359"/>
      <c r="X311" s="1361"/>
      <c r="Y311" s="1361"/>
      <c r="Z311" s="1834"/>
      <c r="AA311" s="1368"/>
      <c r="AB311" s="1369"/>
    </row>
    <row r="312" spans="1:28" s="1025" customFormat="1" ht="31.15" customHeight="1">
      <c r="A312" s="1843"/>
      <c r="B312" s="1372"/>
      <c r="C312" s="1479"/>
      <c r="D312" s="1395"/>
      <c r="E312" s="1395"/>
      <c r="F312" s="1395"/>
      <c r="G312" s="1371"/>
      <c r="H312" s="1371">
        <f t="shared" si="53"/>
        <v>0</v>
      </c>
      <c r="I312" s="1444" t="str">
        <f>_xlfn.IFNA(VLOOKUP(B312,線名!$A$2:$B$689,2, ),"")</f>
        <v/>
      </c>
      <c r="J312" s="1388" t="str">
        <f>_xlfn.IFNA(VLOOKUP(B312,線名!$A$4:$C$689,3,0 ),"")</f>
        <v/>
      </c>
      <c r="K312" s="1372"/>
      <c r="L312" s="1372"/>
      <c r="M312" s="1372"/>
      <c r="N312" s="1372"/>
      <c r="O312" s="1372"/>
      <c r="P312" s="1445"/>
      <c r="Q312" s="1346" t="str">
        <f t="shared" si="52"/>
        <v/>
      </c>
      <c r="R312" s="1466"/>
      <c r="S312" s="1447" t="str">
        <f>_xlfn.IFNA(VLOOKUP(T312,'69線名'!$K$4:$L$114,2, ),"")</f>
        <v/>
      </c>
      <c r="T312" s="1346"/>
      <c r="U312" s="1458">
        <f t="shared" si="50"/>
        <v>0</v>
      </c>
      <c r="V312" s="1438" t="str">
        <f>_xlfn.XLOOKUP(事故!$B312,饋線資料表[饋線
代號],饋線資料表[巡修
部門],"找不到",0)</f>
        <v>找不到</v>
      </c>
      <c r="W312" s="1344"/>
      <c r="X312" s="1346"/>
      <c r="Y312" s="1346"/>
      <c r="Z312" s="1827"/>
      <c r="AA312" s="1353"/>
      <c r="AB312" s="1354"/>
    </row>
    <row r="313" spans="1:28" s="1025" customFormat="1" ht="31.15" customHeight="1">
      <c r="A313" s="1844"/>
      <c r="B313" s="1403"/>
      <c r="C313" s="1478"/>
      <c r="D313" s="1404"/>
      <c r="E313" s="1404"/>
      <c r="F313" s="1404"/>
      <c r="G313" s="1405"/>
      <c r="H313" s="1405">
        <f t="shared" si="53"/>
        <v>0</v>
      </c>
      <c r="I313" s="1451" t="str">
        <f>_xlfn.IFNA(VLOOKUP(B313,線名!$A$2:$B$689,2, ),"")</f>
        <v/>
      </c>
      <c r="J313" s="1391" t="str">
        <f>_xlfn.IFNA(VLOOKUP(B313,線名!$A$4:$C$689,3,0 ),"")</f>
        <v/>
      </c>
      <c r="K313" s="1403"/>
      <c r="L313" s="1403"/>
      <c r="M313" s="1403"/>
      <c r="N313" s="1403"/>
      <c r="O313" s="1403"/>
      <c r="P313" s="1452"/>
      <c r="Q313" s="1361" t="str">
        <f t="shared" si="52"/>
        <v/>
      </c>
      <c r="R313" s="1468"/>
      <c r="S313" s="1454" t="str">
        <f>_xlfn.IFNA(VLOOKUP(T313,'69線名'!$K$4:$L$114,2, ),"")</f>
        <v/>
      </c>
      <c r="T313" s="1361"/>
      <c r="U313" s="1455">
        <f t="shared" si="50"/>
        <v>0</v>
      </c>
      <c r="V313" s="1442" t="str">
        <f>_xlfn.XLOOKUP(事故!$B313,饋線資料表[饋線
代號],饋線資料表[巡修
部門],"找不到",0)</f>
        <v>找不到</v>
      </c>
      <c r="W313" s="1359"/>
      <c r="X313" s="1361"/>
      <c r="Y313" s="1361"/>
      <c r="Z313" s="1834"/>
      <c r="AA313" s="1368"/>
      <c r="AB313" s="1369"/>
    </row>
    <row r="314" spans="1:28" s="1025" customFormat="1" ht="31.15" customHeight="1">
      <c r="A314" s="1843"/>
      <c r="B314" s="1372"/>
      <c r="C314" s="1479"/>
      <c r="D314" s="1395"/>
      <c r="E314" s="1395"/>
      <c r="F314" s="1395"/>
      <c r="G314" s="1371"/>
      <c r="H314" s="1371">
        <f t="shared" si="53"/>
        <v>0</v>
      </c>
      <c r="I314" s="1444" t="str">
        <f>_xlfn.IFNA(VLOOKUP(B314,線名!$A$2:$B$689,2, ),"")</f>
        <v/>
      </c>
      <c r="J314" s="1388" t="str">
        <f>_xlfn.IFNA(VLOOKUP(B314,線名!$A$4:$C$689,3,0 ),"")</f>
        <v/>
      </c>
      <c r="K314" s="1372"/>
      <c r="L314" s="1372"/>
      <c r="M314" s="1372"/>
      <c r="N314" s="1372"/>
      <c r="O314" s="1372"/>
      <c r="P314" s="1445"/>
      <c r="Q314" s="1346" t="str">
        <f t="shared" si="52"/>
        <v/>
      </c>
      <c r="R314" s="1466"/>
      <c r="S314" s="1447" t="str">
        <f>_xlfn.IFNA(VLOOKUP(T314,'69線名'!$K$4:$L$114,2, ),"")</f>
        <v/>
      </c>
      <c r="T314" s="1346"/>
      <c r="U314" s="1458">
        <f t="shared" si="50"/>
        <v>0</v>
      </c>
      <c r="V314" s="1438" t="str">
        <f>_xlfn.XLOOKUP(事故!$B314,饋線資料表[饋線
代號],饋線資料表[巡修
部門],"找不到",0)</f>
        <v>找不到</v>
      </c>
      <c r="W314" s="1344"/>
      <c r="X314" s="1346"/>
      <c r="Y314" s="1346"/>
      <c r="Z314" s="1827"/>
      <c r="AA314" s="1353"/>
      <c r="AB314" s="1354"/>
    </row>
    <row r="315" spans="1:28" s="1025" customFormat="1" ht="31.15" customHeight="1">
      <c r="A315" s="1844"/>
      <c r="B315" s="1403"/>
      <c r="C315" s="1478"/>
      <c r="D315" s="1404"/>
      <c r="E315" s="1404"/>
      <c r="F315" s="1404"/>
      <c r="G315" s="1405"/>
      <c r="H315" s="1405">
        <f t="shared" si="53"/>
        <v>0</v>
      </c>
      <c r="I315" s="1451" t="str">
        <f>_xlfn.IFNA(VLOOKUP(B315,線名!$A$2:$B$689,2, ),"")</f>
        <v/>
      </c>
      <c r="J315" s="1391" t="str">
        <f>_xlfn.IFNA(VLOOKUP(B315,線名!$A$4:$C$689,3,0 ),"")</f>
        <v/>
      </c>
      <c r="K315" s="1403"/>
      <c r="L315" s="1403"/>
      <c r="M315" s="1403"/>
      <c r="N315" s="1403"/>
      <c r="O315" s="1403"/>
      <c r="P315" s="1452"/>
      <c r="Q315" s="1361" t="str">
        <f t="shared" si="52"/>
        <v/>
      </c>
      <c r="R315" s="1468"/>
      <c r="S315" s="1454" t="str">
        <f>_xlfn.IFNA(VLOOKUP(T315,'69線名'!$K$4:$L$114,2, ),"")</f>
        <v/>
      </c>
      <c r="T315" s="1361"/>
      <c r="U315" s="1455">
        <f t="shared" si="50"/>
        <v>0</v>
      </c>
      <c r="V315" s="1442" t="str">
        <f>_xlfn.XLOOKUP(事故!$B315,饋線資料表[饋線
代號],饋線資料表[巡修
部門],"找不到",0)</f>
        <v>找不到</v>
      </c>
      <c r="W315" s="1359"/>
      <c r="X315" s="1361"/>
      <c r="Y315" s="1361"/>
      <c r="Z315" s="1834"/>
      <c r="AA315" s="1368"/>
      <c r="AB315" s="1369"/>
    </row>
    <row r="316" spans="1:28" s="1025" customFormat="1" ht="31.15" customHeight="1">
      <c r="A316" s="1843"/>
      <c r="B316" s="1372"/>
      <c r="C316" s="1479"/>
      <c r="D316" s="1395"/>
      <c r="E316" s="1395"/>
      <c r="F316" s="1395"/>
      <c r="G316" s="1371"/>
      <c r="H316" s="1371">
        <f t="shared" si="53"/>
        <v>0</v>
      </c>
      <c r="I316" s="1444" t="str">
        <f>_xlfn.IFNA(VLOOKUP(B316,線名!$A$2:$B$689,2, ),"")</f>
        <v/>
      </c>
      <c r="J316" s="1388" t="str">
        <f>_xlfn.IFNA(VLOOKUP(B316,線名!$A$4:$C$689,3,0 ),"")</f>
        <v/>
      </c>
      <c r="K316" s="1372"/>
      <c r="L316" s="1372"/>
      <c r="M316" s="1372"/>
      <c r="N316" s="1372"/>
      <c r="O316" s="1372"/>
      <c r="P316" s="1445"/>
      <c r="Q316" s="1346" t="str">
        <f t="shared" si="52"/>
        <v/>
      </c>
      <c r="R316" s="1466"/>
      <c r="S316" s="1447" t="str">
        <f>_xlfn.IFNA(VLOOKUP(T316,'69線名'!$K$4:$L$114,2, ),"")</f>
        <v/>
      </c>
      <c r="T316" s="1346"/>
      <c r="U316" s="1458">
        <f t="shared" si="50"/>
        <v>0</v>
      </c>
      <c r="V316" s="1438" t="str">
        <f>_xlfn.XLOOKUP(事故!$B316,饋線資料表[饋線
代號],饋線資料表[巡修
部門],"找不到",0)</f>
        <v>找不到</v>
      </c>
      <c r="W316" s="1344"/>
      <c r="X316" s="1346"/>
      <c r="Y316" s="1346"/>
      <c r="Z316" s="1827"/>
      <c r="AA316" s="1353"/>
      <c r="AB316" s="1354"/>
    </row>
    <row r="317" spans="1:28" s="1025" customFormat="1" ht="31.15" customHeight="1">
      <c r="A317" s="1844"/>
      <c r="B317" s="1403"/>
      <c r="C317" s="1478"/>
      <c r="D317" s="1404"/>
      <c r="E317" s="1404"/>
      <c r="F317" s="1404"/>
      <c r="G317" s="1405"/>
      <c r="H317" s="1405">
        <f t="shared" si="53"/>
        <v>0</v>
      </c>
      <c r="I317" s="1451" t="str">
        <f>_xlfn.IFNA(VLOOKUP(B317,線名!$A$2:$B$689,2, ),"")</f>
        <v/>
      </c>
      <c r="J317" s="1391" t="str">
        <f>_xlfn.IFNA(VLOOKUP(B317,線名!$A$4:$C$689,3,0 ),"")</f>
        <v/>
      </c>
      <c r="K317" s="1403"/>
      <c r="L317" s="1403"/>
      <c r="M317" s="1403"/>
      <c r="N317" s="1403"/>
      <c r="O317" s="1403"/>
      <c r="P317" s="1452"/>
      <c r="Q317" s="1361" t="str">
        <f t="shared" si="52"/>
        <v/>
      </c>
      <c r="R317" s="1468"/>
      <c r="S317" s="1454" t="str">
        <f>_xlfn.IFNA(VLOOKUP(T317,'69線名'!$K$4:$L$114,2, ),"")</f>
        <v/>
      </c>
      <c r="T317" s="1361"/>
      <c r="U317" s="1455">
        <f t="shared" si="50"/>
        <v>0</v>
      </c>
      <c r="V317" s="1442" t="str">
        <f>_xlfn.XLOOKUP(事故!$B317,饋線資料表[饋線
代號],饋線資料表[巡修
部門],"找不到",0)</f>
        <v>找不到</v>
      </c>
      <c r="W317" s="1359"/>
      <c r="X317" s="1361"/>
      <c r="Y317" s="1361"/>
      <c r="Z317" s="1834"/>
      <c r="AA317" s="1368"/>
      <c r="AB317" s="1369"/>
    </row>
    <row r="318" spans="1:28" s="1025" customFormat="1" ht="31.15" customHeight="1">
      <c r="A318" s="1843"/>
      <c r="B318" s="1372"/>
      <c r="C318" s="1479"/>
      <c r="D318" s="1395"/>
      <c r="E318" s="1395"/>
      <c r="F318" s="1395"/>
      <c r="G318" s="1371"/>
      <c r="H318" s="1371">
        <f t="shared" si="53"/>
        <v>0</v>
      </c>
      <c r="I318" s="1444" t="str">
        <f>_xlfn.IFNA(VLOOKUP(B318,線名!$A$2:$B$689,2, ),"")</f>
        <v/>
      </c>
      <c r="J318" s="1388" t="str">
        <f>_xlfn.IFNA(VLOOKUP(B318,線名!$A$4:$C$689,3,0 ),"")</f>
        <v/>
      </c>
      <c r="K318" s="1372"/>
      <c r="L318" s="1372"/>
      <c r="M318" s="1372"/>
      <c r="N318" s="1372"/>
      <c r="O318" s="1372"/>
      <c r="P318" s="1445"/>
      <c r="Q318" s="1346" t="str">
        <f t="shared" si="52"/>
        <v/>
      </c>
      <c r="R318" s="1466"/>
      <c r="S318" s="1447" t="str">
        <f>_xlfn.IFNA(VLOOKUP(T318,'69線名'!$K$4:$L$114,2, ),"")</f>
        <v/>
      </c>
      <c r="T318" s="1346"/>
      <c r="U318" s="1458">
        <f t="shared" si="50"/>
        <v>0</v>
      </c>
      <c r="V318" s="1438" t="str">
        <f>_xlfn.XLOOKUP(事故!$B318,饋線資料表[饋線
代號],饋線資料表[巡修
部門],"找不到",0)</f>
        <v>找不到</v>
      </c>
      <c r="W318" s="1344"/>
      <c r="X318" s="1346"/>
      <c r="Y318" s="1346"/>
      <c r="Z318" s="1827"/>
      <c r="AA318" s="1353"/>
      <c r="AB318" s="1354"/>
    </row>
    <row r="319" spans="1:28" s="1025" customFormat="1" ht="31.15" customHeight="1">
      <c r="A319" s="1844"/>
      <c r="B319" s="1403"/>
      <c r="C319" s="1478"/>
      <c r="D319" s="1404"/>
      <c r="E319" s="1404"/>
      <c r="F319" s="1404"/>
      <c r="G319" s="1405"/>
      <c r="H319" s="1405">
        <f t="shared" si="53"/>
        <v>0</v>
      </c>
      <c r="I319" s="1451" t="str">
        <f>_xlfn.IFNA(VLOOKUP(B319,線名!$A$2:$B$689,2, ),"")</f>
        <v/>
      </c>
      <c r="J319" s="1391" t="str">
        <f>_xlfn.IFNA(VLOOKUP(B319,線名!$A$4:$C$689,3,0 ),"")</f>
        <v/>
      </c>
      <c r="K319" s="1403"/>
      <c r="L319" s="1403"/>
      <c r="M319" s="1403"/>
      <c r="N319" s="1403"/>
      <c r="O319" s="1403"/>
      <c r="P319" s="1452"/>
      <c r="Q319" s="1361" t="str">
        <f t="shared" si="52"/>
        <v/>
      </c>
      <c r="R319" s="1468"/>
      <c r="S319" s="1454" t="str">
        <f>_xlfn.IFNA(VLOOKUP(T319,'69線名'!$K$4:$L$114,2, ),"")</f>
        <v/>
      </c>
      <c r="T319" s="1361"/>
      <c r="U319" s="1455">
        <f t="shared" si="50"/>
        <v>0</v>
      </c>
      <c r="V319" s="1442" t="str">
        <f>_xlfn.XLOOKUP(事故!$B319,饋線資料表[饋線
代號],饋線資料表[巡修
部門],"找不到",0)</f>
        <v>找不到</v>
      </c>
      <c r="W319" s="1359"/>
      <c r="X319" s="1361"/>
      <c r="Y319" s="1361"/>
      <c r="Z319" s="1834"/>
      <c r="AA319" s="1368"/>
      <c r="AB319" s="1369"/>
    </row>
    <row r="320" spans="1:28" s="1025" customFormat="1" ht="31.15" customHeight="1">
      <c r="A320" s="1843"/>
      <c r="B320" s="1372"/>
      <c r="C320" s="1479"/>
      <c r="D320" s="1395"/>
      <c r="E320" s="1395"/>
      <c r="F320" s="1395"/>
      <c r="G320" s="1371"/>
      <c r="H320" s="1371">
        <f t="shared" si="53"/>
        <v>0</v>
      </c>
      <c r="I320" s="1444" t="str">
        <f>_xlfn.IFNA(VLOOKUP(B320,線名!$A$2:$B$689,2, ),"")</f>
        <v/>
      </c>
      <c r="J320" s="1388" t="str">
        <f>_xlfn.IFNA(VLOOKUP(B320,線名!$A$4:$C$689,3,0 ),"")</f>
        <v/>
      </c>
      <c r="K320" s="1372"/>
      <c r="L320" s="1372"/>
      <c r="M320" s="1372"/>
      <c r="N320" s="1372"/>
      <c r="O320" s="1372"/>
      <c r="P320" s="1445"/>
      <c r="Q320" s="1346" t="str">
        <f t="shared" si="52"/>
        <v/>
      </c>
      <c r="R320" s="1466"/>
      <c r="S320" s="1447" t="str">
        <f>_xlfn.IFNA(VLOOKUP(T320,'69線名'!$K$4:$L$114,2, ),"")</f>
        <v/>
      </c>
      <c r="T320" s="1346"/>
      <c r="U320" s="1458">
        <f t="shared" si="50"/>
        <v>0</v>
      </c>
      <c r="V320" s="1438" t="str">
        <f>_xlfn.XLOOKUP(事故!$B320,饋線資料表[饋線
代號],饋線資料表[巡修
部門],"找不到",0)</f>
        <v>找不到</v>
      </c>
      <c r="W320" s="1344"/>
      <c r="X320" s="1346"/>
      <c r="Y320" s="1346"/>
      <c r="Z320" s="1827"/>
      <c r="AA320" s="1353"/>
      <c r="AB320" s="1354"/>
    </row>
    <row r="321" spans="1:28" s="1025" customFormat="1" ht="31.15" customHeight="1">
      <c r="A321" s="1844"/>
      <c r="B321" s="1403"/>
      <c r="C321" s="1478"/>
      <c r="D321" s="1404"/>
      <c r="E321" s="1404"/>
      <c r="F321" s="1404"/>
      <c r="G321" s="1405"/>
      <c r="H321" s="1405">
        <f t="shared" si="53"/>
        <v>0</v>
      </c>
      <c r="I321" s="1451" t="str">
        <f>_xlfn.IFNA(VLOOKUP(B321,線名!$A$2:$B$689,2, ),"")</f>
        <v/>
      </c>
      <c r="J321" s="1391" t="str">
        <f>_xlfn.IFNA(VLOOKUP(B321,線名!$A$4:$C$689,3,0 ),"")</f>
        <v/>
      </c>
      <c r="K321" s="1403"/>
      <c r="L321" s="1403"/>
      <c r="M321" s="1403"/>
      <c r="N321" s="1403"/>
      <c r="O321" s="1403"/>
      <c r="P321" s="1452"/>
      <c r="Q321" s="1361" t="str">
        <f t="shared" si="52"/>
        <v/>
      </c>
      <c r="R321" s="1468"/>
      <c r="S321" s="1454" t="str">
        <f>_xlfn.IFNA(VLOOKUP(T321,'69線名'!$K$4:$L$114,2, ),"")</f>
        <v/>
      </c>
      <c r="T321" s="1361"/>
      <c r="U321" s="1455">
        <f t="shared" si="50"/>
        <v>0</v>
      </c>
      <c r="V321" s="1442" t="str">
        <f>_xlfn.XLOOKUP(事故!$B321,饋線資料表[饋線
代號],饋線資料表[巡修
部門],"找不到",0)</f>
        <v>找不到</v>
      </c>
      <c r="W321" s="1359"/>
      <c r="X321" s="1361"/>
      <c r="Y321" s="1361"/>
      <c r="Z321" s="1834"/>
      <c r="AA321" s="1368"/>
      <c r="AB321" s="1369"/>
    </row>
    <row r="322" spans="1:28" s="1025" customFormat="1" ht="31.15" customHeight="1">
      <c r="A322" s="1843"/>
      <c r="B322" s="1372"/>
      <c r="C322" s="1479"/>
      <c r="D322" s="1395"/>
      <c r="E322" s="1395"/>
      <c r="F322" s="1395"/>
      <c r="G322" s="1371"/>
      <c r="H322" s="1371">
        <f t="shared" si="53"/>
        <v>0</v>
      </c>
      <c r="I322" s="1444" t="str">
        <f>_xlfn.IFNA(VLOOKUP(B322,線名!$A$2:$B$689,2, ),"")</f>
        <v/>
      </c>
      <c r="J322" s="1388" t="str">
        <f>_xlfn.IFNA(VLOOKUP(B322,線名!$A$4:$C$689,3,0 ),"")</f>
        <v/>
      </c>
      <c r="K322" s="1372"/>
      <c r="L322" s="1372"/>
      <c r="M322" s="1372"/>
      <c r="N322" s="1372"/>
      <c r="O322" s="1372"/>
      <c r="P322" s="1445"/>
      <c r="Q322" s="1346" t="str">
        <f t="shared" si="52"/>
        <v/>
      </c>
      <c r="R322" s="1466"/>
      <c r="S322" s="1447" t="str">
        <f>_xlfn.IFNA(VLOOKUP(T322,'69線名'!$K$4:$L$114,2, ),"")</f>
        <v/>
      </c>
      <c r="T322" s="1346"/>
      <c r="U322" s="1458">
        <f t="shared" si="50"/>
        <v>0</v>
      </c>
      <c r="V322" s="1438" t="str">
        <f>_xlfn.XLOOKUP(事故!$B322,饋線資料表[饋線
代號],饋線資料表[巡修
部門],"找不到",0)</f>
        <v>找不到</v>
      </c>
      <c r="W322" s="1344"/>
      <c r="X322" s="1346"/>
      <c r="Y322" s="1346"/>
      <c r="Z322" s="1827"/>
      <c r="AA322" s="1353"/>
      <c r="AB322" s="1354"/>
    </row>
    <row r="323" spans="1:28" s="1025" customFormat="1" ht="31.15" customHeight="1">
      <c r="A323" s="1844"/>
      <c r="B323" s="1403"/>
      <c r="C323" s="1478"/>
      <c r="D323" s="1404"/>
      <c r="E323" s="1404"/>
      <c r="F323" s="1404"/>
      <c r="G323" s="1405"/>
      <c r="H323" s="1405">
        <f t="shared" si="53"/>
        <v>0</v>
      </c>
      <c r="I323" s="1451" t="str">
        <f>_xlfn.IFNA(VLOOKUP(B323,線名!$A$2:$B$689,2, ),"")</f>
        <v/>
      </c>
      <c r="J323" s="1391" t="str">
        <f>_xlfn.IFNA(VLOOKUP(B323,線名!$A$4:$C$689,3,0 ),"")</f>
        <v/>
      </c>
      <c r="K323" s="1403"/>
      <c r="L323" s="1403"/>
      <c r="M323" s="1403"/>
      <c r="N323" s="1403"/>
      <c r="O323" s="1403"/>
      <c r="P323" s="1452"/>
      <c r="Q323" s="1361" t="str">
        <f t="shared" si="52"/>
        <v/>
      </c>
      <c r="R323" s="1468"/>
      <c r="S323" s="1454" t="str">
        <f>_xlfn.IFNA(VLOOKUP(T323,'69線名'!$K$4:$L$114,2, ),"")</f>
        <v/>
      </c>
      <c r="T323" s="1361"/>
      <c r="U323" s="1455">
        <f t="shared" si="50"/>
        <v>0</v>
      </c>
      <c r="V323" s="1442" t="str">
        <f>_xlfn.XLOOKUP(事故!$B323,饋線資料表[饋線
代號],饋線資料表[巡修
部門],"找不到",0)</f>
        <v>找不到</v>
      </c>
      <c r="W323" s="1359"/>
      <c r="X323" s="1361"/>
      <c r="Y323" s="1361"/>
      <c r="Z323" s="1834"/>
      <c r="AA323" s="1368"/>
      <c r="AB323" s="1369"/>
    </row>
    <row r="324" spans="1:28" s="1025" customFormat="1" ht="31.15" customHeight="1">
      <c r="A324" s="1843"/>
      <c r="B324" s="1372"/>
      <c r="C324" s="1479"/>
      <c r="D324" s="1395"/>
      <c r="E324" s="1395"/>
      <c r="F324" s="1395"/>
      <c r="G324" s="1371"/>
      <c r="H324" s="1371">
        <f t="shared" si="53"/>
        <v>0</v>
      </c>
      <c r="I324" s="1444" t="str">
        <f>_xlfn.IFNA(VLOOKUP(B324,線名!$A$2:$B$689,2, ),"")</f>
        <v/>
      </c>
      <c r="J324" s="1388" t="str">
        <f>_xlfn.IFNA(VLOOKUP(B324,線名!$A$4:$C$689,3,0 ),"")</f>
        <v/>
      </c>
      <c r="K324" s="1372"/>
      <c r="L324" s="1372"/>
      <c r="M324" s="1372"/>
      <c r="N324" s="1372"/>
      <c r="O324" s="1372"/>
      <c r="P324" s="1445"/>
      <c r="Q324" s="1346" t="str">
        <f t="shared" si="52"/>
        <v/>
      </c>
      <c r="R324" s="1466"/>
      <c r="S324" s="1447" t="str">
        <f>_xlfn.IFNA(VLOOKUP(T324,'69線名'!$K$4:$L$114,2, ),"")</f>
        <v/>
      </c>
      <c r="T324" s="1346"/>
      <c r="U324" s="1458">
        <f t="shared" si="50"/>
        <v>0</v>
      </c>
      <c r="V324" s="1438" t="str">
        <f>_xlfn.XLOOKUP(事故!$B324,饋線資料表[饋線
代號],饋線資料表[巡修
部門],"找不到",0)</f>
        <v>找不到</v>
      </c>
      <c r="W324" s="1344"/>
      <c r="X324" s="1346"/>
      <c r="Y324" s="1346"/>
      <c r="Z324" s="1827"/>
      <c r="AA324" s="1353"/>
      <c r="AB324" s="1354"/>
    </row>
    <row r="325" spans="1:28" s="1025" customFormat="1" ht="31.15" customHeight="1">
      <c r="A325" s="1844"/>
      <c r="B325" s="1403"/>
      <c r="C325" s="1478"/>
      <c r="D325" s="1404"/>
      <c r="E325" s="1404"/>
      <c r="F325" s="1404"/>
      <c r="G325" s="1405"/>
      <c r="H325" s="1405">
        <f t="shared" si="53"/>
        <v>0</v>
      </c>
      <c r="I325" s="1451" t="str">
        <f>_xlfn.IFNA(VLOOKUP(B325,線名!$A$2:$B$689,2, ),"")</f>
        <v/>
      </c>
      <c r="J325" s="1391" t="str">
        <f>_xlfn.IFNA(VLOOKUP(B325,線名!$A$4:$C$689,3,0 ),"")</f>
        <v/>
      </c>
      <c r="K325" s="1403"/>
      <c r="L325" s="1403"/>
      <c r="M325" s="1403"/>
      <c r="N325" s="1403"/>
      <c r="O325" s="1403"/>
      <c r="P325" s="1452"/>
      <c r="Q325" s="1361" t="str">
        <f t="shared" si="52"/>
        <v/>
      </c>
      <c r="R325" s="1468"/>
      <c r="S325" s="1454" t="str">
        <f>_xlfn.IFNA(VLOOKUP(T325,'69線名'!$K$4:$L$114,2, ),"")</f>
        <v/>
      </c>
      <c r="T325" s="1361"/>
      <c r="U325" s="1455">
        <f t="shared" ref="U325:U388" si="54">(E325-D325)*24</f>
        <v>0</v>
      </c>
      <c r="V325" s="1442" t="str">
        <f>_xlfn.XLOOKUP(事故!$B325,饋線資料表[饋線
代號],饋線資料表[巡修
部門],"找不到",0)</f>
        <v>找不到</v>
      </c>
      <c r="W325" s="1359"/>
      <c r="X325" s="1361"/>
      <c r="Y325" s="1361"/>
      <c r="Z325" s="1834"/>
      <c r="AA325" s="1368"/>
      <c r="AB325" s="1369"/>
    </row>
    <row r="326" spans="1:28" s="1025" customFormat="1" ht="31.15" customHeight="1">
      <c r="A326" s="1843"/>
      <c r="B326" s="1372"/>
      <c r="C326" s="1479"/>
      <c r="D326" s="1395"/>
      <c r="E326" s="1395"/>
      <c r="F326" s="1395"/>
      <c r="G326" s="1371"/>
      <c r="H326" s="1371">
        <f t="shared" si="53"/>
        <v>0</v>
      </c>
      <c r="I326" s="1444" t="str">
        <f>_xlfn.IFNA(VLOOKUP(B326,線名!$A$2:$B$689,2, ),"")</f>
        <v/>
      </c>
      <c r="J326" s="1388" t="str">
        <f>_xlfn.IFNA(VLOOKUP(B326,線名!$A$4:$C$689,3,0 ),"")</f>
        <v/>
      </c>
      <c r="K326" s="1372"/>
      <c r="L326" s="1372"/>
      <c r="M326" s="1372"/>
      <c r="N326" s="1372"/>
      <c r="O326" s="1372"/>
      <c r="P326" s="1445"/>
      <c r="Q326" s="1346" t="str">
        <f t="shared" si="52"/>
        <v/>
      </c>
      <c r="R326" s="1466"/>
      <c r="S326" s="1447" t="str">
        <f>_xlfn.IFNA(VLOOKUP(T326,'69線名'!$K$4:$L$114,2, ),"")</f>
        <v/>
      </c>
      <c r="T326" s="1346"/>
      <c r="U326" s="1458">
        <f t="shared" si="54"/>
        <v>0</v>
      </c>
      <c r="V326" s="1438" t="str">
        <f>_xlfn.XLOOKUP(事故!$B326,饋線資料表[饋線
代號],饋線資料表[巡修
部門],"找不到",0)</f>
        <v>找不到</v>
      </c>
      <c r="W326" s="1344"/>
      <c r="X326" s="1346"/>
      <c r="Y326" s="1346"/>
      <c r="Z326" s="1827"/>
      <c r="AA326" s="1353"/>
      <c r="AB326" s="1354"/>
    </row>
    <row r="327" spans="1:28" s="1025" customFormat="1" ht="31.15" customHeight="1">
      <c r="A327" s="1844"/>
      <c r="B327" s="1403"/>
      <c r="C327" s="1478"/>
      <c r="D327" s="1404"/>
      <c r="E327" s="1404"/>
      <c r="F327" s="1404"/>
      <c r="G327" s="1405"/>
      <c r="H327" s="1405">
        <f t="shared" si="53"/>
        <v>0</v>
      </c>
      <c r="I327" s="1451" t="str">
        <f>_xlfn.IFNA(VLOOKUP(B327,線名!$A$2:$B$689,2, ),"")</f>
        <v/>
      </c>
      <c r="J327" s="1391" t="str">
        <f>_xlfn.IFNA(VLOOKUP(B327,線名!$A$4:$C$689,3,0 ),"")</f>
        <v/>
      </c>
      <c r="K327" s="1403"/>
      <c r="L327" s="1403"/>
      <c r="M327" s="1403"/>
      <c r="N327" s="1403"/>
      <c r="O327" s="1403"/>
      <c r="P327" s="1452"/>
      <c r="Q327" s="1361" t="str">
        <f t="shared" si="52"/>
        <v/>
      </c>
      <c r="R327" s="1468"/>
      <c r="S327" s="1454" t="str">
        <f>_xlfn.IFNA(VLOOKUP(T327,'69線名'!$K$4:$L$114,2, ),"")</f>
        <v/>
      </c>
      <c r="T327" s="1361"/>
      <c r="U327" s="1455">
        <f t="shared" si="54"/>
        <v>0</v>
      </c>
      <c r="V327" s="1442" t="str">
        <f>_xlfn.XLOOKUP(事故!$B327,饋線資料表[饋線
代號],饋線資料表[巡修
部門],"找不到",0)</f>
        <v>找不到</v>
      </c>
      <c r="W327" s="1359"/>
      <c r="X327" s="1361"/>
      <c r="Y327" s="1361"/>
      <c r="Z327" s="1834"/>
      <c r="AA327" s="1368"/>
      <c r="AB327" s="1369"/>
    </row>
    <row r="328" spans="1:28" s="1025" customFormat="1" ht="31.15" customHeight="1">
      <c r="A328" s="1843"/>
      <c r="B328" s="1372"/>
      <c r="C328" s="1479"/>
      <c r="D328" s="1395"/>
      <c r="E328" s="1395"/>
      <c r="F328" s="1395"/>
      <c r="G328" s="1371"/>
      <c r="H328" s="1371">
        <f t="shared" si="53"/>
        <v>0</v>
      </c>
      <c r="I328" s="1444" t="str">
        <f>_xlfn.IFNA(VLOOKUP(B328,線名!$A$2:$B$689,2, ),"")</f>
        <v/>
      </c>
      <c r="J328" s="1388" t="str">
        <f>_xlfn.IFNA(VLOOKUP(B328,線名!$A$4:$C$689,3,0 ),"")</f>
        <v/>
      </c>
      <c r="K328" s="1372"/>
      <c r="L328" s="1372"/>
      <c r="M328" s="1372"/>
      <c r="N328" s="1372"/>
      <c r="O328" s="1372"/>
      <c r="P328" s="1445"/>
      <c r="Q328" s="1346" t="str">
        <f t="shared" si="52"/>
        <v/>
      </c>
      <c r="R328" s="1466"/>
      <c r="S328" s="1447" t="str">
        <f>_xlfn.IFNA(VLOOKUP(T328,'69線名'!$K$4:$L$114,2, ),"")</f>
        <v/>
      </c>
      <c r="T328" s="1346"/>
      <c r="U328" s="1458">
        <f t="shared" si="54"/>
        <v>0</v>
      </c>
      <c r="V328" s="1438" t="str">
        <f>_xlfn.XLOOKUP(事故!$B328,饋線資料表[饋線
代號],饋線資料表[巡修
部門],"找不到",0)</f>
        <v>找不到</v>
      </c>
      <c r="W328" s="1344"/>
      <c r="X328" s="1346"/>
      <c r="Y328" s="1346"/>
      <c r="Z328" s="1827"/>
      <c r="AA328" s="1353"/>
      <c r="AB328" s="1354"/>
    </row>
    <row r="329" spans="1:28" s="1025" customFormat="1" ht="31.15" customHeight="1">
      <c r="A329" s="1844"/>
      <c r="B329" s="1403"/>
      <c r="C329" s="1478"/>
      <c r="D329" s="1404"/>
      <c r="E329" s="1404"/>
      <c r="F329" s="1404"/>
      <c r="G329" s="1405"/>
      <c r="H329" s="1405">
        <f t="shared" si="53"/>
        <v>0</v>
      </c>
      <c r="I329" s="1451" t="str">
        <f>_xlfn.IFNA(VLOOKUP(B329,線名!$A$2:$B$689,2, ),"")</f>
        <v/>
      </c>
      <c r="J329" s="1391" t="str">
        <f>_xlfn.IFNA(VLOOKUP(B329,線名!$A$4:$C$689,3,0 ),"")</f>
        <v/>
      </c>
      <c r="K329" s="1403"/>
      <c r="L329" s="1403"/>
      <c r="M329" s="1403"/>
      <c r="N329" s="1403"/>
      <c r="O329" s="1403"/>
      <c r="P329" s="1452"/>
      <c r="Q329" s="1361" t="str">
        <f t="shared" si="52"/>
        <v/>
      </c>
      <c r="R329" s="1468"/>
      <c r="S329" s="1454" t="str">
        <f>_xlfn.IFNA(VLOOKUP(T329,'69線名'!$K$4:$L$114,2, ),"")</f>
        <v/>
      </c>
      <c r="T329" s="1361"/>
      <c r="U329" s="1455">
        <f t="shared" si="54"/>
        <v>0</v>
      </c>
      <c r="V329" s="1442" t="str">
        <f>_xlfn.XLOOKUP(事故!$B329,饋線資料表[饋線
代號],饋線資料表[巡修
部門],"找不到",0)</f>
        <v>找不到</v>
      </c>
      <c r="W329" s="1359"/>
      <c r="X329" s="1361"/>
      <c r="Y329" s="1361"/>
      <c r="Z329" s="1834"/>
      <c r="AA329" s="1368"/>
      <c r="AB329" s="1369"/>
    </row>
    <row r="330" spans="1:28" s="1025" customFormat="1" ht="31.15" customHeight="1">
      <c r="A330" s="1843"/>
      <c r="B330" s="1372"/>
      <c r="C330" s="1479"/>
      <c r="D330" s="1395"/>
      <c r="E330" s="1395"/>
      <c r="F330" s="1395"/>
      <c r="G330" s="1371"/>
      <c r="H330" s="1371">
        <f t="shared" si="53"/>
        <v>0</v>
      </c>
      <c r="I330" s="1444" t="str">
        <f>_xlfn.IFNA(VLOOKUP(B330,線名!$A$2:$B$689,2, ),"")</f>
        <v/>
      </c>
      <c r="J330" s="1388" t="str">
        <f>_xlfn.IFNA(VLOOKUP(B330,線名!$A$4:$C$689,3,0 ),"")</f>
        <v/>
      </c>
      <c r="K330" s="1372"/>
      <c r="L330" s="1372"/>
      <c r="M330" s="1372"/>
      <c r="N330" s="1372"/>
      <c r="O330" s="1372"/>
      <c r="P330" s="1445"/>
      <c r="Q330" s="1346" t="str">
        <f t="shared" si="52"/>
        <v/>
      </c>
      <c r="R330" s="1466"/>
      <c r="S330" s="1447" t="str">
        <f>_xlfn.IFNA(VLOOKUP(T330,'69線名'!$K$4:$L$114,2, ),"")</f>
        <v/>
      </c>
      <c r="T330" s="1346"/>
      <c r="U330" s="1458">
        <f t="shared" si="54"/>
        <v>0</v>
      </c>
      <c r="V330" s="1438" t="str">
        <f>_xlfn.XLOOKUP(事故!$B330,饋線資料表[饋線
代號],饋線資料表[巡修
部門],"找不到",0)</f>
        <v>找不到</v>
      </c>
      <c r="W330" s="1344"/>
      <c r="X330" s="1346"/>
      <c r="Y330" s="1346"/>
      <c r="Z330" s="1827"/>
      <c r="AA330" s="1353"/>
      <c r="AB330" s="1354"/>
    </row>
    <row r="331" spans="1:28" s="1025" customFormat="1" ht="31.15" customHeight="1">
      <c r="A331" s="1844"/>
      <c r="B331" s="1403"/>
      <c r="C331" s="1478"/>
      <c r="D331" s="1404"/>
      <c r="E331" s="1404"/>
      <c r="F331" s="1404"/>
      <c r="G331" s="1405"/>
      <c r="H331" s="1405">
        <f t="shared" si="53"/>
        <v>0</v>
      </c>
      <c r="I331" s="1451" t="str">
        <f>_xlfn.IFNA(VLOOKUP(B331,線名!$A$2:$B$689,2, ),"")</f>
        <v/>
      </c>
      <c r="J331" s="1391" t="str">
        <f>_xlfn.IFNA(VLOOKUP(B331,線名!$A$4:$C$689,3,0 ),"")</f>
        <v/>
      </c>
      <c r="K331" s="1403"/>
      <c r="L331" s="1403"/>
      <c r="M331" s="1403"/>
      <c r="N331" s="1403"/>
      <c r="O331" s="1403"/>
      <c r="P331" s="1452"/>
      <c r="Q331" s="1361" t="str">
        <f t="shared" si="52"/>
        <v/>
      </c>
      <c r="R331" s="1468"/>
      <c r="S331" s="1454" t="str">
        <f>_xlfn.IFNA(VLOOKUP(T331,'69線名'!$K$4:$L$114,2, ),"")</f>
        <v/>
      </c>
      <c r="T331" s="1361"/>
      <c r="U331" s="1455">
        <f t="shared" si="54"/>
        <v>0</v>
      </c>
      <c r="V331" s="1442" t="str">
        <f>_xlfn.XLOOKUP(事故!$B331,饋線資料表[饋線
代號],饋線資料表[巡修
部門],"找不到",0)</f>
        <v>找不到</v>
      </c>
      <c r="W331" s="1359"/>
      <c r="X331" s="1361"/>
      <c r="Y331" s="1361"/>
      <c r="Z331" s="1834"/>
      <c r="AA331" s="1368"/>
      <c r="AB331" s="1369"/>
    </row>
    <row r="332" spans="1:28" s="1025" customFormat="1" ht="31.15" customHeight="1">
      <c r="A332" s="1843"/>
      <c r="B332" s="1372"/>
      <c r="C332" s="1479"/>
      <c r="D332" s="1395"/>
      <c r="E332" s="1395"/>
      <c r="F332" s="1395"/>
      <c r="G332" s="1371"/>
      <c r="H332" s="1371">
        <f t="shared" si="53"/>
        <v>0</v>
      </c>
      <c r="I332" s="1444" t="str">
        <f>_xlfn.IFNA(VLOOKUP(B332,線名!$A$2:$B$689,2, ),"")</f>
        <v/>
      </c>
      <c r="J332" s="1388" t="str">
        <f>_xlfn.IFNA(VLOOKUP(B332,線名!$A$4:$C$689,3,0 ),"")</f>
        <v/>
      </c>
      <c r="K332" s="1372"/>
      <c r="L332" s="1372"/>
      <c r="M332" s="1372"/>
      <c r="N332" s="1372"/>
      <c r="O332" s="1372"/>
      <c r="P332" s="1445"/>
      <c r="Q332" s="1346" t="str">
        <f t="shared" si="52"/>
        <v/>
      </c>
      <c r="R332" s="1466"/>
      <c r="S332" s="1447" t="str">
        <f>_xlfn.IFNA(VLOOKUP(T332,'69線名'!$K$4:$L$114,2, ),"")</f>
        <v/>
      </c>
      <c r="T332" s="1346"/>
      <c r="U332" s="1458">
        <f t="shared" si="54"/>
        <v>0</v>
      </c>
      <c r="V332" s="1438" t="str">
        <f>_xlfn.XLOOKUP(事故!$B332,饋線資料表[饋線
代號],饋線資料表[巡修
部門],"找不到",0)</f>
        <v>找不到</v>
      </c>
      <c r="W332" s="1344"/>
      <c r="X332" s="1346"/>
      <c r="Y332" s="1346"/>
      <c r="Z332" s="1827"/>
      <c r="AA332" s="1353"/>
      <c r="AB332" s="1354"/>
    </row>
    <row r="333" spans="1:28" s="1025" customFormat="1" ht="31.15" customHeight="1">
      <c r="A333" s="1844"/>
      <c r="B333" s="1403"/>
      <c r="C333" s="1478"/>
      <c r="D333" s="1404"/>
      <c r="E333" s="1404"/>
      <c r="F333" s="1404"/>
      <c r="G333" s="1405"/>
      <c r="H333" s="1405">
        <f t="shared" si="53"/>
        <v>0</v>
      </c>
      <c r="I333" s="1451" t="str">
        <f>_xlfn.IFNA(VLOOKUP(B333,線名!$A$2:$B$689,2, ),"")</f>
        <v/>
      </c>
      <c r="J333" s="1391" t="str">
        <f>_xlfn.IFNA(VLOOKUP(B333,線名!$A$4:$C$689,3,0 ),"")</f>
        <v/>
      </c>
      <c r="K333" s="1403"/>
      <c r="L333" s="1403"/>
      <c r="M333" s="1403"/>
      <c r="N333" s="1403"/>
      <c r="O333" s="1403"/>
      <c r="P333" s="1452"/>
      <c r="Q333" s="1361" t="str">
        <f t="shared" si="52"/>
        <v/>
      </c>
      <c r="R333" s="1468"/>
      <c r="S333" s="1454" t="str">
        <f>_xlfn.IFNA(VLOOKUP(T333,'69線名'!$K$4:$L$114,2, ),"")</f>
        <v/>
      </c>
      <c r="T333" s="1361"/>
      <c r="U333" s="1455">
        <f t="shared" si="54"/>
        <v>0</v>
      </c>
      <c r="V333" s="1442" t="str">
        <f>_xlfn.XLOOKUP(事故!$B333,饋線資料表[饋線
代號],饋線資料表[巡修
部門],"找不到",0)</f>
        <v>找不到</v>
      </c>
      <c r="W333" s="1359"/>
      <c r="X333" s="1361"/>
      <c r="Y333" s="1361"/>
      <c r="Z333" s="1834"/>
      <c r="AA333" s="1368"/>
      <c r="AB333" s="1369"/>
    </row>
    <row r="334" spans="1:28" s="1025" customFormat="1" ht="31.15" customHeight="1">
      <c r="A334" s="1843"/>
      <c r="B334" s="1372"/>
      <c r="C334" s="1479"/>
      <c r="D334" s="1395"/>
      <c r="E334" s="1395"/>
      <c r="F334" s="1395"/>
      <c r="G334" s="1371"/>
      <c r="H334" s="1371">
        <f t="shared" ref="H334:H365" si="55">G334*U334</f>
        <v>0</v>
      </c>
      <c r="I334" s="1444" t="str">
        <f>_xlfn.IFNA(VLOOKUP(B334,線名!$A$2:$B$689,2, ),"")</f>
        <v/>
      </c>
      <c r="J334" s="1388" t="str">
        <f>_xlfn.IFNA(VLOOKUP(B334,線名!$A$4:$C$689,3,0 ),"")</f>
        <v/>
      </c>
      <c r="K334" s="1372"/>
      <c r="L334" s="1372"/>
      <c r="M334" s="1372"/>
      <c r="N334" s="1372"/>
      <c r="O334" s="1372"/>
      <c r="P334" s="1445"/>
      <c r="Q334" s="1346" t="str">
        <f t="shared" si="52"/>
        <v/>
      </c>
      <c r="R334" s="1466"/>
      <c r="S334" s="1447" t="str">
        <f>_xlfn.IFNA(VLOOKUP(T334,'69線名'!$K$4:$L$114,2, ),"")</f>
        <v/>
      </c>
      <c r="T334" s="1346"/>
      <c r="U334" s="1458">
        <f t="shared" si="54"/>
        <v>0</v>
      </c>
      <c r="V334" s="1438" t="str">
        <f>_xlfn.XLOOKUP(事故!$B334,饋線資料表[饋線
代號],饋線資料表[巡修
部門],"找不到",0)</f>
        <v>找不到</v>
      </c>
      <c r="W334" s="1344"/>
      <c r="X334" s="1346"/>
      <c r="Y334" s="1346"/>
      <c r="Z334" s="1827"/>
      <c r="AA334" s="1353"/>
      <c r="AB334" s="1354"/>
    </row>
    <row r="335" spans="1:28" s="1025" customFormat="1" ht="31.15" customHeight="1">
      <c r="A335" s="1844"/>
      <c r="B335" s="1403"/>
      <c r="C335" s="1478"/>
      <c r="D335" s="1404"/>
      <c r="E335" s="1404"/>
      <c r="F335" s="1404"/>
      <c r="G335" s="1405"/>
      <c r="H335" s="1405">
        <f t="shared" si="55"/>
        <v>0</v>
      </c>
      <c r="I335" s="1451" t="str">
        <f>_xlfn.IFNA(VLOOKUP(B335,線名!$A$2:$B$689,2, ),"")</f>
        <v/>
      </c>
      <c r="J335" s="1391" t="str">
        <f>_xlfn.IFNA(VLOOKUP(B335,線名!$A$4:$C$689,3,0 ),"")</f>
        <v/>
      </c>
      <c r="K335" s="1403"/>
      <c r="L335" s="1403"/>
      <c r="M335" s="1403"/>
      <c r="N335" s="1403"/>
      <c r="O335" s="1403"/>
      <c r="P335" s="1452"/>
      <c r="Q335" s="1361" t="str">
        <f t="shared" si="52"/>
        <v/>
      </c>
      <c r="R335" s="1468"/>
      <c r="S335" s="1454" t="str">
        <f>_xlfn.IFNA(VLOOKUP(T335,'69線名'!$K$4:$L$114,2, ),"")</f>
        <v/>
      </c>
      <c r="T335" s="1361"/>
      <c r="U335" s="1455">
        <f t="shared" si="54"/>
        <v>0</v>
      </c>
      <c r="V335" s="1442" t="str">
        <f>_xlfn.XLOOKUP(事故!$B335,饋線資料表[饋線
代號],饋線資料表[巡修
部門],"找不到",0)</f>
        <v>找不到</v>
      </c>
      <c r="W335" s="1359"/>
      <c r="X335" s="1361"/>
      <c r="Y335" s="1361"/>
      <c r="Z335" s="1834"/>
      <c r="AA335" s="1368"/>
      <c r="AB335" s="1369"/>
    </row>
    <row r="336" spans="1:28" s="1025" customFormat="1" ht="31.15" customHeight="1">
      <c r="A336" s="1843"/>
      <c r="B336" s="1372"/>
      <c r="C336" s="1479"/>
      <c r="D336" s="1395"/>
      <c r="E336" s="1395"/>
      <c r="F336" s="1395"/>
      <c r="G336" s="1371"/>
      <c r="H336" s="1371">
        <f t="shared" si="55"/>
        <v>0</v>
      </c>
      <c r="I336" s="1444" t="str">
        <f>_xlfn.IFNA(VLOOKUP(B336,線名!$A$2:$B$689,2, ),"")</f>
        <v/>
      </c>
      <c r="J336" s="1388" t="str">
        <f>_xlfn.IFNA(VLOOKUP(B336,線名!$A$4:$C$689,3,0 ),"")</f>
        <v/>
      </c>
      <c r="K336" s="1372"/>
      <c r="L336" s="1372"/>
      <c r="M336" s="1372"/>
      <c r="N336" s="1372"/>
      <c r="O336" s="1372"/>
      <c r="P336" s="1445"/>
      <c r="Q336" s="1346" t="str">
        <f t="shared" si="52"/>
        <v/>
      </c>
      <c r="R336" s="1466"/>
      <c r="S336" s="1447" t="str">
        <f>_xlfn.IFNA(VLOOKUP(T336,'69線名'!$K$4:$L$114,2, ),"")</f>
        <v/>
      </c>
      <c r="T336" s="1346"/>
      <c r="U336" s="1458">
        <f t="shared" si="54"/>
        <v>0</v>
      </c>
      <c r="V336" s="1438" t="str">
        <f>_xlfn.XLOOKUP(事故!$B336,饋線資料表[饋線
代號],饋線資料表[巡修
部門],"找不到",0)</f>
        <v>找不到</v>
      </c>
      <c r="W336" s="1344"/>
      <c r="X336" s="1346"/>
      <c r="Y336" s="1346"/>
      <c r="Z336" s="1827"/>
      <c r="AA336" s="1353"/>
      <c r="AB336" s="1354"/>
    </row>
    <row r="337" spans="1:28" s="1025" customFormat="1" ht="31.15" customHeight="1">
      <c r="A337" s="1844"/>
      <c r="B337" s="1403"/>
      <c r="C337" s="1478"/>
      <c r="D337" s="1404"/>
      <c r="E337" s="1404"/>
      <c r="F337" s="1404"/>
      <c r="G337" s="1405"/>
      <c r="H337" s="1405">
        <f t="shared" si="55"/>
        <v>0</v>
      </c>
      <c r="I337" s="1451" t="str">
        <f>_xlfn.IFNA(VLOOKUP(B337,線名!$A$2:$B$689,2, ),"")</f>
        <v/>
      </c>
      <c r="J337" s="1391" t="str">
        <f>_xlfn.IFNA(VLOOKUP(B337,線名!$A$4:$C$689,3,0 ),"")</f>
        <v/>
      </c>
      <c r="K337" s="1403"/>
      <c r="L337" s="1403"/>
      <c r="M337" s="1403"/>
      <c r="N337" s="1403"/>
      <c r="O337" s="1403"/>
      <c r="P337" s="1452"/>
      <c r="Q337" s="1361" t="str">
        <f t="shared" si="52"/>
        <v/>
      </c>
      <c r="R337" s="1468"/>
      <c r="S337" s="1454" t="str">
        <f>_xlfn.IFNA(VLOOKUP(T337,'69線名'!$K$4:$L$114,2, ),"")</f>
        <v/>
      </c>
      <c r="T337" s="1361"/>
      <c r="U337" s="1455">
        <f t="shared" si="54"/>
        <v>0</v>
      </c>
      <c r="V337" s="1442" t="str">
        <f>_xlfn.XLOOKUP(事故!$B337,饋線資料表[饋線
代號],饋線資料表[巡修
部門],"找不到",0)</f>
        <v>找不到</v>
      </c>
      <c r="W337" s="1359"/>
      <c r="X337" s="1361"/>
      <c r="Y337" s="1361"/>
      <c r="Z337" s="1834"/>
      <c r="AA337" s="1368"/>
      <c r="AB337" s="1369"/>
    </row>
    <row r="338" spans="1:28" s="1025" customFormat="1" ht="31.15" customHeight="1">
      <c r="A338" s="1843"/>
      <c r="B338" s="1372"/>
      <c r="C338" s="1479"/>
      <c r="D338" s="1395"/>
      <c r="E338" s="1395"/>
      <c r="F338" s="1395"/>
      <c r="G338" s="1371"/>
      <c r="H338" s="1371">
        <f t="shared" si="55"/>
        <v>0</v>
      </c>
      <c r="I338" s="1444" t="str">
        <f>_xlfn.IFNA(VLOOKUP(B338,線名!$A$2:$B$689,2, ),"")</f>
        <v/>
      </c>
      <c r="J338" s="1388" t="str">
        <f>_xlfn.IFNA(VLOOKUP(B338,線名!$A$4:$C$689,3,0 ),"")</f>
        <v/>
      </c>
      <c r="K338" s="1372"/>
      <c r="L338" s="1372"/>
      <c r="M338" s="1372"/>
      <c r="N338" s="1372"/>
      <c r="O338" s="1372"/>
      <c r="P338" s="1445"/>
      <c r="Q338" s="1346" t="str">
        <f t="shared" si="52"/>
        <v/>
      </c>
      <c r="R338" s="1466"/>
      <c r="S338" s="1447" t="str">
        <f>_xlfn.IFNA(VLOOKUP(T338,'69線名'!$K$4:$L$114,2, ),"")</f>
        <v/>
      </c>
      <c r="T338" s="1346"/>
      <c r="U338" s="1458">
        <f t="shared" si="54"/>
        <v>0</v>
      </c>
      <c r="V338" s="1438" t="str">
        <f>_xlfn.XLOOKUP(事故!$B338,饋線資料表[饋線
代號],饋線資料表[巡修
部門],"找不到",0)</f>
        <v>找不到</v>
      </c>
      <c r="W338" s="1344"/>
      <c r="X338" s="1346"/>
      <c r="Y338" s="1346"/>
      <c r="Z338" s="1827"/>
      <c r="AA338" s="1353"/>
      <c r="AB338" s="1354"/>
    </row>
    <row r="339" spans="1:28" s="1025" customFormat="1" ht="31.15" customHeight="1">
      <c r="A339" s="1844"/>
      <c r="B339" s="1403"/>
      <c r="C339" s="1478"/>
      <c r="D339" s="1404"/>
      <c r="E339" s="1404"/>
      <c r="F339" s="1404"/>
      <c r="G339" s="1405"/>
      <c r="H339" s="1405">
        <f t="shared" si="55"/>
        <v>0</v>
      </c>
      <c r="I339" s="1451" t="str">
        <f>_xlfn.IFNA(VLOOKUP(B339,線名!$A$2:$B$689,2, ),"")</f>
        <v/>
      </c>
      <c r="J339" s="1391" t="str">
        <f>_xlfn.IFNA(VLOOKUP(B339,線名!$A$4:$C$689,3,0 ),"")</f>
        <v/>
      </c>
      <c r="K339" s="1403"/>
      <c r="L339" s="1403"/>
      <c r="M339" s="1403"/>
      <c r="N339" s="1403"/>
      <c r="O339" s="1403"/>
      <c r="P339" s="1452"/>
      <c r="Q339" s="1361" t="str">
        <f t="shared" si="52"/>
        <v/>
      </c>
      <c r="R339" s="1468"/>
      <c r="S339" s="1454" t="str">
        <f>_xlfn.IFNA(VLOOKUP(T339,'69線名'!$K$4:$L$114,2, ),"")</f>
        <v/>
      </c>
      <c r="T339" s="1361"/>
      <c r="U339" s="1455">
        <f t="shared" si="54"/>
        <v>0</v>
      </c>
      <c r="V339" s="1442" t="str">
        <f>_xlfn.XLOOKUP(事故!$B339,饋線資料表[饋線
代號],饋線資料表[巡修
部門],"找不到",0)</f>
        <v>找不到</v>
      </c>
      <c r="W339" s="1359"/>
      <c r="X339" s="1361"/>
      <c r="Y339" s="1361"/>
      <c r="Z339" s="1834"/>
      <c r="AA339" s="1368"/>
      <c r="AB339" s="1369"/>
    </row>
    <row r="340" spans="1:28" s="1025" customFormat="1" ht="31.15" customHeight="1">
      <c r="A340" s="1843"/>
      <c r="B340" s="1372"/>
      <c r="C340" s="1479"/>
      <c r="D340" s="1395"/>
      <c r="E340" s="1395"/>
      <c r="F340" s="1395"/>
      <c r="G340" s="1371"/>
      <c r="H340" s="1371">
        <f t="shared" si="55"/>
        <v>0</v>
      </c>
      <c r="I340" s="1444" t="str">
        <f>_xlfn.IFNA(VLOOKUP(B340,線名!$A$2:$B$689,2, ),"")</f>
        <v/>
      </c>
      <c r="J340" s="1388" t="str">
        <f>_xlfn.IFNA(VLOOKUP(B340,線名!$A$4:$C$689,3,0 ),"")</f>
        <v/>
      </c>
      <c r="K340" s="1372"/>
      <c r="L340" s="1372"/>
      <c r="M340" s="1372"/>
      <c r="N340" s="1372"/>
      <c r="O340" s="1372"/>
      <c r="P340" s="1445"/>
      <c r="Q340" s="1346" t="str">
        <f t="shared" si="52"/>
        <v/>
      </c>
      <c r="R340" s="1466"/>
      <c r="S340" s="1447" t="str">
        <f>_xlfn.IFNA(VLOOKUP(T340,'69線名'!$K$4:$L$114,2, ),"")</f>
        <v/>
      </c>
      <c r="T340" s="1346"/>
      <c r="U340" s="1458">
        <f t="shared" si="54"/>
        <v>0</v>
      </c>
      <c r="V340" s="1438" t="str">
        <f>_xlfn.XLOOKUP(事故!$B340,饋線資料表[饋線
代號],饋線資料表[巡修
部門],"找不到",0)</f>
        <v>找不到</v>
      </c>
      <c r="W340" s="1344"/>
      <c r="X340" s="1346"/>
      <c r="Y340" s="1346"/>
      <c r="Z340" s="1827"/>
      <c r="AA340" s="1353"/>
      <c r="AB340" s="1354"/>
    </row>
    <row r="341" spans="1:28" s="1025" customFormat="1" ht="31.15" customHeight="1">
      <c r="A341" s="1844"/>
      <c r="B341" s="1403"/>
      <c r="C341" s="1478"/>
      <c r="D341" s="1404"/>
      <c r="E341" s="1404"/>
      <c r="F341" s="1404"/>
      <c r="G341" s="1405"/>
      <c r="H341" s="1405">
        <f t="shared" si="55"/>
        <v>0</v>
      </c>
      <c r="I341" s="1451" t="str">
        <f>_xlfn.IFNA(VLOOKUP(B341,線名!$A$2:$B$689,2, ),"")</f>
        <v/>
      </c>
      <c r="J341" s="1391" t="str">
        <f>_xlfn.IFNA(VLOOKUP(B341,線名!$A$4:$C$689,3,0 ),"")</f>
        <v/>
      </c>
      <c r="K341" s="1403"/>
      <c r="L341" s="1403"/>
      <c r="M341" s="1403"/>
      <c r="N341" s="1403"/>
      <c r="O341" s="1403"/>
      <c r="P341" s="1452"/>
      <c r="Q341" s="1361" t="str">
        <f t="shared" ref="Q341:Q404" si="56">IF(SUM(L341:M341)=0,"",SUM(L341:M341))</f>
        <v/>
      </c>
      <c r="R341" s="1468"/>
      <c r="S341" s="1454" t="str">
        <f>_xlfn.IFNA(VLOOKUP(T341,'69線名'!$K$4:$L$114,2, ),"")</f>
        <v/>
      </c>
      <c r="T341" s="1361"/>
      <c r="U341" s="1455">
        <f t="shared" si="54"/>
        <v>0</v>
      </c>
      <c r="V341" s="1442" t="str">
        <f>_xlfn.XLOOKUP(事故!$B341,饋線資料表[饋線
代號],饋線資料表[巡修
部門],"找不到",0)</f>
        <v>找不到</v>
      </c>
      <c r="W341" s="1359"/>
      <c r="X341" s="1361"/>
      <c r="Y341" s="1361"/>
      <c r="Z341" s="1834"/>
      <c r="AA341" s="1368"/>
      <c r="AB341" s="1369"/>
    </row>
    <row r="342" spans="1:28" s="1025" customFormat="1" ht="31.15" customHeight="1">
      <c r="A342" s="1843"/>
      <c r="B342" s="1372"/>
      <c r="C342" s="1479"/>
      <c r="D342" s="1395"/>
      <c r="E342" s="1395"/>
      <c r="F342" s="1395"/>
      <c r="G342" s="1371"/>
      <c r="H342" s="1371">
        <f t="shared" si="55"/>
        <v>0</v>
      </c>
      <c r="I342" s="1444" t="str">
        <f>_xlfn.IFNA(VLOOKUP(B342,線名!$A$2:$B$689,2, ),"")</f>
        <v/>
      </c>
      <c r="J342" s="1388" t="str">
        <f>_xlfn.IFNA(VLOOKUP(B342,線名!$A$4:$C$689,3,0 ),"")</f>
        <v/>
      </c>
      <c r="K342" s="1372"/>
      <c r="L342" s="1372"/>
      <c r="M342" s="1372"/>
      <c r="N342" s="1372"/>
      <c r="O342" s="1372"/>
      <c r="P342" s="1445"/>
      <c r="Q342" s="1346" t="str">
        <f t="shared" si="56"/>
        <v/>
      </c>
      <c r="R342" s="1466"/>
      <c r="S342" s="1447" t="str">
        <f>_xlfn.IFNA(VLOOKUP(T342,'69線名'!$K$4:$L$114,2, ),"")</f>
        <v/>
      </c>
      <c r="T342" s="1346"/>
      <c r="U342" s="1458">
        <f t="shared" si="54"/>
        <v>0</v>
      </c>
      <c r="V342" s="1438" t="str">
        <f>_xlfn.XLOOKUP(事故!$B342,饋線資料表[饋線
代號],饋線資料表[巡修
部門],"找不到",0)</f>
        <v>找不到</v>
      </c>
      <c r="W342" s="1344"/>
      <c r="X342" s="1346"/>
      <c r="Y342" s="1346"/>
      <c r="Z342" s="1827"/>
      <c r="AA342" s="1353"/>
      <c r="AB342" s="1354"/>
    </row>
    <row r="343" spans="1:28" s="1025" customFormat="1" ht="31.15" customHeight="1">
      <c r="A343" s="1844"/>
      <c r="B343" s="1403"/>
      <c r="C343" s="1478"/>
      <c r="D343" s="1404"/>
      <c r="E343" s="1404"/>
      <c r="F343" s="1404"/>
      <c r="G343" s="1405"/>
      <c r="H343" s="1405">
        <f t="shared" si="55"/>
        <v>0</v>
      </c>
      <c r="I343" s="1451" t="str">
        <f>_xlfn.IFNA(VLOOKUP(B343,線名!$A$2:$B$689,2, ),"")</f>
        <v/>
      </c>
      <c r="J343" s="1391" t="str">
        <f>_xlfn.IFNA(VLOOKUP(B343,線名!$A$4:$C$689,3,0 ),"")</f>
        <v/>
      </c>
      <c r="K343" s="1403"/>
      <c r="L343" s="1403"/>
      <c r="M343" s="1403"/>
      <c r="N343" s="1403"/>
      <c r="O343" s="1403"/>
      <c r="P343" s="1452"/>
      <c r="Q343" s="1361" t="str">
        <f t="shared" si="56"/>
        <v/>
      </c>
      <c r="R343" s="1468"/>
      <c r="S343" s="1454" t="str">
        <f>_xlfn.IFNA(VLOOKUP(T343,'69線名'!$K$4:$L$114,2, ),"")</f>
        <v/>
      </c>
      <c r="T343" s="1361"/>
      <c r="U343" s="1455">
        <f t="shared" si="54"/>
        <v>0</v>
      </c>
      <c r="V343" s="1442" t="str">
        <f>_xlfn.XLOOKUP(事故!$B343,饋線資料表[饋線
代號],饋線資料表[巡修
部門],"找不到",0)</f>
        <v>找不到</v>
      </c>
      <c r="W343" s="1359"/>
      <c r="X343" s="1361"/>
      <c r="Y343" s="1361"/>
      <c r="Z343" s="1834"/>
      <c r="AA343" s="1368"/>
      <c r="AB343" s="1369"/>
    </row>
    <row r="344" spans="1:28" s="1025" customFormat="1" ht="31.15" customHeight="1">
      <c r="A344" s="1843"/>
      <c r="B344" s="1372"/>
      <c r="C344" s="1479"/>
      <c r="D344" s="1395"/>
      <c r="E344" s="1395"/>
      <c r="F344" s="1395"/>
      <c r="G344" s="1371"/>
      <c r="H344" s="1371">
        <f t="shared" si="55"/>
        <v>0</v>
      </c>
      <c r="I344" s="1444" t="str">
        <f>_xlfn.IFNA(VLOOKUP(B344,線名!$A$2:$B$689,2, ),"")</f>
        <v/>
      </c>
      <c r="J344" s="1388" t="str">
        <f>_xlfn.IFNA(VLOOKUP(B344,線名!$A$4:$C$689,3,0 ),"")</f>
        <v/>
      </c>
      <c r="K344" s="1372"/>
      <c r="L344" s="1372"/>
      <c r="M344" s="1372"/>
      <c r="N344" s="1372"/>
      <c r="O344" s="1372"/>
      <c r="P344" s="1445"/>
      <c r="Q344" s="1346" t="str">
        <f t="shared" si="56"/>
        <v/>
      </c>
      <c r="R344" s="1466"/>
      <c r="S344" s="1447" t="str">
        <f>_xlfn.IFNA(VLOOKUP(T344,'69線名'!$K$4:$L$114,2, ),"")</f>
        <v/>
      </c>
      <c r="T344" s="1346"/>
      <c r="U344" s="1458">
        <f t="shared" si="54"/>
        <v>0</v>
      </c>
      <c r="V344" s="1438" t="str">
        <f>_xlfn.XLOOKUP(事故!$B344,饋線資料表[饋線
代號],饋線資料表[巡修
部門],"找不到",0)</f>
        <v>找不到</v>
      </c>
      <c r="W344" s="1344"/>
      <c r="X344" s="1346"/>
      <c r="Y344" s="1346"/>
      <c r="Z344" s="1827"/>
      <c r="AA344" s="1353"/>
      <c r="AB344" s="1354"/>
    </row>
    <row r="345" spans="1:28" s="1025" customFormat="1" ht="31.15" customHeight="1">
      <c r="A345" s="1844"/>
      <c r="B345" s="1403"/>
      <c r="C345" s="1478"/>
      <c r="D345" s="1404"/>
      <c r="E345" s="1404"/>
      <c r="F345" s="1404"/>
      <c r="G345" s="1405"/>
      <c r="H345" s="1405">
        <f t="shared" si="55"/>
        <v>0</v>
      </c>
      <c r="I345" s="1451" t="str">
        <f>_xlfn.IFNA(VLOOKUP(B345,線名!$A$2:$B$689,2, ),"")</f>
        <v/>
      </c>
      <c r="J345" s="1391" t="str">
        <f>_xlfn.IFNA(VLOOKUP(B345,線名!$A$4:$C$689,3,0 ),"")</f>
        <v/>
      </c>
      <c r="K345" s="1403"/>
      <c r="L345" s="1403"/>
      <c r="M345" s="1403"/>
      <c r="N345" s="1403"/>
      <c r="O345" s="1403"/>
      <c r="P345" s="1452"/>
      <c r="Q345" s="1361" t="str">
        <f t="shared" si="56"/>
        <v/>
      </c>
      <c r="R345" s="1468"/>
      <c r="S345" s="1454" t="str">
        <f>_xlfn.IFNA(VLOOKUP(T345,'69線名'!$K$4:$L$114,2, ),"")</f>
        <v/>
      </c>
      <c r="T345" s="1361"/>
      <c r="U345" s="1455">
        <f t="shared" si="54"/>
        <v>0</v>
      </c>
      <c r="V345" s="1442" t="str">
        <f>_xlfn.XLOOKUP(事故!$B345,饋線資料表[饋線
代號],饋線資料表[巡修
部門],"找不到",0)</f>
        <v>找不到</v>
      </c>
      <c r="W345" s="1359"/>
      <c r="X345" s="1361"/>
      <c r="Y345" s="1361"/>
      <c r="Z345" s="1834"/>
      <c r="AA345" s="1368"/>
      <c r="AB345" s="1369"/>
    </row>
    <row r="346" spans="1:28" s="1025" customFormat="1" ht="31.15" customHeight="1">
      <c r="A346" s="1843"/>
      <c r="B346" s="1372"/>
      <c r="C346" s="1479"/>
      <c r="D346" s="1395"/>
      <c r="E346" s="1395"/>
      <c r="F346" s="1395"/>
      <c r="G346" s="1371"/>
      <c r="H346" s="1371">
        <f t="shared" si="55"/>
        <v>0</v>
      </c>
      <c r="I346" s="1444" t="str">
        <f>_xlfn.IFNA(VLOOKUP(B346,線名!$A$2:$B$689,2, ),"")</f>
        <v/>
      </c>
      <c r="J346" s="1388" t="str">
        <f>_xlfn.IFNA(VLOOKUP(B346,線名!$A$4:$C$689,3,0 ),"")</f>
        <v/>
      </c>
      <c r="K346" s="1372"/>
      <c r="L346" s="1372"/>
      <c r="M346" s="1372"/>
      <c r="N346" s="1372"/>
      <c r="O346" s="1372"/>
      <c r="P346" s="1445"/>
      <c r="Q346" s="1346" t="str">
        <f t="shared" si="56"/>
        <v/>
      </c>
      <c r="R346" s="1466"/>
      <c r="S346" s="1447" t="str">
        <f>_xlfn.IFNA(VLOOKUP(T346,'69線名'!$K$4:$L$114,2, ),"")</f>
        <v/>
      </c>
      <c r="T346" s="1346"/>
      <c r="U346" s="1458">
        <f t="shared" si="54"/>
        <v>0</v>
      </c>
      <c r="V346" s="1438" t="str">
        <f>_xlfn.XLOOKUP(事故!$B346,饋線資料表[饋線
代號],饋線資料表[巡修
部門],"找不到",0)</f>
        <v>找不到</v>
      </c>
      <c r="W346" s="1344"/>
      <c r="X346" s="1346"/>
      <c r="Y346" s="1346"/>
      <c r="Z346" s="1827"/>
      <c r="AA346" s="1353"/>
      <c r="AB346" s="1354"/>
    </row>
    <row r="347" spans="1:28" s="1025" customFormat="1" ht="31.15" customHeight="1">
      <c r="A347" s="1844"/>
      <c r="B347" s="1403"/>
      <c r="C347" s="1478"/>
      <c r="D347" s="1404"/>
      <c r="E347" s="1404"/>
      <c r="F347" s="1404"/>
      <c r="G347" s="1405"/>
      <c r="H347" s="1405">
        <f t="shared" si="55"/>
        <v>0</v>
      </c>
      <c r="I347" s="1451" t="str">
        <f>_xlfn.IFNA(VLOOKUP(B347,線名!$A$2:$B$689,2, ),"")</f>
        <v/>
      </c>
      <c r="J347" s="1391" t="str">
        <f>_xlfn.IFNA(VLOOKUP(B347,線名!$A$4:$C$689,3,0 ),"")</f>
        <v/>
      </c>
      <c r="K347" s="1403"/>
      <c r="L347" s="1403"/>
      <c r="M347" s="1403"/>
      <c r="N347" s="1403"/>
      <c r="O347" s="1403"/>
      <c r="P347" s="1452"/>
      <c r="Q347" s="1361" t="str">
        <f t="shared" si="56"/>
        <v/>
      </c>
      <c r="R347" s="1468"/>
      <c r="S347" s="1454" t="str">
        <f>_xlfn.IFNA(VLOOKUP(T347,'69線名'!$K$4:$L$114,2, ),"")</f>
        <v/>
      </c>
      <c r="T347" s="1361"/>
      <c r="U347" s="1455">
        <f t="shared" si="54"/>
        <v>0</v>
      </c>
      <c r="V347" s="1442" t="str">
        <f>_xlfn.XLOOKUP(事故!$B347,饋線資料表[饋線
代號],饋線資料表[巡修
部門],"找不到",0)</f>
        <v>找不到</v>
      </c>
      <c r="W347" s="1359"/>
      <c r="X347" s="1361"/>
      <c r="Y347" s="1361"/>
      <c r="Z347" s="1834"/>
      <c r="AA347" s="1368"/>
      <c r="AB347" s="1369"/>
    </row>
    <row r="348" spans="1:28" s="1025" customFormat="1" ht="31.15" customHeight="1">
      <c r="A348" s="1843"/>
      <c r="B348" s="1372"/>
      <c r="C348" s="1479"/>
      <c r="D348" s="1395"/>
      <c r="E348" s="1395"/>
      <c r="F348" s="1395"/>
      <c r="G348" s="1371"/>
      <c r="H348" s="1371">
        <f t="shared" si="55"/>
        <v>0</v>
      </c>
      <c r="I348" s="1444" t="str">
        <f>_xlfn.IFNA(VLOOKUP(B348,線名!$A$2:$B$689,2, ),"")</f>
        <v/>
      </c>
      <c r="J348" s="1388" t="str">
        <f>_xlfn.IFNA(VLOOKUP(B348,線名!$A$4:$C$689,3,0 ),"")</f>
        <v/>
      </c>
      <c r="K348" s="1372"/>
      <c r="L348" s="1372"/>
      <c r="M348" s="1372"/>
      <c r="N348" s="1372"/>
      <c r="O348" s="1372"/>
      <c r="P348" s="1445"/>
      <c r="Q348" s="1346" t="str">
        <f t="shared" si="56"/>
        <v/>
      </c>
      <c r="R348" s="1466"/>
      <c r="S348" s="1447" t="str">
        <f>_xlfn.IFNA(VLOOKUP(T348,'69線名'!$K$4:$L$114,2, ),"")</f>
        <v/>
      </c>
      <c r="T348" s="1346"/>
      <c r="U348" s="1458">
        <f t="shared" si="54"/>
        <v>0</v>
      </c>
      <c r="V348" s="1438" t="str">
        <f>_xlfn.XLOOKUP(事故!$B348,饋線資料表[饋線
代號],饋線資料表[巡修
部門],"找不到",0)</f>
        <v>找不到</v>
      </c>
      <c r="W348" s="1344"/>
      <c r="X348" s="1346"/>
      <c r="Y348" s="1346"/>
      <c r="Z348" s="1827"/>
      <c r="AA348" s="1353"/>
      <c r="AB348" s="1354"/>
    </row>
    <row r="349" spans="1:28" s="1025" customFormat="1" ht="31.15" customHeight="1">
      <c r="A349" s="1844"/>
      <c r="B349" s="1403"/>
      <c r="C349" s="1478"/>
      <c r="D349" s="1404"/>
      <c r="E349" s="1404"/>
      <c r="F349" s="1404"/>
      <c r="G349" s="1405"/>
      <c r="H349" s="1405">
        <f t="shared" si="55"/>
        <v>0</v>
      </c>
      <c r="I349" s="1451" t="str">
        <f>_xlfn.IFNA(VLOOKUP(B349,線名!$A$2:$B$689,2, ),"")</f>
        <v/>
      </c>
      <c r="J349" s="1391" t="str">
        <f>_xlfn.IFNA(VLOOKUP(B349,線名!$A$4:$C$689,3,0 ),"")</f>
        <v/>
      </c>
      <c r="K349" s="1403"/>
      <c r="L349" s="1403"/>
      <c r="M349" s="1403"/>
      <c r="N349" s="1403"/>
      <c r="O349" s="1403"/>
      <c r="P349" s="1452"/>
      <c r="Q349" s="1361" t="str">
        <f t="shared" si="56"/>
        <v/>
      </c>
      <c r="R349" s="1468"/>
      <c r="S349" s="1454" t="str">
        <f>_xlfn.IFNA(VLOOKUP(T349,'69線名'!$K$4:$L$114,2, ),"")</f>
        <v/>
      </c>
      <c r="T349" s="1361"/>
      <c r="U349" s="1455">
        <f t="shared" si="54"/>
        <v>0</v>
      </c>
      <c r="V349" s="1442" t="str">
        <f>_xlfn.XLOOKUP(事故!$B349,饋線資料表[饋線
代號],饋線資料表[巡修
部門],"找不到",0)</f>
        <v>找不到</v>
      </c>
      <c r="W349" s="1359"/>
      <c r="X349" s="1361"/>
      <c r="Y349" s="1361"/>
      <c r="Z349" s="1834"/>
      <c r="AA349" s="1368"/>
      <c r="AB349" s="1369"/>
    </row>
    <row r="350" spans="1:28" s="1025" customFormat="1" ht="31.15" customHeight="1">
      <c r="A350" s="1843"/>
      <c r="B350" s="1372"/>
      <c r="C350" s="1479"/>
      <c r="D350" s="1395"/>
      <c r="E350" s="1395"/>
      <c r="F350" s="1395"/>
      <c r="G350" s="1371"/>
      <c r="H350" s="1371">
        <f t="shared" si="55"/>
        <v>0</v>
      </c>
      <c r="I350" s="1444" t="str">
        <f>_xlfn.IFNA(VLOOKUP(B350,線名!$A$2:$B$689,2, ),"")</f>
        <v/>
      </c>
      <c r="J350" s="1388" t="str">
        <f>_xlfn.IFNA(VLOOKUP(B350,線名!$A$4:$C$689,3,0 ),"")</f>
        <v/>
      </c>
      <c r="K350" s="1372"/>
      <c r="L350" s="1372"/>
      <c r="M350" s="1372"/>
      <c r="N350" s="1372"/>
      <c r="O350" s="1372"/>
      <c r="P350" s="1445"/>
      <c r="Q350" s="1346" t="str">
        <f t="shared" si="56"/>
        <v/>
      </c>
      <c r="R350" s="1466"/>
      <c r="S350" s="1447" t="str">
        <f>_xlfn.IFNA(VLOOKUP(T350,'69線名'!$K$4:$L$114,2, ),"")</f>
        <v/>
      </c>
      <c r="T350" s="1346"/>
      <c r="U350" s="1458">
        <f t="shared" si="54"/>
        <v>0</v>
      </c>
      <c r="V350" s="1438" t="str">
        <f>_xlfn.XLOOKUP(事故!$B350,饋線資料表[饋線
代號],饋線資料表[巡修
部門],"找不到",0)</f>
        <v>找不到</v>
      </c>
      <c r="W350" s="1344"/>
      <c r="X350" s="1346"/>
      <c r="Y350" s="1346"/>
      <c r="Z350" s="1827"/>
      <c r="AA350" s="1353"/>
      <c r="AB350" s="1354"/>
    </row>
    <row r="351" spans="1:28" s="1025" customFormat="1" ht="31.15" customHeight="1">
      <c r="A351" s="1844"/>
      <c r="B351" s="1403"/>
      <c r="C351" s="1478"/>
      <c r="D351" s="1404"/>
      <c r="E351" s="1404"/>
      <c r="F351" s="1404"/>
      <c r="G351" s="1405"/>
      <c r="H351" s="1405">
        <f t="shared" si="55"/>
        <v>0</v>
      </c>
      <c r="I351" s="1451" t="str">
        <f>_xlfn.IFNA(VLOOKUP(B351,線名!$A$2:$B$689,2, ),"")</f>
        <v/>
      </c>
      <c r="J351" s="1391" t="str">
        <f>_xlfn.IFNA(VLOOKUP(B351,線名!$A$4:$C$689,3,0 ),"")</f>
        <v/>
      </c>
      <c r="K351" s="1403"/>
      <c r="L351" s="1403"/>
      <c r="M351" s="1403"/>
      <c r="N351" s="1403"/>
      <c r="O351" s="1403"/>
      <c r="P351" s="1452"/>
      <c r="Q351" s="1361" t="str">
        <f t="shared" si="56"/>
        <v/>
      </c>
      <c r="R351" s="1468"/>
      <c r="S351" s="1454" t="str">
        <f>_xlfn.IFNA(VLOOKUP(T351,'69線名'!$K$4:$L$114,2, ),"")</f>
        <v/>
      </c>
      <c r="T351" s="1361"/>
      <c r="U351" s="1455">
        <f t="shared" si="54"/>
        <v>0</v>
      </c>
      <c r="V351" s="1442" t="str">
        <f>_xlfn.XLOOKUP(事故!$B351,饋線資料表[饋線
代號],饋線資料表[巡修
部門],"找不到",0)</f>
        <v>找不到</v>
      </c>
      <c r="W351" s="1359"/>
      <c r="X351" s="1361"/>
      <c r="Y351" s="1361"/>
      <c r="Z351" s="1834"/>
      <c r="AA351" s="1368"/>
      <c r="AB351" s="1369"/>
    </row>
    <row r="352" spans="1:28" s="1025" customFormat="1" ht="31.15" customHeight="1">
      <c r="A352" s="1843"/>
      <c r="B352" s="1372"/>
      <c r="C352" s="1479"/>
      <c r="D352" s="1395"/>
      <c r="E352" s="1395"/>
      <c r="F352" s="1395"/>
      <c r="G352" s="1371"/>
      <c r="H352" s="1371">
        <f t="shared" si="55"/>
        <v>0</v>
      </c>
      <c r="I352" s="1444" t="str">
        <f>_xlfn.IFNA(VLOOKUP(B352,線名!$A$2:$B$689,2, ),"")</f>
        <v/>
      </c>
      <c r="J352" s="1388" t="str">
        <f>_xlfn.IFNA(VLOOKUP(B352,線名!$A$4:$C$689,3,0 ),"")</f>
        <v/>
      </c>
      <c r="K352" s="1372"/>
      <c r="L352" s="1372"/>
      <c r="M352" s="1372"/>
      <c r="N352" s="1372"/>
      <c r="O352" s="1372"/>
      <c r="P352" s="1445"/>
      <c r="Q352" s="1346" t="str">
        <f t="shared" si="56"/>
        <v/>
      </c>
      <c r="R352" s="1466"/>
      <c r="S352" s="1447" t="str">
        <f>_xlfn.IFNA(VLOOKUP(T352,'69線名'!$K$4:$L$114,2, ),"")</f>
        <v/>
      </c>
      <c r="T352" s="1346"/>
      <c r="U352" s="1458">
        <f t="shared" si="54"/>
        <v>0</v>
      </c>
      <c r="V352" s="1438" t="str">
        <f>_xlfn.XLOOKUP(事故!$B352,饋線資料表[饋線
代號],饋線資料表[巡修
部門],"找不到",0)</f>
        <v>找不到</v>
      </c>
      <c r="W352" s="1344"/>
      <c r="X352" s="1346"/>
      <c r="Y352" s="1346"/>
      <c r="Z352" s="1827"/>
      <c r="AA352" s="1353"/>
      <c r="AB352" s="1354"/>
    </row>
    <row r="353" spans="1:28" s="1025" customFormat="1" ht="31.15" customHeight="1">
      <c r="A353" s="1844"/>
      <c r="B353" s="1403"/>
      <c r="C353" s="1478"/>
      <c r="D353" s="1404"/>
      <c r="E353" s="1404"/>
      <c r="F353" s="1404"/>
      <c r="G353" s="1405"/>
      <c r="H353" s="1405">
        <f t="shared" si="55"/>
        <v>0</v>
      </c>
      <c r="I353" s="1451" t="str">
        <f>_xlfn.IFNA(VLOOKUP(B353,線名!$A$2:$B$689,2, ),"")</f>
        <v/>
      </c>
      <c r="J353" s="1391" t="str">
        <f>_xlfn.IFNA(VLOOKUP(B353,線名!$A$4:$C$689,3,0 ),"")</f>
        <v/>
      </c>
      <c r="K353" s="1403"/>
      <c r="L353" s="1403"/>
      <c r="M353" s="1403"/>
      <c r="N353" s="1403"/>
      <c r="O353" s="1403"/>
      <c r="P353" s="1452"/>
      <c r="Q353" s="1361" t="str">
        <f t="shared" si="56"/>
        <v/>
      </c>
      <c r="R353" s="1468"/>
      <c r="S353" s="1454" t="str">
        <f>_xlfn.IFNA(VLOOKUP(T353,'69線名'!$K$4:$L$114,2, ),"")</f>
        <v/>
      </c>
      <c r="T353" s="1361"/>
      <c r="U353" s="1455">
        <f t="shared" si="54"/>
        <v>0</v>
      </c>
      <c r="V353" s="1442" t="str">
        <f>_xlfn.XLOOKUP(事故!$B353,饋線資料表[饋線
代號],饋線資料表[巡修
部門],"找不到",0)</f>
        <v>找不到</v>
      </c>
      <c r="W353" s="1359"/>
      <c r="X353" s="1361"/>
      <c r="Y353" s="1361"/>
      <c r="Z353" s="1834"/>
      <c r="AA353" s="1368"/>
      <c r="AB353" s="1369"/>
    </row>
    <row r="354" spans="1:28" s="1025" customFormat="1" ht="31.15" customHeight="1">
      <c r="A354" s="1843"/>
      <c r="B354" s="1372"/>
      <c r="C354" s="1479"/>
      <c r="D354" s="1395"/>
      <c r="E354" s="1395"/>
      <c r="F354" s="1395"/>
      <c r="G354" s="1371"/>
      <c r="H354" s="1371">
        <f t="shared" si="55"/>
        <v>0</v>
      </c>
      <c r="I354" s="1444" t="str">
        <f>_xlfn.IFNA(VLOOKUP(B354,線名!$A$2:$B$689,2, ),"")</f>
        <v/>
      </c>
      <c r="J354" s="1388" t="str">
        <f>_xlfn.IFNA(VLOOKUP(B354,線名!$A$4:$C$689,3,0 ),"")</f>
        <v/>
      </c>
      <c r="K354" s="1372"/>
      <c r="L354" s="1372"/>
      <c r="M354" s="1372"/>
      <c r="N354" s="1372"/>
      <c r="O354" s="1372"/>
      <c r="P354" s="1445"/>
      <c r="Q354" s="1346" t="str">
        <f t="shared" si="56"/>
        <v/>
      </c>
      <c r="R354" s="1466"/>
      <c r="S354" s="1447" t="str">
        <f>_xlfn.IFNA(VLOOKUP(T354,'69線名'!$K$4:$L$114,2, ),"")</f>
        <v/>
      </c>
      <c r="T354" s="1346"/>
      <c r="U354" s="1458">
        <f t="shared" si="54"/>
        <v>0</v>
      </c>
      <c r="V354" s="1438" t="str">
        <f>_xlfn.XLOOKUP(事故!$B354,饋線資料表[饋線
代號],饋線資料表[巡修
部門],"找不到",0)</f>
        <v>找不到</v>
      </c>
      <c r="W354" s="1344"/>
      <c r="X354" s="1346"/>
      <c r="Y354" s="1346"/>
      <c r="Z354" s="1827"/>
      <c r="AA354" s="1353"/>
      <c r="AB354" s="1354"/>
    </row>
    <row r="355" spans="1:28" s="1025" customFormat="1" ht="31.15" customHeight="1">
      <c r="A355" s="1844"/>
      <c r="B355" s="1403"/>
      <c r="C355" s="1478"/>
      <c r="D355" s="1404"/>
      <c r="E355" s="1404"/>
      <c r="F355" s="1404"/>
      <c r="G355" s="1405"/>
      <c r="H355" s="1405">
        <f t="shared" si="55"/>
        <v>0</v>
      </c>
      <c r="I355" s="1451" t="str">
        <f>_xlfn.IFNA(VLOOKUP(B355,線名!$A$2:$B$689,2, ),"")</f>
        <v/>
      </c>
      <c r="J355" s="1391" t="str">
        <f>_xlfn.IFNA(VLOOKUP(B355,線名!$A$4:$C$689,3,0 ),"")</f>
        <v/>
      </c>
      <c r="K355" s="1403"/>
      <c r="L355" s="1403"/>
      <c r="M355" s="1403"/>
      <c r="N355" s="1403"/>
      <c r="O355" s="1403"/>
      <c r="P355" s="1452"/>
      <c r="Q355" s="1361" t="str">
        <f t="shared" si="56"/>
        <v/>
      </c>
      <c r="R355" s="1468"/>
      <c r="S355" s="1454" t="str">
        <f>_xlfn.IFNA(VLOOKUP(T355,'69線名'!$K$4:$L$114,2, ),"")</f>
        <v/>
      </c>
      <c r="T355" s="1361"/>
      <c r="U355" s="1455">
        <f t="shared" si="54"/>
        <v>0</v>
      </c>
      <c r="V355" s="1442" t="str">
        <f>_xlfn.XLOOKUP(事故!$B355,饋線資料表[饋線
代號],饋線資料表[巡修
部門],"找不到",0)</f>
        <v>找不到</v>
      </c>
      <c r="W355" s="1359"/>
      <c r="X355" s="1361"/>
      <c r="Y355" s="1361"/>
      <c r="Z355" s="1834"/>
      <c r="AA355" s="1368"/>
      <c r="AB355" s="1369"/>
    </row>
    <row r="356" spans="1:28" s="1025" customFormat="1" ht="31.15" customHeight="1">
      <c r="A356" s="1843"/>
      <c r="B356" s="1372"/>
      <c r="C356" s="1479"/>
      <c r="D356" s="1395"/>
      <c r="E356" s="1395"/>
      <c r="F356" s="1395"/>
      <c r="G356" s="1371"/>
      <c r="H356" s="1371">
        <f t="shared" si="55"/>
        <v>0</v>
      </c>
      <c r="I356" s="1444" t="str">
        <f>_xlfn.IFNA(VLOOKUP(B356,線名!$A$2:$B$689,2, ),"")</f>
        <v/>
      </c>
      <c r="J356" s="1388" t="str">
        <f>_xlfn.IFNA(VLOOKUP(B356,線名!$A$4:$C$689,3,0 ),"")</f>
        <v/>
      </c>
      <c r="K356" s="1372"/>
      <c r="L356" s="1372"/>
      <c r="M356" s="1372"/>
      <c r="N356" s="1372"/>
      <c r="O356" s="1372"/>
      <c r="P356" s="1445"/>
      <c r="Q356" s="1346" t="str">
        <f t="shared" si="56"/>
        <v/>
      </c>
      <c r="R356" s="1466"/>
      <c r="S356" s="1447" t="str">
        <f>_xlfn.IFNA(VLOOKUP(T356,'69線名'!$K$4:$L$114,2, ),"")</f>
        <v/>
      </c>
      <c r="T356" s="1346"/>
      <c r="U356" s="1458">
        <f t="shared" si="54"/>
        <v>0</v>
      </c>
      <c r="V356" s="1438" t="str">
        <f>_xlfn.XLOOKUP(事故!$B356,饋線資料表[饋線
代號],饋線資料表[巡修
部門],"找不到",0)</f>
        <v>找不到</v>
      </c>
      <c r="W356" s="1344"/>
      <c r="X356" s="1346"/>
      <c r="Y356" s="1346"/>
      <c r="Z356" s="1827"/>
      <c r="AA356" s="1353"/>
      <c r="AB356" s="1354"/>
    </row>
    <row r="357" spans="1:28" s="1025" customFormat="1" ht="31.15" customHeight="1">
      <c r="A357" s="1844"/>
      <c r="B357" s="1403"/>
      <c r="C357" s="1478"/>
      <c r="D357" s="1404"/>
      <c r="E357" s="1404"/>
      <c r="F357" s="1404"/>
      <c r="G357" s="1405"/>
      <c r="H357" s="1405">
        <f t="shared" si="55"/>
        <v>0</v>
      </c>
      <c r="I357" s="1451" t="str">
        <f>_xlfn.IFNA(VLOOKUP(B357,線名!$A$2:$B$689,2, ),"")</f>
        <v/>
      </c>
      <c r="J357" s="1391" t="str">
        <f>_xlfn.IFNA(VLOOKUP(B357,線名!$A$4:$C$689,3,0 ),"")</f>
        <v/>
      </c>
      <c r="K357" s="1403"/>
      <c r="L357" s="1403"/>
      <c r="M357" s="1403"/>
      <c r="N357" s="1403"/>
      <c r="O357" s="1403"/>
      <c r="P357" s="1452"/>
      <c r="Q357" s="1361" t="str">
        <f t="shared" si="56"/>
        <v/>
      </c>
      <c r="R357" s="1468"/>
      <c r="S357" s="1454" t="str">
        <f>_xlfn.IFNA(VLOOKUP(T357,'69線名'!$K$4:$L$114,2, ),"")</f>
        <v/>
      </c>
      <c r="T357" s="1361"/>
      <c r="U357" s="1455">
        <f t="shared" si="54"/>
        <v>0</v>
      </c>
      <c r="V357" s="1442" t="str">
        <f>_xlfn.XLOOKUP(事故!$B357,饋線資料表[饋線
代號],饋線資料表[巡修
部門],"找不到",0)</f>
        <v>找不到</v>
      </c>
      <c r="W357" s="1359"/>
      <c r="X357" s="1361"/>
      <c r="Y357" s="1361"/>
      <c r="Z357" s="1834"/>
      <c r="AA357" s="1368"/>
      <c r="AB357" s="1369"/>
    </row>
    <row r="358" spans="1:28" s="1025" customFormat="1" ht="31.15" customHeight="1">
      <c r="A358" s="1843"/>
      <c r="B358" s="1372"/>
      <c r="C358" s="1479"/>
      <c r="D358" s="1395"/>
      <c r="E358" s="1395"/>
      <c r="F358" s="1395"/>
      <c r="G358" s="1371"/>
      <c r="H358" s="1371">
        <f t="shared" si="55"/>
        <v>0</v>
      </c>
      <c r="I358" s="1444" t="str">
        <f>_xlfn.IFNA(VLOOKUP(B358,線名!$A$2:$B$689,2, ),"")</f>
        <v/>
      </c>
      <c r="J358" s="1388" t="str">
        <f>_xlfn.IFNA(VLOOKUP(B358,線名!$A$4:$C$689,3,0 ),"")</f>
        <v/>
      </c>
      <c r="K358" s="1372"/>
      <c r="L358" s="1372"/>
      <c r="M358" s="1372"/>
      <c r="N358" s="1372"/>
      <c r="O358" s="1372"/>
      <c r="P358" s="1445"/>
      <c r="Q358" s="1346" t="str">
        <f t="shared" si="56"/>
        <v/>
      </c>
      <c r="R358" s="1466"/>
      <c r="S358" s="1447" t="str">
        <f>_xlfn.IFNA(VLOOKUP(T358,'69線名'!$K$4:$L$114,2, ),"")</f>
        <v/>
      </c>
      <c r="T358" s="1346"/>
      <c r="U358" s="1458">
        <f t="shared" si="54"/>
        <v>0</v>
      </c>
      <c r="V358" s="1438" t="str">
        <f>_xlfn.XLOOKUP(事故!$B358,饋線資料表[饋線
代號],饋線資料表[巡修
部門],"找不到",0)</f>
        <v>找不到</v>
      </c>
      <c r="W358" s="1344"/>
      <c r="X358" s="1346"/>
      <c r="Y358" s="1346"/>
      <c r="Z358" s="1827"/>
      <c r="AA358" s="1353"/>
      <c r="AB358" s="1354"/>
    </row>
    <row r="359" spans="1:28" s="1025" customFormat="1" ht="31.15" customHeight="1">
      <c r="A359" s="1844"/>
      <c r="B359" s="1403"/>
      <c r="C359" s="1478"/>
      <c r="D359" s="1404"/>
      <c r="E359" s="1404"/>
      <c r="F359" s="1404"/>
      <c r="G359" s="1405"/>
      <c r="H359" s="1405">
        <f t="shared" si="55"/>
        <v>0</v>
      </c>
      <c r="I359" s="1451" t="str">
        <f>_xlfn.IFNA(VLOOKUP(B359,線名!$A$2:$B$689,2, ),"")</f>
        <v/>
      </c>
      <c r="J359" s="1391" t="str">
        <f>_xlfn.IFNA(VLOOKUP(B359,線名!$A$4:$C$689,3,0 ),"")</f>
        <v/>
      </c>
      <c r="K359" s="1403"/>
      <c r="L359" s="1403"/>
      <c r="M359" s="1403"/>
      <c r="N359" s="1403"/>
      <c r="O359" s="1403"/>
      <c r="P359" s="1452"/>
      <c r="Q359" s="1361" t="str">
        <f t="shared" si="56"/>
        <v/>
      </c>
      <c r="R359" s="1468"/>
      <c r="S359" s="1454" t="str">
        <f>_xlfn.IFNA(VLOOKUP(T359,'69線名'!$K$4:$L$114,2, ),"")</f>
        <v/>
      </c>
      <c r="T359" s="1361"/>
      <c r="U359" s="1455">
        <f t="shared" si="54"/>
        <v>0</v>
      </c>
      <c r="V359" s="1442" t="str">
        <f>_xlfn.XLOOKUP(事故!$B359,饋線資料表[饋線
代號],饋線資料表[巡修
部門],"找不到",0)</f>
        <v>找不到</v>
      </c>
      <c r="W359" s="1359"/>
      <c r="X359" s="1361"/>
      <c r="Y359" s="1361"/>
      <c r="Z359" s="1834"/>
      <c r="AA359" s="1368"/>
      <c r="AB359" s="1369"/>
    </row>
    <row r="360" spans="1:28" s="1025" customFormat="1" ht="31.15" customHeight="1">
      <c r="A360" s="1843"/>
      <c r="B360" s="1372"/>
      <c r="C360" s="1479"/>
      <c r="D360" s="1395"/>
      <c r="E360" s="1395"/>
      <c r="F360" s="1395"/>
      <c r="G360" s="1371"/>
      <c r="H360" s="1371">
        <f t="shared" si="55"/>
        <v>0</v>
      </c>
      <c r="I360" s="1444" t="str">
        <f>_xlfn.IFNA(VLOOKUP(B360,線名!$A$2:$B$689,2, ),"")</f>
        <v/>
      </c>
      <c r="J360" s="1388" t="str">
        <f>_xlfn.IFNA(VLOOKUP(B360,線名!$A$4:$C$689,3,0 ),"")</f>
        <v/>
      </c>
      <c r="K360" s="1372"/>
      <c r="L360" s="1372"/>
      <c r="M360" s="1372"/>
      <c r="N360" s="1372"/>
      <c r="O360" s="1372"/>
      <c r="P360" s="1445"/>
      <c r="Q360" s="1346" t="str">
        <f t="shared" si="56"/>
        <v/>
      </c>
      <c r="R360" s="1466"/>
      <c r="S360" s="1447" t="str">
        <f>_xlfn.IFNA(VLOOKUP(T360,'69線名'!$K$4:$L$114,2, ),"")</f>
        <v/>
      </c>
      <c r="T360" s="1346"/>
      <c r="U360" s="1458">
        <f t="shared" si="54"/>
        <v>0</v>
      </c>
      <c r="V360" s="1438" t="str">
        <f>_xlfn.XLOOKUP(事故!$B360,饋線資料表[饋線
代號],饋線資料表[巡修
部門],"找不到",0)</f>
        <v>找不到</v>
      </c>
      <c r="W360" s="1344"/>
      <c r="X360" s="1346"/>
      <c r="Y360" s="1346"/>
      <c r="Z360" s="1827"/>
      <c r="AA360" s="1353"/>
      <c r="AB360" s="1354"/>
    </row>
    <row r="361" spans="1:28" s="1025" customFormat="1" ht="31.15" customHeight="1">
      <c r="A361" s="1844"/>
      <c r="B361" s="1403"/>
      <c r="C361" s="1478"/>
      <c r="D361" s="1404"/>
      <c r="E361" s="1404"/>
      <c r="F361" s="1404"/>
      <c r="G361" s="1405"/>
      <c r="H361" s="1405">
        <f t="shared" si="55"/>
        <v>0</v>
      </c>
      <c r="I361" s="1451" t="str">
        <f>_xlfn.IFNA(VLOOKUP(B361,線名!$A$2:$B$689,2, ),"")</f>
        <v/>
      </c>
      <c r="J361" s="1391" t="str">
        <f>_xlfn.IFNA(VLOOKUP(B361,線名!$A$4:$C$689,3,0 ),"")</f>
        <v/>
      </c>
      <c r="K361" s="1403"/>
      <c r="L361" s="1403"/>
      <c r="M361" s="1403"/>
      <c r="N361" s="1403"/>
      <c r="O361" s="1403"/>
      <c r="P361" s="1452"/>
      <c r="Q361" s="1361" t="str">
        <f t="shared" si="56"/>
        <v/>
      </c>
      <c r="R361" s="1468"/>
      <c r="S361" s="1454" t="str">
        <f>_xlfn.IFNA(VLOOKUP(T361,'69線名'!$K$4:$L$114,2, ),"")</f>
        <v/>
      </c>
      <c r="T361" s="1361"/>
      <c r="U361" s="1455">
        <f t="shared" si="54"/>
        <v>0</v>
      </c>
      <c r="V361" s="1442" t="str">
        <f>_xlfn.XLOOKUP(事故!$B361,饋線資料表[饋線
代號],饋線資料表[巡修
部門],"找不到",0)</f>
        <v>找不到</v>
      </c>
      <c r="W361" s="1359"/>
      <c r="X361" s="1361"/>
      <c r="Y361" s="1361"/>
      <c r="Z361" s="1834"/>
      <c r="AA361" s="1368"/>
      <c r="AB361" s="1369"/>
    </row>
    <row r="362" spans="1:28" s="1025" customFormat="1" ht="31.15" customHeight="1">
      <c r="A362" s="1843"/>
      <c r="B362" s="1372"/>
      <c r="C362" s="1479"/>
      <c r="D362" s="1395"/>
      <c r="E362" s="1395"/>
      <c r="F362" s="1395"/>
      <c r="G362" s="1371"/>
      <c r="H362" s="1371">
        <f t="shared" si="55"/>
        <v>0</v>
      </c>
      <c r="I362" s="1444" t="str">
        <f>_xlfn.IFNA(VLOOKUP(B362,線名!$A$2:$B$689,2, ),"")</f>
        <v/>
      </c>
      <c r="J362" s="1388" t="str">
        <f>_xlfn.IFNA(VLOOKUP(B362,線名!$A$4:$C$689,3,0 ),"")</f>
        <v/>
      </c>
      <c r="K362" s="1372"/>
      <c r="L362" s="1372"/>
      <c r="M362" s="1372"/>
      <c r="N362" s="1372"/>
      <c r="O362" s="1372"/>
      <c r="P362" s="1445"/>
      <c r="Q362" s="1346" t="str">
        <f t="shared" si="56"/>
        <v/>
      </c>
      <c r="R362" s="1466"/>
      <c r="S362" s="1447" t="str">
        <f>_xlfn.IFNA(VLOOKUP(T362,'69線名'!$K$4:$L$114,2, ),"")</f>
        <v/>
      </c>
      <c r="T362" s="1346"/>
      <c r="U362" s="1458">
        <f t="shared" si="54"/>
        <v>0</v>
      </c>
      <c r="V362" s="1438" t="str">
        <f>_xlfn.XLOOKUP(事故!$B362,饋線資料表[饋線
代號],饋線資料表[巡修
部門],"找不到",0)</f>
        <v>找不到</v>
      </c>
      <c r="W362" s="1344"/>
      <c r="X362" s="1346"/>
      <c r="Y362" s="1346"/>
      <c r="Z362" s="1827"/>
      <c r="AA362" s="1353"/>
      <c r="AB362" s="1354"/>
    </row>
    <row r="363" spans="1:28" s="1025" customFormat="1" ht="31.15" customHeight="1">
      <c r="A363" s="1844"/>
      <c r="B363" s="1403"/>
      <c r="C363" s="1478"/>
      <c r="D363" s="1404"/>
      <c r="E363" s="1404"/>
      <c r="F363" s="1404"/>
      <c r="G363" s="1405"/>
      <c r="H363" s="1405">
        <f t="shared" si="55"/>
        <v>0</v>
      </c>
      <c r="I363" s="1451" t="str">
        <f>_xlfn.IFNA(VLOOKUP(B363,線名!$A$2:$B$689,2, ),"")</f>
        <v/>
      </c>
      <c r="J363" s="1391" t="str">
        <f>_xlfn.IFNA(VLOOKUP(B363,線名!$A$4:$C$689,3,0 ),"")</f>
        <v/>
      </c>
      <c r="K363" s="1403"/>
      <c r="L363" s="1403"/>
      <c r="M363" s="1403"/>
      <c r="N363" s="1403"/>
      <c r="O363" s="1403"/>
      <c r="P363" s="1452"/>
      <c r="Q363" s="1361" t="str">
        <f t="shared" si="56"/>
        <v/>
      </c>
      <c r="R363" s="1468"/>
      <c r="S363" s="1454" t="str">
        <f>_xlfn.IFNA(VLOOKUP(T363,'69線名'!$K$4:$L$114,2, ),"")</f>
        <v/>
      </c>
      <c r="T363" s="1361"/>
      <c r="U363" s="1455">
        <f t="shared" si="54"/>
        <v>0</v>
      </c>
      <c r="V363" s="1442" t="str">
        <f>_xlfn.XLOOKUP(事故!$B363,饋線資料表[饋線
代號],饋線資料表[巡修
部門],"找不到",0)</f>
        <v>找不到</v>
      </c>
      <c r="W363" s="1359"/>
      <c r="X363" s="1361"/>
      <c r="Y363" s="1361"/>
      <c r="Z363" s="1834"/>
      <c r="AA363" s="1368"/>
      <c r="AB363" s="1369"/>
    </row>
    <row r="364" spans="1:28" s="1025" customFormat="1" ht="31.15" customHeight="1">
      <c r="A364" s="1843"/>
      <c r="B364" s="1372"/>
      <c r="C364" s="1479"/>
      <c r="D364" s="1395"/>
      <c r="E364" s="1395"/>
      <c r="F364" s="1395"/>
      <c r="G364" s="1371"/>
      <c r="H364" s="1371">
        <f t="shared" si="55"/>
        <v>0</v>
      </c>
      <c r="I364" s="1444" t="str">
        <f>_xlfn.IFNA(VLOOKUP(B364,線名!$A$2:$B$689,2, ),"")</f>
        <v/>
      </c>
      <c r="J364" s="1388" t="str">
        <f>_xlfn.IFNA(VLOOKUP(B364,線名!$A$4:$C$689,3,0 ),"")</f>
        <v/>
      </c>
      <c r="K364" s="1372"/>
      <c r="L364" s="1372"/>
      <c r="M364" s="1372"/>
      <c r="N364" s="1372"/>
      <c r="O364" s="1372"/>
      <c r="P364" s="1445"/>
      <c r="Q364" s="1346" t="str">
        <f t="shared" si="56"/>
        <v/>
      </c>
      <c r="R364" s="1466"/>
      <c r="S364" s="1447" t="str">
        <f>_xlfn.IFNA(VLOOKUP(T364,'69線名'!$K$4:$L$114,2, ),"")</f>
        <v/>
      </c>
      <c r="T364" s="1346"/>
      <c r="U364" s="1458">
        <f t="shared" si="54"/>
        <v>0</v>
      </c>
      <c r="V364" s="1438" t="str">
        <f>_xlfn.XLOOKUP(事故!$B364,饋線資料表[饋線
代號],饋線資料表[巡修
部門],"找不到",0)</f>
        <v>找不到</v>
      </c>
      <c r="W364" s="1344"/>
      <c r="X364" s="1346"/>
      <c r="Y364" s="1346"/>
      <c r="Z364" s="1827"/>
      <c r="AA364" s="1353"/>
      <c r="AB364" s="1354"/>
    </row>
    <row r="365" spans="1:28" s="1025" customFormat="1" ht="31.15" customHeight="1">
      <c r="A365" s="1844"/>
      <c r="B365" s="1403"/>
      <c r="C365" s="1478"/>
      <c r="D365" s="1404"/>
      <c r="E365" s="1404"/>
      <c r="F365" s="1404"/>
      <c r="G365" s="1405"/>
      <c r="H365" s="1405">
        <f t="shared" si="55"/>
        <v>0</v>
      </c>
      <c r="I365" s="1451" t="str">
        <f>_xlfn.IFNA(VLOOKUP(B365,線名!$A$2:$B$689,2, ),"")</f>
        <v/>
      </c>
      <c r="J365" s="1391" t="str">
        <f>_xlfn.IFNA(VLOOKUP(B365,線名!$A$4:$C$689,3,0 ),"")</f>
        <v/>
      </c>
      <c r="K365" s="1403"/>
      <c r="L365" s="1403"/>
      <c r="M365" s="1403"/>
      <c r="N365" s="1403"/>
      <c r="O365" s="1403"/>
      <c r="P365" s="1452"/>
      <c r="Q365" s="1361" t="str">
        <f t="shared" si="56"/>
        <v/>
      </c>
      <c r="R365" s="1468"/>
      <c r="S365" s="1454" t="str">
        <f>_xlfn.IFNA(VLOOKUP(T365,'69線名'!$K$4:$L$114,2, ),"")</f>
        <v/>
      </c>
      <c r="T365" s="1361"/>
      <c r="U365" s="1455">
        <f t="shared" si="54"/>
        <v>0</v>
      </c>
      <c r="V365" s="1442" t="str">
        <f>_xlfn.XLOOKUP(事故!$B365,饋線資料表[饋線
代號],饋線資料表[巡修
部門],"找不到",0)</f>
        <v>找不到</v>
      </c>
      <c r="W365" s="1359"/>
      <c r="X365" s="1361"/>
      <c r="Y365" s="1361"/>
      <c r="Z365" s="1834"/>
      <c r="AA365" s="1368"/>
      <c r="AB365" s="1369"/>
    </row>
    <row r="366" spans="1:28" s="1025" customFormat="1" ht="31.15" customHeight="1">
      <c r="A366" s="1843"/>
      <c r="B366" s="1372"/>
      <c r="C366" s="1479"/>
      <c r="D366" s="1395"/>
      <c r="E366" s="1395"/>
      <c r="F366" s="1395"/>
      <c r="G366" s="1371"/>
      <c r="H366" s="1371">
        <f t="shared" ref="H366:H385" si="57">G366*U366</f>
        <v>0</v>
      </c>
      <c r="I366" s="1444" t="str">
        <f>_xlfn.IFNA(VLOOKUP(B366,線名!$A$2:$B$689,2, ),"")</f>
        <v/>
      </c>
      <c r="J366" s="1388" t="str">
        <f>_xlfn.IFNA(VLOOKUP(B366,線名!$A$4:$C$689,3,0 ),"")</f>
        <v/>
      </c>
      <c r="K366" s="1372"/>
      <c r="L366" s="1372"/>
      <c r="M366" s="1372"/>
      <c r="N366" s="1372"/>
      <c r="O366" s="1372"/>
      <c r="P366" s="1445"/>
      <c r="Q366" s="1346" t="str">
        <f t="shared" si="56"/>
        <v/>
      </c>
      <c r="R366" s="1466"/>
      <c r="S366" s="1447" t="str">
        <f>_xlfn.IFNA(VLOOKUP(T366,'69線名'!$K$4:$L$114,2, ),"")</f>
        <v/>
      </c>
      <c r="T366" s="1346"/>
      <c r="U366" s="1458">
        <f t="shared" si="54"/>
        <v>0</v>
      </c>
      <c r="V366" s="1438" t="str">
        <f>_xlfn.XLOOKUP(事故!$B366,饋線資料表[饋線
代號],饋線資料表[巡修
部門],"找不到",0)</f>
        <v>找不到</v>
      </c>
      <c r="W366" s="1344"/>
      <c r="X366" s="1346"/>
      <c r="Y366" s="1346"/>
      <c r="Z366" s="1827"/>
      <c r="AA366" s="1353"/>
      <c r="AB366" s="1354"/>
    </row>
    <row r="367" spans="1:28" s="1025" customFormat="1" ht="31.15" customHeight="1">
      <c r="A367" s="1844"/>
      <c r="B367" s="1403"/>
      <c r="C367" s="1478"/>
      <c r="D367" s="1404"/>
      <c r="E367" s="1404"/>
      <c r="F367" s="1404"/>
      <c r="G367" s="1405"/>
      <c r="H367" s="1405">
        <f t="shared" si="57"/>
        <v>0</v>
      </c>
      <c r="I367" s="1451" t="str">
        <f>_xlfn.IFNA(VLOOKUP(B367,線名!$A$2:$B$689,2, ),"")</f>
        <v/>
      </c>
      <c r="J367" s="1391" t="str">
        <f>_xlfn.IFNA(VLOOKUP(B367,線名!$A$4:$C$689,3,0 ),"")</f>
        <v/>
      </c>
      <c r="K367" s="1403"/>
      <c r="L367" s="1403"/>
      <c r="M367" s="1403"/>
      <c r="N367" s="1403"/>
      <c r="O367" s="1403"/>
      <c r="P367" s="1452"/>
      <c r="Q367" s="1361" t="str">
        <f t="shared" si="56"/>
        <v/>
      </c>
      <c r="R367" s="1468"/>
      <c r="S367" s="1454" t="str">
        <f>_xlfn.IFNA(VLOOKUP(T367,'69線名'!$K$4:$L$114,2, ),"")</f>
        <v/>
      </c>
      <c r="T367" s="1361"/>
      <c r="U367" s="1455">
        <f t="shared" si="54"/>
        <v>0</v>
      </c>
      <c r="V367" s="1442" t="str">
        <f>_xlfn.XLOOKUP(事故!$B367,饋線資料表[饋線
代號],饋線資料表[巡修
部門],"找不到",0)</f>
        <v>找不到</v>
      </c>
      <c r="W367" s="1359"/>
      <c r="X367" s="1361"/>
      <c r="Y367" s="1361"/>
      <c r="Z367" s="1834"/>
      <c r="AA367" s="1368"/>
      <c r="AB367" s="1369"/>
    </row>
    <row r="368" spans="1:28" s="1025" customFormat="1" ht="31.15" customHeight="1">
      <c r="A368" s="1843"/>
      <c r="B368" s="1372"/>
      <c r="C368" s="1479"/>
      <c r="D368" s="1395"/>
      <c r="E368" s="1395"/>
      <c r="F368" s="1395"/>
      <c r="G368" s="1371"/>
      <c r="H368" s="1371">
        <f t="shared" si="57"/>
        <v>0</v>
      </c>
      <c r="I368" s="1444" t="str">
        <f>_xlfn.IFNA(VLOOKUP(B368,線名!$A$2:$B$689,2, ),"")</f>
        <v/>
      </c>
      <c r="J368" s="1388" t="str">
        <f>_xlfn.IFNA(VLOOKUP(B368,線名!$A$4:$C$689,3,0 ),"")</f>
        <v/>
      </c>
      <c r="K368" s="1372"/>
      <c r="L368" s="1372"/>
      <c r="M368" s="1372"/>
      <c r="N368" s="1372"/>
      <c r="O368" s="1372"/>
      <c r="P368" s="1445"/>
      <c r="Q368" s="1346" t="str">
        <f t="shared" si="56"/>
        <v/>
      </c>
      <c r="R368" s="1466"/>
      <c r="S368" s="1447" t="str">
        <f>_xlfn.IFNA(VLOOKUP(T368,'69線名'!$K$4:$L$114,2, ),"")</f>
        <v/>
      </c>
      <c r="T368" s="1346"/>
      <c r="U368" s="1458">
        <f t="shared" si="54"/>
        <v>0</v>
      </c>
      <c r="V368" s="1438" t="str">
        <f>_xlfn.XLOOKUP(事故!$B368,饋線資料表[饋線
代號],饋線資料表[巡修
部門],"找不到",0)</f>
        <v>找不到</v>
      </c>
      <c r="W368" s="1344"/>
      <c r="X368" s="1346"/>
      <c r="Y368" s="1346"/>
      <c r="Z368" s="1827"/>
      <c r="AA368" s="1353"/>
      <c r="AB368" s="1354"/>
    </row>
    <row r="369" spans="1:28" s="1025" customFormat="1" ht="31.15" customHeight="1">
      <c r="A369" s="1844"/>
      <c r="B369" s="1403"/>
      <c r="C369" s="1478"/>
      <c r="D369" s="1404"/>
      <c r="E369" s="1404"/>
      <c r="F369" s="1404"/>
      <c r="G369" s="1405"/>
      <c r="H369" s="1405">
        <f t="shared" si="57"/>
        <v>0</v>
      </c>
      <c r="I369" s="1451" t="str">
        <f>_xlfn.IFNA(VLOOKUP(B369,線名!$A$2:$B$689,2, ),"")</f>
        <v/>
      </c>
      <c r="J369" s="1391" t="str">
        <f>_xlfn.IFNA(VLOOKUP(B369,線名!$A$4:$C$689,3,0 ),"")</f>
        <v/>
      </c>
      <c r="K369" s="1403"/>
      <c r="L369" s="1403"/>
      <c r="M369" s="1403"/>
      <c r="N369" s="1403"/>
      <c r="O369" s="1403"/>
      <c r="P369" s="1452"/>
      <c r="Q369" s="1361" t="str">
        <f t="shared" si="56"/>
        <v/>
      </c>
      <c r="R369" s="1468"/>
      <c r="S369" s="1454" t="str">
        <f>_xlfn.IFNA(VLOOKUP(T369,'69線名'!$K$4:$L$114,2, ),"")</f>
        <v/>
      </c>
      <c r="T369" s="1361"/>
      <c r="U369" s="1455">
        <f t="shared" si="54"/>
        <v>0</v>
      </c>
      <c r="V369" s="1442" t="str">
        <f>_xlfn.XLOOKUP(事故!$B369,饋線資料表[饋線
代號],饋線資料表[巡修
部門],"找不到",0)</f>
        <v>找不到</v>
      </c>
      <c r="W369" s="1359"/>
      <c r="X369" s="1361"/>
      <c r="Y369" s="1361"/>
      <c r="Z369" s="1834"/>
      <c r="AA369" s="1368"/>
      <c r="AB369" s="1369"/>
    </row>
    <row r="370" spans="1:28" s="1025" customFormat="1" ht="31.15" customHeight="1">
      <c r="A370" s="1843"/>
      <c r="B370" s="1372"/>
      <c r="C370" s="1479"/>
      <c r="D370" s="1395"/>
      <c r="E370" s="1395"/>
      <c r="F370" s="1395"/>
      <c r="G370" s="1371"/>
      <c r="H370" s="1371">
        <f t="shared" si="57"/>
        <v>0</v>
      </c>
      <c r="I370" s="1444" t="str">
        <f>_xlfn.IFNA(VLOOKUP(B370,線名!$A$2:$B$689,2, ),"")</f>
        <v/>
      </c>
      <c r="J370" s="1388" t="str">
        <f>_xlfn.IFNA(VLOOKUP(B370,線名!$A$4:$C$689,3,0 ),"")</f>
        <v/>
      </c>
      <c r="K370" s="1372"/>
      <c r="L370" s="1372"/>
      <c r="M370" s="1372"/>
      <c r="N370" s="1372"/>
      <c r="O370" s="1372"/>
      <c r="P370" s="1445"/>
      <c r="Q370" s="1346" t="str">
        <f t="shared" si="56"/>
        <v/>
      </c>
      <c r="R370" s="1466"/>
      <c r="S370" s="1447" t="str">
        <f>_xlfn.IFNA(VLOOKUP(T370,'69線名'!$K$4:$L$114,2, ),"")</f>
        <v/>
      </c>
      <c r="T370" s="1346"/>
      <c r="U370" s="1458">
        <f t="shared" si="54"/>
        <v>0</v>
      </c>
      <c r="V370" s="1438" t="str">
        <f>_xlfn.XLOOKUP(事故!$B370,饋線資料表[饋線
代號],饋線資料表[巡修
部門],"找不到",0)</f>
        <v>找不到</v>
      </c>
      <c r="W370" s="1344"/>
      <c r="X370" s="1346"/>
      <c r="Y370" s="1346"/>
      <c r="Z370" s="1827"/>
      <c r="AA370" s="1353"/>
      <c r="AB370" s="1354"/>
    </row>
    <row r="371" spans="1:28" s="1025" customFormat="1" ht="31.15" customHeight="1">
      <c r="A371" s="1844"/>
      <c r="B371" s="1403"/>
      <c r="C371" s="1478"/>
      <c r="D371" s="1404"/>
      <c r="E371" s="1404"/>
      <c r="F371" s="1404"/>
      <c r="G371" s="1405"/>
      <c r="H371" s="1405">
        <f t="shared" si="57"/>
        <v>0</v>
      </c>
      <c r="I371" s="1451" t="str">
        <f>_xlfn.IFNA(VLOOKUP(B371,線名!$A$2:$B$689,2, ),"")</f>
        <v/>
      </c>
      <c r="J371" s="1391" t="str">
        <f>_xlfn.IFNA(VLOOKUP(B371,線名!$A$4:$C$689,3,0 ),"")</f>
        <v/>
      </c>
      <c r="K371" s="1403"/>
      <c r="L371" s="1403"/>
      <c r="M371" s="1403"/>
      <c r="N371" s="1403"/>
      <c r="O371" s="1403"/>
      <c r="P371" s="1452"/>
      <c r="Q371" s="1361" t="str">
        <f t="shared" si="56"/>
        <v/>
      </c>
      <c r="R371" s="1468"/>
      <c r="S371" s="1454" t="str">
        <f>_xlfn.IFNA(VLOOKUP(T371,'69線名'!$K$4:$L$114,2, ),"")</f>
        <v/>
      </c>
      <c r="T371" s="1361"/>
      <c r="U371" s="1455">
        <f t="shared" si="54"/>
        <v>0</v>
      </c>
      <c r="V371" s="1442" t="str">
        <f>_xlfn.XLOOKUP(事故!$B371,饋線資料表[饋線
代號],饋線資料表[巡修
部門],"找不到",0)</f>
        <v>找不到</v>
      </c>
      <c r="W371" s="1359"/>
      <c r="X371" s="1361"/>
      <c r="Y371" s="1361"/>
      <c r="Z371" s="1834"/>
      <c r="AA371" s="1368"/>
      <c r="AB371" s="1369"/>
    </row>
    <row r="372" spans="1:28" s="1025" customFormat="1" ht="31.15" customHeight="1">
      <c r="A372" s="1843"/>
      <c r="B372" s="1372"/>
      <c r="C372" s="1479"/>
      <c r="D372" s="1395"/>
      <c r="E372" s="1395"/>
      <c r="F372" s="1395"/>
      <c r="G372" s="1371"/>
      <c r="H372" s="1371">
        <f t="shared" si="57"/>
        <v>0</v>
      </c>
      <c r="I372" s="1444" t="str">
        <f>_xlfn.IFNA(VLOOKUP(B372,線名!$A$2:$B$689,2, ),"")</f>
        <v/>
      </c>
      <c r="J372" s="1388" t="str">
        <f>_xlfn.IFNA(VLOOKUP(B372,線名!$A$4:$C$689,3,0 ),"")</f>
        <v/>
      </c>
      <c r="K372" s="1372"/>
      <c r="L372" s="1372"/>
      <c r="M372" s="1372"/>
      <c r="N372" s="1372"/>
      <c r="O372" s="1372"/>
      <c r="P372" s="1445"/>
      <c r="Q372" s="1346" t="str">
        <f t="shared" si="56"/>
        <v/>
      </c>
      <c r="R372" s="1466"/>
      <c r="S372" s="1447" t="str">
        <f>_xlfn.IFNA(VLOOKUP(T372,'69線名'!$K$4:$L$114,2, ),"")</f>
        <v/>
      </c>
      <c r="T372" s="1346"/>
      <c r="U372" s="1458">
        <f t="shared" si="54"/>
        <v>0</v>
      </c>
      <c r="V372" s="1438" t="str">
        <f>_xlfn.XLOOKUP(事故!$B372,饋線資料表[饋線
代號],饋線資料表[巡修
部門],"找不到",0)</f>
        <v>找不到</v>
      </c>
      <c r="W372" s="1344"/>
      <c r="X372" s="1346"/>
      <c r="Y372" s="1346"/>
      <c r="Z372" s="1827"/>
      <c r="AA372" s="1353"/>
      <c r="AB372" s="1354"/>
    </row>
    <row r="373" spans="1:28" s="1025" customFormat="1" ht="31.15" customHeight="1">
      <c r="A373" s="1844"/>
      <c r="B373" s="1403"/>
      <c r="C373" s="1478"/>
      <c r="D373" s="1404"/>
      <c r="E373" s="1404"/>
      <c r="F373" s="1404"/>
      <c r="G373" s="1405"/>
      <c r="H373" s="1405">
        <f t="shared" si="57"/>
        <v>0</v>
      </c>
      <c r="I373" s="1451" t="str">
        <f>_xlfn.IFNA(VLOOKUP(B373,線名!$A$2:$B$689,2, ),"")</f>
        <v/>
      </c>
      <c r="J373" s="1391" t="str">
        <f>_xlfn.IFNA(VLOOKUP(B373,線名!$A$4:$C$689,3,0 ),"")</f>
        <v/>
      </c>
      <c r="K373" s="1403"/>
      <c r="L373" s="1403"/>
      <c r="M373" s="1403"/>
      <c r="N373" s="1403"/>
      <c r="O373" s="1403"/>
      <c r="P373" s="1452"/>
      <c r="Q373" s="1361" t="str">
        <f t="shared" si="56"/>
        <v/>
      </c>
      <c r="R373" s="1468"/>
      <c r="S373" s="1454" t="str">
        <f>_xlfn.IFNA(VLOOKUP(T373,'69線名'!$K$4:$L$114,2, ),"")</f>
        <v/>
      </c>
      <c r="T373" s="1361"/>
      <c r="U373" s="1455">
        <f t="shared" si="54"/>
        <v>0</v>
      </c>
      <c r="V373" s="1442" t="str">
        <f>_xlfn.XLOOKUP(事故!$B373,饋線資料表[饋線
代號],饋線資料表[巡修
部門],"找不到",0)</f>
        <v>找不到</v>
      </c>
      <c r="W373" s="1359"/>
      <c r="X373" s="1361"/>
      <c r="Y373" s="1361"/>
      <c r="Z373" s="1834"/>
      <c r="AA373" s="1368"/>
      <c r="AB373" s="1369"/>
    </row>
    <row r="374" spans="1:28" s="1025" customFormat="1" ht="31.15" customHeight="1">
      <c r="A374" s="1843"/>
      <c r="B374" s="1372"/>
      <c r="C374" s="1479"/>
      <c r="D374" s="1395"/>
      <c r="E374" s="1395"/>
      <c r="F374" s="1395"/>
      <c r="G374" s="1371"/>
      <c r="H374" s="1371">
        <f t="shared" si="57"/>
        <v>0</v>
      </c>
      <c r="I374" s="1444" t="str">
        <f>_xlfn.IFNA(VLOOKUP(B374,線名!$A$2:$B$689,2, ),"")</f>
        <v/>
      </c>
      <c r="J374" s="1388" t="str">
        <f>_xlfn.IFNA(VLOOKUP(B374,線名!$A$4:$C$689,3,0 ),"")</f>
        <v/>
      </c>
      <c r="K374" s="1372"/>
      <c r="L374" s="1372"/>
      <c r="M374" s="1372"/>
      <c r="N374" s="1372"/>
      <c r="O374" s="1372"/>
      <c r="P374" s="1445"/>
      <c r="Q374" s="1346" t="str">
        <f t="shared" si="56"/>
        <v/>
      </c>
      <c r="R374" s="1466"/>
      <c r="S374" s="1447" t="str">
        <f>_xlfn.IFNA(VLOOKUP(T374,'69線名'!$K$4:$L$114,2, ),"")</f>
        <v/>
      </c>
      <c r="T374" s="1346"/>
      <c r="U374" s="1458">
        <f t="shared" si="54"/>
        <v>0</v>
      </c>
      <c r="V374" s="1438" t="str">
        <f>_xlfn.XLOOKUP(事故!$B374,饋線資料表[饋線
代號],饋線資料表[巡修
部門],"找不到",0)</f>
        <v>找不到</v>
      </c>
      <c r="W374" s="1344"/>
      <c r="X374" s="1346"/>
      <c r="Y374" s="1346"/>
      <c r="Z374" s="1827"/>
      <c r="AA374" s="1353"/>
      <c r="AB374" s="1354"/>
    </row>
    <row r="375" spans="1:28" s="1025" customFormat="1" ht="31.15" customHeight="1">
      <c r="A375" s="1844"/>
      <c r="B375" s="1403"/>
      <c r="C375" s="1478"/>
      <c r="D375" s="1404"/>
      <c r="E375" s="1404"/>
      <c r="F375" s="1404"/>
      <c r="G375" s="1405"/>
      <c r="H375" s="1405">
        <f t="shared" si="57"/>
        <v>0</v>
      </c>
      <c r="I375" s="1451" t="str">
        <f>_xlfn.IFNA(VLOOKUP(B375,線名!$A$2:$B$689,2, ),"")</f>
        <v/>
      </c>
      <c r="J375" s="1391" t="str">
        <f>_xlfn.IFNA(VLOOKUP(B375,線名!$A$4:$C$689,3,0 ),"")</f>
        <v/>
      </c>
      <c r="K375" s="1403"/>
      <c r="L375" s="1403"/>
      <c r="M375" s="1403"/>
      <c r="N375" s="1403"/>
      <c r="O375" s="1403"/>
      <c r="P375" s="1452"/>
      <c r="Q375" s="1361" t="str">
        <f t="shared" si="56"/>
        <v/>
      </c>
      <c r="R375" s="1468"/>
      <c r="S375" s="1454" t="str">
        <f>_xlfn.IFNA(VLOOKUP(T375,'69線名'!$K$4:$L$114,2, ),"")</f>
        <v/>
      </c>
      <c r="T375" s="1361"/>
      <c r="U375" s="1455">
        <f t="shared" si="54"/>
        <v>0</v>
      </c>
      <c r="V375" s="1442" t="str">
        <f>_xlfn.XLOOKUP(事故!$B375,饋線資料表[饋線
代號],饋線資料表[巡修
部門],"找不到",0)</f>
        <v>找不到</v>
      </c>
      <c r="W375" s="1359"/>
      <c r="X375" s="1361"/>
      <c r="Y375" s="1361"/>
      <c r="Z375" s="1834"/>
      <c r="AA375" s="1368"/>
      <c r="AB375" s="1369"/>
    </row>
    <row r="376" spans="1:28" s="1025" customFormat="1" ht="31.15" customHeight="1">
      <c r="A376" s="1843"/>
      <c r="B376" s="1372"/>
      <c r="C376" s="1479"/>
      <c r="D376" s="1395"/>
      <c r="E376" s="1395"/>
      <c r="F376" s="1395"/>
      <c r="G376" s="1371"/>
      <c r="H376" s="1371">
        <f t="shared" si="57"/>
        <v>0</v>
      </c>
      <c r="I376" s="1444" t="str">
        <f>_xlfn.IFNA(VLOOKUP(B376,線名!$A$2:$B$689,2, ),"")</f>
        <v/>
      </c>
      <c r="J376" s="1388" t="str">
        <f>_xlfn.IFNA(VLOOKUP(B376,線名!$A$4:$C$689,3,0 ),"")</f>
        <v/>
      </c>
      <c r="K376" s="1372"/>
      <c r="L376" s="1372"/>
      <c r="M376" s="1372"/>
      <c r="N376" s="1372"/>
      <c r="O376" s="1372"/>
      <c r="P376" s="1445"/>
      <c r="Q376" s="1346" t="str">
        <f t="shared" si="56"/>
        <v/>
      </c>
      <c r="R376" s="1466"/>
      <c r="S376" s="1447" t="str">
        <f>_xlfn.IFNA(VLOOKUP(T376,'69線名'!$K$4:$L$114,2, ),"")</f>
        <v/>
      </c>
      <c r="T376" s="1346"/>
      <c r="U376" s="1458">
        <f t="shared" si="54"/>
        <v>0</v>
      </c>
      <c r="V376" s="1438" t="str">
        <f>_xlfn.XLOOKUP(事故!$B376,饋線資料表[饋線
代號],饋線資料表[巡修
部門],"找不到",0)</f>
        <v>找不到</v>
      </c>
      <c r="W376" s="1344"/>
      <c r="X376" s="1346"/>
      <c r="Y376" s="1346"/>
      <c r="Z376" s="1827"/>
      <c r="AA376" s="1353"/>
      <c r="AB376" s="1354"/>
    </row>
    <row r="377" spans="1:28" s="1025" customFormat="1" ht="31.15" customHeight="1">
      <c r="A377" s="1844"/>
      <c r="B377" s="1403"/>
      <c r="C377" s="1478"/>
      <c r="D377" s="1404"/>
      <c r="E377" s="1404"/>
      <c r="F377" s="1404"/>
      <c r="G377" s="1405"/>
      <c r="H377" s="1405">
        <f t="shared" si="57"/>
        <v>0</v>
      </c>
      <c r="I377" s="1451" t="str">
        <f>_xlfn.IFNA(VLOOKUP(B377,線名!$A$2:$B$689,2, ),"")</f>
        <v/>
      </c>
      <c r="J377" s="1391" t="str">
        <f>_xlfn.IFNA(VLOOKUP(B377,線名!$A$4:$C$689,3,0 ),"")</f>
        <v/>
      </c>
      <c r="K377" s="1403"/>
      <c r="L377" s="1403"/>
      <c r="M377" s="1403"/>
      <c r="N377" s="1403"/>
      <c r="O377" s="1403"/>
      <c r="P377" s="1452"/>
      <c r="Q377" s="1361" t="str">
        <f t="shared" si="56"/>
        <v/>
      </c>
      <c r="R377" s="1468"/>
      <c r="S377" s="1454" t="str">
        <f>_xlfn.IFNA(VLOOKUP(T377,'69線名'!$K$4:$L$114,2, ),"")</f>
        <v/>
      </c>
      <c r="T377" s="1361"/>
      <c r="U377" s="1455">
        <f t="shared" si="54"/>
        <v>0</v>
      </c>
      <c r="V377" s="1442" t="str">
        <f>_xlfn.XLOOKUP(事故!$B377,饋線資料表[饋線
代號],饋線資料表[巡修
部門],"找不到",0)</f>
        <v>找不到</v>
      </c>
      <c r="W377" s="1359"/>
      <c r="X377" s="1361"/>
      <c r="Y377" s="1361"/>
      <c r="Z377" s="1834"/>
      <c r="AA377" s="1368"/>
      <c r="AB377" s="1369"/>
    </row>
    <row r="378" spans="1:28" s="1025" customFormat="1" ht="31.15" customHeight="1">
      <c r="A378" s="1843"/>
      <c r="B378" s="1372"/>
      <c r="C378" s="1479"/>
      <c r="D378" s="1395"/>
      <c r="E378" s="1395"/>
      <c r="F378" s="1395"/>
      <c r="G378" s="1371"/>
      <c r="H378" s="1371">
        <f t="shared" si="57"/>
        <v>0</v>
      </c>
      <c r="I378" s="1444" t="str">
        <f>_xlfn.IFNA(VLOOKUP(B378,線名!$A$2:$B$689,2, ),"")</f>
        <v/>
      </c>
      <c r="J378" s="1388" t="str">
        <f>_xlfn.IFNA(VLOOKUP(B378,線名!$A$4:$C$689,3,0 ),"")</f>
        <v/>
      </c>
      <c r="K378" s="1372"/>
      <c r="L378" s="1372"/>
      <c r="M378" s="1372"/>
      <c r="N378" s="1372"/>
      <c r="O378" s="1372"/>
      <c r="P378" s="1445"/>
      <c r="Q378" s="1346" t="str">
        <f t="shared" si="56"/>
        <v/>
      </c>
      <c r="R378" s="1466"/>
      <c r="S378" s="1447" t="str">
        <f>_xlfn.IFNA(VLOOKUP(T378,'69線名'!$K$4:$L$114,2, ),"")</f>
        <v/>
      </c>
      <c r="T378" s="1346"/>
      <c r="U378" s="1458">
        <f t="shared" si="54"/>
        <v>0</v>
      </c>
      <c r="V378" s="1438" t="str">
        <f>_xlfn.XLOOKUP(事故!$B378,饋線資料表[饋線
代號],饋線資料表[巡修
部門],"找不到",0)</f>
        <v>找不到</v>
      </c>
      <c r="W378" s="1344"/>
      <c r="X378" s="1346"/>
      <c r="Y378" s="1346"/>
      <c r="Z378" s="1827"/>
      <c r="AA378" s="1353"/>
      <c r="AB378" s="1354"/>
    </row>
    <row r="379" spans="1:28" s="1025" customFormat="1" ht="31.15" customHeight="1">
      <c r="A379" s="1844"/>
      <c r="B379" s="1403"/>
      <c r="C379" s="1478"/>
      <c r="D379" s="1404"/>
      <c r="E379" s="1404"/>
      <c r="F379" s="1404"/>
      <c r="G379" s="1405"/>
      <c r="H379" s="1405">
        <f t="shared" si="57"/>
        <v>0</v>
      </c>
      <c r="I379" s="1451" t="str">
        <f>_xlfn.IFNA(VLOOKUP(B379,線名!$A$2:$B$689,2, ),"")</f>
        <v/>
      </c>
      <c r="J379" s="1391" t="str">
        <f>_xlfn.IFNA(VLOOKUP(B379,線名!$A$4:$C$689,3,0 ),"")</f>
        <v/>
      </c>
      <c r="K379" s="1403"/>
      <c r="L379" s="1403"/>
      <c r="M379" s="1403"/>
      <c r="N379" s="1403"/>
      <c r="O379" s="1403"/>
      <c r="P379" s="1452"/>
      <c r="Q379" s="1361" t="str">
        <f t="shared" si="56"/>
        <v/>
      </c>
      <c r="R379" s="1468"/>
      <c r="S379" s="1454" t="str">
        <f>_xlfn.IFNA(VLOOKUP(T379,'69線名'!$K$4:$L$114,2, ),"")</f>
        <v/>
      </c>
      <c r="T379" s="1361"/>
      <c r="U379" s="1455">
        <f t="shared" si="54"/>
        <v>0</v>
      </c>
      <c r="V379" s="1442" t="str">
        <f>_xlfn.XLOOKUP(事故!$B379,饋線資料表[饋線
代號],饋線資料表[巡修
部門],"找不到",0)</f>
        <v>找不到</v>
      </c>
      <c r="W379" s="1359"/>
      <c r="X379" s="1361"/>
      <c r="Y379" s="1361"/>
      <c r="Z379" s="1834"/>
      <c r="AA379" s="1368"/>
      <c r="AB379" s="1369"/>
    </row>
    <row r="380" spans="1:28" s="1025" customFormat="1" ht="31.15" customHeight="1">
      <c r="A380" s="1843"/>
      <c r="B380" s="1372"/>
      <c r="C380" s="1479"/>
      <c r="D380" s="1395"/>
      <c r="E380" s="1395"/>
      <c r="F380" s="1395"/>
      <c r="G380" s="1371"/>
      <c r="H380" s="1371">
        <f t="shared" si="57"/>
        <v>0</v>
      </c>
      <c r="I380" s="1444" t="str">
        <f>_xlfn.IFNA(VLOOKUP(B380,線名!$A$2:$B$689,2, ),"")</f>
        <v/>
      </c>
      <c r="J380" s="1388" t="str">
        <f>_xlfn.IFNA(VLOOKUP(B380,線名!$A$4:$C$689,3,0 ),"")</f>
        <v/>
      </c>
      <c r="K380" s="1372"/>
      <c r="L380" s="1372"/>
      <c r="M380" s="1372"/>
      <c r="N380" s="1372"/>
      <c r="O380" s="1372"/>
      <c r="P380" s="1445"/>
      <c r="Q380" s="1346" t="str">
        <f t="shared" si="56"/>
        <v/>
      </c>
      <c r="R380" s="1466"/>
      <c r="S380" s="1447" t="str">
        <f>_xlfn.IFNA(VLOOKUP(T380,'69線名'!$K$4:$L$114,2, ),"")</f>
        <v/>
      </c>
      <c r="T380" s="1346"/>
      <c r="U380" s="1458">
        <f t="shared" si="54"/>
        <v>0</v>
      </c>
      <c r="V380" s="1438" t="str">
        <f>_xlfn.XLOOKUP(事故!$B380,饋線資料表[饋線
代號],饋線資料表[巡修
部門],"找不到",0)</f>
        <v>找不到</v>
      </c>
      <c r="W380" s="1344"/>
      <c r="X380" s="1346"/>
      <c r="Y380" s="1346"/>
      <c r="Z380" s="1827"/>
      <c r="AA380" s="1353"/>
      <c r="AB380" s="1354"/>
    </row>
    <row r="381" spans="1:28" s="1025" customFormat="1" ht="31.15" customHeight="1">
      <c r="A381" s="1844"/>
      <c r="B381" s="1403"/>
      <c r="C381" s="1478"/>
      <c r="D381" s="1404"/>
      <c r="E381" s="1404"/>
      <c r="F381" s="1404"/>
      <c r="G381" s="1405"/>
      <c r="H381" s="1405">
        <f t="shared" si="57"/>
        <v>0</v>
      </c>
      <c r="I381" s="1451" t="str">
        <f>_xlfn.IFNA(VLOOKUP(B381,線名!$A$2:$B$689,2, ),"")</f>
        <v/>
      </c>
      <c r="J381" s="1391" t="str">
        <f>_xlfn.IFNA(VLOOKUP(B381,線名!$A$4:$C$689,3,0 ),"")</f>
        <v/>
      </c>
      <c r="K381" s="1403"/>
      <c r="L381" s="1403"/>
      <c r="M381" s="1403"/>
      <c r="N381" s="1403"/>
      <c r="O381" s="1403"/>
      <c r="P381" s="1452"/>
      <c r="Q381" s="1361" t="str">
        <f t="shared" si="56"/>
        <v/>
      </c>
      <c r="R381" s="1468"/>
      <c r="S381" s="1454" t="str">
        <f>_xlfn.IFNA(VLOOKUP(T381,'69線名'!$K$4:$L$114,2, ),"")</f>
        <v/>
      </c>
      <c r="T381" s="1361"/>
      <c r="U381" s="1455">
        <f t="shared" si="54"/>
        <v>0</v>
      </c>
      <c r="V381" s="1442" t="str">
        <f>_xlfn.XLOOKUP(事故!$B381,饋線資料表[饋線
代號],饋線資料表[巡修
部門],"找不到",0)</f>
        <v>找不到</v>
      </c>
      <c r="W381" s="1359"/>
      <c r="X381" s="1361"/>
      <c r="Y381" s="1361"/>
      <c r="Z381" s="1834"/>
      <c r="AA381" s="1368"/>
      <c r="AB381" s="1369"/>
    </row>
    <row r="382" spans="1:28" s="1025" customFormat="1" ht="31.15" customHeight="1">
      <c r="A382" s="1843"/>
      <c r="B382" s="1372"/>
      <c r="C382" s="1479"/>
      <c r="D382" s="1395"/>
      <c r="E382" s="1395"/>
      <c r="F382" s="1395"/>
      <c r="G382" s="1371"/>
      <c r="H382" s="1371">
        <f t="shared" si="57"/>
        <v>0</v>
      </c>
      <c r="I382" s="1444" t="str">
        <f>_xlfn.IFNA(VLOOKUP(B382,線名!$A$2:$B$689,2, ),"")</f>
        <v/>
      </c>
      <c r="J382" s="1388" t="str">
        <f>_xlfn.IFNA(VLOOKUP(B382,線名!$A$4:$C$689,3,0 ),"")</f>
        <v/>
      </c>
      <c r="K382" s="1372"/>
      <c r="L382" s="1372"/>
      <c r="M382" s="1372"/>
      <c r="N382" s="1372"/>
      <c r="O382" s="1372"/>
      <c r="P382" s="1445"/>
      <c r="Q382" s="1346" t="str">
        <f t="shared" si="56"/>
        <v/>
      </c>
      <c r="R382" s="1466"/>
      <c r="S382" s="1447" t="str">
        <f>_xlfn.IFNA(VLOOKUP(T382,'69線名'!$K$4:$L$114,2, ),"")</f>
        <v/>
      </c>
      <c r="T382" s="1346"/>
      <c r="U382" s="1458">
        <f t="shared" si="54"/>
        <v>0</v>
      </c>
      <c r="V382" s="1438" t="str">
        <f>_xlfn.XLOOKUP(事故!$B382,饋線資料表[饋線
代號],饋線資料表[巡修
部門],"找不到",0)</f>
        <v>找不到</v>
      </c>
      <c r="W382" s="1344"/>
      <c r="X382" s="1346"/>
      <c r="Y382" s="1346"/>
      <c r="Z382" s="1827"/>
      <c r="AA382" s="1353"/>
      <c r="AB382" s="1354"/>
    </row>
    <row r="383" spans="1:28" s="1025" customFormat="1" ht="31.15" customHeight="1">
      <c r="A383" s="1844"/>
      <c r="B383" s="1403"/>
      <c r="C383" s="1478"/>
      <c r="D383" s="1404"/>
      <c r="E383" s="1404"/>
      <c r="F383" s="1404"/>
      <c r="G383" s="1405"/>
      <c r="H383" s="1405">
        <f t="shared" si="57"/>
        <v>0</v>
      </c>
      <c r="I383" s="1451" t="str">
        <f>_xlfn.IFNA(VLOOKUP(B383,線名!$A$2:$B$689,2, ),"")</f>
        <v/>
      </c>
      <c r="J383" s="1391" t="str">
        <f>_xlfn.IFNA(VLOOKUP(B383,線名!$A$4:$C$689,3,0 ),"")</f>
        <v/>
      </c>
      <c r="K383" s="1403"/>
      <c r="L383" s="1403"/>
      <c r="M383" s="1403"/>
      <c r="N383" s="1403"/>
      <c r="O383" s="1403"/>
      <c r="P383" s="1452"/>
      <c r="Q383" s="1361" t="str">
        <f t="shared" si="56"/>
        <v/>
      </c>
      <c r="R383" s="1468"/>
      <c r="S383" s="1454" t="str">
        <f>_xlfn.IFNA(VLOOKUP(T383,'69線名'!$K$4:$L$114,2, ),"")</f>
        <v/>
      </c>
      <c r="T383" s="1361"/>
      <c r="U383" s="1455">
        <f t="shared" si="54"/>
        <v>0</v>
      </c>
      <c r="V383" s="1442" t="str">
        <f>_xlfn.XLOOKUP(事故!$B383,饋線資料表[饋線
代號],饋線資料表[巡修
部門],"找不到",0)</f>
        <v>找不到</v>
      </c>
      <c r="W383" s="1359"/>
      <c r="X383" s="1361"/>
      <c r="Y383" s="1361"/>
      <c r="Z383" s="1834"/>
      <c r="AA383" s="1368"/>
      <c r="AB383" s="1369"/>
    </row>
    <row r="384" spans="1:28" s="1025" customFormat="1" ht="31.15" customHeight="1">
      <c r="A384" s="1843"/>
      <c r="B384" s="1372"/>
      <c r="C384" s="1479"/>
      <c r="D384" s="1395"/>
      <c r="E384" s="1395"/>
      <c r="F384" s="1395"/>
      <c r="G384" s="1371"/>
      <c r="H384" s="1371">
        <f t="shared" si="57"/>
        <v>0</v>
      </c>
      <c r="I384" s="1444" t="str">
        <f>_xlfn.IFNA(VLOOKUP(B384,線名!$A$2:$B$689,2, ),"")</f>
        <v/>
      </c>
      <c r="J384" s="1388" t="str">
        <f>_xlfn.IFNA(VLOOKUP(B384,線名!$A$4:$C$689,3,0 ),"")</f>
        <v/>
      </c>
      <c r="K384" s="1372"/>
      <c r="L384" s="1372"/>
      <c r="M384" s="1372"/>
      <c r="N384" s="1372"/>
      <c r="O384" s="1372"/>
      <c r="P384" s="1445"/>
      <c r="Q384" s="1346" t="str">
        <f t="shared" si="56"/>
        <v/>
      </c>
      <c r="R384" s="1466"/>
      <c r="S384" s="1447" t="str">
        <f>_xlfn.IFNA(VLOOKUP(T384,'69線名'!$K$4:$L$114,2, ),"")</f>
        <v/>
      </c>
      <c r="T384" s="1346"/>
      <c r="U384" s="1458">
        <f t="shared" si="54"/>
        <v>0</v>
      </c>
      <c r="V384" s="1438" t="str">
        <f>_xlfn.XLOOKUP(事故!$B384,饋線資料表[饋線
代號],饋線資料表[巡修
部門],"找不到",0)</f>
        <v>找不到</v>
      </c>
      <c r="W384" s="1344"/>
      <c r="X384" s="1346"/>
      <c r="Y384" s="1346"/>
      <c r="Z384" s="1827"/>
      <c r="AA384" s="1353"/>
      <c r="AB384" s="1354"/>
    </row>
    <row r="385" spans="1:28" s="1025" customFormat="1" ht="31.15" customHeight="1">
      <c r="A385" s="1844"/>
      <c r="B385" s="1403"/>
      <c r="C385" s="1478"/>
      <c r="D385" s="1404"/>
      <c r="E385" s="1404"/>
      <c r="F385" s="1404"/>
      <c r="G385" s="1405"/>
      <c r="H385" s="1405">
        <f t="shared" si="57"/>
        <v>0</v>
      </c>
      <c r="I385" s="1451" t="str">
        <f>_xlfn.IFNA(VLOOKUP(B385,線名!$A$2:$B$689,2, ),"")</f>
        <v/>
      </c>
      <c r="J385" s="1391" t="str">
        <f>_xlfn.IFNA(VLOOKUP(B385,線名!$A$4:$C$689,3,0 ),"")</f>
        <v/>
      </c>
      <c r="K385" s="1403"/>
      <c r="L385" s="1403"/>
      <c r="M385" s="1403"/>
      <c r="N385" s="1403"/>
      <c r="O385" s="1403"/>
      <c r="P385" s="1452"/>
      <c r="Q385" s="1361" t="str">
        <f t="shared" si="56"/>
        <v/>
      </c>
      <c r="R385" s="1468"/>
      <c r="S385" s="1454" t="str">
        <f>_xlfn.IFNA(VLOOKUP(T385,'69線名'!$K$4:$L$114,2, ),"")</f>
        <v/>
      </c>
      <c r="T385" s="1361"/>
      <c r="U385" s="1455">
        <f t="shared" si="54"/>
        <v>0</v>
      </c>
      <c r="V385" s="1442" t="str">
        <f>_xlfn.XLOOKUP(事故!$B385,饋線資料表[饋線
代號],饋線資料表[巡修
部門],"找不到",0)</f>
        <v>找不到</v>
      </c>
      <c r="W385" s="1359"/>
      <c r="X385" s="1361"/>
      <c r="Y385" s="1361"/>
      <c r="Z385" s="1834"/>
      <c r="AA385" s="1368"/>
      <c r="AB385" s="1369"/>
    </row>
    <row r="386" spans="1:28" s="1025" customFormat="1" ht="31.15" customHeight="1">
      <c r="A386" s="1843"/>
      <c r="B386" s="1372"/>
      <c r="C386" s="1479"/>
      <c r="D386" s="1395"/>
      <c r="E386" s="1395"/>
      <c r="F386" s="1395"/>
      <c r="G386" s="1371"/>
      <c r="H386" s="1371">
        <f t="shared" si="39"/>
        <v>0</v>
      </c>
      <c r="I386" s="1444" t="str">
        <f>_xlfn.IFNA(VLOOKUP(B386,線名!$A$2:$B$689,2, ),"")</f>
        <v/>
      </c>
      <c r="J386" s="1388" t="str">
        <f>_xlfn.IFNA(VLOOKUP(B386,線名!$A$4:$C$689,3,0 ),"")</f>
        <v/>
      </c>
      <c r="K386" s="1372"/>
      <c r="L386" s="1372"/>
      <c r="M386" s="1372"/>
      <c r="N386" s="1372"/>
      <c r="O386" s="1372"/>
      <c r="P386" s="1445"/>
      <c r="Q386" s="1346" t="str">
        <f t="shared" si="56"/>
        <v/>
      </c>
      <c r="R386" s="1466"/>
      <c r="S386" s="1447" t="str">
        <f>_xlfn.IFNA(VLOOKUP(T386,'69線名'!$K$4:$L$114,2, ),"")</f>
        <v/>
      </c>
      <c r="T386" s="1346"/>
      <c r="U386" s="1458">
        <f t="shared" si="54"/>
        <v>0</v>
      </c>
      <c r="V386" s="1438" t="str">
        <f>_xlfn.XLOOKUP(事故!$B386,饋線資料表[饋線
代號],饋線資料表[巡修
部門],"找不到",0)</f>
        <v>找不到</v>
      </c>
      <c r="W386" s="1344"/>
      <c r="X386" s="1346"/>
      <c r="Y386" s="1346"/>
      <c r="Z386" s="1827"/>
      <c r="AA386" s="1353"/>
      <c r="AB386" s="1354"/>
    </row>
    <row r="387" spans="1:28" s="1025" customFormat="1" ht="31.15" customHeight="1">
      <c r="A387" s="1844"/>
      <c r="B387" s="1403"/>
      <c r="C387" s="1478"/>
      <c r="D387" s="1404"/>
      <c r="E387" s="1404"/>
      <c r="F387" s="1404"/>
      <c r="G387" s="1405"/>
      <c r="H387" s="1405">
        <f t="shared" si="39"/>
        <v>0</v>
      </c>
      <c r="I387" s="1451" t="str">
        <f>_xlfn.IFNA(VLOOKUP(B387,線名!$A$2:$B$689,2, ),"")</f>
        <v/>
      </c>
      <c r="J387" s="1391" t="str">
        <f>_xlfn.IFNA(VLOOKUP(B387,線名!$A$4:$C$689,3,0 ),"")</f>
        <v/>
      </c>
      <c r="K387" s="1403"/>
      <c r="L387" s="1403"/>
      <c r="M387" s="1403"/>
      <c r="N387" s="1403"/>
      <c r="O387" s="1403"/>
      <c r="P387" s="1452"/>
      <c r="Q387" s="1361" t="str">
        <f t="shared" si="56"/>
        <v/>
      </c>
      <c r="R387" s="1468"/>
      <c r="S387" s="1454" t="str">
        <f>_xlfn.IFNA(VLOOKUP(T387,'69線名'!$K$4:$L$114,2, ),"")</f>
        <v/>
      </c>
      <c r="T387" s="1361"/>
      <c r="U387" s="1455">
        <f t="shared" si="54"/>
        <v>0</v>
      </c>
      <c r="V387" s="1442" t="str">
        <f>_xlfn.XLOOKUP(事故!$B387,饋線資料表[饋線
代號],饋線資料表[巡修
部門],"找不到",0)</f>
        <v>找不到</v>
      </c>
      <c r="W387" s="1359"/>
      <c r="X387" s="1361"/>
      <c r="Y387" s="1361"/>
      <c r="Z387" s="1834"/>
      <c r="AA387" s="1368"/>
      <c r="AB387" s="1369"/>
    </row>
    <row r="388" spans="1:28" s="1025" customFormat="1" ht="31.15" customHeight="1">
      <c r="A388" s="1843"/>
      <c r="B388" s="1372"/>
      <c r="C388" s="1479"/>
      <c r="D388" s="1395"/>
      <c r="E388" s="1395"/>
      <c r="F388" s="1395"/>
      <c r="G388" s="1371"/>
      <c r="H388" s="1371">
        <f t="shared" si="39"/>
        <v>0</v>
      </c>
      <c r="I388" s="1444" t="str">
        <f>_xlfn.IFNA(VLOOKUP(B388,線名!$A$2:$B$689,2, ),"")</f>
        <v/>
      </c>
      <c r="J388" s="1388" t="str">
        <f>_xlfn.IFNA(VLOOKUP(B388,線名!$A$4:$C$689,3,0 ),"")</f>
        <v/>
      </c>
      <c r="K388" s="1372"/>
      <c r="L388" s="1372"/>
      <c r="M388" s="1372"/>
      <c r="N388" s="1372"/>
      <c r="O388" s="1372"/>
      <c r="P388" s="1445"/>
      <c r="Q388" s="1346" t="str">
        <f t="shared" si="56"/>
        <v/>
      </c>
      <c r="R388" s="1466"/>
      <c r="S388" s="1447" t="str">
        <f>_xlfn.IFNA(VLOOKUP(T388,'69線名'!$K$4:$L$114,2, ),"")</f>
        <v/>
      </c>
      <c r="T388" s="1346"/>
      <c r="U388" s="1458">
        <f t="shared" si="54"/>
        <v>0</v>
      </c>
      <c r="V388" s="1438" t="str">
        <f>_xlfn.XLOOKUP(事故!$B388,饋線資料表[饋線
代號],饋線資料表[巡修
部門],"找不到",0)</f>
        <v>找不到</v>
      </c>
      <c r="W388" s="1344"/>
      <c r="X388" s="1346"/>
      <c r="Y388" s="1346"/>
      <c r="Z388" s="1827"/>
      <c r="AA388" s="1353"/>
      <c r="AB388" s="1354"/>
    </row>
    <row r="389" spans="1:28" s="1025" customFormat="1" ht="31.15" customHeight="1">
      <c r="A389" s="1844"/>
      <c r="B389" s="1403"/>
      <c r="C389" s="1478"/>
      <c r="D389" s="1404"/>
      <c r="E389" s="1404"/>
      <c r="F389" s="1404"/>
      <c r="G389" s="1405"/>
      <c r="H389" s="1405">
        <f t="shared" ref="H389:H420" si="58">G389*U389</f>
        <v>0</v>
      </c>
      <c r="I389" s="1451" t="str">
        <f>_xlfn.IFNA(VLOOKUP(B389,線名!$A$2:$B$689,2, ),"")</f>
        <v/>
      </c>
      <c r="J389" s="1391" t="str">
        <f>_xlfn.IFNA(VLOOKUP(B389,線名!$A$4:$C$689,3,0 ),"")</f>
        <v/>
      </c>
      <c r="K389" s="1403"/>
      <c r="L389" s="1403"/>
      <c r="M389" s="1403"/>
      <c r="N389" s="1403"/>
      <c r="O389" s="1403"/>
      <c r="P389" s="1452"/>
      <c r="Q389" s="1361" t="str">
        <f t="shared" si="56"/>
        <v/>
      </c>
      <c r="R389" s="1468"/>
      <c r="S389" s="1454" t="str">
        <f>_xlfn.IFNA(VLOOKUP(T389,'69線名'!$K$4:$L$114,2, ),"")</f>
        <v/>
      </c>
      <c r="T389" s="1361"/>
      <c r="U389" s="1455">
        <f t="shared" ref="U389:U452" si="59">(E389-D389)*24</f>
        <v>0</v>
      </c>
      <c r="V389" s="1442" t="str">
        <f>_xlfn.XLOOKUP(事故!$B389,饋線資料表[饋線
代號],饋線資料表[巡修
部門],"找不到",0)</f>
        <v>找不到</v>
      </c>
      <c r="W389" s="1359"/>
      <c r="X389" s="1361"/>
      <c r="Y389" s="1361"/>
      <c r="Z389" s="1834"/>
      <c r="AA389" s="1368"/>
      <c r="AB389" s="1369"/>
    </row>
    <row r="390" spans="1:28" s="1025" customFormat="1" ht="31.15" customHeight="1">
      <c r="A390" s="1843"/>
      <c r="B390" s="1372"/>
      <c r="C390" s="1479"/>
      <c r="D390" s="1395"/>
      <c r="E390" s="1395"/>
      <c r="F390" s="1395"/>
      <c r="G390" s="1371"/>
      <c r="H390" s="1371">
        <f t="shared" si="58"/>
        <v>0</v>
      </c>
      <c r="I390" s="1444" t="str">
        <f>_xlfn.IFNA(VLOOKUP(B390,線名!$A$2:$B$689,2, ),"")</f>
        <v/>
      </c>
      <c r="J390" s="1388" t="str">
        <f>_xlfn.IFNA(VLOOKUP(B390,線名!$A$4:$C$689,3,0 ),"")</f>
        <v/>
      </c>
      <c r="K390" s="1372"/>
      <c r="L390" s="1372"/>
      <c r="M390" s="1372"/>
      <c r="N390" s="1372"/>
      <c r="O390" s="1372"/>
      <c r="P390" s="1445"/>
      <c r="Q390" s="1346" t="str">
        <f t="shared" si="56"/>
        <v/>
      </c>
      <c r="R390" s="1466"/>
      <c r="S390" s="1447" t="str">
        <f>_xlfn.IFNA(VLOOKUP(T390,'69線名'!$K$4:$L$114,2, ),"")</f>
        <v/>
      </c>
      <c r="T390" s="1346"/>
      <c r="U390" s="1458">
        <f t="shared" si="59"/>
        <v>0</v>
      </c>
      <c r="V390" s="1438" t="str">
        <f>_xlfn.XLOOKUP(事故!$B390,饋線資料表[饋線
代號],饋線資料表[巡修
部門],"找不到",0)</f>
        <v>找不到</v>
      </c>
      <c r="W390" s="1344"/>
      <c r="X390" s="1346"/>
      <c r="Y390" s="1346"/>
      <c r="Z390" s="1827"/>
      <c r="AA390" s="1353"/>
      <c r="AB390" s="1354"/>
    </row>
    <row r="391" spans="1:28" s="1025" customFormat="1" ht="31.15" customHeight="1">
      <c r="A391" s="1844"/>
      <c r="B391" s="1403"/>
      <c r="C391" s="1478"/>
      <c r="D391" s="1404"/>
      <c r="E391" s="1404"/>
      <c r="F391" s="1404"/>
      <c r="G391" s="1405"/>
      <c r="H391" s="1405">
        <f t="shared" si="58"/>
        <v>0</v>
      </c>
      <c r="I391" s="1451" t="str">
        <f>_xlfn.IFNA(VLOOKUP(B391,線名!$A$2:$B$689,2, ),"")</f>
        <v/>
      </c>
      <c r="J391" s="1391" t="str">
        <f>_xlfn.IFNA(VLOOKUP(B391,線名!$A$4:$C$689,3,0 ),"")</f>
        <v/>
      </c>
      <c r="K391" s="1403"/>
      <c r="L391" s="1403"/>
      <c r="M391" s="1403"/>
      <c r="N391" s="1403"/>
      <c r="O391" s="1403"/>
      <c r="P391" s="1452"/>
      <c r="Q391" s="1361" t="str">
        <f t="shared" si="56"/>
        <v/>
      </c>
      <c r="R391" s="1468"/>
      <c r="S391" s="1454" t="str">
        <f>_xlfn.IFNA(VLOOKUP(T391,'69線名'!$K$4:$L$114,2, ),"")</f>
        <v/>
      </c>
      <c r="T391" s="1361"/>
      <c r="U391" s="1455">
        <f t="shared" si="59"/>
        <v>0</v>
      </c>
      <c r="V391" s="1442" t="str">
        <f>_xlfn.XLOOKUP(事故!$B391,饋線資料表[饋線
代號],饋線資料表[巡修
部門],"找不到",0)</f>
        <v>找不到</v>
      </c>
      <c r="W391" s="1359"/>
      <c r="X391" s="1361"/>
      <c r="Y391" s="1361"/>
      <c r="Z391" s="1834"/>
      <c r="AA391" s="1368"/>
      <c r="AB391" s="1369"/>
    </row>
    <row r="392" spans="1:28" s="1025" customFormat="1" ht="31.15" customHeight="1">
      <c r="A392" s="1843"/>
      <c r="B392" s="1372"/>
      <c r="C392" s="1479"/>
      <c r="D392" s="1395"/>
      <c r="E392" s="1395"/>
      <c r="F392" s="1395"/>
      <c r="G392" s="1371"/>
      <c r="H392" s="1371">
        <f t="shared" si="58"/>
        <v>0</v>
      </c>
      <c r="I392" s="1444" t="str">
        <f>_xlfn.IFNA(VLOOKUP(B392,線名!$A$2:$B$689,2, ),"")</f>
        <v/>
      </c>
      <c r="J392" s="1388" t="str">
        <f>_xlfn.IFNA(VLOOKUP(B392,線名!$A$4:$C$689,3,0 ),"")</f>
        <v/>
      </c>
      <c r="K392" s="1372"/>
      <c r="L392" s="1372"/>
      <c r="M392" s="1372"/>
      <c r="N392" s="1372"/>
      <c r="O392" s="1372"/>
      <c r="P392" s="1445"/>
      <c r="Q392" s="1346" t="str">
        <f t="shared" si="56"/>
        <v/>
      </c>
      <c r="R392" s="1466"/>
      <c r="S392" s="1447" t="str">
        <f>_xlfn.IFNA(VLOOKUP(T392,'69線名'!$K$4:$L$114,2, ),"")</f>
        <v/>
      </c>
      <c r="T392" s="1346"/>
      <c r="U392" s="1458">
        <f t="shared" si="59"/>
        <v>0</v>
      </c>
      <c r="V392" s="1438" t="str">
        <f>_xlfn.XLOOKUP(事故!$B392,饋線資料表[饋線
代號],饋線資料表[巡修
部門],"找不到",0)</f>
        <v>找不到</v>
      </c>
      <c r="W392" s="1344"/>
      <c r="X392" s="1346"/>
      <c r="Y392" s="1346"/>
      <c r="Z392" s="1827"/>
      <c r="AA392" s="1353"/>
      <c r="AB392" s="1354"/>
    </row>
    <row r="393" spans="1:28" s="1025" customFormat="1" ht="31.15" customHeight="1">
      <c r="A393" s="1844"/>
      <c r="B393" s="1403"/>
      <c r="C393" s="1478"/>
      <c r="D393" s="1404"/>
      <c r="E393" s="1404"/>
      <c r="F393" s="1404"/>
      <c r="G393" s="1405"/>
      <c r="H393" s="1405">
        <f t="shared" si="58"/>
        <v>0</v>
      </c>
      <c r="I393" s="1451" t="str">
        <f>_xlfn.IFNA(VLOOKUP(B393,線名!$A$2:$B$689,2, ),"")</f>
        <v/>
      </c>
      <c r="J393" s="1391" t="str">
        <f>_xlfn.IFNA(VLOOKUP(B393,線名!$A$4:$C$689,3,0 ),"")</f>
        <v/>
      </c>
      <c r="K393" s="1403"/>
      <c r="L393" s="1403"/>
      <c r="M393" s="1403"/>
      <c r="N393" s="1403"/>
      <c r="O393" s="1403"/>
      <c r="P393" s="1452"/>
      <c r="Q393" s="1361" t="str">
        <f t="shared" si="56"/>
        <v/>
      </c>
      <c r="R393" s="1468"/>
      <c r="S393" s="1454" t="str">
        <f>_xlfn.IFNA(VLOOKUP(T393,'69線名'!$K$4:$L$114,2, ),"")</f>
        <v/>
      </c>
      <c r="T393" s="1361"/>
      <c r="U393" s="1455">
        <f t="shared" si="59"/>
        <v>0</v>
      </c>
      <c r="V393" s="1442" t="str">
        <f>_xlfn.XLOOKUP(事故!$B393,饋線資料表[饋線
代號],饋線資料表[巡修
部門],"找不到",0)</f>
        <v>找不到</v>
      </c>
      <c r="W393" s="1359"/>
      <c r="X393" s="1361"/>
      <c r="Y393" s="1361"/>
      <c r="Z393" s="1834"/>
      <c r="AA393" s="1368"/>
      <c r="AB393" s="1369"/>
    </row>
    <row r="394" spans="1:28" s="1025" customFormat="1" ht="31.15" customHeight="1">
      <c r="A394" s="1843"/>
      <c r="B394" s="1372"/>
      <c r="C394" s="1479"/>
      <c r="D394" s="1395"/>
      <c r="E394" s="1395"/>
      <c r="F394" s="1395"/>
      <c r="G394" s="1371"/>
      <c r="H394" s="1371">
        <f t="shared" si="58"/>
        <v>0</v>
      </c>
      <c r="I394" s="1444" t="str">
        <f>_xlfn.IFNA(VLOOKUP(B394,線名!$A$2:$B$689,2, ),"")</f>
        <v/>
      </c>
      <c r="J394" s="1388" t="str">
        <f>_xlfn.IFNA(VLOOKUP(B394,線名!$A$4:$C$689,3,0 ),"")</f>
        <v/>
      </c>
      <c r="K394" s="1372"/>
      <c r="L394" s="1372"/>
      <c r="M394" s="1372"/>
      <c r="N394" s="1372"/>
      <c r="O394" s="1372"/>
      <c r="P394" s="1445"/>
      <c r="Q394" s="1346" t="str">
        <f t="shared" si="56"/>
        <v/>
      </c>
      <c r="R394" s="1466"/>
      <c r="S394" s="1447" t="str">
        <f>_xlfn.IFNA(VLOOKUP(T394,'69線名'!$K$4:$L$114,2, ),"")</f>
        <v/>
      </c>
      <c r="T394" s="1346"/>
      <c r="U394" s="1458">
        <f t="shared" si="59"/>
        <v>0</v>
      </c>
      <c r="V394" s="1438" t="str">
        <f>_xlfn.XLOOKUP(事故!$B394,饋線資料表[饋線
代號],饋線資料表[巡修
部門],"找不到",0)</f>
        <v>找不到</v>
      </c>
      <c r="W394" s="1344"/>
      <c r="X394" s="1346"/>
      <c r="Y394" s="1346"/>
      <c r="Z394" s="1827"/>
      <c r="AA394" s="1353"/>
      <c r="AB394" s="1354"/>
    </row>
    <row r="395" spans="1:28" s="1025" customFormat="1" ht="31.15" customHeight="1">
      <c r="A395" s="1844"/>
      <c r="B395" s="1403"/>
      <c r="C395" s="1478"/>
      <c r="D395" s="1404"/>
      <c r="E395" s="1404"/>
      <c r="F395" s="1404"/>
      <c r="G395" s="1405"/>
      <c r="H395" s="1405">
        <f t="shared" si="58"/>
        <v>0</v>
      </c>
      <c r="I395" s="1451" t="str">
        <f>_xlfn.IFNA(VLOOKUP(B395,線名!$A$2:$B$689,2, ),"")</f>
        <v/>
      </c>
      <c r="J395" s="1391" t="str">
        <f>_xlfn.IFNA(VLOOKUP(B395,線名!$A$4:$C$689,3,0 ),"")</f>
        <v/>
      </c>
      <c r="K395" s="1403"/>
      <c r="L395" s="1403"/>
      <c r="M395" s="1403"/>
      <c r="N395" s="1403"/>
      <c r="O395" s="1403"/>
      <c r="P395" s="1452"/>
      <c r="Q395" s="1361" t="str">
        <f t="shared" si="56"/>
        <v/>
      </c>
      <c r="R395" s="1468"/>
      <c r="S395" s="1454" t="str">
        <f>_xlfn.IFNA(VLOOKUP(T395,'69線名'!$K$4:$L$114,2, ),"")</f>
        <v/>
      </c>
      <c r="T395" s="1361"/>
      <c r="U395" s="1455">
        <f t="shared" si="59"/>
        <v>0</v>
      </c>
      <c r="V395" s="1442" t="str">
        <f>_xlfn.XLOOKUP(事故!$B395,饋線資料表[饋線
代號],饋線資料表[巡修
部門],"找不到",0)</f>
        <v>找不到</v>
      </c>
      <c r="W395" s="1359"/>
      <c r="X395" s="1361"/>
      <c r="Y395" s="1361"/>
      <c r="Z395" s="1834"/>
      <c r="AA395" s="1368"/>
      <c r="AB395" s="1369"/>
    </row>
    <row r="396" spans="1:28" s="1025" customFormat="1" ht="31.15" customHeight="1">
      <c r="A396" s="1843"/>
      <c r="B396" s="1372"/>
      <c r="C396" s="1479"/>
      <c r="D396" s="1395"/>
      <c r="E396" s="1395"/>
      <c r="F396" s="1395"/>
      <c r="G396" s="1371"/>
      <c r="H396" s="1371">
        <f t="shared" si="58"/>
        <v>0</v>
      </c>
      <c r="I396" s="1444" t="str">
        <f>_xlfn.IFNA(VLOOKUP(B396,線名!$A$2:$B$689,2, ),"")</f>
        <v/>
      </c>
      <c r="J396" s="1388" t="str">
        <f>_xlfn.IFNA(VLOOKUP(B396,線名!$A$4:$C$689,3,0 ),"")</f>
        <v/>
      </c>
      <c r="K396" s="1372"/>
      <c r="L396" s="1372"/>
      <c r="M396" s="1372"/>
      <c r="N396" s="1372"/>
      <c r="O396" s="1372"/>
      <c r="P396" s="1445"/>
      <c r="Q396" s="1346" t="str">
        <f t="shared" si="56"/>
        <v/>
      </c>
      <c r="R396" s="1466"/>
      <c r="S396" s="1447" t="str">
        <f>_xlfn.IFNA(VLOOKUP(T396,'69線名'!$K$4:$L$114,2, ),"")</f>
        <v/>
      </c>
      <c r="T396" s="1346"/>
      <c r="U396" s="1458">
        <f t="shared" si="59"/>
        <v>0</v>
      </c>
      <c r="V396" s="1438" t="str">
        <f>_xlfn.XLOOKUP(事故!$B396,饋線資料表[饋線
代號],饋線資料表[巡修
部門],"找不到",0)</f>
        <v>找不到</v>
      </c>
      <c r="W396" s="1344"/>
      <c r="X396" s="1346"/>
      <c r="Y396" s="1346"/>
      <c r="Z396" s="1827"/>
      <c r="AA396" s="1353"/>
      <c r="AB396" s="1354"/>
    </row>
    <row r="397" spans="1:28" s="1025" customFormat="1" ht="31.15" customHeight="1">
      <c r="A397" s="1844"/>
      <c r="B397" s="1403"/>
      <c r="C397" s="1478"/>
      <c r="D397" s="1404"/>
      <c r="E397" s="1404"/>
      <c r="F397" s="1404"/>
      <c r="G397" s="1405"/>
      <c r="H397" s="1405">
        <f t="shared" si="58"/>
        <v>0</v>
      </c>
      <c r="I397" s="1451" t="str">
        <f>_xlfn.IFNA(VLOOKUP(B397,線名!$A$2:$B$689,2, ),"")</f>
        <v/>
      </c>
      <c r="J397" s="1391" t="str">
        <f>_xlfn.IFNA(VLOOKUP(B397,線名!$A$4:$C$689,3,0 ),"")</f>
        <v/>
      </c>
      <c r="K397" s="1403"/>
      <c r="L397" s="1403"/>
      <c r="M397" s="1403"/>
      <c r="N397" s="1403"/>
      <c r="O397" s="1403"/>
      <c r="P397" s="1452"/>
      <c r="Q397" s="1361" t="str">
        <f t="shared" si="56"/>
        <v/>
      </c>
      <c r="R397" s="1468"/>
      <c r="S397" s="1454" t="str">
        <f>_xlfn.IFNA(VLOOKUP(T397,'69線名'!$K$4:$L$114,2, ),"")</f>
        <v/>
      </c>
      <c r="T397" s="1361"/>
      <c r="U397" s="1455">
        <f t="shared" si="59"/>
        <v>0</v>
      </c>
      <c r="V397" s="1442" t="str">
        <f>_xlfn.XLOOKUP(事故!$B397,饋線資料表[饋線
代號],饋線資料表[巡修
部門],"找不到",0)</f>
        <v>找不到</v>
      </c>
      <c r="W397" s="1359"/>
      <c r="X397" s="1361"/>
      <c r="Y397" s="1361"/>
      <c r="Z397" s="1834"/>
      <c r="AA397" s="1368"/>
      <c r="AB397" s="1369"/>
    </row>
    <row r="398" spans="1:28" s="1025" customFormat="1" ht="31.15" customHeight="1">
      <c r="A398" s="1843"/>
      <c r="B398" s="1372"/>
      <c r="C398" s="1479"/>
      <c r="D398" s="1395"/>
      <c r="E398" s="1395"/>
      <c r="F398" s="1395"/>
      <c r="G398" s="1371"/>
      <c r="H398" s="1371">
        <f t="shared" si="58"/>
        <v>0</v>
      </c>
      <c r="I398" s="1444" t="str">
        <f>_xlfn.IFNA(VLOOKUP(B398,線名!$A$2:$B$689,2, ),"")</f>
        <v/>
      </c>
      <c r="J398" s="1388" t="str">
        <f>_xlfn.IFNA(VLOOKUP(B398,線名!$A$4:$C$689,3,0 ),"")</f>
        <v/>
      </c>
      <c r="K398" s="1372"/>
      <c r="L398" s="1372"/>
      <c r="M398" s="1372"/>
      <c r="N398" s="1372"/>
      <c r="O398" s="1372"/>
      <c r="P398" s="1445"/>
      <c r="Q398" s="1346" t="str">
        <f t="shared" si="56"/>
        <v/>
      </c>
      <c r="R398" s="1466"/>
      <c r="S398" s="1447" t="str">
        <f>_xlfn.IFNA(VLOOKUP(T398,'69線名'!$K$4:$L$114,2, ),"")</f>
        <v/>
      </c>
      <c r="T398" s="1346"/>
      <c r="U398" s="1458">
        <f t="shared" si="59"/>
        <v>0</v>
      </c>
      <c r="V398" s="1438" t="str">
        <f>_xlfn.XLOOKUP(事故!$B398,饋線資料表[饋線
代號],饋線資料表[巡修
部門],"找不到",0)</f>
        <v>找不到</v>
      </c>
      <c r="W398" s="1344"/>
      <c r="X398" s="1346"/>
      <c r="Y398" s="1346"/>
      <c r="Z398" s="1827"/>
      <c r="AA398" s="1353"/>
      <c r="AB398" s="1354"/>
    </row>
    <row r="399" spans="1:28" s="1025" customFormat="1" ht="31.15" customHeight="1">
      <c r="A399" s="1844"/>
      <c r="B399" s="1403"/>
      <c r="C399" s="1478"/>
      <c r="D399" s="1404"/>
      <c r="E399" s="1404"/>
      <c r="F399" s="1404"/>
      <c r="G399" s="1405"/>
      <c r="H399" s="1405">
        <f t="shared" si="58"/>
        <v>0</v>
      </c>
      <c r="I399" s="1451" t="str">
        <f>_xlfn.IFNA(VLOOKUP(B399,線名!$A$2:$B$689,2, ),"")</f>
        <v/>
      </c>
      <c r="J399" s="1391" t="str">
        <f>_xlfn.IFNA(VLOOKUP(B399,線名!$A$4:$C$689,3,0 ),"")</f>
        <v/>
      </c>
      <c r="K399" s="1403"/>
      <c r="L399" s="1403"/>
      <c r="M399" s="1403"/>
      <c r="N399" s="1403"/>
      <c r="O399" s="1403"/>
      <c r="P399" s="1452"/>
      <c r="Q399" s="1361" t="str">
        <f t="shared" si="56"/>
        <v/>
      </c>
      <c r="R399" s="1468"/>
      <c r="S399" s="1454" t="str">
        <f>_xlfn.IFNA(VLOOKUP(T399,'69線名'!$K$4:$L$114,2, ),"")</f>
        <v/>
      </c>
      <c r="T399" s="1361"/>
      <c r="U399" s="1455">
        <f t="shared" si="59"/>
        <v>0</v>
      </c>
      <c r="V399" s="1442" t="str">
        <f>_xlfn.XLOOKUP(事故!$B399,饋線資料表[饋線
代號],饋線資料表[巡修
部門],"找不到",0)</f>
        <v>找不到</v>
      </c>
      <c r="W399" s="1359"/>
      <c r="X399" s="1361"/>
      <c r="Y399" s="1361"/>
      <c r="Z399" s="1834"/>
      <c r="AA399" s="1368"/>
      <c r="AB399" s="1369"/>
    </row>
    <row r="400" spans="1:28" s="1025" customFormat="1" ht="31.15" customHeight="1">
      <c r="A400" s="1843"/>
      <c r="B400" s="1372"/>
      <c r="C400" s="1479"/>
      <c r="D400" s="1395"/>
      <c r="E400" s="1395"/>
      <c r="F400" s="1395"/>
      <c r="G400" s="1371"/>
      <c r="H400" s="1371">
        <f t="shared" si="58"/>
        <v>0</v>
      </c>
      <c r="I400" s="1444" t="str">
        <f>_xlfn.IFNA(VLOOKUP(B400,線名!$A$2:$B$689,2, ),"")</f>
        <v/>
      </c>
      <c r="J400" s="1388" t="str">
        <f>_xlfn.IFNA(VLOOKUP(B400,線名!$A$4:$C$689,3,0 ),"")</f>
        <v/>
      </c>
      <c r="K400" s="1372"/>
      <c r="L400" s="1372"/>
      <c r="M400" s="1372"/>
      <c r="N400" s="1372"/>
      <c r="O400" s="1372"/>
      <c r="P400" s="1445"/>
      <c r="Q400" s="1346" t="str">
        <f t="shared" si="56"/>
        <v/>
      </c>
      <c r="R400" s="1466"/>
      <c r="S400" s="1447" t="str">
        <f>_xlfn.IFNA(VLOOKUP(T400,'69線名'!$K$4:$L$114,2, ),"")</f>
        <v/>
      </c>
      <c r="T400" s="1346"/>
      <c r="U400" s="1458">
        <f t="shared" si="59"/>
        <v>0</v>
      </c>
      <c r="V400" s="1438" t="str">
        <f>_xlfn.XLOOKUP(事故!$B400,饋線資料表[饋線
代號],饋線資料表[巡修
部門],"找不到",0)</f>
        <v>找不到</v>
      </c>
      <c r="W400" s="1344"/>
      <c r="X400" s="1346"/>
      <c r="Y400" s="1346"/>
      <c r="Z400" s="1827"/>
      <c r="AA400" s="1353"/>
      <c r="AB400" s="1354"/>
    </row>
    <row r="401" spans="1:28" s="1025" customFormat="1" ht="31.15" customHeight="1">
      <c r="A401" s="1844"/>
      <c r="B401" s="1403"/>
      <c r="C401" s="1478"/>
      <c r="D401" s="1404"/>
      <c r="E401" s="1404"/>
      <c r="F401" s="1404"/>
      <c r="G401" s="1405"/>
      <c r="H401" s="1405">
        <f t="shared" si="58"/>
        <v>0</v>
      </c>
      <c r="I401" s="1451" t="str">
        <f>_xlfn.IFNA(VLOOKUP(B401,線名!$A$2:$B$689,2, ),"")</f>
        <v/>
      </c>
      <c r="J401" s="1391" t="str">
        <f>_xlfn.IFNA(VLOOKUP(B401,線名!$A$4:$C$689,3,0 ),"")</f>
        <v/>
      </c>
      <c r="K401" s="1403"/>
      <c r="L401" s="1403"/>
      <c r="M401" s="1403"/>
      <c r="N401" s="1403"/>
      <c r="O401" s="1403"/>
      <c r="P401" s="1452"/>
      <c r="Q401" s="1361" t="str">
        <f t="shared" si="56"/>
        <v/>
      </c>
      <c r="R401" s="1468"/>
      <c r="S401" s="1454" t="str">
        <f>_xlfn.IFNA(VLOOKUP(T401,'69線名'!$K$4:$L$114,2, ),"")</f>
        <v/>
      </c>
      <c r="T401" s="1361"/>
      <c r="U401" s="1455">
        <f t="shared" si="59"/>
        <v>0</v>
      </c>
      <c r="V401" s="1442" t="str">
        <f>_xlfn.XLOOKUP(事故!$B401,饋線資料表[饋線
代號],饋線資料表[巡修
部門],"找不到",0)</f>
        <v>找不到</v>
      </c>
      <c r="W401" s="1359"/>
      <c r="X401" s="1361"/>
      <c r="Y401" s="1361"/>
      <c r="Z401" s="1834"/>
      <c r="AA401" s="1368"/>
      <c r="AB401" s="1369"/>
    </row>
    <row r="402" spans="1:28" s="1025" customFormat="1" ht="31.15" customHeight="1">
      <c r="A402" s="1843"/>
      <c r="B402" s="1372"/>
      <c r="C402" s="1479"/>
      <c r="D402" s="1395"/>
      <c r="E402" s="1395"/>
      <c r="F402" s="1395"/>
      <c r="G402" s="1371"/>
      <c r="H402" s="1371">
        <f t="shared" si="58"/>
        <v>0</v>
      </c>
      <c r="I402" s="1444" t="str">
        <f>_xlfn.IFNA(VLOOKUP(B402,線名!$A$2:$B$689,2, ),"")</f>
        <v/>
      </c>
      <c r="J402" s="1388" t="str">
        <f>_xlfn.IFNA(VLOOKUP(B402,線名!$A$4:$C$689,3,0 ),"")</f>
        <v/>
      </c>
      <c r="K402" s="1372"/>
      <c r="L402" s="1372"/>
      <c r="M402" s="1372"/>
      <c r="N402" s="1372"/>
      <c r="O402" s="1372"/>
      <c r="P402" s="1445"/>
      <c r="Q402" s="1346" t="str">
        <f t="shared" si="56"/>
        <v/>
      </c>
      <c r="R402" s="1466"/>
      <c r="S402" s="1447" t="str">
        <f>_xlfn.IFNA(VLOOKUP(T402,'69線名'!$K$4:$L$114,2, ),"")</f>
        <v/>
      </c>
      <c r="T402" s="1346"/>
      <c r="U402" s="1458">
        <f t="shared" si="59"/>
        <v>0</v>
      </c>
      <c r="V402" s="1438" t="str">
        <f>_xlfn.XLOOKUP(事故!$B402,饋線資料表[饋線
代號],饋線資料表[巡修
部門],"找不到",0)</f>
        <v>找不到</v>
      </c>
      <c r="W402" s="1344"/>
      <c r="X402" s="1346"/>
      <c r="Y402" s="1346"/>
      <c r="Z402" s="1827"/>
      <c r="AA402" s="1353"/>
      <c r="AB402" s="1354"/>
    </row>
    <row r="403" spans="1:28" s="1025" customFormat="1" ht="31.15" customHeight="1">
      <c r="A403" s="1844"/>
      <c r="B403" s="1403"/>
      <c r="C403" s="1478"/>
      <c r="D403" s="1404"/>
      <c r="E403" s="1404"/>
      <c r="F403" s="1404"/>
      <c r="G403" s="1405"/>
      <c r="H403" s="1405">
        <f t="shared" si="58"/>
        <v>0</v>
      </c>
      <c r="I403" s="1451" t="str">
        <f>_xlfn.IFNA(VLOOKUP(B403,線名!$A$2:$B$689,2, ),"")</f>
        <v/>
      </c>
      <c r="J403" s="1391" t="str">
        <f>_xlfn.IFNA(VLOOKUP(B403,線名!$A$4:$C$689,3,0 ),"")</f>
        <v/>
      </c>
      <c r="K403" s="1403"/>
      <c r="L403" s="1403"/>
      <c r="M403" s="1403"/>
      <c r="N403" s="1403"/>
      <c r="O403" s="1403"/>
      <c r="P403" s="1452"/>
      <c r="Q403" s="1361" t="str">
        <f t="shared" si="56"/>
        <v/>
      </c>
      <c r="R403" s="1468"/>
      <c r="S403" s="1454" t="str">
        <f>_xlfn.IFNA(VLOOKUP(T403,'69線名'!$K$4:$L$114,2, ),"")</f>
        <v/>
      </c>
      <c r="T403" s="1361"/>
      <c r="U403" s="1455">
        <f t="shared" si="59"/>
        <v>0</v>
      </c>
      <c r="V403" s="1442" t="str">
        <f>_xlfn.XLOOKUP(事故!$B403,饋線資料表[饋線
代號],饋線資料表[巡修
部門],"找不到",0)</f>
        <v>找不到</v>
      </c>
      <c r="W403" s="1359"/>
      <c r="X403" s="1361"/>
      <c r="Y403" s="1361"/>
      <c r="Z403" s="1834"/>
      <c r="AA403" s="1368"/>
      <c r="AB403" s="1369"/>
    </row>
    <row r="404" spans="1:28" s="1025" customFormat="1" ht="31.15" customHeight="1">
      <c r="A404" s="1843"/>
      <c r="B404" s="1372"/>
      <c r="C404" s="1479"/>
      <c r="D404" s="1395"/>
      <c r="E404" s="1395"/>
      <c r="F404" s="1395"/>
      <c r="G404" s="1371"/>
      <c r="H404" s="1371">
        <f t="shared" si="58"/>
        <v>0</v>
      </c>
      <c r="I404" s="1444" t="str">
        <f>_xlfn.IFNA(VLOOKUP(B404,線名!$A$2:$B$689,2, ),"")</f>
        <v/>
      </c>
      <c r="J404" s="1388" t="str">
        <f>_xlfn.IFNA(VLOOKUP(B404,線名!$A$4:$C$689,3,0 ),"")</f>
        <v/>
      </c>
      <c r="K404" s="1372"/>
      <c r="L404" s="1372"/>
      <c r="M404" s="1372"/>
      <c r="N404" s="1372"/>
      <c r="O404" s="1372"/>
      <c r="P404" s="1445"/>
      <c r="Q404" s="1346" t="str">
        <f t="shared" si="56"/>
        <v/>
      </c>
      <c r="R404" s="1466"/>
      <c r="S404" s="1447" t="str">
        <f>_xlfn.IFNA(VLOOKUP(T404,'69線名'!$K$4:$L$114,2, ),"")</f>
        <v/>
      </c>
      <c r="T404" s="1346"/>
      <c r="U404" s="1458">
        <f t="shared" si="59"/>
        <v>0</v>
      </c>
      <c r="V404" s="1438" t="str">
        <f>_xlfn.XLOOKUP(事故!$B404,饋線資料表[饋線
代號],饋線資料表[巡修
部門],"找不到",0)</f>
        <v>找不到</v>
      </c>
      <c r="W404" s="1344"/>
      <c r="X404" s="1346"/>
      <c r="Y404" s="1346"/>
      <c r="Z404" s="1827"/>
      <c r="AA404" s="1353"/>
      <c r="AB404" s="1354"/>
    </row>
    <row r="405" spans="1:28" s="1025" customFormat="1" ht="31.15" customHeight="1">
      <c r="A405" s="1844"/>
      <c r="B405" s="1403"/>
      <c r="C405" s="1478"/>
      <c r="D405" s="1404"/>
      <c r="E405" s="1404"/>
      <c r="F405" s="1404"/>
      <c r="G405" s="1405"/>
      <c r="H405" s="1405">
        <f t="shared" si="58"/>
        <v>0</v>
      </c>
      <c r="I405" s="1451" t="str">
        <f>_xlfn.IFNA(VLOOKUP(B405,線名!$A$2:$B$689,2, ),"")</f>
        <v/>
      </c>
      <c r="J405" s="1391" t="str">
        <f>_xlfn.IFNA(VLOOKUP(B405,線名!$A$4:$C$689,3,0 ),"")</f>
        <v/>
      </c>
      <c r="K405" s="1403"/>
      <c r="L405" s="1403"/>
      <c r="M405" s="1403"/>
      <c r="N405" s="1403"/>
      <c r="O405" s="1403"/>
      <c r="P405" s="1452"/>
      <c r="Q405" s="1361" t="str">
        <f t="shared" ref="Q405:Q468" si="60">IF(SUM(L405:M405)=0,"",SUM(L405:M405))</f>
        <v/>
      </c>
      <c r="R405" s="1468"/>
      <c r="S405" s="1454" t="str">
        <f>_xlfn.IFNA(VLOOKUP(T405,'69線名'!$K$4:$L$114,2, ),"")</f>
        <v/>
      </c>
      <c r="T405" s="1361"/>
      <c r="U405" s="1455">
        <f t="shared" si="59"/>
        <v>0</v>
      </c>
      <c r="V405" s="1442" t="str">
        <f>_xlfn.XLOOKUP(事故!$B405,饋線資料表[饋線
代號],饋線資料表[巡修
部門],"找不到",0)</f>
        <v>找不到</v>
      </c>
      <c r="W405" s="1359"/>
      <c r="X405" s="1361"/>
      <c r="Y405" s="1361"/>
      <c r="Z405" s="1834"/>
      <c r="AA405" s="1368"/>
      <c r="AB405" s="1369"/>
    </row>
    <row r="406" spans="1:28" s="1025" customFormat="1" ht="31.15" customHeight="1">
      <c r="A406" s="1843"/>
      <c r="B406" s="1372"/>
      <c r="C406" s="1479"/>
      <c r="D406" s="1395"/>
      <c r="E406" s="1395"/>
      <c r="F406" s="1395"/>
      <c r="G406" s="1371"/>
      <c r="H406" s="1371">
        <f t="shared" si="58"/>
        <v>0</v>
      </c>
      <c r="I406" s="1444" t="str">
        <f>_xlfn.IFNA(VLOOKUP(B406,線名!$A$2:$B$689,2, ),"")</f>
        <v/>
      </c>
      <c r="J406" s="1388" t="str">
        <f>_xlfn.IFNA(VLOOKUP(B406,線名!$A$4:$C$689,3,0 ),"")</f>
        <v/>
      </c>
      <c r="K406" s="1372"/>
      <c r="L406" s="1372"/>
      <c r="M406" s="1372"/>
      <c r="N406" s="1372"/>
      <c r="O406" s="1372"/>
      <c r="P406" s="1445"/>
      <c r="Q406" s="1346" t="str">
        <f t="shared" si="60"/>
        <v/>
      </c>
      <c r="R406" s="1466"/>
      <c r="S406" s="1447" t="str">
        <f>_xlfn.IFNA(VLOOKUP(T406,'69線名'!$K$4:$L$114,2, ),"")</f>
        <v/>
      </c>
      <c r="T406" s="1346"/>
      <c r="U406" s="1458">
        <f t="shared" si="59"/>
        <v>0</v>
      </c>
      <c r="V406" s="1438" t="str">
        <f>_xlfn.XLOOKUP(事故!$B406,饋線資料表[饋線
代號],饋線資料表[巡修
部門],"找不到",0)</f>
        <v>找不到</v>
      </c>
      <c r="W406" s="1344"/>
      <c r="X406" s="1346"/>
      <c r="Y406" s="1346"/>
      <c r="Z406" s="1827"/>
      <c r="AA406" s="1353"/>
      <c r="AB406" s="1354"/>
    </row>
    <row r="407" spans="1:28" s="1025" customFormat="1" ht="31.15" customHeight="1">
      <c r="A407" s="1844"/>
      <c r="B407" s="1403"/>
      <c r="C407" s="1478"/>
      <c r="D407" s="1404"/>
      <c r="E407" s="1404"/>
      <c r="F407" s="1404"/>
      <c r="G407" s="1405"/>
      <c r="H407" s="1405">
        <f t="shared" si="58"/>
        <v>0</v>
      </c>
      <c r="I407" s="1451" t="str">
        <f>_xlfn.IFNA(VLOOKUP(B407,線名!$A$2:$B$689,2, ),"")</f>
        <v/>
      </c>
      <c r="J407" s="1391" t="str">
        <f>_xlfn.IFNA(VLOOKUP(B407,線名!$A$4:$C$689,3,0 ),"")</f>
        <v/>
      </c>
      <c r="K407" s="1403"/>
      <c r="L407" s="1403"/>
      <c r="M407" s="1403"/>
      <c r="N407" s="1403"/>
      <c r="O407" s="1403"/>
      <c r="P407" s="1452"/>
      <c r="Q407" s="1361" t="str">
        <f t="shared" si="60"/>
        <v/>
      </c>
      <c r="R407" s="1468"/>
      <c r="S407" s="1454" t="str">
        <f>_xlfn.IFNA(VLOOKUP(T407,'69線名'!$K$4:$L$114,2, ),"")</f>
        <v/>
      </c>
      <c r="T407" s="1361"/>
      <c r="U407" s="1455">
        <f t="shared" si="59"/>
        <v>0</v>
      </c>
      <c r="V407" s="1442" t="str">
        <f>_xlfn.XLOOKUP(事故!$B407,饋線資料表[饋線
代號],饋線資料表[巡修
部門],"找不到",0)</f>
        <v>找不到</v>
      </c>
      <c r="W407" s="1359"/>
      <c r="X407" s="1361"/>
      <c r="Y407" s="1361"/>
      <c r="Z407" s="1834"/>
      <c r="AA407" s="1368"/>
      <c r="AB407" s="1369"/>
    </row>
    <row r="408" spans="1:28" s="1025" customFormat="1" ht="31.15" customHeight="1">
      <c r="A408" s="1843"/>
      <c r="B408" s="1372"/>
      <c r="C408" s="1479"/>
      <c r="D408" s="1395"/>
      <c r="E408" s="1395"/>
      <c r="F408" s="1395"/>
      <c r="G408" s="1371"/>
      <c r="H408" s="1371">
        <f t="shared" si="58"/>
        <v>0</v>
      </c>
      <c r="I408" s="1444" t="str">
        <f>_xlfn.IFNA(VLOOKUP(B408,線名!$A$2:$B$689,2, ),"")</f>
        <v/>
      </c>
      <c r="J408" s="1388" t="str">
        <f>_xlfn.IFNA(VLOOKUP(B408,線名!$A$4:$C$689,3,0 ),"")</f>
        <v/>
      </c>
      <c r="K408" s="1372"/>
      <c r="L408" s="1372"/>
      <c r="M408" s="1372"/>
      <c r="N408" s="1372"/>
      <c r="O408" s="1372"/>
      <c r="P408" s="1445"/>
      <c r="Q408" s="1346" t="str">
        <f t="shared" si="60"/>
        <v/>
      </c>
      <c r="R408" s="1466"/>
      <c r="S408" s="1447" t="str">
        <f>_xlfn.IFNA(VLOOKUP(T408,'69線名'!$K$4:$L$114,2, ),"")</f>
        <v/>
      </c>
      <c r="T408" s="1346"/>
      <c r="U408" s="1458">
        <f t="shared" si="59"/>
        <v>0</v>
      </c>
      <c r="V408" s="1438" t="str">
        <f>_xlfn.XLOOKUP(事故!$B408,饋線資料表[饋線
代號],饋線資料表[巡修
部門],"找不到",0)</f>
        <v>找不到</v>
      </c>
      <c r="W408" s="1344"/>
      <c r="X408" s="1346"/>
      <c r="Y408" s="1346"/>
      <c r="Z408" s="1827"/>
      <c r="AA408" s="1353"/>
      <c r="AB408" s="1354"/>
    </row>
    <row r="409" spans="1:28" s="1025" customFormat="1" ht="31.15" customHeight="1">
      <c r="A409" s="1844"/>
      <c r="B409" s="1403"/>
      <c r="C409" s="1478"/>
      <c r="D409" s="1404"/>
      <c r="E409" s="1404"/>
      <c r="F409" s="1404"/>
      <c r="G409" s="1405"/>
      <c r="H409" s="1405">
        <f t="shared" si="58"/>
        <v>0</v>
      </c>
      <c r="I409" s="1451" t="str">
        <f>_xlfn.IFNA(VLOOKUP(B409,線名!$A$2:$B$689,2, ),"")</f>
        <v/>
      </c>
      <c r="J409" s="1391" t="str">
        <f>_xlfn.IFNA(VLOOKUP(B409,線名!$A$4:$C$689,3,0 ),"")</f>
        <v/>
      </c>
      <c r="K409" s="1403"/>
      <c r="L409" s="1403"/>
      <c r="M409" s="1403"/>
      <c r="N409" s="1403"/>
      <c r="O409" s="1403"/>
      <c r="P409" s="1452"/>
      <c r="Q409" s="1361" t="str">
        <f t="shared" si="60"/>
        <v/>
      </c>
      <c r="R409" s="1468"/>
      <c r="S409" s="1454" t="str">
        <f>_xlfn.IFNA(VLOOKUP(T409,'69線名'!$K$4:$L$114,2, ),"")</f>
        <v/>
      </c>
      <c r="T409" s="1361"/>
      <c r="U409" s="1455">
        <f t="shared" si="59"/>
        <v>0</v>
      </c>
      <c r="V409" s="1442" t="str">
        <f>_xlfn.XLOOKUP(事故!$B409,饋線資料表[饋線
代號],饋線資料表[巡修
部門],"找不到",0)</f>
        <v>找不到</v>
      </c>
      <c r="W409" s="1359"/>
      <c r="X409" s="1361"/>
      <c r="Y409" s="1361"/>
      <c r="Z409" s="1834"/>
      <c r="AA409" s="1368"/>
      <c r="AB409" s="1369"/>
    </row>
    <row r="410" spans="1:28" s="1025" customFormat="1" ht="31.15" customHeight="1">
      <c r="A410" s="1843"/>
      <c r="B410" s="1372"/>
      <c r="C410" s="1479"/>
      <c r="D410" s="1395"/>
      <c r="E410" s="1395"/>
      <c r="F410" s="1395"/>
      <c r="G410" s="1371"/>
      <c r="H410" s="1371">
        <f t="shared" si="58"/>
        <v>0</v>
      </c>
      <c r="I410" s="1444" t="str">
        <f>_xlfn.IFNA(VLOOKUP(B410,線名!$A$2:$B$689,2, ),"")</f>
        <v/>
      </c>
      <c r="J410" s="1388" t="str">
        <f>_xlfn.IFNA(VLOOKUP(B410,線名!$A$4:$C$689,3,0 ),"")</f>
        <v/>
      </c>
      <c r="K410" s="1372"/>
      <c r="L410" s="1372"/>
      <c r="M410" s="1372"/>
      <c r="N410" s="1372"/>
      <c r="O410" s="1372"/>
      <c r="P410" s="1445"/>
      <c r="Q410" s="1346" t="str">
        <f t="shared" si="60"/>
        <v/>
      </c>
      <c r="R410" s="1466"/>
      <c r="S410" s="1447" t="str">
        <f>_xlfn.IFNA(VLOOKUP(T410,'69線名'!$K$4:$L$114,2, ),"")</f>
        <v/>
      </c>
      <c r="T410" s="1346"/>
      <c r="U410" s="1458">
        <f t="shared" si="59"/>
        <v>0</v>
      </c>
      <c r="V410" s="1438" t="str">
        <f>_xlfn.XLOOKUP(事故!$B410,饋線資料表[饋線
代號],饋線資料表[巡修
部門],"找不到",0)</f>
        <v>找不到</v>
      </c>
      <c r="W410" s="1344"/>
      <c r="X410" s="1346"/>
      <c r="Y410" s="1346"/>
      <c r="Z410" s="1827"/>
      <c r="AA410" s="1353"/>
      <c r="AB410" s="1354"/>
    </row>
    <row r="411" spans="1:28" s="1025" customFormat="1" ht="31.15" customHeight="1">
      <c r="A411" s="1844"/>
      <c r="B411" s="1403"/>
      <c r="C411" s="1478"/>
      <c r="D411" s="1404"/>
      <c r="E411" s="1404"/>
      <c r="F411" s="1404"/>
      <c r="G411" s="1405"/>
      <c r="H411" s="1405">
        <f t="shared" si="58"/>
        <v>0</v>
      </c>
      <c r="I411" s="1451" t="str">
        <f>_xlfn.IFNA(VLOOKUP(B411,線名!$A$2:$B$689,2, ),"")</f>
        <v/>
      </c>
      <c r="J411" s="1391" t="str">
        <f>_xlfn.IFNA(VLOOKUP(B411,線名!$A$4:$C$689,3,0 ),"")</f>
        <v/>
      </c>
      <c r="K411" s="1403"/>
      <c r="L411" s="1403"/>
      <c r="M411" s="1403"/>
      <c r="N411" s="1403"/>
      <c r="O411" s="1403"/>
      <c r="P411" s="1452"/>
      <c r="Q411" s="1361" t="str">
        <f t="shared" si="60"/>
        <v/>
      </c>
      <c r="R411" s="1468"/>
      <c r="S411" s="1454" t="str">
        <f>_xlfn.IFNA(VLOOKUP(T411,'69線名'!$K$4:$L$114,2, ),"")</f>
        <v/>
      </c>
      <c r="T411" s="1361"/>
      <c r="U411" s="1455">
        <f t="shared" si="59"/>
        <v>0</v>
      </c>
      <c r="V411" s="1442" t="str">
        <f>_xlfn.XLOOKUP(事故!$B411,饋線資料表[饋線
代號],饋線資料表[巡修
部門],"找不到",0)</f>
        <v>找不到</v>
      </c>
      <c r="W411" s="1359"/>
      <c r="X411" s="1361"/>
      <c r="Y411" s="1361"/>
      <c r="Z411" s="1834"/>
      <c r="AA411" s="1368"/>
      <c r="AB411" s="1369"/>
    </row>
    <row r="412" spans="1:28" s="1025" customFormat="1" ht="31.15" customHeight="1">
      <c r="A412" s="1843"/>
      <c r="B412" s="1372"/>
      <c r="C412" s="1479"/>
      <c r="D412" s="1395"/>
      <c r="E412" s="1395"/>
      <c r="F412" s="1395"/>
      <c r="G412" s="1371"/>
      <c r="H412" s="1371">
        <f t="shared" si="58"/>
        <v>0</v>
      </c>
      <c r="I412" s="1444" t="str">
        <f>_xlfn.IFNA(VLOOKUP(B412,線名!$A$2:$B$689,2, ),"")</f>
        <v/>
      </c>
      <c r="J412" s="1388" t="str">
        <f>_xlfn.IFNA(VLOOKUP(B412,線名!$A$4:$C$689,3,0 ),"")</f>
        <v/>
      </c>
      <c r="K412" s="1372"/>
      <c r="L412" s="1372"/>
      <c r="M412" s="1372"/>
      <c r="N412" s="1372"/>
      <c r="O412" s="1372"/>
      <c r="P412" s="1445"/>
      <c r="Q412" s="1346" t="str">
        <f t="shared" si="60"/>
        <v/>
      </c>
      <c r="R412" s="1466"/>
      <c r="S412" s="1447" t="str">
        <f>_xlfn.IFNA(VLOOKUP(T412,'69線名'!$K$4:$L$114,2, ),"")</f>
        <v/>
      </c>
      <c r="T412" s="1346"/>
      <c r="U412" s="1458">
        <f t="shared" si="59"/>
        <v>0</v>
      </c>
      <c r="V412" s="1438" t="str">
        <f>_xlfn.XLOOKUP(事故!$B412,饋線資料表[饋線
代號],饋線資料表[巡修
部門],"找不到",0)</f>
        <v>找不到</v>
      </c>
      <c r="W412" s="1344"/>
      <c r="X412" s="1346"/>
      <c r="Y412" s="1346"/>
      <c r="Z412" s="1827"/>
      <c r="AA412" s="1353"/>
      <c r="AB412" s="1354"/>
    </row>
    <row r="413" spans="1:28" s="1025" customFormat="1" ht="31.15" customHeight="1">
      <c r="A413" s="1844"/>
      <c r="B413" s="1403"/>
      <c r="C413" s="1478"/>
      <c r="D413" s="1404"/>
      <c r="E413" s="1404"/>
      <c r="F413" s="1404"/>
      <c r="G413" s="1405"/>
      <c r="H413" s="1405">
        <f t="shared" si="58"/>
        <v>0</v>
      </c>
      <c r="I413" s="1451" t="str">
        <f>_xlfn.IFNA(VLOOKUP(B413,線名!$A$2:$B$689,2, ),"")</f>
        <v/>
      </c>
      <c r="J413" s="1391" t="str">
        <f>_xlfn.IFNA(VLOOKUP(B413,線名!$A$4:$C$689,3,0 ),"")</f>
        <v/>
      </c>
      <c r="K413" s="1403"/>
      <c r="L413" s="1403"/>
      <c r="M413" s="1403"/>
      <c r="N413" s="1403"/>
      <c r="O413" s="1403"/>
      <c r="P413" s="1452"/>
      <c r="Q413" s="1361" t="str">
        <f t="shared" si="60"/>
        <v/>
      </c>
      <c r="R413" s="1468"/>
      <c r="S413" s="1454" t="str">
        <f>_xlfn.IFNA(VLOOKUP(T413,'69線名'!$K$4:$L$114,2, ),"")</f>
        <v/>
      </c>
      <c r="T413" s="1361"/>
      <c r="U413" s="1455">
        <f t="shared" si="59"/>
        <v>0</v>
      </c>
      <c r="V413" s="1442" t="str">
        <f>_xlfn.XLOOKUP(事故!$B413,饋線資料表[饋線
代號],饋線資料表[巡修
部門],"找不到",0)</f>
        <v>找不到</v>
      </c>
      <c r="W413" s="1359"/>
      <c r="X413" s="1361"/>
      <c r="Y413" s="1361"/>
      <c r="Z413" s="1834"/>
      <c r="AA413" s="1368"/>
      <c r="AB413" s="1369"/>
    </row>
    <row r="414" spans="1:28" s="1025" customFormat="1" ht="31.15" customHeight="1">
      <c r="A414" s="1843"/>
      <c r="B414" s="1372"/>
      <c r="C414" s="1479"/>
      <c r="D414" s="1395"/>
      <c r="E414" s="1395"/>
      <c r="F414" s="1395"/>
      <c r="G414" s="1371"/>
      <c r="H414" s="1371">
        <f t="shared" si="58"/>
        <v>0</v>
      </c>
      <c r="I414" s="1444" t="str">
        <f>_xlfn.IFNA(VLOOKUP(B414,線名!$A$2:$B$689,2, ),"")</f>
        <v/>
      </c>
      <c r="J414" s="1388" t="str">
        <f>_xlfn.IFNA(VLOOKUP(B414,線名!$A$4:$C$689,3,0 ),"")</f>
        <v/>
      </c>
      <c r="K414" s="1372"/>
      <c r="L414" s="1372"/>
      <c r="M414" s="1372"/>
      <c r="N414" s="1372"/>
      <c r="O414" s="1372"/>
      <c r="P414" s="1445"/>
      <c r="Q414" s="1346" t="str">
        <f t="shared" si="60"/>
        <v/>
      </c>
      <c r="R414" s="1466"/>
      <c r="S414" s="1447" t="str">
        <f>_xlfn.IFNA(VLOOKUP(T414,'69線名'!$K$4:$L$114,2, ),"")</f>
        <v/>
      </c>
      <c r="T414" s="1346"/>
      <c r="U414" s="1458">
        <f t="shared" si="59"/>
        <v>0</v>
      </c>
      <c r="V414" s="1438" t="str">
        <f>_xlfn.XLOOKUP(事故!$B414,饋線資料表[饋線
代號],饋線資料表[巡修
部門],"找不到",0)</f>
        <v>找不到</v>
      </c>
      <c r="W414" s="1344"/>
      <c r="X414" s="1346"/>
      <c r="Y414" s="1346"/>
      <c r="Z414" s="1827"/>
      <c r="AA414" s="1353"/>
      <c r="AB414" s="1354"/>
    </row>
    <row r="415" spans="1:28" s="1025" customFormat="1" ht="31.15" customHeight="1">
      <c r="A415" s="1844"/>
      <c r="B415" s="1403"/>
      <c r="C415" s="1478"/>
      <c r="D415" s="1404"/>
      <c r="E415" s="1404"/>
      <c r="F415" s="1404"/>
      <c r="G415" s="1405"/>
      <c r="H415" s="1405">
        <f t="shared" si="58"/>
        <v>0</v>
      </c>
      <c r="I415" s="1451" t="str">
        <f>_xlfn.IFNA(VLOOKUP(B415,線名!$A$2:$B$689,2, ),"")</f>
        <v/>
      </c>
      <c r="J415" s="1391" t="str">
        <f>_xlfn.IFNA(VLOOKUP(B415,線名!$A$4:$C$689,3,0 ),"")</f>
        <v/>
      </c>
      <c r="K415" s="1403"/>
      <c r="L415" s="1403"/>
      <c r="M415" s="1403"/>
      <c r="N415" s="1403"/>
      <c r="O415" s="1403"/>
      <c r="P415" s="1452"/>
      <c r="Q415" s="1361" t="str">
        <f t="shared" si="60"/>
        <v/>
      </c>
      <c r="R415" s="1468"/>
      <c r="S415" s="1454" t="str">
        <f>_xlfn.IFNA(VLOOKUP(T415,'69線名'!$K$4:$L$114,2, ),"")</f>
        <v/>
      </c>
      <c r="T415" s="1361"/>
      <c r="U415" s="1455">
        <f t="shared" si="59"/>
        <v>0</v>
      </c>
      <c r="V415" s="1442" t="str">
        <f>_xlfn.XLOOKUP(事故!$B415,饋線資料表[饋線
代號],饋線資料表[巡修
部門],"找不到",0)</f>
        <v>找不到</v>
      </c>
      <c r="W415" s="1359"/>
      <c r="X415" s="1361"/>
      <c r="Y415" s="1361"/>
      <c r="Z415" s="1834"/>
      <c r="AA415" s="1368"/>
      <c r="AB415" s="1369"/>
    </row>
    <row r="416" spans="1:28" s="1025" customFormat="1" ht="31.15" customHeight="1">
      <c r="A416" s="1843"/>
      <c r="B416" s="1372"/>
      <c r="C416" s="1479"/>
      <c r="D416" s="1395"/>
      <c r="E416" s="1395"/>
      <c r="F416" s="1395"/>
      <c r="G416" s="1371"/>
      <c r="H416" s="1371">
        <f t="shared" si="58"/>
        <v>0</v>
      </c>
      <c r="I416" s="1444" t="str">
        <f>_xlfn.IFNA(VLOOKUP(B416,線名!$A$2:$B$689,2, ),"")</f>
        <v/>
      </c>
      <c r="J416" s="1388" t="str">
        <f>_xlfn.IFNA(VLOOKUP(B416,線名!$A$4:$C$689,3,0 ),"")</f>
        <v/>
      </c>
      <c r="K416" s="1372"/>
      <c r="L416" s="1372"/>
      <c r="M416" s="1372"/>
      <c r="N416" s="1372"/>
      <c r="O416" s="1372"/>
      <c r="P416" s="1445"/>
      <c r="Q416" s="1346" t="str">
        <f t="shared" si="60"/>
        <v/>
      </c>
      <c r="R416" s="1466"/>
      <c r="S416" s="1447" t="str">
        <f>_xlfn.IFNA(VLOOKUP(T416,'69線名'!$K$4:$L$114,2, ),"")</f>
        <v/>
      </c>
      <c r="T416" s="1346"/>
      <c r="U416" s="1458">
        <f t="shared" si="59"/>
        <v>0</v>
      </c>
      <c r="V416" s="1438" t="str">
        <f>_xlfn.XLOOKUP(事故!$B416,饋線資料表[饋線
代號],饋線資料表[巡修
部門],"找不到",0)</f>
        <v>找不到</v>
      </c>
      <c r="W416" s="1344"/>
      <c r="X416" s="1346"/>
      <c r="Y416" s="1346"/>
      <c r="Z416" s="1827"/>
      <c r="AA416" s="1353"/>
      <c r="AB416" s="1354"/>
    </row>
    <row r="417" spans="1:28" s="1025" customFormat="1" ht="31.15" customHeight="1">
      <c r="A417" s="1844"/>
      <c r="B417" s="1403"/>
      <c r="C417" s="1478"/>
      <c r="D417" s="1404"/>
      <c r="E417" s="1404"/>
      <c r="F417" s="1404"/>
      <c r="G417" s="1405"/>
      <c r="H417" s="1405">
        <f t="shared" si="58"/>
        <v>0</v>
      </c>
      <c r="I417" s="1451" t="str">
        <f>_xlfn.IFNA(VLOOKUP(B417,線名!$A$2:$B$689,2, ),"")</f>
        <v/>
      </c>
      <c r="J417" s="1391" t="str">
        <f>_xlfn.IFNA(VLOOKUP(B417,線名!$A$4:$C$689,3,0 ),"")</f>
        <v/>
      </c>
      <c r="K417" s="1403"/>
      <c r="L417" s="1403"/>
      <c r="M417" s="1403"/>
      <c r="N417" s="1403"/>
      <c r="O417" s="1403"/>
      <c r="P417" s="1452"/>
      <c r="Q417" s="1361" t="str">
        <f t="shared" si="60"/>
        <v/>
      </c>
      <c r="R417" s="1468"/>
      <c r="S417" s="1454" t="str">
        <f>_xlfn.IFNA(VLOOKUP(T417,'69線名'!$K$4:$L$114,2, ),"")</f>
        <v/>
      </c>
      <c r="T417" s="1361"/>
      <c r="U417" s="1455">
        <f t="shared" si="59"/>
        <v>0</v>
      </c>
      <c r="V417" s="1442" t="str">
        <f>_xlfn.XLOOKUP(事故!$B417,饋線資料表[饋線
代號],饋線資料表[巡修
部門],"找不到",0)</f>
        <v>找不到</v>
      </c>
      <c r="W417" s="1359"/>
      <c r="X417" s="1361"/>
      <c r="Y417" s="1361"/>
      <c r="Z417" s="1834"/>
      <c r="AA417" s="1368"/>
      <c r="AB417" s="1369"/>
    </row>
    <row r="418" spans="1:28" s="1025" customFormat="1" ht="31.15" customHeight="1">
      <c r="A418" s="1843"/>
      <c r="B418" s="1372"/>
      <c r="C418" s="1479"/>
      <c r="D418" s="1395"/>
      <c r="E418" s="1395"/>
      <c r="F418" s="1395"/>
      <c r="G418" s="1371"/>
      <c r="H418" s="1371">
        <f t="shared" si="58"/>
        <v>0</v>
      </c>
      <c r="I418" s="1444" t="str">
        <f>_xlfn.IFNA(VLOOKUP(B418,線名!$A$2:$B$689,2, ),"")</f>
        <v/>
      </c>
      <c r="J418" s="1388" t="str">
        <f>_xlfn.IFNA(VLOOKUP(B418,線名!$A$4:$C$689,3,0 ),"")</f>
        <v/>
      </c>
      <c r="K418" s="1372"/>
      <c r="L418" s="1372"/>
      <c r="M418" s="1372"/>
      <c r="N418" s="1372"/>
      <c r="O418" s="1372"/>
      <c r="P418" s="1445"/>
      <c r="Q418" s="1346" t="str">
        <f t="shared" si="60"/>
        <v/>
      </c>
      <c r="R418" s="1466"/>
      <c r="S418" s="1447" t="str">
        <f>_xlfn.IFNA(VLOOKUP(T418,'69線名'!$K$4:$L$114,2, ),"")</f>
        <v/>
      </c>
      <c r="T418" s="1346"/>
      <c r="U418" s="1458">
        <f t="shared" si="59"/>
        <v>0</v>
      </c>
      <c r="V418" s="1438" t="str">
        <f>_xlfn.XLOOKUP(事故!$B418,饋線資料表[饋線
代號],饋線資料表[巡修
部門],"找不到",0)</f>
        <v>找不到</v>
      </c>
      <c r="W418" s="1344"/>
      <c r="X418" s="1346"/>
      <c r="Y418" s="1346"/>
      <c r="Z418" s="1827"/>
      <c r="AA418" s="1353"/>
      <c r="AB418" s="1354"/>
    </row>
    <row r="419" spans="1:28" s="1025" customFormat="1" ht="31.15" customHeight="1">
      <c r="A419" s="1844"/>
      <c r="B419" s="1403"/>
      <c r="C419" s="1478"/>
      <c r="D419" s="1404"/>
      <c r="E419" s="1404"/>
      <c r="F419" s="1404"/>
      <c r="G419" s="1405"/>
      <c r="H419" s="1405">
        <f t="shared" si="58"/>
        <v>0</v>
      </c>
      <c r="I419" s="1451" t="str">
        <f>_xlfn.IFNA(VLOOKUP(B419,線名!$A$2:$B$689,2, ),"")</f>
        <v/>
      </c>
      <c r="J419" s="1391" t="str">
        <f>_xlfn.IFNA(VLOOKUP(B419,線名!$A$4:$C$689,3,0 ),"")</f>
        <v/>
      </c>
      <c r="K419" s="1403"/>
      <c r="L419" s="1403"/>
      <c r="M419" s="1403"/>
      <c r="N419" s="1403"/>
      <c r="O419" s="1403"/>
      <c r="P419" s="1452"/>
      <c r="Q419" s="1361" t="str">
        <f t="shared" si="60"/>
        <v/>
      </c>
      <c r="R419" s="1468"/>
      <c r="S419" s="1454" t="str">
        <f>_xlfn.IFNA(VLOOKUP(T419,'69線名'!$K$4:$L$114,2, ),"")</f>
        <v/>
      </c>
      <c r="T419" s="1361"/>
      <c r="U419" s="1455">
        <f t="shared" si="59"/>
        <v>0</v>
      </c>
      <c r="V419" s="1442" t="str">
        <f>_xlfn.XLOOKUP(事故!$B419,饋線資料表[饋線
代號],饋線資料表[巡修
部門],"找不到",0)</f>
        <v>找不到</v>
      </c>
      <c r="W419" s="1359"/>
      <c r="X419" s="1361"/>
      <c r="Y419" s="1361"/>
      <c r="Z419" s="1834"/>
      <c r="AA419" s="1368"/>
      <c r="AB419" s="1369"/>
    </row>
    <row r="420" spans="1:28" s="1025" customFormat="1" ht="31.15" customHeight="1">
      <c r="A420" s="1843"/>
      <c r="B420" s="1372"/>
      <c r="C420" s="1479"/>
      <c r="D420" s="1395"/>
      <c r="E420" s="1395"/>
      <c r="F420" s="1395"/>
      <c r="G420" s="1371"/>
      <c r="H420" s="1371">
        <f t="shared" si="58"/>
        <v>0</v>
      </c>
      <c r="I420" s="1444" t="str">
        <f>_xlfn.IFNA(VLOOKUP(B420,線名!$A$2:$B$689,2, ),"")</f>
        <v/>
      </c>
      <c r="J420" s="1388" t="str">
        <f>_xlfn.IFNA(VLOOKUP(B420,線名!$A$4:$C$689,3,0 ),"")</f>
        <v/>
      </c>
      <c r="K420" s="1372"/>
      <c r="L420" s="1372"/>
      <c r="M420" s="1372"/>
      <c r="N420" s="1372"/>
      <c r="O420" s="1372"/>
      <c r="P420" s="1445"/>
      <c r="Q420" s="1346" t="str">
        <f t="shared" si="60"/>
        <v/>
      </c>
      <c r="R420" s="1466"/>
      <c r="S420" s="1447" t="str">
        <f>_xlfn.IFNA(VLOOKUP(T420,'69線名'!$K$4:$L$114,2, ),"")</f>
        <v/>
      </c>
      <c r="T420" s="1346"/>
      <c r="U420" s="1458">
        <f t="shared" si="59"/>
        <v>0</v>
      </c>
      <c r="V420" s="1438" t="str">
        <f>_xlfn.XLOOKUP(事故!$B420,饋線資料表[饋線
代號],饋線資料表[巡修
部門],"找不到",0)</f>
        <v>找不到</v>
      </c>
      <c r="W420" s="1344"/>
      <c r="X420" s="1346"/>
      <c r="Y420" s="1346"/>
      <c r="Z420" s="1827"/>
      <c r="AA420" s="1353"/>
      <c r="AB420" s="1354"/>
    </row>
    <row r="421" spans="1:28" s="1025" customFormat="1" ht="31.15" customHeight="1">
      <c r="A421" s="1844"/>
      <c r="B421" s="1403"/>
      <c r="C421" s="1478"/>
      <c r="D421" s="1404"/>
      <c r="E421" s="1404"/>
      <c r="F421" s="1404"/>
      <c r="G421" s="1405"/>
      <c r="H421" s="1405">
        <f t="shared" ref="H421:H452" si="61">G421*U421</f>
        <v>0</v>
      </c>
      <c r="I421" s="1451" t="str">
        <f>_xlfn.IFNA(VLOOKUP(B421,線名!$A$2:$B$689,2, ),"")</f>
        <v/>
      </c>
      <c r="J421" s="1391" t="str">
        <f>_xlfn.IFNA(VLOOKUP(B421,線名!$A$4:$C$689,3,0 ),"")</f>
        <v/>
      </c>
      <c r="K421" s="1403"/>
      <c r="L421" s="1403"/>
      <c r="M421" s="1403"/>
      <c r="N421" s="1403"/>
      <c r="O421" s="1403"/>
      <c r="P421" s="1452"/>
      <c r="Q421" s="1361" t="str">
        <f t="shared" si="60"/>
        <v/>
      </c>
      <c r="R421" s="1468"/>
      <c r="S421" s="1454" t="str">
        <f>_xlfn.IFNA(VLOOKUP(T421,'69線名'!$K$4:$L$114,2, ),"")</f>
        <v/>
      </c>
      <c r="T421" s="1361"/>
      <c r="U421" s="1455">
        <f t="shared" si="59"/>
        <v>0</v>
      </c>
      <c r="V421" s="1442" t="str">
        <f>_xlfn.XLOOKUP(事故!$B421,饋線資料表[饋線
代號],饋線資料表[巡修
部門],"找不到",0)</f>
        <v>找不到</v>
      </c>
      <c r="W421" s="1359"/>
      <c r="X421" s="1361"/>
      <c r="Y421" s="1361"/>
      <c r="Z421" s="1834"/>
      <c r="AA421" s="1368"/>
      <c r="AB421" s="1369"/>
    </row>
    <row r="422" spans="1:28" s="1025" customFormat="1" ht="31.15" customHeight="1">
      <c r="A422" s="1843"/>
      <c r="B422" s="1372"/>
      <c r="C422" s="1479"/>
      <c r="D422" s="1395"/>
      <c r="E422" s="1395"/>
      <c r="F422" s="1395"/>
      <c r="G422" s="1371"/>
      <c r="H422" s="1371">
        <f t="shared" si="61"/>
        <v>0</v>
      </c>
      <c r="I422" s="1444" t="str">
        <f>_xlfn.IFNA(VLOOKUP(B422,線名!$A$2:$B$689,2, ),"")</f>
        <v/>
      </c>
      <c r="J422" s="1388" t="str">
        <f>_xlfn.IFNA(VLOOKUP(B422,線名!$A$4:$C$689,3,0 ),"")</f>
        <v/>
      </c>
      <c r="K422" s="1372"/>
      <c r="L422" s="1372"/>
      <c r="M422" s="1372"/>
      <c r="N422" s="1372"/>
      <c r="O422" s="1372"/>
      <c r="P422" s="1445"/>
      <c r="Q422" s="1346" t="str">
        <f t="shared" si="60"/>
        <v/>
      </c>
      <c r="R422" s="1466"/>
      <c r="S422" s="1447" t="str">
        <f>_xlfn.IFNA(VLOOKUP(T422,'69線名'!$K$4:$L$114,2, ),"")</f>
        <v/>
      </c>
      <c r="T422" s="1346"/>
      <c r="U422" s="1458">
        <f t="shared" si="59"/>
        <v>0</v>
      </c>
      <c r="V422" s="1438" t="str">
        <f>_xlfn.XLOOKUP(事故!$B422,饋線資料表[饋線
代號],饋線資料表[巡修
部門],"找不到",0)</f>
        <v>找不到</v>
      </c>
      <c r="W422" s="1344"/>
      <c r="X422" s="1346"/>
      <c r="Y422" s="1346"/>
      <c r="Z422" s="1827"/>
      <c r="AA422" s="1353"/>
      <c r="AB422" s="1354"/>
    </row>
    <row r="423" spans="1:28" s="1025" customFormat="1" ht="31.15" customHeight="1">
      <c r="A423" s="1844"/>
      <c r="B423" s="1403"/>
      <c r="C423" s="1478"/>
      <c r="D423" s="1404"/>
      <c r="E423" s="1404"/>
      <c r="F423" s="1404"/>
      <c r="G423" s="1405"/>
      <c r="H423" s="1405">
        <f t="shared" si="61"/>
        <v>0</v>
      </c>
      <c r="I423" s="1451" t="str">
        <f>_xlfn.IFNA(VLOOKUP(B423,線名!$A$2:$B$689,2, ),"")</f>
        <v/>
      </c>
      <c r="J423" s="1391" t="str">
        <f>_xlfn.IFNA(VLOOKUP(B423,線名!$A$4:$C$689,3,0 ),"")</f>
        <v/>
      </c>
      <c r="K423" s="1403"/>
      <c r="L423" s="1403"/>
      <c r="M423" s="1403"/>
      <c r="N423" s="1403"/>
      <c r="O423" s="1403"/>
      <c r="P423" s="1452"/>
      <c r="Q423" s="1361" t="str">
        <f t="shared" si="60"/>
        <v/>
      </c>
      <c r="R423" s="1468"/>
      <c r="S423" s="1454" t="str">
        <f>_xlfn.IFNA(VLOOKUP(T423,'69線名'!$K$4:$L$114,2, ),"")</f>
        <v/>
      </c>
      <c r="T423" s="1361"/>
      <c r="U423" s="1455">
        <f t="shared" si="59"/>
        <v>0</v>
      </c>
      <c r="V423" s="1442" t="str">
        <f>_xlfn.XLOOKUP(事故!$B423,饋線資料表[饋線
代號],饋線資料表[巡修
部門],"找不到",0)</f>
        <v>找不到</v>
      </c>
      <c r="W423" s="1359"/>
      <c r="X423" s="1361"/>
      <c r="Y423" s="1361"/>
      <c r="Z423" s="1834"/>
      <c r="AA423" s="1368"/>
      <c r="AB423" s="1369"/>
    </row>
    <row r="424" spans="1:28" s="1025" customFormat="1" ht="31.15" customHeight="1">
      <c r="A424" s="1843"/>
      <c r="B424" s="1372"/>
      <c r="C424" s="1479"/>
      <c r="D424" s="1395"/>
      <c r="E424" s="1395"/>
      <c r="F424" s="1395"/>
      <c r="G424" s="1371"/>
      <c r="H424" s="1371">
        <f t="shared" si="61"/>
        <v>0</v>
      </c>
      <c r="I424" s="1444" t="str">
        <f>_xlfn.IFNA(VLOOKUP(B424,線名!$A$2:$B$689,2, ),"")</f>
        <v/>
      </c>
      <c r="J424" s="1388" t="str">
        <f>_xlfn.IFNA(VLOOKUP(B424,線名!$A$4:$C$689,3,0 ),"")</f>
        <v/>
      </c>
      <c r="K424" s="1372"/>
      <c r="L424" s="1372"/>
      <c r="M424" s="1372"/>
      <c r="N424" s="1372"/>
      <c r="O424" s="1372"/>
      <c r="P424" s="1445"/>
      <c r="Q424" s="1346" t="str">
        <f t="shared" si="60"/>
        <v/>
      </c>
      <c r="R424" s="1466"/>
      <c r="S424" s="1447" t="str">
        <f>_xlfn.IFNA(VLOOKUP(T424,'69線名'!$K$4:$L$114,2, ),"")</f>
        <v/>
      </c>
      <c r="T424" s="1346"/>
      <c r="U424" s="1458">
        <f t="shared" si="59"/>
        <v>0</v>
      </c>
      <c r="V424" s="1438" t="str">
        <f>_xlfn.XLOOKUP(事故!$B424,饋線資料表[饋線
代號],饋線資料表[巡修
部門],"找不到",0)</f>
        <v>找不到</v>
      </c>
      <c r="W424" s="1344"/>
      <c r="X424" s="1346"/>
      <c r="Y424" s="1346"/>
      <c r="Z424" s="1827"/>
      <c r="AA424" s="1353"/>
      <c r="AB424" s="1354"/>
    </row>
    <row r="425" spans="1:28" s="1025" customFormat="1" ht="31.15" customHeight="1">
      <c r="A425" s="1844"/>
      <c r="B425" s="1403"/>
      <c r="C425" s="1478"/>
      <c r="D425" s="1404"/>
      <c r="E425" s="1404"/>
      <c r="F425" s="1404"/>
      <c r="G425" s="1405"/>
      <c r="H425" s="1405">
        <f t="shared" si="61"/>
        <v>0</v>
      </c>
      <c r="I425" s="1451" t="str">
        <f>_xlfn.IFNA(VLOOKUP(B425,線名!$A$2:$B$689,2, ),"")</f>
        <v/>
      </c>
      <c r="J425" s="1391" t="str">
        <f>_xlfn.IFNA(VLOOKUP(B425,線名!$A$4:$C$689,3,0 ),"")</f>
        <v/>
      </c>
      <c r="K425" s="1403"/>
      <c r="L425" s="1403"/>
      <c r="M425" s="1403"/>
      <c r="N425" s="1403"/>
      <c r="O425" s="1403"/>
      <c r="P425" s="1452"/>
      <c r="Q425" s="1361" t="str">
        <f t="shared" si="60"/>
        <v/>
      </c>
      <c r="R425" s="1468"/>
      <c r="S425" s="1454" t="str">
        <f>_xlfn.IFNA(VLOOKUP(T425,'69線名'!$K$4:$L$114,2, ),"")</f>
        <v/>
      </c>
      <c r="T425" s="1361"/>
      <c r="U425" s="1455">
        <f t="shared" si="59"/>
        <v>0</v>
      </c>
      <c r="V425" s="1442" t="str">
        <f>_xlfn.XLOOKUP(事故!$B425,饋線資料表[饋線
代號],饋線資料表[巡修
部門],"找不到",0)</f>
        <v>找不到</v>
      </c>
      <c r="W425" s="1359"/>
      <c r="X425" s="1361"/>
      <c r="Y425" s="1361"/>
      <c r="Z425" s="1834"/>
      <c r="AA425" s="1368"/>
      <c r="AB425" s="1369"/>
    </row>
    <row r="426" spans="1:28" s="1025" customFormat="1" ht="31.15" customHeight="1">
      <c r="A426" s="1843"/>
      <c r="B426" s="1372"/>
      <c r="C426" s="1479"/>
      <c r="D426" s="1395"/>
      <c r="E426" s="1395"/>
      <c r="F426" s="1395"/>
      <c r="G426" s="1371"/>
      <c r="H426" s="1371">
        <f t="shared" si="61"/>
        <v>0</v>
      </c>
      <c r="I426" s="1444" t="str">
        <f>_xlfn.IFNA(VLOOKUP(B426,線名!$A$2:$B$689,2, ),"")</f>
        <v/>
      </c>
      <c r="J426" s="1388" t="str">
        <f>_xlfn.IFNA(VLOOKUP(B426,線名!$A$4:$C$689,3,0 ),"")</f>
        <v/>
      </c>
      <c r="K426" s="1372"/>
      <c r="L426" s="1372"/>
      <c r="M426" s="1372"/>
      <c r="N426" s="1372"/>
      <c r="O426" s="1372"/>
      <c r="P426" s="1445"/>
      <c r="Q426" s="1346" t="str">
        <f t="shared" si="60"/>
        <v/>
      </c>
      <c r="R426" s="1466"/>
      <c r="S426" s="1447" t="str">
        <f>_xlfn.IFNA(VLOOKUP(T426,'69線名'!$K$4:$L$114,2, ),"")</f>
        <v/>
      </c>
      <c r="T426" s="1346"/>
      <c r="U426" s="1458">
        <f t="shared" si="59"/>
        <v>0</v>
      </c>
      <c r="V426" s="1438" t="str">
        <f>_xlfn.XLOOKUP(事故!$B426,饋線資料表[饋線
代號],饋線資料表[巡修
部門],"找不到",0)</f>
        <v>找不到</v>
      </c>
      <c r="W426" s="1344"/>
      <c r="X426" s="1346"/>
      <c r="Y426" s="1346"/>
      <c r="Z426" s="1827"/>
      <c r="AA426" s="1353"/>
      <c r="AB426" s="1354"/>
    </row>
    <row r="427" spans="1:28" s="1025" customFormat="1" ht="31.15" customHeight="1">
      <c r="A427" s="1844"/>
      <c r="B427" s="1403"/>
      <c r="C427" s="1478"/>
      <c r="D427" s="1404"/>
      <c r="E427" s="1404"/>
      <c r="F427" s="1404"/>
      <c r="G427" s="1405"/>
      <c r="H427" s="1405">
        <f t="shared" si="61"/>
        <v>0</v>
      </c>
      <c r="I427" s="1451" t="str">
        <f>_xlfn.IFNA(VLOOKUP(B427,線名!$A$2:$B$689,2, ),"")</f>
        <v/>
      </c>
      <c r="J427" s="1391" t="str">
        <f>_xlfn.IFNA(VLOOKUP(B427,線名!$A$4:$C$689,3,0 ),"")</f>
        <v/>
      </c>
      <c r="K427" s="1403"/>
      <c r="L427" s="1403"/>
      <c r="M427" s="1403"/>
      <c r="N427" s="1403"/>
      <c r="O427" s="1403"/>
      <c r="P427" s="1452"/>
      <c r="Q427" s="1361" t="str">
        <f t="shared" si="60"/>
        <v/>
      </c>
      <c r="R427" s="1468"/>
      <c r="S427" s="1454" t="str">
        <f>_xlfn.IFNA(VLOOKUP(T427,'69線名'!$K$4:$L$114,2, ),"")</f>
        <v/>
      </c>
      <c r="T427" s="1361"/>
      <c r="U427" s="1455">
        <f t="shared" si="59"/>
        <v>0</v>
      </c>
      <c r="V427" s="1442" t="str">
        <f>_xlfn.XLOOKUP(事故!$B427,饋線資料表[饋線
代號],饋線資料表[巡修
部門],"找不到",0)</f>
        <v>找不到</v>
      </c>
      <c r="W427" s="1359"/>
      <c r="X427" s="1361"/>
      <c r="Y427" s="1361"/>
      <c r="Z427" s="1834"/>
      <c r="AA427" s="1368"/>
      <c r="AB427" s="1369"/>
    </row>
    <row r="428" spans="1:28" s="1025" customFormat="1" ht="31.15" customHeight="1">
      <c r="A428" s="1843"/>
      <c r="B428" s="1372"/>
      <c r="C428" s="1479"/>
      <c r="D428" s="1395"/>
      <c r="E428" s="1395"/>
      <c r="F428" s="1395"/>
      <c r="G428" s="1371"/>
      <c r="H428" s="1371">
        <f t="shared" si="61"/>
        <v>0</v>
      </c>
      <c r="I428" s="1444" t="str">
        <f>_xlfn.IFNA(VLOOKUP(B428,線名!$A$2:$B$689,2, ),"")</f>
        <v/>
      </c>
      <c r="J428" s="1388" t="str">
        <f>_xlfn.IFNA(VLOOKUP(B428,線名!$A$4:$C$689,3,0 ),"")</f>
        <v/>
      </c>
      <c r="K428" s="1372"/>
      <c r="L428" s="1372"/>
      <c r="M428" s="1372"/>
      <c r="N428" s="1372"/>
      <c r="O428" s="1372"/>
      <c r="P428" s="1445"/>
      <c r="Q428" s="1346" t="str">
        <f t="shared" si="60"/>
        <v/>
      </c>
      <c r="R428" s="1466"/>
      <c r="S428" s="1447" t="str">
        <f>_xlfn.IFNA(VLOOKUP(T428,'69線名'!$K$4:$L$114,2, ),"")</f>
        <v/>
      </c>
      <c r="T428" s="1346"/>
      <c r="U428" s="1458">
        <f t="shared" si="59"/>
        <v>0</v>
      </c>
      <c r="V428" s="1438" t="str">
        <f>_xlfn.XLOOKUP(事故!$B428,饋線資料表[饋線
代號],饋線資料表[巡修
部門],"找不到",0)</f>
        <v>找不到</v>
      </c>
      <c r="W428" s="1344"/>
      <c r="X428" s="1346"/>
      <c r="Y428" s="1346"/>
      <c r="Z428" s="1827"/>
      <c r="AA428" s="1353"/>
      <c r="AB428" s="1354"/>
    </row>
    <row r="429" spans="1:28" s="1025" customFormat="1" ht="31.15" customHeight="1">
      <c r="A429" s="1844"/>
      <c r="B429" s="1403"/>
      <c r="C429" s="1478"/>
      <c r="D429" s="1404"/>
      <c r="E429" s="1404"/>
      <c r="F429" s="1404"/>
      <c r="G429" s="1405"/>
      <c r="H429" s="1405">
        <f t="shared" si="61"/>
        <v>0</v>
      </c>
      <c r="I429" s="1451" t="str">
        <f>_xlfn.IFNA(VLOOKUP(B429,線名!$A$2:$B$689,2, ),"")</f>
        <v/>
      </c>
      <c r="J429" s="1391" t="str">
        <f>_xlfn.IFNA(VLOOKUP(B429,線名!$A$4:$C$689,3,0 ),"")</f>
        <v/>
      </c>
      <c r="K429" s="1403"/>
      <c r="L429" s="1403"/>
      <c r="M429" s="1403"/>
      <c r="N429" s="1403"/>
      <c r="O429" s="1403"/>
      <c r="P429" s="1452"/>
      <c r="Q429" s="1361" t="str">
        <f t="shared" si="60"/>
        <v/>
      </c>
      <c r="R429" s="1468"/>
      <c r="S429" s="1454" t="str">
        <f>_xlfn.IFNA(VLOOKUP(T429,'69線名'!$K$4:$L$114,2, ),"")</f>
        <v/>
      </c>
      <c r="T429" s="1361"/>
      <c r="U429" s="1455">
        <f t="shared" si="59"/>
        <v>0</v>
      </c>
      <c r="V429" s="1442" t="str">
        <f>_xlfn.XLOOKUP(事故!$B429,饋線資料表[饋線
代號],饋線資料表[巡修
部門],"找不到",0)</f>
        <v>找不到</v>
      </c>
      <c r="W429" s="1359"/>
      <c r="X429" s="1361"/>
      <c r="Y429" s="1361"/>
      <c r="Z429" s="1834"/>
      <c r="AA429" s="1368"/>
      <c r="AB429" s="1369"/>
    </row>
    <row r="430" spans="1:28" s="1025" customFormat="1" ht="31.15" customHeight="1">
      <c r="A430" s="1843"/>
      <c r="B430" s="1372"/>
      <c r="C430" s="1479"/>
      <c r="D430" s="1395"/>
      <c r="E430" s="1395"/>
      <c r="F430" s="1395"/>
      <c r="G430" s="1371"/>
      <c r="H430" s="1371">
        <f t="shared" si="61"/>
        <v>0</v>
      </c>
      <c r="I430" s="1444" t="str">
        <f>_xlfn.IFNA(VLOOKUP(B430,線名!$A$2:$B$689,2, ),"")</f>
        <v/>
      </c>
      <c r="J430" s="1388" t="str">
        <f>_xlfn.IFNA(VLOOKUP(B430,線名!$A$4:$C$689,3,0 ),"")</f>
        <v/>
      </c>
      <c r="K430" s="1372"/>
      <c r="L430" s="1372"/>
      <c r="M430" s="1372"/>
      <c r="N430" s="1372"/>
      <c r="O430" s="1372"/>
      <c r="P430" s="1445"/>
      <c r="Q430" s="1346" t="str">
        <f t="shared" si="60"/>
        <v/>
      </c>
      <c r="R430" s="1466"/>
      <c r="S430" s="1447" t="str">
        <f>_xlfn.IFNA(VLOOKUP(T430,'69線名'!$K$4:$L$114,2, ),"")</f>
        <v/>
      </c>
      <c r="T430" s="1346"/>
      <c r="U430" s="1458">
        <f t="shared" si="59"/>
        <v>0</v>
      </c>
      <c r="V430" s="1438" t="str">
        <f>_xlfn.XLOOKUP(事故!$B430,饋線資料表[饋線
代號],饋線資料表[巡修
部門],"找不到",0)</f>
        <v>找不到</v>
      </c>
      <c r="W430" s="1344"/>
      <c r="X430" s="1346"/>
      <c r="Y430" s="1346"/>
      <c r="Z430" s="1827"/>
      <c r="AA430" s="1353"/>
      <c r="AB430" s="1354"/>
    </row>
    <row r="431" spans="1:28" s="1025" customFormat="1" ht="31.15" customHeight="1">
      <c r="A431" s="1844"/>
      <c r="B431" s="1403"/>
      <c r="C431" s="1478"/>
      <c r="D431" s="1404"/>
      <c r="E431" s="1404"/>
      <c r="F431" s="1404"/>
      <c r="G431" s="1405"/>
      <c r="H431" s="1405">
        <f t="shared" si="61"/>
        <v>0</v>
      </c>
      <c r="I431" s="1451" t="str">
        <f>_xlfn.IFNA(VLOOKUP(B431,線名!$A$2:$B$689,2, ),"")</f>
        <v/>
      </c>
      <c r="J431" s="1391" t="str">
        <f>_xlfn.IFNA(VLOOKUP(B431,線名!$A$4:$C$689,3,0 ),"")</f>
        <v/>
      </c>
      <c r="K431" s="1403"/>
      <c r="L431" s="1403"/>
      <c r="M431" s="1403"/>
      <c r="N431" s="1403"/>
      <c r="O431" s="1403"/>
      <c r="P431" s="1452"/>
      <c r="Q431" s="1361" t="str">
        <f t="shared" si="60"/>
        <v/>
      </c>
      <c r="R431" s="1468"/>
      <c r="S431" s="1454" t="str">
        <f>_xlfn.IFNA(VLOOKUP(T431,'69線名'!$K$4:$L$114,2, ),"")</f>
        <v/>
      </c>
      <c r="T431" s="1361"/>
      <c r="U431" s="1455">
        <f t="shared" si="59"/>
        <v>0</v>
      </c>
      <c r="V431" s="1442" t="str">
        <f>_xlfn.XLOOKUP(事故!$B431,饋線資料表[饋線
代號],饋線資料表[巡修
部門],"找不到",0)</f>
        <v>找不到</v>
      </c>
      <c r="W431" s="1359"/>
      <c r="X431" s="1361"/>
      <c r="Y431" s="1361"/>
      <c r="Z431" s="1834"/>
      <c r="AA431" s="1368"/>
      <c r="AB431" s="1369"/>
    </row>
    <row r="432" spans="1:28" s="1025" customFormat="1" ht="31.15" customHeight="1">
      <c r="A432" s="1843"/>
      <c r="B432" s="1372"/>
      <c r="C432" s="1479"/>
      <c r="D432" s="1395"/>
      <c r="E432" s="1395"/>
      <c r="F432" s="1395"/>
      <c r="G432" s="1371"/>
      <c r="H432" s="1371">
        <f t="shared" si="61"/>
        <v>0</v>
      </c>
      <c r="I432" s="1444" t="str">
        <f>_xlfn.IFNA(VLOOKUP(B432,線名!$A$2:$B$689,2, ),"")</f>
        <v/>
      </c>
      <c r="J432" s="1388" t="str">
        <f>_xlfn.IFNA(VLOOKUP(B432,線名!$A$4:$C$689,3,0 ),"")</f>
        <v/>
      </c>
      <c r="K432" s="1372"/>
      <c r="L432" s="1372"/>
      <c r="M432" s="1372"/>
      <c r="N432" s="1372"/>
      <c r="O432" s="1372"/>
      <c r="P432" s="1445"/>
      <c r="Q432" s="1346" t="str">
        <f t="shared" si="60"/>
        <v/>
      </c>
      <c r="R432" s="1466"/>
      <c r="S432" s="1447" t="str">
        <f>_xlfn.IFNA(VLOOKUP(T432,'69線名'!$K$4:$L$114,2, ),"")</f>
        <v/>
      </c>
      <c r="T432" s="1346"/>
      <c r="U432" s="1458">
        <f t="shared" si="59"/>
        <v>0</v>
      </c>
      <c r="V432" s="1438" t="str">
        <f>_xlfn.XLOOKUP(事故!$B432,饋線資料表[饋線
代號],饋線資料表[巡修
部門],"找不到",0)</f>
        <v>找不到</v>
      </c>
      <c r="W432" s="1344"/>
      <c r="X432" s="1346"/>
      <c r="Y432" s="1346"/>
      <c r="Z432" s="1827"/>
      <c r="AA432" s="1353"/>
      <c r="AB432" s="1354"/>
    </row>
    <row r="433" spans="1:28" s="1025" customFormat="1" ht="31.15" customHeight="1">
      <c r="A433" s="1844"/>
      <c r="B433" s="1403"/>
      <c r="C433" s="1478"/>
      <c r="D433" s="1404"/>
      <c r="E433" s="1404"/>
      <c r="F433" s="1404"/>
      <c r="G433" s="1405"/>
      <c r="H433" s="1405">
        <f t="shared" si="61"/>
        <v>0</v>
      </c>
      <c r="I433" s="1451" t="str">
        <f>_xlfn.IFNA(VLOOKUP(B433,線名!$A$2:$B$689,2, ),"")</f>
        <v/>
      </c>
      <c r="J433" s="1391" t="str">
        <f>_xlfn.IFNA(VLOOKUP(B433,線名!$A$4:$C$689,3,0 ),"")</f>
        <v/>
      </c>
      <c r="K433" s="1403"/>
      <c r="L433" s="1403"/>
      <c r="M433" s="1403"/>
      <c r="N433" s="1403"/>
      <c r="O433" s="1403"/>
      <c r="P433" s="1452"/>
      <c r="Q433" s="1361" t="str">
        <f t="shared" si="60"/>
        <v/>
      </c>
      <c r="R433" s="1468"/>
      <c r="S433" s="1454" t="str">
        <f>_xlfn.IFNA(VLOOKUP(T433,'69線名'!$K$4:$L$114,2, ),"")</f>
        <v/>
      </c>
      <c r="T433" s="1361"/>
      <c r="U433" s="1455">
        <f t="shared" si="59"/>
        <v>0</v>
      </c>
      <c r="V433" s="1442" t="str">
        <f>_xlfn.XLOOKUP(事故!$B433,饋線資料表[饋線
代號],饋線資料表[巡修
部門],"找不到",0)</f>
        <v>找不到</v>
      </c>
      <c r="W433" s="1359"/>
      <c r="X433" s="1361"/>
      <c r="Y433" s="1361"/>
      <c r="Z433" s="1834"/>
      <c r="AA433" s="1368"/>
      <c r="AB433" s="1369"/>
    </row>
    <row r="434" spans="1:28" s="1025" customFormat="1" ht="31.15" customHeight="1">
      <c r="A434" s="1843"/>
      <c r="B434" s="1372"/>
      <c r="C434" s="1479"/>
      <c r="D434" s="1395"/>
      <c r="E434" s="1395"/>
      <c r="F434" s="1395"/>
      <c r="G434" s="1371"/>
      <c r="H434" s="1371">
        <f t="shared" si="61"/>
        <v>0</v>
      </c>
      <c r="I434" s="1444" t="str">
        <f>_xlfn.IFNA(VLOOKUP(B434,線名!$A$2:$B$689,2, ),"")</f>
        <v/>
      </c>
      <c r="J434" s="1388" t="str">
        <f>_xlfn.IFNA(VLOOKUP(B434,線名!$A$4:$C$689,3,0 ),"")</f>
        <v/>
      </c>
      <c r="K434" s="1372"/>
      <c r="L434" s="1372"/>
      <c r="M434" s="1372"/>
      <c r="N434" s="1372"/>
      <c r="O434" s="1372"/>
      <c r="P434" s="1445"/>
      <c r="Q434" s="1346" t="str">
        <f t="shared" si="60"/>
        <v/>
      </c>
      <c r="R434" s="1466"/>
      <c r="S434" s="1447" t="str">
        <f>_xlfn.IFNA(VLOOKUP(T434,'69線名'!$K$4:$L$114,2, ),"")</f>
        <v/>
      </c>
      <c r="T434" s="1346"/>
      <c r="U434" s="1458">
        <f t="shared" si="59"/>
        <v>0</v>
      </c>
      <c r="V434" s="1438" t="str">
        <f>_xlfn.XLOOKUP(事故!$B434,饋線資料表[饋線
代號],饋線資料表[巡修
部門],"找不到",0)</f>
        <v>找不到</v>
      </c>
      <c r="W434" s="1344"/>
      <c r="X434" s="1346"/>
      <c r="Y434" s="1346"/>
      <c r="Z434" s="1827"/>
      <c r="AA434" s="1353"/>
      <c r="AB434" s="1354"/>
    </row>
    <row r="435" spans="1:28" s="1025" customFormat="1" ht="31.15" customHeight="1">
      <c r="A435" s="1844"/>
      <c r="B435" s="1403"/>
      <c r="C435" s="1478"/>
      <c r="D435" s="1404"/>
      <c r="E435" s="1404"/>
      <c r="F435" s="1404"/>
      <c r="G435" s="1405"/>
      <c r="H435" s="1405">
        <f t="shared" si="61"/>
        <v>0</v>
      </c>
      <c r="I435" s="1451" t="str">
        <f>_xlfn.IFNA(VLOOKUP(B435,線名!$A$2:$B$689,2, ),"")</f>
        <v/>
      </c>
      <c r="J435" s="1391" t="str">
        <f>_xlfn.IFNA(VLOOKUP(B435,線名!$A$4:$C$689,3,0 ),"")</f>
        <v/>
      </c>
      <c r="K435" s="1403"/>
      <c r="L435" s="1403"/>
      <c r="M435" s="1403"/>
      <c r="N435" s="1403"/>
      <c r="O435" s="1403"/>
      <c r="P435" s="1452"/>
      <c r="Q435" s="1361" t="str">
        <f t="shared" si="60"/>
        <v/>
      </c>
      <c r="R435" s="1468"/>
      <c r="S435" s="1454" t="str">
        <f>_xlfn.IFNA(VLOOKUP(T435,'69線名'!$K$4:$L$114,2, ),"")</f>
        <v/>
      </c>
      <c r="T435" s="1361"/>
      <c r="U435" s="1455">
        <f t="shared" si="59"/>
        <v>0</v>
      </c>
      <c r="V435" s="1442" t="str">
        <f>_xlfn.XLOOKUP(事故!$B435,饋線資料表[饋線
代號],饋線資料表[巡修
部門],"找不到",0)</f>
        <v>找不到</v>
      </c>
      <c r="W435" s="1359"/>
      <c r="X435" s="1361"/>
      <c r="Y435" s="1361"/>
      <c r="Z435" s="1834"/>
      <c r="AA435" s="1368"/>
      <c r="AB435" s="1369"/>
    </row>
    <row r="436" spans="1:28" s="1025" customFormat="1" ht="31.15" customHeight="1">
      <c r="A436" s="1843"/>
      <c r="B436" s="1372"/>
      <c r="C436" s="1479"/>
      <c r="D436" s="1395"/>
      <c r="E436" s="1395"/>
      <c r="F436" s="1395"/>
      <c r="G436" s="1371"/>
      <c r="H436" s="1371">
        <f t="shared" si="61"/>
        <v>0</v>
      </c>
      <c r="I436" s="1444" t="str">
        <f>_xlfn.IFNA(VLOOKUP(B436,線名!$A$2:$B$689,2, ),"")</f>
        <v/>
      </c>
      <c r="J436" s="1388" t="str">
        <f>_xlfn.IFNA(VLOOKUP(B436,線名!$A$4:$C$689,3,0 ),"")</f>
        <v/>
      </c>
      <c r="K436" s="1372"/>
      <c r="L436" s="1372"/>
      <c r="M436" s="1372"/>
      <c r="N436" s="1372"/>
      <c r="O436" s="1372"/>
      <c r="P436" s="1445"/>
      <c r="Q436" s="1346" t="str">
        <f t="shared" si="60"/>
        <v/>
      </c>
      <c r="R436" s="1466"/>
      <c r="S436" s="1447" t="str">
        <f>_xlfn.IFNA(VLOOKUP(T436,'69線名'!$K$4:$L$114,2, ),"")</f>
        <v/>
      </c>
      <c r="T436" s="1346"/>
      <c r="U436" s="1458">
        <f t="shared" si="59"/>
        <v>0</v>
      </c>
      <c r="V436" s="1438" t="str">
        <f>_xlfn.XLOOKUP(事故!$B436,饋線資料表[饋線
代號],饋線資料表[巡修
部門],"找不到",0)</f>
        <v>找不到</v>
      </c>
      <c r="W436" s="1344"/>
      <c r="X436" s="1346"/>
      <c r="Y436" s="1346"/>
      <c r="Z436" s="1827"/>
      <c r="AA436" s="1353"/>
      <c r="AB436" s="1354"/>
    </row>
    <row r="437" spans="1:28" s="1025" customFormat="1" ht="31.15" customHeight="1">
      <c r="A437" s="1844"/>
      <c r="B437" s="1403"/>
      <c r="C437" s="1478"/>
      <c r="D437" s="1404"/>
      <c r="E437" s="1404"/>
      <c r="F437" s="1404"/>
      <c r="G437" s="1405"/>
      <c r="H437" s="1405">
        <f t="shared" si="61"/>
        <v>0</v>
      </c>
      <c r="I437" s="1451" t="str">
        <f>_xlfn.IFNA(VLOOKUP(B437,線名!$A$2:$B$689,2, ),"")</f>
        <v/>
      </c>
      <c r="J437" s="1391" t="str">
        <f>_xlfn.IFNA(VLOOKUP(B437,線名!$A$4:$C$689,3,0 ),"")</f>
        <v/>
      </c>
      <c r="K437" s="1403"/>
      <c r="L437" s="1403"/>
      <c r="M437" s="1403"/>
      <c r="N437" s="1403"/>
      <c r="O437" s="1403"/>
      <c r="P437" s="1452"/>
      <c r="Q437" s="1361" t="str">
        <f t="shared" si="60"/>
        <v/>
      </c>
      <c r="R437" s="1468"/>
      <c r="S437" s="1454" t="str">
        <f>_xlfn.IFNA(VLOOKUP(T437,'69線名'!$K$4:$L$114,2, ),"")</f>
        <v/>
      </c>
      <c r="T437" s="1361"/>
      <c r="U437" s="1455">
        <f t="shared" si="59"/>
        <v>0</v>
      </c>
      <c r="V437" s="1442" t="str">
        <f>_xlfn.XLOOKUP(事故!$B437,饋線資料表[饋線
代號],饋線資料表[巡修
部門],"找不到",0)</f>
        <v>找不到</v>
      </c>
      <c r="W437" s="1359"/>
      <c r="X437" s="1361"/>
      <c r="Y437" s="1361"/>
      <c r="Z437" s="1834"/>
      <c r="AA437" s="1368"/>
      <c r="AB437" s="1369"/>
    </row>
    <row r="438" spans="1:28" s="1025" customFormat="1" ht="31.15" customHeight="1">
      <c r="A438" s="1843"/>
      <c r="B438" s="1372"/>
      <c r="C438" s="1479"/>
      <c r="D438" s="1395"/>
      <c r="E438" s="1395"/>
      <c r="F438" s="1395"/>
      <c r="G438" s="1371"/>
      <c r="H438" s="1371">
        <f t="shared" si="61"/>
        <v>0</v>
      </c>
      <c r="I438" s="1444" t="str">
        <f>_xlfn.IFNA(VLOOKUP(B438,線名!$A$2:$B$689,2, ),"")</f>
        <v/>
      </c>
      <c r="J438" s="1388" t="str">
        <f>_xlfn.IFNA(VLOOKUP(B438,線名!$A$4:$C$689,3,0 ),"")</f>
        <v/>
      </c>
      <c r="K438" s="1372"/>
      <c r="L438" s="1372"/>
      <c r="M438" s="1372"/>
      <c r="N438" s="1372"/>
      <c r="O438" s="1372"/>
      <c r="P438" s="1445"/>
      <c r="Q438" s="1346" t="str">
        <f t="shared" si="60"/>
        <v/>
      </c>
      <c r="R438" s="1466"/>
      <c r="S438" s="1447" t="str">
        <f>_xlfn.IFNA(VLOOKUP(T438,'69線名'!$K$4:$L$114,2, ),"")</f>
        <v/>
      </c>
      <c r="T438" s="1346"/>
      <c r="U438" s="1458">
        <f t="shared" si="59"/>
        <v>0</v>
      </c>
      <c r="V438" s="1438" t="str">
        <f>_xlfn.XLOOKUP(事故!$B438,饋線資料表[饋線
代號],饋線資料表[巡修
部門],"找不到",0)</f>
        <v>找不到</v>
      </c>
      <c r="W438" s="1344"/>
      <c r="X438" s="1346"/>
      <c r="Y438" s="1346"/>
      <c r="Z438" s="1827"/>
      <c r="AA438" s="1353"/>
      <c r="AB438" s="1354"/>
    </row>
    <row r="439" spans="1:28" s="1025" customFormat="1" ht="31.15" customHeight="1">
      <c r="A439" s="1844"/>
      <c r="B439" s="1403"/>
      <c r="C439" s="1478"/>
      <c r="D439" s="1404"/>
      <c r="E439" s="1404"/>
      <c r="F439" s="1404"/>
      <c r="G439" s="1405"/>
      <c r="H439" s="1405">
        <f t="shared" si="61"/>
        <v>0</v>
      </c>
      <c r="I439" s="1451" t="str">
        <f>_xlfn.IFNA(VLOOKUP(B439,線名!$A$2:$B$689,2, ),"")</f>
        <v/>
      </c>
      <c r="J439" s="1391" t="str">
        <f>_xlfn.IFNA(VLOOKUP(B439,線名!$A$4:$C$689,3,0 ),"")</f>
        <v/>
      </c>
      <c r="K439" s="1403"/>
      <c r="L439" s="1403"/>
      <c r="M439" s="1403"/>
      <c r="N439" s="1403"/>
      <c r="O439" s="1403"/>
      <c r="P439" s="1452"/>
      <c r="Q439" s="1361" t="str">
        <f t="shared" si="60"/>
        <v/>
      </c>
      <c r="R439" s="1468"/>
      <c r="S439" s="1454" t="str">
        <f>_xlfn.IFNA(VLOOKUP(T439,'69線名'!$K$4:$L$114,2, ),"")</f>
        <v/>
      </c>
      <c r="T439" s="1361"/>
      <c r="U439" s="1455">
        <f t="shared" si="59"/>
        <v>0</v>
      </c>
      <c r="V439" s="1442" t="str">
        <f>_xlfn.XLOOKUP(事故!$B439,饋線資料表[饋線
代號],饋線資料表[巡修
部門],"找不到",0)</f>
        <v>找不到</v>
      </c>
      <c r="W439" s="1359"/>
      <c r="X439" s="1361"/>
      <c r="Y439" s="1361"/>
      <c r="Z439" s="1834"/>
      <c r="AA439" s="1368"/>
      <c r="AB439" s="1369"/>
    </row>
    <row r="440" spans="1:28" s="1025" customFormat="1" ht="31.15" customHeight="1">
      <c r="A440" s="1843"/>
      <c r="B440" s="1372"/>
      <c r="C440" s="1479"/>
      <c r="D440" s="1395"/>
      <c r="E440" s="1395"/>
      <c r="F440" s="1395"/>
      <c r="G440" s="1371"/>
      <c r="H440" s="1371">
        <f t="shared" si="61"/>
        <v>0</v>
      </c>
      <c r="I440" s="1444" t="str">
        <f>_xlfn.IFNA(VLOOKUP(B440,線名!$A$2:$B$689,2, ),"")</f>
        <v/>
      </c>
      <c r="J440" s="1388" t="str">
        <f>_xlfn.IFNA(VLOOKUP(B440,線名!$A$4:$C$689,3,0 ),"")</f>
        <v/>
      </c>
      <c r="K440" s="1372"/>
      <c r="L440" s="1372"/>
      <c r="M440" s="1372"/>
      <c r="N440" s="1372"/>
      <c r="O440" s="1372"/>
      <c r="P440" s="1445"/>
      <c r="Q440" s="1346" t="str">
        <f t="shared" si="60"/>
        <v/>
      </c>
      <c r="R440" s="1466"/>
      <c r="S440" s="1447" t="str">
        <f>_xlfn.IFNA(VLOOKUP(T440,'69線名'!$K$4:$L$114,2, ),"")</f>
        <v/>
      </c>
      <c r="T440" s="1346"/>
      <c r="U440" s="1458">
        <f t="shared" si="59"/>
        <v>0</v>
      </c>
      <c r="V440" s="1438" t="str">
        <f>_xlfn.XLOOKUP(事故!$B440,饋線資料表[饋線
代號],饋線資料表[巡修
部門],"找不到",0)</f>
        <v>找不到</v>
      </c>
      <c r="W440" s="1344"/>
      <c r="X440" s="1346"/>
      <c r="Y440" s="1346"/>
      <c r="Z440" s="1827"/>
      <c r="AA440" s="1353"/>
      <c r="AB440" s="1354"/>
    </row>
    <row r="441" spans="1:28" s="1025" customFormat="1" ht="31.15" customHeight="1">
      <c r="A441" s="1844"/>
      <c r="B441" s="1403"/>
      <c r="C441" s="1478"/>
      <c r="D441" s="1404"/>
      <c r="E441" s="1404"/>
      <c r="F441" s="1404"/>
      <c r="G441" s="1405"/>
      <c r="H441" s="1405">
        <f t="shared" si="61"/>
        <v>0</v>
      </c>
      <c r="I441" s="1451" t="str">
        <f>_xlfn.IFNA(VLOOKUP(B441,線名!$A$2:$B$689,2, ),"")</f>
        <v/>
      </c>
      <c r="J441" s="1391" t="str">
        <f>_xlfn.IFNA(VLOOKUP(B441,線名!$A$4:$C$689,3,0 ),"")</f>
        <v/>
      </c>
      <c r="K441" s="1403"/>
      <c r="L441" s="1403"/>
      <c r="M441" s="1403"/>
      <c r="N441" s="1403"/>
      <c r="O441" s="1403"/>
      <c r="P441" s="1452"/>
      <c r="Q441" s="1361" t="str">
        <f t="shared" si="60"/>
        <v/>
      </c>
      <c r="R441" s="1468"/>
      <c r="S441" s="1454" t="str">
        <f>_xlfn.IFNA(VLOOKUP(T441,'69線名'!$K$4:$L$114,2, ),"")</f>
        <v/>
      </c>
      <c r="T441" s="1361"/>
      <c r="U441" s="1455">
        <f t="shared" si="59"/>
        <v>0</v>
      </c>
      <c r="V441" s="1442" t="str">
        <f>_xlfn.XLOOKUP(事故!$B441,饋線資料表[饋線
代號],饋線資料表[巡修
部門],"找不到",0)</f>
        <v>找不到</v>
      </c>
      <c r="W441" s="1359"/>
      <c r="X441" s="1361"/>
      <c r="Y441" s="1361"/>
      <c r="Z441" s="1834"/>
      <c r="AA441" s="1368"/>
      <c r="AB441" s="1369"/>
    </row>
    <row r="442" spans="1:28" s="1025" customFormat="1" ht="31.15" customHeight="1">
      <c r="A442" s="1843"/>
      <c r="B442" s="1372"/>
      <c r="C442" s="1479"/>
      <c r="D442" s="1395"/>
      <c r="E442" s="1395"/>
      <c r="F442" s="1395"/>
      <c r="G442" s="1371"/>
      <c r="H442" s="1371">
        <f t="shared" si="61"/>
        <v>0</v>
      </c>
      <c r="I442" s="1444" t="str">
        <f>_xlfn.IFNA(VLOOKUP(B442,線名!$A$2:$B$689,2, ),"")</f>
        <v/>
      </c>
      <c r="J442" s="1388" t="str">
        <f>_xlfn.IFNA(VLOOKUP(B442,線名!$A$4:$C$689,3,0 ),"")</f>
        <v/>
      </c>
      <c r="K442" s="1372"/>
      <c r="L442" s="1372"/>
      <c r="M442" s="1372"/>
      <c r="N442" s="1372"/>
      <c r="O442" s="1372"/>
      <c r="P442" s="1445"/>
      <c r="Q442" s="1346" t="str">
        <f t="shared" si="60"/>
        <v/>
      </c>
      <c r="R442" s="1466"/>
      <c r="S442" s="1447" t="str">
        <f>_xlfn.IFNA(VLOOKUP(T442,'69線名'!$K$4:$L$114,2, ),"")</f>
        <v/>
      </c>
      <c r="T442" s="1346"/>
      <c r="U442" s="1458">
        <f t="shared" si="59"/>
        <v>0</v>
      </c>
      <c r="V442" s="1438" t="str">
        <f>_xlfn.XLOOKUP(事故!$B442,饋線資料表[饋線
代號],饋線資料表[巡修
部門],"找不到",0)</f>
        <v>找不到</v>
      </c>
      <c r="W442" s="1344"/>
      <c r="X442" s="1346"/>
      <c r="Y442" s="1346"/>
      <c r="Z442" s="1827"/>
      <c r="AA442" s="1353"/>
      <c r="AB442" s="1354"/>
    </row>
    <row r="443" spans="1:28" s="1025" customFormat="1" ht="31.15" customHeight="1">
      <c r="A443" s="1844"/>
      <c r="B443" s="1403"/>
      <c r="C443" s="1478"/>
      <c r="D443" s="1404"/>
      <c r="E443" s="1404"/>
      <c r="F443" s="1404"/>
      <c r="G443" s="1405"/>
      <c r="H443" s="1405">
        <f t="shared" si="61"/>
        <v>0</v>
      </c>
      <c r="I443" s="1451" t="str">
        <f>_xlfn.IFNA(VLOOKUP(B443,線名!$A$2:$B$689,2, ),"")</f>
        <v/>
      </c>
      <c r="J443" s="1391" t="str">
        <f>_xlfn.IFNA(VLOOKUP(B443,線名!$A$4:$C$689,3,0 ),"")</f>
        <v/>
      </c>
      <c r="K443" s="1403"/>
      <c r="L443" s="1403"/>
      <c r="M443" s="1403"/>
      <c r="N443" s="1403"/>
      <c r="O443" s="1403"/>
      <c r="P443" s="1452"/>
      <c r="Q443" s="1361" t="str">
        <f t="shared" si="60"/>
        <v/>
      </c>
      <c r="R443" s="1468"/>
      <c r="S443" s="1454" t="str">
        <f>_xlfn.IFNA(VLOOKUP(T443,'69線名'!$K$4:$L$114,2, ),"")</f>
        <v/>
      </c>
      <c r="T443" s="1361"/>
      <c r="U443" s="1455">
        <f t="shared" si="59"/>
        <v>0</v>
      </c>
      <c r="V443" s="1442" t="str">
        <f>_xlfn.XLOOKUP(事故!$B443,饋線資料表[饋線
代號],饋線資料表[巡修
部門],"找不到",0)</f>
        <v>找不到</v>
      </c>
      <c r="W443" s="1359"/>
      <c r="X443" s="1361"/>
      <c r="Y443" s="1361"/>
      <c r="Z443" s="1834"/>
      <c r="AA443" s="1368"/>
      <c r="AB443" s="1369"/>
    </row>
    <row r="444" spans="1:28" s="1025" customFormat="1" ht="31.15" customHeight="1">
      <c r="A444" s="1843"/>
      <c r="B444" s="1372"/>
      <c r="C444" s="1479"/>
      <c r="D444" s="1395"/>
      <c r="E444" s="1395"/>
      <c r="F444" s="1395"/>
      <c r="G444" s="1371"/>
      <c r="H444" s="1371">
        <f t="shared" si="61"/>
        <v>0</v>
      </c>
      <c r="I444" s="1444" t="str">
        <f>_xlfn.IFNA(VLOOKUP(B444,線名!$A$2:$B$689,2, ),"")</f>
        <v/>
      </c>
      <c r="J444" s="1388" t="str">
        <f>_xlfn.IFNA(VLOOKUP(B444,線名!$A$4:$C$689,3,0 ),"")</f>
        <v/>
      </c>
      <c r="K444" s="1372"/>
      <c r="L444" s="1372"/>
      <c r="M444" s="1372"/>
      <c r="N444" s="1372"/>
      <c r="O444" s="1372"/>
      <c r="P444" s="1445"/>
      <c r="Q444" s="1346" t="str">
        <f t="shared" si="60"/>
        <v/>
      </c>
      <c r="R444" s="1466"/>
      <c r="S444" s="1447" t="str">
        <f>_xlfn.IFNA(VLOOKUP(T444,'69線名'!$K$4:$L$114,2, ),"")</f>
        <v/>
      </c>
      <c r="T444" s="1346"/>
      <c r="U444" s="1458">
        <f t="shared" si="59"/>
        <v>0</v>
      </c>
      <c r="V444" s="1438" t="str">
        <f>_xlfn.XLOOKUP(事故!$B444,饋線資料表[饋線
代號],饋線資料表[巡修
部門],"找不到",0)</f>
        <v>找不到</v>
      </c>
      <c r="W444" s="1344"/>
      <c r="X444" s="1346"/>
      <c r="Y444" s="1346"/>
      <c r="Z444" s="1827"/>
      <c r="AA444" s="1353"/>
      <c r="AB444" s="1354"/>
    </row>
    <row r="445" spans="1:28" s="1025" customFormat="1" ht="31.15" customHeight="1">
      <c r="A445" s="1844"/>
      <c r="B445" s="1403"/>
      <c r="C445" s="1478"/>
      <c r="D445" s="1404"/>
      <c r="E445" s="1404"/>
      <c r="F445" s="1404"/>
      <c r="G445" s="1405"/>
      <c r="H445" s="1405">
        <f t="shared" si="61"/>
        <v>0</v>
      </c>
      <c r="I445" s="1451" t="str">
        <f>_xlfn.IFNA(VLOOKUP(B445,線名!$A$2:$B$689,2, ),"")</f>
        <v/>
      </c>
      <c r="J445" s="1391" t="str">
        <f>_xlfn.IFNA(VLOOKUP(B445,線名!$A$4:$C$689,3,0 ),"")</f>
        <v/>
      </c>
      <c r="K445" s="1403"/>
      <c r="L445" s="1403"/>
      <c r="M445" s="1403"/>
      <c r="N445" s="1403"/>
      <c r="O445" s="1403"/>
      <c r="P445" s="1452"/>
      <c r="Q445" s="1361" t="str">
        <f t="shared" si="60"/>
        <v/>
      </c>
      <c r="R445" s="1468"/>
      <c r="S445" s="1454" t="str">
        <f>_xlfn.IFNA(VLOOKUP(T445,'69線名'!$K$4:$L$114,2, ),"")</f>
        <v/>
      </c>
      <c r="T445" s="1361"/>
      <c r="U445" s="1455">
        <f t="shared" si="59"/>
        <v>0</v>
      </c>
      <c r="V445" s="1442" t="str">
        <f>_xlfn.XLOOKUP(事故!$B445,饋線資料表[饋線
代號],饋線資料表[巡修
部門],"找不到",0)</f>
        <v>找不到</v>
      </c>
      <c r="W445" s="1359"/>
      <c r="X445" s="1361"/>
      <c r="Y445" s="1361"/>
      <c r="Z445" s="1834"/>
      <c r="AA445" s="1368"/>
      <c r="AB445" s="1369"/>
    </row>
    <row r="446" spans="1:28" s="1025" customFormat="1" ht="31.15" customHeight="1">
      <c r="A446" s="1843"/>
      <c r="B446" s="1372"/>
      <c r="C446" s="1479"/>
      <c r="D446" s="1395"/>
      <c r="E446" s="1395"/>
      <c r="F446" s="1395"/>
      <c r="G446" s="1371"/>
      <c r="H446" s="1371">
        <f t="shared" si="61"/>
        <v>0</v>
      </c>
      <c r="I446" s="1444" t="str">
        <f>_xlfn.IFNA(VLOOKUP(B446,線名!$A$2:$B$689,2, ),"")</f>
        <v/>
      </c>
      <c r="J446" s="1388" t="str">
        <f>_xlfn.IFNA(VLOOKUP(B446,線名!$A$4:$C$689,3,0 ),"")</f>
        <v/>
      </c>
      <c r="K446" s="1372"/>
      <c r="L446" s="1372"/>
      <c r="M446" s="1372"/>
      <c r="N446" s="1372"/>
      <c r="O446" s="1372"/>
      <c r="P446" s="1445"/>
      <c r="Q446" s="1346" t="str">
        <f t="shared" si="60"/>
        <v/>
      </c>
      <c r="R446" s="1466"/>
      <c r="S446" s="1447" t="str">
        <f>_xlfn.IFNA(VLOOKUP(T446,'69線名'!$K$4:$L$114,2, ),"")</f>
        <v/>
      </c>
      <c r="T446" s="1346"/>
      <c r="U446" s="1458">
        <f t="shared" si="59"/>
        <v>0</v>
      </c>
      <c r="V446" s="1438" t="str">
        <f>_xlfn.XLOOKUP(事故!$B446,饋線資料表[饋線
代號],饋線資料表[巡修
部門],"找不到",0)</f>
        <v>找不到</v>
      </c>
      <c r="W446" s="1344"/>
      <c r="X446" s="1346"/>
      <c r="Y446" s="1346"/>
      <c r="Z446" s="1827"/>
      <c r="AA446" s="1353"/>
      <c r="AB446" s="1354"/>
    </row>
    <row r="447" spans="1:28" s="1025" customFormat="1" ht="31.15" customHeight="1">
      <c r="A447" s="1844"/>
      <c r="B447" s="1403"/>
      <c r="C447" s="1478"/>
      <c r="D447" s="1404"/>
      <c r="E447" s="1404"/>
      <c r="F447" s="1404"/>
      <c r="G447" s="1405"/>
      <c r="H447" s="1405">
        <f t="shared" si="61"/>
        <v>0</v>
      </c>
      <c r="I447" s="1451" t="str">
        <f>_xlfn.IFNA(VLOOKUP(B447,線名!$A$2:$B$689,2, ),"")</f>
        <v/>
      </c>
      <c r="J447" s="1391" t="str">
        <f>_xlfn.IFNA(VLOOKUP(B447,線名!$A$4:$C$689,3,0 ),"")</f>
        <v/>
      </c>
      <c r="K447" s="1403"/>
      <c r="L447" s="1403"/>
      <c r="M447" s="1403"/>
      <c r="N447" s="1403"/>
      <c r="O447" s="1403"/>
      <c r="P447" s="1452"/>
      <c r="Q447" s="1361" t="str">
        <f t="shared" si="60"/>
        <v/>
      </c>
      <c r="R447" s="1468"/>
      <c r="S447" s="1454" t="str">
        <f>_xlfn.IFNA(VLOOKUP(T447,'69線名'!$K$4:$L$114,2, ),"")</f>
        <v/>
      </c>
      <c r="T447" s="1361"/>
      <c r="U447" s="1455">
        <f t="shared" si="59"/>
        <v>0</v>
      </c>
      <c r="V447" s="1442" t="str">
        <f>_xlfn.XLOOKUP(事故!$B447,饋線資料表[饋線
代號],饋線資料表[巡修
部門],"找不到",0)</f>
        <v>找不到</v>
      </c>
      <c r="W447" s="1359"/>
      <c r="X447" s="1361"/>
      <c r="Y447" s="1361"/>
      <c r="Z447" s="1834"/>
      <c r="AA447" s="1368"/>
      <c r="AB447" s="1369"/>
    </row>
    <row r="448" spans="1:28" s="1025" customFormat="1" ht="31.15" customHeight="1">
      <c r="A448" s="1843"/>
      <c r="B448" s="1372"/>
      <c r="C448" s="1479"/>
      <c r="D448" s="1395"/>
      <c r="E448" s="1395"/>
      <c r="F448" s="1395"/>
      <c r="G448" s="1371"/>
      <c r="H448" s="1371">
        <f t="shared" si="61"/>
        <v>0</v>
      </c>
      <c r="I448" s="1444" t="str">
        <f>_xlfn.IFNA(VLOOKUP(B448,線名!$A$2:$B$689,2, ),"")</f>
        <v/>
      </c>
      <c r="J448" s="1388" t="str">
        <f>_xlfn.IFNA(VLOOKUP(B448,線名!$A$4:$C$689,3,0 ),"")</f>
        <v/>
      </c>
      <c r="K448" s="1372"/>
      <c r="L448" s="1372"/>
      <c r="M448" s="1372"/>
      <c r="N448" s="1372"/>
      <c r="O448" s="1372"/>
      <c r="P448" s="1445"/>
      <c r="Q448" s="1346" t="str">
        <f t="shared" si="60"/>
        <v/>
      </c>
      <c r="R448" s="1466"/>
      <c r="S448" s="1447" t="str">
        <f>_xlfn.IFNA(VLOOKUP(T448,'69線名'!$K$4:$L$114,2, ),"")</f>
        <v/>
      </c>
      <c r="T448" s="1346"/>
      <c r="U448" s="1458">
        <f t="shared" si="59"/>
        <v>0</v>
      </c>
      <c r="V448" s="1438" t="str">
        <f>_xlfn.XLOOKUP(事故!$B448,饋線資料表[饋線
代號],饋線資料表[巡修
部門],"找不到",0)</f>
        <v>找不到</v>
      </c>
      <c r="W448" s="1344"/>
      <c r="X448" s="1346"/>
      <c r="Y448" s="1346"/>
      <c r="Z448" s="1827"/>
      <c r="AA448" s="1353"/>
      <c r="AB448" s="1354"/>
    </row>
    <row r="449" spans="1:28" s="1025" customFormat="1" ht="31.15" customHeight="1">
      <c r="A449" s="1844"/>
      <c r="B449" s="1403"/>
      <c r="C449" s="1478"/>
      <c r="D449" s="1404"/>
      <c r="E449" s="1404"/>
      <c r="F449" s="1404"/>
      <c r="G449" s="1405"/>
      <c r="H449" s="1405">
        <f t="shared" si="61"/>
        <v>0</v>
      </c>
      <c r="I449" s="1451" t="str">
        <f>_xlfn.IFNA(VLOOKUP(B449,線名!$A$2:$B$689,2, ),"")</f>
        <v/>
      </c>
      <c r="J449" s="1391" t="str">
        <f>_xlfn.IFNA(VLOOKUP(B449,線名!$A$4:$C$689,3,0 ),"")</f>
        <v/>
      </c>
      <c r="K449" s="1403"/>
      <c r="L449" s="1403"/>
      <c r="M449" s="1403"/>
      <c r="N449" s="1403"/>
      <c r="O449" s="1403"/>
      <c r="P449" s="1452"/>
      <c r="Q449" s="1361" t="str">
        <f t="shared" si="60"/>
        <v/>
      </c>
      <c r="R449" s="1468"/>
      <c r="S449" s="1454" t="str">
        <f>_xlfn.IFNA(VLOOKUP(T449,'69線名'!$K$4:$L$114,2, ),"")</f>
        <v/>
      </c>
      <c r="T449" s="1361"/>
      <c r="U449" s="1455">
        <f t="shared" si="59"/>
        <v>0</v>
      </c>
      <c r="V449" s="1442" t="str">
        <f>_xlfn.XLOOKUP(事故!$B449,饋線資料表[饋線
代號],饋線資料表[巡修
部門],"找不到",0)</f>
        <v>找不到</v>
      </c>
      <c r="W449" s="1359"/>
      <c r="X449" s="1361"/>
      <c r="Y449" s="1361"/>
      <c r="Z449" s="1834"/>
      <c r="AA449" s="1368"/>
      <c r="AB449" s="1369"/>
    </row>
    <row r="450" spans="1:28" s="1025" customFormat="1" ht="31.15" customHeight="1">
      <c r="A450" s="1843"/>
      <c r="B450" s="1372"/>
      <c r="C450" s="1479"/>
      <c r="D450" s="1395"/>
      <c r="E450" s="1395"/>
      <c r="F450" s="1395"/>
      <c r="G450" s="1371"/>
      <c r="H450" s="1371">
        <f t="shared" si="61"/>
        <v>0</v>
      </c>
      <c r="I450" s="1444" t="str">
        <f>_xlfn.IFNA(VLOOKUP(B450,線名!$A$2:$B$689,2, ),"")</f>
        <v/>
      </c>
      <c r="J450" s="1388" t="str">
        <f>_xlfn.IFNA(VLOOKUP(B450,線名!$A$4:$C$689,3,0 ),"")</f>
        <v/>
      </c>
      <c r="K450" s="1372"/>
      <c r="L450" s="1372"/>
      <c r="M450" s="1372"/>
      <c r="N450" s="1372"/>
      <c r="O450" s="1372"/>
      <c r="P450" s="1445"/>
      <c r="Q450" s="1346" t="str">
        <f t="shared" si="60"/>
        <v/>
      </c>
      <c r="R450" s="1466"/>
      <c r="S450" s="1447" t="str">
        <f>_xlfn.IFNA(VLOOKUP(T450,'69線名'!$K$4:$L$114,2, ),"")</f>
        <v/>
      </c>
      <c r="T450" s="1346"/>
      <c r="U450" s="1458">
        <f t="shared" si="59"/>
        <v>0</v>
      </c>
      <c r="V450" s="1438" t="str">
        <f>_xlfn.XLOOKUP(事故!$B450,饋線資料表[饋線
代號],饋線資料表[巡修
部門],"找不到",0)</f>
        <v>找不到</v>
      </c>
      <c r="W450" s="1344"/>
      <c r="X450" s="1346"/>
      <c r="Y450" s="1346"/>
      <c r="Z450" s="1827"/>
      <c r="AA450" s="1353"/>
      <c r="AB450" s="1354"/>
    </row>
    <row r="451" spans="1:28" s="1025" customFormat="1" ht="31.15" customHeight="1">
      <c r="A451" s="1844"/>
      <c r="B451" s="1403"/>
      <c r="C451" s="1478"/>
      <c r="D451" s="1404"/>
      <c r="E451" s="1404"/>
      <c r="F451" s="1404"/>
      <c r="G451" s="1405"/>
      <c r="H451" s="1405">
        <f t="shared" si="61"/>
        <v>0</v>
      </c>
      <c r="I451" s="1451" t="str">
        <f>_xlfn.IFNA(VLOOKUP(B451,線名!$A$2:$B$689,2, ),"")</f>
        <v/>
      </c>
      <c r="J451" s="1391" t="str">
        <f>_xlfn.IFNA(VLOOKUP(B451,線名!$A$4:$C$689,3,0 ),"")</f>
        <v/>
      </c>
      <c r="K451" s="1403"/>
      <c r="L451" s="1403"/>
      <c r="M451" s="1403"/>
      <c r="N451" s="1403"/>
      <c r="O451" s="1403"/>
      <c r="P451" s="1452"/>
      <c r="Q451" s="1361" t="str">
        <f t="shared" si="60"/>
        <v/>
      </c>
      <c r="R451" s="1468"/>
      <c r="S451" s="1454" t="str">
        <f>_xlfn.IFNA(VLOOKUP(T451,'69線名'!$K$4:$L$114,2, ),"")</f>
        <v/>
      </c>
      <c r="T451" s="1361"/>
      <c r="U451" s="1455">
        <f t="shared" si="59"/>
        <v>0</v>
      </c>
      <c r="V451" s="1442" t="str">
        <f>_xlfn.XLOOKUP(事故!$B451,饋線資料表[饋線
代號],饋線資料表[巡修
部門],"找不到",0)</f>
        <v>找不到</v>
      </c>
      <c r="W451" s="1359"/>
      <c r="X451" s="1361"/>
      <c r="Y451" s="1361"/>
      <c r="Z451" s="1834"/>
      <c r="AA451" s="1368"/>
      <c r="AB451" s="1369"/>
    </row>
    <row r="452" spans="1:28" s="1025" customFormat="1" ht="31.15" customHeight="1">
      <c r="A452" s="1843"/>
      <c r="B452" s="1372"/>
      <c r="C452" s="1479"/>
      <c r="D452" s="1395"/>
      <c r="E452" s="1395"/>
      <c r="F452" s="1395"/>
      <c r="G452" s="1371"/>
      <c r="H452" s="1371">
        <f t="shared" si="61"/>
        <v>0</v>
      </c>
      <c r="I452" s="1444" t="str">
        <f>_xlfn.IFNA(VLOOKUP(B452,線名!$A$2:$B$689,2, ),"")</f>
        <v/>
      </c>
      <c r="J452" s="1388" t="str">
        <f>_xlfn.IFNA(VLOOKUP(B452,線名!$A$4:$C$689,3,0 ),"")</f>
        <v/>
      </c>
      <c r="K452" s="1372"/>
      <c r="L452" s="1372"/>
      <c r="M452" s="1372"/>
      <c r="N452" s="1372"/>
      <c r="O452" s="1372"/>
      <c r="P452" s="1445"/>
      <c r="Q452" s="1346" t="str">
        <f t="shared" si="60"/>
        <v/>
      </c>
      <c r="R452" s="1466"/>
      <c r="S452" s="1447" t="str">
        <f>_xlfn.IFNA(VLOOKUP(T452,'69線名'!$K$4:$L$114,2, ),"")</f>
        <v/>
      </c>
      <c r="T452" s="1346"/>
      <c r="U452" s="1458">
        <f t="shared" si="59"/>
        <v>0</v>
      </c>
      <c r="V452" s="1438" t="str">
        <f>_xlfn.XLOOKUP(事故!$B452,饋線資料表[饋線
代號],饋線資料表[巡修
部門],"找不到",0)</f>
        <v>找不到</v>
      </c>
      <c r="W452" s="1344"/>
      <c r="X452" s="1346"/>
      <c r="Y452" s="1346"/>
      <c r="Z452" s="1827"/>
      <c r="AA452" s="1353"/>
      <c r="AB452" s="1354"/>
    </row>
    <row r="453" spans="1:28" s="1025" customFormat="1" ht="31.15" customHeight="1">
      <c r="A453" s="1844"/>
      <c r="B453" s="1403"/>
      <c r="C453" s="1478"/>
      <c r="D453" s="1404"/>
      <c r="E453" s="1404"/>
      <c r="F453" s="1404"/>
      <c r="G453" s="1405"/>
      <c r="H453" s="1405">
        <f t="shared" ref="H453:H484" si="62">G453*U453</f>
        <v>0</v>
      </c>
      <c r="I453" s="1451" t="str">
        <f>_xlfn.IFNA(VLOOKUP(B453,線名!$A$2:$B$689,2, ),"")</f>
        <v/>
      </c>
      <c r="J453" s="1391" t="str">
        <f>_xlfn.IFNA(VLOOKUP(B453,線名!$A$4:$C$689,3,0 ),"")</f>
        <v/>
      </c>
      <c r="K453" s="1403"/>
      <c r="L453" s="1403"/>
      <c r="M453" s="1403"/>
      <c r="N453" s="1403"/>
      <c r="O453" s="1403"/>
      <c r="P453" s="1452"/>
      <c r="Q453" s="1361" t="str">
        <f t="shared" si="60"/>
        <v/>
      </c>
      <c r="R453" s="1468"/>
      <c r="S453" s="1454" t="str">
        <f>_xlfn.IFNA(VLOOKUP(T453,'69線名'!$K$4:$L$114,2, ),"")</f>
        <v/>
      </c>
      <c r="T453" s="1361"/>
      <c r="U453" s="1455">
        <f t="shared" ref="U453:U516" si="63">(E453-D453)*24</f>
        <v>0</v>
      </c>
      <c r="V453" s="1442" t="str">
        <f>_xlfn.XLOOKUP(事故!$B453,饋線資料表[饋線
代號],饋線資料表[巡修
部門],"找不到",0)</f>
        <v>找不到</v>
      </c>
      <c r="W453" s="1359"/>
      <c r="X453" s="1361"/>
      <c r="Y453" s="1361"/>
      <c r="Z453" s="1834"/>
      <c r="AA453" s="1368"/>
      <c r="AB453" s="1369"/>
    </row>
    <row r="454" spans="1:28" s="1025" customFormat="1" ht="31.15" customHeight="1">
      <c r="A454" s="1843"/>
      <c r="B454" s="1372"/>
      <c r="C454" s="1479"/>
      <c r="D454" s="1395"/>
      <c r="E454" s="1395"/>
      <c r="F454" s="1395"/>
      <c r="G454" s="1371"/>
      <c r="H454" s="1371">
        <f t="shared" si="62"/>
        <v>0</v>
      </c>
      <c r="I454" s="1444" t="str">
        <f>_xlfn.IFNA(VLOOKUP(B454,線名!$A$2:$B$689,2, ),"")</f>
        <v/>
      </c>
      <c r="J454" s="1388" t="str">
        <f>_xlfn.IFNA(VLOOKUP(B454,線名!$A$4:$C$689,3,0 ),"")</f>
        <v/>
      </c>
      <c r="K454" s="1372"/>
      <c r="L454" s="1372"/>
      <c r="M454" s="1372"/>
      <c r="N454" s="1372"/>
      <c r="O454" s="1372"/>
      <c r="P454" s="1445"/>
      <c r="Q454" s="1346" t="str">
        <f t="shared" si="60"/>
        <v/>
      </c>
      <c r="R454" s="1466"/>
      <c r="S454" s="1447" t="str">
        <f>_xlfn.IFNA(VLOOKUP(T454,'69線名'!$K$4:$L$114,2, ),"")</f>
        <v/>
      </c>
      <c r="T454" s="1346"/>
      <c r="U454" s="1458">
        <f t="shared" si="63"/>
        <v>0</v>
      </c>
      <c r="V454" s="1438" t="str">
        <f>_xlfn.XLOOKUP(事故!$B454,饋線資料表[饋線
代號],饋線資料表[巡修
部門],"找不到",0)</f>
        <v>找不到</v>
      </c>
      <c r="W454" s="1344"/>
      <c r="X454" s="1346"/>
      <c r="Y454" s="1346"/>
      <c r="Z454" s="1827"/>
      <c r="AA454" s="1353"/>
      <c r="AB454" s="1354"/>
    </row>
    <row r="455" spans="1:28" s="1025" customFormat="1" ht="31.15" customHeight="1">
      <c r="A455" s="1844"/>
      <c r="B455" s="1403"/>
      <c r="C455" s="1478"/>
      <c r="D455" s="1404"/>
      <c r="E455" s="1404"/>
      <c r="F455" s="1404"/>
      <c r="G455" s="1405"/>
      <c r="H455" s="1405">
        <f t="shared" si="62"/>
        <v>0</v>
      </c>
      <c r="I455" s="1451" t="str">
        <f>_xlfn.IFNA(VLOOKUP(B455,線名!$A$2:$B$689,2, ),"")</f>
        <v/>
      </c>
      <c r="J455" s="1391" t="str">
        <f>_xlfn.IFNA(VLOOKUP(B455,線名!$A$4:$C$689,3,0 ),"")</f>
        <v/>
      </c>
      <c r="K455" s="1403"/>
      <c r="L455" s="1403"/>
      <c r="M455" s="1403"/>
      <c r="N455" s="1403"/>
      <c r="O455" s="1403"/>
      <c r="P455" s="1452"/>
      <c r="Q455" s="1361" t="str">
        <f t="shared" si="60"/>
        <v/>
      </c>
      <c r="R455" s="1468"/>
      <c r="S455" s="1454" t="str">
        <f>_xlfn.IFNA(VLOOKUP(T455,'69線名'!$K$4:$L$114,2, ),"")</f>
        <v/>
      </c>
      <c r="T455" s="1361"/>
      <c r="U455" s="1455">
        <f t="shared" si="63"/>
        <v>0</v>
      </c>
      <c r="V455" s="1442" t="str">
        <f>_xlfn.XLOOKUP(事故!$B455,饋線資料表[饋線
代號],饋線資料表[巡修
部門],"找不到",0)</f>
        <v>找不到</v>
      </c>
      <c r="W455" s="1359"/>
      <c r="X455" s="1361"/>
      <c r="Y455" s="1361"/>
      <c r="Z455" s="1834"/>
      <c r="AA455" s="1368"/>
      <c r="AB455" s="1369"/>
    </row>
    <row r="456" spans="1:28" s="1025" customFormat="1" ht="31.15" customHeight="1">
      <c r="A456" s="1843"/>
      <c r="B456" s="1372"/>
      <c r="C456" s="1479"/>
      <c r="D456" s="1395"/>
      <c r="E456" s="1395"/>
      <c r="F456" s="1395"/>
      <c r="G456" s="1371"/>
      <c r="H456" s="1371">
        <f t="shared" si="62"/>
        <v>0</v>
      </c>
      <c r="I456" s="1444" t="str">
        <f>_xlfn.IFNA(VLOOKUP(B456,線名!$A$2:$B$689,2, ),"")</f>
        <v/>
      </c>
      <c r="J456" s="1388" t="str">
        <f>_xlfn.IFNA(VLOOKUP(B456,線名!$A$4:$C$689,3,0 ),"")</f>
        <v/>
      </c>
      <c r="K456" s="1372"/>
      <c r="L456" s="1372"/>
      <c r="M456" s="1372"/>
      <c r="N456" s="1372"/>
      <c r="O456" s="1372"/>
      <c r="P456" s="1445"/>
      <c r="Q456" s="1346" t="str">
        <f t="shared" si="60"/>
        <v/>
      </c>
      <c r="R456" s="1466"/>
      <c r="S456" s="1447" t="str">
        <f>_xlfn.IFNA(VLOOKUP(T456,'69線名'!$K$4:$L$114,2, ),"")</f>
        <v/>
      </c>
      <c r="T456" s="1346"/>
      <c r="U456" s="1458">
        <f t="shared" si="63"/>
        <v>0</v>
      </c>
      <c r="V456" s="1438" t="str">
        <f>_xlfn.XLOOKUP(事故!$B456,饋線資料表[饋線
代號],饋線資料表[巡修
部門],"找不到",0)</f>
        <v>找不到</v>
      </c>
      <c r="W456" s="1344"/>
      <c r="X456" s="1346"/>
      <c r="Y456" s="1346"/>
      <c r="Z456" s="1827"/>
      <c r="AA456" s="1353"/>
      <c r="AB456" s="1354"/>
    </row>
    <row r="457" spans="1:28" s="1025" customFormat="1" ht="31.15" customHeight="1">
      <c r="A457" s="1844"/>
      <c r="B457" s="1403"/>
      <c r="C457" s="1478"/>
      <c r="D457" s="1404"/>
      <c r="E457" s="1404"/>
      <c r="F457" s="1404"/>
      <c r="G457" s="1405"/>
      <c r="H457" s="1405">
        <f t="shared" si="62"/>
        <v>0</v>
      </c>
      <c r="I457" s="1451" t="str">
        <f>_xlfn.IFNA(VLOOKUP(B457,線名!$A$2:$B$689,2, ),"")</f>
        <v/>
      </c>
      <c r="J457" s="1391" t="str">
        <f>_xlfn.IFNA(VLOOKUP(B457,線名!$A$4:$C$689,3,0 ),"")</f>
        <v/>
      </c>
      <c r="K457" s="1403"/>
      <c r="L457" s="1403"/>
      <c r="M457" s="1403"/>
      <c r="N457" s="1403"/>
      <c r="O457" s="1403"/>
      <c r="P457" s="1452"/>
      <c r="Q457" s="1361" t="str">
        <f t="shared" si="60"/>
        <v/>
      </c>
      <c r="R457" s="1468"/>
      <c r="S457" s="1454" t="str">
        <f>_xlfn.IFNA(VLOOKUP(T457,'69線名'!$K$4:$L$114,2, ),"")</f>
        <v/>
      </c>
      <c r="T457" s="1361"/>
      <c r="U457" s="1455">
        <f t="shared" si="63"/>
        <v>0</v>
      </c>
      <c r="V457" s="1442" t="str">
        <f>_xlfn.XLOOKUP(事故!$B457,饋線資料表[饋線
代號],饋線資料表[巡修
部門],"找不到",0)</f>
        <v>找不到</v>
      </c>
      <c r="W457" s="1359"/>
      <c r="X457" s="1361"/>
      <c r="Y457" s="1361"/>
      <c r="Z457" s="1834"/>
      <c r="AA457" s="1368"/>
      <c r="AB457" s="1369"/>
    </row>
    <row r="458" spans="1:28" s="1025" customFormat="1" ht="31.15" customHeight="1">
      <c r="A458" s="1843"/>
      <c r="B458" s="1372"/>
      <c r="C458" s="1479"/>
      <c r="D458" s="1395"/>
      <c r="E458" s="1395"/>
      <c r="F458" s="1395"/>
      <c r="G458" s="1371"/>
      <c r="H458" s="1371">
        <f t="shared" si="62"/>
        <v>0</v>
      </c>
      <c r="I458" s="1444" t="str">
        <f>_xlfn.IFNA(VLOOKUP(B458,線名!$A$2:$B$689,2, ),"")</f>
        <v/>
      </c>
      <c r="J458" s="1388" t="str">
        <f>_xlfn.IFNA(VLOOKUP(B458,線名!$A$4:$C$689,3,0 ),"")</f>
        <v/>
      </c>
      <c r="K458" s="1372"/>
      <c r="L458" s="1372"/>
      <c r="M458" s="1372"/>
      <c r="N458" s="1372"/>
      <c r="O458" s="1372"/>
      <c r="P458" s="1445"/>
      <c r="Q458" s="1346" t="str">
        <f t="shared" si="60"/>
        <v/>
      </c>
      <c r="R458" s="1466"/>
      <c r="S458" s="1447" t="str">
        <f>_xlfn.IFNA(VLOOKUP(T458,'69線名'!$K$4:$L$114,2, ),"")</f>
        <v/>
      </c>
      <c r="T458" s="1346"/>
      <c r="U458" s="1458">
        <f t="shared" si="63"/>
        <v>0</v>
      </c>
      <c r="V458" s="1438" t="str">
        <f>_xlfn.XLOOKUP(事故!$B458,饋線資料表[饋線
代號],饋線資料表[巡修
部門],"找不到",0)</f>
        <v>找不到</v>
      </c>
      <c r="W458" s="1344"/>
      <c r="X458" s="1346"/>
      <c r="Y458" s="1346"/>
      <c r="Z458" s="1827"/>
      <c r="AA458" s="1353"/>
      <c r="AB458" s="1354"/>
    </row>
    <row r="459" spans="1:28" s="1025" customFormat="1" ht="31.15" customHeight="1">
      <c r="A459" s="1844"/>
      <c r="B459" s="1403"/>
      <c r="C459" s="1478"/>
      <c r="D459" s="1404"/>
      <c r="E459" s="1404"/>
      <c r="F459" s="1404"/>
      <c r="G459" s="1405"/>
      <c r="H459" s="1405">
        <f t="shared" si="62"/>
        <v>0</v>
      </c>
      <c r="I459" s="1451" t="str">
        <f>_xlfn.IFNA(VLOOKUP(B459,線名!$A$2:$B$689,2, ),"")</f>
        <v/>
      </c>
      <c r="J459" s="1391" t="str">
        <f>_xlfn.IFNA(VLOOKUP(B459,線名!$A$4:$C$689,3,0 ),"")</f>
        <v/>
      </c>
      <c r="K459" s="1403"/>
      <c r="L459" s="1403"/>
      <c r="M459" s="1403"/>
      <c r="N459" s="1403"/>
      <c r="O459" s="1403"/>
      <c r="P459" s="1452"/>
      <c r="Q459" s="1361" t="str">
        <f t="shared" si="60"/>
        <v/>
      </c>
      <c r="R459" s="1468"/>
      <c r="S459" s="1454" t="str">
        <f>_xlfn.IFNA(VLOOKUP(T459,'69線名'!$K$4:$L$114,2, ),"")</f>
        <v/>
      </c>
      <c r="T459" s="1361"/>
      <c r="U459" s="1455">
        <f t="shared" si="63"/>
        <v>0</v>
      </c>
      <c r="V459" s="1442" t="str">
        <f>_xlfn.XLOOKUP(事故!$B459,饋線資料表[饋線
代號],饋線資料表[巡修
部門],"找不到",0)</f>
        <v>找不到</v>
      </c>
      <c r="W459" s="1359"/>
      <c r="X459" s="1361"/>
      <c r="Y459" s="1361"/>
      <c r="Z459" s="1834"/>
      <c r="AA459" s="1368"/>
      <c r="AB459" s="1369"/>
    </row>
    <row r="460" spans="1:28" s="1025" customFormat="1" ht="31.15" customHeight="1">
      <c r="A460" s="1843"/>
      <c r="B460" s="1372"/>
      <c r="C460" s="1479"/>
      <c r="D460" s="1395"/>
      <c r="E460" s="1395"/>
      <c r="F460" s="1395"/>
      <c r="G460" s="1371"/>
      <c r="H460" s="1371">
        <f t="shared" si="62"/>
        <v>0</v>
      </c>
      <c r="I460" s="1444" t="str">
        <f>_xlfn.IFNA(VLOOKUP(B460,線名!$A$2:$B$689,2, ),"")</f>
        <v/>
      </c>
      <c r="J460" s="1388" t="str">
        <f>_xlfn.IFNA(VLOOKUP(B460,線名!$A$4:$C$689,3,0 ),"")</f>
        <v/>
      </c>
      <c r="K460" s="1372"/>
      <c r="L460" s="1372"/>
      <c r="M460" s="1372"/>
      <c r="N460" s="1372"/>
      <c r="O460" s="1372"/>
      <c r="P460" s="1445"/>
      <c r="Q460" s="1346" t="str">
        <f t="shared" si="60"/>
        <v/>
      </c>
      <c r="R460" s="1466"/>
      <c r="S460" s="1447" t="str">
        <f>_xlfn.IFNA(VLOOKUP(T460,'69線名'!$K$4:$L$114,2, ),"")</f>
        <v/>
      </c>
      <c r="T460" s="1346"/>
      <c r="U460" s="1458">
        <f t="shared" si="63"/>
        <v>0</v>
      </c>
      <c r="V460" s="1438" t="str">
        <f>_xlfn.XLOOKUP(事故!$B460,饋線資料表[饋線
代號],饋線資料表[巡修
部門],"找不到",0)</f>
        <v>找不到</v>
      </c>
      <c r="W460" s="1344"/>
      <c r="X460" s="1346"/>
      <c r="Y460" s="1346"/>
      <c r="Z460" s="1827"/>
      <c r="AA460" s="1353"/>
      <c r="AB460" s="1354"/>
    </row>
    <row r="461" spans="1:28" s="1025" customFormat="1" ht="31.15" customHeight="1">
      <c r="A461" s="1844"/>
      <c r="B461" s="1403"/>
      <c r="C461" s="1478"/>
      <c r="D461" s="1404"/>
      <c r="E461" s="1404"/>
      <c r="F461" s="1404"/>
      <c r="G461" s="1405"/>
      <c r="H461" s="1405">
        <f t="shared" si="62"/>
        <v>0</v>
      </c>
      <c r="I461" s="1451" t="str">
        <f>_xlfn.IFNA(VLOOKUP(B461,線名!$A$2:$B$689,2, ),"")</f>
        <v/>
      </c>
      <c r="J461" s="1391" t="str">
        <f>_xlfn.IFNA(VLOOKUP(B461,線名!$A$4:$C$689,3,0 ),"")</f>
        <v/>
      </c>
      <c r="K461" s="1403"/>
      <c r="L461" s="1403"/>
      <c r="M461" s="1403"/>
      <c r="N461" s="1403"/>
      <c r="O461" s="1403"/>
      <c r="P461" s="1452"/>
      <c r="Q461" s="1361" t="str">
        <f t="shared" si="60"/>
        <v/>
      </c>
      <c r="R461" s="1468"/>
      <c r="S461" s="1454" t="str">
        <f>_xlfn.IFNA(VLOOKUP(T461,'69線名'!$K$4:$L$114,2, ),"")</f>
        <v/>
      </c>
      <c r="T461" s="1361"/>
      <c r="U461" s="1455">
        <f t="shared" si="63"/>
        <v>0</v>
      </c>
      <c r="V461" s="1442" t="str">
        <f>_xlfn.XLOOKUP(事故!$B461,饋線資料表[饋線
代號],饋線資料表[巡修
部門],"找不到",0)</f>
        <v>找不到</v>
      </c>
      <c r="W461" s="1359"/>
      <c r="X461" s="1361"/>
      <c r="Y461" s="1361"/>
      <c r="Z461" s="1834"/>
      <c r="AA461" s="1368"/>
      <c r="AB461" s="1369"/>
    </row>
    <row r="462" spans="1:28" s="1025" customFormat="1" ht="31.15" customHeight="1">
      <c r="A462" s="1843"/>
      <c r="B462" s="1372"/>
      <c r="C462" s="1479"/>
      <c r="D462" s="1395"/>
      <c r="E462" s="1395"/>
      <c r="F462" s="1395"/>
      <c r="G462" s="1371"/>
      <c r="H462" s="1371">
        <f t="shared" si="62"/>
        <v>0</v>
      </c>
      <c r="I462" s="1444" t="str">
        <f>_xlfn.IFNA(VLOOKUP(B462,線名!$A$2:$B$689,2, ),"")</f>
        <v/>
      </c>
      <c r="J462" s="1388" t="str">
        <f>_xlfn.IFNA(VLOOKUP(B462,線名!$A$4:$C$689,3,0 ),"")</f>
        <v/>
      </c>
      <c r="K462" s="1372"/>
      <c r="L462" s="1372"/>
      <c r="M462" s="1372"/>
      <c r="N462" s="1372"/>
      <c r="O462" s="1372"/>
      <c r="P462" s="1445"/>
      <c r="Q462" s="1346" t="str">
        <f t="shared" si="60"/>
        <v/>
      </c>
      <c r="R462" s="1466"/>
      <c r="S462" s="1447" t="str">
        <f>_xlfn.IFNA(VLOOKUP(T462,'69線名'!$K$4:$L$114,2, ),"")</f>
        <v/>
      </c>
      <c r="T462" s="1346"/>
      <c r="U462" s="1458">
        <f t="shared" si="63"/>
        <v>0</v>
      </c>
      <c r="V462" s="1438" t="str">
        <f>_xlfn.XLOOKUP(事故!$B462,饋線資料表[饋線
代號],饋線資料表[巡修
部門],"找不到",0)</f>
        <v>找不到</v>
      </c>
      <c r="W462" s="1344"/>
      <c r="X462" s="1346"/>
      <c r="Y462" s="1346"/>
      <c r="Z462" s="1827"/>
      <c r="AA462" s="1353"/>
      <c r="AB462" s="1354"/>
    </row>
    <row r="463" spans="1:28" s="1025" customFormat="1" ht="31.15" customHeight="1">
      <c r="A463" s="1844"/>
      <c r="B463" s="1403"/>
      <c r="C463" s="1478"/>
      <c r="D463" s="1404"/>
      <c r="E463" s="1404"/>
      <c r="F463" s="1404"/>
      <c r="G463" s="1405"/>
      <c r="H463" s="1405">
        <f t="shared" si="62"/>
        <v>0</v>
      </c>
      <c r="I463" s="1451" t="str">
        <f>_xlfn.IFNA(VLOOKUP(B463,線名!$A$2:$B$689,2, ),"")</f>
        <v/>
      </c>
      <c r="J463" s="1391" t="str">
        <f>_xlfn.IFNA(VLOOKUP(B463,線名!$A$4:$C$689,3,0 ),"")</f>
        <v/>
      </c>
      <c r="K463" s="1403"/>
      <c r="L463" s="1403"/>
      <c r="M463" s="1403"/>
      <c r="N463" s="1403"/>
      <c r="O463" s="1403"/>
      <c r="P463" s="1452"/>
      <c r="Q463" s="1361" t="str">
        <f t="shared" si="60"/>
        <v/>
      </c>
      <c r="R463" s="1468"/>
      <c r="S463" s="1454" t="str">
        <f>_xlfn.IFNA(VLOOKUP(T463,'69線名'!$K$4:$L$114,2, ),"")</f>
        <v/>
      </c>
      <c r="T463" s="1361"/>
      <c r="U463" s="1455">
        <f t="shared" si="63"/>
        <v>0</v>
      </c>
      <c r="V463" s="1442" t="str">
        <f>_xlfn.XLOOKUP(事故!$B463,饋線資料表[饋線
代號],饋線資料表[巡修
部門],"找不到",0)</f>
        <v>找不到</v>
      </c>
      <c r="W463" s="1359"/>
      <c r="X463" s="1361"/>
      <c r="Y463" s="1361"/>
      <c r="Z463" s="1834"/>
      <c r="AA463" s="1368"/>
      <c r="AB463" s="1369"/>
    </row>
    <row r="464" spans="1:28" s="1025" customFormat="1" ht="31.15" customHeight="1">
      <c r="A464" s="1843"/>
      <c r="B464" s="1372"/>
      <c r="C464" s="1479"/>
      <c r="D464" s="1395"/>
      <c r="E464" s="1395"/>
      <c r="F464" s="1395"/>
      <c r="G464" s="1371"/>
      <c r="H464" s="1371">
        <f t="shared" si="62"/>
        <v>0</v>
      </c>
      <c r="I464" s="1444" t="str">
        <f>_xlfn.IFNA(VLOOKUP(B464,線名!$A$2:$B$689,2, ),"")</f>
        <v/>
      </c>
      <c r="J464" s="1388" t="str">
        <f>_xlfn.IFNA(VLOOKUP(B464,線名!$A$4:$C$689,3,0 ),"")</f>
        <v/>
      </c>
      <c r="K464" s="1372"/>
      <c r="L464" s="1372"/>
      <c r="M464" s="1372"/>
      <c r="N464" s="1372"/>
      <c r="O464" s="1372"/>
      <c r="P464" s="1445"/>
      <c r="Q464" s="1346" t="str">
        <f t="shared" si="60"/>
        <v/>
      </c>
      <c r="R464" s="1466"/>
      <c r="S464" s="1447" t="str">
        <f>_xlfn.IFNA(VLOOKUP(T464,'69線名'!$K$4:$L$114,2, ),"")</f>
        <v/>
      </c>
      <c r="T464" s="1346"/>
      <c r="U464" s="1458">
        <f t="shared" si="63"/>
        <v>0</v>
      </c>
      <c r="V464" s="1438" t="str">
        <f>_xlfn.XLOOKUP(事故!$B464,饋線資料表[饋線
代號],饋線資料表[巡修
部門],"找不到",0)</f>
        <v>找不到</v>
      </c>
      <c r="W464" s="1344"/>
      <c r="X464" s="1346"/>
      <c r="Y464" s="1346"/>
      <c r="Z464" s="1827"/>
      <c r="AA464" s="1353"/>
      <c r="AB464" s="1354"/>
    </row>
    <row r="465" spans="1:28" s="1025" customFormat="1" ht="31.15" customHeight="1">
      <c r="A465" s="1844"/>
      <c r="B465" s="1403"/>
      <c r="C465" s="1478"/>
      <c r="D465" s="1404"/>
      <c r="E465" s="1404"/>
      <c r="F465" s="1404"/>
      <c r="G465" s="1405"/>
      <c r="H465" s="1405">
        <f t="shared" si="62"/>
        <v>0</v>
      </c>
      <c r="I465" s="1451" t="str">
        <f>_xlfn.IFNA(VLOOKUP(B465,線名!$A$2:$B$689,2, ),"")</f>
        <v/>
      </c>
      <c r="J465" s="1391" t="str">
        <f>_xlfn.IFNA(VLOOKUP(B465,線名!$A$4:$C$689,3,0 ),"")</f>
        <v/>
      </c>
      <c r="K465" s="1403"/>
      <c r="L465" s="1403"/>
      <c r="M465" s="1403"/>
      <c r="N465" s="1403"/>
      <c r="O465" s="1403"/>
      <c r="P465" s="1452"/>
      <c r="Q465" s="1361" t="str">
        <f t="shared" si="60"/>
        <v/>
      </c>
      <c r="R465" s="1468"/>
      <c r="S465" s="1454" t="str">
        <f>_xlfn.IFNA(VLOOKUP(T465,'69線名'!$K$4:$L$114,2, ),"")</f>
        <v/>
      </c>
      <c r="T465" s="1361"/>
      <c r="U465" s="1455">
        <f t="shared" si="63"/>
        <v>0</v>
      </c>
      <c r="V465" s="1442" t="str">
        <f>_xlfn.XLOOKUP(事故!$B465,饋線資料表[饋線
代號],饋線資料表[巡修
部門],"找不到",0)</f>
        <v>找不到</v>
      </c>
      <c r="W465" s="1359"/>
      <c r="X465" s="1361"/>
      <c r="Y465" s="1361"/>
      <c r="Z465" s="1834"/>
      <c r="AA465" s="1368"/>
      <c r="AB465" s="1369"/>
    </row>
    <row r="466" spans="1:28" s="1025" customFormat="1" ht="31.15" customHeight="1">
      <c r="A466" s="1843"/>
      <c r="B466" s="1372"/>
      <c r="C466" s="1479"/>
      <c r="D466" s="1395"/>
      <c r="E466" s="1395"/>
      <c r="F466" s="1395"/>
      <c r="G466" s="1371"/>
      <c r="H466" s="1371">
        <f t="shared" si="62"/>
        <v>0</v>
      </c>
      <c r="I466" s="1444" t="str">
        <f>_xlfn.IFNA(VLOOKUP(B466,線名!$A$2:$B$689,2, ),"")</f>
        <v/>
      </c>
      <c r="J466" s="1388" t="str">
        <f>_xlfn.IFNA(VLOOKUP(B466,線名!$A$4:$C$689,3,0 ),"")</f>
        <v/>
      </c>
      <c r="K466" s="1372"/>
      <c r="L466" s="1372"/>
      <c r="M466" s="1372"/>
      <c r="N466" s="1372"/>
      <c r="O466" s="1372"/>
      <c r="P466" s="1445"/>
      <c r="Q466" s="1346" t="str">
        <f t="shared" si="60"/>
        <v/>
      </c>
      <c r="R466" s="1466"/>
      <c r="S466" s="1447" t="str">
        <f>_xlfn.IFNA(VLOOKUP(T466,'69線名'!$K$4:$L$114,2, ),"")</f>
        <v/>
      </c>
      <c r="T466" s="1346"/>
      <c r="U466" s="1458">
        <f t="shared" si="63"/>
        <v>0</v>
      </c>
      <c r="V466" s="1438" t="str">
        <f>_xlfn.XLOOKUP(事故!$B466,饋線資料表[饋線
代號],饋線資料表[巡修
部門],"找不到",0)</f>
        <v>找不到</v>
      </c>
      <c r="W466" s="1344"/>
      <c r="X466" s="1346"/>
      <c r="Y466" s="1346"/>
      <c r="Z466" s="1827"/>
      <c r="AA466" s="1353"/>
      <c r="AB466" s="1354"/>
    </row>
    <row r="467" spans="1:28" s="1025" customFormat="1" ht="31.15" customHeight="1">
      <c r="A467" s="1844"/>
      <c r="B467" s="1403"/>
      <c r="C467" s="1478"/>
      <c r="D467" s="1404"/>
      <c r="E467" s="1404"/>
      <c r="F467" s="1404"/>
      <c r="G467" s="1405"/>
      <c r="H467" s="1405">
        <f t="shared" si="62"/>
        <v>0</v>
      </c>
      <c r="I467" s="1451" t="str">
        <f>_xlfn.IFNA(VLOOKUP(B467,線名!$A$2:$B$689,2, ),"")</f>
        <v/>
      </c>
      <c r="J467" s="1391" t="str">
        <f>_xlfn.IFNA(VLOOKUP(B467,線名!$A$4:$C$689,3,0 ),"")</f>
        <v/>
      </c>
      <c r="K467" s="1403"/>
      <c r="L467" s="1403"/>
      <c r="M467" s="1403"/>
      <c r="N467" s="1403"/>
      <c r="O467" s="1403"/>
      <c r="P467" s="1452"/>
      <c r="Q467" s="1361" t="str">
        <f t="shared" si="60"/>
        <v/>
      </c>
      <c r="R467" s="1468"/>
      <c r="S467" s="1454" t="str">
        <f>_xlfn.IFNA(VLOOKUP(T467,'69線名'!$K$4:$L$114,2, ),"")</f>
        <v/>
      </c>
      <c r="T467" s="1361"/>
      <c r="U467" s="1455">
        <f t="shared" si="63"/>
        <v>0</v>
      </c>
      <c r="V467" s="1442" t="str">
        <f>_xlfn.XLOOKUP(事故!$B467,饋線資料表[饋線
代號],饋線資料表[巡修
部門],"找不到",0)</f>
        <v>找不到</v>
      </c>
      <c r="W467" s="1359"/>
      <c r="X467" s="1361"/>
      <c r="Y467" s="1361"/>
      <c r="Z467" s="1834"/>
      <c r="AA467" s="1368"/>
      <c r="AB467" s="1369"/>
    </row>
    <row r="468" spans="1:28" s="1025" customFormat="1" ht="31.15" customHeight="1">
      <c r="A468" s="1843"/>
      <c r="B468" s="1372"/>
      <c r="C468" s="1479"/>
      <c r="D468" s="1395"/>
      <c r="E468" s="1395"/>
      <c r="F468" s="1395"/>
      <c r="G468" s="1371"/>
      <c r="H468" s="1371">
        <f t="shared" si="62"/>
        <v>0</v>
      </c>
      <c r="I468" s="1444" t="str">
        <f>_xlfn.IFNA(VLOOKUP(B468,線名!$A$2:$B$689,2, ),"")</f>
        <v/>
      </c>
      <c r="J468" s="1388" t="str">
        <f>_xlfn.IFNA(VLOOKUP(B468,線名!$A$4:$C$689,3,0 ),"")</f>
        <v/>
      </c>
      <c r="K468" s="1372"/>
      <c r="L468" s="1372"/>
      <c r="M468" s="1372"/>
      <c r="N468" s="1372"/>
      <c r="O468" s="1372"/>
      <c r="P468" s="1445"/>
      <c r="Q468" s="1346" t="str">
        <f t="shared" si="60"/>
        <v/>
      </c>
      <c r="R468" s="1466"/>
      <c r="S468" s="1447" t="str">
        <f>_xlfn.IFNA(VLOOKUP(T468,'69線名'!$K$4:$L$114,2, ),"")</f>
        <v/>
      </c>
      <c r="T468" s="1346"/>
      <c r="U468" s="1458">
        <f t="shared" si="63"/>
        <v>0</v>
      </c>
      <c r="V468" s="1438" t="str">
        <f>_xlfn.XLOOKUP(事故!$B468,饋線資料表[饋線
代號],饋線資料表[巡修
部門],"找不到",0)</f>
        <v>找不到</v>
      </c>
      <c r="W468" s="1344"/>
      <c r="X468" s="1346"/>
      <c r="Y468" s="1346"/>
      <c r="Z468" s="1827"/>
      <c r="AA468" s="1353"/>
      <c r="AB468" s="1354"/>
    </row>
    <row r="469" spans="1:28" s="1025" customFormat="1" ht="31.15" customHeight="1">
      <c r="A469" s="1844"/>
      <c r="B469" s="1403"/>
      <c r="C469" s="1478"/>
      <c r="D469" s="1404"/>
      <c r="E469" s="1404"/>
      <c r="F469" s="1404"/>
      <c r="G469" s="1405"/>
      <c r="H469" s="1405">
        <f t="shared" si="62"/>
        <v>0</v>
      </c>
      <c r="I469" s="1451" t="str">
        <f>_xlfn.IFNA(VLOOKUP(B469,線名!$A$2:$B$689,2, ),"")</f>
        <v/>
      </c>
      <c r="J469" s="1391" t="str">
        <f>_xlfn.IFNA(VLOOKUP(B469,線名!$A$4:$C$689,3,0 ),"")</f>
        <v/>
      </c>
      <c r="K469" s="1403"/>
      <c r="L469" s="1403"/>
      <c r="M469" s="1403"/>
      <c r="N469" s="1403"/>
      <c r="O469" s="1403"/>
      <c r="P469" s="1452"/>
      <c r="Q469" s="1361" t="str">
        <f t="shared" ref="Q469:Q532" si="64">IF(SUM(L469:M469)=0,"",SUM(L469:M469))</f>
        <v/>
      </c>
      <c r="R469" s="1468"/>
      <c r="S469" s="1454" t="str">
        <f>_xlfn.IFNA(VLOOKUP(T469,'69線名'!$K$4:$L$114,2, ),"")</f>
        <v/>
      </c>
      <c r="T469" s="1361"/>
      <c r="U469" s="1455">
        <f t="shared" si="63"/>
        <v>0</v>
      </c>
      <c r="V469" s="1442" t="str">
        <f>_xlfn.XLOOKUP(事故!$B469,饋線資料表[饋線
代號],饋線資料表[巡修
部門],"找不到",0)</f>
        <v>找不到</v>
      </c>
      <c r="W469" s="1359"/>
      <c r="X469" s="1361"/>
      <c r="Y469" s="1361"/>
      <c r="Z469" s="1834"/>
      <c r="AA469" s="1368"/>
      <c r="AB469" s="1369"/>
    </row>
    <row r="470" spans="1:28" s="1025" customFormat="1" ht="31.15" customHeight="1">
      <c r="A470" s="1843"/>
      <c r="B470" s="1372"/>
      <c r="C470" s="1479"/>
      <c r="D470" s="1395"/>
      <c r="E470" s="1395"/>
      <c r="F470" s="1395"/>
      <c r="G470" s="1371"/>
      <c r="H470" s="1371">
        <f t="shared" si="62"/>
        <v>0</v>
      </c>
      <c r="I470" s="1444" t="str">
        <f>_xlfn.IFNA(VLOOKUP(B470,線名!$A$2:$B$689,2, ),"")</f>
        <v/>
      </c>
      <c r="J470" s="1388" t="str">
        <f>_xlfn.IFNA(VLOOKUP(B470,線名!$A$4:$C$689,3,0 ),"")</f>
        <v/>
      </c>
      <c r="K470" s="1372"/>
      <c r="L470" s="1372"/>
      <c r="M470" s="1372"/>
      <c r="N470" s="1372"/>
      <c r="O470" s="1372"/>
      <c r="P470" s="1445"/>
      <c r="Q470" s="1346" t="str">
        <f t="shared" si="64"/>
        <v/>
      </c>
      <c r="R470" s="1466"/>
      <c r="S470" s="1447" t="str">
        <f>_xlfn.IFNA(VLOOKUP(T470,'69線名'!$K$4:$L$114,2, ),"")</f>
        <v/>
      </c>
      <c r="T470" s="1346"/>
      <c r="U470" s="1458">
        <f t="shared" si="63"/>
        <v>0</v>
      </c>
      <c r="V470" s="1438" t="str">
        <f>_xlfn.XLOOKUP(事故!$B470,饋線資料表[饋線
代號],饋線資料表[巡修
部門],"找不到",0)</f>
        <v>找不到</v>
      </c>
      <c r="W470" s="1344"/>
      <c r="X470" s="1346"/>
      <c r="Y470" s="1346"/>
      <c r="Z470" s="1827"/>
      <c r="AA470" s="1353"/>
      <c r="AB470" s="1354"/>
    </row>
    <row r="471" spans="1:28" s="1025" customFormat="1" ht="31.15" customHeight="1">
      <c r="A471" s="1844"/>
      <c r="B471" s="1403"/>
      <c r="C471" s="1478"/>
      <c r="D471" s="1404"/>
      <c r="E471" s="1404"/>
      <c r="F471" s="1404"/>
      <c r="G471" s="1405"/>
      <c r="H471" s="1405">
        <f t="shared" si="62"/>
        <v>0</v>
      </c>
      <c r="I471" s="1451" t="str">
        <f>_xlfn.IFNA(VLOOKUP(B471,線名!$A$2:$B$689,2, ),"")</f>
        <v/>
      </c>
      <c r="J471" s="1391" t="str">
        <f>_xlfn.IFNA(VLOOKUP(B471,線名!$A$4:$C$689,3,0 ),"")</f>
        <v/>
      </c>
      <c r="K471" s="1403"/>
      <c r="L471" s="1403"/>
      <c r="M471" s="1403"/>
      <c r="N471" s="1403"/>
      <c r="O471" s="1403"/>
      <c r="P471" s="1452"/>
      <c r="Q471" s="1361" t="str">
        <f t="shared" si="64"/>
        <v/>
      </c>
      <c r="R471" s="1468"/>
      <c r="S471" s="1454" t="str">
        <f>_xlfn.IFNA(VLOOKUP(T471,'69線名'!$K$4:$L$114,2, ),"")</f>
        <v/>
      </c>
      <c r="T471" s="1361"/>
      <c r="U471" s="1455">
        <f t="shared" si="63"/>
        <v>0</v>
      </c>
      <c r="V471" s="1442" t="str">
        <f>_xlfn.XLOOKUP(事故!$B471,饋線資料表[饋線
代號],饋線資料表[巡修
部門],"找不到",0)</f>
        <v>找不到</v>
      </c>
      <c r="W471" s="1359"/>
      <c r="X471" s="1361"/>
      <c r="Y471" s="1361"/>
      <c r="Z471" s="1834"/>
      <c r="AA471" s="1368"/>
      <c r="AB471" s="1369"/>
    </row>
    <row r="472" spans="1:28" s="1025" customFormat="1" ht="31.15" customHeight="1">
      <c r="A472" s="1843"/>
      <c r="B472" s="1372"/>
      <c r="C472" s="1479"/>
      <c r="D472" s="1395"/>
      <c r="E472" s="1395"/>
      <c r="F472" s="1395"/>
      <c r="G472" s="1371"/>
      <c r="H472" s="1371">
        <f t="shared" si="62"/>
        <v>0</v>
      </c>
      <c r="I472" s="1444" t="str">
        <f>_xlfn.IFNA(VLOOKUP(B472,線名!$A$2:$B$689,2, ),"")</f>
        <v/>
      </c>
      <c r="J472" s="1388" t="str">
        <f>_xlfn.IFNA(VLOOKUP(B472,線名!$A$4:$C$689,3,0 ),"")</f>
        <v/>
      </c>
      <c r="K472" s="1372"/>
      <c r="L472" s="1372"/>
      <c r="M472" s="1372"/>
      <c r="N472" s="1372"/>
      <c r="O472" s="1372"/>
      <c r="P472" s="1445"/>
      <c r="Q472" s="1346" t="str">
        <f t="shared" si="64"/>
        <v/>
      </c>
      <c r="R472" s="1466"/>
      <c r="S472" s="1447" t="str">
        <f>_xlfn.IFNA(VLOOKUP(T472,'69線名'!$K$4:$L$114,2, ),"")</f>
        <v/>
      </c>
      <c r="T472" s="1346"/>
      <c r="U472" s="1458">
        <f t="shared" si="63"/>
        <v>0</v>
      </c>
      <c r="V472" s="1438" t="str">
        <f>_xlfn.XLOOKUP(事故!$B472,饋線資料表[饋線
代號],饋線資料表[巡修
部門],"找不到",0)</f>
        <v>找不到</v>
      </c>
      <c r="W472" s="1344"/>
      <c r="X472" s="1346"/>
      <c r="Y472" s="1346"/>
      <c r="Z472" s="1827"/>
      <c r="AA472" s="1353"/>
      <c r="AB472" s="1354"/>
    </row>
    <row r="473" spans="1:28" s="1025" customFormat="1" ht="31.15" customHeight="1">
      <c r="A473" s="1844"/>
      <c r="B473" s="1403"/>
      <c r="C473" s="1478"/>
      <c r="D473" s="1404"/>
      <c r="E473" s="1404"/>
      <c r="F473" s="1404"/>
      <c r="G473" s="1405"/>
      <c r="H473" s="1405">
        <f t="shared" si="62"/>
        <v>0</v>
      </c>
      <c r="I473" s="1451" t="str">
        <f>_xlfn.IFNA(VLOOKUP(B473,線名!$A$2:$B$689,2, ),"")</f>
        <v/>
      </c>
      <c r="J473" s="1391" t="str">
        <f>_xlfn.IFNA(VLOOKUP(B473,線名!$A$4:$C$689,3,0 ),"")</f>
        <v/>
      </c>
      <c r="K473" s="1403"/>
      <c r="L473" s="1403"/>
      <c r="M473" s="1403"/>
      <c r="N473" s="1403"/>
      <c r="O473" s="1403"/>
      <c r="P473" s="1452"/>
      <c r="Q473" s="1361" t="str">
        <f t="shared" si="64"/>
        <v/>
      </c>
      <c r="R473" s="1468"/>
      <c r="S473" s="1454" t="str">
        <f>_xlfn.IFNA(VLOOKUP(T473,'69線名'!$K$4:$L$114,2, ),"")</f>
        <v/>
      </c>
      <c r="T473" s="1361"/>
      <c r="U473" s="1455">
        <f t="shared" si="63"/>
        <v>0</v>
      </c>
      <c r="V473" s="1442" t="str">
        <f>_xlfn.XLOOKUP(事故!$B473,饋線資料表[饋線
代號],饋線資料表[巡修
部門],"找不到",0)</f>
        <v>找不到</v>
      </c>
      <c r="W473" s="1359"/>
      <c r="X473" s="1361"/>
      <c r="Y473" s="1361"/>
      <c r="Z473" s="1834"/>
      <c r="AA473" s="1368"/>
      <c r="AB473" s="1369"/>
    </row>
    <row r="474" spans="1:28" s="1025" customFormat="1" ht="31.15" customHeight="1">
      <c r="A474" s="1843"/>
      <c r="B474" s="1372"/>
      <c r="C474" s="1479"/>
      <c r="D474" s="1395"/>
      <c r="E474" s="1395"/>
      <c r="F474" s="1395"/>
      <c r="G474" s="1371"/>
      <c r="H474" s="1371">
        <f t="shared" si="62"/>
        <v>0</v>
      </c>
      <c r="I474" s="1444" t="str">
        <f>_xlfn.IFNA(VLOOKUP(B474,線名!$A$2:$B$689,2, ),"")</f>
        <v/>
      </c>
      <c r="J474" s="1388" t="str">
        <f>_xlfn.IFNA(VLOOKUP(B474,線名!$A$4:$C$689,3,0 ),"")</f>
        <v/>
      </c>
      <c r="K474" s="1372"/>
      <c r="L474" s="1372"/>
      <c r="M474" s="1372"/>
      <c r="N474" s="1372"/>
      <c r="O474" s="1372"/>
      <c r="P474" s="1445"/>
      <c r="Q474" s="1346" t="str">
        <f t="shared" si="64"/>
        <v/>
      </c>
      <c r="R474" s="1466"/>
      <c r="S474" s="1447" t="str">
        <f>_xlfn.IFNA(VLOOKUP(T474,'69線名'!$K$4:$L$114,2, ),"")</f>
        <v/>
      </c>
      <c r="T474" s="1346"/>
      <c r="U474" s="1458">
        <f t="shared" si="63"/>
        <v>0</v>
      </c>
      <c r="V474" s="1438" t="str">
        <f>_xlfn.XLOOKUP(事故!$B474,饋線資料表[饋線
代號],饋線資料表[巡修
部門],"找不到",0)</f>
        <v>找不到</v>
      </c>
      <c r="W474" s="1344"/>
      <c r="X474" s="1346"/>
      <c r="Y474" s="1346"/>
      <c r="Z474" s="1827"/>
      <c r="AA474" s="1353"/>
      <c r="AB474" s="1354"/>
    </row>
    <row r="475" spans="1:28" s="1025" customFormat="1" ht="31.15" customHeight="1">
      <c r="A475" s="1844"/>
      <c r="B475" s="1403"/>
      <c r="C475" s="1478"/>
      <c r="D475" s="1404"/>
      <c r="E475" s="1404"/>
      <c r="F475" s="1404"/>
      <c r="G475" s="1405"/>
      <c r="H475" s="1405">
        <f t="shared" si="62"/>
        <v>0</v>
      </c>
      <c r="I475" s="1451" t="str">
        <f>_xlfn.IFNA(VLOOKUP(B475,線名!$A$2:$B$689,2, ),"")</f>
        <v/>
      </c>
      <c r="J475" s="1391" t="str">
        <f>_xlfn.IFNA(VLOOKUP(B475,線名!$A$4:$C$689,3,0 ),"")</f>
        <v/>
      </c>
      <c r="K475" s="1403"/>
      <c r="L475" s="1403"/>
      <c r="M475" s="1403"/>
      <c r="N475" s="1403"/>
      <c r="O475" s="1403"/>
      <c r="P475" s="1452"/>
      <c r="Q475" s="1361" t="str">
        <f t="shared" si="64"/>
        <v/>
      </c>
      <c r="R475" s="1468"/>
      <c r="S475" s="1454" t="str">
        <f>_xlfn.IFNA(VLOOKUP(T475,'69線名'!$K$4:$L$114,2, ),"")</f>
        <v/>
      </c>
      <c r="T475" s="1361"/>
      <c r="U475" s="1455">
        <f t="shared" si="63"/>
        <v>0</v>
      </c>
      <c r="V475" s="1442" t="str">
        <f>_xlfn.XLOOKUP(事故!$B475,饋線資料表[饋線
代號],饋線資料表[巡修
部門],"找不到",0)</f>
        <v>找不到</v>
      </c>
      <c r="W475" s="1359"/>
      <c r="X475" s="1361"/>
      <c r="Y475" s="1361"/>
      <c r="Z475" s="1834"/>
      <c r="AA475" s="1368"/>
      <c r="AB475" s="1369"/>
    </row>
    <row r="476" spans="1:28" s="1025" customFormat="1" ht="31.15" customHeight="1">
      <c r="A476" s="1843"/>
      <c r="B476" s="1372"/>
      <c r="C476" s="1479"/>
      <c r="D476" s="1395"/>
      <c r="E476" s="1395"/>
      <c r="F476" s="1395"/>
      <c r="G476" s="1371"/>
      <c r="H476" s="1371">
        <f t="shared" si="62"/>
        <v>0</v>
      </c>
      <c r="I476" s="1444" t="str">
        <f>_xlfn.IFNA(VLOOKUP(B476,線名!$A$2:$B$689,2, ),"")</f>
        <v/>
      </c>
      <c r="J476" s="1388" t="str">
        <f>_xlfn.IFNA(VLOOKUP(B476,線名!$A$4:$C$689,3,0 ),"")</f>
        <v/>
      </c>
      <c r="K476" s="1372"/>
      <c r="L476" s="1372"/>
      <c r="M476" s="1372"/>
      <c r="N476" s="1372"/>
      <c r="O476" s="1372"/>
      <c r="P476" s="1445"/>
      <c r="Q476" s="1346" t="str">
        <f t="shared" si="64"/>
        <v/>
      </c>
      <c r="R476" s="1466"/>
      <c r="S476" s="1447" t="str">
        <f>_xlfn.IFNA(VLOOKUP(T476,'69線名'!$K$4:$L$114,2, ),"")</f>
        <v/>
      </c>
      <c r="T476" s="1346"/>
      <c r="U476" s="1458">
        <f t="shared" si="63"/>
        <v>0</v>
      </c>
      <c r="V476" s="1438" t="str">
        <f>_xlfn.XLOOKUP(事故!$B476,饋線資料表[饋線
代號],饋線資料表[巡修
部門],"找不到",0)</f>
        <v>找不到</v>
      </c>
      <c r="W476" s="1344"/>
      <c r="X476" s="1346"/>
      <c r="Y476" s="1346"/>
      <c r="Z476" s="1827"/>
      <c r="AA476" s="1353"/>
      <c r="AB476" s="1354"/>
    </row>
    <row r="477" spans="1:28" s="1025" customFormat="1" ht="31.15" customHeight="1">
      <c r="A477" s="1844"/>
      <c r="B477" s="1403"/>
      <c r="C477" s="1478"/>
      <c r="D477" s="1404"/>
      <c r="E477" s="1404"/>
      <c r="F477" s="1404"/>
      <c r="G477" s="1405"/>
      <c r="H477" s="1405">
        <f t="shared" si="62"/>
        <v>0</v>
      </c>
      <c r="I477" s="1451" t="str">
        <f>_xlfn.IFNA(VLOOKUP(B477,線名!$A$2:$B$689,2, ),"")</f>
        <v/>
      </c>
      <c r="J477" s="1391" t="str">
        <f>_xlfn.IFNA(VLOOKUP(B477,線名!$A$4:$C$689,3,0 ),"")</f>
        <v/>
      </c>
      <c r="K477" s="1403"/>
      <c r="L477" s="1403"/>
      <c r="M477" s="1403"/>
      <c r="N477" s="1403"/>
      <c r="O477" s="1403"/>
      <c r="P477" s="1452"/>
      <c r="Q477" s="1361" t="str">
        <f t="shared" si="64"/>
        <v/>
      </c>
      <c r="R477" s="1468"/>
      <c r="S477" s="1454" t="str">
        <f>_xlfn.IFNA(VLOOKUP(T477,'69線名'!$K$4:$L$114,2, ),"")</f>
        <v/>
      </c>
      <c r="T477" s="1361"/>
      <c r="U477" s="1455">
        <f t="shared" si="63"/>
        <v>0</v>
      </c>
      <c r="V477" s="1442" t="str">
        <f>_xlfn.XLOOKUP(事故!$B477,饋線資料表[饋線
代號],饋線資料表[巡修
部門],"找不到",0)</f>
        <v>找不到</v>
      </c>
      <c r="W477" s="1359"/>
      <c r="X477" s="1361"/>
      <c r="Y477" s="1361"/>
      <c r="Z477" s="1834"/>
      <c r="AA477" s="1368"/>
      <c r="AB477" s="1369"/>
    </row>
    <row r="478" spans="1:28" s="1025" customFormat="1" ht="31.15" customHeight="1">
      <c r="A478" s="1843"/>
      <c r="B478" s="1372"/>
      <c r="C478" s="1479"/>
      <c r="D478" s="1395"/>
      <c r="E478" s="1395"/>
      <c r="F478" s="1395"/>
      <c r="G478" s="1371"/>
      <c r="H478" s="1371">
        <f t="shared" si="62"/>
        <v>0</v>
      </c>
      <c r="I478" s="1444" t="str">
        <f>_xlfn.IFNA(VLOOKUP(B478,線名!$A$2:$B$689,2, ),"")</f>
        <v/>
      </c>
      <c r="J478" s="1388" t="str">
        <f>_xlfn.IFNA(VLOOKUP(B478,線名!$A$4:$C$689,3,0 ),"")</f>
        <v/>
      </c>
      <c r="K478" s="1372"/>
      <c r="L478" s="1372"/>
      <c r="M478" s="1372"/>
      <c r="N478" s="1372"/>
      <c r="O478" s="1372"/>
      <c r="P478" s="1445"/>
      <c r="Q478" s="1346" t="str">
        <f t="shared" si="64"/>
        <v/>
      </c>
      <c r="R478" s="1466"/>
      <c r="S478" s="1447" t="str">
        <f>_xlfn.IFNA(VLOOKUP(T478,'69線名'!$K$4:$L$114,2, ),"")</f>
        <v/>
      </c>
      <c r="T478" s="1346"/>
      <c r="U478" s="1458">
        <f t="shared" si="63"/>
        <v>0</v>
      </c>
      <c r="V478" s="1438" t="str">
        <f>_xlfn.XLOOKUP(事故!$B478,饋線資料表[饋線
代號],饋線資料表[巡修
部門],"找不到",0)</f>
        <v>找不到</v>
      </c>
      <c r="W478" s="1344"/>
      <c r="X478" s="1346"/>
      <c r="Y478" s="1346"/>
      <c r="Z478" s="1827"/>
      <c r="AA478" s="1353"/>
      <c r="AB478" s="1354"/>
    </row>
    <row r="479" spans="1:28" s="1025" customFormat="1" ht="31.15" customHeight="1">
      <c r="A479" s="1844"/>
      <c r="B479" s="1403"/>
      <c r="C479" s="1478"/>
      <c r="D479" s="1404"/>
      <c r="E479" s="1404"/>
      <c r="F479" s="1404"/>
      <c r="G479" s="1405"/>
      <c r="H479" s="1405">
        <f t="shared" si="62"/>
        <v>0</v>
      </c>
      <c r="I479" s="1451" t="str">
        <f>_xlfn.IFNA(VLOOKUP(B479,線名!$A$2:$B$689,2, ),"")</f>
        <v/>
      </c>
      <c r="J479" s="1391" t="str">
        <f>_xlfn.IFNA(VLOOKUP(B479,線名!$A$4:$C$689,3,0 ),"")</f>
        <v/>
      </c>
      <c r="K479" s="1403"/>
      <c r="L479" s="1403"/>
      <c r="M479" s="1403"/>
      <c r="N479" s="1403"/>
      <c r="O479" s="1403"/>
      <c r="P479" s="1452"/>
      <c r="Q479" s="1361" t="str">
        <f t="shared" si="64"/>
        <v/>
      </c>
      <c r="R479" s="1468"/>
      <c r="S479" s="1454" t="str">
        <f>_xlfn.IFNA(VLOOKUP(T479,'69線名'!$K$4:$L$114,2, ),"")</f>
        <v/>
      </c>
      <c r="T479" s="1361"/>
      <c r="U479" s="1455">
        <f t="shared" si="63"/>
        <v>0</v>
      </c>
      <c r="V479" s="1442" t="str">
        <f>_xlfn.XLOOKUP(事故!$B479,饋線資料表[饋線
代號],饋線資料表[巡修
部門],"找不到",0)</f>
        <v>找不到</v>
      </c>
      <c r="W479" s="1359"/>
      <c r="X479" s="1361"/>
      <c r="Y479" s="1361"/>
      <c r="Z479" s="1834"/>
      <c r="AA479" s="1368"/>
      <c r="AB479" s="1369"/>
    </row>
    <row r="480" spans="1:28" s="1025" customFormat="1" ht="31.15" customHeight="1">
      <c r="A480" s="1843"/>
      <c r="B480" s="1372"/>
      <c r="C480" s="1479"/>
      <c r="D480" s="1395"/>
      <c r="E480" s="1395"/>
      <c r="F480" s="1395"/>
      <c r="G480" s="1371"/>
      <c r="H480" s="1371">
        <f t="shared" si="62"/>
        <v>0</v>
      </c>
      <c r="I480" s="1444" t="str">
        <f>_xlfn.IFNA(VLOOKUP(B480,線名!$A$2:$B$689,2, ),"")</f>
        <v/>
      </c>
      <c r="J480" s="1388" t="str">
        <f>_xlfn.IFNA(VLOOKUP(B480,線名!$A$4:$C$689,3,0 ),"")</f>
        <v/>
      </c>
      <c r="K480" s="1372"/>
      <c r="L480" s="1372"/>
      <c r="M480" s="1372"/>
      <c r="N480" s="1372"/>
      <c r="O480" s="1372"/>
      <c r="P480" s="1445"/>
      <c r="Q480" s="1346" t="str">
        <f t="shared" si="64"/>
        <v/>
      </c>
      <c r="R480" s="1466"/>
      <c r="S480" s="1447" t="str">
        <f>_xlfn.IFNA(VLOOKUP(T480,'69線名'!$K$4:$L$114,2, ),"")</f>
        <v/>
      </c>
      <c r="T480" s="1346"/>
      <c r="U480" s="1458">
        <f t="shared" si="63"/>
        <v>0</v>
      </c>
      <c r="V480" s="1438" t="str">
        <f>_xlfn.XLOOKUP(事故!$B480,饋線資料表[饋線
代號],饋線資料表[巡修
部門],"找不到",0)</f>
        <v>找不到</v>
      </c>
      <c r="W480" s="1344"/>
      <c r="X480" s="1346"/>
      <c r="Y480" s="1346"/>
      <c r="Z480" s="1827"/>
      <c r="AA480" s="1353"/>
      <c r="AB480" s="1354"/>
    </row>
    <row r="481" spans="1:28" s="1025" customFormat="1" ht="31.15" customHeight="1">
      <c r="A481" s="1844"/>
      <c r="B481" s="1403"/>
      <c r="C481" s="1478"/>
      <c r="D481" s="1404"/>
      <c r="E481" s="1404"/>
      <c r="F481" s="1404"/>
      <c r="G481" s="1405"/>
      <c r="H481" s="1405">
        <f t="shared" si="62"/>
        <v>0</v>
      </c>
      <c r="I481" s="1451" t="str">
        <f>_xlfn.IFNA(VLOOKUP(B481,線名!$A$2:$B$689,2, ),"")</f>
        <v/>
      </c>
      <c r="J481" s="1391" t="str">
        <f>_xlfn.IFNA(VLOOKUP(B481,線名!$A$4:$C$689,3,0 ),"")</f>
        <v/>
      </c>
      <c r="K481" s="1403"/>
      <c r="L481" s="1403"/>
      <c r="M481" s="1403"/>
      <c r="N481" s="1403"/>
      <c r="O481" s="1403"/>
      <c r="P481" s="1452"/>
      <c r="Q481" s="1361" t="str">
        <f t="shared" si="64"/>
        <v/>
      </c>
      <c r="R481" s="1468"/>
      <c r="S481" s="1454" t="str">
        <f>_xlfn.IFNA(VLOOKUP(T481,'69線名'!$K$4:$L$114,2, ),"")</f>
        <v/>
      </c>
      <c r="T481" s="1361"/>
      <c r="U481" s="1455">
        <f t="shared" si="63"/>
        <v>0</v>
      </c>
      <c r="V481" s="1442" t="str">
        <f>_xlfn.XLOOKUP(事故!$B481,饋線資料表[饋線
代號],饋線資料表[巡修
部門],"找不到",0)</f>
        <v>找不到</v>
      </c>
      <c r="W481" s="1359"/>
      <c r="X481" s="1361"/>
      <c r="Y481" s="1361"/>
      <c r="Z481" s="1834"/>
      <c r="AA481" s="1368"/>
      <c r="AB481" s="1369"/>
    </row>
    <row r="482" spans="1:28" s="1025" customFormat="1" ht="31.15" customHeight="1">
      <c r="A482" s="1843"/>
      <c r="B482" s="1372"/>
      <c r="C482" s="1479"/>
      <c r="D482" s="1395"/>
      <c r="E482" s="1395"/>
      <c r="F482" s="1395"/>
      <c r="G482" s="1371"/>
      <c r="H482" s="1371">
        <f t="shared" si="62"/>
        <v>0</v>
      </c>
      <c r="I482" s="1444" t="str">
        <f>_xlfn.IFNA(VLOOKUP(B482,線名!$A$2:$B$689,2, ),"")</f>
        <v/>
      </c>
      <c r="J482" s="1388" t="str">
        <f>_xlfn.IFNA(VLOOKUP(B482,線名!$A$4:$C$689,3,0 ),"")</f>
        <v/>
      </c>
      <c r="K482" s="1372"/>
      <c r="L482" s="1372"/>
      <c r="M482" s="1372"/>
      <c r="N482" s="1372"/>
      <c r="O482" s="1372"/>
      <c r="P482" s="1445"/>
      <c r="Q482" s="1346" t="str">
        <f t="shared" si="64"/>
        <v/>
      </c>
      <c r="R482" s="1466"/>
      <c r="S482" s="1447" t="str">
        <f>_xlfn.IFNA(VLOOKUP(T482,'69線名'!$K$4:$L$114,2, ),"")</f>
        <v/>
      </c>
      <c r="T482" s="1346"/>
      <c r="U482" s="1458">
        <f t="shared" si="63"/>
        <v>0</v>
      </c>
      <c r="V482" s="1438" t="str">
        <f>_xlfn.XLOOKUP(事故!$B482,饋線資料表[饋線
代號],饋線資料表[巡修
部門],"找不到",0)</f>
        <v>找不到</v>
      </c>
      <c r="W482" s="1344"/>
      <c r="X482" s="1346"/>
      <c r="Y482" s="1346"/>
      <c r="Z482" s="1827"/>
      <c r="AA482" s="1353"/>
      <c r="AB482" s="1354"/>
    </row>
    <row r="483" spans="1:28" s="1025" customFormat="1" ht="31.15" customHeight="1">
      <c r="A483" s="1844"/>
      <c r="B483" s="1403"/>
      <c r="C483" s="1478"/>
      <c r="D483" s="1404"/>
      <c r="E483" s="1404"/>
      <c r="F483" s="1404"/>
      <c r="G483" s="1405"/>
      <c r="H483" s="1405">
        <f t="shared" si="62"/>
        <v>0</v>
      </c>
      <c r="I483" s="1451" t="str">
        <f>_xlfn.IFNA(VLOOKUP(B483,線名!$A$2:$B$689,2, ),"")</f>
        <v/>
      </c>
      <c r="J483" s="1391" t="str">
        <f>_xlfn.IFNA(VLOOKUP(B483,線名!$A$4:$C$689,3,0 ),"")</f>
        <v/>
      </c>
      <c r="K483" s="1403"/>
      <c r="L483" s="1403"/>
      <c r="M483" s="1403"/>
      <c r="N483" s="1403"/>
      <c r="O483" s="1403"/>
      <c r="P483" s="1452"/>
      <c r="Q483" s="1361" t="str">
        <f t="shared" si="64"/>
        <v/>
      </c>
      <c r="R483" s="1468"/>
      <c r="S483" s="1454" t="str">
        <f>_xlfn.IFNA(VLOOKUP(T483,'69線名'!$K$4:$L$114,2, ),"")</f>
        <v/>
      </c>
      <c r="T483" s="1361"/>
      <c r="U483" s="1455">
        <f t="shared" si="63"/>
        <v>0</v>
      </c>
      <c r="V483" s="1442" t="str">
        <f>_xlfn.XLOOKUP(事故!$B483,饋線資料表[饋線
代號],饋線資料表[巡修
部門],"找不到",0)</f>
        <v>找不到</v>
      </c>
      <c r="W483" s="1359"/>
      <c r="X483" s="1361"/>
      <c r="Y483" s="1361"/>
      <c r="Z483" s="1834"/>
      <c r="AA483" s="1368"/>
      <c r="AB483" s="1369"/>
    </row>
    <row r="484" spans="1:28" s="1025" customFormat="1" ht="31.15" customHeight="1">
      <c r="A484" s="1843"/>
      <c r="B484" s="1372"/>
      <c r="C484" s="1479"/>
      <c r="D484" s="1395"/>
      <c r="E484" s="1395"/>
      <c r="F484" s="1395"/>
      <c r="G484" s="1371"/>
      <c r="H484" s="1371">
        <f t="shared" si="62"/>
        <v>0</v>
      </c>
      <c r="I484" s="1444" t="str">
        <f>_xlfn.IFNA(VLOOKUP(B484,線名!$A$2:$B$689,2, ),"")</f>
        <v/>
      </c>
      <c r="J484" s="1388" t="str">
        <f>_xlfn.IFNA(VLOOKUP(B484,線名!$A$4:$C$689,3,0 ),"")</f>
        <v/>
      </c>
      <c r="K484" s="1372"/>
      <c r="L484" s="1372"/>
      <c r="M484" s="1372"/>
      <c r="N484" s="1372"/>
      <c r="O484" s="1372"/>
      <c r="P484" s="1445"/>
      <c r="Q484" s="1346" t="str">
        <f t="shared" si="64"/>
        <v/>
      </c>
      <c r="R484" s="1466"/>
      <c r="S484" s="1447" t="str">
        <f>_xlfn.IFNA(VLOOKUP(T484,'69線名'!$K$4:$L$114,2, ),"")</f>
        <v/>
      </c>
      <c r="T484" s="1346"/>
      <c r="U484" s="1458">
        <f t="shared" si="63"/>
        <v>0</v>
      </c>
      <c r="V484" s="1438" t="str">
        <f>_xlfn.XLOOKUP(事故!$B484,饋線資料表[饋線
代號],饋線資料表[巡修
部門],"找不到",0)</f>
        <v>找不到</v>
      </c>
      <c r="W484" s="1344"/>
      <c r="X484" s="1346"/>
      <c r="Y484" s="1346"/>
      <c r="Z484" s="1827"/>
      <c r="AA484" s="1353"/>
      <c r="AB484" s="1354"/>
    </row>
    <row r="485" spans="1:28" s="1025" customFormat="1" ht="31.15" customHeight="1">
      <c r="A485" s="1844"/>
      <c r="B485" s="1403"/>
      <c r="C485" s="1478"/>
      <c r="D485" s="1404"/>
      <c r="E485" s="1404"/>
      <c r="F485" s="1404"/>
      <c r="G485" s="1405"/>
      <c r="H485" s="1405">
        <f t="shared" ref="H485:H506" si="65">G485*U485</f>
        <v>0</v>
      </c>
      <c r="I485" s="1451" t="str">
        <f>_xlfn.IFNA(VLOOKUP(B485,線名!$A$2:$B$689,2, ),"")</f>
        <v/>
      </c>
      <c r="J485" s="1391" t="str">
        <f>_xlfn.IFNA(VLOOKUP(B485,線名!$A$4:$C$689,3,0 ),"")</f>
        <v/>
      </c>
      <c r="K485" s="1403"/>
      <c r="L485" s="1403"/>
      <c r="M485" s="1403"/>
      <c r="N485" s="1403"/>
      <c r="O485" s="1403"/>
      <c r="P485" s="1452"/>
      <c r="Q485" s="1361" t="str">
        <f t="shared" si="64"/>
        <v/>
      </c>
      <c r="R485" s="1468"/>
      <c r="S485" s="1454" t="str">
        <f>_xlfn.IFNA(VLOOKUP(T485,'69線名'!$K$4:$L$114,2, ),"")</f>
        <v/>
      </c>
      <c r="T485" s="1361"/>
      <c r="U485" s="1455">
        <f t="shared" si="63"/>
        <v>0</v>
      </c>
      <c r="V485" s="1442" t="str">
        <f>_xlfn.XLOOKUP(事故!$B485,饋線資料表[饋線
代號],饋線資料表[巡修
部門],"找不到",0)</f>
        <v>找不到</v>
      </c>
      <c r="W485" s="1359"/>
      <c r="X485" s="1361"/>
      <c r="Y485" s="1361"/>
      <c r="Z485" s="1834"/>
      <c r="AA485" s="1368"/>
      <c r="AB485" s="1369"/>
    </row>
    <row r="486" spans="1:28" s="1025" customFormat="1" ht="31.15" customHeight="1">
      <c r="A486" s="1843"/>
      <c r="B486" s="1372"/>
      <c r="C486" s="1479"/>
      <c r="D486" s="1395"/>
      <c r="E486" s="1395"/>
      <c r="F486" s="1395"/>
      <c r="G486" s="1371"/>
      <c r="H486" s="1371">
        <f t="shared" si="65"/>
        <v>0</v>
      </c>
      <c r="I486" s="1444" t="str">
        <f>_xlfn.IFNA(VLOOKUP(B486,線名!$A$2:$B$689,2, ),"")</f>
        <v/>
      </c>
      <c r="J486" s="1388" t="str">
        <f>_xlfn.IFNA(VLOOKUP(B486,線名!$A$4:$C$689,3,0 ),"")</f>
        <v/>
      </c>
      <c r="K486" s="1372"/>
      <c r="L486" s="1372"/>
      <c r="M486" s="1372"/>
      <c r="N486" s="1372"/>
      <c r="O486" s="1372"/>
      <c r="P486" s="1445"/>
      <c r="Q486" s="1346" t="str">
        <f t="shared" si="64"/>
        <v/>
      </c>
      <c r="R486" s="1466"/>
      <c r="S486" s="1447" t="str">
        <f>_xlfn.IFNA(VLOOKUP(T486,'69線名'!$K$4:$L$114,2, ),"")</f>
        <v/>
      </c>
      <c r="T486" s="1346"/>
      <c r="U486" s="1458">
        <f t="shared" si="63"/>
        <v>0</v>
      </c>
      <c r="V486" s="1438" t="str">
        <f>_xlfn.XLOOKUP(事故!$B486,饋線資料表[饋線
代號],饋線資料表[巡修
部門],"找不到",0)</f>
        <v>找不到</v>
      </c>
      <c r="W486" s="1344"/>
      <c r="X486" s="1346"/>
      <c r="Y486" s="1346"/>
      <c r="Z486" s="1827"/>
      <c r="AA486" s="1353"/>
      <c r="AB486" s="1354"/>
    </row>
    <row r="487" spans="1:28" s="1025" customFormat="1" ht="31.15" customHeight="1">
      <c r="A487" s="1844"/>
      <c r="B487" s="1403"/>
      <c r="C487" s="1478"/>
      <c r="D487" s="1404"/>
      <c r="E487" s="1404"/>
      <c r="F487" s="1404"/>
      <c r="G487" s="1405"/>
      <c r="H487" s="1405">
        <f t="shared" si="65"/>
        <v>0</v>
      </c>
      <c r="I487" s="1451" t="str">
        <f>_xlfn.IFNA(VLOOKUP(B487,線名!$A$2:$B$689,2, ),"")</f>
        <v/>
      </c>
      <c r="J487" s="1391" t="str">
        <f>_xlfn.IFNA(VLOOKUP(B487,線名!$A$4:$C$689,3,0 ),"")</f>
        <v/>
      </c>
      <c r="K487" s="1403"/>
      <c r="L487" s="1403"/>
      <c r="M487" s="1403"/>
      <c r="N487" s="1403"/>
      <c r="O487" s="1403"/>
      <c r="P487" s="1452"/>
      <c r="Q487" s="1361" t="str">
        <f t="shared" si="64"/>
        <v/>
      </c>
      <c r="R487" s="1468"/>
      <c r="S487" s="1454" t="str">
        <f>_xlfn.IFNA(VLOOKUP(T487,'69線名'!$K$4:$L$114,2, ),"")</f>
        <v/>
      </c>
      <c r="T487" s="1361"/>
      <c r="U487" s="1455">
        <f t="shared" si="63"/>
        <v>0</v>
      </c>
      <c r="V487" s="1442" t="str">
        <f>_xlfn.XLOOKUP(事故!$B487,饋線資料表[饋線
代號],饋線資料表[巡修
部門],"找不到",0)</f>
        <v>找不到</v>
      </c>
      <c r="W487" s="1359"/>
      <c r="X487" s="1361"/>
      <c r="Y487" s="1361"/>
      <c r="Z487" s="1834"/>
      <c r="AA487" s="1368"/>
      <c r="AB487" s="1369"/>
    </row>
    <row r="488" spans="1:28" s="1025" customFormat="1" ht="31.15" customHeight="1">
      <c r="A488" s="1843"/>
      <c r="B488" s="1372"/>
      <c r="C488" s="1479"/>
      <c r="D488" s="1395"/>
      <c r="E488" s="1395"/>
      <c r="F488" s="1395"/>
      <c r="G488" s="1371"/>
      <c r="H488" s="1371">
        <f t="shared" si="65"/>
        <v>0</v>
      </c>
      <c r="I488" s="1444" t="str">
        <f>_xlfn.IFNA(VLOOKUP(B488,線名!$A$2:$B$689,2, ),"")</f>
        <v/>
      </c>
      <c r="J488" s="1388" t="str">
        <f>_xlfn.IFNA(VLOOKUP(B488,線名!$A$4:$C$689,3,0 ),"")</f>
        <v/>
      </c>
      <c r="K488" s="1372"/>
      <c r="L488" s="1372"/>
      <c r="M488" s="1372"/>
      <c r="N488" s="1372"/>
      <c r="O488" s="1372"/>
      <c r="P488" s="1445"/>
      <c r="Q488" s="1346" t="str">
        <f t="shared" si="64"/>
        <v/>
      </c>
      <c r="R488" s="1466"/>
      <c r="S488" s="1447" t="str">
        <f>_xlfn.IFNA(VLOOKUP(T488,'69線名'!$K$4:$L$114,2, ),"")</f>
        <v/>
      </c>
      <c r="T488" s="1346"/>
      <c r="U488" s="1458">
        <f t="shared" si="63"/>
        <v>0</v>
      </c>
      <c r="V488" s="1438" t="str">
        <f>_xlfn.XLOOKUP(事故!$B488,饋線資料表[饋線
代號],饋線資料表[巡修
部門],"找不到",0)</f>
        <v>找不到</v>
      </c>
      <c r="W488" s="1344"/>
      <c r="X488" s="1346"/>
      <c r="Y488" s="1346"/>
      <c r="Z488" s="1827"/>
      <c r="AA488" s="1353"/>
      <c r="AB488" s="1354"/>
    </row>
    <row r="489" spans="1:28" s="1025" customFormat="1" ht="31.15" customHeight="1">
      <c r="A489" s="1844"/>
      <c r="B489" s="1403"/>
      <c r="C489" s="1478"/>
      <c r="D489" s="1404"/>
      <c r="E489" s="1404"/>
      <c r="F489" s="1404"/>
      <c r="G489" s="1405"/>
      <c r="H489" s="1405">
        <f t="shared" si="65"/>
        <v>0</v>
      </c>
      <c r="I489" s="1451" t="str">
        <f>_xlfn.IFNA(VLOOKUP(B489,線名!$A$2:$B$689,2, ),"")</f>
        <v/>
      </c>
      <c r="J489" s="1391" t="str">
        <f>_xlfn.IFNA(VLOOKUP(B489,線名!$A$4:$C$689,3,0 ),"")</f>
        <v/>
      </c>
      <c r="K489" s="1403"/>
      <c r="L489" s="1403"/>
      <c r="M489" s="1403"/>
      <c r="N489" s="1403"/>
      <c r="O489" s="1403"/>
      <c r="P489" s="1452"/>
      <c r="Q489" s="1361" t="str">
        <f t="shared" si="64"/>
        <v/>
      </c>
      <c r="R489" s="1468"/>
      <c r="S489" s="1454" t="str">
        <f>_xlfn.IFNA(VLOOKUP(T489,'69線名'!$K$4:$L$114,2, ),"")</f>
        <v/>
      </c>
      <c r="T489" s="1361"/>
      <c r="U489" s="1455">
        <f t="shared" si="63"/>
        <v>0</v>
      </c>
      <c r="V489" s="1442" t="str">
        <f>_xlfn.XLOOKUP(事故!$B489,饋線資料表[饋線
代號],饋線資料表[巡修
部門],"找不到",0)</f>
        <v>找不到</v>
      </c>
      <c r="W489" s="1359"/>
      <c r="X489" s="1361"/>
      <c r="Y489" s="1361"/>
      <c r="Z489" s="1834"/>
      <c r="AA489" s="1368"/>
      <c r="AB489" s="1369"/>
    </row>
    <row r="490" spans="1:28" s="1025" customFormat="1" ht="31.15" customHeight="1">
      <c r="A490" s="1843"/>
      <c r="B490" s="1372"/>
      <c r="C490" s="1479"/>
      <c r="D490" s="1395"/>
      <c r="E490" s="1395"/>
      <c r="F490" s="1395"/>
      <c r="G490" s="1371"/>
      <c r="H490" s="1371">
        <f t="shared" si="65"/>
        <v>0</v>
      </c>
      <c r="I490" s="1444" t="str">
        <f>_xlfn.IFNA(VLOOKUP(B490,線名!$A$2:$B$689,2, ),"")</f>
        <v/>
      </c>
      <c r="J490" s="1388" t="str">
        <f>_xlfn.IFNA(VLOOKUP(B490,線名!$A$4:$C$689,3,0 ),"")</f>
        <v/>
      </c>
      <c r="K490" s="1372"/>
      <c r="L490" s="1372"/>
      <c r="M490" s="1372"/>
      <c r="N490" s="1372"/>
      <c r="O490" s="1372"/>
      <c r="P490" s="1445"/>
      <c r="Q490" s="1346" t="str">
        <f t="shared" si="64"/>
        <v/>
      </c>
      <c r="R490" s="1466"/>
      <c r="S490" s="1447" t="str">
        <f>_xlfn.IFNA(VLOOKUP(T490,'69線名'!$K$4:$L$114,2, ),"")</f>
        <v/>
      </c>
      <c r="T490" s="1346"/>
      <c r="U490" s="1458">
        <f t="shared" si="63"/>
        <v>0</v>
      </c>
      <c r="V490" s="1438" t="str">
        <f>_xlfn.XLOOKUP(事故!$B490,饋線資料表[饋線
代號],饋線資料表[巡修
部門],"找不到",0)</f>
        <v>找不到</v>
      </c>
      <c r="W490" s="1344"/>
      <c r="X490" s="1346"/>
      <c r="Y490" s="1346"/>
      <c r="Z490" s="1827"/>
      <c r="AA490" s="1353"/>
      <c r="AB490" s="1354"/>
    </row>
    <row r="491" spans="1:28" s="1025" customFormat="1" ht="31.15" customHeight="1">
      <c r="A491" s="1844"/>
      <c r="B491" s="1403"/>
      <c r="C491" s="1478"/>
      <c r="D491" s="1404"/>
      <c r="E491" s="1404"/>
      <c r="F491" s="1404"/>
      <c r="G491" s="1405"/>
      <c r="H491" s="1405">
        <f t="shared" si="65"/>
        <v>0</v>
      </c>
      <c r="I491" s="1451" t="str">
        <f>_xlfn.IFNA(VLOOKUP(B491,線名!$A$2:$B$689,2, ),"")</f>
        <v/>
      </c>
      <c r="J491" s="1391" t="str">
        <f>_xlfn.IFNA(VLOOKUP(B491,線名!$A$4:$C$689,3,0 ),"")</f>
        <v/>
      </c>
      <c r="K491" s="1403"/>
      <c r="L491" s="1403"/>
      <c r="M491" s="1403"/>
      <c r="N491" s="1403"/>
      <c r="O491" s="1403"/>
      <c r="P491" s="1452"/>
      <c r="Q491" s="1361" t="str">
        <f t="shared" si="64"/>
        <v/>
      </c>
      <c r="R491" s="1468"/>
      <c r="S491" s="1454" t="str">
        <f>_xlfn.IFNA(VLOOKUP(T491,'69線名'!$K$4:$L$114,2, ),"")</f>
        <v/>
      </c>
      <c r="T491" s="1361"/>
      <c r="U491" s="1455">
        <f t="shared" si="63"/>
        <v>0</v>
      </c>
      <c r="V491" s="1442" t="str">
        <f>_xlfn.XLOOKUP(事故!$B491,饋線資料表[饋線
代號],饋線資料表[巡修
部門],"找不到",0)</f>
        <v>找不到</v>
      </c>
      <c r="W491" s="1359"/>
      <c r="X491" s="1361"/>
      <c r="Y491" s="1361"/>
      <c r="Z491" s="1834"/>
      <c r="AA491" s="1368"/>
      <c r="AB491" s="1369"/>
    </row>
    <row r="492" spans="1:28" s="1025" customFormat="1" ht="31.15" customHeight="1">
      <c r="A492" s="1843"/>
      <c r="B492" s="1372"/>
      <c r="C492" s="1479"/>
      <c r="D492" s="1395"/>
      <c r="E492" s="1395"/>
      <c r="F492" s="1395"/>
      <c r="G492" s="1371"/>
      <c r="H492" s="1371">
        <f t="shared" si="65"/>
        <v>0</v>
      </c>
      <c r="I492" s="1444" t="str">
        <f>_xlfn.IFNA(VLOOKUP(B492,線名!$A$2:$B$689,2, ),"")</f>
        <v/>
      </c>
      <c r="J492" s="1388" t="str">
        <f>_xlfn.IFNA(VLOOKUP(B492,線名!$A$4:$C$689,3,0 ),"")</f>
        <v/>
      </c>
      <c r="K492" s="1372"/>
      <c r="L492" s="1372"/>
      <c r="M492" s="1372"/>
      <c r="N492" s="1372"/>
      <c r="O492" s="1372"/>
      <c r="P492" s="1445"/>
      <c r="Q492" s="1346" t="str">
        <f t="shared" si="64"/>
        <v/>
      </c>
      <c r="R492" s="1466"/>
      <c r="S492" s="1447" t="str">
        <f>_xlfn.IFNA(VLOOKUP(T492,'69線名'!$K$4:$L$114,2, ),"")</f>
        <v/>
      </c>
      <c r="T492" s="1346"/>
      <c r="U492" s="1458">
        <f t="shared" si="63"/>
        <v>0</v>
      </c>
      <c r="V492" s="1438" t="str">
        <f>_xlfn.XLOOKUP(事故!$B492,饋線資料表[饋線
代號],饋線資料表[巡修
部門],"找不到",0)</f>
        <v>找不到</v>
      </c>
      <c r="W492" s="1344"/>
      <c r="X492" s="1346"/>
      <c r="Y492" s="1346"/>
      <c r="Z492" s="1827"/>
      <c r="AA492" s="1353"/>
      <c r="AB492" s="1354"/>
    </row>
    <row r="493" spans="1:28" s="1025" customFormat="1" ht="31.15" customHeight="1">
      <c r="A493" s="1844"/>
      <c r="B493" s="1403"/>
      <c r="C493" s="1478"/>
      <c r="D493" s="1404"/>
      <c r="E493" s="1404"/>
      <c r="F493" s="1404"/>
      <c r="G493" s="1405"/>
      <c r="H493" s="1405">
        <f t="shared" si="65"/>
        <v>0</v>
      </c>
      <c r="I493" s="1451" t="str">
        <f>_xlfn.IFNA(VLOOKUP(B493,線名!$A$2:$B$689,2, ),"")</f>
        <v/>
      </c>
      <c r="J493" s="1391" t="str">
        <f>_xlfn.IFNA(VLOOKUP(B493,線名!$A$4:$C$689,3,0 ),"")</f>
        <v/>
      </c>
      <c r="K493" s="1403"/>
      <c r="L493" s="1403"/>
      <c r="M493" s="1403"/>
      <c r="N493" s="1403"/>
      <c r="O493" s="1403"/>
      <c r="P493" s="1452"/>
      <c r="Q493" s="1361" t="str">
        <f t="shared" si="64"/>
        <v/>
      </c>
      <c r="R493" s="1468"/>
      <c r="S493" s="1454" t="str">
        <f>_xlfn.IFNA(VLOOKUP(T493,'69線名'!$K$4:$L$114,2, ),"")</f>
        <v/>
      </c>
      <c r="T493" s="1361"/>
      <c r="U493" s="1455">
        <f t="shared" si="63"/>
        <v>0</v>
      </c>
      <c r="V493" s="1442" t="str">
        <f>_xlfn.XLOOKUP(事故!$B493,饋線資料表[饋線
代號],饋線資料表[巡修
部門],"找不到",0)</f>
        <v>找不到</v>
      </c>
      <c r="W493" s="1359"/>
      <c r="X493" s="1361"/>
      <c r="Y493" s="1361"/>
      <c r="Z493" s="1834"/>
      <c r="AA493" s="1368"/>
      <c r="AB493" s="1369"/>
    </row>
    <row r="494" spans="1:28" s="1025" customFormat="1" ht="31.15" customHeight="1">
      <c r="A494" s="1843"/>
      <c r="B494" s="1372"/>
      <c r="C494" s="1479"/>
      <c r="D494" s="1395"/>
      <c r="E494" s="1395"/>
      <c r="F494" s="1395"/>
      <c r="G494" s="1371"/>
      <c r="H494" s="1371">
        <f t="shared" si="65"/>
        <v>0</v>
      </c>
      <c r="I494" s="1444" t="str">
        <f>_xlfn.IFNA(VLOOKUP(B494,線名!$A$2:$B$689,2, ),"")</f>
        <v/>
      </c>
      <c r="J494" s="1388" t="str">
        <f>_xlfn.IFNA(VLOOKUP(B494,線名!$A$4:$C$689,3,0 ),"")</f>
        <v/>
      </c>
      <c r="K494" s="1372"/>
      <c r="L494" s="1372"/>
      <c r="M494" s="1372"/>
      <c r="N494" s="1372"/>
      <c r="O494" s="1372"/>
      <c r="P494" s="1445"/>
      <c r="Q494" s="1346" t="str">
        <f t="shared" si="64"/>
        <v/>
      </c>
      <c r="R494" s="1466"/>
      <c r="S494" s="1447" t="str">
        <f>_xlfn.IFNA(VLOOKUP(T494,'69線名'!$K$4:$L$114,2, ),"")</f>
        <v/>
      </c>
      <c r="T494" s="1346"/>
      <c r="U494" s="1458">
        <f t="shared" si="63"/>
        <v>0</v>
      </c>
      <c r="V494" s="1438" t="str">
        <f>_xlfn.XLOOKUP(事故!$B494,饋線資料表[饋線
代號],饋線資料表[巡修
部門],"找不到",0)</f>
        <v>找不到</v>
      </c>
      <c r="W494" s="1344"/>
      <c r="X494" s="1346"/>
      <c r="Y494" s="1346"/>
      <c r="Z494" s="1827"/>
      <c r="AA494" s="1353"/>
      <c r="AB494" s="1354"/>
    </row>
    <row r="495" spans="1:28" s="1025" customFormat="1" ht="31.15" customHeight="1">
      <c r="A495" s="1844"/>
      <c r="B495" s="1403"/>
      <c r="C495" s="1478"/>
      <c r="D495" s="1404"/>
      <c r="E495" s="1404"/>
      <c r="F495" s="1404"/>
      <c r="G495" s="1405"/>
      <c r="H495" s="1405">
        <f t="shared" si="65"/>
        <v>0</v>
      </c>
      <c r="I495" s="1451" t="str">
        <f>_xlfn.IFNA(VLOOKUP(B495,線名!$A$2:$B$689,2, ),"")</f>
        <v/>
      </c>
      <c r="J495" s="1391" t="str">
        <f>_xlfn.IFNA(VLOOKUP(B495,線名!$A$4:$C$689,3,0 ),"")</f>
        <v/>
      </c>
      <c r="K495" s="1403"/>
      <c r="L495" s="1403"/>
      <c r="M495" s="1403"/>
      <c r="N495" s="1403"/>
      <c r="O495" s="1403"/>
      <c r="P495" s="1452"/>
      <c r="Q495" s="1361" t="str">
        <f t="shared" si="64"/>
        <v/>
      </c>
      <c r="R495" s="1468"/>
      <c r="S495" s="1454" t="str">
        <f>_xlfn.IFNA(VLOOKUP(T495,'69線名'!$K$4:$L$114,2, ),"")</f>
        <v/>
      </c>
      <c r="T495" s="1361"/>
      <c r="U495" s="1455">
        <f t="shared" si="63"/>
        <v>0</v>
      </c>
      <c r="V495" s="1442" t="str">
        <f>_xlfn.XLOOKUP(事故!$B495,饋線資料表[饋線
代號],饋線資料表[巡修
部門],"找不到",0)</f>
        <v>找不到</v>
      </c>
      <c r="W495" s="1359"/>
      <c r="X495" s="1361"/>
      <c r="Y495" s="1361"/>
      <c r="Z495" s="1834"/>
      <c r="AA495" s="1368"/>
      <c r="AB495" s="1369"/>
    </row>
    <row r="496" spans="1:28" s="1025" customFormat="1" ht="31.15" customHeight="1">
      <c r="A496" s="1843"/>
      <c r="B496" s="1372"/>
      <c r="C496" s="1479"/>
      <c r="D496" s="1395"/>
      <c r="E496" s="1395"/>
      <c r="F496" s="1395"/>
      <c r="G496" s="1371"/>
      <c r="H496" s="1371">
        <f t="shared" si="65"/>
        <v>0</v>
      </c>
      <c r="I496" s="1444" t="str">
        <f>_xlfn.IFNA(VLOOKUP(B496,線名!$A$2:$B$689,2, ),"")</f>
        <v/>
      </c>
      <c r="J496" s="1388" t="str">
        <f>_xlfn.IFNA(VLOOKUP(B496,線名!$A$4:$C$689,3,0 ),"")</f>
        <v/>
      </c>
      <c r="K496" s="1372"/>
      <c r="L496" s="1372"/>
      <c r="M496" s="1372"/>
      <c r="N496" s="1372"/>
      <c r="O496" s="1372"/>
      <c r="P496" s="1445"/>
      <c r="Q496" s="1346" t="str">
        <f t="shared" si="64"/>
        <v/>
      </c>
      <c r="R496" s="1466"/>
      <c r="S496" s="1447" t="str">
        <f>_xlfn.IFNA(VLOOKUP(T496,'69線名'!$K$4:$L$114,2, ),"")</f>
        <v/>
      </c>
      <c r="T496" s="1346"/>
      <c r="U496" s="1458">
        <f t="shared" si="63"/>
        <v>0</v>
      </c>
      <c r="V496" s="1438" t="str">
        <f>_xlfn.XLOOKUP(事故!$B496,饋線資料表[饋線
代號],饋線資料表[巡修
部門],"找不到",0)</f>
        <v>找不到</v>
      </c>
      <c r="W496" s="1344"/>
      <c r="X496" s="1346"/>
      <c r="Y496" s="1346"/>
      <c r="Z496" s="1827"/>
      <c r="AA496" s="1353"/>
      <c r="AB496" s="1354"/>
    </row>
    <row r="497" spans="1:28" s="1025" customFormat="1" ht="31.15" customHeight="1">
      <c r="A497" s="1844"/>
      <c r="B497" s="1403"/>
      <c r="C497" s="1478"/>
      <c r="D497" s="1404"/>
      <c r="E497" s="1404"/>
      <c r="F497" s="1404"/>
      <c r="G497" s="1405"/>
      <c r="H497" s="1405">
        <f t="shared" si="65"/>
        <v>0</v>
      </c>
      <c r="I497" s="1451" t="str">
        <f>_xlfn.IFNA(VLOOKUP(B497,線名!$A$2:$B$689,2, ),"")</f>
        <v/>
      </c>
      <c r="J497" s="1391" t="str">
        <f>_xlfn.IFNA(VLOOKUP(B497,線名!$A$4:$C$689,3,0 ),"")</f>
        <v/>
      </c>
      <c r="K497" s="1403"/>
      <c r="L497" s="1403"/>
      <c r="M497" s="1403"/>
      <c r="N497" s="1403"/>
      <c r="O497" s="1403"/>
      <c r="P497" s="1452"/>
      <c r="Q497" s="1361" t="str">
        <f t="shared" si="64"/>
        <v/>
      </c>
      <c r="R497" s="1468"/>
      <c r="S497" s="1454" t="str">
        <f>_xlfn.IFNA(VLOOKUP(T497,'69線名'!$K$4:$L$114,2, ),"")</f>
        <v/>
      </c>
      <c r="T497" s="1361"/>
      <c r="U497" s="1455">
        <f t="shared" si="63"/>
        <v>0</v>
      </c>
      <c r="V497" s="1442" t="str">
        <f>_xlfn.XLOOKUP(事故!$B497,饋線資料表[饋線
代號],饋線資料表[巡修
部門],"找不到",0)</f>
        <v>找不到</v>
      </c>
      <c r="W497" s="1359"/>
      <c r="X497" s="1361"/>
      <c r="Y497" s="1361"/>
      <c r="Z497" s="1834"/>
      <c r="AA497" s="1368"/>
      <c r="AB497" s="1369"/>
    </row>
    <row r="498" spans="1:28" s="1025" customFormat="1" ht="31.15" customHeight="1">
      <c r="A498" s="1843"/>
      <c r="B498" s="1372"/>
      <c r="C498" s="1479"/>
      <c r="D498" s="1395"/>
      <c r="E498" s="1395"/>
      <c r="F498" s="1395"/>
      <c r="G498" s="1371"/>
      <c r="H498" s="1371">
        <f t="shared" si="65"/>
        <v>0</v>
      </c>
      <c r="I498" s="1444" t="str">
        <f>_xlfn.IFNA(VLOOKUP(B498,線名!$A$2:$B$689,2, ),"")</f>
        <v/>
      </c>
      <c r="J498" s="1388" t="str">
        <f>_xlfn.IFNA(VLOOKUP(B498,線名!$A$4:$C$689,3,0 ),"")</f>
        <v/>
      </c>
      <c r="K498" s="1372"/>
      <c r="L498" s="1372"/>
      <c r="M498" s="1372"/>
      <c r="N498" s="1372"/>
      <c r="O498" s="1372"/>
      <c r="P498" s="1445"/>
      <c r="Q498" s="1346" t="str">
        <f t="shared" si="64"/>
        <v/>
      </c>
      <c r="R498" s="1466"/>
      <c r="S498" s="1447" t="str">
        <f>_xlfn.IFNA(VLOOKUP(T498,'69線名'!$K$4:$L$114,2, ),"")</f>
        <v/>
      </c>
      <c r="T498" s="1346"/>
      <c r="U498" s="1458">
        <f t="shared" si="63"/>
        <v>0</v>
      </c>
      <c r="V498" s="1438" t="str">
        <f>_xlfn.XLOOKUP(事故!$B498,饋線資料表[饋線
代號],饋線資料表[巡修
部門],"找不到",0)</f>
        <v>找不到</v>
      </c>
      <c r="W498" s="1344"/>
      <c r="X498" s="1346"/>
      <c r="Y498" s="1346"/>
      <c r="Z498" s="1827"/>
      <c r="AA498" s="1353"/>
      <c r="AB498" s="1354"/>
    </row>
    <row r="499" spans="1:28" s="1025" customFormat="1" ht="31.15" customHeight="1">
      <c r="A499" s="1844"/>
      <c r="B499" s="1403"/>
      <c r="C499" s="1478"/>
      <c r="D499" s="1404"/>
      <c r="E499" s="1404"/>
      <c r="F499" s="1404"/>
      <c r="G499" s="1405"/>
      <c r="H499" s="1405">
        <f t="shared" si="65"/>
        <v>0</v>
      </c>
      <c r="I499" s="1451" t="str">
        <f>_xlfn.IFNA(VLOOKUP(B499,線名!$A$2:$B$689,2, ),"")</f>
        <v/>
      </c>
      <c r="J499" s="1391" t="str">
        <f>_xlfn.IFNA(VLOOKUP(B499,線名!$A$4:$C$689,3,0 ),"")</f>
        <v/>
      </c>
      <c r="K499" s="1403"/>
      <c r="L499" s="1403"/>
      <c r="M499" s="1403"/>
      <c r="N499" s="1403"/>
      <c r="O499" s="1403"/>
      <c r="P499" s="1452"/>
      <c r="Q499" s="1361" t="str">
        <f t="shared" si="64"/>
        <v/>
      </c>
      <c r="R499" s="1468"/>
      <c r="S499" s="1454" t="str">
        <f>_xlfn.IFNA(VLOOKUP(T499,'69線名'!$K$4:$L$114,2, ),"")</f>
        <v/>
      </c>
      <c r="T499" s="1361"/>
      <c r="U499" s="1455">
        <f t="shared" si="63"/>
        <v>0</v>
      </c>
      <c r="V499" s="1442" t="str">
        <f>_xlfn.XLOOKUP(事故!$B499,饋線資料表[饋線
代號],饋線資料表[巡修
部門],"找不到",0)</f>
        <v>找不到</v>
      </c>
      <c r="W499" s="1359"/>
      <c r="X499" s="1361"/>
      <c r="Y499" s="1361"/>
      <c r="Z499" s="1834"/>
      <c r="AA499" s="1368"/>
      <c r="AB499" s="1369"/>
    </row>
    <row r="500" spans="1:28" s="1025" customFormat="1" ht="31.15" customHeight="1">
      <c r="A500" s="1843"/>
      <c r="B500" s="1372"/>
      <c r="C500" s="1479"/>
      <c r="D500" s="1395"/>
      <c r="E500" s="1395"/>
      <c r="F500" s="1395"/>
      <c r="G500" s="1371"/>
      <c r="H500" s="1371">
        <f t="shared" si="65"/>
        <v>0</v>
      </c>
      <c r="I500" s="1444" t="str">
        <f>_xlfn.IFNA(VLOOKUP(B500,線名!$A$2:$B$689,2, ),"")</f>
        <v/>
      </c>
      <c r="J500" s="1388" t="str">
        <f>_xlfn.IFNA(VLOOKUP(B500,線名!$A$4:$C$689,3,0 ),"")</f>
        <v/>
      </c>
      <c r="K500" s="1372"/>
      <c r="L500" s="1372"/>
      <c r="M500" s="1372"/>
      <c r="N500" s="1372"/>
      <c r="O500" s="1372"/>
      <c r="P500" s="1445"/>
      <c r="Q500" s="1346" t="str">
        <f t="shared" si="64"/>
        <v/>
      </c>
      <c r="R500" s="1466"/>
      <c r="S500" s="1447" t="str">
        <f>_xlfn.IFNA(VLOOKUP(T500,'69線名'!$K$4:$L$114,2, ),"")</f>
        <v/>
      </c>
      <c r="T500" s="1346"/>
      <c r="U500" s="1458">
        <f t="shared" si="63"/>
        <v>0</v>
      </c>
      <c r="V500" s="1438" t="str">
        <f>_xlfn.XLOOKUP(事故!$B500,饋線資料表[饋線
代號],饋線資料表[巡修
部門],"找不到",0)</f>
        <v>找不到</v>
      </c>
      <c r="W500" s="1344"/>
      <c r="X500" s="1346"/>
      <c r="Y500" s="1346"/>
      <c r="Z500" s="1827"/>
      <c r="AA500" s="1353"/>
      <c r="AB500" s="1354"/>
    </row>
    <row r="501" spans="1:28" s="1025" customFormat="1" ht="31.15" customHeight="1">
      <c r="A501" s="1844"/>
      <c r="B501" s="1403"/>
      <c r="C501" s="1478"/>
      <c r="D501" s="1404"/>
      <c r="E501" s="1404"/>
      <c r="F501" s="1404"/>
      <c r="G501" s="1405"/>
      <c r="H501" s="1405">
        <f t="shared" si="65"/>
        <v>0</v>
      </c>
      <c r="I501" s="1451" t="str">
        <f>_xlfn.IFNA(VLOOKUP(B501,線名!$A$2:$B$689,2, ),"")</f>
        <v/>
      </c>
      <c r="J501" s="1391" t="str">
        <f>_xlfn.IFNA(VLOOKUP(B501,線名!$A$4:$C$689,3,0 ),"")</f>
        <v/>
      </c>
      <c r="K501" s="1403"/>
      <c r="L501" s="1403"/>
      <c r="M501" s="1403"/>
      <c r="N501" s="1403"/>
      <c r="O501" s="1403"/>
      <c r="P501" s="1452"/>
      <c r="Q501" s="1361" t="str">
        <f t="shared" si="64"/>
        <v/>
      </c>
      <c r="R501" s="1468"/>
      <c r="S501" s="1454" t="str">
        <f>_xlfn.IFNA(VLOOKUP(T501,'69線名'!$K$4:$L$114,2, ),"")</f>
        <v/>
      </c>
      <c r="T501" s="1361"/>
      <c r="U501" s="1455">
        <f t="shared" si="63"/>
        <v>0</v>
      </c>
      <c r="V501" s="1442" t="str">
        <f>_xlfn.XLOOKUP(事故!$B501,饋線資料表[饋線
代號],饋線資料表[巡修
部門],"找不到",0)</f>
        <v>找不到</v>
      </c>
      <c r="W501" s="1359"/>
      <c r="X501" s="1361"/>
      <c r="Y501" s="1361"/>
      <c r="Z501" s="1834"/>
      <c r="AA501" s="1368"/>
      <c r="AB501" s="1369"/>
    </row>
    <row r="502" spans="1:28" s="1025" customFormat="1" ht="31.15" customHeight="1">
      <c r="A502" s="1843"/>
      <c r="B502" s="1372"/>
      <c r="C502" s="1479"/>
      <c r="D502" s="1395"/>
      <c r="E502" s="1395"/>
      <c r="F502" s="1395"/>
      <c r="G502" s="1371"/>
      <c r="H502" s="1371">
        <f t="shared" si="65"/>
        <v>0</v>
      </c>
      <c r="I502" s="1444" t="str">
        <f>_xlfn.IFNA(VLOOKUP(B502,線名!$A$2:$B$689,2, ),"")</f>
        <v/>
      </c>
      <c r="J502" s="1388" t="str">
        <f>_xlfn.IFNA(VLOOKUP(B502,線名!$A$4:$C$689,3,0 ),"")</f>
        <v/>
      </c>
      <c r="K502" s="1372"/>
      <c r="L502" s="1372"/>
      <c r="M502" s="1372"/>
      <c r="N502" s="1372"/>
      <c r="O502" s="1372"/>
      <c r="P502" s="1445"/>
      <c r="Q502" s="1346" t="str">
        <f t="shared" si="64"/>
        <v/>
      </c>
      <c r="R502" s="1466"/>
      <c r="S502" s="1447" t="str">
        <f>_xlfn.IFNA(VLOOKUP(T502,'69線名'!$K$4:$L$114,2, ),"")</f>
        <v/>
      </c>
      <c r="T502" s="1346"/>
      <c r="U502" s="1458">
        <f t="shared" si="63"/>
        <v>0</v>
      </c>
      <c r="V502" s="1438" t="str">
        <f>_xlfn.XLOOKUP(事故!$B502,饋線資料表[饋線
代號],饋線資料表[巡修
部門],"找不到",0)</f>
        <v>找不到</v>
      </c>
      <c r="W502" s="1344"/>
      <c r="X502" s="1346"/>
      <c r="Y502" s="1346"/>
      <c r="Z502" s="1827"/>
      <c r="AA502" s="1353"/>
      <c r="AB502" s="1354"/>
    </row>
    <row r="503" spans="1:28" s="1025" customFormat="1" ht="31.15" customHeight="1">
      <c r="A503" s="1844"/>
      <c r="B503" s="1403"/>
      <c r="C503" s="1478"/>
      <c r="D503" s="1404"/>
      <c r="E503" s="1404"/>
      <c r="F503" s="1404"/>
      <c r="G503" s="1405"/>
      <c r="H503" s="1405">
        <f t="shared" si="65"/>
        <v>0</v>
      </c>
      <c r="I503" s="1451" t="str">
        <f>_xlfn.IFNA(VLOOKUP(B503,線名!$A$2:$B$689,2, ),"")</f>
        <v/>
      </c>
      <c r="J503" s="1391" t="str">
        <f>_xlfn.IFNA(VLOOKUP(B503,線名!$A$4:$C$689,3,0 ),"")</f>
        <v/>
      </c>
      <c r="K503" s="1403"/>
      <c r="L503" s="1403"/>
      <c r="M503" s="1403"/>
      <c r="N503" s="1403"/>
      <c r="O503" s="1403"/>
      <c r="P503" s="1452"/>
      <c r="Q503" s="1361" t="str">
        <f t="shared" si="64"/>
        <v/>
      </c>
      <c r="R503" s="1468"/>
      <c r="S503" s="1454" t="str">
        <f>_xlfn.IFNA(VLOOKUP(T503,'69線名'!$K$4:$L$114,2, ),"")</f>
        <v/>
      </c>
      <c r="T503" s="1361"/>
      <c r="U503" s="1455">
        <f t="shared" si="63"/>
        <v>0</v>
      </c>
      <c r="V503" s="1442" t="str">
        <f>_xlfn.XLOOKUP(事故!$B503,饋線資料表[饋線
代號],饋線資料表[巡修
部門],"找不到",0)</f>
        <v>找不到</v>
      </c>
      <c r="W503" s="1359"/>
      <c r="X503" s="1361"/>
      <c r="Y503" s="1361"/>
      <c r="Z503" s="1834"/>
      <c r="AA503" s="1368"/>
      <c r="AB503" s="1369"/>
    </row>
    <row r="504" spans="1:28" s="1025" customFormat="1" ht="31.15" customHeight="1">
      <c r="A504" s="1843"/>
      <c r="B504" s="1372"/>
      <c r="C504" s="1479"/>
      <c r="D504" s="1395"/>
      <c r="E504" s="1395"/>
      <c r="F504" s="1395"/>
      <c r="G504" s="1371"/>
      <c r="H504" s="1371">
        <f t="shared" si="65"/>
        <v>0</v>
      </c>
      <c r="I504" s="1444" t="str">
        <f>_xlfn.IFNA(VLOOKUP(B504,線名!$A$2:$B$689,2, ),"")</f>
        <v/>
      </c>
      <c r="J504" s="1388" t="str">
        <f>_xlfn.IFNA(VLOOKUP(B504,線名!$A$4:$C$689,3,0 ),"")</f>
        <v/>
      </c>
      <c r="K504" s="1372"/>
      <c r="L504" s="1372"/>
      <c r="M504" s="1372"/>
      <c r="N504" s="1372"/>
      <c r="O504" s="1372"/>
      <c r="P504" s="1445"/>
      <c r="Q504" s="1346" t="str">
        <f t="shared" si="64"/>
        <v/>
      </c>
      <c r="R504" s="1466"/>
      <c r="S504" s="1447" t="str">
        <f>_xlfn.IFNA(VLOOKUP(T504,'69線名'!$K$4:$L$114,2, ),"")</f>
        <v/>
      </c>
      <c r="T504" s="1346"/>
      <c r="U504" s="1458">
        <f t="shared" si="63"/>
        <v>0</v>
      </c>
      <c r="V504" s="1438" t="str">
        <f>_xlfn.XLOOKUP(事故!$B504,饋線資料表[饋線
代號],饋線資料表[巡修
部門],"找不到",0)</f>
        <v>找不到</v>
      </c>
      <c r="W504" s="1344"/>
      <c r="X504" s="1346"/>
      <c r="Y504" s="1346"/>
      <c r="Z504" s="1827"/>
      <c r="AA504" s="1353"/>
      <c r="AB504" s="1354"/>
    </row>
    <row r="505" spans="1:28" s="1025" customFormat="1" ht="31.15" customHeight="1">
      <c r="A505" s="1844"/>
      <c r="B505" s="1403"/>
      <c r="C505" s="1478"/>
      <c r="D505" s="1404"/>
      <c r="E505" s="1404"/>
      <c r="F505" s="1404"/>
      <c r="G505" s="1405"/>
      <c r="H505" s="1405">
        <f t="shared" si="65"/>
        <v>0</v>
      </c>
      <c r="I505" s="1451" t="str">
        <f>_xlfn.IFNA(VLOOKUP(B505,線名!$A$2:$B$689,2, ),"")</f>
        <v/>
      </c>
      <c r="J505" s="1391" t="str">
        <f>_xlfn.IFNA(VLOOKUP(B505,線名!$A$4:$C$689,3,0 ),"")</f>
        <v/>
      </c>
      <c r="K505" s="1403"/>
      <c r="L505" s="1403"/>
      <c r="M505" s="1403"/>
      <c r="N505" s="1403"/>
      <c r="O505" s="1403"/>
      <c r="P505" s="1452"/>
      <c r="Q505" s="1361" t="str">
        <f t="shared" si="64"/>
        <v/>
      </c>
      <c r="R505" s="1468"/>
      <c r="S505" s="1454" t="str">
        <f>_xlfn.IFNA(VLOOKUP(T505,'69線名'!$K$4:$L$114,2, ),"")</f>
        <v/>
      </c>
      <c r="T505" s="1361"/>
      <c r="U505" s="1455">
        <f t="shared" si="63"/>
        <v>0</v>
      </c>
      <c r="V505" s="1442" t="str">
        <f>_xlfn.XLOOKUP(事故!$B505,饋線資料表[饋線
代號],饋線資料表[巡修
部門],"找不到",0)</f>
        <v>找不到</v>
      </c>
      <c r="W505" s="1359"/>
      <c r="X505" s="1361"/>
      <c r="Y505" s="1361"/>
      <c r="Z505" s="1834"/>
      <c r="AA505" s="1368"/>
      <c r="AB505" s="1369"/>
    </row>
    <row r="506" spans="1:28" s="1025" customFormat="1" ht="31.15" customHeight="1">
      <c r="A506" s="1843"/>
      <c r="B506" s="1372"/>
      <c r="C506" s="1479"/>
      <c r="D506" s="1395"/>
      <c r="E506" s="1395"/>
      <c r="F506" s="1395"/>
      <c r="G506" s="1371"/>
      <c r="H506" s="1371">
        <f t="shared" si="65"/>
        <v>0</v>
      </c>
      <c r="I506" s="1444" t="str">
        <f>_xlfn.IFNA(VLOOKUP(B506,線名!$A$2:$B$689,2, ),"")</f>
        <v/>
      </c>
      <c r="J506" s="1388" t="str">
        <f>_xlfn.IFNA(VLOOKUP(B506,線名!$A$4:$C$689,3,0 ),"")</f>
        <v/>
      </c>
      <c r="K506" s="1372"/>
      <c r="L506" s="1372"/>
      <c r="M506" s="1372"/>
      <c r="N506" s="1372"/>
      <c r="O506" s="1372"/>
      <c r="P506" s="1445"/>
      <c r="Q506" s="1346" t="str">
        <f t="shared" si="64"/>
        <v/>
      </c>
      <c r="R506" s="1466"/>
      <c r="S506" s="1447" t="str">
        <f>_xlfn.IFNA(VLOOKUP(T506,'69線名'!$K$4:$L$114,2, ),"")</f>
        <v/>
      </c>
      <c r="T506" s="1346"/>
      <c r="U506" s="1458">
        <f t="shared" si="63"/>
        <v>0</v>
      </c>
      <c r="V506" s="1438" t="str">
        <f>_xlfn.XLOOKUP(事故!$B506,饋線資料表[饋線
代號],饋線資料表[巡修
部門],"找不到",0)</f>
        <v>找不到</v>
      </c>
      <c r="W506" s="1344"/>
      <c r="X506" s="1346"/>
      <c r="Y506" s="1346"/>
      <c r="Z506" s="1827"/>
      <c r="AA506" s="1353"/>
      <c r="AB506" s="1354"/>
    </row>
    <row r="507" spans="1:28" s="1025" customFormat="1" ht="31.15" customHeight="1">
      <c r="A507" s="1844"/>
      <c r="B507" s="1403"/>
      <c r="C507" s="1478"/>
      <c r="D507" s="1404"/>
      <c r="E507" s="1404"/>
      <c r="F507" s="1404"/>
      <c r="G507" s="1405"/>
      <c r="H507" s="1405">
        <f t="shared" si="39"/>
        <v>0</v>
      </c>
      <c r="I507" s="1451" t="str">
        <f>_xlfn.IFNA(VLOOKUP(B507,線名!$A$2:$B$689,2, ),"")</f>
        <v/>
      </c>
      <c r="J507" s="1391" t="str">
        <f>_xlfn.IFNA(VLOOKUP(B507,線名!$A$4:$C$689,3,0 ),"")</f>
        <v/>
      </c>
      <c r="K507" s="1403"/>
      <c r="L507" s="1403"/>
      <c r="M507" s="1403"/>
      <c r="N507" s="1403"/>
      <c r="O507" s="1403"/>
      <c r="P507" s="1452"/>
      <c r="Q507" s="1361" t="str">
        <f t="shared" si="64"/>
        <v/>
      </c>
      <c r="R507" s="1468"/>
      <c r="S507" s="1454" t="str">
        <f>_xlfn.IFNA(VLOOKUP(T507,'69線名'!$K$4:$L$114,2, ),"")</f>
        <v/>
      </c>
      <c r="T507" s="1361"/>
      <c r="U507" s="1455">
        <f t="shared" si="63"/>
        <v>0</v>
      </c>
      <c r="V507" s="1442" t="str">
        <f>_xlfn.XLOOKUP(事故!$B507,饋線資料表[饋線
代號],饋線資料表[巡修
部門],"找不到",0)</f>
        <v>找不到</v>
      </c>
      <c r="W507" s="1359"/>
      <c r="X507" s="1361"/>
      <c r="Y507" s="1361"/>
      <c r="Z507" s="1834"/>
      <c r="AA507" s="1368"/>
      <c r="AB507" s="1369"/>
    </row>
    <row r="508" spans="1:28" s="1025" customFormat="1" ht="31.15" customHeight="1">
      <c r="A508" s="1843"/>
      <c r="B508" s="1372"/>
      <c r="C508" s="1479"/>
      <c r="D508" s="1395"/>
      <c r="E508" s="1395"/>
      <c r="F508" s="1395"/>
      <c r="G508" s="1371"/>
      <c r="H508" s="1371">
        <f t="shared" si="39"/>
        <v>0</v>
      </c>
      <c r="I508" s="1444" t="str">
        <f>_xlfn.IFNA(VLOOKUP(B508,線名!$A$2:$B$689,2, ),"")</f>
        <v/>
      </c>
      <c r="J508" s="1388" t="str">
        <f>_xlfn.IFNA(VLOOKUP(B508,線名!$A$4:$C$689,3,0 ),"")</f>
        <v/>
      </c>
      <c r="K508" s="1372"/>
      <c r="L508" s="1372"/>
      <c r="M508" s="1372"/>
      <c r="N508" s="1372"/>
      <c r="O508" s="1372"/>
      <c r="P508" s="1445"/>
      <c r="Q508" s="1346" t="str">
        <f t="shared" si="64"/>
        <v/>
      </c>
      <c r="R508" s="1466"/>
      <c r="S508" s="1447" t="str">
        <f>_xlfn.IFNA(VLOOKUP(T508,'69線名'!$K$4:$L$114,2, ),"")</f>
        <v/>
      </c>
      <c r="T508" s="1346"/>
      <c r="U508" s="1458">
        <f t="shared" si="63"/>
        <v>0</v>
      </c>
      <c r="V508" s="1438" t="str">
        <f>_xlfn.XLOOKUP(事故!$B508,饋線資料表[饋線
代號],饋線資料表[巡修
部門],"找不到",0)</f>
        <v>找不到</v>
      </c>
      <c r="W508" s="1344"/>
      <c r="X508" s="1346"/>
      <c r="Y508" s="1346"/>
      <c r="Z508" s="1827"/>
      <c r="AA508" s="1353"/>
      <c r="AB508" s="1354"/>
    </row>
    <row r="509" spans="1:28" s="1025" customFormat="1" ht="31.15" customHeight="1">
      <c r="A509" s="1844"/>
      <c r="B509" s="1403"/>
      <c r="C509" s="1478"/>
      <c r="D509" s="1404"/>
      <c r="E509" s="1404"/>
      <c r="F509" s="1404"/>
      <c r="G509" s="1405"/>
      <c r="H509" s="1405">
        <f t="shared" si="39"/>
        <v>0</v>
      </c>
      <c r="I509" s="1451" t="str">
        <f>_xlfn.IFNA(VLOOKUP(B509,線名!$A$2:$B$689,2, ),"")</f>
        <v/>
      </c>
      <c r="J509" s="1391" t="str">
        <f>_xlfn.IFNA(VLOOKUP(B509,線名!$A$4:$C$689,3,0 ),"")</f>
        <v/>
      </c>
      <c r="K509" s="1403"/>
      <c r="L509" s="1403"/>
      <c r="M509" s="1403"/>
      <c r="N509" s="1403"/>
      <c r="O509" s="1403"/>
      <c r="P509" s="1452"/>
      <c r="Q509" s="1361" t="str">
        <f t="shared" si="64"/>
        <v/>
      </c>
      <c r="R509" s="1468"/>
      <c r="S509" s="1454" t="str">
        <f>_xlfn.IFNA(VLOOKUP(T509,'69線名'!$K$4:$L$114,2, ),"")</f>
        <v/>
      </c>
      <c r="T509" s="1361"/>
      <c r="U509" s="1455">
        <f t="shared" si="63"/>
        <v>0</v>
      </c>
      <c r="V509" s="1442" t="str">
        <f>_xlfn.XLOOKUP(事故!$B509,饋線資料表[饋線
代號],饋線資料表[巡修
部門],"找不到",0)</f>
        <v>找不到</v>
      </c>
      <c r="W509" s="1359"/>
      <c r="X509" s="1361"/>
      <c r="Y509" s="1361"/>
      <c r="Z509" s="1834"/>
      <c r="AA509" s="1368"/>
      <c r="AB509" s="1369"/>
    </row>
    <row r="510" spans="1:28" s="1025" customFormat="1" ht="31.15" customHeight="1">
      <c r="A510" s="1843"/>
      <c r="B510" s="1372"/>
      <c r="C510" s="1479"/>
      <c r="D510" s="1395"/>
      <c r="E510" s="1395"/>
      <c r="F510" s="1395"/>
      <c r="G510" s="1371"/>
      <c r="H510" s="1371">
        <f t="shared" si="39"/>
        <v>0</v>
      </c>
      <c r="I510" s="1444" t="str">
        <f>_xlfn.IFNA(VLOOKUP(B510,線名!$A$2:$B$689,2, ),"")</f>
        <v/>
      </c>
      <c r="J510" s="1388" t="str">
        <f>_xlfn.IFNA(VLOOKUP(B510,線名!$A$4:$C$689,3,0 ),"")</f>
        <v/>
      </c>
      <c r="K510" s="1372"/>
      <c r="L510" s="1372"/>
      <c r="M510" s="1372"/>
      <c r="N510" s="1372"/>
      <c r="O510" s="1372"/>
      <c r="P510" s="1445"/>
      <c r="Q510" s="1346" t="str">
        <f t="shared" si="64"/>
        <v/>
      </c>
      <c r="R510" s="1466"/>
      <c r="S510" s="1447" t="str">
        <f>_xlfn.IFNA(VLOOKUP(T510,'69線名'!$K$4:$L$114,2, ),"")</f>
        <v/>
      </c>
      <c r="T510" s="1346"/>
      <c r="U510" s="1458">
        <f t="shared" si="63"/>
        <v>0</v>
      </c>
      <c r="V510" s="1438" t="str">
        <f>_xlfn.XLOOKUP(事故!$B510,饋線資料表[饋線
代號],饋線資料表[巡修
部門],"找不到",0)</f>
        <v>找不到</v>
      </c>
      <c r="W510" s="1344"/>
      <c r="X510" s="1346"/>
      <c r="Y510" s="1346"/>
      <c r="Z510" s="1827"/>
      <c r="AA510" s="1353"/>
      <c r="AB510" s="1354"/>
    </row>
    <row r="511" spans="1:28" s="1025" customFormat="1" ht="31.15" customHeight="1">
      <c r="A511" s="1844"/>
      <c r="B511" s="1403"/>
      <c r="C511" s="1478"/>
      <c r="D511" s="1404"/>
      <c r="E511" s="1404"/>
      <c r="F511" s="1404"/>
      <c r="G511" s="1405"/>
      <c r="H511" s="1405">
        <f t="shared" si="39"/>
        <v>0</v>
      </c>
      <c r="I511" s="1451" t="str">
        <f>_xlfn.IFNA(VLOOKUP(B511,線名!$A$2:$B$689,2, ),"")</f>
        <v/>
      </c>
      <c r="J511" s="1391" t="str">
        <f>_xlfn.IFNA(VLOOKUP(B511,線名!$A$4:$C$689,3,0 ),"")</f>
        <v/>
      </c>
      <c r="K511" s="1403"/>
      <c r="L511" s="1403"/>
      <c r="M511" s="1403"/>
      <c r="N511" s="1403"/>
      <c r="O511" s="1403"/>
      <c r="P511" s="1452"/>
      <c r="Q511" s="1361" t="str">
        <f t="shared" si="64"/>
        <v/>
      </c>
      <c r="R511" s="1468"/>
      <c r="S511" s="1454" t="str">
        <f>_xlfn.IFNA(VLOOKUP(T511,'69線名'!$K$4:$L$114,2, ),"")</f>
        <v/>
      </c>
      <c r="T511" s="1361"/>
      <c r="U511" s="1455">
        <f t="shared" si="63"/>
        <v>0</v>
      </c>
      <c r="V511" s="1442" t="str">
        <f>_xlfn.XLOOKUP(事故!$B511,饋線資料表[饋線
代號],饋線資料表[巡修
部門],"找不到",0)</f>
        <v>找不到</v>
      </c>
      <c r="W511" s="1359"/>
      <c r="X511" s="1361"/>
      <c r="Y511" s="1361"/>
      <c r="Z511" s="1834"/>
      <c r="AA511" s="1368"/>
      <c r="AB511" s="1369"/>
    </row>
    <row r="512" spans="1:28" s="1025" customFormat="1" ht="31.15" customHeight="1">
      <c r="A512" s="1843"/>
      <c r="B512" s="1372"/>
      <c r="C512" s="1479"/>
      <c r="D512" s="1395"/>
      <c r="E512" s="1395"/>
      <c r="F512" s="1395"/>
      <c r="G512" s="1371"/>
      <c r="H512" s="1371">
        <f t="shared" si="39"/>
        <v>0</v>
      </c>
      <c r="I512" s="1444" t="str">
        <f>_xlfn.IFNA(VLOOKUP(B512,線名!$A$2:$B$689,2, ),"")</f>
        <v/>
      </c>
      <c r="J512" s="1388" t="str">
        <f>_xlfn.IFNA(VLOOKUP(B512,線名!$A$4:$C$689,3,0 ),"")</f>
        <v/>
      </c>
      <c r="K512" s="1372"/>
      <c r="L512" s="1372"/>
      <c r="M512" s="1372"/>
      <c r="N512" s="1372"/>
      <c r="O512" s="1372"/>
      <c r="P512" s="1445"/>
      <c r="Q512" s="1346" t="str">
        <f t="shared" si="64"/>
        <v/>
      </c>
      <c r="R512" s="1466"/>
      <c r="S512" s="1447" t="str">
        <f>_xlfn.IFNA(VLOOKUP(T512,'69線名'!$K$4:$L$114,2, ),"")</f>
        <v/>
      </c>
      <c r="T512" s="1346"/>
      <c r="U512" s="1458">
        <f t="shared" si="63"/>
        <v>0</v>
      </c>
      <c r="V512" s="1438" t="str">
        <f>_xlfn.XLOOKUP(事故!$B512,饋線資料表[饋線
代號],饋線資料表[巡修
部門],"找不到",0)</f>
        <v>找不到</v>
      </c>
      <c r="W512" s="1344"/>
      <c r="X512" s="1346"/>
      <c r="Y512" s="1346"/>
      <c r="Z512" s="1827"/>
      <c r="AA512" s="1353"/>
      <c r="AB512" s="1354"/>
    </row>
    <row r="513" spans="1:28" s="1025" customFormat="1" ht="31.15" customHeight="1">
      <c r="A513" s="1844"/>
      <c r="B513" s="1403"/>
      <c r="C513" s="1478"/>
      <c r="D513" s="1404"/>
      <c r="E513" s="1404"/>
      <c r="F513" s="1404"/>
      <c r="G513" s="1405"/>
      <c r="H513" s="1405">
        <f t="shared" si="39"/>
        <v>0</v>
      </c>
      <c r="I513" s="1451" t="str">
        <f>_xlfn.IFNA(VLOOKUP(B513,線名!$A$2:$B$689,2, ),"")</f>
        <v/>
      </c>
      <c r="J513" s="1391" t="str">
        <f>_xlfn.IFNA(VLOOKUP(B513,線名!$A$4:$C$689,3,0 ),"")</f>
        <v/>
      </c>
      <c r="K513" s="1403"/>
      <c r="L513" s="1403"/>
      <c r="M513" s="1403"/>
      <c r="N513" s="1403"/>
      <c r="O513" s="1403"/>
      <c r="P513" s="1452"/>
      <c r="Q513" s="1361" t="str">
        <f t="shared" si="64"/>
        <v/>
      </c>
      <c r="R513" s="1468"/>
      <c r="S513" s="1454" t="str">
        <f>_xlfn.IFNA(VLOOKUP(T513,'69線名'!$K$4:$L$114,2, ),"")</f>
        <v/>
      </c>
      <c r="T513" s="1361"/>
      <c r="U513" s="1455">
        <f t="shared" si="63"/>
        <v>0</v>
      </c>
      <c r="V513" s="1442" t="str">
        <f>_xlfn.XLOOKUP(事故!$B513,饋線資料表[饋線
代號],饋線資料表[巡修
部門],"找不到",0)</f>
        <v>找不到</v>
      </c>
      <c r="W513" s="1359"/>
      <c r="X513" s="1361"/>
      <c r="Y513" s="1361"/>
      <c r="Z513" s="1834"/>
      <c r="AA513" s="1368"/>
      <c r="AB513" s="1369"/>
    </row>
    <row r="514" spans="1:28" s="1025" customFormat="1" ht="31.15" customHeight="1">
      <c r="A514" s="1843"/>
      <c r="B514" s="1372"/>
      <c r="C514" s="1479"/>
      <c r="D514" s="1395"/>
      <c r="E514" s="1395"/>
      <c r="F514" s="1395"/>
      <c r="G514" s="1371"/>
      <c r="H514" s="1371">
        <f t="shared" si="39"/>
        <v>0</v>
      </c>
      <c r="I514" s="1444" t="str">
        <f>_xlfn.IFNA(VLOOKUP(B514,線名!$A$2:$B$689,2, ),"")</f>
        <v/>
      </c>
      <c r="J514" s="1388" t="str">
        <f>_xlfn.IFNA(VLOOKUP(B514,線名!$A$4:$C$689,3,0 ),"")</f>
        <v/>
      </c>
      <c r="K514" s="1372"/>
      <c r="L514" s="1372"/>
      <c r="M514" s="1372"/>
      <c r="N514" s="1372"/>
      <c r="O514" s="1372"/>
      <c r="P514" s="1445"/>
      <c r="Q514" s="1346" t="str">
        <f t="shared" si="64"/>
        <v/>
      </c>
      <c r="R514" s="1466"/>
      <c r="S514" s="1447" t="str">
        <f>_xlfn.IFNA(VLOOKUP(T514,'69線名'!$K$4:$L$114,2, ),"")</f>
        <v/>
      </c>
      <c r="T514" s="1346"/>
      <c r="U514" s="1458">
        <f t="shared" si="63"/>
        <v>0</v>
      </c>
      <c r="V514" s="1438" t="str">
        <f>_xlfn.XLOOKUP(事故!$B514,饋線資料表[饋線
代號],饋線資料表[巡修
部門],"找不到",0)</f>
        <v>找不到</v>
      </c>
      <c r="W514" s="1344"/>
      <c r="X514" s="1346"/>
      <c r="Y514" s="1346"/>
      <c r="Z514" s="1827"/>
      <c r="AA514" s="1353"/>
      <c r="AB514" s="1354"/>
    </row>
    <row r="515" spans="1:28" s="1025" customFormat="1" ht="31.15" customHeight="1">
      <c r="A515" s="1844"/>
      <c r="B515" s="1403"/>
      <c r="C515" s="1478"/>
      <c r="D515" s="1404"/>
      <c r="E515" s="1404"/>
      <c r="F515" s="1404"/>
      <c r="G515" s="1405"/>
      <c r="H515" s="1405">
        <f t="shared" si="39"/>
        <v>0</v>
      </c>
      <c r="I515" s="1451" t="str">
        <f>_xlfn.IFNA(VLOOKUP(B515,線名!$A$2:$B$689,2, ),"")</f>
        <v/>
      </c>
      <c r="J515" s="1391" t="str">
        <f>_xlfn.IFNA(VLOOKUP(B515,線名!$A$4:$C$689,3,0 ),"")</f>
        <v/>
      </c>
      <c r="K515" s="1403"/>
      <c r="L515" s="1403"/>
      <c r="M515" s="1403"/>
      <c r="N515" s="1403"/>
      <c r="O515" s="1403"/>
      <c r="P515" s="1452"/>
      <c r="Q515" s="1361" t="str">
        <f t="shared" si="64"/>
        <v/>
      </c>
      <c r="R515" s="1468"/>
      <c r="S515" s="1454" t="str">
        <f>_xlfn.IFNA(VLOOKUP(T515,'69線名'!$K$4:$L$114,2, ),"")</f>
        <v/>
      </c>
      <c r="T515" s="1361"/>
      <c r="U515" s="1455">
        <f t="shared" si="63"/>
        <v>0</v>
      </c>
      <c r="V515" s="1442" t="str">
        <f>_xlfn.XLOOKUP(事故!$B515,饋線資料表[饋線
代號],饋線資料表[巡修
部門],"找不到",0)</f>
        <v>找不到</v>
      </c>
      <c r="W515" s="1359"/>
      <c r="X515" s="1361"/>
      <c r="Y515" s="1361"/>
      <c r="Z515" s="1834"/>
      <c r="AA515" s="1368"/>
      <c r="AB515" s="1369"/>
    </row>
    <row r="516" spans="1:28" s="1025" customFormat="1" ht="31.15" customHeight="1">
      <c r="A516" s="1843"/>
      <c r="B516" s="1372"/>
      <c r="C516" s="1479"/>
      <c r="D516" s="1395"/>
      <c r="E516" s="1395"/>
      <c r="F516" s="1395"/>
      <c r="G516" s="1371"/>
      <c r="H516" s="1371">
        <f t="shared" si="39"/>
        <v>0</v>
      </c>
      <c r="I516" s="1444" t="str">
        <f>_xlfn.IFNA(VLOOKUP(B516,線名!$A$2:$B$689,2, ),"")</f>
        <v/>
      </c>
      <c r="J516" s="1388" t="str">
        <f>_xlfn.IFNA(VLOOKUP(B516,線名!$A$4:$C$689,3,0 ),"")</f>
        <v/>
      </c>
      <c r="K516" s="1372"/>
      <c r="L516" s="1372"/>
      <c r="M516" s="1372"/>
      <c r="N516" s="1372"/>
      <c r="O516" s="1372"/>
      <c r="P516" s="1445"/>
      <c r="Q516" s="1346" t="str">
        <f t="shared" si="64"/>
        <v/>
      </c>
      <c r="R516" s="1466"/>
      <c r="S516" s="1447" t="str">
        <f>_xlfn.IFNA(VLOOKUP(T516,'69線名'!$K$4:$L$114,2, ),"")</f>
        <v/>
      </c>
      <c r="T516" s="1346"/>
      <c r="U516" s="1458">
        <f t="shared" si="63"/>
        <v>0</v>
      </c>
      <c r="V516" s="1438" t="str">
        <f>_xlfn.XLOOKUP(事故!$B516,饋線資料表[饋線
代號],饋線資料表[巡修
部門],"找不到",0)</f>
        <v>找不到</v>
      </c>
      <c r="W516" s="1344"/>
      <c r="X516" s="1346"/>
      <c r="Y516" s="1346"/>
      <c r="Z516" s="1827"/>
      <c r="AA516" s="1353"/>
      <c r="AB516" s="1354"/>
    </row>
    <row r="517" spans="1:28" s="1025" customFormat="1" ht="31.15" customHeight="1">
      <c r="A517" s="1844"/>
      <c r="B517" s="1403"/>
      <c r="C517" s="1478"/>
      <c r="D517" s="1404"/>
      <c r="E517" s="1404"/>
      <c r="F517" s="1404"/>
      <c r="G517" s="1405"/>
      <c r="H517" s="1405">
        <f t="shared" si="39"/>
        <v>0</v>
      </c>
      <c r="I517" s="1451" t="str">
        <f>_xlfn.IFNA(VLOOKUP(B517,線名!$A$2:$B$689,2, ),"")</f>
        <v/>
      </c>
      <c r="J517" s="1391" t="str">
        <f>_xlfn.IFNA(VLOOKUP(B517,線名!$A$4:$C$689,3,0 ),"")</f>
        <v/>
      </c>
      <c r="K517" s="1403"/>
      <c r="L517" s="1403"/>
      <c r="M517" s="1403"/>
      <c r="N517" s="1403"/>
      <c r="O517" s="1403"/>
      <c r="P517" s="1452"/>
      <c r="Q517" s="1361" t="str">
        <f t="shared" si="64"/>
        <v/>
      </c>
      <c r="R517" s="1468"/>
      <c r="S517" s="1454" t="str">
        <f>_xlfn.IFNA(VLOOKUP(T517,'69線名'!$K$4:$L$114,2, ),"")</f>
        <v/>
      </c>
      <c r="T517" s="1361"/>
      <c r="U517" s="1455">
        <f t="shared" ref="U517:U580" si="66">(E517-D517)*24</f>
        <v>0</v>
      </c>
      <c r="V517" s="1442" t="str">
        <f>_xlfn.XLOOKUP(事故!$B517,饋線資料表[饋線
代號],饋線資料表[巡修
部門],"找不到",0)</f>
        <v>找不到</v>
      </c>
      <c r="W517" s="1359"/>
      <c r="X517" s="1361"/>
      <c r="Y517" s="1361"/>
      <c r="Z517" s="1834"/>
      <c r="AA517" s="1368"/>
      <c r="AB517" s="1369"/>
    </row>
    <row r="518" spans="1:28" s="1025" customFormat="1" ht="31.15" customHeight="1">
      <c r="A518" s="1843"/>
      <c r="B518" s="1372"/>
      <c r="C518" s="1479"/>
      <c r="D518" s="1395"/>
      <c r="E518" s="1395"/>
      <c r="F518" s="1395"/>
      <c r="G518" s="1371"/>
      <c r="H518" s="1371">
        <f t="shared" si="39"/>
        <v>0</v>
      </c>
      <c r="I518" s="1444" t="str">
        <f>_xlfn.IFNA(VLOOKUP(B518,線名!$A$2:$B$689,2, ),"")</f>
        <v/>
      </c>
      <c r="J518" s="1388" t="str">
        <f>_xlfn.IFNA(VLOOKUP(B518,線名!$A$4:$C$689,3,0 ),"")</f>
        <v/>
      </c>
      <c r="K518" s="1372"/>
      <c r="L518" s="1372"/>
      <c r="M518" s="1372"/>
      <c r="N518" s="1372"/>
      <c r="O518" s="1372"/>
      <c r="P518" s="1445"/>
      <c r="Q518" s="1346" t="str">
        <f t="shared" si="64"/>
        <v/>
      </c>
      <c r="R518" s="1466"/>
      <c r="S518" s="1447" t="str">
        <f>_xlfn.IFNA(VLOOKUP(T518,'69線名'!$K$4:$L$114,2, ),"")</f>
        <v/>
      </c>
      <c r="T518" s="1346"/>
      <c r="U518" s="1458">
        <f t="shared" si="66"/>
        <v>0</v>
      </c>
      <c r="V518" s="1438" t="str">
        <f>_xlfn.XLOOKUP(事故!$B518,饋線資料表[饋線
代號],饋線資料表[巡修
部門],"找不到",0)</f>
        <v>找不到</v>
      </c>
      <c r="W518" s="1344"/>
      <c r="X518" s="1346"/>
      <c r="Y518" s="1346"/>
      <c r="Z518" s="1827"/>
      <c r="AA518" s="1353"/>
      <c r="AB518" s="1354"/>
    </row>
    <row r="519" spans="1:28" s="1025" customFormat="1" ht="31.15" customHeight="1">
      <c r="A519" s="1844"/>
      <c r="B519" s="1403"/>
      <c r="C519" s="1478"/>
      <c r="D519" s="1404"/>
      <c r="E519" s="1404"/>
      <c r="F519" s="1404"/>
      <c r="G519" s="1405"/>
      <c r="H519" s="1405">
        <f t="shared" si="39"/>
        <v>0</v>
      </c>
      <c r="I519" s="1451" t="str">
        <f>_xlfn.IFNA(VLOOKUP(B519,線名!$A$2:$B$689,2, ),"")</f>
        <v/>
      </c>
      <c r="J519" s="1391" t="str">
        <f>_xlfn.IFNA(VLOOKUP(B519,線名!$A$4:$C$689,3,0 ),"")</f>
        <v/>
      </c>
      <c r="K519" s="1403"/>
      <c r="L519" s="1403"/>
      <c r="M519" s="1403"/>
      <c r="N519" s="1403"/>
      <c r="O519" s="1403"/>
      <c r="P519" s="1452"/>
      <c r="Q519" s="1361" t="str">
        <f t="shared" si="64"/>
        <v/>
      </c>
      <c r="R519" s="1468"/>
      <c r="S519" s="1454" t="str">
        <f>_xlfn.IFNA(VLOOKUP(T519,'69線名'!$K$4:$L$114,2, ),"")</f>
        <v/>
      </c>
      <c r="T519" s="1361"/>
      <c r="U519" s="1455">
        <f t="shared" si="66"/>
        <v>0</v>
      </c>
      <c r="V519" s="1442" t="str">
        <f>_xlfn.XLOOKUP(事故!$B519,饋線資料表[饋線
代號],饋線資料表[巡修
部門],"找不到",0)</f>
        <v>找不到</v>
      </c>
      <c r="W519" s="1359"/>
      <c r="X519" s="1361"/>
      <c r="Y519" s="1361"/>
      <c r="Z519" s="1834"/>
      <c r="AA519" s="1368"/>
      <c r="AB519" s="1369"/>
    </row>
    <row r="520" spans="1:28" s="1025" customFormat="1" ht="31.15" customHeight="1">
      <c r="A520" s="1843"/>
      <c r="B520" s="1372"/>
      <c r="C520" s="1479"/>
      <c r="D520" s="1395"/>
      <c r="E520" s="1395"/>
      <c r="F520" s="1395"/>
      <c r="G520" s="1371"/>
      <c r="H520" s="1371">
        <f t="shared" si="39"/>
        <v>0</v>
      </c>
      <c r="I520" s="1444" t="str">
        <f>_xlfn.IFNA(VLOOKUP(B520,線名!$A$2:$B$689,2, ),"")</f>
        <v/>
      </c>
      <c r="J520" s="1388" t="str">
        <f>_xlfn.IFNA(VLOOKUP(B520,線名!$A$4:$C$689,3,0 ),"")</f>
        <v/>
      </c>
      <c r="K520" s="1372"/>
      <c r="L520" s="1372"/>
      <c r="M520" s="1372"/>
      <c r="N520" s="1372"/>
      <c r="O520" s="1372"/>
      <c r="P520" s="1445"/>
      <c r="Q520" s="1346" t="str">
        <f t="shared" si="64"/>
        <v/>
      </c>
      <c r="R520" s="1466"/>
      <c r="S520" s="1447" t="str">
        <f>_xlfn.IFNA(VLOOKUP(T520,'69線名'!$K$4:$L$114,2, ),"")</f>
        <v/>
      </c>
      <c r="T520" s="1346"/>
      <c r="U520" s="1458">
        <f t="shared" si="66"/>
        <v>0</v>
      </c>
      <c r="V520" s="1438" t="str">
        <f>_xlfn.XLOOKUP(事故!$B520,饋線資料表[饋線
代號],饋線資料表[巡修
部門],"找不到",0)</f>
        <v>找不到</v>
      </c>
      <c r="W520" s="1344"/>
      <c r="X520" s="1346"/>
      <c r="Y520" s="1346"/>
      <c r="Z520" s="1827"/>
      <c r="AA520" s="1353"/>
      <c r="AB520" s="1354"/>
    </row>
    <row r="521" spans="1:28" s="1025" customFormat="1" ht="31.15" customHeight="1">
      <c r="A521" s="1844"/>
      <c r="B521" s="1403"/>
      <c r="C521" s="1478"/>
      <c r="D521" s="1404"/>
      <c r="E521" s="1404"/>
      <c r="F521" s="1404"/>
      <c r="G521" s="1405"/>
      <c r="H521" s="1405">
        <f t="shared" si="39"/>
        <v>0</v>
      </c>
      <c r="I521" s="1451" t="str">
        <f>_xlfn.IFNA(VLOOKUP(B521,線名!$A$2:$B$689,2, ),"")</f>
        <v/>
      </c>
      <c r="J521" s="1391" t="str">
        <f>_xlfn.IFNA(VLOOKUP(B521,線名!$A$4:$C$689,3,0 ),"")</f>
        <v/>
      </c>
      <c r="K521" s="1403"/>
      <c r="L521" s="1403"/>
      <c r="M521" s="1403"/>
      <c r="N521" s="1403"/>
      <c r="O521" s="1403"/>
      <c r="P521" s="1452"/>
      <c r="Q521" s="1361" t="str">
        <f t="shared" si="64"/>
        <v/>
      </c>
      <c r="R521" s="1468"/>
      <c r="S521" s="1454" t="str">
        <f>_xlfn.IFNA(VLOOKUP(T521,'69線名'!$K$4:$L$114,2, ),"")</f>
        <v/>
      </c>
      <c r="T521" s="1361"/>
      <c r="U521" s="1455">
        <f t="shared" si="66"/>
        <v>0</v>
      </c>
      <c r="V521" s="1442" t="str">
        <f>_xlfn.XLOOKUP(事故!$B521,饋線資料表[饋線
代號],饋線資料表[巡修
部門],"找不到",0)</f>
        <v>找不到</v>
      </c>
      <c r="W521" s="1359"/>
      <c r="X521" s="1361"/>
      <c r="Y521" s="1361"/>
      <c r="Z521" s="1834"/>
      <c r="AA521" s="1368"/>
      <c r="AB521" s="1369"/>
    </row>
    <row r="522" spans="1:28" s="1025" customFormat="1" ht="31.15" customHeight="1">
      <c r="A522" s="1843"/>
      <c r="B522" s="1372"/>
      <c r="C522" s="1479"/>
      <c r="D522" s="1395"/>
      <c r="E522" s="1395"/>
      <c r="F522" s="1395"/>
      <c r="G522" s="1371"/>
      <c r="H522" s="1371">
        <f t="shared" si="39"/>
        <v>0</v>
      </c>
      <c r="I522" s="1444" t="str">
        <f>_xlfn.IFNA(VLOOKUP(B522,線名!$A$2:$B$689,2, ),"")</f>
        <v/>
      </c>
      <c r="J522" s="1388" t="str">
        <f>_xlfn.IFNA(VLOOKUP(B522,線名!$A$4:$C$689,3,0 ),"")</f>
        <v/>
      </c>
      <c r="K522" s="1372"/>
      <c r="L522" s="1372"/>
      <c r="M522" s="1372"/>
      <c r="N522" s="1372"/>
      <c r="O522" s="1372"/>
      <c r="P522" s="1445"/>
      <c r="Q522" s="1346" t="str">
        <f t="shared" si="64"/>
        <v/>
      </c>
      <c r="R522" s="1466"/>
      <c r="S522" s="1447" t="str">
        <f>_xlfn.IFNA(VLOOKUP(T522,'69線名'!$K$4:$L$114,2, ),"")</f>
        <v/>
      </c>
      <c r="T522" s="1346"/>
      <c r="U522" s="1458">
        <f t="shared" si="66"/>
        <v>0</v>
      </c>
      <c r="V522" s="1438" t="str">
        <f>_xlfn.XLOOKUP(事故!$B522,饋線資料表[饋線
代號],饋線資料表[巡修
部門],"找不到",0)</f>
        <v>找不到</v>
      </c>
      <c r="W522" s="1344"/>
      <c r="X522" s="1346"/>
      <c r="Y522" s="1346"/>
      <c r="Z522" s="1827"/>
      <c r="AA522" s="1353"/>
      <c r="AB522" s="1354"/>
    </row>
    <row r="523" spans="1:28" s="1025" customFormat="1" ht="31.15" customHeight="1">
      <c r="A523" s="1844"/>
      <c r="B523" s="1403"/>
      <c r="C523" s="1478"/>
      <c r="D523" s="1404"/>
      <c r="E523" s="1404"/>
      <c r="F523" s="1404"/>
      <c r="G523" s="1405"/>
      <c r="H523" s="1405">
        <f t="shared" ref="H523:H538" si="67">G523*U523</f>
        <v>0</v>
      </c>
      <c r="I523" s="1451" t="str">
        <f>_xlfn.IFNA(VLOOKUP(B523,線名!$A$2:$B$689,2, ),"")</f>
        <v/>
      </c>
      <c r="J523" s="1391" t="str">
        <f>_xlfn.IFNA(VLOOKUP(B523,線名!$A$4:$C$689,3,0 ),"")</f>
        <v/>
      </c>
      <c r="K523" s="1403"/>
      <c r="L523" s="1403"/>
      <c r="M523" s="1403"/>
      <c r="N523" s="1403"/>
      <c r="O523" s="1403"/>
      <c r="P523" s="1452"/>
      <c r="Q523" s="1361" t="str">
        <f t="shared" si="64"/>
        <v/>
      </c>
      <c r="R523" s="1468"/>
      <c r="S523" s="1454" t="str">
        <f>_xlfn.IFNA(VLOOKUP(T523,'69線名'!$K$4:$L$114,2, ),"")</f>
        <v/>
      </c>
      <c r="T523" s="1361"/>
      <c r="U523" s="1455">
        <f t="shared" si="66"/>
        <v>0</v>
      </c>
      <c r="V523" s="1442" t="str">
        <f>_xlfn.XLOOKUP(事故!$B523,饋線資料表[饋線
代號],饋線資料表[巡修
部門],"找不到",0)</f>
        <v>找不到</v>
      </c>
      <c r="W523" s="1359"/>
      <c r="X523" s="1361"/>
      <c r="Y523" s="1361"/>
      <c r="Z523" s="1834"/>
      <c r="AA523" s="1368"/>
      <c r="AB523" s="1369"/>
    </row>
    <row r="524" spans="1:28" s="1025" customFormat="1" ht="31.15" customHeight="1">
      <c r="A524" s="1843"/>
      <c r="B524" s="1372"/>
      <c r="C524" s="1479"/>
      <c r="D524" s="1395"/>
      <c r="E524" s="1395"/>
      <c r="F524" s="1395"/>
      <c r="G524" s="1371"/>
      <c r="H524" s="1371">
        <f t="shared" si="67"/>
        <v>0</v>
      </c>
      <c r="I524" s="1444" t="str">
        <f>_xlfn.IFNA(VLOOKUP(B524,線名!$A$2:$B$689,2, ),"")</f>
        <v/>
      </c>
      <c r="J524" s="1388" t="str">
        <f>_xlfn.IFNA(VLOOKUP(B524,線名!$A$4:$C$689,3,0 ),"")</f>
        <v/>
      </c>
      <c r="K524" s="1372"/>
      <c r="L524" s="1372"/>
      <c r="M524" s="1372"/>
      <c r="N524" s="1372"/>
      <c r="O524" s="1372"/>
      <c r="P524" s="1445"/>
      <c r="Q524" s="1346" t="str">
        <f t="shared" si="64"/>
        <v/>
      </c>
      <c r="R524" s="1466"/>
      <c r="S524" s="1447" t="str">
        <f>_xlfn.IFNA(VLOOKUP(T524,'69線名'!$K$4:$L$114,2, ),"")</f>
        <v/>
      </c>
      <c r="T524" s="1346"/>
      <c r="U524" s="1458">
        <f t="shared" si="66"/>
        <v>0</v>
      </c>
      <c r="V524" s="1438" t="str">
        <f>_xlfn.XLOOKUP(事故!$B524,饋線資料表[饋線
代號],饋線資料表[巡修
部門],"找不到",0)</f>
        <v>找不到</v>
      </c>
      <c r="W524" s="1344"/>
      <c r="X524" s="1346"/>
      <c r="Y524" s="1346"/>
      <c r="Z524" s="1827"/>
      <c r="AA524" s="1353"/>
      <c r="AB524" s="1354"/>
    </row>
    <row r="525" spans="1:28" s="1025" customFormat="1" ht="31.15" customHeight="1">
      <c r="A525" s="1844"/>
      <c r="B525" s="1403"/>
      <c r="C525" s="1478"/>
      <c r="D525" s="1404"/>
      <c r="E525" s="1404"/>
      <c r="F525" s="1404"/>
      <c r="G525" s="1405"/>
      <c r="H525" s="1405">
        <f t="shared" si="67"/>
        <v>0</v>
      </c>
      <c r="I525" s="1451" t="str">
        <f>_xlfn.IFNA(VLOOKUP(B525,線名!$A$2:$B$689,2, ),"")</f>
        <v/>
      </c>
      <c r="J525" s="1391" t="str">
        <f>_xlfn.IFNA(VLOOKUP(B525,線名!$A$4:$C$689,3,0 ),"")</f>
        <v/>
      </c>
      <c r="K525" s="1403"/>
      <c r="L525" s="1403"/>
      <c r="M525" s="1403"/>
      <c r="N525" s="1403"/>
      <c r="O525" s="1403"/>
      <c r="P525" s="1452"/>
      <c r="Q525" s="1361" t="str">
        <f t="shared" si="64"/>
        <v/>
      </c>
      <c r="R525" s="1468"/>
      <c r="S525" s="1454" t="str">
        <f>_xlfn.IFNA(VLOOKUP(T525,'69線名'!$K$4:$L$114,2, ),"")</f>
        <v/>
      </c>
      <c r="T525" s="1361"/>
      <c r="U525" s="1455">
        <f t="shared" si="66"/>
        <v>0</v>
      </c>
      <c r="V525" s="1442" t="str">
        <f>_xlfn.XLOOKUP(事故!$B525,饋線資料表[饋線
代號],饋線資料表[巡修
部門],"找不到",0)</f>
        <v>找不到</v>
      </c>
      <c r="W525" s="1359"/>
      <c r="X525" s="1361"/>
      <c r="Y525" s="1361"/>
      <c r="Z525" s="1834"/>
      <c r="AA525" s="1368"/>
      <c r="AB525" s="1369"/>
    </row>
    <row r="526" spans="1:28" s="1025" customFormat="1" ht="31.15" customHeight="1">
      <c r="A526" s="1843"/>
      <c r="B526" s="1372"/>
      <c r="C526" s="1479"/>
      <c r="D526" s="1395"/>
      <c r="E526" s="1395"/>
      <c r="F526" s="1395"/>
      <c r="G526" s="1371"/>
      <c r="H526" s="1371">
        <f t="shared" si="67"/>
        <v>0</v>
      </c>
      <c r="I526" s="1444" t="str">
        <f>_xlfn.IFNA(VLOOKUP(B526,線名!$A$2:$B$689,2, ),"")</f>
        <v/>
      </c>
      <c r="J526" s="1388" t="str">
        <f>_xlfn.IFNA(VLOOKUP(B526,線名!$A$4:$C$689,3,0 ),"")</f>
        <v/>
      </c>
      <c r="K526" s="1372"/>
      <c r="L526" s="1372"/>
      <c r="M526" s="1372"/>
      <c r="N526" s="1372"/>
      <c r="O526" s="1372"/>
      <c r="P526" s="1445"/>
      <c r="Q526" s="1346" t="str">
        <f t="shared" si="64"/>
        <v/>
      </c>
      <c r="R526" s="1466"/>
      <c r="S526" s="1447" t="str">
        <f>_xlfn.IFNA(VLOOKUP(T526,'69線名'!$K$4:$L$114,2, ),"")</f>
        <v/>
      </c>
      <c r="T526" s="1346"/>
      <c r="U526" s="1458">
        <f t="shared" si="66"/>
        <v>0</v>
      </c>
      <c r="V526" s="1438" t="str">
        <f>_xlfn.XLOOKUP(事故!$B526,饋線資料表[饋線
代號],饋線資料表[巡修
部門],"找不到",0)</f>
        <v>找不到</v>
      </c>
      <c r="W526" s="1344"/>
      <c r="X526" s="1346"/>
      <c r="Y526" s="1346"/>
      <c r="Z526" s="1827"/>
      <c r="AA526" s="1353"/>
      <c r="AB526" s="1354"/>
    </row>
    <row r="527" spans="1:28" s="1025" customFormat="1" ht="31.15" customHeight="1">
      <c r="A527" s="1844"/>
      <c r="B527" s="1403"/>
      <c r="C527" s="1478"/>
      <c r="D527" s="1404"/>
      <c r="E527" s="1404"/>
      <c r="F527" s="1404"/>
      <c r="G527" s="1405"/>
      <c r="H527" s="1405">
        <f t="shared" si="67"/>
        <v>0</v>
      </c>
      <c r="I527" s="1451" t="str">
        <f>_xlfn.IFNA(VLOOKUP(B527,線名!$A$2:$B$689,2, ),"")</f>
        <v/>
      </c>
      <c r="J527" s="1391" t="str">
        <f>_xlfn.IFNA(VLOOKUP(B527,線名!$A$4:$C$689,3,0 ),"")</f>
        <v/>
      </c>
      <c r="K527" s="1403"/>
      <c r="L527" s="1403"/>
      <c r="M527" s="1403"/>
      <c r="N527" s="1403"/>
      <c r="O527" s="1403"/>
      <c r="P527" s="1452"/>
      <c r="Q527" s="1361" t="str">
        <f t="shared" si="64"/>
        <v/>
      </c>
      <c r="R527" s="1468"/>
      <c r="S527" s="1454" t="str">
        <f>_xlfn.IFNA(VLOOKUP(T527,'69線名'!$K$4:$L$114,2, ),"")</f>
        <v/>
      </c>
      <c r="T527" s="1361"/>
      <c r="U527" s="1455">
        <f t="shared" si="66"/>
        <v>0</v>
      </c>
      <c r="V527" s="1442" t="str">
        <f>_xlfn.XLOOKUP(事故!$B527,饋線資料表[饋線
代號],饋線資料表[巡修
部門],"找不到",0)</f>
        <v>找不到</v>
      </c>
      <c r="W527" s="1359"/>
      <c r="X527" s="1361"/>
      <c r="Y527" s="1361"/>
      <c r="Z527" s="1834"/>
      <c r="AA527" s="1368"/>
      <c r="AB527" s="1369"/>
    </row>
    <row r="528" spans="1:28" s="1025" customFormat="1" ht="31.15" customHeight="1">
      <c r="A528" s="1843"/>
      <c r="B528" s="1372"/>
      <c r="C528" s="1479"/>
      <c r="D528" s="1395"/>
      <c r="E528" s="1395"/>
      <c r="F528" s="1395"/>
      <c r="G528" s="1371"/>
      <c r="H528" s="1371">
        <f t="shared" si="67"/>
        <v>0</v>
      </c>
      <c r="I528" s="1444" t="str">
        <f>_xlfn.IFNA(VLOOKUP(B528,線名!$A$2:$B$689,2, ),"")</f>
        <v/>
      </c>
      <c r="J528" s="1388" t="str">
        <f>_xlfn.IFNA(VLOOKUP(B528,線名!$A$4:$C$689,3,0 ),"")</f>
        <v/>
      </c>
      <c r="K528" s="1372"/>
      <c r="L528" s="1372"/>
      <c r="M528" s="1372"/>
      <c r="N528" s="1372"/>
      <c r="O528" s="1372"/>
      <c r="P528" s="1445"/>
      <c r="Q528" s="1346" t="str">
        <f t="shared" si="64"/>
        <v/>
      </c>
      <c r="R528" s="1466"/>
      <c r="S528" s="1447" t="str">
        <f>_xlfn.IFNA(VLOOKUP(T528,'69線名'!$K$4:$L$114,2, ),"")</f>
        <v/>
      </c>
      <c r="T528" s="1346"/>
      <c r="U528" s="1458">
        <f t="shared" si="66"/>
        <v>0</v>
      </c>
      <c r="V528" s="1438" t="str">
        <f>_xlfn.XLOOKUP(事故!$B528,饋線資料表[饋線
代號],饋線資料表[巡修
部門],"找不到",0)</f>
        <v>找不到</v>
      </c>
      <c r="W528" s="1344"/>
      <c r="X528" s="1346"/>
      <c r="Y528" s="1346"/>
      <c r="Z528" s="1827"/>
      <c r="AA528" s="1353"/>
      <c r="AB528" s="1354"/>
    </row>
    <row r="529" spans="1:28" s="1025" customFormat="1" ht="31.15" customHeight="1">
      <c r="A529" s="1844"/>
      <c r="B529" s="1403"/>
      <c r="C529" s="1478"/>
      <c r="D529" s="1404"/>
      <c r="E529" s="1404"/>
      <c r="F529" s="1404"/>
      <c r="G529" s="1405"/>
      <c r="H529" s="1405">
        <f t="shared" si="67"/>
        <v>0</v>
      </c>
      <c r="I529" s="1451" t="str">
        <f>_xlfn.IFNA(VLOOKUP(B529,線名!$A$2:$B$689,2, ),"")</f>
        <v/>
      </c>
      <c r="J529" s="1391" t="str">
        <f>_xlfn.IFNA(VLOOKUP(B529,線名!$A$4:$C$689,3,0 ),"")</f>
        <v/>
      </c>
      <c r="K529" s="1403"/>
      <c r="L529" s="1403"/>
      <c r="M529" s="1403"/>
      <c r="N529" s="1403"/>
      <c r="O529" s="1403"/>
      <c r="P529" s="1452"/>
      <c r="Q529" s="1361" t="str">
        <f t="shared" si="64"/>
        <v/>
      </c>
      <c r="R529" s="1468"/>
      <c r="S529" s="1454" t="str">
        <f>_xlfn.IFNA(VLOOKUP(T529,'69線名'!$K$4:$L$114,2, ),"")</f>
        <v/>
      </c>
      <c r="T529" s="1361"/>
      <c r="U529" s="1455">
        <f t="shared" si="66"/>
        <v>0</v>
      </c>
      <c r="V529" s="1442" t="str">
        <f>_xlfn.XLOOKUP(事故!$B529,饋線資料表[饋線
代號],饋線資料表[巡修
部門],"找不到",0)</f>
        <v>找不到</v>
      </c>
      <c r="W529" s="1359"/>
      <c r="X529" s="1361"/>
      <c r="Y529" s="1361"/>
      <c r="Z529" s="1834"/>
      <c r="AA529" s="1368"/>
      <c r="AB529" s="1369"/>
    </row>
    <row r="530" spans="1:28" s="1025" customFormat="1" ht="31.15" customHeight="1">
      <c r="A530" s="1843"/>
      <c r="B530" s="1372"/>
      <c r="C530" s="1479"/>
      <c r="D530" s="1395"/>
      <c r="E530" s="1395"/>
      <c r="F530" s="1395"/>
      <c r="G530" s="1371"/>
      <c r="H530" s="1371">
        <f t="shared" si="67"/>
        <v>0</v>
      </c>
      <c r="I530" s="1444" t="str">
        <f>_xlfn.IFNA(VLOOKUP(B530,線名!$A$2:$B$689,2, ),"")</f>
        <v/>
      </c>
      <c r="J530" s="1388" t="str">
        <f>_xlfn.IFNA(VLOOKUP(B530,線名!$A$4:$C$689,3,0 ),"")</f>
        <v/>
      </c>
      <c r="K530" s="1372"/>
      <c r="L530" s="1372"/>
      <c r="M530" s="1372"/>
      <c r="N530" s="1372"/>
      <c r="O530" s="1372"/>
      <c r="P530" s="1445"/>
      <c r="Q530" s="1346" t="str">
        <f t="shared" si="64"/>
        <v/>
      </c>
      <c r="R530" s="1466"/>
      <c r="S530" s="1447" t="str">
        <f>_xlfn.IFNA(VLOOKUP(T530,'69線名'!$K$4:$L$114,2, ),"")</f>
        <v/>
      </c>
      <c r="T530" s="1346"/>
      <c r="U530" s="1458">
        <f t="shared" si="66"/>
        <v>0</v>
      </c>
      <c r="V530" s="1438" t="str">
        <f>_xlfn.XLOOKUP(事故!$B530,饋線資料表[饋線
代號],饋線資料表[巡修
部門],"找不到",0)</f>
        <v>找不到</v>
      </c>
      <c r="W530" s="1344"/>
      <c r="X530" s="1346"/>
      <c r="Y530" s="1346"/>
      <c r="Z530" s="1827"/>
      <c r="AA530" s="1353"/>
      <c r="AB530" s="1354"/>
    </row>
    <row r="531" spans="1:28" s="1025" customFormat="1" ht="31.15" customHeight="1">
      <c r="A531" s="1844"/>
      <c r="B531" s="1403"/>
      <c r="C531" s="1478"/>
      <c r="D531" s="1404"/>
      <c r="E531" s="1404"/>
      <c r="F531" s="1404"/>
      <c r="G531" s="1405"/>
      <c r="H531" s="1405">
        <f t="shared" si="67"/>
        <v>0</v>
      </c>
      <c r="I531" s="1451" t="str">
        <f>_xlfn.IFNA(VLOOKUP(B531,線名!$A$2:$B$689,2, ),"")</f>
        <v/>
      </c>
      <c r="J531" s="1391" t="str">
        <f>_xlfn.IFNA(VLOOKUP(B531,線名!$A$4:$C$689,3,0 ),"")</f>
        <v/>
      </c>
      <c r="K531" s="1403"/>
      <c r="L531" s="1403"/>
      <c r="M531" s="1403"/>
      <c r="N531" s="1403"/>
      <c r="O531" s="1403"/>
      <c r="P531" s="1452"/>
      <c r="Q531" s="1361" t="str">
        <f t="shared" si="64"/>
        <v/>
      </c>
      <c r="R531" s="1468"/>
      <c r="S531" s="1454" t="str">
        <f>_xlfn.IFNA(VLOOKUP(T531,'69線名'!$K$4:$L$114,2, ),"")</f>
        <v/>
      </c>
      <c r="T531" s="1361"/>
      <c r="U531" s="1455">
        <f t="shared" si="66"/>
        <v>0</v>
      </c>
      <c r="V531" s="1442" t="str">
        <f>_xlfn.XLOOKUP(事故!$B531,饋線資料表[饋線
代號],饋線資料表[巡修
部門],"找不到",0)</f>
        <v>找不到</v>
      </c>
      <c r="W531" s="1359"/>
      <c r="X531" s="1361"/>
      <c r="Y531" s="1361"/>
      <c r="Z531" s="1834"/>
      <c r="AA531" s="1368"/>
      <c r="AB531" s="1369"/>
    </row>
    <row r="532" spans="1:28" s="1025" customFormat="1" ht="31.15" customHeight="1">
      <c r="A532" s="1843"/>
      <c r="B532" s="1372"/>
      <c r="C532" s="1479"/>
      <c r="D532" s="1395"/>
      <c r="E532" s="1395"/>
      <c r="F532" s="1395"/>
      <c r="G532" s="1371"/>
      <c r="H532" s="1371">
        <f t="shared" si="67"/>
        <v>0</v>
      </c>
      <c r="I532" s="1444" t="str">
        <f>_xlfn.IFNA(VLOOKUP(B532,線名!$A$2:$B$689,2, ),"")</f>
        <v/>
      </c>
      <c r="J532" s="1388" t="str">
        <f>_xlfn.IFNA(VLOOKUP(B532,線名!$A$4:$C$689,3,0 ),"")</f>
        <v/>
      </c>
      <c r="K532" s="1372"/>
      <c r="L532" s="1372"/>
      <c r="M532" s="1372"/>
      <c r="N532" s="1372"/>
      <c r="O532" s="1372"/>
      <c r="P532" s="1445"/>
      <c r="Q532" s="1346" t="str">
        <f t="shared" si="64"/>
        <v/>
      </c>
      <c r="R532" s="1466"/>
      <c r="S532" s="1447" t="str">
        <f>_xlfn.IFNA(VLOOKUP(T532,'69線名'!$K$4:$L$114,2, ),"")</f>
        <v/>
      </c>
      <c r="T532" s="1346"/>
      <c r="U532" s="1458">
        <f t="shared" si="66"/>
        <v>0</v>
      </c>
      <c r="V532" s="1438" t="str">
        <f>_xlfn.XLOOKUP(事故!$B532,饋線資料表[饋線
代號],饋線資料表[巡修
部門],"找不到",0)</f>
        <v>找不到</v>
      </c>
      <c r="W532" s="1344"/>
      <c r="X532" s="1346"/>
      <c r="Y532" s="1346"/>
      <c r="Z532" s="1827"/>
      <c r="AA532" s="1353"/>
      <c r="AB532" s="1354"/>
    </row>
    <row r="533" spans="1:28" s="1025" customFormat="1" ht="31.15" customHeight="1">
      <c r="A533" s="1844"/>
      <c r="B533" s="1403"/>
      <c r="C533" s="1478"/>
      <c r="D533" s="1404"/>
      <c r="E533" s="1404"/>
      <c r="F533" s="1404"/>
      <c r="G533" s="1405"/>
      <c r="H533" s="1405">
        <f t="shared" si="67"/>
        <v>0</v>
      </c>
      <c r="I533" s="1451" t="str">
        <f>_xlfn.IFNA(VLOOKUP(B533,線名!$A$2:$B$689,2, ),"")</f>
        <v/>
      </c>
      <c r="J533" s="1391" t="str">
        <f>_xlfn.IFNA(VLOOKUP(B533,線名!$A$4:$C$689,3,0 ),"")</f>
        <v/>
      </c>
      <c r="K533" s="1403"/>
      <c r="L533" s="1403"/>
      <c r="M533" s="1403"/>
      <c r="N533" s="1403"/>
      <c r="O533" s="1403"/>
      <c r="P533" s="1452"/>
      <c r="Q533" s="1361" t="str">
        <f t="shared" ref="Q533:Q596" si="68">IF(SUM(L533:M533)=0,"",SUM(L533:M533))</f>
        <v/>
      </c>
      <c r="R533" s="1468"/>
      <c r="S533" s="1454" t="str">
        <f>_xlfn.IFNA(VLOOKUP(T533,'69線名'!$K$4:$L$114,2, ),"")</f>
        <v/>
      </c>
      <c r="T533" s="1361"/>
      <c r="U533" s="1455">
        <f t="shared" si="66"/>
        <v>0</v>
      </c>
      <c r="V533" s="1442" t="str">
        <f>_xlfn.XLOOKUP(事故!$B533,饋線資料表[饋線
代號],饋線資料表[巡修
部門],"找不到",0)</f>
        <v>找不到</v>
      </c>
      <c r="W533" s="1359"/>
      <c r="X533" s="1361"/>
      <c r="Y533" s="1361"/>
      <c r="Z533" s="1834"/>
      <c r="AA533" s="1368"/>
      <c r="AB533" s="1369"/>
    </row>
    <row r="534" spans="1:28" s="1025" customFormat="1" ht="31.15" customHeight="1">
      <c r="A534" s="1843"/>
      <c r="B534" s="1372"/>
      <c r="C534" s="1479"/>
      <c r="D534" s="1395"/>
      <c r="E534" s="1395"/>
      <c r="F534" s="1395"/>
      <c r="G534" s="1371"/>
      <c r="H534" s="1371">
        <f t="shared" si="67"/>
        <v>0</v>
      </c>
      <c r="I534" s="1444" t="str">
        <f>_xlfn.IFNA(VLOOKUP(B534,線名!$A$2:$B$689,2, ),"")</f>
        <v/>
      </c>
      <c r="J534" s="1388" t="str">
        <f>_xlfn.IFNA(VLOOKUP(B534,線名!$A$4:$C$689,3,0 ),"")</f>
        <v/>
      </c>
      <c r="K534" s="1372"/>
      <c r="L534" s="1372"/>
      <c r="M534" s="1372"/>
      <c r="N534" s="1372"/>
      <c r="O534" s="1372"/>
      <c r="P534" s="1445"/>
      <c r="Q534" s="1346" t="str">
        <f t="shared" si="68"/>
        <v/>
      </c>
      <c r="R534" s="1466"/>
      <c r="S534" s="1447" t="str">
        <f>_xlfn.IFNA(VLOOKUP(T534,'69線名'!$K$4:$L$114,2, ),"")</f>
        <v/>
      </c>
      <c r="T534" s="1346"/>
      <c r="U534" s="1458">
        <f t="shared" si="66"/>
        <v>0</v>
      </c>
      <c r="V534" s="1438" t="str">
        <f>_xlfn.XLOOKUP(事故!$B534,饋線資料表[饋線
代號],饋線資料表[巡修
部門],"找不到",0)</f>
        <v>找不到</v>
      </c>
      <c r="W534" s="1344"/>
      <c r="X534" s="1346"/>
      <c r="Y534" s="1346"/>
      <c r="Z534" s="1827"/>
      <c r="AA534" s="1353"/>
      <c r="AB534" s="1354"/>
    </row>
    <row r="535" spans="1:28" s="1025" customFormat="1" ht="31.15" customHeight="1">
      <c r="A535" s="1844"/>
      <c r="B535" s="1403"/>
      <c r="C535" s="1478"/>
      <c r="D535" s="1404"/>
      <c r="E535" s="1404"/>
      <c r="F535" s="1404"/>
      <c r="G535" s="1405"/>
      <c r="H535" s="1405">
        <f t="shared" si="67"/>
        <v>0</v>
      </c>
      <c r="I535" s="1451" t="str">
        <f>_xlfn.IFNA(VLOOKUP(B535,線名!$A$2:$B$689,2, ),"")</f>
        <v/>
      </c>
      <c r="J535" s="1391" t="str">
        <f>_xlfn.IFNA(VLOOKUP(B535,線名!$A$4:$C$689,3,0 ),"")</f>
        <v/>
      </c>
      <c r="K535" s="1403"/>
      <c r="L535" s="1403"/>
      <c r="M535" s="1403"/>
      <c r="N535" s="1403"/>
      <c r="O535" s="1403"/>
      <c r="P535" s="1452"/>
      <c r="Q535" s="1361" t="str">
        <f t="shared" si="68"/>
        <v/>
      </c>
      <c r="R535" s="1468"/>
      <c r="S535" s="1454" t="str">
        <f>_xlfn.IFNA(VLOOKUP(T535,'69線名'!$K$4:$L$114,2, ),"")</f>
        <v/>
      </c>
      <c r="T535" s="1361"/>
      <c r="U535" s="1455">
        <f t="shared" si="66"/>
        <v>0</v>
      </c>
      <c r="V535" s="1442" t="str">
        <f>_xlfn.XLOOKUP(事故!$B535,饋線資料表[饋線
代號],饋線資料表[巡修
部門],"找不到",0)</f>
        <v>找不到</v>
      </c>
      <c r="W535" s="1359"/>
      <c r="X535" s="1361"/>
      <c r="Y535" s="1361"/>
      <c r="Z535" s="1834"/>
      <c r="AA535" s="1368"/>
      <c r="AB535" s="1369"/>
    </row>
    <row r="536" spans="1:28" s="1025" customFormat="1" ht="31.15" customHeight="1">
      <c r="A536" s="1843"/>
      <c r="B536" s="1372"/>
      <c r="C536" s="1479"/>
      <c r="D536" s="1395"/>
      <c r="E536" s="1395"/>
      <c r="F536" s="1395"/>
      <c r="G536" s="1371"/>
      <c r="H536" s="1371">
        <f t="shared" si="67"/>
        <v>0</v>
      </c>
      <c r="I536" s="1444" t="str">
        <f>_xlfn.IFNA(VLOOKUP(B536,線名!$A$2:$B$689,2, ),"")</f>
        <v/>
      </c>
      <c r="J536" s="1388" t="str">
        <f>_xlfn.IFNA(VLOOKUP(B536,線名!$A$4:$C$689,3,0 ),"")</f>
        <v/>
      </c>
      <c r="K536" s="1372"/>
      <c r="L536" s="1372"/>
      <c r="M536" s="1372"/>
      <c r="N536" s="1372"/>
      <c r="O536" s="1372"/>
      <c r="P536" s="1445"/>
      <c r="Q536" s="1346" t="str">
        <f t="shared" si="68"/>
        <v/>
      </c>
      <c r="R536" s="1466"/>
      <c r="S536" s="1447" t="str">
        <f>_xlfn.IFNA(VLOOKUP(T536,'69線名'!$K$4:$L$114,2, ),"")</f>
        <v/>
      </c>
      <c r="T536" s="1346"/>
      <c r="U536" s="1458">
        <f t="shared" si="66"/>
        <v>0</v>
      </c>
      <c r="V536" s="1438" t="str">
        <f>_xlfn.XLOOKUP(事故!$B536,饋線資料表[饋線
代號],饋線資料表[巡修
部門],"找不到",0)</f>
        <v>找不到</v>
      </c>
      <c r="W536" s="1344"/>
      <c r="X536" s="1346"/>
      <c r="Y536" s="1346"/>
      <c r="Z536" s="1827"/>
      <c r="AA536" s="1353"/>
      <c r="AB536" s="1354"/>
    </row>
    <row r="537" spans="1:28" s="1025" customFormat="1" ht="31.15" customHeight="1">
      <c r="A537" s="1844"/>
      <c r="B537" s="1403"/>
      <c r="C537" s="1478"/>
      <c r="D537" s="1404"/>
      <c r="E537" s="1404"/>
      <c r="F537" s="1404"/>
      <c r="G537" s="1405"/>
      <c r="H537" s="1405">
        <f t="shared" si="67"/>
        <v>0</v>
      </c>
      <c r="I537" s="1451" t="str">
        <f>_xlfn.IFNA(VLOOKUP(B537,線名!$A$2:$B$689,2, ),"")</f>
        <v/>
      </c>
      <c r="J537" s="1391" t="str">
        <f>_xlfn.IFNA(VLOOKUP(B537,線名!$A$4:$C$689,3,0 ),"")</f>
        <v/>
      </c>
      <c r="K537" s="1403"/>
      <c r="L537" s="1403"/>
      <c r="M537" s="1403"/>
      <c r="N537" s="1403"/>
      <c r="O537" s="1403"/>
      <c r="P537" s="1452"/>
      <c r="Q537" s="1361" t="str">
        <f t="shared" si="68"/>
        <v/>
      </c>
      <c r="R537" s="1468"/>
      <c r="S537" s="1454" t="str">
        <f>_xlfn.IFNA(VLOOKUP(T537,'69線名'!$K$4:$L$114,2, ),"")</f>
        <v/>
      </c>
      <c r="T537" s="1361"/>
      <c r="U537" s="1455">
        <f t="shared" si="66"/>
        <v>0</v>
      </c>
      <c r="V537" s="1442" t="str">
        <f>_xlfn.XLOOKUP(事故!$B537,饋線資料表[饋線
代號],饋線資料表[巡修
部門],"找不到",0)</f>
        <v>找不到</v>
      </c>
      <c r="W537" s="1359"/>
      <c r="X537" s="1361"/>
      <c r="Y537" s="1361"/>
      <c r="Z537" s="1834"/>
      <c r="AA537" s="1368"/>
      <c r="AB537" s="1369"/>
    </row>
    <row r="538" spans="1:28" s="1025" customFormat="1" ht="31.15" customHeight="1">
      <c r="A538" s="1843"/>
      <c r="B538" s="1372"/>
      <c r="C538" s="1479"/>
      <c r="D538" s="1395"/>
      <c r="E538" s="1395"/>
      <c r="F538" s="1395"/>
      <c r="G538" s="1371"/>
      <c r="H538" s="1371">
        <f t="shared" si="67"/>
        <v>0</v>
      </c>
      <c r="I538" s="1444" t="str">
        <f>_xlfn.IFNA(VLOOKUP(B538,線名!$A$2:$B$689,2, ),"")</f>
        <v/>
      </c>
      <c r="J538" s="1388" t="str">
        <f>_xlfn.IFNA(VLOOKUP(B538,線名!$A$4:$C$689,3,0 ),"")</f>
        <v/>
      </c>
      <c r="K538" s="1372"/>
      <c r="L538" s="1372"/>
      <c r="M538" s="1372"/>
      <c r="N538" s="1372"/>
      <c r="O538" s="1372"/>
      <c r="P538" s="1445"/>
      <c r="Q538" s="1346" t="str">
        <f t="shared" si="68"/>
        <v/>
      </c>
      <c r="R538" s="1466"/>
      <c r="S538" s="1447" t="str">
        <f>_xlfn.IFNA(VLOOKUP(T538,'69線名'!$K$4:$L$114,2, ),"")</f>
        <v/>
      </c>
      <c r="T538" s="1346"/>
      <c r="U538" s="1458">
        <f t="shared" si="66"/>
        <v>0</v>
      </c>
      <c r="V538" s="1438" t="str">
        <f>_xlfn.XLOOKUP(事故!$B538,饋線資料表[饋線
代號],饋線資料表[巡修
部門],"找不到",0)</f>
        <v>找不到</v>
      </c>
      <c r="W538" s="1344"/>
      <c r="X538" s="1346"/>
      <c r="Y538" s="1346"/>
      <c r="Z538" s="1827"/>
      <c r="AA538" s="1353"/>
      <c r="AB538" s="1354"/>
    </row>
    <row r="539" spans="1:28" s="1025" customFormat="1" ht="31.15" customHeight="1">
      <c r="A539" s="1844"/>
      <c r="B539" s="1403"/>
      <c r="C539" s="1478"/>
      <c r="D539" s="1404"/>
      <c r="E539" s="1404"/>
      <c r="F539" s="1404"/>
      <c r="G539" s="1405"/>
      <c r="H539" s="1405">
        <f t="shared" ref="H539:H619" si="69">G539*U539</f>
        <v>0</v>
      </c>
      <c r="I539" s="1451" t="str">
        <f>_xlfn.IFNA(VLOOKUP(B539,線名!$A$2:$B$689,2, ),"")</f>
        <v/>
      </c>
      <c r="J539" s="1391" t="str">
        <f>_xlfn.IFNA(VLOOKUP(B539,線名!$A$4:$C$689,3,0 ),"")</f>
        <v/>
      </c>
      <c r="K539" s="1403"/>
      <c r="L539" s="1403"/>
      <c r="M539" s="1403"/>
      <c r="N539" s="1403"/>
      <c r="O539" s="1403"/>
      <c r="P539" s="1452"/>
      <c r="Q539" s="1361" t="str">
        <f t="shared" si="68"/>
        <v/>
      </c>
      <c r="R539" s="1468"/>
      <c r="S539" s="1454" t="str">
        <f>_xlfn.IFNA(VLOOKUP(T539,'69線名'!$K$4:$L$114,2, ),"")</f>
        <v/>
      </c>
      <c r="T539" s="1361"/>
      <c r="U539" s="1455">
        <f t="shared" si="66"/>
        <v>0</v>
      </c>
      <c r="V539" s="1442" t="str">
        <f>_xlfn.XLOOKUP(事故!$B539,饋線資料表[饋線
代號],饋線資料表[巡修
部門],"找不到",0)</f>
        <v>找不到</v>
      </c>
      <c r="W539" s="1359"/>
      <c r="X539" s="1361"/>
      <c r="Y539" s="1361"/>
      <c r="Z539" s="1834"/>
      <c r="AA539" s="1368"/>
      <c r="AB539" s="1369"/>
    </row>
    <row r="540" spans="1:28" s="1025" customFormat="1" ht="31.15" customHeight="1">
      <c r="A540" s="1843"/>
      <c r="B540" s="1372"/>
      <c r="C540" s="1479"/>
      <c r="D540" s="1395"/>
      <c r="E540" s="1395"/>
      <c r="F540" s="1395"/>
      <c r="G540" s="1371"/>
      <c r="H540" s="1371">
        <f t="shared" ref="H540:H583" si="70">G540*U540</f>
        <v>0</v>
      </c>
      <c r="I540" s="1444" t="str">
        <f>_xlfn.IFNA(VLOOKUP(B540,線名!$A$2:$B$689,2, ),"")</f>
        <v/>
      </c>
      <c r="J540" s="1388" t="str">
        <f>_xlfn.IFNA(VLOOKUP(B540,線名!$A$4:$C$689,3,0 ),"")</f>
        <v/>
      </c>
      <c r="K540" s="1372"/>
      <c r="L540" s="1372"/>
      <c r="M540" s="1372"/>
      <c r="N540" s="1372"/>
      <c r="O540" s="1372"/>
      <c r="P540" s="1445"/>
      <c r="Q540" s="1346" t="str">
        <f t="shared" si="68"/>
        <v/>
      </c>
      <c r="R540" s="1466"/>
      <c r="S540" s="1447" t="str">
        <f>_xlfn.IFNA(VLOOKUP(T540,'69線名'!$K$4:$L$114,2, ),"")</f>
        <v/>
      </c>
      <c r="T540" s="1346"/>
      <c r="U540" s="1458">
        <f t="shared" si="66"/>
        <v>0</v>
      </c>
      <c r="V540" s="1438" t="str">
        <f>_xlfn.XLOOKUP(事故!$B540,饋線資料表[饋線
代號],饋線資料表[巡修
部門],"找不到",0)</f>
        <v>找不到</v>
      </c>
      <c r="W540" s="1344"/>
      <c r="X540" s="1346"/>
      <c r="Y540" s="1346"/>
      <c r="Z540" s="1827"/>
      <c r="AA540" s="1353"/>
      <c r="AB540" s="1354"/>
    </row>
    <row r="541" spans="1:28" s="1025" customFormat="1" ht="31.15" customHeight="1">
      <c r="A541" s="1844"/>
      <c r="B541" s="1403"/>
      <c r="C541" s="1478"/>
      <c r="D541" s="1404"/>
      <c r="E541" s="1404"/>
      <c r="F541" s="1404"/>
      <c r="G541" s="1405"/>
      <c r="H541" s="1405">
        <f t="shared" si="70"/>
        <v>0</v>
      </c>
      <c r="I541" s="1451" t="str">
        <f>_xlfn.IFNA(VLOOKUP(B541,線名!$A$2:$B$689,2, ),"")</f>
        <v/>
      </c>
      <c r="J541" s="1391" t="str">
        <f>_xlfn.IFNA(VLOOKUP(B541,線名!$A$4:$C$689,3,0 ),"")</f>
        <v/>
      </c>
      <c r="K541" s="1403"/>
      <c r="L541" s="1403"/>
      <c r="M541" s="1403"/>
      <c r="N541" s="1403"/>
      <c r="O541" s="1403"/>
      <c r="P541" s="1452"/>
      <c r="Q541" s="1361" t="str">
        <f t="shared" si="68"/>
        <v/>
      </c>
      <c r="R541" s="1468"/>
      <c r="S541" s="1454" t="str">
        <f>_xlfn.IFNA(VLOOKUP(T541,'69線名'!$K$4:$L$114,2, ),"")</f>
        <v/>
      </c>
      <c r="T541" s="1361"/>
      <c r="U541" s="1455">
        <f t="shared" si="66"/>
        <v>0</v>
      </c>
      <c r="V541" s="1442" t="str">
        <f>_xlfn.XLOOKUP(事故!$B541,饋線資料表[饋線
代號],饋線資料表[巡修
部門],"找不到",0)</f>
        <v>找不到</v>
      </c>
      <c r="W541" s="1359"/>
      <c r="X541" s="1361"/>
      <c r="Y541" s="1361"/>
      <c r="Z541" s="1834"/>
      <c r="AA541" s="1368"/>
      <c r="AB541" s="1369"/>
    </row>
    <row r="542" spans="1:28" s="1025" customFormat="1" ht="31.15" customHeight="1">
      <c r="A542" s="1843"/>
      <c r="B542" s="1372"/>
      <c r="C542" s="1479"/>
      <c r="D542" s="1395"/>
      <c r="E542" s="1395"/>
      <c r="F542" s="1395"/>
      <c r="G542" s="1371"/>
      <c r="H542" s="1371">
        <f t="shared" si="70"/>
        <v>0</v>
      </c>
      <c r="I542" s="1444" t="str">
        <f>_xlfn.IFNA(VLOOKUP(B542,線名!$A$2:$B$689,2, ),"")</f>
        <v/>
      </c>
      <c r="J542" s="1388" t="str">
        <f>_xlfn.IFNA(VLOOKUP(B542,線名!$A$4:$C$689,3,0 ),"")</f>
        <v/>
      </c>
      <c r="K542" s="1372"/>
      <c r="L542" s="1372"/>
      <c r="M542" s="1372"/>
      <c r="N542" s="1372"/>
      <c r="O542" s="1372"/>
      <c r="P542" s="1445"/>
      <c r="Q542" s="1346" t="str">
        <f t="shared" si="68"/>
        <v/>
      </c>
      <c r="R542" s="1466"/>
      <c r="S542" s="1447" t="str">
        <f>_xlfn.IFNA(VLOOKUP(T542,'69線名'!$K$4:$L$114,2, ),"")</f>
        <v/>
      </c>
      <c r="T542" s="1346"/>
      <c r="U542" s="1458">
        <f t="shared" si="66"/>
        <v>0</v>
      </c>
      <c r="V542" s="1438" t="str">
        <f>_xlfn.XLOOKUP(事故!$B542,饋線資料表[饋線
代號],饋線資料表[巡修
部門],"找不到",0)</f>
        <v>找不到</v>
      </c>
      <c r="W542" s="1344"/>
      <c r="X542" s="1346"/>
      <c r="Y542" s="1346"/>
      <c r="Z542" s="1827"/>
      <c r="AA542" s="1353"/>
      <c r="AB542" s="1354"/>
    </row>
    <row r="543" spans="1:28" s="1025" customFormat="1" ht="31.15" customHeight="1">
      <c r="A543" s="1844"/>
      <c r="B543" s="1403"/>
      <c r="C543" s="1478"/>
      <c r="D543" s="1404"/>
      <c r="E543" s="1404"/>
      <c r="F543" s="1404"/>
      <c r="G543" s="1405"/>
      <c r="H543" s="1405">
        <f t="shared" si="70"/>
        <v>0</v>
      </c>
      <c r="I543" s="1451" t="str">
        <f>_xlfn.IFNA(VLOOKUP(B543,線名!$A$2:$B$689,2, ),"")</f>
        <v/>
      </c>
      <c r="J543" s="1391" t="str">
        <f>_xlfn.IFNA(VLOOKUP(B543,線名!$A$4:$C$689,3,0 ),"")</f>
        <v/>
      </c>
      <c r="K543" s="1403"/>
      <c r="L543" s="1403"/>
      <c r="M543" s="1403"/>
      <c r="N543" s="1403"/>
      <c r="O543" s="1403"/>
      <c r="P543" s="1452"/>
      <c r="Q543" s="1361" t="str">
        <f t="shared" si="68"/>
        <v/>
      </c>
      <c r="R543" s="1468"/>
      <c r="S543" s="1454" t="str">
        <f>_xlfn.IFNA(VLOOKUP(T543,'69線名'!$K$4:$L$114,2, ),"")</f>
        <v/>
      </c>
      <c r="T543" s="1361"/>
      <c r="U543" s="1455">
        <f t="shared" si="66"/>
        <v>0</v>
      </c>
      <c r="V543" s="1442" t="str">
        <f>_xlfn.XLOOKUP(事故!$B543,饋線資料表[饋線
代號],饋線資料表[巡修
部門],"找不到",0)</f>
        <v>找不到</v>
      </c>
      <c r="W543" s="1359"/>
      <c r="X543" s="1361"/>
      <c r="Y543" s="1361"/>
      <c r="Z543" s="1834"/>
      <c r="AA543" s="1368"/>
      <c r="AB543" s="1369"/>
    </row>
    <row r="544" spans="1:28" s="1025" customFormat="1" ht="31.15" customHeight="1">
      <c r="A544" s="1843"/>
      <c r="B544" s="1372"/>
      <c r="C544" s="1479"/>
      <c r="D544" s="1395"/>
      <c r="E544" s="1395"/>
      <c r="F544" s="1395"/>
      <c r="G544" s="1371"/>
      <c r="H544" s="1371">
        <f t="shared" si="70"/>
        <v>0</v>
      </c>
      <c r="I544" s="1444" t="str">
        <f>_xlfn.IFNA(VLOOKUP(B544,線名!$A$2:$B$689,2, ),"")</f>
        <v/>
      </c>
      <c r="J544" s="1388" t="str">
        <f>_xlfn.IFNA(VLOOKUP(B544,線名!$A$4:$C$689,3,0 ),"")</f>
        <v/>
      </c>
      <c r="K544" s="1372"/>
      <c r="L544" s="1372"/>
      <c r="M544" s="1372"/>
      <c r="N544" s="1372"/>
      <c r="O544" s="1372"/>
      <c r="P544" s="1445"/>
      <c r="Q544" s="1346" t="str">
        <f t="shared" si="68"/>
        <v/>
      </c>
      <c r="R544" s="1466"/>
      <c r="S544" s="1447" t="str">
        <f>_xlfn.IFNA(VLOOKUP(T544,'69線名'!$K$4:$L$114,2, ),"")</f>
        <v/>
      </c>
      <c r="T544" s="1346"/>
      <c r="U544" s="1458">
        <f t="shared" si="66"/>
        <v>0</v>
      </c>
      <c r="V544" s="1438" t="str">
        <f>_xlfn.XLOOKUP(事故!$B544,饋線資料表[饋線
代號],饋線資料表[巡修
部門],"找不到",0)</f>
        <v>找不到</v>
      </c>
      <c r="W544" s="1344"/>
      <c r="X544" s="1346"/>
      <c r="Y544" s="1346"/>
      <c r="Z544" s="1827"/>
      <c r="AA544" s="1353"/>
      <c r="AB544" s="1354"/>
    </row>
    <row r="545" spans="1:28" s="1025" customFormat="1" ht="31.15" customHeight="1">
      <c r="A545" s="1844"/>
      <c r="B545" s="1403"/>
      <c r="C545" s="1478"/>
      <c r="D545" s="1404"/>
      <c r="E545" s="1404"/>
      <c r="F545" s="1404"/>
      <c r="G545" s="1405"/>
      <c r="H545" s="1405">
        <f t="shared" si="70"/>
        <v>0</v>
      </c>
      <c r="I545" s="1451" t="str">
        <f>_xlfn.IFNA(VLOOKUP(B545,線名!$A$2:$B$689,2, ),"")</f>
        <v/>
      </c>
      <c r="J545" s="1391" t="str">
        <f>_xlfn.IFNA(VLOOKUP(B545,線名!$A$4:$C$689,3,0 ),"")</f>
        <v/>
      </c>
      <c r="K545" s="1403"/>
      <c r="L545" s="1403"/>
      <c r="M545" s="1403"/>
      <c r="N545" s="1403"/>
      <c r="O545" s="1403"/>
      <c r="P545" s="1452"/>
      <c r="Q545" s="1361" t="str">
        <f t="shared" si="68"/>
        <v/>
      </c>
      <c r="R545" s="1468"/>
      <c r="S545" s="1454" t="str">
        <f>_xlfn.IFNA(VLOOKUP(T545,'69線名'!$K$4:$L$114,2, ),"")</f>
        <v/>
      </c>
      <c r="T545" s="1361"/>
      <c r="U545" s="1455">
        <f t="shared" si="66"/>
        <v>0</v>
      </c>
      <c r="V545" s="1442" t="str">
        <f>_xlfn.XLOOKUP(事故!$B545,饋線資料表[饋線
代號],饋線資料表[巡修
部門],"找不到",0)</f>
        <v>找不到</v>
      </c>
      <c r="W545" s="1359"/>
      <c r="X545" s="1361"/>
      <c r="Y545" s="1361"/>
      <c r="Z545" s="1834"/>
      <c r="AA545" s="1368"/>
      <c r="AB545" s="1369"/>
    </row>
    <row r="546" spans="1:28" s="1025" customFormat="1" ht="31.15" customHeight="1">
      <c r="A546" s="1843"/>
      <c r="B546" s="1372"/>
      <c r="C546" s="1479"/>
      <c r="D546" s="1395"/>
      <c r="E546" s="1395"/>
      <c r="F546" s="1395"/>
      <c r="G546" s="1371"/>
      <c r="H546" s="1371">
        <f t="shared" si="70"/>
        <v>0</v>
      </c>
      <c r="I546" s="1444" t="str">
        <f>_xlfn.IFNA(VLOOKUP(B546,線名!$A$2:$B$689,2, ),"")</f>
        <v/>
      </c>
      <c r="J546" s="1388" t="str">
        <f>_xlfn.IFNA(VLOOKUP(B546,線名!$A$4:$C$689,3,0 ),"")</f>
        <v/>
      </c>
      <c r="K546" s="1372"/>
      <c r="L546" s="1372"/>
      <c r="M546" s="1372"/>
      <c r="N546" s="1372"/>
      <c r="O546" s="1372"/>
      <c r="P546" s="1445"/>
      <c r="Q546" s="1346" t="str">
        <f t="shared" si="68"/>
        <v/>
      </c>
      <c r="R546" s="1466"/>
      <c r="S546" s="1447" t="str">
        <f>_xlfn.IFNA(VLOOKUP(T546,'69線名'!$K$4:$L$114,2, ),"")</f>
        <v/>
      </c>
      <c r="T546" s="1346"/>
      <c r="U546" s="1458">
        <f t="shared" si="66"/>
        <v>0</v>
      </c>
      <c r="V546" s="1438" t="str">
        <f>_xlfn.XLOOKUP(事故!$B546,饋線資料表[饋線
代號],饋線資料表[巡修
部門],"找不到",0)</f>
        <v>找不到</v>
      </c>
      <c r="W546" s="1344"/>
      <c r="X546" s="1346"/>
      <c r="Y546" s="1346"/>
      <c r="Z546" s="1827"/>
      <c r="AA546" s="1353"/>
      <c r="AB546" s="1354"/>
    </row>
    <row r="547" spans="1:28" s="1025" customFormat="1" ht="31.15" customHeight="1">
      <c r="A547" s="1844"/>
      <c r="B547" s="1403"/>
      <c r="C547" s="1478"/>
      <c r="D547" s="1404"/>
      <c r="E547" s="1404"/>
      <c r="F547" s="1404"/>
      <c r="G547" s="1405"/>
      <c r="H547" s="1405">
        <f t="shared" si="70"/>
        <v>0</v>
      </c>
      <c r="I547" s="1451" t="str">
        <f>_xlfn.IFNA(VLOOKUP(B547,線名!$A$2:$B$689,2, ),"")</f>
        <v/>
      </c>
      <c r="J547" s="1391" t="str">
        <f>_xlfn.IFNA(VLOOKUP(B547,線名!$A$4:$C$689,3,0 ),"")</f>
        <v/>
      </c>
      <c r="K547" s="1403"/>
      <c r="L547" s="1403"/>
      <c r="M547" s="1403"/>
      <c r="N547" s="1403"/>
      <c r="O547" s="1403"/>
      <c r="P547" s="1452"/>
      <c r="Q547" s="1361" t="str">
        <f t="shared" si="68"/>
        <v/>
      </c>
      <c r="R547" s="1468"/>
      <c r="S547" s="1454" t="str">
        <f>_xlfn.IFNA(VLOOKUP(T547,'69線名'!$K$4:$L$114,2, ),"")</f>
        <v/>
      </c>
      <c r="T547" s="1361"/>
      <c r="U547" s="1455">
        <f t="shared" si="66"/>
        <v>0</v>
      </c>
      <c r="V547" s="1442" t="str">
        <f>_xlfn.XLOOKUP(事故!$B547,饋線資料表[饋線
代號],饋線資料表[巡修
部門],"找不到",0)</f>
        <v>找不到</v>
      </c>
      <c r="W547" s="1359"/>
      <c r="X547" s="1361"/>
      <c r="Y547" s="1361"/>
      <c r="Z547" s="1834"/>
      <c r="AA547" s="1368"/>
      <c r="AB547" s="1369"/>
    </row>
    <row r="548" spans="1:28" s="1025" customFormat="1" ht="31.15" customHeight="1">
      <c r="A548" s="1843"/>
      <c r="B548" s="1372"/>
      <c r="C548" s="1479"/>
      <c r="D548" s="1395"/>
      <c r="E548" s="1395"/>
      <c r="F548" s="1395"/>
      <c r="G548" s="1371"/>
      <c r="H548" s="1371">
        <f t="shared" si="70"/>
        <v>0</v>
      </c>
      <c r="I548" s="1444" t="str">
        <f>_xlfn.IFNA(VLOOKUP(B548,線名!$A$2:$B$689,2, ),"")</f>
        <v/>
      </c>
      <c r="J548" s="1388" t="str">
        <f>_xlfn.IFNA(VLOOKUP(B548,線名!$A$4:$C$689,3,0 ),"")</f>
        <v/>
      </c>
      <c r="K548" s="1372"/>
      <c r="L548" s="1372"/>
      <c r="M548" s="1372"/>
      <c r="N548" s="1372"/>
      <c r="O548" s="1372"/>
      <c r="P548" s="1445"/>
      <c r="Q548" s="1346" t="str">
        <f t="shared" si="68"/>
        <v/>
      </c>
      <c r="R548" s="1466"/>
      <c r="S548" s="1447" t="str">
        <f>_xlfn.IFNA(VLOOKUP(T548,'69線名'!$K$4:$L$114,2, ),"")</f>
        <v/>
      </c>
      <c r="T548" s="1346"/>
      <c r="U548" s="1458">
        <f t="shared" si="66"/>
        <v>0</v>
      </c>
      <c r="V548" s="1438" t="str">
        <f>_xlfn.XLOOKUP(事故!$B548,饋線資料表[饋線
代號],饋線資料表[巡修
部門],"找不到",0)</f>
        <v>找不到</v>
      </c>
      <c r="W548" s="1344"/>
      <c r="X548" s="1346"/>
      <c r="Y548" s="1346"/>
      <c r="Z548" s="1827"/>
      <c r="AA548" s="1353"/>
      <c r="AB548" s="1354"/>
    </row>
    <row r="549" spans="1:28" s="1025" customFormat="1" ht="31.15" customHeight="1">
      <c r="A549" s="1844"/>
      <c r="B549" s="1403"/>
      <c r="C549" s="1478"/>
      <c r="D549" s="1404"/>
      <c r="E549" s="1404"/>
      <c r="F549" s="1404"/>
      <c r="G549" s="1405"/>
      <c r="H549" s="1405">
        <f t="shared" si="70"/>
        <v>0</v>
      </c>
      <c r="I549" s="1451" t="str">
        <f>_xlfn.IFNA(VLOOKUP(B549,線名!$A$2:$B$689,2, ),"")</f>
        <v/>
      </c>
      <c r="J549" s="1391" t="str">
        <f>_xlfn.IFNA(VLOOKUP(B549,線名!$A$4:$C$689,3,0 ),"")</f>
        <v/>
      </c>
      <c r="K549" s="1403"/>
      <c r="L549" s="1403"/>
      <c r="M549" s="1403"/>
      <c r="N549" s="1403"/>
      <c r="O549" s="1403"/>
      <c r="P549" s="1452"/>
      <c r="Q549" s="1361" t="str">
        <f t="shared" si="68"/>
        <v/>
      </c>
      <c r="R549" s="1468"/>
      <c r="S549" s="1454" t="str">
        <f>_xlfn.IFNA(VLOOKUP(T549,'69線名'!$K$4:$L$114,2, ),"")</f>
        <v/>
      </c>
      <c r="T549" s="1361"/>
      <c r="U549" s="1455">
        <f t="shared" si="66"/>
        <v>0</v>
      </c>
      <c r="V549" s="1442" t="str">
        <f>_xlfn.XLOOKUP(事故!$B549,饋線資料表[饋線
代號],饋線資料表[巡修
部門],"找不到",0)</f>
        <v>找不到</v>
      </c>
      <c r="W549" s="1359"/>
      <c r="X549" s="1361"/>
      <c r="Y549" s="1361"/>
      <c r="Z549" s="1834"/>
      <c r="AA549" s="1368"/>
      <c r="AB549" s="1369"/>
    </row>
    <row r="550" spans="1:28" s="1025" customFormat="1" ht="31.15" customHeight="1">
      <c r="A550" s="1843"/>
      <c r="B550" s="1372"/>
      <c r="C550" s="1479"/>
      <c r="D550" s="1395"/>
      <c r="E550" s="1395"/>
      <c r="F550" s="1395"/>
      <c r="G550" s="1371"/>
      <c r="H550" s="1371">
        <f t="shared" si="70"/>
        <v>0</v>
      </c>
      <c r="I550" s="1444" t="str">
        <f>_xlfn.IFNA(VLOOKUP(B550,線名!$A$2:$B$689,2, ),"")</f>
        <v/>
      </c>
      <c r="J550" s="1388" t="str">
        <f>_xlfn.IFNA(VLOOKUP(B550,線名!$A$4:$C$689,3,0 ),"")</f>
        <v/>
      </c>
      <c r="K550" s="1372"/>
      <c r="L550" s="1372"/>
      <c r="M550" s="1372"/>
      <c r="N550" s="1372"/>
      <c r="O550" s="1372"/>
      <c r="P550" s="1445"/>
      <c r="Q550" s="1346" t="str">
        <f t="shared" si="68"/>
        <v/>
      </c>
      <c r="R550" s="1466"/>
      <c r="S550" s="1447" t="str">
        <f>_xlfn.IFNA(VLOOKUP(T550,'69線名'!$K$4:$L$114,2, ),"")</f>
        <v/>
      </c>
      <c r="T550" s="1346"/>
      <c r="U550" s="1458">
        <f t="shared" si="66"/>
        <v>0</v>
      </c>
      <c r="V550" s="1438" t="str">
        <f>_xlfn.XLOOKUP(事故!$B550,饋線資料表[饋線
代號],饋線資料表[巡修
部門],"找不到",0)</f>
        <v>找不到</v>
      </c>
      <c r="W550" s="1344"/>
      <c r="X550" s="1346"/>
      <c r="Y550" s="1346"/>
      <c r="Z550" s="1827"/>
      <c r="AA550" s="1353"/>
      <c r="AB550" s="1354"/>
    </row>
    <row r="551" spans="1:28" s="1025" customFormat="1" ht="31.15" customHeight="1">
      <c r="A551" s="1844"/>
      <c r="B551" s="1403"/>
      <c r="C551" s="1478"/>
      <c r="D551" s="1404"/>
      <c r="E551" s="1404"/>
      <c r="F551" s="1404"/>
      <c r="G551" s="1405"/>
      <c r="H551" s="1405">
        <f t="shared" si="70"/>
        <v>0</v>
      </c>
      <c r="I551" s="1451" t="str">
        <f>_xlfn.IFNA(VLOOKUP(B551,線名!$A$2:$B$689,2, ),"")</f>
        <v/>
      </c>
      <c r="J551" s="1391" t="str">
        <f>_xlfn.IFNA(VLOOKUP(B551,線名!$A$4:$C$689,3,0 ),"")</f>
        <v/>
      </c>
      <c r="K551" s="1403"/>
      <c r="L551" s="1403"/>
      <c r="M551" s="1403"/>
      <c r="N551" s="1403"/>
      <c r="O551" s="1403"/>
      <c r="P551" s="1452"/>
      <c r="Q551" s="1361" t="str">
        <f t="shared" si="68"/>
        <v/>
      </c>
      <c r="R551" s="1468"/>
      <c r="S551" s="1454" t="str">
        <f>_xlfn.IFNA(VLOOKUP(T551,'69線名'!$K$4:$L$114,2, ),"")</f>
        <v/>
      </c>
      <c r="T551" s="1361"/>
      <c r="U551" s="1455">
        <f t="shared" si="66"/>
        <v>0</v>
      </c>
      <c r="V551" s="1442" t="str">
        <f>_xlfn.XLOOKUP(事故!$B551,饋線資料表[饋線
代號],饋線資料表[巡修
部門],"找不到",0)</f>
        <v>找不到</v>
      </c>
      <c r="W551" s="1359"/>
      <c r="X551" s="1361"/>
      <c r="Y551" s="1361"/>
      <c r="Z551" s="1834"/>
      <c r="AA551" s="1368"/>
      <c r="AB551" s="1369"/>
    </row>
    <row r="552" spans="1:28" s="1025" customFormat="1" ht="31.15" customHeight="1">
      <c r="A552" s="1843"/>
      <c r="B552" s="1372"/>
      <c r="C552" s="1479"/>
      <c r="D552" s="1395"/>
      <c r="E552" s="1395"/>
      <c r="F552" s="1395"/>
      <c r="G552" s="1371"/>
      <c r="H552" s="1371">
        <f t="shared" si="70"/>
        <v>0</v>
      </c>
      <c r="I552" s="1444" t="str">
        <f>_xlfn.IFNA(VLOOKUP(B552,線名!$A$2:$B$689,2, ),"")</f>
        <v/>
      </c>
      <c r="J552" s="1388" t="str">
        <f>_xlfn.IFNA(VLOOKUP(B552,線名!$A$4:$C$689,3,0 ),"")</f>
        <v/>
      </c>
      <c r="K552" s="1372"/>
      <c r="L552" s="1372"/>
      <c r="M552" s="1372"/>
      <c r="N552" s="1372"/>
      <c r="O552" s="1372"/>
      <c r="P552" s="1445"/>
      <c r="Q552" s="1346" t="str">
        <f t="shared" si="68"/>
        <v/>
      </c>
      <c r="R552" s="1466"/>
      <c r="S552" s="1447" t="str">
        <f>_xlfn.IFNA(VLOOKUP(T552,'69線名'!$K$4:$L$114,2, ),"")</f>
        <v/>
      </c>
      <c r="T552" s="1346"/>
      <c r="U552" s="1458">
        <f t="shared" si="66"/>
        <v>0</v>
      </c>
      <c r="V552" s="1438" t="str">
        <f>_xlfn.XLOOKUP(事故!$B552,饋線資料表[饋線
代號],饋線資料表[巡修
部門],"找不到",0)</f>
        <v>找不到</v>
      </c>
      <c r="W552" s="1344"/>
      <c r="X552" s="1346"/>
      <c r="Y552" s="1346"/>
      <c r="Z552" s="1827"/>
      <c r="AA552" s="1353"/>
      <c r="AB552" s="1354"/>
    </row>
    <row r="553" spans="1:28" s="1025" customFormat="1" ht="31.15" customHeight="1">
      <c r="A553" s="1844"/>
      <c r="B553" s="1403"/>
      <c r="C553" s="1478"/>
      <c r="D553" s="1404"/>
      <c r="E553" s="1404"/>
      <c r="F553" s="1404"/>
      <c r="G553" s="1405"/>
      <c r="H553" s="1405">
        <f t="shared" si="70"/>
        <v>0</v>
      </c>
      <c r="I553" s="1451" t="str">
        <f>_xlfn.IFNA(VLOOKUP(B553,線名!$A$2:$B$689,2, ),"")</f>
        <v/>
      </c>
      <c r="J553" s="1391" t="str">
        <f>_xlfn.IFNA(VLOOKUP(B553,線名!$A$4:$C$689,3,0 ),"")</f>
        <v/>
      </c>
      <c r="K553" s="1403"/>
      <c r="L553" s="1403"/>
      <c r="M553" s="1403"/>
      <c r="N553" s="1403"/>
      <c r="O553" s="1403"/>
      <c r="P553" s="1452"/>
      <c r="Q553" s="1361" t="str">
        <f t="shared" si="68"/>
        <v/>
      </c>
      <c r="R553" s="1468"/>
      <c r="S553" s="1454" t="str">
        <f>_xlfn.IFNA(VLOOKUP(T553,'69線名'!$K$4:$L$114,2, ),"")</f>
        <v/>
      </c>
      <c r="T553" s="1361"/>
      <c r="U553" s="1455">
        <f t="shared" si="66"/>
        <v>0</v>
      </c>
      <c r="V553" s="1442" t="str">
        <f>_xlfn.XLOOKUP(事故!$B553,饋線資料表[饋線
代號],饋線資料表[巡修
部門],"找不到",0)</f>
        <v>找不到</v>
      </c>
      <c r="W553" s="1359"/>
      <c r="X553" s="1361"/>
      <c r="Y553" s="1361"/>
      <c r="Z553" s="1834"/>
      <c r="AA553" s="1368"/>
      <c r="AB553" s="1369"/>
    </row>
    <row r="554" spans="1:28" s="1025" customFormat="1" ht="31.15" customHeight="1">
      <c r="A554" s="1843"/>
      <c r="B554" s="1372"/>
      <c r="C554" s="1479"/>
      <c r="D554" s="1395"/>
      <c r="E554" s="1395"/>
      <c r="F554" s="1395"/>
      <c r="G554" s="1371"/>
      <c r="H554" s="1371">
        <f t="shared" si="70"/>
        <v>0</v>
      </c>
      <c r="I554" s="1444" t="str">
        <f>_xlfn.IFNA(VLOOKUP(B554,線名!$A$2:$B$689,2, ),"")</f>
        <v/>
      </c>
      <c r="J554" s="1388" t="str">
        <f>_xlfn.IFNA(VLOOKUP(B554,線名!$A$4:$C$689,3,0 ),"")</f>
        <v/>
      </c>
      <c r="K554" s="1372"/>
      <c r="L554" s="1372"/>
      <c r="M554" s="1372"/>
      <c r="N554" s="1372"/>
      <c r="O554" s="1372"/>
      <c r="P554" s="1445"/>
      <c r="Q554" s="1346" t="str">
        <f t="shared" si="68"/>
        <v/>
      </c>
      <c r="R554" s="1466"/>
      <c r="S554" s="1447" t="str">
        <f>_xlfn.IFNA(VLOOKUP(T554,'69線名'!$K$4:$L$114,2, ),"")</f>
        <v/>
      </c>
      <c r="T554" s="1346"/>
      <c r="U554" s="1458">
        <f t="shared" si="66"/>
        <v>0</v>
      </c>
      <c r="V554" s="1438" t="str">
        <f>_xlfn.XLOOKUP(事故!$B554,饋線資料表[饋線
代號],饋線資料表[巡修
部門],"找不到",0)</f>
        <v>找不到</v>
      </c>
      <c r="W554" s="1344"/>
      <c r="X554" s="1346"/>
      <c r="Y554" s="1346"/>
      <c r="Z554" s="1827"/>
      <c r="AA554" s="1353"/>
      <c r="AB554" s="1354"/>
    </row>
    <row r="555" spans="1:28" s="1025" customFormat="1" ht="31.15" customHeight="1">
      <c r="A555" s="1844"/>
      <c r="B555" s="1403"/>
      <c r="C555" s="1478"/>
      <c r="D555" s="1404"/>
      <c r="E555" s="1404"/>
      <c r="F555" s="1404"/>
      <c r="G555" s="1405"/>
      <c r="H555" s="1405">
        <f t="shared" si="70"/>
        <v>0</v>
      </c>
      <c r="I555" s="1451" t="str">
        <f>_xlfn.IFNA(VLOOKUP(B555,線名!$A$2:$B$689,2, ),"")</f>
        <v/>
      </c>
      <c r="J555" s="1391" t="str">
        <f>_xlfn.IFNA(VLOOKUP(B555,線名!$A$4:$C$689,3,0 ),"")</f>
        <v/>
      </c>
      <c r="K555" s="1403"/>
      <c r="L555" s="1403"/>
      <c r="M555" s="1403"/>
      <c r="N555" s="1403"/>
      <c r="O555" s="1403"/>
      <c r="P555" s="1452"/>
      <c r="Q555" s="1361" t="str">
        <f t="shared" si="68"/>
        <v/>
      </c>
      <c r="R555" s="1468"/>
      <c r="S555" s="1454" t="str">
        <f>_xlfn.IFNA(VLOOKUP(T555,'69線名'!$K$4:$L$114,2, ),"")</f>
        <v/>
      </c>
      <c r="T555" s="1361"/>
      <c r="U555" s="1455">
        <f t="shared" si="66"/>
        <v>0</v>
      </c>
      <c r="V555" s="1442" t="str">
        <f>_xlfn.XLOOKUP(事故!$B555,饋線資料表[饋線
代號],饋線資料表[巡修
部門],"找不到",0)</f>
        <v>找不到</v>
      </c>
      <c r="W555" s="1359"/>
      <c r="X555" s="1361"/>
      <c r="Y555" s="1361"/>
      <c r="Z555" s="1834"/>
      <c r="AA555" s="1368"/>
      <c r="AB555" s="1369"/>
    </row>
    <row r="556" spans="1:28" s="1025" customFormat="1" ht="31.15" customHeight="1">
      <c r="A556" s="1843"/>
      <c r="B556" s="1372"/>
      <c r="C556" s="1479"/>
      <c r="D556" s="1395"/>
      <c r="E556" s="1395"/>
      <c r="F556" s="1395"/>
      <c r="G556" s="1371"/>
      <c r="H556" s="1371">
        <f t="shared" si="70"/>
        <v>0</v>
      </c>
      <c r="I556" s="1444" t="str">
        <f>_xlfn.IFNA(VLOOKUP(B556,線名!$A$2:$B$689,2, ),"")</f>
        <v/>
      </c>
      <c r="J556" s="1388" t="str">
        <f>_xlfn.IFNA(VLOOKUP(B556,線名!$A$4:$C$689,3,0 ),"")</f>
        <v/>
      </c>
      <c r="K556" s="1372"/>
      <c r="L556" s="1372"/>
      <c r="M556" s="1372"/>
      <c r="N556" s="1372"/>
      <c r="O556" s="1372"/>
      <c r="P556" s="1445"/>
      <c r="Q556" s="1346" t="str">
        <f t="shared" si="68"/>
        <v/>
      </c>
      <c r="R556" s="1466"/>
      <c r="S556" s="1447" t="str">
        <f>_xlfn.IFNA(VLOOKUP(T556,'69線名'!$K$4:$L$114,2, ),"")</f>
        <v/>
      </c>
      <c r="T556" s="1346"/>
      <c r="U556" s="1458">
        <f t="shared" si="66"/>
        <v>0</v>
      </c>
      <c r="V556" s="1438" t="str">
        <f>_xlfn.XLOOKUP(事故!$B556,饋線資料表[饋線
代號],饋線資料表[巡修
部門],"找不到",0)</f>
        <v>找不到</v>
      </c>
      <c r="W556" s="1344"/>
      <c r="X556" s="1346"/>
      <c r="Y556" s="1346"/>
      <c r="Z556" s="1827"/>
      <c r="AA556" s="1353"/>
      <c r="AB556" s="1354"/>
    </row>
    <row r="557" spans="1:28" s="1025" customFormat="1" ht="31.15" customHeight="1">
      <c r="A557" s="1844"/>
      <c r="B557" s="1403"/>
      <c r="C557" s="1478"/>
      <c r="D557" s="1404"/>
      <c r="E557" s="1404"/>
      <c r="F557" s="1404"/>
      <c r="G557" s="1405"/>
      <c r="H557" s="1405">
        <f t="shared" si="70"/>
        <v>0</v>
      </c>
      <c r="I557" s="1451" t="str">
        <f>_xlfn.IFNA(VLOOKUP(B557,線名!$A$2:$B$689,2, ),"")</f>
        <v/>
      </c>
      <c r="J557" s="1391" t="str">
        <f>_xlfn.IFNA(VLOOKUP(B557,線名!$A$4:$C$689,3,0 ),"")</f>
        <v/>
      </c>
      <c r="K557" s="1403"/>
      <c r="L557" s="1403"/>
      <c r="M557" s="1403"/>
      <c r="N557" s="1403"/>
      <c r="O557" s="1403"/>
      <c r="P557" s="1452"/>
      <c r="Q557" s="1361" t="str">
        <f t="shared" si="68"/>
        <v/>
      </c>
      <c r="R557" s="1468"/>
      <c r="S557" s="1454" t="str">
        <f>_xlfn.IFNA(VLOOKUP(T557,'69線名'!$K$4:$L$114,2, ),"")</f>
        <v/>
      </c>
      <c r="T557" s="1361"/>
      <c r="U557" s="1455">
        <f t="shared" si="66"/>
        <v>0</v>
      </c>
      <c r="V557" s="1442" t="str">
        <f>_xlfn.XLOOKUP(事故!$B557,饋線資料表[饋線
代號],饋線資料表[巡修
部門],"找不到",0)</f>
        <v>找不到</v>
      </c>
      <c r="W557" s="1359"/>
      <c r="X557" s="1361"/>
      <c r="Y557" s="1361"/>
      <c r="Z557" s="1834"/>
      <c r="AA557" s="1368"/>
      <c r="AB557" s="1369"/>
    </row>
    <row r="558" spans="1:28" s="1025" customFormat="1" ht="31.15" customHeight="1">
      <c r="A558" s="1843"/>
      <c r="B558" s="1372"/>
      <c r="C558" s="1479"/>
      <c r="D558" s="1395"/>
      <c r="E558" s="1395"/>
      <c r="F558" s="1395"/>
      <c r="G558" s="1371"/>
      <c r="H558" s="1371">
        <f t="shared" si="70"/>
        <v>0</v>
      </c>
      <c r="I558" s="1444" t="str">
        <f>_xlfn.IFNA(VLOOKUP(B558,線名!$A$2:$B$689,2, ),"")</f>
        <v/>
      </c>
      <c r="J558" s="1388" t="str">
        <f>_xlfn.IFNA(VLOOKUP(B558,線名!$A$4:$C$689,3,0 ),"")</f>
        <v/>
      </c>
      <c r="K558" s="1372"/>
      <c r="L558" s="1372"/>
      <c r="M558" s="1372"/>
      <c r="N558" s="1372"/>
      <c r="O558" s="1372"/>
      <c r="P558" s="1445"/>
      <c r="Q558" s="1346" t="str">
        <f t="shared" si="68"/>
        <v/>
      </c>
      <c r="R558" s="1466"/>
      <c r="S558" s="1447" t="str">
        <f>_xlfn.IFNA(VLOOKUP(T558,'69線名'!$K$4:$L$114,2, ),"")</f>
        <v/>
      </c>
      <c r="T558" s="1346"/>
      <c r="U558" s="1458">
        <f t="shared" si="66"/>
        <v>0</v>
      </c>
      <c r="V558" s="1438" t="str">
        <f>_xlfn.XLOOKUP(事故!$B558,饋線資料表[饋線
代號],饋線資料表[巡修
部門],"找不到",0)</f>
        <v>找不到</v>
      </c>
      <c r="W558" s="1344"/>
      <c r="X558" s="1346"/>
      <c r="Y558" s="1346"/>
      <c r="Z558" s="1827"/>
      <c r="AA558" s="1353"/>
      <c r="AB558" s="1354"/>
    </row>
    <row r="559" spans="1:28" s="1025" customFormat="1" ht="31.15" customHeight="1">
      <c r="A559" s="1844"/>
      <c r="B559" s="1403"/>
      <c r="C559" s="1478"/>
      <c r="D559" s="1404"/>
      <c r="E559" s="1404"/>
      <c r="F559" s="1404"/>
      <c r="G559" s="1405"/>
      <c r="H559" s="1405">
        <f t="shared" si="70"/>
        <v>0</v>
      </c>
      <c r="I559" s="1451" t="str">
        <f>_xlfn.IFNA(VLOOKUP(B559,線名!$A$2:$B$689,2, ),"")</f>
        <v/>
      </c>
      <c r="J559" s="1391" t="str">
        <f>_xlfn.IFNA(VLOOKUP(B559,線名!$A$4:$C$689,3,0 ),"")</f>
        <v/>
      </c>
      <c r="K559" s="1403"/>
      <c r="L559" s="1403"/>
      <c r="M559" s="1403"/>
      <c r="N559" s="1403"/>
      <c r="O559" s="1403"/>
      <c r="P559" s="1452"/>
      <c r="Q559" s="1361" t="str">
        <f t="shared" si="68"/>
        <v/>
      </c>
      <c r="R559" s="1468"/>
      <c r="S559" s="1454" t="str">
        <f>_xlfn.IFNA(VLOOKUP(T559,'69線名'!$K$4:$L$114,2, ),"")</f>
        <v/>
      </c>
      <c r="T559" s="1361"/>
      <c r="U559" s="1455">
        <f t="shared" si="66"/>
        <v>0</v>
      </c>
      <c r="V559" s="1442" t="str">
        <f>_xlfn.XLOOKUP(事故!$B559,饋線資料表[饋線
代號],饋線資料表[巡修
部門],"找不到",0)</f>
        <v>找不到</v>
      </c>
      <c r="W559" s="1359"/>
      <c r="X559" s="1361"/>
      <c r="Y559" s="1361"/>
      <c r="Z559" s="1834"/>
      <c r="AA559" s="1368"/>
      <c r="AB559" s="1369"/>
    </row>
    <row r="560" spans="1:28" s="1025" customFormat="1" ht="31.15" customHeight="1">
      <c r="A560" s="1843"/>
      <c r="B560" s="1372"/>
      <c r="C560" s="1479"/>
      <c r="D560" s="1395"/>
      <c r="E560" s="1395"/>
      <c r="F560" s="1395"/>
      <c r="G560" s="1371"/>
      <c r="H560" s="1371">
        <f t="shared" si="70"/>
        <v>0</v>
      </c>
      <c r="I560" s="1444" t="str">
        <f>_xlfn.IFNA(VLOOKUP(B560,線名!$A$2:$B$689,2, ),"")</f>
        <v/>
      </c>
      <c r="J560" s="1388" t="str">
        <f>_xlfn.IFNA(VLOOKUP(B560,線名!$A$4:$C$689,3,0 ),"")</f>
        <v/>
      </c>
      <c r="K560" s="1372"/>
      <c r="L560" s="1372"/>
      <c r="M560" s="1372"/>
      <c r="N560" s="1372"/>
      <c r="O560" s="1372"/>
      <c r="P560" s="1445"/>
      <c r="Q560" s="1346" t="str">
        <f t="shared" si="68"/>
        <v/>
      </c>
      <c r="R560" s="1466"/>
      <c r="S560" s="1447" t="str">
        <f>_xlfn.IFNA(VLOOKUP(T560,'69線名'!$K$4:$L$114,2, ),"")</f>
        <v/>
      </c>
      <c r="T560" s="1346"/>
      <c r="U560" s="1458">
        <f t="shared" si="66"/>
        <v>0</v>
      </c>
      <c r="V560" s="1438" t="str">
        <f>_xlfn.XLOOKUP(事故!$B560,饋線資料表[饋線
代號],饋線資料表[巡修
部門],"找不到",0)</f>
        <v>找不到</v>
      </c>
      <c r="W560" s="1344"/>
      <c r="X560" s="1346"/>
      <c r="Y560" s="1346"/>
      <c r="Z560" s="1827"/>
      <c r="AA560" s="1353"/>
      <c r="AB560" s="1354"/>
    </row>
    <row r="561" spans="1:28" s="1025" customFormat="1" ht="31.15" customHeight="1">
      <c r="A561" s="1844"/>
      <c r="B561" s="1403"/>
      <c r="C561" s="1478"/>
      <c r="D561" s="1404"/>
      <c r="E561" s="1404"/>
      <c r="F561" s="1404"/>
      <c r="G561" s="1405"/>
      <c r="H561" s="1405">
        <f t="shared" si="70"/>
        <v>0</v>
      </c>
      <c r="I561" s="1451" t="str">
        <f>_xlfn.IFNA(VLOOKUP(B561,線名!$A$2:$B$689,2, ),"")</f>
        <v/>
      </c>
      <c r="J561" s="1391" t="str">
        <f>_xlfn.IFNA(VLOOKUP(B561,線名!$A$4:$C$689,3,0 ),"")</f>
        <v/>
      </c>
      <c r="K561" s="1403"/>
      <c r="L561" s="1403"/>
      <c r="M561" s="1403"/>
      <c r="N561" s="1403"/>
      <c r="O561" s="1403"/>
      <c r="P561" s="1452"/>
      <c r="Q561" s="1361" t="str">
        <f t="shared" si="68"/>
        <v/>
      </c>
      <c r="R561" s="1468"/>
      <c r="S561" s="1454" t="str">
        <f>_xlfn.IFNA(VLOOKUP(T561,'69線名'!$K$4:$L$114,2, ),"")</f>
        <v/>
      </c>
      <c r="T561" s="1361"/>
      <c r="U561" s="1455">
        <f t="shared" si="66"/>
        <v>0</v>
      </c>
      <c r="V561" s="1442" t="str">
        <f>_xlfn.XLOOKUP(事故!$B561,饋線資料表[饋線
代號],饋線資料表[巡修
部門],"找不到",0)</f>
        <v>找不到</v>
      </c>
      <c r="W561" s="1359"/>
      <c r="X561" s="1361"/>
      <c r="Y561" s="1361"/>
      <c r="Z561" s="1834"/>
      <c r="AA561" s="1368"/>
      <c r="AB561" s="1369"/>
    </row>
    <row r="562" spans="1:28" s="1025" customFormat="1" ht="31.15" customHeight="1">
      <c r="A562" s="1843"/>
      <c r="B562" s="1372"/>
      <c r="C562" s="1479"/>
      <c r="D562" s="1395"/>
      <c r="E562" s="1395"/>
      <c r="F562" s="1395"/>
      <c r="G562" s="1371"/>
      <c r="H562" s="1371">
        <f t="shared" si="70"/>
        <v>0</v>
      </c>
      <c r="I562" s="1444" t="str">
        <f>_xlfn.IFNA(VLOOKUP(B562,線名!$A$2:$B$689,2, ),"")</f>
        <v/>
      </c>
      <c r="J562" s="1388" t="str">
        <f>_xlfn.IFNA(VLOOKUP(B562,線名!$A$4:$C$689,3,0 ),"")</f>
        <v/>
      </c>
      <c r="K562" s="1372"/>
      <c r="L562" s="1372"/>
      <c r="M562" s="1372"/>
      <c r="N562" s="1372"/>
      <c r="O562" s="1372"/>
      <c r="P562" s="1445"/>
      <c r="Q562" s="1346" t="str">
        <f t="shared" si="68"/>
        <v/>
      </c>
      <c r="R562" s="1466"/>
      <c r="S562" s="1447" t="str">
        <f>_xlfn.IFNA(VLOOKUP(T562,'69線名'!$K$4:$L$114,2, ),"")</f>
        <v/>
      </c>
      <c r="T562" s="1346"/>
      <c r="U562" s="1458">
        <f t="shared" si="66"/>
        <v>0</v>
      </c>
      <c r="V562" s="1438" t="str">
        <f>_xlfn.XLOOKUP(事故!$B562,饋線資料表[饋線
代號],饋線資料表[巡修
部門],"找不到",0)</f>
        <v>找不到</v>
      </c>
      <c r="W562" s="1344"/>
      <c r="X562" s="1346"/>
      <c r="Y562" s="1346"/>
      <c r="Z562" s="1827"/>
      <c r="AA562" s="1353"/>
      <c r="AB562" s="1354"/>
    </row>
    <row r="563" spans="1:28" s="1025" customFormat="1" ht="31.15" customHeight="1">
      <c r="A563" s="1844"/>
      <c r="B563" s="1403"/>
      <c r="C563" s="1478"/>
      <c r="D563" s="1404"/>
      <c r="E563" s="1404"/>
      <c r="F563" s="1404"/>
      <c r="G563" s="1405"/>
      <c r="H563" s="1405">
        <f t="shared" si="70"/>
        <v>0</v>
      </c>
      <c r="I563" s="1451" t="str">
        <f>_xlfn.IFNA(VLOOKUP(B563,線名!$A$2:$B$689,2, ),"")</f>
        <v/>
      </c>
      <c r="J563" s="1391" t="str">
        <f>_xlfn.IFNA(VLOOKUP(B563,線名!$A$4:$C$689,3,0 ),"")</f>
        <v/>
      </c>
      <c r="K563" s="1403"/>
      <c r="L563" s="1403"/>
      <c r="M563" s="1403"/>
      <c r="N563" s="1403"/>
      <c r="O563" s="1403"/>
      <c r="P563" s="1452"/>
      <c r="Q563" s="1361" t="str">
        <f t="shared" si="68"/>
        <v/>
      </c>
      <c r="R563" s="1468"/>
      <c r="S563" s="1454" t="str">
        <f>_xlfn.IFNA(VLOOKUP(T563,'69線名'!$K$4:$L$114,2, ),"")</f>
        <v/>
      </c>
      <c r="T563" s="1361"/>
      <c r="U563" s="1455">
        <f t="shared" si="66"/>
        <v>0</v>
      </c>
      <c r="V563" s="1442" t="str">
        <f>_xlfn.XLOOKUP(事故!$B563,饋線資料表[饋線
代號],饋線資料表[巡修
部門],"找不到",0)</f>
        <v>找不到</v>
      </c>
      <c r="W563" s="1359"/>
      <c r="X563" s="1361"/>
      <c r="Y563" s="1361"/>
      <c r="Z563" s="1834"/>
      <c r="AA563" s="1368"/>
      <c r="AB563" s="1369"/>
    </row>
    <row r="564" spans="1:28" s="1025" customFormat="1" ht="31.15" customHeight="1">
      <c r="A564" s="1843"/>
      <c r="B564" s="1372"/>
      <c r="C564" s="1479"/>
      <c r="D564" s="1395"/>
      <c r="E564" s="1395"/>
      <c r="F564" s="1395"/>
      <c r="G564" s="1371"/>
      <c r="H564" s="1371">
        <f t="shared" si="70"/>
        <v>0</v>
      </c>
      <c r="I564" s="1444" t="str">
        <f>_xlfn.IFNA(VLOOKUP(B564,線名!$A$2:$B$689,2, ),"")</f>
        <v/>
      </c>
      <c r="J564" s="1388" t="str">
        <f>_xlfn.IFNA(VLOOKUP(B564,線名!$A$4:$C$689,3,0 ),"")</f>
        <v/>
      </c>
      <c r="K564" s="1372"/>
      <c r="L564" s="1372"/>
      <c r="M564" s="1372"/>
      <c r="N564" s="1372"/>
      <c r="O564" s="1372"/>
      <c r="P564" s="1445"/>
      <c r="Q564" s="1346" t="str">
        <f t="shared" si="68"/>
        <v/>
      </c>
      <c r="R564" s="1466"/>
      <c r="S564" s="1447" t="str">
        <f>_xlfn.IFNA(VLOOKUP(T564,'69線名'!$K$4:$L$114,2, ),"")</f>
        <v/>
      </c>
      <c r="T564" s="1346"/>
      <c r="U564" s="1458">
        <f t="shared" si="66"/>
        <v>0</v>
      </c>
      <c r="V564" s="1438" t="str">
        <f>_xlfn.XLOOKUP(事故!$B564,饋線資料表[饋線
代號],饋線資料表[巡修
部門],"找不到",0)</f>
        <v>找不到</v>
      </c>
      <c r="W564" s="1344"/>
      <c r="X564" s="1346"/>
      <c r="Y564" s="1346"/>
      <c r="Z564" s="1827"/>
      <c r="AA564" s="1353"/>
      <c r="AB564" s="1354"/>
    </row>
    <row r="565" spans="1:28" s="1025" customFormat="1" ht="31.15" customHeight="1">
      <c r="A565" s="1844"/>
      <c r="B565" s="1403"/>
      <c r="C565" s="1478"/>
      <c r="D565" s="1404"/>
      <c r="E565" s="1404"/>
      <c r="F565" s="1404"/>
      <c r="G565" s="1405"/>
      <c r="H565" s="1405">
        <f t="shared" si="70"/>
        <v>0</v>
      </c>
      <c r="I565" s="1451" t="str">
        <f>_xlfn.IFNA(VLOOKUP(B565,線名!$A$2:$B$689,2, ),"")</f>
        <v/>
      </c>
      <c r="J565" s="1391" t="str">
        <f>_xlfn.IFNA(VLOOKUP(B565,線名!$A$4:$C$689,3,0 ),"")</f>
        <v/>
      </c>
      <c r="K565" s="1403"/>
      <c r="L565" s="1403"/>
      <c r="M565" s="1403"/>
      <c r="N565" s="1403"/>
      <c r="O565" s="1403"/>
      <c r="P565" s="1452"/>
      <c r="Q565" s="1361" t="str">
        <f t="shared" si="68"/>
        <v/>
      </c>
      <c r="R565" s="1468"/>
      <c r="S565" s="1454" t="str">
        <f>_xlfn.IFNA(VLOOKUP(T565,'69線名'!$K$4:$L$114,2, ),"")</f>
        <v/>
      </c>
      <c r="T565" s="1361"/>
      <c r="U565" s="1455">
        <f t="shared" si="66"/>
        <v>0</v>
      </c>
      <c r="V565" s="1442" t="str">
        <f>_xlfn.XLOOKUP(事故!$B565,饋線資料表[饋線
代號],饋線資料表[巡修
部門],"找不到",0)</f>
        <v>找不到</v>
      </c>
      <c r="W565" s="1359"/>
      <c r="X565" s="1361"/>
      <c r="Y565" s="1361"/>
      <c r="Z565" s="1834"/>
      <c r="AA565" s="1368"/>
      <c r="AB565" s="1369"/>
    </row>
    <row r="566" spans="1:28" s="1025" customFormat="1" ht="31.15" customHeight="1">
      <c r="A566" s="1843"/>
      <c r="B566" s="1372"/>
      <c r="C566" s="1479"/>
      <c r="D566" s="1395"/>
      <c r="E566" s="1395"/>
      <c r="F566" s="1395"/>
      <c r="G566" s="1371"/>
      <c r="H566" s="1371">
        <f t="shared" si="70"/>
        <v>0</v>
      </c>
      <c r="I566" s="1444" t="str">
        <f>_xlfn.IFNA(VLOOKUP(B566,線名!$A$2:$B$689,2, ),"")</f>
        <v/>
      </c>
      <c r="J566" s="1388" t="str">
        <f>_xlfn.IFNA(VLOOKUP(B566,線名!$A$4:$C$689,3,0 ),"")</f>
        <v/>
      </c>
      <c r="K566" s="1372"/>
      <c r="L566" s="1372"/>
      <c r="M566" s="1372"/>
      <c r="N566" s="1372"/>
      <c r="O566" s="1372"/>
      <c r="P566" s="1445"/>
      <c r="Q566" s="1346" t="str">
        <f t="shared" si="68"/>
        <v/>
      </c>
      <c r="R566" s="1466"/>
      <c r="S566" s="1447" t="str">
        <f>_xlfn.IFNA(VLOOKUP(T566,'69線名'!$K$4:$L$114,2, ),"")</f>
        <v/>
      </c>
      <c r="T566" s="1346"/>
      <c r="U566" s="1458">
        <f t="shared" si="66"/>
        <v>0</v>
      </c>
      <c r="V566" s="1438" t="str">
        <f>_xlfn.XLOOKUP(事故!$B566,饋線資料表[饋線
代號],饋線資料表[巡修
部門],"找不到",0)</f>
        <v>找不到</v>
      </c>
      <c r="W566" s="1344"/>
      <c r="X566" s="1346"/>
      <c r="Y566" s="1346"/>
      <c r="Z566" s="1827"/>
      <c r="AA566" s="1353"/>
      <c r="AB566" s="1354"/>
    </row>
    <row r="567" spans="1:28" s="1025" customFormat="1" ht="31.15" customHeight="1">
      <c r="A567" s="1844"/>
      <c r="B567" s="1403"/>
      <c r="C567" s="1478"/>
      <c r="D567" s="1404"/>
      <c r="E567" s="1404"/>
      <c r="F567" s="1404"/>
      <c r="G567" s="1405"/>
      <c r="H567" s="1405">
        <f t="shared" si="70"/>
        <v>0</v>
      </c>
      <c r="I567" s="1451" t="str">
        <f>_xlfn.IFNA(VLOOKUP(B567,線名!$A$2:$B$689,2, ),"")</f>
        <v/>
      </c>
      <c r="J567" s="1391" t="str">
        <f>_xlfn.IFNA(VLOOKUP(B567,線名!$A$4:$C$689,3,0 ),"")</f>
        <v/>
      </c>
      <c r="K567" s="1403"/>
      <c r="L567" s="1403"/>
      <c r="M567" s="1403"/>
      <c r="N567" s="1403"/>
      <c r="O567" s="1403"/>
      <c r="P567" s="1452"/>
      <c r="Q567" s="1361" t="str">
        <f t="shared" si="68"/>
        <v/>
      </c>
      <c r="R567" s="1468"/>
      <c r="S567" s="1454" t="str">
        <f>_xlfn.IFNA(VLOOKUP(T567,'69線名'!$K$4:$L$114,2, ),"")</f>
        <v/>
      </c>
      <c r="T567" s="1361"/>
      <c r="U567" s="1455">
        <f t="shared" si="66"/>
        <v>0</v>
      </c>
      <c r="V567" s="1442" t="str">
        <f>_xlfn.XLOOKUP(事故!$B567,饋線資料表[饋線
代號],饋線資料表[巡修
部門],"找不到",0)</f>
        <v>找不到</v>
      </c>
      <c r="W567" s="1359"/>
      <c r="X567" s="1361"/>
      <c r="Y567" s="1361"/>
      <c r="Z567" s="1834"/>
      <c r="AA567" s="1368"/>
      <c r="AB567" s="1369"/>
    </row>
    <row r="568" spans="1:28" s="1025" customFormat="1" ht="31.15" customHeight="1">
      <c r="A568" s="1843"/>
      <c r="B568" s="1372"/>
      <c r="C568" s="1479"/>
      <c r="D568" s="1395"/>
      <c r="E568" s="1395"/>
      <c r="F568" s="1395"/>
      <c r="G568" s="1371"/>
      <c r="H568" s="1371">
        <f t="shared" si="70"/>
        <v>0</v>
      </c>
      <c r="I568" s="1444" t="str">
        <f>_xlfn.IFNA(VLOOKUP(B568,線名!$A$2:$B$689,2, ),"")</f>
        <v/>
      </c>
      <c r="J568" s="1388" t="str">
        <f>_xlfn.IFNA(VLOOKUP(B568,線名!$A$4:$C$689,3,0 ),"")</f>
        <v/>
      </c>
      <c r="K568" s="1372"/>
      <c r="L568" s="1372"/>
      <c r="M568" s="1372"/>
      <c r="N568" s="1372"/>
      <c r="O568" s="1372"/>
      <c r="P568" s="1445"/>
      <c r="Q568" s="1346" t="str">
        <f t="shared" si="68"/>
        <v/>
      </c>
      <c r="R568" s="1466"/>
      <c r="S568" s="1447" t="str">
        <f>_xlfn.IFNA(VLOOKUP(T568,'69線名'!$K$4:$L$114,2, ),"")</f>
        <v/>
      </c>
      <c r="T568" s="1346"/>
      <c r="U568" s="1458">
        <f t="shared" si="66"/>
        <v>0</v>
      </c>
      <c r="V568" s="1438" t="str">
        <f>_xlfn.XLOOKUP(事故!$B568,饋線資料表[饋線
代號],饋線資料表[巡修
部門],"找不到",0)</f>
        <v>找不到</v>
      </c>
      <c r="W568" s="1344"/>
      <c r="X568" s="1346"/>
      <c r="Y568" s="1346"/>
      <c r="Z568" s="1827"/>
      <c r="AA568" s="1353"/>
      <c r="AB568" s="1354"/>
    </row>
    <row r="569" spans="1:28" s="1025" customFormat="1" ht="31.15" customHeight="1">
      <c r="A569" s="1844"/>
      <c r="B569" s="1403"/>
      <c r="C569" s="1478"/>
      <c r="D569" s="1404"/>
      <c r="E569" s="1404"/>
      <c r="F569" s="1404"/>
      <c r="G569" s="1405"/>
      <c r="H569" s="1405">
        <f t="shared" si="70"/>
        <v>0</v>
      </c>
      <c r="I569" s="1451" t="str">
        <f>_xlfn.IFNA(VLOOKUP(B569,線名!$A$2:$B$689,2, ),"")</f>
        <v/>
      </c>
      <c r="J569" s="1391" t="str">
        <f>_xlfn.IFNA(VLOOKUP(B569,線名!$A$4:$C$689,3,0 ),"")</f>
        <v/>
      </c>
      <c r="K569" s="1403"/>
      <c r="L569" s="1403"/>
      <c r="M569" s="1403"/>
      <c r="N569" s="1403"/>
      <c r="O569" s="1403"/>
      <c r="P569" s="1452"/>
      <c r="Q569" s="1361" t="str">
        <f t="shared" si="68"/>
        <v/>
      </c>
      <c r="R569" s="1468"/>
      <c r="S569" s="1454" t="str">
        <f>_xlfn.IFNA(VLOOKUP(T569,'69線名'!$K$4:$L$114,2, ),"")</f>
        <v/>
      </c>
      <c r="T569" s="1361"/>
      <c r="U569" s="1455">
        <f t="shared" si="66"/>
        <v>0</v>
      </c>
      <c r="V569" s="1442" t="str">
        <f>_xlfn.XLOOKUP(事故!$B569,饋線資料表[饋線
代號],饋線資料表[巡修
部門],"找不到",0)</f>
        <v>找不到</v>
      </c>
      <c r="W569" s="1359"/>
      <c r="X569" s="1361"/>
      <c r="Y569" s="1361"/>
      <c r="Z569" s="1834"/>
      <c r="AA569" s="1368"/>
      <c r="AB569" s="1369"/>
    </row>
    <row r="570" spans="1:28" s="1025" customFormat="1" ht="31.15" customHeight="1">
      <c r="A570" s="1843"/>
      <c r="B570" s="1372"/>
      <c r="C570" s="1479"/>
      <c r="D570" s="1395"/>
      <c r="E570" s="1395"/>
      <c r="F570" s="1395"/>
      <c r="G570" s="1371"/>
      <c r="H570" s="1371">
        <f t="shared" si="70"/>
        <v>0</v>
      </c>
      <c r="I570" s="1444" t="str">
        <f>_xlfn.IFNA(VLOOKUP(B570,線名!$A$2:$B$689,2, ),"")</f>
        <v/>
      </c>
      <c r="J570" s="1388" t="str">
        <f>_xlfn.IFNA(VLOOKUP(B570,線名!$A$4:$C$689,3,0 ),"")</f>
        <v/>
      </c>
      <c r="K570" s="1372"/>
      <c r="L570" s="1372"/>
      <c r="M570" s="1372"/>
      <c r="N570" s="1372"/>
      <c r="O570" s="1372"/>
      <c r="P570" s="1445"/>
      <c r="Q570" s="1346" t="str">
        <f t="shared" si="68"/>
        <v/>
      </c>
      <c r="R570" s="1466"/>
      <c r="S570" s="1447" t="str">
        <f>_xlfn.IFNA(VLOOKUP(T570,'69線名'!$K$4:$L$114,2, ),"")</f>
        <v/>
      </c>
      <c r="T570" s="1346"/>
      <c r="U570" s="1458">
        <f t="shared" si="66"/>
        <v>0</v>
      </c>
      <c r="V570" s="1438" t="str">
        <f>_xlfn.XLOOKUP(事故!$B570,饋線資料表[饋線
代號],饋線資料表[巡修
部門],"找不到",0)</f>
        <v>找不到</v>
      </c>
      <c r="W570" s="1344"/>
      <c r="X570" s="1346"/>
      <c r="Y570" s="1346"/>
      <c r="Z570" s="1827"/>
      <c r="AA570" s="1353"/>
      <c r="AB570" s="1354"/>
    </row>
    <row r="571" spans="1:28" s="1025" customFormat="1" ht="31.15" customHeight="1">
      <c r="A571" s="1844"/>
      <c r="B571" s="1403"/>
      <c r="C571" s="1478"/>
      <c r="D571" s="1404"/>
      <c r="E571" s="1404"/>
      <c r="F571" s="1404"/>
      <c r="G571" s="1405"/>
      <c r="H571" s="1405">
        <f t="shared" si="70"/>
        <v>0</v>
      </c>
      <c r="I571" s="1451" t="str">
        <f>_xlfn.IFNA(VLOOKUP(B571,線名!$A$2:$B$689,2, ),"")</f>
        <v/>
      </c>
      <c r="J571" s="1391" t="str">
        <f>_xlfn.IFNA(VLOOKUP(B571,線名!$A$4:$C$689,3,0 ),"")</f>
        <v/>
      </c>
      <c r="K571" s="1403"/>
      <c r="L571" s="1403"/>
      <c r="M571" s="1403"/>
      <c r="N571" s="1403"/>
      <c r="O571" s="1403"/>
      <c r="P571" s="1452"/>
      <c r="Q571" s="1361" t="str">
        <f t="shared" si="68"/>
        <v/>
      </c>
      <c r="R571" s="1468"/>
      <c r="S571" s="1454" t="str">
        <f>_xlfn.IFNA(VLOOKUP(T571,'69線名'!$K$4:$L$114,2, ),"")</f>
        <v/>
      </c>
      <c r="T571" s="1361"/>
      <c r="U571" s="1455">
        <f t="shared" si="66"/>
        <v>0</v>
      </c>
      <c r="V571" s="1442" t="str">
        <f>_xlfn.XLOOKUP(事故!$B571,饋線資料表[饋線
代號],饋線資料表[巡修
部門],"找不到",0)</f>
        <v>找不到</v>
      </c>
      <c r="W571" s="1359"/>
      <c r="X571" s="1361"/>
      <c r="Y571" s="1361"/>
      <c r="Z571" s="1834"/>
      <c r="AA571" s="1368"/>
      <c r="AB571" s="1369"/>
    </row>
    <row r="572" spans="1:28" s="1025" customFormat="1" ht="31.15" customHeight="1">
      <c r="A572" s="1843"/>
      <c r="B572" s="1372"/>
      <c r="C572" s="1479"/>
      <c r="D572" s="1395"/>
      <c r="E572" s="1395"/>
      <c r="F572" s="1395"/>
      <c r="G572" s="1371"/>
      <c r="H572" s="1371">
        <f t="shared" si="70"/>
        <v>0</v>
      </c>
      <c r="I572" s="1444" t="str">
        <f>_xlfn.IFNA(VLOOKUP(B572,線名!$A$2:$B$689,2, ),"")</f>
        <v/>
      </c>
      <c r="J572" s="1388" t="str">
        <f>_xlfn.IFNA(VLOOKUP(B572,線名!$A$4:$C$689,3,0 ),"")</f>
        <v/>
      </c>
      <c r="K572" s="1372"/>
      <c r="L572" s="1372"/>
      <c r="M572" s="1372"/>
      <c r="N572" s="1372"/>
      <c r="O572" s="1372"/>
      <c r="P572" s="1445"/>
      <c r="Q572" s="1346" t="str">
        <f t="shared" si="68"/>
        <v/>
      </c>
      <c r="R572" s="1466"/>
      <c r="S572" s="1447" t="str">
        <f>_xlfn.IFNA(VLOOKUP(T572,'69線名'!$K$4:$L$114,2, ),"")</f>
        <v/>
      </c>
      <c r="T572" s="1346"/>
      <c r="U572" s="1458">
        <f t="shared" si="66"/>
        <v>0</v>
      </c>
      <c r="V572" s="1438" t="str">
        <f>_xlfn.XLOOKUP(事故!$B572,饋線資料表[饋線
代號],饋線資料表[巡修
部門],"找不到",0)</f>
        <v>找不到</v>
      </c>
      <c r="W572" s="1344"/>
      <c r="X572" s="1346"/>
      <c r="Y572" s="1346"/>
      <c r="Z572" s="1827"/>
      <c r="AA572" s="1353"/>
      <c r="AB572" s="1354"/>
    </row>
    <row r="573" spans="1:28" s="1025" customFormat="1" ht="31.15" customHeight="1">
      <c r="A573" s="1844"/>
      <c r="B573" s="1403"/>
      <c r="C573" s="1478"/>
      <c r="D573" s="1404"/>
      <c r="E573" s="1404"/>
      <c r="F573" s="1404"/>
      <c r="G573" s="1405"/>
      <c r="H573" s="1405">
        <f t="shared" si="70"/>
        <v>0</v>
      </c>
      <c r="I573" s="1451" t="str">
        <f>_xlfn.IFNA(VLOOKUP(B573,線名!$A$2:$B$689,2, ),"")</f>
        <v/>
      </c>
      <c r="J573" s="1391" t="str">
        <f>_xlfn.IFNA(VLOOKUP(B573,線名!$A$4:$C$689,3,0 ),"")</f>
        <v/>
      </c>
      <c r="K573" s="1403"/>
      <c r="L573" s="1403"/>
      <c r="M573" s="1403"/>
      <c r="N573" s="1403"/>
      <c r="O573" s="1403"/>
      <c r="P573" s="1452"/>
      <c r="Q573" s="1361" t="str">
        <f t="shared" si="68"/>
        <v/>
      </c>
      <c r="R573" s="1468"/>
      <c r="S573" s="1454" t="str">
        <f>_xlfn.IFNA(VLOOKUP(T573,'69線名'!$K$4:$L$114,2, ),"")</f>
        <v/>
      </c>
      <c r="T573" s="1361"/>
      <c r="U573" s="1455">
        <f t="shared" si="66"/>
        <v>0</v>
      </c>
      <c r="V573" s="1442" t="str">
        <f>_xlfn.XLOOKUP(事故!$B573,饋線資料表[饋線
代號],饋線資料表[巡修
部門],"找不到",0)</f>
        <v>找不到</v>
      </c>
      <c r="W573" s="1359"/>
      <c r="X573" s="1361"/>
      <c r="Y573" s="1361"/>
      <c r="Z573" s="1834"/>
      <c r="AA573" s="1368"/>
      <c r="AB573" s="1369"/>
    </row>
    <row r="574" spans="1:28" s="1025" customFormat="1" ht="31.15" customHeight="1">
      <c r="A574" s="1843"/>
      <c r="B574" s="1372"/>
      <c r="C574" s="1479"/>
      <c r="D574" s="1395"/>
      <c r="E574" s="1395"/>
      <c r="F574" s="1395"/>
      <c r="G574" s="1371"/>
      <c r="H574" s="1371">
        <f t="shared" si="70"/>
        <v>0</v>
      </c>
      <c r="I574" s="1444" t="str">
        <f>_xlfn.IFNA(VLOOKUP(B574,線名!$A$2:$B$689,2, ),"")</f>
        <v/>
      </c>
      <c r="J574" s="1388" t="str">
        <f>_xlfn.IFNA(VLOOKUP(B574,線名!$A$4:$C$689,3,0 ),"")</f>
        <v/>
      </c>
      <c r="K574" s="1372"/>
      <c r="L574" s="1372"/>
      <c r="M574" s="1372"/>
      <c r="N574" s="1372"/>
      <c r="O574" s="1372"/>
      <c r="P574" s="1445"/>
      <c r="Q574" s="1346" t="str">
        <f t="shared" si="68"/>
        <v/>
      </c>
      <c r="R574" s="1466"/>
      <c r="S574" s="1447" t="str">
        <f>_xlfn.IFNA(VLOOKUP(T574,'69線名'!$K$4:$L$114,2, ),"")</f>
        <v/>
      </c>
      <c r="T574" s="1346"/>
      <c r="U574" s="1458">
        <f t="shared" si="66"/>
        <v>0</v>
      </c>
      <c r="V574" s="1438" t="str">
        <f>_xlfn.XLOOKUP(事故!$B574,饋線資料表[饋線
代號],饋線資料表[巡修
部門],"找不到",0)</f>
        <v>找不到</v>
      </c>
      <c r="W574" s="1344"/>
      <c r="X574" s="1346"/>
      <c r="Y574" s="1346"/>
      <c r="Z574" s="1827"/>
      <c r="AA574" s="1353"/>
      <c r="AB574" s="1354"/>
    </row>
    <row r="575" spans="1:28" s="1025" customFormat="1" ht="31.15" customHeight="1">
      <c r="A575" s="1844"/>
      <c r="B575" s="1403"/>
      <c r="C575" s="1478"/>
      <c r="D575" s="1404"/>
      <c r="E575" s="1404"/>
      <c r="F575" s="1404"/>
      <c r="G575" s="1405"/>
      <c r="H575" s="1405">
        <f t="shared" si="70"/>
        <v>0</v>
      </c>
      <c r="I575" s="1451" t="str">
        <f>_xlfn.IFNA(VLOOKUP(B575,線名!$A$2:$B$689,2, ),"")</f>
        <v/>
      </c>
      <c r="J575" s="1391" t="str">
        <f>_xlfn.IFNA(VLOOKUP(B575,線名!$A$4:$C$689,3,0 ),"")</f>
        <v/>
      </c>
      <c r="K575" s="1403"/>
      <c r="L575" s="1403"/>
      <c r="M575" s="1403"/>
      <c r="N575" s="1403"/>
      <c r="O575" s="1403"/>
      <c r="P575" s="1452"/>
      <c r="Q575" s="1361" t="str">
        <f t="shared" si="68"/>
        <v/>
      </c>
      <c r="R575" s="1468"/>
      <c r="S575" s="1454" t="str">
        <f>_xlfn.IFNA(VLOOKUP(T575,'69線名'!$K$4:$L$114,2, ),"")</f>
        <v/>
      </c>
      <c r="T575" s="1361"/>
      <c r="U575" s="1455">
        <f t="shared" si="66"/>
        <v>0</v>
      </c>
      <c r="V575" s="1442" t="str">
        <f>_xlfn.XLOOKUP(事故!$B575,饋線資料表[饋線
代號],饋線資料表[巡修
部門],"找不到",0)</f>
        <v>找不到</v>
      </c>
      <c r="W575" s="1359"/>
      <c r="X575" s="1361"/>
      <c r="Y575" s="1361"/>
      <c r="Z575" s="1834"/>
      <c r="AA575" s="1368"/>
      <c r="AB575" s="1369"/>
    </row>
    <row r="576" spans="1:28" s="1025" customFormat="1" ht="31.15" customHeight="1">
      <c r="A576" s="1843"/>
      <c r="B576" s="1372"/>
      <c r="C576" s="1479"/>
      <c r="D576" s="1395"/>
      <c r="E576" s="1395"/>
      <c r="F576" s="1395"/>
      <c r="G576" s="1371"/>
      <c r="H576" s="1371">
        <f t="shared" si="70"/>
        <v>0</v>
      </c>
      <c r="I576" s="1444" t="str">
        <f>_xlfn.IFNA(VLOOKUP(B576,線名!$A$2:$B$689,2, ),"")</f>
        <v/>
      </c>
      <c r="J576" s="1388" t="str">
        <f>_xlfn.IFNA(VLOOKUP(B576,線名!$A$4:$C$689,3,0 ),"")</f>
        <v/>
      </c>
      <c r="K576" s="1372"/>
      <c r="L576" s="1372"/>
      <c r="M576" s="1372"/>
      <c r="N576" s="1372"/>
      <c r="O576" s="1372"/>
      <c r="P576" s="1445"/>
      <c r="Q576" s="1346" t="str">
        <f t="shared" si="68"/>
        <v/>
      </c>
      <c r="R576" s="1466"/>
      <c r="S576" s="1447" t="str">
        <f>_xlfn.IFNA(VLOOKUP(T576,'69線名'!$K$4:$L$114,2, ),"")</f>
        <v/>
      </c>
      <c r="T576" s="1346"/>
      <c r="U576" s="1458">
        <f t="shared" si="66"/>
        <v>0</v>
      </c>
      <c r="V576" s="1438" t="str">
        <f>_xlfn.XLOOKUP(事故!$B576,饋線資料表[饋線
代號],饋線資料表[巡修
部門],"找不到",0)</f>
        <v>找不到</v>
      </c>
      <c r="W576" s="1344"/>
      <c r="X576" s="1346"/>
      <c r="Y576" s="1346"/>
      <c r="Z576" s="1827"/>
      <c r="AA576" s="1353"/>
      <c r="AB576" s="1354"/>
    </row>
    <row r="577" spans="1:28" s="1025" customFormat="1" ht="31.15" customHeight="1">
      <c r="A577" s="1844"/>
      <c r="B577" s="1403"/>
      <c r="C577" s="1478"/>
      <c r="D577" s="1404"/>
      <c r="E577" s="1404"/>
      <c r="F577" s="1404"/>
      <c r="G577" s="1405"/>
      <c r="H577" s="1405">
        <f t="shared" si="70"/>
        <v>0</v>
      </c>
      <c r="I577" s="1451" t="str">
        <f>_xlfn.IFNA(VLOOKUP(B577,線名!$A$2:$B$689,2, ),"")</f>
        <v/>
      </c>
      <c r="J577" s="1391" t="str">
        <f>_xlfn.IFNA(VLOOKUP(B577,線名!$A$4:$C$689,3,0 ),"")</f>
        <v/>
      </c>
      <c r="K577" s="1403"/>
      <c r="L577" s="1403"/>
      <c r="M577" s="1403"/>
      <c r="N577" s="1403"/>
      <c r="O577" s="1403"/>
      <c r="P577" s="1452"/>
      <c r="Q577" s="1361" t="str">
        <f t="shared" si="68"/>
        <v/>
      </c>
      <c r="R577" s="1468"/>
      <c r="S577" s="1454" t="str">
        <f>_xlfn.IFNA(VLOOKUP(T577,'69線名'!$K$4:$L$114,2, ),"")</f>
        <v/>
      </c>
      <c r="T577" s="1361"/>
      <c r="U577" s="1455">
        <f t="shared" si="66"/>
        <v>0</v>
      </c>
      <c r="V577" s="1442" t="str">
        <f>_xlfn.XLOOKUP(事故!$B577,饋線資料表[饋線
代號],饋線資料表[巡修
部門],"找不到",0)</f>
        <v>找不到</v>
      </c>
      <c r="W577" s="1359"/>
      <c r="X577" s="1361"/>
      <c r="Y577" s="1361"/>
      <c r="Z577" s="1834"/>
      <c r="AA577" s="1368"/>
      <c r="AB577" s="1369"/>
    </row>
    <row r="578" spans="1:28" s="1025" customFormat="1" ht="31.15" customHeight="1">
      <c r="A578" s="1843"/>
      <c r="B578" s="1372"/>
      <c r="C578" s="1479"/>
      <c r="D578" s="1395"/>
      <c r="E578" s="1395"/>
      <c r="F578" s="1395"/>
      <c r="G578" s="1371"/>
      <c r="H578" s="1371">
        <f t="shared" si="70"/>
        <v>0</v>
      </c>
      <c r="I578" s="1444" t="str">
        <f>_xlfn.IFNA(VLOOKUP(B578,線名!$A$2:$B$689,2, ),"")</f>
        <v/>
      </c>
      <c r="J578" s="1388" t="str">
        <f>_xlfn.IFNA(VLOOKUP(B578,線名!$A$4:$C$689,3,0 ),"")</f>
        <v/>
      </c>
      <c r="K578" s="1372"/>
      <c r="L578" s="1372"/>
      <c r="M578" s="1372"/>
      <c r="N578" s="1372"/>
      <c r="O578" s="1372"/>
      <c r="P578" s="1445"/>
      <c r="Q578" s="1346" t="str">
        <f t="shared" si="68"/>
        <v/>
      </c>
      <c r="R578" s="1466"/>
      <c r="S578" s="1447" t="str">
        <f>_xlfn.IFNA(VLOOKUP(T578,'69線名'!$K$4:$L$114,2, ),"")</f>
        <v/>
      </c>
      <c r="T578" s="1346"/>
      <c r="U578" s="1458">
        <f t="shared" si="66"/>
        <v>0</v>
      </c>
      <c r="V578" s="1438" t="str">
        <f>_xlfn.XLOOKUP(事故!$B578,饋線資料表[饋線
代號],饋線資料表[巡修
部門],"找不到",0)</f>
        <v>找不到</v>
      </c>
      <c r="W578" s="1344"/>
      <c r="X578" s="1346"/>
      <c r="Y578" s="1346"/>
      <c r="Z578" s="1827"/>
      <c r="AA578" s="1353"/>
      <c r="AB578" s="1354"/>
    </row>
    <row r="579" spans="1:28" s="1025" customFormat="1" ht="31.15" customHeight="1">
      <c r="A579" s="1844"/>
      <c r="B579" s="1403"/>
      <c r="C579" s="1478"/>
      <c r="D579" s="1404"/>
      <c r="E579" s="1404"/>
      <c r="F579" s="1404"/>
      <c r="G579" s="1405"/>
      <c r="H579" s="1405">
        <f t="shared" si="70"/>
        <v>0</v>
      </c>
      <c r="I579" s="1451" t="str">
        <f>_xlfn.IFNA(VLOOKUP(B579,線名!$A$2:$B$689,2, ),"")</f>
        <v/>
      </c>
      <c r="J579" s="1391" t="str">
        <f>_xlfn.IFNA(VLOOKUP(B579,線名!$A$4:$C$689,3,0 ),"")</f>
        <v/>
      </c>
      <c r="K579" s="1403"/>
      <c r="L579" s="1403"/>
      <c r="M579" s="1403"/>
      <c r="N579" s="1403"/>
      <c r="O579" s="1403"/>
      <c r="P579" s="1452"/>
      <c r="Q579" s="1361" t="str">
        <f t="shared" si="68"/>
        <v/>
      </c>
      <c r="R579" s="1468"/>
      <c r="S579" s="1454" t="str">
        <f>_xlfn.IFNA(VLOOKUP(T579,'69線名'!$K$4:$L$114,2, ),"")</f>
        <v/>
      </c>
      <c r="T579" s="1361"/>
      <c r="U579" s="1455">
        <f t="shared" si="66"/>
        <v>0</v>
      </c>
      <c r="V579" s="1442" t="str">
        <f>_xlfn.XLOOKUP(事故!$B579,饋線資料表[饋線
代號],饋線資料表[巡修
部門],"找不到",0)</f>
        <v>找不到</v>
      </c>
      <c r="W579" s="1359"/>
      <c r="X579" s="1361"/>
      <c r="Y579" s="1361"/>
      <c r="Z579" s="1834"/>
      <c r="AA579" s="1368"/>
      <c r="AB579" s="1369"/>
    </row>
    <row r="580" spans="1:28" s="1025" customFormat="1" ht="31.15" customHeight="1">
      <c r="A580" s="1843"/>
      <c r="B580" s="1372"/>
      <c r="C580" s="1479"/>
      <c r="D580" s="1395"/>
      <c r="E580" s="1395"/>
      <c r="F580" s="1395"/>
      <c r="G580" s="1371"/>
      <c r="H580" s="1371">
        <f t="shared" si="70"/>
        <v>0</v>
      </c>
      <c r="I580" s="1444" t="str">
        <f>_xlfn.IFNA(VLOOKUP(B580,線名!$A$2:$B$689,2, ),"")</f>
        <v/>
      </c>
      <c r="J580" s="1388" t="str">
        <f>_xlfn.IFNA(VLOOKUP(B580,線名!$A$4:$C$689,3,0 ),"")</f>
        <v/>
      </c>
      <c r="K580" s="1372"/>
      <c r="L580" s="1372"/>
      <c r="M580" s="1372"/>
      <c r="N580" s="1372"/>
      <c r="O580" s="1372"/>
      <c r="P580" s="1445"/>
      <c r="Q580" s="1346" t="str">
        <f t="shared" si="68"/>
        <v/>
      </c>
      <c r="R580" s="1466"/>
      <c r="S580" s="1447" t="str">
        <f>_xlfn.IFNA(VLOOKUP(T580,'69線名'!$K$4:$L$114,2, ),"")</f>
        <v/>
      </c>
      <c r="T580" s="1346"/>
      <c r="U580" s="1458">
        <f t="shared" si="66"/>
        <v>0</v>
      </c>
      <c r="V580" s="1438" t="str">
        <f>_xlfn.XLOOKUP(事故!$B580,饋線資料表[饋線
代號],饋線資料表[巡修
部門],"找不到",0)</f>
        <v>找不到</v>
      </c>
      <c r="W580" s="1344"/>
      <c r="X580" s="1346"/>
      <c r="Y580" s="1346"/>
      <c r="Z580" s="1827"/>
      <c r="AA580" s="1353"/>
      <c r="AB580" s="1354"/>
    </row>
    <row r="581" spans="1:28" s="1025" customFormat="1" ht="31.15" customHeight="1">
      <c r="A581" s="1844"/>
      <c r="B581" s="1403"/>
      <c r="C581" s="1478"/>
      <c r="D581" s="1404"/>
      <c r="E581" s="1404"/>
      <c r="F581" s="1404"/>
      <c r="G581" s="1405"/>
      <c r="H581" s="1405">
        <f t="shared" si="70"/>
        <v>0</v>
      </c>
      <c r="I581" s="1451" t="str">
        <f>_xlfn.IFNA(VLOOKUP(B581,線名!$A$2:$B$689,2, ),"")</f>
        <v/>
      </c>
      <c r="J581" s="1391" t="str">
        <f>_xlfn.IFNA(VLOOKUP(B581,線名!$A$4:$C$689,3,0 ),"")</f>
        <v/>
      </c>
      <c r="K581" s="1403"/>
      <c r="L581" s="1403"/>
      <c r="M581" s="1403"/>
      <c r="N581" s="1403"/>
      <c r="O581" s="1403"/>
      <c r="P581" s="1452"/>
      <c r="Q581" s="1361" t="str">
        <f t="shared" si="68"/>
        <v/>
      </c>
      <c r="R581" s="1468"/>
      <c r="S581" s="1454" t="str">
        <f>_xlfn.IFNA(VLOOKUP(T581,'69線名'!$K$4:$L$114,2, ),"")</f>
        <v/>
      </c>
      <c r="T581" s="1361"/>
      <c r="U581" s="1455">
        <f t="shared" ref="U581:U629" si="71">(E581-D581)*24</f>
        <v>0</v>
      </c>
      <c r="V581" s="1442" t="str">
        <f>_xlfn.XLOOKUP(事故!$B581,饋線資料表[饋線
代號],饋線資料表[巡修
部門],"找不到",0)</f>
        <v>找不到</v>
      </c>
      <c r="W581" s="1359"/>
      <c r="X581" s="1361"/>
      <c r="Y581" s="1361"/>
      <c r="Z581" s="1834"/>
      <c r="AA581" s="1368"/>
      <c r="AB581" s="1369"/>
    </row>
    <row r="582" spans="1:28" s="1025" customFormat="1" ht="31.15" customHeight="1">
      <c r="A582" s="1843"/>
      <c r="B582" s="1372"/>
      <c r="C582" s="1479"/>
      <c r="D582" s="1395"/>
      <c r="E582" s="1395"/>
      <c r="F582" s="1395"/>
      <c r="G582" s="1371"/>
      <c r="H582" s="1371">
        <f t="shared" si="70"/>
        <v>0</v>
      </c>
      <c r="I582" s="1444" t="str">
        <f>_xlfn.IFNA(VLOOKUP(B582,線名!$A$2:$B$689,2, ),"")</f>
        <v/>
      </c>
      <c r="J582" s="1388" t="str">
        <f>_xlfn.IFNA(VLOOKUP(B582,線名!$A$4:$C$689,3,0 ),"")</f>
        <v/>
      </c>
      <c r="K582" s="1372"/>
      <c r="L582" s="1372"/>
      <c r="M582" s="1372"/>
      <c r="N582" s="1372"/>
      <c r="O582" s="1372"/>
      <c r="P582" s="1445"/>
      <c r="Q582" s="1346" t="str">
        <f t="shared" si="68"/>
        <v/>
      </c>
      <c r="R582" s="1466"/>
      <c r="S582" s="1447" t="str">
        <f>_xlfn.IFNA(VLOOKUP(T582,'69線名'!$K$4:$L$114,2, ),"")</f>
        <v/>
      </c>
      <c r="T582" s="1346"/>
      <c r="U582" s="1458">
        <f t="shared" si="71"/>
        <v>0</v>
      </c>
      <c r="V582" s="1438" t="str">
        <f>_xlfn.XLOOKUP(事故!$B582,饋線資料表[饋線
代號],饋線資料表[巡修
部門],"找不到",0)</f>
        <v>找不到</v>
      </c>
      <c r="W582" s="1344"/>
      <c r="X582" s="1346"/>
      <c r="Y582" s="1346"/>
      <c r="Z582" s="1827"/>
      <c r="AA582" s="1353"/>
      <c r="AB582" s="1354"/>
    </row>
    <row r="583" spans="1:28" s="1025" customFormat="1" ht="31.15" customHeight="1">
      <c r="A583" s="1844"/>
      <c r="B583" s="1403"/>
      <c r="C583" s="1478"/>
      <c r="D583" s="1404"/>
      <c r="E583" s="1404"/>
      <c r="F583" s="1404"/>
      <c r="G583" s="1405"/>
      <c r="H583" s="1405">
        <f t="shared" si="70"/>
        <v>0</v>
      </c>
      <c r="I583" s="1451" t="str">
        <f>_xlfn.IFNA(VLOOKUP(B583,線名!$A$2:$B$689,2, ),"")</f>
        <v/>
      </c>
      <c r="J583" s="1391" t="str">
        <f>_xlfn.IFNA(VLOOKUP(B583,線名!$A$4:$C$689,3,0 ),"")</f>
        <v/>
      </c>
      <c r="K583" s="1403"/>
      <c r="L583" s="1403"/>
      <c r="M583" s="1403"/>
      <c r="N583" s="1403"/>
      <c r="O583" s="1403"/>
      <c r="P583" s="1452"/>
      <c r="Q583" s="1361" t="str">
        <f t="shared" si="68"/>
        <v/>
      </c>
      <c r="R583" s="1468"/>
      <c r="S583" s="1454" t="str">
        <f>_xlfn.IFNA(VLOOKUP(T583,'69線名'!$K$4:$L$114,2, ),"")</f>
        <v/>
      </c>
      <c r="T583" s="1361"/>
      <c r="U583" s="1455">
        <f t="shared" si="71"/>
        <v>0</v>
      </c>
      <c r="V583" s="1442" t="str">
        <f>_xlfn.XLOOKUP(事故!$B583,饋線資料表[饋線
代號],饋線資料表[巡修
部門],"找不到",0)</f>
        <v>找不到</v>
      </c>
      <c r="W583" s="1359"/>
      <c r="X583" s="1361"/>
      <c r="Y583" s="1361"/>
      <c r="Z583" s="1834"/>
      <c r="AA583" s="1368"/>
      <c r="AB583" s="1369"/>
    </row>
    <row r="584" spans="1:28" s="1025" customFormat="1" ht="31.15" customHeight="1">
      <c r="A584" s="1843"/>
      <c r="B584" s="1372"/>
      <c r="C584" s="1479"/>
      <c r="D584" s="1395"/>
      <c r="E584" s="1395"/>
      <c r="F584" s="1395"/>
      <c r="G584" s="1371"/>
      <c r="H584" s="1371">
        <f t="shared" si="69"/>
        <v>0</v>
      </c>
      <c r="I584" s="1444" t="str">
        <f>_xlfn.IFNA(VLOOKUP(B584,線名!$A$2:$B$689,2, ),"")</f>
        <v/>
      </c>
      <c r="J584" s="1388" t="str">
        <f>_xlfn.IFNA(VLOOKUP(B584,線名!$A$4:$C$689,3,0 ),"")</f>
        <v/>
      </c>
      <c r="K584" s="1372"/>
      <c r="L584" s="1372"/>
      <c r="M584" s="1372"/>
      <c r="N584" s="1372"/>
      <c r="O584" s="1372"/>
      <c r="P584" s="1445"/>
      <c r="Q584" s="1346" t="str">
        <f t="shared" si="68"/>
        <v/>
      </c>
      <c r="R584" s="1466"/>
      <c r="S584" s="1447" t="str">
        <f>_xlfn.IFNA(VLOOKUP(T584,'69線名'!$K$4:$L$114,2, ),"")</f>
        <v/>
      </c>
      <c r="T584" s="1346"/>
      <c r="U584" s="1458">
        <f t="shared" si="71"/>
        <v>0</v>
      </c>
      <c r="V584" s="1438" t="str">
        <f>_xlfn.XLOOKUP(事故!$B584,饋線資料表[饋線
代號],饋線資料表[巡修
部門],"找不到",0)</f>
        <v>找不到</v>
      </c>
      <c r="W584" s="1344"/>
      <c r="X584" s="1346"/>
      <c r="Y584" s="1346"/>
      <c r="Z584" s="1827"/>
      <c r="AA584" s="1353"/>
      <c r="AB584" s="1354"/>
    </row>
    <row r="585" spans="1:28" s="1025" customFormat="1" ht="31.15" customHeight="1">
      <c r="A585" s="1844"/>
      <c r="B585" s="1403"/>
      <c r="C585" s="1478"/>
      <c r="D585" s="1404"/>
      <c r="E585" s="1404"/>
      <c r="F585" s="1404"/>
      <c r="G585" s="1405"/>
      <c r="H585" s="1405">
        <f t="shared" si="69"/>
        <v>0</v>
      </c>
      <c r="I585" s="1451" t="str">
        <f>_xlfn.IFNA(VLOOKUP(B585,線名!$A$2:$B$689,2, ),"")</f>
        <v/>
      </c>
      <c r="J585" s="1391" t="str">
        <f>_xlfn.IFNA(VLOOKUP(B585,線名!$A$4:$C$689,3,0 ),"")</f>
        <v/>
      </c>
      <c r="K585" s="1403"/>
      <c r="L585" s="1403"/>
      <c r="M585" s="1403"/>
      <c r="N585" s="1403"/>
      <c r="O585" s="1403"/>
      <c r="P585" s="1452"/>
      <c r="Q585" s="1361" t="str">
        <f t="shared" si="68"/>
        <v/>
      </c>
      <c r="R585" s="1468"/>
      <c r="S585" s="1454" t="str">
        <f>_xlfn.IFNA(VLOOKUP(T585,'69線名'!$K$4:$L$114,2, ),"")</f>
        <v/>
      </c>
      <c r="T585" s="1361"/>
      <c r="U585" s="1455">
        <f t="shared" si="71"/>
        <v>0</v>
      </c>
      <c r="V585" s="1442" t="str">
        <f>_xlfn.XLOOKUP(事故!$B585,饋線資料表[饋線
代號],饋線資料表[巡修
部門],"找不到",0)</f>
        <v>找不到</v>
      </c>
      <c r="W585" s="1359"/>
      <c r="X585" s="1361"/>
      <c r="Y585" s="1361"/>
      <c r="Z585" s="1834"/>
      <c r="AA585" s="1368"/>
      <c r="AB585" s="1369"/>
    </row>
    <row r="586" spans="1:28" s="1025" customFormat="1" ht="31.15" customHeight="1">
      <c r="A586" s="1843"/>
      <c r="B586" s="1372"/>
      <c r="C586" s="1479"/>
      <c r="D586" s="1395"/>
      <c r="E586" s="1395"/>
      <c r="F586" s="1395"/>
      <c r="G586" s="1371"/>
      <c r="H586" s="1371">
        <f t="shared" si="69"/>
        <v>0</v>
      </c>
      <c r="I586" s="1444" t="str">
        <f>_xlfn.IFNA(VLOOKUP(B586,線名!$A$2:$B$689,2, ),"")</f>
        <v/>
      </c>
      <c r="J586" s="1388" t="str">
        <f>_xlfn.IFNA(VLOOKUP(B586,線名!$A$4:$C$689,3,0 ),"")</f>
        <v/>
      </c>
      <c r="K586" s="1372"/>
      <c r="L586" s="1372"/>
      <c r="M586" s="1372"/>
      <c r="N586" s="1372"/>
      <c r="O586" s="1372"/>
      <c r="P586" s="1445"/>
      <c r="Q586" s="1346" t="str">
        <f t="shared" si="68"/>
        <v/>
      </c>
      <c r="R586" s="1466"/>
      <c r="S586" s="1447" t="str">
        <f>_xlfn.IFNA(VLOOKUP(T586,'69線名'!$K$4:$L$114,2, ),"")</f>
        <v/>
      </c>
      <c r="T586" s="1346"/>
      <c r="U586" s="1458">
        <f t="shared" si="71"/>
        <v>0</v>
      </c>
      <c r="V586" s="1438" t="str">
        <f>_xlfn.XLOOKUP(事故!$B586,饋線資料表[饋線
代號],饋線資料表[巡修
部門],"找不到",0)</f>
        <v>找不到</v>
      </c>
      <c r="W586" s="1344"/>
      <c r="X586" s="1346"/>
      <c r="Y586" s="1346"/>
      <c r="Z586" s="1827"/>
      <c r="AA586" s="1353"/>
      <c r="AB586" s="1354"/>
    </row>
    <row r="587" spans="1:28" s="1025" customFormat="1" ht="31.15" customHeight="1">
      <c r="A587" s="1844"/>
      <c r="B587" s="1403"/>
      <c r="C587" s="1478"/>
      <c r="D587" s="1404"/>
      <c r="E587" s="1404"/>
      <c r="F587" s="1404"/>
      <c r="G587" s="1405"/>
      <c r="H587" s="1405">
        <f t="shared" si="69"/>
        <v>0</v>
      </c>
      <c r="I587" s="1451" t="str">
        <f>_xlfn.IFNA(VLOOKUP(B587,線名!$A$2:$B$689,2, ),"")</f>
        <v/>
      </c>
      <c r="J587" s="1391" t="str">
        <f>_xlfn.IFNA(VLOOKUP(B587,線名!$A$4:$C$689,3,0 ),"")</f>
        <v/>
      </c>
      <c r="K587" s="1403"/>
      <c r="L587" s="1403"/>
      <c r="M587" s="1403"/>
      <c r="N587" s="1403"/>
      <c r="O587" s="1403"/>
      <c r="P587" s="1452"/>
      <c r="Q587" s="1361" t="str">
        <f t="shared" si="68"/>
        <v/>
      </c>
      <c r="R587" s="1468"/>
      <c r="S587" s="1454" t="str">
        <f>_xlfn.IFNA(VLOOKUP(T587,'69線名'!$K$4:$L$114,2, ),"")</f>
        <v/>
      </c>
      <c r="T587" s="1361"/>
      <c r="U587" s="1455">
        <f t="shared" si="71"/>
        <v>0</v>
      </c>
      <c r="V587" s="1442" t="str">
        <f>_xlfn.XLOOKUP(事故!$B587,饋線資料表[饋線
代號],饋線資料表[巡修
部門],"找不到",0)</f>
        <v>找不到</v>
      </c>
      <c r="W587" s="1359"/>
      <c r="X587" s="1361"/>
      <c r="Y587" s="1361"/>
      <c r="Z587" s="1834"/>
      <c r="AA587" s="1368"/>
      <c r="AB587" s="1369"/>
    </row>
    <row r="588" spans="1:28" s="1025" customFormat="1" ht="31.15" customHeight="1">
      <c r="A588" s="1843"/>
      <c r="B588" s="1372"/>
      <c r="C588" s="1479"/>
      <c r="D588" s="1395"/>
      <c r="E588" s="1395"/>
      <c r="F588" s="1395"/>
      <c r="G588" s="1371"/>
      <c r="H588" s="1371">
        <f t="shared" ref="H588:H616" si="72">G588*U588</f>
        <v>0</v>
      </c>
      <c r="I588" s="1444" t="str">
        <f>_xlfn.IFNA(VLOOKUP(B588,線名!$A$2:$B$689,2, ),"")</f>
        <v/>
      </c>
      <c r="J588" s="1388" t="str">
        <f>_xlfn.IFNA(VLOOKUP(B588,線名!$A$4:$C$689,3,0 ),"")</f>
        <v/>
      </c>
      <c r="K588" s="1372"/>
      <c r="L588" s="1372"/>
      <c r="M588" s="1372"/>
      <c r="N588" s="1372"/>
      <c r="O588" s="1372"/>
      <c r="P588" s="1445"/>
      <c r="Q588" s="1346" t="str">
        <f t="shared" si="68"/>
        <v/>
      </c>
      <c r="R588" s="1466"/>
      <c r="S588" s="1447" t="str">
        <f>_xlfn.IFNA(VLOOKUP(T588,'69線名'!$K$4:$L$114,2, ),"")</f>
        <v/>
      </c>
      <c r="T588" s="1346"/>
      <c r="U588" s="1458">
        <f t="shared" si="71"/>
        <v>0</v>
      </c>
      <c r="V588" s="1438" t="str">
        <f>_xlfn.XLOOKUP(事故!$B588,饋線資料表[饋線
代號],饋線資料表[巡修
部門],"找不到",0)</f>
        <v>找不到</v>
      </c>
      <c r="W588" s="1344"/>
      <c r="X588" s="1346"/>
      <c r="Y588" s="1346"/>
      <c r="Z588" s="1827"/>
      <c r="AA588" s="1353"/>
      <c r="AB588" s="1354"/>
    </row>
    <row r="589" spans="1:28" s="1025" customFormat="1" ht="31.15" customHeight="1">
      <c r="A589" s="1844"/>
      <c r="B589" s="1403"/>
      <c r="C589" s="1478"/>
      <c r="D589" s="1404"/>
      <c r="E589" s="1404"/>
      <c r="F589" s="1404"/>
      <c r="G589" s="1405"/>
      <c r="H589" s="1405">
        <f t="shared" ref="H589:H597" si="73">G589*U589</f>
        <v>0</v>
      </c>
      <c r="I589" s="1451" t="str">
        <f>_xlfn.IFNA(VLOOKUP(B589,線名!$A$2:$B$689,2, ),"")</f>
        <v/>
      </c>
      <c r="J589" s="1391" t="str">
        <f>_xlfn.IFNA(VLOOKUP(B589,線名!$A$4:$C$689,3,0 ),"")</f>
        <v/>
      </c>
      <c r="K589" s="1403"/>
      <c r="L589" s="1403"/>
      <c r="M589" s="1403"/>
      <c r="N589" s="1403"/>
      <c r="O589" s="1403"/>
      <c r="P589" s="1452"/>
      <c r="Q589" s="1361" t="str">
        <f t="shared" si="68"/>
        <v/>
      </c>
      <c r="R589" s="1468"/>
      <c r="S589" s="1454" t="str">
        <f>_xlfn.IFNA(VLOOKUP(T589,'69線名'!$K$4:$L$114,2, ),"")</f>
        <v/>
      </c>
      <c r="T589" s="1361"/>
      <c r="U589" s="1455">
        <f t="shared" si="71"/>
        <v>0</v>
      </c>
      <c r="V589" s="1442" t="str">
        <f>_xlfn.XLOOKUP(事故!$B589,饋線資料表[饋線
代號],饋線資料表[巡修
部門],"找不到",0)</f>
        <v>找不到</v>
      </c>
      <c r="W589" s="1359"/>
      <c r="X589" s="1361"/>
      <c r="Y589" s="1361"/>
      <c r="Z589" s="1834"/>
      <c r="AA589" s="1368"/>
      <c r="AB589" s="1369"/>
    </row>
    <row r="590" spans="1:28" s="1025" customFormat="1" ht="31.15" customHeight="1">
      <c r="A590" s="1843"/>
      <c r="B590" s="1372"/>
      <c r="C590" s="1479"/>
      <c r="D590" s="1395"/>
      <c r="E590" s="1395"/>
      <c r="F590" s="1395"/>
      <c r="G590" s="1371"/>
      <c r="H590" s="1371">
        <f t="shared" si="73"/>
        <v>0</v>
      </c>
      <c r="I590" s="1444" t="str">
        <f>_xlfn.IFNA(VLOOKUP(B590,線名!$A$2:$B$689,2, ),"")</f>
        <v/>
      </c>
      <c r="J590" s="1388" t="str">
        <f>_xlfn.IFNA(VLOOKUP(B590,線名!$A$4:$C$689,3,0 ),"")</f>
        <v/>
      </c>
      <c r="K590" s="1372"/>
      <c r="L590" s="1372"/>
      <c r="M590" s="1372"/>
      <c r="N590" s="1372"/>
      <c r="O590" s="1372"/>
      <c r="P590" s="1445"/>
      <c r="Q590" s="1346" t="str">
        <f t="shared" si="68"/>
        <v/>
      </c>
      <c r="R590" s="1466"/>
      <c r="S590" s="1447" t="str">
        <f>_xlfn.IFNA(VLOOKUP(T590,'69線名'!$K$4:$L$114,2, ),"")</f>
        <v/>
      </c>
      <c r="T590" s="1346"/>
      <c r="U590" s="1458">
        <f t="shared" si="71"/>
        <v>0</v>
      </c>
      <c r="V590" s="1438" t="str">
        <f>_xlfn.XLOOKUP(事故!$B590,饋線資料表[饋線
代號],饋線資料表[巡修
部門],"找不到",0)</f>
        <v>找不到</v>
      </c>
      <c r="W590" s="1344"/>
      <c r="X590" s="1346"/>
      <c r="Y590" s="1346"/>
      <c r="Z590" s="1827"/>
      <c r="AA590" s="1353"/>
      <c r="AB590" s="1354"/>
    </row>
    <row r="591" spans="1:28" s="1025" customFormat="1" ht="31.15" customHeight="1">
      <c r="A591" s="1844"/>
      <c r="B591" s="1403"/>
      <c r="C591" s="1478"/>
      <c r="D591" s="1404"/>
      <c r="E591" s="1404"/>
      <c r="F591" s="1404"/>
      <c r="G591" s="1405"/>
      <c r="H591" s="1405">
        <f t="shared" si="73"/>
        <v>0</v>
      </c>
      <c r="I591" s="1451" t="str">
        <f>_xlfn.IFNA(VLOOKUP(B591,線名!$A$2:$B$689,2, ),"")</f>
        <v/>
      </c>
      <c r="J591" s="1391" t="str">
        <f>_xlfn.IFNA(VLOOKUP(B591,線名!$A$4:$C$689,3,0 ),"")</f>
        <v/>
      </c>
      <c r="K591" s="1403"/>
      <c r="L591" s="1403"/>
      <c r="M591" s="1403"/>
      <c r="N591" s="1403"/>
      <c r="O591" s="1403"/>
      <c r="P591" s="1452"/>
      <c r="Q591" s="1361" t="str">
        <f t="shared" si="68"/>
        <v/>
      </c>
      <c r="R591" s="1468"/>
      <c r="S591" s="1454" t="str">
        <f>_xlfn.IFNA(VLOOKUP(T591,'69線名'!$K$4:$L$114,2, ),"")</f>
        <v/>
      </c>
      <c r="T591" s="1361"/>
      <c r="U591" s="1455">
        <f t="shared" si="71"/>
        <v>0</v>
      </c>
      <c r="V591" s="1442" t="str">
        <f>_xlfn.XLOOKUP(事故!$B591,饋線資料表[饋線
代號],饋線資料表[巡修
部門],"找不到",0)</f>
        <v>找不到</v>
      </c>
      <c r="W591" s="1359"/>
      <c r="X591" s="1361"/>
      <c r="Y591" s="1361"/>
      <c r="Z591" s="1834"/>
      <c r="AA591" s="1368"/>
      <c r="AB591" s="1369"/>
    </row>
    <row r="592" spans="1:28" s="1025" customFormat="1" ht="31.15" customHeight="1">
      <c r="A592" s="1843"/>
      <c r="B592" s="1372"/>
      <c r="C592" s="1479"/>
      <c r="D592" s="1395"/>
      <c r="E592" s="1395"/>
      <c r="F592" s="1395"/>
      <c r="G592" s="1371"/>
      <c r="H592" s="1371">
        <f t="shared" si="73"/>
        <v>0</v>
      </c>
      <c r="I592" s="1444" t="str">
        <f>_xlfn.IFNA(VLOOKUP(B592,線名!$A$2:$B$689,2, ),"")</f>
        <v/>
      </c>
      <c r="J592" s="1388" t="str">
        <f>_xlfn.IFNA(VLOOKUP(B592,線名!$A$4:$C$689,3,0 ),"")</f>
        <v/>
      </c>
      <c r="K592" s="1372"/>
      <c r="L592" s="1372"/>
      <c r="M592" s="1372"/>
      <c r="N592" s="1372"/>
      <c r="O592" s="1372"/>
      <c r="P592" s="1445"/>
      <c r="Q592" s="1346" t="str">
        <f t="shared" si="68"/>
        <v/>
      </c>
      <c r="R592" s="1466"/>
      <c r="S592" s="1447" t="str">
        <f>_xlfn.IFNA(VLOOKUP(T592,'69線名'!$K$4:$L$114,2, ),"")</f>
        <v/>
      </c>
      <c r="T592" s="1346"/>
      <c r="U592" s="1458">
        <f t="shared" si="71"/>
        <v>0</v>
      </c>
      <c r="V592" s="1438" t="str">
        <f>_xlfn.XLOOKUP(事故!$B592,饋線資料表[饋線
代號],饋線資料表[巡修
部門],"找不到",0)</f>
        <v>找不到</v>
      </c>
      <c r="W592" s="1344"/>
      <c r="X592" s="1346"/>
      <c r="Y592" s="1346"/>
      <c r="Z592" s="1827"/>
      <c r="AA592" s="1353"/>
      <c r="AB592" s="1354"/>
    </row>
    <row r="593" spans="1:28" s="1025" customFormat="1" ht="31.15" customHeight="1">
      <c r="A593" s="1844"/>
      <c r="B593" s="1403"/>
      <c r="C593" s="1478"/>
      <c r="D593" s="1404"/>
      <c r="E593" s="1404"/>
      <c r="F593" s="1404"/>
      <c r="G593" s="1405"/>
      <c r="H593" s="1405">
        <f t="shared" si="73"/>
        <v>0</v>
      </c>
      <c r="I593" s="1451" t="str">
        <f>_xlfn.IFNA(VLOOKUP(B593,線名!$A$2:$B$689,2, ),"")</f>
        <v/>
      </c>
      <c r="J593" s="1391" t="str">
        <f>_xlfn.IFNA(VLOOKUP(B593,線名!$A$4:$C$689,3,0 ),"")</f>
        <v/>
      </c>
      <c r="K593" s="1403"/>
      <c r="L593" s="1403"/>
      <c r="M593" s="1403"/>
      <c r="N593" s="1403"/>
      <c r="O593" s="1403"/>
      <c r="P593" s="1452"/>
      <c r="Q593" s="1361" t="str">
        <f t="shared" si="68"/>
        <v/>
      </c>
      <c r="R593" s="1468"/>
      <c r="S593" s="1454" t="str">
        <f>_xlfn.IFNA(VLOOKUP(T593,'69線名'!$K$4:$L$114,2, ),"")</f>
        <v/>
      </c>
      <c r="T593" s="1361"/>
      <c r="U593" s="1455">
        <f t="shared" si="71"/>
        <v>0</v>
      </c>
      <c r="V593" s="1442" t="str">
        <f>_xlfn.XLOOKUP(事故!$B593,饋線資料表[饋線
代號],饋線資料表[巡修
部門],"找不到",0)</f>
        <v>找不到</v>
      </c>
      <c r="W593" s="1359"/>
      <c r="X593" s="1361"/>
      <c r="Y593" s="1361"/>
      <c r="Z593" s="1834"/>
      <c r="AA593" s="1368"/>
      <c r="AB593" s="1369"/>
    </row>
    <row r="594" spans="1:28" s="1025" customFormat="1" ht="31.15" customHeight="1">
      <c r="A594" s="1843"/>
      <c r="B594" s="1372"/>
      <c r="C594" s="1479"/>
      <c r="D594" s="1395"/>
      <c r="E594" s="1395"/>
      <c r="F594" s="1395"/>
      <c r="G594" s="1371"/>
      <c r="H594" s="1371">
        <f t="shared" si="73"/>
        <v>0</v>
      </c>
      <c r="I594" s="1444" t="str">
        <f>_xlfn.IFNA(VLOOKUP(B594,線名!$A$2:$B$689,2, ),"")</f>
        <v/>
      </c>
      <c r="J594" s="1388" t="str">
        <f>_xlfn.IFNA(VLOOKUP(B594,線名!$A$4:$C$689,3,0 ),"")</f>
        <v/>
      </c>
      <c r="K594" s="1372"/>
      <c r="L594" s="1372"/>
      <c r="M594" s="1372"/>
      <c r="N594" s="1372"/>
      <c r="O594" s="1372"/>
      <c r="P594" s="1445"/>
      <c r="Q594" s="1346" t="str">
        <f t="shared" si="68"/>
        <v/>
      </c>
      <c r="R594" s="1466"/>
      <c r="S594" s="1447" t="str">
        <f>_xlfn.IFNA(VLOOKUP(T594,'69線名'!$K$4:$L$114,2, ),"")</f>
        <v/>
      </c>
      <c r="T594" s="1346"/>
      <c r="U594" s="1458">
        <f t="shared" si="71"/>
        <v>0</v>
      </c>
      <c r="V594" s="1438" t="str">
        <f>_xlfn.XLOOKUP(事故!$B594,饋線資料表[饋線
代號],饋線資料表[巡修
部門],"找不到",0)</f>
        <v>找不到</v>
      </c>
      <c r="W594" s="1344"/>
      <c r="X594" s="1346"/>
      <c r="Y594" s="1346"/>
      <c r="Z594" s="1827"/>
      <c r="AA594" s="1353"/>
      <c r="AB594" s="1354"/>
    </row>
    <row r="595" spans="1:28" s="1025" customFormat="1" ht="31.15" customHeight="1">
      <c r="A595" s="1844"/>
      <c r="B595" s="1403"/>
      <c r="C595" s="1478"/>
      <c r="D595" s="1404"/>
      <c r="E595" s="1404"/>
      <c r="F595" s="1404"/>
      <c r="G595" s="1405"/>
      <c r="H595" s="1405">
        <f t="shared" si="73"/>
        <v>0</v>
      </c>
      <c r="I595" s="1451" t="str">
        <f>_xlfn.IFNA(VLOOKUP(B595,線名!$A$2:$B$689,2, ),"")</f>
        <v/>
      </c>
      <c r="J595" s="1391" t="str">
        <f>_xlfn.IFNA(VLOOKUP(B595,線名!$A$4:$C$689,3,0 ),"")</f>
        <v/>
      </c>
      <c r="K595" s="1403"/>
      <c r="L595" s="1403"/>
      <c r="M595" s="1403"/>
      <c r="N595" s="1403"/>
      <c r="O595" s="1403"/>
      <c r="P595" s="1452"/>
      <c r="Q595" s="1361" t="str">
        <f t="shared" si="68"/>
        <v/>
      </c>
      <c r="R595" s="1468"/>
      <c r="S595" s="1454" t="str">
        <f>_xlfn.IFNA(VLOOKUP(T595,'69線名'!$K$4:$L$114,2, ),"")</f>
        <v/>
      </c>
      <c r="T595" s="1361"/>
      <c r="U595" s="1455">
        <f t="shared" si="71"/>
        <v>0</v>
      </c>
      <c r="V595" s="1442" t="str">
        <f>_xlfn.XLOOKUP(事故!$B595,饋線資料表[饋線
代號],饋線資料表[巡修
部門],"找不到",0)</f>
        <v>找不到</v>
      </c>
      <c r="W595" s="1359"/>
      <c r="X595" s="1361"/>
      <c r="Y595" s="1361"/>
      <c r="Z595" s="1834"/>
      <c r="AA595" s="1368"/>
      <c r="AB595" s="1369"/>
    </row>
    <row r="596" spans="1:28" s="1025" customFormat="1" ht="31.15" customHeight="1">
      <c r="A596" s="1843"/>
      <c r="B596" s="1372"/>
      <c r="C596" s="1479"/>
      <c r="D596" s="1395"/>
      <c r="E596" s="1395"/>
      <c r="F596" s="1395"/>
      <c r="G596" s="1371"/>
      <c r="H596" s="1371">
        <f t="shared" si="73"/>
        <v>0</v>
      </c>
      <c r="I596" s="1444" t="str">
        <f>_xlfn.IFNA(VLOOKUP(B596,線名!$A$2:$B$689,2, ),"")</f>
        <v/>
      </c>
      <c r="J596" s="1388" t="str">
        <f>_xlfn.IFNA(VLOOKUP(B596,線名!$A$4:$C$689,3,0 ),"")</f>
        <v/>
      </c>
      <c r="K596" s="1372"/>
      <c r="L596" s="1372"/>
      <c r="M596" s="1372"/>
      <c r="N596" s="1372"/>
      <c r="O596" s="1372"/>
      <c r="P596" s="1445"/>
      <c r="Q596" s="1346" t="str">
        <f t="shared" si="68"/>
        <v/>
      </c>
      <c r="R596" s="1466"/>
      <c r="S596" s="1447" t="str">
        <f>_xlfn.IFNA(VLOOKUP(T596,'69線名'!$K$4:$L$114,2, ),"")</f>
        <v/>
      </c>
      <c r="T596" s="1346"/>
      <c r="U596" s="1458">
        <f t="shared" si="71"/>
        <v>0</v>
      </c>
      <c r="V596" s="1438" t="str">
        <f>_xlfn.XLOOKUP(事故!$B596,饋線資料表[饋線
代號],饋線資料表[巡修
部門],"找不到",0)</f>
        <v>找不到</v>
      </c>
      <c r="W596" s="1344"/>
      <c r="X596" s="1346"/>
      <c r="Y596" s="1346"/>
      <c r="Z596" s="1827"/>
      <c r="AA596" s="1353"/>
      <c r="AB596" s="1354"/>
    </row>
    <row r="597" spans="1:28" s="1025" customFormat="1" ht="31.15" customHeight="1">
      <c r="A597" s="1844"/>
      <c r="B597" s="1403"/>
      <c r="C597" s="1478"/>
      <c r="D597" s="1404"/>
      <c r="E597" s="1404"/>
      <c r="F597" s="1404"/>
      <c r="G597" s="1405"/>
      <c r="H597" s="1405">
        <f t="shared" si="73"/>
        <v>0</v>
      </c>
      <c r="I597" s="1451" t="str">
        <f>_xlfn.IFNA(VLOOKUP(B597,線名!$A$2:$B$689,2, ),"")</f>
        <v/>
      </c>
      <c r="J597" s="1391" t="str">
        <f>_xlfn.IFNA(VLOOKUP(B597,線名!$A$4:$C$689,3,0 ),"")</f>
        <v/>
      </c>
      <c r="K597" s="1403"/>
      <c r="L597" s="1403"/>
      <c r="M597" s="1403"/>
      <c r="N597" s="1403"/>
      <c r="O597" s="1403"/>
      <c r="P597" s="1452"/>
      <c r="Q597" s="1361" t="str">
        <f t="shared" ref="Q597:Q629" si="74">IF(SUM(L597:M597)=0,"",SUM(L597:M597))</f>
        <v/>
      </c>
      <c r="R597" s="1468"/>
      <c r="S597" s="1454" t="str">
        <f>_xlfn.IFNA(VLOOKUP(T597,'69線名'!$K$4:$L$114,2, ),"")</f>
        <v/>
      </c>
      <c r="T597" s="1361"/>
      <c r="U597" s="1455">
        <f t="shared" si="71"/>
        <v>0</v>
      </c>
      <c r="V597" s="1442" t="str">
        <f>_xlfn.XLOOKUP(事故!$B597,饋線資料表[饋線
代號],饋線資料表[巡修
部門],"找不到",0)</f>
        <v>找不到</v>
      </c>
      <c r="W597" s="1359"/>
      <c r="X597" s="1361"/>
      <c r="Y597" s="1361"/>
      <c r="Z597" s="1834"/>
      <c r="AA597" s="1368"/>
      <c r="AB597" s="1369"/>
    </row>
    <row r="598" spans="1:28" s="1025" customFormat="1" ht="31.15" customHeight="1">
      <c r="A598" s="1843"/>
      <c r="B598" s="1372"/>
      <c r="C598" s="1479"/>
      <c r="D598" s="1395"/>
      <c r="E598" s="1395"/>
      <c r="F598" s="1395"/>
      <c r="G598" s="1371"/>
      <c r="H598" s="1371">
        <f t="shared" ref="H598:H606" si="75">G598*U598</f>
        <v>0</v>
      </c>
      <c r="I598" s="1444" t="str">
        <f>_xlfn.IFNA(VLOOKUP(B598,線名!$A$2:$B$689,2, ),"")</f>
        <v/>
      </c>
      <c r="J598" s="1388" t="str">
        <f>_xlfn.IFNA(VLOOKUP(B598,線名!$A$4:$C$689,3,0 ),"")</f>
        <v/>
      </c>
      <c r="K598" s="1372"/>
      <c r="L598" s="1372"/>
      <c r="M598" s="1372"/>
      <c r="N598" s="1372"/>
      <c r="O598" s="1372"/>
      <c r="P598" s="1445"/>
      <c r="Q598" s="1346" t="str">
        <f t="shared" si="74"/>
        <v/>
      </c>
      <c r="R598" s="1466"/>
      <c r="S598" s="1447" t="str">
        <f>_xlfn.IFNA(VLOOKUP(T598,'69線名'!$K$4:$L$114,2, ),"")</f>
        <v/>
      </c>
      <c r="T598" s="1346"/>
      <c r="U598" s="1458">
        <f t="shared" si="71"/>
        <v>0</v>
      </c>
      <c r="V598" s="1438" t="str">
        <f>_xlfn.XLOOKUP(事故!$B598,饋線資料表[饋線
代號],饋線資料表[巡修
部門],"找不到",0)</f>
        <v>找不到</v>
      </c>
      <c r="W598" s="1344"/>
      <c r="X598" s="1346"/>
      <c r="Y598" s="1346"/>
      <c r="Z598" s="1827"/>
      <c r="AA598" s="1353"/>
      <c r="AB598" s="1354"/>
    </row>
    <row r="599" spans="1:28" s="1025" customFormat="1" ht="31.15" customHeight="1">
      <c r="A599" s="1844"/>
      <c r="B599" s="1403"/>
      <c r="C599" s="1478"/>
      <c r="D599" s="1404"/>
      <c r="E599" s="1404"/>
      <c r="F599" s="1404"/>
      <c r="G599" s="1405"/>
      <c r="H599" s="1405">
        <f t="shared" si="75"/>
        <v>0</v>
      </c>
      <c r="I599" s="1451" t="str">
        <f>_xlfn.IFNA(VLOOKUP(B599,線名!$A$2:$B$689,2, ),"")</f>
        <v/>
      </c>
      <c r="J599" s="1391" t="str">
        <f>_xlfn.IFNA(VLOOKUP(B599,線名!$A$4:$C$689,3,0 ),"")</f>
        <v/>
      </c>
      <c r="K599" s="1403"/>
      <c r="L599" s="1403"/>
      <c r="M599" s="1403"/>
      <c r="N599" s="1403"/>
      <c r="O599" s="1403"/>
      <c r="P599" s="1452"/>
      <c r="Q599" s="1361" t="str">
        <f t="shared" si="74"/>
        <v/>
      </c>
      <c r="R599" s="1468"/>
      <c r="S599" s="1454" t="str">
        <f>_xlfn.IFNA(VLOOKUP(T599,'69線名'!$K$4:$L$114,2, ),"")</f>
        <v/>
      </c>
      <c r="T599" s="1361"/>
      <c r="U599" s="1455">
        <f t="shared" si="71"/>
        <v>0</v>
      </c>
      <c r="V599" s="1442" t="str">
        <f>_xlfn.XLOOKUP(事故!$B599,饋線資料表[饋線
代號],饋線資料表[巡修
部門],"找不到",0)</f>
        <v>找不到</v>
      </c>
      <c r="W599" s="1359"/>
      <c r="X599" s="1361"/>
      <c r="Y599" s="1361"/>
      <c r="Z599" s="1834"/>
      <c r="AA599" s="1368"/>
      <c r="AB599" s="1369"/>
    </row>
    <row r="600" spans="1:28" s="1025" customFormat="1" ht="31.15" customHeight="1">
      <c r="A600" s="1843"/>
      <c r="B600" s="1372"/>
      <c r="C600" s="1479"/>
      <c r="D600" s="1395"/>
      <c r="E600" s="1395"/>
      <c r="F600" s="1395"/>
      <c r="G600" s="1371"/>
      <c r="H600" s="1371">
        <f t="shared" si="75"/>
        <v>0</v>
      </c>
      <c r="I600" s="1444" t="str">
        <f>_xlfn.IFNA(VLOOKUP(B600,線名!$A$2:$B$689,2, ),"")</f>
        <v/>
      </c>
      <c r="J600" s="1388" t="str">
        <f>_xlfn.IFNA(VLOOKUP(B600,線名!$A$4:$C$689,3,0 ),"")</f>
        <v/>
      </c>
      <c r="K600" s="1372"/>
      <c r="L600" s="1372"/>
      <c r="M600" s="1372"/>
      <c r="N600" s="1372"/>
      <c r="O600" s="1372"/>
      <c r="P600" s="1445"/>
      <c r="Q600" s="1346" t="str">
        <f t="shared" si="74"/>
        <v/>
      </c>
      <c r="R600" s="1466"/>
      <c r="S600" s="1447" t="str">
        <f>_xlfn.IFNA(VLOOKUP(T600,'69線名'!$K$4:$L$114,2, ),"")</f>
        <v/>
      </c>
      <c r="T600" s="1346"/>
      <c r="U600" s="1458">
        <f t="shared" si="71"/>
        <v>0</v>
      </c>
      <c r="V600" s="1438" t="str">
        <f>_xlfn.XLOOKUP(事故!$B600,饋線資料表[饋線
代號],饋線資料表[巡修
部門],"找不到",0)</f>
        <v>找不到</v>
      </c>
      <c r="W600" s="1344"/>
      <c r="X600" s="1346"/>
      <c r="Y600" s="1346"/>
      <c r="Z600" s="1827"/>
      <c r="AA600" s="1353"/>
      <c r="AB600" s="1354"/>
    </row>
    <row r="601" spans="1:28" s="1025" customFormat="1" ht="31.15" customHeight="1">
      <c r="A601" s="1844"/>
      <c r="B601" s="1403"/>
      <c r="C601" s="1478"/>
      <c r="D601" s="1404"/>
      <c r="E601" s="1404"/>
      <c r="F601" s="1404"/>
      <c r="G601" s="1405"/>
      <c r="H601" s="1405">
        <f t="shared" si="75"/>
        <v>0</v>
      </c>
      <c r="I601" s="1451" t="str">
        <f>_xlfn.IFNA(VLOOKUP(B601,線名!$A$2:$B$689,2, ),"")</f>
        <v/>
      </c>
      <c r="J601" s="1391" t="str">
        <f>_xlfn.IFNA(VLOOKUP(B601,線名!$A$4:$C$689,3,0 ),"")</f>
        <v/>
      </c>
      <c r="K601" s="1403"/>
      <c r="L601" s="1403"/>
      <c r="M601" s="1403"/>
      <c r="N601" s="1403"/>
      <c r="O601" s="1403"/>
      <c r="P601" s="1452"/>
      <c r="Q601" s="1361" t="str">
        <f t="shared" si="74"/>
        <v/>
      </c>
      <c r="R601" s="1468"/>
      <c r="S601" s="1454" t="str">
        <f>_xlfn.IFNA(VLOOKUP(T601,'69線名'!$K$4:$L$114,2, ),"")</f>
        <v/>
      </c>
      <c r="T601" s="1361"/>
      <c r="U601" s="1455">
        <f t="shared" si="71"/>
        <v>0</v>
      </c>
      <c r="V601" s="1442" t="str">
        <f>_xlfn.XLOOKUP(事故!$B601,饋線資料表[饋線
代號],饋線資料表[巡修
部門],"找不到",0)</f>
        <v>找不到</v>
      </c>
      <c r="W601" s="1359"/>
      <c r="X601" s="1361"/>
      <c r="Y601" s="1361"/>
      <c r="Z601" s="1834"/>
      <c r="AA601" s="1368"/>
      <c r="AB601" s="1369"/>
    </row>
    <row r="602" spans="1:28" s="1025" customFormat="1" ht="31.15" customHeight="1">
      <c r="A602" s="1843"/>
      <c r="B602" s="1372"/>
      <c r="C602" s="1479"/>
      <c r="D602" s="1395"/>
      <c r="E602" s="1395"/>
      <c r="F602" s="1395"/>
      <c r="G602" s="1371"/>
      <c r="H602" s="1371">
        <f t="shared" si="75"/>
        <v>0</v>
      </c>
      <c r="I602" s="1444" t="str">
        <f>_xlfn.IFNA(VLOOKUP(B602,線名!$A$2:$B$689,2, ),"")</f>
        <v/>
      </c>
      <c r="J602" s="1388" t="str">
        <f>_xlfn.IFNA(VLOOKUP(B602,線名!$A$4:$C$689,3,0 ),"")</f>
        <v/>
      </c>
      <c r="K602" s="1372"/>
      <c r="L602" s="1372"/>
      <c r="M602" s="1372"/>
      <c r="N602" s="1372"/>
      <c r="O602" s="1372"/>
      <c r="P602" s="1445"/>
      <c r="Q602" s="1346" t="str">
        <f t="shared" si="74"/>
        <v/>
      </c>
      <c r="R602" s="1466"/>
      <c r="S602" s="1447" t="str">
        <f>_xlfn.IFNA(VLOOKUP(T602,'69線名'!$K$4:$L$114,2, ),"")</f>
        <v/>
      </c>
      <c r="T602" s="1346"/>
      <c r="U602" s="1458">
        <f t="shared" si="71"/>
        <v>0</v>
      </c>
      <c r="V602" s="1438" t="str">
        <f>_xlfn.XLOOKUP(事故!$B602,饋線資料表[饋線
代號],饋線資料表[巡修
部門],"找不到",0)</f>
        <v>找不到</v>
      </c>
      <c r="W602" s="1344"/>
      <c r="X602" s="1346"/>
      <c r="Y602" s="1346"/>
      <c r="Z602" s="1827"/>
      <c r="AA602" s="1353"/>
      <c r="AB602" s="1354"/>
    </row>
    <row r="603" spans="1:28" s="1025" customFormat="1" ht="31.15" customHeight="1">
      <c r="A603" s="1844"/>
      <c r="B603" s="1403"/>
      <c r="C603" s="1478"/>
      <c r="D603" s="1404"/>
      <c r="E603" s="1404"/>
      <c r="F603" s="1404"/>
      <c r="G603" s="1405"/>
      <c r="H603" s="1405">
        <f t="shared" si="75"/>
        <v>0</v>
      </c>
      <c r="I603" s="1451" t="str">
        <f>_xlfn.IFNA(VLOOKUP(B603,線名!$A$2:$B$689,2, ),"")</f>
        <v/>
      </c>
      <c r="J603" s="1391" t="str">
        <f>_xlfn.IFNA(VLOOKUP(B603,線名!$A$4:$C$689,3,0 ),"")</f>
        <v/>
      </c>
      <c r="K603" s="1403"/>
      <c r="L603" s="1403"/>
      <c r="M603" s="1403"/>
      <c r="N603" s="1403"/>
      <c r="O603" s="1403"/>
      <c r="P603" s="1452"/>
      <c r="Q603" s="1361" t="str">
        <f t="shared" si="74"/>
        <v/>
      </c>
      <c r="R603" s="1468"/>
      <c r="S603" s="1454" t="str">
        <f>_xlfn.IFNA(VLOOKUP(T603,'69線名'!$K$4:$L$114,2, ),"")</f>
        <v/>
      </c>
      <c r="T603" s="1361"/>
      <c r="U603" s="1455">
        <f t="shared" si="71"/>
        <v>0</v>
      </c>
      <c r="V603" s="1442" t="str">
        <f>_xlfn.XLOOKUP(事故!$B603,饋線資料表[饋線
代號],饋線資料表[巡修
部門],"找不到",0)</f>
        <v>找不到</v>
      </c>
      <c r="W603" s="1359"/>
      <c r="X603" s="1361"/>
      <c r="Y603" s="1361"/>
      <c r="Z603" s="1834"/>
      <c r="AA603" s="1368"/>
      <c r="AB603" s="1369"/>
    </row>
    <row r="604" spans="1:28" s="1025" customFormat="1" ht="31.15" customHeight="1">
      <c r="A604" s="1843"/>
      <c r="B604" s="1372"/>
      <c r="C604" s="1479"/>
      <c r="D604" s="1395"/>
      <c r="E604" s="1395"/>
      <c r="F604" s="1395"/>
      <c r="G604" s="1371"/>
      <c r="H604" s="1371">
        <f t="shared" si="75"/>
        <v>0</v>
      </c>
      <c r="I604" s="1444" t="str">
        <f>_xlfn.IFNA(VLOOKUP(B604,線名!$A$2:$B$689,2, ),"")</f>
        <v/>
      </c>
      <c r="J604" s="1388" t="str">
        <f>_xlfn.IFNA(VLOOKUP(B604,線名!$A$4:$C$689,3,0 ),"")</f>
        <v/>
      </c>
      <c r="K604" s="1372"/>
      <c r="L604" s="1372"/>
      <c r="M604" s="1372"/>
      <c r="N604" s="1372"/>
      <c r="O604" s="1372"/>
      <c r="P604" s="1445"/>
      <c r="Q604" s="1346" t="str">
        <f t="shared" si="74"/>
        <v/>
      </c>
      <c r="R604" s="1466"/>
      <c r="S604" s="1447" t="str">
        <f>_xlfn.IFNA(VLOOKUP(T604,'69線名'!$K$4:$L$114,2, ),"")</f>
        <v/>
      </c>
      <c r="T604" s="1346"/>
      <c r="U604" s="1458">
        <f t="shared" si="71"/>
        <v>0</v>
      </c>
      <c r="V604" s="1438" t="str">
        <f>_xlfn.XLOOKUP(事故!$B604,饋線資料表[饋線
代號],饋線資料表[巡修
部門],"找不到",0)</f>
        <v>找不到</v>
      </c>
      <c r="W604" s="1344"/>
      <c r="X604" s="1346"/>
      <c r="Y604" s="1346"/>
      <c r="Z604" s="1827"/>
      <c r="AA604" s="1353"/>
      <c r="AB604" s="1354"/>
    </row>
    <row r="605" spans="1:28" s="1025" customFormat="1" ht="31.15" customHeight="1">
      <c r="A605" s="1844"/>
      <c r="B605" s="1485"/>
      <c r="C605" s="1486"/>
      <c r="D605" s="1835"/>
      <c r="E605" s="1835"/>
      <c r="F605" s="1835"/>
      <c r="G605" s="1836"/>
      <c r="H605" s="1836">
        <f t="shared" si="75"/>
        <v>0</v>
      </c>
      <c r="I605" s="1488" t="str">
        <f>_xlfn.IFNA(VLOOKUP(B605,線名!$A$2:$B$689,2, ),"")</f>
        <v/>
      </c>
      <c r="J605" s="1491" t="str">
        <f>_xlfn.IFNA(VLOOKUP(B605,線名!$A$4:$C$689,3,0 ),"")</f>
        <v/>
      </c>
      <c r="K605" s="1485"/>
      <c r="L605" s="1485"/>
      <c r="M605" s="1485"/>
      <c r="N605" s="1485"/>
      <c r="O605" s="1485"/>
      <c r="P605" s="1837"/>
      <c r="Q605" s="1489" t="str">
        <f t="shared" si="74"/>
        <v/>
      </c>
      <c r="R605" s="1838"/>
      <c r="S605" s="1490" t="str">
        <f>_xlfn.IFNA(VLOOKUP(T605,'69線名'!$K$4:$L$114,2, ),"")</f>
        <v/>
      </c>
      <c r="T605" s="1489"/>
      <c r="U605" s="1487">
        <f t="shared" si="71"/>
        <v>0</v>
      </c>
      <c r="V605" s="1839" t="str">
        <f>_xlfn.XLOOKUP(事故!$B605,饋線資料表[饋線
代號],饋線資料表[巡修
部門],"找不到",0)</f>
        <v>找不到</v>
      </c>
      <c r="W605" s="1840"/>
      <c r="X605" s="1489"/>
      <c r="Y605" s="1489"/>
      <c r="Z605" s="1841"/>
      <c r="AA605" s="1368"/>
      <c r="AB605" s="1369"/>
    </row>
    <row r="606" spans="1:28" s="1025" customFormat="1" ht="31.15" customHeight="1">
      <c r="A606" s="1843"/>
      <c r="B606" s="1500"/>
      <c r="C606" s="1501"/>
      <c r="D606" s="1502"/>
      <c r="E606" s="1502"/>
      <c r="F606" s="1502"/>
      <c r="G606" s="1503"/>
      <c r="H606" s="1503">
        <f t="shared" si="75"/>
        <v>0</v>
      </c>
      <c r="I606" s="1504" t="str">
        <f>_xlfn.IFNA(VLOOKUP(B606,線名!$A$2:$B$689,2, ),"")</f>
        <v/>
      </c>
      <c r="J606" s="1505" t="str">
        <f>_xlfn.IFNA(VLOOKUP(B606,線名!$A$4:$C$689,3,0 ),"")</f>
        <v/>
      </c>
      <c r="K606" s="1500"/>
      <c r="L606" s="1500"/>
      <c r="M606" s="1500"/>
      <c r="N606" s="1500"/>
      <c r="O606" s="1500"/>
      <c r="P606" s="1506"/>
      <c r="Q606" s="1507" t="str">
        <f t="shared" si="74"/>
        <v/>
      </c>
      <c r="R606" s="1508"/>
      <c r="S606" s="1509" t="str">
        <f>_xlfn.IFNA(VLOOKUP(T606,'69線名'!$K$4:$L$114,2, ),"")</f>
        <v/>
      </c>
      <c r="T606" s="1507"/>
      <c r="U606" s="1510">
        <f t="shared" si="71"/>
        <v>0</v>
      </c>
      <c r="V606" s="1511" t="str">
        <f>_xlfn.XLOOKUP(事故!$B606,饋線資料表[饋線
代號],饋線資料表[巡修
部門],"找不到",0)</f>
        <v>找不到</v>
      </c>
      <c r="W606" s="1512"/>
      <c r="X606" s="1507"/>
      <c r="Y606" s="1507"/>
      <c r="Z606" s="1507"/>
      <c r="AA606" s="1353"/>
      <c r="AB606" s="1354"/>
    </row>
    <row r="607" spans="1:28" s="1025" customFormat="1" ht="31.15" customHeight="1">
      <c r="A607" s="1844"/>
      <c r="B607" s="1403"/>
      <c r="C607" s="1478"/>
      <c r="D607" s="1404"/>
      <c r="E607" s="1404"/>
      <c r="F607" s="1404"/>
      <c r="G607" s="1405"/>
      <c r="H607" s="1405">
        <f t="shared" si="72"/>
        <v>0</v>
      </c>
      <c r="I607" s="1451" t="str">
        <f>_xlfn.IFNA(VLOOKUP(B607,線名!$A$2:$B$689,2, ),"")</f>
        <v/>
      </c>
      <c r="J607" s="1391" t="str">
        <f>_xlfn.IFNA(VLOOKUP(B607,線名!$A$4:$C$689,3,0 ),"")</f>
        <v/>
      </c>
      <c r="K607" s="1403"/>
      <c r="L607" s="1403"/>
      <c r="M607" s="1403"/>
      <c r="N607" s="1403"/>
      <c r="O607" s="1403"/>
      <c r="P607" s="1452"/>
      <c r="Q607" s="1361" t="str">
        <f t="shared" si="74"/>
        <v/>
      </c>
      <c r="R607" s="1468"/>
      <c r="S607" s="1454" t="str">
        <f>_xlfn.IFNA(VLOOKUP(T607,'69線名'!$K$4:$L$114,2, ),"")</f>
        <v/>
      </c>
      <c r="T607" s="1361"/>
      <c r="U607" s="1455">
        <f t="shared" si="71"/>
        <v>0</v>
      </c>
      <c r="V607" s="1442" t="str">
        <f>_xlfn.XLOOKUP(事故!$B607,饋線資料表[饋線
代號],饋線資料表[巡修
部門],"找不到",0)</f>
        <v>找不到</v>
      </c>
      <c r="W607" s="1359"/>
      <c r="X607" s="1361"/>
      <c r="Y607" s="1361"/>
      <c r="Z607" s="1361"/>
      <c r="AA607" s="1368"/>
      <c r="AB607" s="1369"/>
    </row>
    <row r="608" spans="1:28" s="1025" customFormat="1" ht="31.15" customHeight="1">
      <c r="A608" s="1843"/>
      <c r="B608" s="1372"/>
      <c r="C608" s="1479"/>
      <c r="D608" s="1395"/>
      <c r="E608" s="1395"/>
      <c r="F608" s="1395"/>
      <c r="G608" s="1371"/>
      <c r="H608" s="1371">
        <f t="shared" si="72"/>
        <v>0</v>
      </c>
      <c r="I608" s="1444" t="str">
        <f>_xlfn.IFNA(VLOOKUP(B608,線名!$A$2:$B$689,2, ),"")</f>
        <v/>
      </c>
      <c r="J608" s="1388" t="str">
        <f>_xlfn.IFNA(VLOOKUP(B608,線名!$A$4:$C$689,3,0 ),"")</f>
        <v/>
      </c>
      <c r="K608" s="1372"/>
      <c r="L608" s="1372"/>
      <c r="M608" s="1372"/>
      <c r="N608" s="1372"/>
      <c r="O608" s="1372"/>
      <c r="P608" s="1445"/>
      <c r="Q608" s="1346" t="str">
        <f t="shared" si="74"/>
        <v/>
      </c>
      <c r="R608" s="1466"/>
      <c r="S608" s="1447" t="str">
        <f>_xlfn.IFNA(VLOOKUP(T608,'69線名'!$K$4:$L$114,2, ),"")</f>
        <v/>
      </c>
      <c r="T608" s="1346"/>
      <c r="U608" s="1458">
        <f t="shared" si="71"/>
        <v>0</v>
      </c>
      <c r="V608" s="1438" t="str">
        <f>_xlfn.XLOOKUP(事故!$B608,饋線資料表[饋線
代號],饋線資料表[巡修
部門],"找不到",0)</f>
        <v>找不到</v>
      </c>
      <c r="W608" s="1344"/>
      <c r="X608" s="1346"/>
      <c r="Y608" s="1346"/>
      <c r="Z608" s="1346"/>
      <c r="AA608" s="1353"/>
      <c r="AB608" s="1354"/>
    </row>
    <row r="609" spans="1:28" s="1025" customFormat="1" ht="31.15" customHeight="1">
      <c r="A609" s="1844"/>
      <c r="B609" s="1403"/>
      <c r="C609" s="1478"/>
      <c r="D609" s="1404"/>
      <c r="E609" s="1404"/>
      <c r="F609" s="1404"/>
      <c r="G609" s="1405"/>
      <c r="H609" s="1405">
        <f t="shared" si="72"/>
        <v>0</v>
      </c>
      <c r="I609" s="1451" t="str">
        <f>_xlfn.IFNA(VLOOKUP(B609,線名!$A$2:$B$689,2, ),"")</f>
        <v/>
      </c>
      <c r="J609" s="1391" t="str">
        <f>_xlfn.IFNA(VLOOKUP(B609,線名!$A$4:$C$689,3,0 ),"")</f>
        <v/>
      </c>
      <c r="K609" s="1403"/>
      <c r="L609" s="1403"/>
      <c r="M609" s="1403"/>
      <c r="N609" s="1403"/>
      <c r="O609" s="1403"/>
      <c r="P609" s="1452"/>
      <c r="Q609" s="1361" t="str">
        <f t="shared" si="74"/>
        <v/>
      </c>
      <c r="R609" s="1468"/>
      <c r="S609" s="1454" t="str">
        <f>_xlfn.IFNA(VLOOKUP(T609,'69線名'!$K$4:$L$114,2, ),"")</f>
        <v/>
      </c>
      <c r="T609" s="1361"/>
      <c r="U609" s="1455">
        <f t="shared" si="71"/>
        <v>0</v>
      </c>
      <c r="V609" s="1442" t="str">
        <f>_xlfn.XLOOKUP(事故!$B609,饋線資料表[饋線
代號],饋線資料表[巡修
部門],"找不到",0)</f>
        <v>找不到</v>
      </c>
      <c r="W609" s="1359"/>
      <c r="X609" s="1361"/>
      <c r="Y609" s="1361"/>
      <c r="Z609" s="1361"/>
      <c r="AA609" s="1368"/>
      <c r="AB609" s="1369"/>
    </row>
    <row r="610" spans="1:28" s="1025" customFormat="1" ht="31.15" customHeight="1">
      <c r="A610" s="1843"/>
      <c r="B610" s="1372"/>
      <c r="C610" s="1479"/>
      <c r="D610" s="1395"/>
      <c r="E610" s="1395"/>
      <c r="F610" s="1395"/>
      <c r="G610" s="1371"/>
      <c r="H610" s="1371">
        <f t="shared" si="72"/>
        <v>0</v>
      </c>
      <c r="I610" s="1444" t="str">
        <f>_xlfn.IFNA(VLOOKUP(B610,線名!$A$2:$B$689,2, ),"")</f>
        <v/>
      </c>
      <c r="J610" s="1388" t="str">
        <f>_xlfn.IFNA(VLOOKUP(B610,線名!$A$4:$C$689,3,0 ),"")</f>
        <v/>
      </c>
      <c r="K610" s="1372"/>
      <c r="L610" s="1372"/>
      <c r="M610" s="1372"/>
      <c r="N610" s="1372"/>
      <c r="O610" s="1372"/>
      <c r="P610" s="1445"/>
      <c r="Q610" s="1346" t="str">
        <f t="shared" si="74"/>
        <v/>
      </c>
      <c r="R610" s="1466"/>
      <c r="S610" s="1447" t="str">
        <f>_xlfn.IFNA(VLOOKUP(T610,'69線名'!$K$4:$L$114,2, ),"")</f>
        <v/>
      </c>
      <c r="T610" s="1346"/>
      <c r="U610" s="1458">
        <f t="shared" si="71"/>
        <v>0</v>
      </c>
      <c r="V610" s="1438" t="str">
        <f>_xlfn.XLOOKUP(事故!$B610,饋線資料表[饋線
代號],饋線資料表[巡修
部門],"找不到",0)</f>
        <v>找不到</v>
      </c>
      <c r="W610" s="1344"/>
      <c r="X610" s="1346"/>
      <c r="Y610" s="1346"/>
      <c r="Z610" s="1346"/>
      <c r="AA610" s="1353"/>
      <c r="AB610" s="1354"/>
    </row>
    <row r="611" spans="1:28" s="1025" customFormat="1" ht="31.15" customHeight="1">
      <c r="A611" s="1844"/>
      <c r="B611" s="1403"/>
      <c r="C611" s="1478"/>
      <c r="D611" s="1404"/>
      <c r="E611" s="1404"/>
      <c r="F611" s="1404"/>
      <c r="G611" s="1405"/>
      <c r="H611" s="1405">
        <f t="shared" si="72"/>
        <v>0</v>
      </c>
      <c r="I611" s="1451" t="str">
        <f>_xlfn.IFNA(VLOOKUP(B611,線名!$A$2:$B$689,2, ),"")</f>
        <v/>
      </c>
      <c r="J611" s="1391" t="str">
        <f>_xlfn.IFNA(VLOOKUP(B611,線名!$A$4:$C$689,3,0 ),"")</f>
        <v/>
      </c>
      <c r="K611" s="1403"/>
      <c r="L611" s="1403"/>
      <c r="M611" s="1403"/>
      <c r="N611" s="1403"/>
      <c r="O611" s="1403"/>
      <c r="P611" s="1452"/>
      <c r="Q611" s="1361" t="str">
        <f t="shared" si="74"/>
        <v/>
      </c>
      <c r="R611" s="1468"/>
      <c r="S611" s="1454" t="str">
        <f>_xlfn.IFNA(VLOOKUP(T611,'69線名'!$K$4:$L$114,2, ),"")</f>
        <v/>
      </c>
      <c r="T611" s="1361"/>
      <c r="U611" s="1455">
        <f t="shared" si="71"/>
        <v>0</v>
      </c>
      <c r="V611" s="1442" t="str">
        <f>_xlfn.XLOOKUP(事故!$B611,饋線資料表[饋線
代號],饋線資料表[巡修
部門],"找不到",0)</f>
        <v>找不到</v>
      </c>
      <c r="W611" s="1359"/>
      <c r="X611" s="1361"/>
      <c r="Y611" s="1361"/>
      <c r="Z611" s="1361"/>
      <c r="AA611" s="1368"/>
      <c r="AB611" s="1369"/>
    </row>
    <row r="612" spans="1:28" s="1025" customFormat="1" ht="31.15" customHeight="1">
      <c r="A612" s="1843"/>
      <c r="B612" s="1372"/>
      <c r="C612" s="1479"/>
      <c r="D612" s="1395"/>
      <c r="E612" s="1395"/>
      <c r="F612" s="1395"/>
      <c r="G612" s="1371"/>
      <c r="H612" s="1371">
        <f t="shared" si="72"/>
        <v>0</v>
      </c>
      <c r="I612" s="1444" t="str">
        <f>_xlfn.IFNA(VLOOKUP(B612,線名!$A$2:$B$689,2, ),"")</f>
        <v/>
      </c>
      <c r="J612" s="1388" t="str">
        <f>_xlfn.IFNA(VLOOKUP(B612,線名!$A$4:$C$689,3,0 ),"")</f>
        <v/>
      </c>
      <c r="K612" s="1372"/>
      <c r="L612" s="1372"/>
      <c r="M612" s="1372"/>
      <c r="N612" s="1372"/>
      <c r="O612" s="1372"/>
      <c r="P612" s="1445"/>
      <c r="Q612" s="1346" t="str">
        <f t="shared" si="74"/>
        <v/>
      </c>
      <c r="R612" s="1466"/>
      <c r="S612" s="1447" t="str">
        <f>_xlfn.IFNA(VLOOKUP(T612,'69線名'!$K$4:$L$114,2, ),"")</f>
        <v/>
      </c>
      <c r="T612" s="1346"/>
      <c r="U612" s="1458">
        <f t="shared" si="71"/>
        <v>0</v>
      </c>
      <c r="V612" s="1438" t="str">
        <f>_xlfn.XLOOKUP(事故!$B612,饋線資料表[饋線
代號],饋線資料表[巡修
部門],"找不到",0)</f>
        <v>找不到</v>
      </c>
      <c r="W612" s="1344"/>
      <c r="X612" s="1346"/>
      <c r="Y612" s="1346"/>
      <c r="Z612" s="1346"/>
      <c r="AA612" s="1353"/>
      <c r="AB612" s="1354"/>
    </row>
    <row r="613" spans="1:28" s="1025" customFormat="1" ht="31.15" customHeight="1">
      <c r="A613" s="1844"/>
      <c r="B613" s="1403"/>
      <c r="C613" s="1478"/>
      <c r="D613" s="1404"/>
      <c r="E613" s="1404"/>
      <c r="F613" s="1404"/>
      <c r="G613" s="1405"/>
      <c r="H613" s="1405">
        <f t="shared" si="72"/>
        <v>0</v>
      </c>
      <c r="I613" s="1451" t="str">
        <f>_xlfn.IFNA(VLOOKUP(B613,線名!$A$2:$B$689,2, ),"")</f>
        <v/>
      </c>
      <c r="J613" s="1391" t="str">
        <f>_xlfn.IFNA(VLOOKUP(B613,線名!$A$4:$C$689,3,0 ),"")</f>
        <v/>
      </c>
      <c r="K613" s="1403"/>
      <c r="L613" s="1403"/>
      <c r="M613" s="1403"/>
      <c r="N613" s="1403"/>
      <c r="O613" s="1403"/>
      <c r="P613" s="1452"/>
      <c r="Q613" s="1361" t="str">
        <f t="shared" si="74"/>
        <v/>
      </c>
      <c r="R613" s="1468"/>
      <c r="S613" s="1454" t="str">
        <f>_xlfn.IFNA(VLOOKUP(T613,'69線名'!$K$4:$L$114,2, ),"")</f>
        <v/>
      </c>
      <c r="T613" s="1361"/>
      <c r="U613" s="1455">
        <f t="shared" si="71"/>
        <v>0</v>
      </c>
      <c r="V613" s="1442" t="str">
        <f>_xlfn.XLOOKUP(事故!$B613,饋線資料表[饋線
代號],饋線資料表[巡修
部門],"找不到",0)</f>
        <v>找不到</v>
      </c>
      <c r="W613" s="1359"/>
      <c r="X613" s="1361"/>
      <c r="Y613" s="1361"/>
      <c r="Z613" s="1361"/>
      <c r="AA613" s="1368"/>
      <c r="AB613" s="1369"/>
    </row>
    <row r="614" spans="1:28" s="1025" customFormat="1" ht="31.15" customHeight="1">
      <c r="A614" s="1843"/>
      <c r="B614" s="1372"/>
      <c r="C614" s="1479"/>
      <c r="D614" s="1395"/>
      <c r="E614" s="1395"/>
      <c r="F614" s="1395"/>
      <c r="G614" s="1371"/>
      <c r="H614" s="1371">
        <f t="shared" si="72"/>
        <v>0</v>
      </c>
      <c r="I614" s="1444" t="str">
        <f>_xlfn.IFNA(VLOOKUP(B614,線名!$A$2:$B$689,2, ),"")</f>
        <v/>
      </c>
      <c r="J614" s="1388" t="str">
        <f>_xlfn.IFNA(VLOOKUP(B614,線名!$A$4:$C$689,3,0 ),"")</f>
        <v/>
      </c>
      <c r="K614" s="1372"/>
      <c r="L614" s="1372"/>
      <c r="M614" s="1372"/>
      <c r="N614" s="1372"/>
      <c r="O614" s="1372"/>
      <c r="P614" s="1445"/>
      <c r="Q614" s="1346" t="str">
        <f t="shared" si="74"/>
        <v/>
      </c>
      <c r="R614" s="1466"/>
      <c r="S614" s="1447" t="str">
        <f>_xlfn.IFNA(VLOOKUP(T614,'69線名'!$K$4:$L$114,2, ),"")</f>
        <v/>
      </c>
      <c r="T614" s="1346"/>
      <c r="U614" s="1458">
        <f t="shared" si="71"/>
        <v>0</v>
      </c>
      <c r="V614" s="1438" t="str">
        <f>_xlfn.XLOOKUP(事故!$B614,饋線資料表[饋線
代號],饋線資料表[巡修
部門],"找不到",0)</f>
        <v>找不到</v>
      </c>
      <c r="W614" s="1344"/>
      <c r="X614" s="1346"/>
      <c r="Y614" s="1346"/>
      <c r="Z614" s="1346"/>
      <c r="AA614" s="1353"/>
      <c r="AB614" s="1354"/>
    </row>
    <row r="615" spans="1:28" s="1025" customFormat="1" ht="31.15" customHeight="1">
      <c r="A615" s="1844"/>
      <c r="B615" s="1403"/>
      <c r="C615" s="1478"/>
      <c r="D615" s="1404"/>
      <c r="E615" s="1404"/>
      <c r="F615" s="1404"/>
      <c r="G615" s="1405"/>
      <c r="H615" s="1405">
        <f t="shared" si="72"/>
        <v>0</v>
      </c>
      <c r="I615" s="1451" t="str">
        <f>_xlfn.IFNA(VLOOKUP(B615,線名!$A$2:$B$689,2, ),"")</f>
        <v/>
      </c>
      <c r="J615" s="1391" t="str">
        <f>_xlfn.IFNA(VLOOKUP(B615,線名!$A$4:$C$689,3,0 ),"")</f>
        <v/>
      </c>
      <c r="K615" s="1403"/>
      <c r="L615" s="1403"/>
      <c r="M615" s="1403"/>
      <c r="N615" s="1403"/>
      <c r="O615" s="1403"/>
      <c r="P615" s="1452"/>
      <c r="Q615" s="1361" t="str">
        <f t="shared" si="74"/>
        <v/>
      </c>
      <c r="R615" s="1468"/>
      <c r="S615" s="1454" t="str">
        <f>_xlfn.IFNA(VLOOKUP(T615,'69線名'!$K$4:$L$114,2, ),"")</f>
        <v/>
      </c>
      <c r="T615" s="1361"/>
      <c r="U615" s="1455">
        <f t="shared" si="71"/>
        <v>0</v>
      </c>
      <c r="V615" s="1442" t="str">
        <f>_xlfn.XLOOKUP(事故!$B615,饋線資料表[饋線
代號],饋線資料表[巡修
部門],"找不到",0)</f>
        <v>找不到</v>
      </c>
      <c r="W615" s="1359"/>
      <c r="X615" s="1361"/>
      <c r="Y615" s="1361"/>
      <c r="Z615" s="1361"/>
      <c r="AA615" s="1368"/>
      <c r="AB615" s="1369"/>
    </row>
    <row r="616" spans="1:28" s="1025" customFormat="1" ht="31.15" customHeight="1">
      <c r="A616" s="1843"/>
      <c r="B616" s="1372"/>
      <c r="C616" s="1479"/>
      <c r="D616" s="1395"/>
      <c r="E616" s="1395"/>
      <c r="F616" s="1395"/>
      <c r="G616" s="1371"/>
      <c r="H616" s="1371">
        <f t="shared" si="72"/>
        <v>0</v>
      </c>
      <c r="I616" s="1444" t="str">
        <f>_xlfn.IFNA(VLOOKUP(B616,線名!$A$2:$B$689,2, ),"")</f>
        <v/>
      </c>
      <c r="J616" s="1388" t="str">
        <f>_xlfn.IFNA(VLOOKUP(B616,線名!$A$4:$C$689,3,0 ),"")</f>
        <v/>
      </c>
      <c r="K616" s="1372"/>
      <c r="L616" s="1372"/>
      <c r="M616" s="1372"/>
      <c r="N616" s="1372"/>
      <c r="O616" s="1372"/>
      <c r="P616" s="1445"/>
      <c r="Q616" s="1346" t="str">
        <f t="shared" si="74"/>
        <v/>
      </c>
      <c r="R616" s="1466"/>
      <c r="S616" s="1447" t="str">
        <f>_xlfn.IFNA(VLOOKUP(T616,'69線名'!$K$4:$L$114,2, ),"")</f>
        <v/>
      </c>
      <c r="T616" s="1346"/>
      <c r="U616" s="1458">
        <f t="shared" si="71"/>
        <v>0</v>
      </c>
      <c r="V616" s="1438" t="str">
        <f>_xlfn.XLOOKUP(事故!$B616,饋線資料表[饋線
代號],饋線資料表[巡修
部門],"找不到",0)</f>
        <v>找不到</v>
      </c>
      <c r="W616" s="1344"/>
      <c r="X616" s="1346"/>
      <c r="Y616" s="1346"/>
      <c r="Z616" s="1346"/>
      <c r="AA616" s="1353"/>
      <c r="AB616" s="1354"/>
    </row>
    <row r="617" spans="1:28" s="1025" customFormat="1" ht="31.15" customHeight="1">
      <c r="A617" s="1844"/>
      <c r="B617" s="1403"/>
      <c r="C617" s="1478"/>
      <c r="D617" s="1404"/>
      <c r="E617" s="1404"/>
      <c r="F617" s="1404"/>
      <c r="G617" s="1405"/>
      <c r="H617" s="1405">
        <f t="shared" si="69"/>
        <v>0</v>
      </c>
      <c r="I617" s="1451" t="str">
        <f>_xlfn.IFNA(VLOOKUP(B617,線名!$A$2:$B$689,2, ),"")</f>
        <v/>
      </c>
      <c r="J617" s="1391" t="str">
        <f>_xlfn.IFNA(VLOOKUP(B617,線名!$A$4:$C$689,3,0 ),"")</f>
        <v/>
      </c>
      <c r="K617" s="1403"/>
      <c r="L617" s="1403"/>
      <c r="M617" s="1403"/>
      <c r="N617" s="1403"/>
      <c r="O617" s="1403"/>
      <c r="P617" s="1452"/>
      <c r="Q617" s="1361" t="str">
        <f t="shared" si="74"/>
        <v/>
      </c>
      <c r="R617" s="1468"/>
      <c r="S617" s="1454" t="str">
        <f>_xlfn.IFNA(VLOOKUP(T617,'69線名'!$K$4:$L$114,2, ),"")</f>
        <v/>
      </c>
      <c r="T617" s="1361"/>
      <c r="U617" s="1455">
        <f t="shared" si="71"/>
        <v>0</v>
      </c>
      <c r="V617" s="1442" t="str">
        <f>_xlfn.XLOOKUP(事故!$B617,饋線資料表[饋線
代號],饋線資料表[巡修
部門],"找不到",0)</f>
        <v>找不到</v>
      </c>
      <c r="W617" s="1359"/>
      <c r="X617" s="1361"/>
      <c r="Y617" s="1361"/>
      <c r="Z617" s="1361"/>
      <c r="AA617" s="1368"/>
      <c r="AB617" s="1369"/>
    </row>
    <row r="618" spans="1:28" s="1025" customFormat="1" ht="31.15" customHeight="1">
      <c r="A618" s="1843"/>
      <c r="B618" s="1372"/>
      <c r="C618" s="1479"/>
      <c r="D618" s="1395"/>
      <c r="E618" s="1395"/>
      <c r="F618" s="1395"/>
      <c r="G618" s="1371"/>
      <c r="H618" s="1371">
        <f t="shared" si="69"/>
        <v>0</v>
      </c>
      <c r="I618" s="1444" t="str">
        <f>_xlfn.IFNA(VLOOKUP(B618,線名!$A$2:$B$689,2, ),"")</f>
        <v/>
      </c>
      <c r="J618" s="1388" t="str">
        <f>_xlfn.IFNA(VLOOKUP(B618,線名!$A$4:$C$689,3,0 ),"")</f>
        <v/>
      </c>
      <c r="K618" s="1372"/>
      <c r="L618" s="1372"/>
      <c r="M618" s="1372"/>
      <c r="N618" s="1372"/>
      <c r="O618" s="1372"/>
      <c r="P618" s="1445"/>
      <c r="Q618" s="1346" t="str">
        <f t="shared" si="74"/>
        <v/>
      </c>
      <c r="R618" s="1466"/>
      <c r="S618" s="1447" t="str">
        <f>_xlfn.IFNA(VLOOKUP(T618,'69線名'!$K$4:$L$114,2, ),"")</f>
        <v/>
      </c>
      <c r="T618" s="1346"/>
      <c r="U618" s="1458">
        <f t="shared" si="71"/>
        <v>0</v>
      </c>
      <c r="V618" s="1438" t="str">
        <f>_xlfn.XLOOKUP(事故!$B618,饋線資料表[饋線
代號],饋線資料表[巡修
部門],"找不到",0)</f>
        <v>找不到</v>
      </c>
      <c r="W618" s="1344"/>
      <c r="X618" s="1346"/>
      <c r="Y618" s="1346"/>
      <c r="Z618" s="1346"/>
      <c r="AA618" s="1353"/>
      <c r="AB618" s="1354"/>
    </row>
    <row r="619" spans="1:28" s="1025" customFormat="1" ht="31.15" customHeight="1">
      <c r="A619" s="1844"/>
      <c r="B619" s="1403"/>
      <c r="C619" s="1478"/>
      <c r="D619" s="1404"/>
      <c r="E619" s="1404"/>
      <c r="F619" s="1404"/>
      <c r="G619" s="1405"/>
      <c r="H619" s="1405">
        <f t="shared" si="69"/>
        <v>0</v>
      </c>
      <c r="I619" s="1451" t="str">
        <f>_xlfn.IFNA(VLOOKUP(B619,線名!$A$2:$B$689,2, ),"")</f>
        <v/>
      </c>
      <c r="J619" s="1391" t="str">
        <f>_xlfn.IFNA(VLOOKUP(B619,線名!$A$4:$C$689,3,0 ),"")</f>
        <v/>
      </c>
      <c r="K619" s="1403"/>
      <c r="L619" s="1403"/>
      <c r="M619" s="1403"/>
      <c r="N619" s="1403"/>
      <c r="O619" s="1403"/>
      <c r="P619" s="1452"/>
      <c r="Q619" s="1361" t="str">
        <f t="shared" si="74"/>
        <v/>
      </c>
      <c r="R619" s="1468"/>
      <c r="S619" s="1454" t="str">
        <f>_xlfn.IFNA(VLOOKUP(T619,'69線名'!$K$4:$L$114,2, ),"")</f>
        <v/>
      </c>
      <c r="T619" s="1361"/>
      <c r="U619" s="1455">
        <f t="shared" si="71"/>
        <v>0</v>
      </c>
      <c r="V619" s="1442" t="str">
        <f>_xlfn.XLOOKUP(事故!$B619,饋線資料表[饋線
代號],饋線資料表[巡修
部門],"找不到",0)</f>
        <v>找不到</v>
      </c>
      <c r="W619" s="1359"/>
      <c r="X619" s="1361"/>
      <c r="Y619" s="1361"/>
      <c r="Z619" s="1361"/>
      <c r="AA619" s="1368"/>
      <c r="AB619" s="1369"/>
    </row>
    <row r="620" spans="1:28" s="1025" customFormat="1" ht="31.15" customHeight="1">
      <c r="A620" s="1843"/>
      <c r="B620" s="1372"/>
      <c r="C620" s="1479"/>
      <c r="D620" s="1396"/>
      <c r="E620" s="1396"/>
      <c r="F620" s="1396"/>
      <c r="G620" s="1371"/>
      <c r="H620" s="1371">
        <f t="shared" ref="H620:H623" si="76">G620*U620</f>
        <v>0</v>
      </c>
      <c r="I620" s="1444" t="str">
        <f>_xlfn.IFNA(VLOOKUP(B620,線名!$A$2:$B$689,2, ),"")</f>
        <v/>
      </c>
      <c r="J620" s="1388" t="str">
        <f>_xlfn.IFNA(VLOOKUP(B620,線名!$A$4:$C$689,3,0 ),"")</f>
        <v/>
      </c>
      <c r="K620" s="1372"/>
      <c r="L620" s="1372"/>
      <c r="M620" s="1372"/>
      <c r="N620" s="1372"/>
      <c r="O620" s="1372"/>
      <c r="P620" s="1445"/>
      <c r="Q620" s="1346" t="str">
        <f t="shared" si="74"/>
        <v/>
      </c>
      <c r="R620" s="1446"/>
      <c r="S620" s="1447" t="str">
        <f>_xlfn.IFNA(VLOOKUP(T620,'69線名'!$K$4:$L$114,2, ),"")</f>
        <v/>
      </c>
      <c r="T620" s="1346"/>
      <c r="U620" s="1458">
        <f t="shared" si="71"/>
        <v>0</v>
      </c>
      <c r="V620" s="1438" t="str">
        <f>_xlfn.XLOOKUP(事故!$B620,饋線資料表[饋線
代號],饋線資料表[巡修
部門],"找不到",0)</f>
        <v>找不到</v>
      </c>
      <c r="W620" s="1344"/>
      <c r="X620" s="1346"/>
      <c r="Y620" s="1346"/>
      <c r="Z620" s="1346"/>
      <c r="AA620" s="1353"/>
      <c r="AB620" s="1354"/>
    </row>
    <row r="621" spans="1:28" s="1025" customFormat="1" ht="31.15" customHeight="1">
      <c r="A621" s="1844"/>
      <c r="B621" s="1403"/>
      <c r="C621" s="1478"/>
      <c r="D621" s="1440"/>
      <c r="E621" s="1440"/>
      <c r="F621" s="1440"/>
      <c r="G621" s="1405"/>
      <c r="H621" s="1405">
        <f t="shared" si="76"/>
        <v>0</v>
      </c>
      <c r="I621" s="1451" t="str">
        <f>_xlfn.IFNA(VLOOKUP(B621,線名!$A$2:$B$689,2, ),"")</f>
        <v/>
      </c>
      <c r="J621" s="1391" t="str">
        <f>_xlfn.IFNA(VLOOKUP(B621,線名!$A$4:$C$689,3,0 ),"")</f>
        <v/>
      </c>
      <c r="K621" s="1403"/>
      <c r="L621" s="1403"/>
      <c r="M621" s="1403"/>
      <c r="N621" s="1403"/>
      <c r="O621" s="1403"/>
      <c r="P621" s="1452"/>
      <c r="Q621" s="1361" t="str">
        <f t="shared" si="74"/>
        <v/>
      </c>
      <c r="R621" s="1441"/>
      <c r="S621" s="1454" t="str">
        <f>_xlfn.IFNA(VLOOKUP(T621,'69線名'!$K$4:$L$114,2, ),"")</f>
        <v/>
      </c>
      <c r="T621" s="1361"/>
      <c r="U621" s="1455">
        <f t="shared" si="71"/>
        <v>0</v>
      </c>
      <c r="V621" s="1442" t="str">
        <f>_xlfn.XLOOKUP(事故!$B621,饋線資料表[饋線
代號],饋線資料表[巡修
部門],"找不到",0)</f>
        <v>找不到</v>
      </c>
      <c r="W621" s="1359"/>
      <c r="X621" s="1361"/>
      <c r="Y621" s="1361"/>
      <c r="Z621" s="1361"/>
      <c r="AA621" s="1368"/>
      <c r="AB621" s="1369"/>
    </row>
    <row r="622" spans="1:28" s="1025" customFormat="1" ht="31.15" customHeight="1">
      <c r="A622" s="1843"/>
      <c r="B622" s="1372"/>
      <c r="C622" s="1479"/>
      <c r="D622" s="1396"/>
      <c r="E622" s="1396"/>
      <c r="F622" s="1396"/>
      <c r="G622" s="1371"/>
      <c r="H622" s="1371">
        <f t="shared" si="76"/>
        <v>0</v>
      </c>
      <c r="I622" s="1444" t="str">
        <f>_xlfn.IFNA(VLOOKUP(B622,線名!$A$2:$B$689,2, ),"")</f>
        <v/>
      </c>
      <c r="J622" s="1388" t="str">
        <f>_xlfn.IFNA(VLOOKUP(B622,線名!$A$4:$C$689,3,0 ),"")</f>
        <v/>
      </c>
      <c r="K622" s="1372"/>
      <c r="L622" s="1372"/>
      <c r="M622" s="1372"/>
      <c r="N622" s="1372"/>
      <c r="O622" s="1372"/>
      <c r="P622" s="1445"/>
      <c r="Q622" s="1346" t="str">
        <f t="shared" si="74"/>
        <v/>
      </c>
      <c r="R622" s="1446"/>
      <c r="S622" s="1447" t="str">
        <f>_xlfn.IFNA(VLOOKUP(T622,'69線名'!$K$4:$L$114,2, ),"")</f>
        <v/>
      </c>
      <c r="T622" s="1346"/>
      <c r="U622" s="1458">
        <f t="shared" si="71"/>
        <v>0</v>
      </c>
      <c r="V622" s="1438" t="str">
        <f>_xlfn.XLOOKUP(事故!$B622,饋線資料表[饋線
代號],饋線資料表[巡修
部門],"找不到",0)</f>
        <v>找不到</v>
      </c>
      <c r="W622" s="1344"/>
      <c r="X622" s="1346"/>
      <c r="Y622" s="1346"/>
      <c r="Z622" s="1346"/>
      <c r="AA622" s="1353"/>
      <c r="AB622" s="1354"/>
    </row>
    <row r="623" spans="1:28" s="1025" customFormat="1" ht="31.15" customHeight="1">
      <c r="A623" s="1844"/>
      <c r="B623" s="1403"/>
      <c r="C623" s="1478"/>
      <c r="D623" s="1440"/>
      <c r="E623" s="1440"/>
      <c r="F623" s="1440"/>
      <c r="G623" s="1405"/>
      <c r="H623" s="1405">
        <f t="shared" si="76"/>
        <v>0</v>
      </c>
      <c r="I623" s="1451" t="str">
        <f>_xlfn.IFNA(VLOOKUP(B623,線名!$A$2:$B$689,2, ),"")</f>
        <v/>
      </c>
      <c r="J623" s="1391" t="str">
        <f>_xlfn.IFNA(VLOOKUP(B623,線名!$A$4:$C$689,3,0 ),"")</f>
        <v/>
      </c>
      <c r="K623" s="1403"/>
      <c r="L623" s="1403"/>
      <c r="M623" s="1403"/>
      <c r="N623" s="1403"/>
      <c r="O623" s="1403"/>
      <c r="P623" s="1452"/>
      <c r="Q623" s="1361" t="str">
        <f t="shared" si="74"/>
        <v/>
      </c>
      <c r="R623" s="1441"/>
      <c r="S623" s="1454" t="str">
        <f>_xlfn.IFNA(VLOOKUP(T623,'69線名'!$K$4:$L$114,2, ),"")</f>
        <v/>
      </c>
      <c r="T623" s="1361"/>
      <c r="U623" s="1455">
        <f t="shared" si="71"/>
        <v>0</v>
      </c>
      <c r="V623" s="1442" t="str">
        <f>_xlfn.XLOOKUP(事故!$B623,饋線資料表[饋線
代號],饋線資料表[巡修
部門],"找不到",0)</f>
        <v>找不到</v>
      </c>
      <c r="W623" s="1359"/>
      <c r="X623" s="1361"/>
      <c r="Y623" s="1361"/>
      <c r="Z623" s="1361"/>
      <c r="AA623" s="1368"/>
      <c r="AB623" s="1369"/>
    </row>
    <row r="624" spans="1:28" s="1025" customFormat="1" ht="31.15" customHeight="1">
      <c r="A624" s="1843"/>
      <c r="B624" s="1372"/>
      <c r="C624" s="1479"/>
      <c r="D624" s="1396"/>
      <c r="E624" s="1396"/>
      <c r="F624" s="1396"/>
      <c r="G624" s="1371"/>
      <c r="H624" s="1371">
        <f t="shared" ref="H624:H625" si="77">G624*U624</f>
        <v>0</v>
      </c>
      <c r="I624" s="1444" t="str">
        <f>_xlfn.IFNA(VLOOKUP(B624,線名!$A$2:$B$689,2, ),"")</f>
        <v/>
      </c>
      <c r="J624" s="1388" t="str">
        <f>_xlfn.IFNA(VLOOKUP(B624,線名!$A$4:$C$689,3,0 ),"")</f>
        <v/>
      </c>
      <c r="K624" s="1372"/>
      <c r="L624" s="1372"/>
      <c r="M624" s="1372"/>
      <c r="N624" s="1372"/>
      <c r="O624" s="1372"/>
      <c r="P624" s="1445"/>
      <c r="Q624" s="1346" t="str">
        <f t="shared" si="74"/>
        <v/>
      </c>
      <c r="R624" s="1446"/>
      <c r="S624" s="1447" t="str">
        <f>_xlfn.IFNA(VLOOKUP(T624,'69線名'!$K$4:$L$114,2, ),"")</f>
        <v/>
      </c>
      <c r="T624" s="1346"/>
      <c r="U624" s="1458">
        <f t="shared" si="71"/>
        <v>0</v>
      </c>
      <c r="V624" s="1438" t="str">
        <f>_xlfn.XLOOKUP(事故!$B624,饋線資料表[饋線
代號],饋線資料表[巡修
部門],"找不到",0)</f>
        <v>找不到</v>
      </c>
      <c r="W624" s="1344"/>
      <c r="X624" s="1346"/>
      <c r="Y624" s="1346"/>
      <c r="Z624" s="1346"/>
      <c r="AA624" s="1353"/>
      <c r="AB624" s="1354"/>
    </row>
    <row r="625" spans="1:28" s="1025" customFormat="1" ht="31.15" customHeight="1">
      <c r="A625" s="1844"/>
      <c r="B625" s="1403"/>
      <c r="C625" s="1478"/>
      <c r="D625" s="1440"/>
      <c r="E625" s="1440"/>
      <c r="F625" s="1440"/>
      <c r="G625" s="1405"/>
      <c r="H625" s="1405">
        <f t="shared" si="77"/>
        <v>0</v>
      </c>
      <c r="I625" s="1451" t="str">
        <f>_xlfn.IFNA(VLOOKUP(B625,線名!$A$2:$B$689,2, ),"")</f>
        <v/>
      </c>
      <c r="J625" s="1391" t="str">
        <f>_xlfn.IFNA(VLOOKUP(B625,線名!$A$4:$C$689,3,0 ),"")</f>
        <v/>
      </c>
      <c r="K625" s="1403"/>
      <c r="L625" s="1403"/>
      <c r="M625" s="1403"/>
      <c r="N625" s="1403"/>
      <c r="O625" s="1403"/>
      <c r="P625" s="1452"/>
      <c r="Q625" s="1361" t="str">
        <f t="shared" si="74"/>
        <v/>
      </c>
      <c r="R625" s="1441"/>
      <c r="S625" s="1454" t="str">
        <f>_xlfn.IFNA(VLOOKUP(T625,'69線名'!$K$4:$L$114,2, ),"")</f>
        <v/>
      </c>
      <c r="T625" s="1361"/>
      <c r="U625" s="1455">
        <f t="shared" si="71"/>
        <v>0</v>
      </c>
      <c r="V625" s="1442" t="str">
        <f>_xlfn.XLOOKUP(事故!$B625,饋線資料表[饋線
代號],饋線資料表[巡修
部門],"找不到",0)</f>
        <v>找不到</v>
      </c>
      <c r="W625" s="1359"/>
      <c r="X625" s="1361"/>
      <c r="Y625" s="1361"/>
      <c r="Z625" s="1361"/>
      <c r="AA625" s="1368"/>
      <c r="AB625" s="1369"/>
    </row>
    <row r="626" spans="1:28" s="1016" customFormat="1" ht="31.15" customHeight="1">
      <c r="A626" s="1843"/>
      <c r="B626" s="1372"/>
      <c r="C626" s="1479"/>
      <c r="D626" s="1396"/>
      <c r="E626" s="1458"/>
      <c r="F626" s="1458"/>
      <c r="G626" s="1480"/>
      <c r="H626" s="1481">
        <f t="shared" ref="H626" si="78">G626*U626</f>
        <v>0</v>
      </c>
      <c r="I626" s="1444" t="str">
        <f>_xlfn.IFNA(VLOOKUP(B626,線名!$A$2:$B$689,2, ),"")</f>
        <v/>
      </c>
      <c r="J626" s="1388" t="str">
        <f>_xlfn.IFNA(VLOOKUP(B626,線名!$A$4:$C$689,3,0 ),"")</f>
        <v/>
      </c>
      <c r="K626" s="1372"/>
      <c r="L626" s="1372"/>
      <c r="M626" s="1372"/>
      <c r="N626" s="1372"/>
      <c r="O626" s="1372"/>
      <c r="P626" s="1445"/>
      <c r="Q626" s="1346" t="str">
        <f t="shared" si="74"/>
        <v/>
      </c>
      <c r="R626" s="1446"/>
      <c r="S626" s="1447" t="str">
        <f>_xlfn.IFNA(VLOOKUP(T626,'69線名'!$K$4:$L$114,2, ),"")</f>
        <v/>
      </c>
      <c r="T626" s="1346"/>
      <c r="U626" s="1458">
        <f t="shared" si="71"/>
        <v>0</v>
      </c>
      <c r="V626" s="1438" t="str">
        <f>_xlfn.XLOOKUP(事故!$B626,饋線資料表[饋線
代號],饋線資料表[巡修
部門],"找不到",0)</f>
        <v>找不到</v>
      </c>
      <c r="W626" s="1344"/>
      <c r="X626" s="1346"/>
      <c r="Y626" s="1346"/>
      <c r="Z626" s="1346"/>
      <c r="AA626" s="1353"/>
      <c r="AB626" s="1354"/>
    </row>
    <row r="627" spans="1:28" s="1016" customFormat="1" ht="31.15" customHeight="1">
      <c r="A627" s="1844"/>
      <c r="B627" s="1403"/>
      <c r="C627" s="1478"/>
      <c r="D627" s="1440"/>
      <c r="E627" s="1455"/>
      <c r="F627" s="1455"/>
      <c r="G627" s="1482"/>
      <c r="H627" s="1483">
        <f>G627*U627</f>
        <v>0</v>
      </c>
      <c r="I627" s="1451" t="str">
        <f>_xlfn.IFNA(VLOOKUP(B627,線名!$A$2:$B$689,2, ),"")</f>
        <v/>
      </c>
      <c r="J627" s="1391" t="str">
        <f>_xlfn.IFNA(VLOOKUP(B627,線名!$A$4:$C$689,3,0 ),"")</f>
        <v/>
      </c>
      <c r="K627" s="1403"/>
      <c r="L627" s="1403"/>
      <c r="M627" s="1403"/>
      <c r="N627" s="1403"/>
      <c r="O627" s="1403"/>
      <c r="P627" s="1452"/>
      <c r="Q627" s="1361" t="str">
        <f t="shared" si="74"/>
        <v/>
      </c>
      <c r="R627" s="1441"/>
      <c r="S627" s="1454" t="str">
        <f>_xlfn.IFNA(VLOOKUP(T627,'69線名'!$K$4:$L$114,2, ),"")</f>
        <v/>
      </c>
      <c r="T627" s="1361"/>
      <c r="U627" s="1455">
        <f t="shared" si="71"/>
        <v>0</v>
      </c>
      <c r="V627" s="1442" t="str">
        <f>_xlfn.XLOOKUP(事故!$B627,饋線資料表[饋線
代號],饋線資料表[巡修
部門],"找不到",0)</f>
        <v>找不到</v>
      </c>
      <c r="W627" s="1359"/>
      <c r="X627" s="1361"/>
      <c r="Y627" s="1361"/>
      <c r="Z627" s="1361"/>
      <c r="AA627" s="1368"/>
      <c r="AB627" s="1369"/>
    </row>
    <row r="628" spans="1:28" s="1025" customFormat="1" ht="31.15" customHeight="1">
      <c r="A628" s="1843"/>
      <c r="B628" s="1372"/>
      <c r="C628" s="1479"/>
      <c r="D628" s="1396"/>
      <c r="E628" s="1458"/>
      <c r="F628" s="1458"/>
      <c r="G628" s="1480"/>
      <c r="H628" s="1481">
        <f>G628*U628</f>
        <v>0</v>
      </c>
      <c r="I628" s="1444" t="str">
        <f>_xlfn.IFNA(VLOOKUP(B628,線名!$A$2:$B$689,2, ),"")</f>
        <v/>
      </c>
      <c r="J628" s="1484" t="str">
        <f>_xlfn.IFNA(VLOOKUP(B628,線名!$A$4:$C$689,3,0 ),"")</f>
        <v/>
      </c>
      <c r="K628" s="1372"/>
      <c r="L628" s="1372"/>
      <c r="M628" s="1372"/>
      <c r="N628" s="1372"/>
      <c r="O628" s="1372"/>
      <c r="P628" s="1445"/>
      <c r="Q628" s="1346"/>
      <c r="R628" s="1446"/>
      <c r="S628" s="1447" t="str">
        <f>_xlfn.IFNA(VLOOKUP(T628,'69線名'!$K$4:$L$114,2, ),"")</f>
        <v/>
      </c>
      <c r="T628" s="1346"/>
      <c r="U628" s="1458">
        <f>(E628-D628)*24</f>
        <v>0</v>
      </c>
      <c r="V628" s="1438" t="str">
        <f>_xlfn.XLOOKUP(事故!$B628,饋線資料表[饋線
代號],饋線資料表[巡修
部門],"找不到",0)</f>
        <v>找不到</v>
      </c>
      <c r="W628" s="1344"/>
      <c r="X628" s="1346"/>
      <c r="Y628" s="1346"/>
      <c r="Z628" s="1346"/>
      <c r="AA628" s="1353"/>
      <c r="AB628" s="1354"/>
    </row>
    <row r="629" spans="1:28" s="505" customFormat="1" ht="34.15" customHeight="1">
      <c r="A629" s="1844"/>
      <c r="B629" s="1403"/>
      <c r="C629" s="1478"/>
      <c r="D629" s="1440"/>
      <c r="E629" s="1455"/>
      <c r="F629" s="1482"/>
      <c r="G629" s="1482"/>
      <c r="H629" s="1482">
        <f>G629*U629</f>
        <v>0</v>
      </c>
      <c r="I629" s="1451" t="str">
        <f>_xlfn.IFNA(VLOOKUP(B629,線名!$A$2:$B$689,2, ),"")</f>
        <v/>
      </c>
      <c r="J629" s="1361" t="str">
        <f>_xlfn.IFNA(VLOOKUP(B629,線名!$A$4:$C$689,3,0 ),"")</f>
        <v/>
      </c>
      <c r="K629" s="1403"/>
      <c r="L629" s="1403"/>
      <c r="M629" s="1403"/>
      <c r="N629" s="1403"/>
      <c r="O629" s="1403"/>
      <c r="P629" s="1403"/>
      <c r="Q629" s="1361" t="str">
        <f t="shared" si="74"/>
        <v/>
      </c>
      <c r="R629" s="1441"/>
      <c r="S629" s="1454" t="str">
        <f>_xlfn.IFNA(VLOOKUP(T629,'69線名'!$K$4:$L$114,2, ),"")</f>
        <v/>
      </c>
      <c r="T629" s="1361"/>
      <c r="U629" s="1455">
        <f t="shared" si="71"/>
        <v>0</v>
      </c>
      <c r="V629" s="1845" t="str">
        <f>_xlfn.XLOOKUP(事故!$B629,饋線資料表[饋線
代號],饋線資料表[巡修
部門],"找不到",0)</f>
        <v>找不到</v>
      </c>
      <c r="W629" s="1425"/>
      <c r="X629" s="1391"/>
      <c r="Y629" s="1391"/>
      <c r="Z629" s="1391"/>
      <c r="AA629" s="1492"/>
      <c r="AB629" s="1493"/>
    </row>
    <row r="630" spans="1:28" s="1018" customFormat="1" ht="34.15" customHeight="1">
      <c r="A630" s="1017"/>
      <c r="B630" s="1020"/>
      <c r="C630" s="1022"/>
      <c r="D630" s="1023"/>
      <c r="E630" s="14"/>
      <c r="F630" s="1015"/>
      <c r="G630" s="1015"/>
      <c r="H630" s="1015"/>
      <c r="I630" s="1011"/>
      <c r="J630" s="1014"/>
      <c r="K630" s="1021"/>
      <c r="L630" s="1021"/>
      <c r="M630" s="1021"/>
      <c r="N630" s="1021"/>
      <c r="O630" s="1021"/>
      <c r="P630" s="1021"/>
      <c r="Q630" s="1014"/>
      <c r="R630" s="1024"/>
      <c r="S630" s="1012"/>
      <c r="T630" s="1014"/>
      <c r="U630" s="1015"/>
      <c r="V630" s="1013"/>
      <c r="W630" s="1019"/>
      <c r="X630" s="1019"/>
      <c r="Y630" s="1019"/>
    </row>
    <row r="631" spans="1:28" s="505" customFormat="1" ht="32.450000000000003" customHeight="1">
      <c r="A631" s="5"/>
      <c r="B631" s="5"/>
      <c r="C631" s="14"/>
      <c r="D631" s="14"/>
      <c r="E631" s="14"/>
      <c r="F631" s="15"/>
      <c r="G631" s="15"/>
      <c r="H631" s="15"/>
      <c r="I631" s="5"/>
      <c r="J631" s="5"/>
      <c r="K631" s="5"/>
      <c r="L631" s="48"/>
      <c r="M631" s="48"/>
      <c r="N631" s="48"/>
      <c r="O631" s="48"/>
      <c r="P631" s="48"/>
      <c r="Q631" s="48"/>
      <c r="R631" s="3"/>
      <c r="S631" s="3"/>
      <c r="T631" s="5"/>
      <c r="U631" s="15"/>
      <c r="V631" s="506"/>
      <c r="W631" s="506"/>
      <c r="X631" s="506"/>
      <c r="Y631" s="506"/>
    </row>
    <row r="632" spans="1:28" ht="18" customHeight="1"/>
  </sheetData>
  <customSheetViews>
    <customSheetView guid="{7E939021-AB21-11D8-AF36-000C7665EC84}" scale="66" showAutoFilter="1" showRuler="0">
      <selection activeCell="I10" sqref="I10"/>
      <pageMargins left="0" right="0" top="0.78740157480314965" bottom="0.47244094488188981" header="0" footer="0"/>
      <printOptions horizontalCentered="1"/>
      <pageSetup paperSize="9" scale="86" orientation="landscape" horizontalDpi="2400" verticalDpi="2400" r:id="rId1"/>
      <headerFooter alignWithMargins="0">
        <oddFooter>&amp;C&amp;"Times New Roman,標準"QP-09-6-B1   &amp;"新細明體,標準"版次&amp;"Times New Roman,標準":0</oddFooter>
      </headerFooter>
      <autoFilter ref="B1:AS1" xr:uid="{00000000-0000-0000-0000-000000000000}"/>
    </customSheetView>
  </customSheetViews>
  <phoneticPr fontId="6" type="noConversion"/>
  <hyperlinks>
    <hyperlink ref="C133" r:id="rId2" display="../../../26 電力設施運轉會議(每日)/02 每日會議資料/111年4月每日資料/111-04-07" xr:uid="{43F79A4B-B6BD-4DDF-BB4F-CB660CBBFDC7}"/>
    <hyperlink ref="C134" r:id="rId3" display="../../../26 電力設施運轉會議(每日)/02 每日會議資料/111年4月每日資料/111-04-08" xr:uid="{8209E135-88B5-4724-8427-4704DF2639D2}"/>
    <hyperlink ref="C135" r:id="rId4" display="../../../26 電力設施運轉會議(每日)/02 每日會議資料/111年4月每日資料/111-04-12" xr:uid="{6DD6B588-0ECE-4760-9D34-9966C6F8B873}"/>
    <hyperlink ref="C136" r:id="rId5" display="../../../26 電力設施運轉會議(每日)/02 每日會議資料/111年4月每日資料/111-04-12" xr:uid="{65668463-86B9-4509-AA46-1CEDDCFFC2BC}"/>
    <hyperlink ref="C137" r:id="rId6" display="../../../26 電力設施運轉會議(每日)/02 每日會議資料/111年4月每日資料/111-04-12" xr:uid="{7E08E84C-5ECF-42FD-A213-6681998C734B}"/>
    <hyperlink ref="C138" r:id="rId7" display="../../../26 電力設施運轉會議(每日)/02 每日會議資料/111年4月每日資料/111-04-12" xr:uid="{B1A26BC6-F008-40EB-B238-0D695831828A}"/>
    <hyperlink ref="C139" r:id="rId8" display="../../../26 電力設施運轉會議(每日)/02 每日會議資料/111年4月每日資料/111-04-12" xr:uid="{C13261F1-B79E-4566-8A70-2515A335886E}"/>
    <hyperlink ref="C140" r:id="rId9" display="../../../26 電力設施運轉會議(每日)/02 每日會議資料/111年4月每日資料/111-04-16" xr:uid="{B0328420-CA88-439C-8BE4-7070F2AA7DC8}"/>
    <hyperlink ref="C141" r:id="rId10" display="../../../26 電力設施運轉會議(每日)/02 每日會議資料/111年4月每日資料/111-04-20" xr:uid="{E713CC77-ACC4-49CC-9DEE-2250D5BD1EC8}"/>
    <hyperlink ref="C142" r:id="rId11" display="../../../26 電力設施運轉會議(每日)/02 每日會議資料/111年4月每日資料/111-04-23" xr:uid="{F2634BE3-CFF0-4590-A71D-A822094A8B78}"/>
    <hyperlink ref="C143" r:id="rId12" display="../../../26 電力設施運轉會議(每日)/02 每日會議資料/111年4月每日資料/111-04-28" xr:uid="{0504D7E1-63B1-4E1C-884F-AB6BA9F4D848}"/>
    <hyperlink ref="C144" r:id="rId13" display="../../../26 電力設施運轉會議(每日)/02 每日會議資料/111年5月每日資料/111-05-02" xr:uid="{F3E2A963-7237-4CA3-A5C5-BC8E8909E6D9}"/>
    <hyperlink ref="C145" r:id="rId14" display="../../../26 電力設施運轉會議(每日)/02 每日會議資料/111年5月每日資料/111-05-13" xr:uid="{30349FDB-F3C3-4BE1-8514-62AFBB70BAB9}"/>
    <hyperlink ref="C146" r:id="rId15" display="../../../26 電力設施運轉會議(每日)/02 每日會議資料/111年5月每日資料/111-05-14" xr:uid="{DD5937C7-C122-434F-9B2C-1B94DD42EDA7}"/>
    <hyperlink ref="C147" r:id="rId16" display="../../../26 電力設施運轉會議(每日)/02 每日會議資料/111年5月每日資料/111-05-17" xr:uid="{CC4186CE-25EB-4B53-BB7F-5E750371002E}"/>
    <hyperlink ref="C148" r:id="rId17" display="../../../26 電力設施運轉會議(每日)/02 每日會議資料/111年5月每日資料/111-05-20" xr:uid="{A47A18B8-2370-4C4C-AA9F-83EB60FEB21E}"/>
    <hyperlink ref="C149" r:id="rId18" display="../../../26 電力設施運轉會議(每日)/02 每日會議資料/111年5月每日資料/111-05-24" xr:uid="{351EC4B4-E26B-423B-B9FF-ACC6D0EAEEE7}"/>
    <hyperlink ref="C150" r:id="rId19" display="../../../26 電力設施運轉會議(每日)/02 每日會議資料/111年5月每日資料/111-05-24" xr:uid="{42E444EC-E2BC-4FBB-BB76-8E9D7B906B45}"/>
    <hyperlink ref="C151" r:id="rId20" display="../../../26 電力設施運轉會議(每日)/02 每日會議資料/111年5月每日資料/111-05-24" xr:uid="{54E3D1B2-8386-4396-B1F6-5C0D79F98885}"/>
    <hyperlink ref="C152" r:id="rId21" display="../../../26 電力設施運轉會議(每日)/02 每日會議資料/111年5月每日資料/111-05-26" xr:uid="{C7977EEF-3273-4FBD-931B-70BDA7C05A05}"/>
    <hyperlink ref="C153" r:id="rId22" display="../../../26 電力設施運轉會議(每日)/02 每日會議資料/111年5月每日資料/111-05-27" xr:uid="{FF9F5545-D102-4F87-B295-A40F7408D202}"/>
    <hyperlink ref="C154" r:id="rId23" display="../../../26 電力設施運轉會議(每日)/02 每日會議資料/111年5月每日資料/111-05-27" xr:uid="{B92918B3-0344-46A4-A128-8405C39A8226}"/>
    <hyperlink ref="C155" r:id="rId24" display="../../../26 電力設施運轉會議(每日)/02 每日會議資料/111年5月每日資料/111-05-27" xr:uid="{E4C1FFC4-BE7D-45A4-B25E-F6E5A0CE6ACB}"/>
    <hyperlink ref="C156" r:id="rId25" display="../../../26 電力設施運轉會議(每日)/02 每日會議資料/111年5月每日資料/111-05-27" xr:uid="{118857CB-CC26-4867-BEEB-4364FFA30A20}"/>
    <hyperlink ref="C28" r:id="rId26" display="../../../26 電力設施運轉會議(每日)/02 每日會議資料/111年6月每日資料/110-06-12" xr:uid="{3EADF10B-C8B6-4523-BAC9-DE222479C36F}"/>
    <hyperlink ref="C29" r:id="rId27" display="../../../26 電力設施運轉會議(每日)/02 每日會議資料/111年6月每日資料/110-06-12" xr:uid="{73B6303B-F5F9-4CE6-8DC5-8A126A5935CE}"/>
    <hyperlink ref="C30" r:id="rId28" display="../../../26 電力設施運轉會議(每日)/02 每日會議資料/111年6月每日資料/110-06-13" xr:uid="{E3D67DEE-C62F-474A-BAD3-1B462845F4F1}"/>
    <hyperlink ref="C31" r:id="rId29" display="../../../26 電力設施運轉會議(每日)/02 每日會議資料/111年6月每日資料/110-06-14" xr:uid="{E18CBD64-A204-4806-B5AC-4515D5053AF7}"/>
    <hyperlink ref="C32" r:id="rId30" display="../../../26 電力設施運轉會議(每日)/02 每日會議資料/111年6月每日資料/110-06-17" xr:uid="{BE57A3D0-7976-4A85-9555-82F6B3812F2A}"/>
    <hyperlink ref="C33" r:id="rId31" display="../../../26 電力設施運轉會議(每日)/02 每日會議資料/111年6月每日資料/110-06-18" xr:uid="{FE7243E9-D5FE-404B-8C45-2A1787897D7F}"/>
    <hyperlink ref="C34" r:id="rId32" display="../../../26 電力設施運轉會議(每日)/02 每日會議資料/111年6月每日資料/110-06-19" xr:uid="{515AEDB5-6AC1-4BE0-85E9-2D32E93CA9AF}"/>
    <hyperlink ref="C35" r:id="rId33" display="../../../26 電力設施運轉會議(每日)/02 每日會議資料/111年6月每日資料/110-06-27" xr:uid="{1BB32526-9E46-42F9-8397-4511E21EFDDD}"/>
    <hyperlink ref="C36" r:id="rId34" display="../../../26 電力設施運轉會議(每日)/02 每日會議資料/111年6月每日資料/110-06-28" xr:uid="{56C269F2-9A0C-479A-93F7-C58DCD8F4BBB}"/>
    <hyperlink ref="C37" r:id="rId35" display="../../../26 電力設施運轉會議(每日)/02 每日會議資料/111年6月每日資料/110-06-29" xr:uid="{DCFAE5EE-C1B3-48AE-AEED-90B46B108288}"/>
    <hyperlink ref="C38" r:id="rId36" display="../../../26 電力設施運轉會議(每日)/02 每日會議資料/111年6月每日資料/110-06-29" xr:uid="{361A5678-A53C-47B7-88CB-2E588E0F1899}"/>
    <hyperlink ref="C39" r:id="rId37" display="../../../26 電力設施運轉會議(每日)/02 每日會議資料/111年6月每日資料/110-06-29" xr:uid="{3B2AE06C-FFD4-461B-9FB6-E8C89E29AA2D}"/>
    <hyperlink ref="C40" r:id="rId38" display="../../../26 電力設施運轉會議(每日)/02 每日會議資料/111年6月每日資料/110-06-30" xr:uid="{A1F7BCD4-975F-41B0-8817-4F6C25E0C50B}"/>
    <hyperlink ref="C41" r:id="rId39" display="../../../26 電力設施運轉會議(每日)/02 每日會議資料/111年7月每日資料/110-07-01" xr:uid="{8F829977-1E0E-43D6-88DE-76F049846731}"/>
    <hyperlink ref="C42" r:id="rId40" display="../../../26 電力設施運轉會議(每日)/02 每日會議資料/111年7月每日資料/110-07-01" xr:uid="{A7D51ADD-4F0A-41DE-911F-473F3CC4C4F7}"/>
    <hyperlink ref="C43" r:id="rId41" display="../../../26 電力設施運轉會議(每日)/02 每日會議資料/111年7月每日資料/110-07-03" xr:uid="{4C0BEDB8-D481-4CA7-803A-51AAAB3DA0F4}"/>
    <hyperlink ref="C44" r:id="rId42" display="../../../26 電力設施運轉會議(每日)/02 每日會議資料/111年7月每日資料/110-07-04" xr:uid="{A4715E98-AEA0-4EF6-9439-07EC62191B3C}"/>
    <hyperlink ref="C45" r:id="rId43" display="../../../26 電力設施運轉會議(每日)/02 每日會議資料/111年7月每日資料/110-07-04" xr:uid="{D2FE739D-257B-4D04-81E9-3638314DDF05}"/>
    <hyperlink ref="C46" r:id="rId44" display="../../../26 電力設施運轉會議(每日)/02 每日會議資料/111年7月每日資料/110-07-08" xr:uid="{4229FB22-B82E-4E60-B797-36535C90C2ED}"/>
    <hyperlink ref="C47" r:id="rId45" display="../../../26 電力設施運轉會議(每日)/02 每日會議資料/111年7月每日資料/110-07-12" xr:uid="{7C32BBB1-7A3E-460E-9816-6761A926CA17}"/>
    <hyperlink ref="C48" r:id="rId46" display="../../../26 電力設施運轉會議(每日)/02 每日會議資料/111年7月每日資料/110-07-15" xr:uid="{33AB1FAB-324A-43AA-A04D-6F5A4DBEE13F}"/>
    <hyperlink ref="C49" r:id="rId47" display="../../../26 電力設施運轉會議(每日)/02 每日會議資料/111年7月每日資料/110-07-19" xr:uid="{B8650C02-3F40-46DA-A456-A4AFBAAA7DB5}"/>
    <hyperlink ref="C50" r:id="rId48" display="../../../26 電力設施運轉會議(每日)/02 每日會議資料/111年7月每日資料/110-07-26" xr:uid="{B5190044-EA7C-4FE8-A741-68FFC78C3866}"/>
    <hyperlink ref="C51" r:id="rId49" display="../../../26 電力設施運轉會議(每日)/02 每日會議資料/111年7月每日資料/110-07-26" xr:uid="{09FAC675-2758-40FA-9B93-FF5EA5E63FB2}"/>
    <hyperlink ref="C52" r:id="rId50" display="../../../26 電力設施運轉會議(每日)/02 每日會議資料/111年7月每日資料/110-07-29" xr:uid="{C614AA95-4FF9-4A95-821C-E51CDC802ABA}"/>
    <hyperlink ref="C53" r:id="rId51" display="../../../26 電力設施運轉會議(每日)/02 每日會議資料/111年7月每日資料/110-07-29" xr:uid="{334B7146-D885-40FB-AE91-7ADC55183201}"/>
    <hyperlink ref="C54" r:id="rId52" display="../../../26 電力設施運轉會議(每日)/02 每日會議資料/111年8月每日資料/110-08-12" xr:uid="{8F108889-BE99-4563-943C-202F51710E3D}"/>
    <hyperlink ref="C55" r:id="rId53" display="../../../26 電力設施運轉會議(每日)/02 每日會議資料/111年8月每日資料/110-08-18" xr:uid="{F814C7A9-3784-4ACE-A99F-5D0FCBA931D8}"/>
    <hyperlink ref="C56" r:id="rId54" display="../../../26 電力設施運轉會議(每日)/02 每日會議資料/111年8月每日資料/110-08-18" xr:uid="{4F80F6A2-4035-41E3-BA69-4823A9DDD20A}"/>
    <hyperlink ref="C57" r:id="rId55" display="../../../26 電力設施運轉會議(每日)/02 每日會議資料/111年8月每日資料/110-08-19" xr:uid="{70C255B7-30BA-4445-98D4-B74E8DE07913}"/>
    <hyperlink ref="C58" r:id="rId56" display="../../../26 電力設施運轉會議(每日)/02 每日會議資料/111年8月每日資料/110-08-24" xr:uid="{CE20AC2B-72FC-4833-80C7-22EA07FCAE7A}"/>
    <hyperlink ref="C59" r:id="rId57" display="../../../26 電力設施運轉會議(每日)/02 每日會議資料/111年8月每日資料/110-08-24" xr:uid="{2BC3B806-E4EB-4916-A003-1B48DE06E84E}"/>
    <hyperlink ref="C60" r:id="rId58" display="../../../26 電力設施運轉會議(每日)/02 每日會議資料/111年8月每日資料/110-08-25" xr:uid="{39F18DB0-5740-4104-BF82-622A3AA498BF}"/>
    <hyperlink ref="C61" r:id="rId59" display="../../../26 電力設施運轉會議(每日)/02 每日會議資料/111年8月每日資料/110-08-26" xr:uid="{41026617-1700-46FB-BBC2-863033896E79}"/>
    <hyperlink ref="C62" r:id="rId60" display="../../../26 電力設施運轉會議(每日)/02 每日會議資料/111年9月每日資料/110-09-01" xr:uid="{19419A13-3093-4F73-B0F8-53FCE7770696}"/>
    <hyperlink ref="C63" r:id="rId61" display="../../../26 電力設施運轉會議(每日)/02 每日會議資料/111年9月每日資料/110-09-07" xr:uid="{85F54A85-0A5A-4082-9062-E35DBFB678EB}"/>
    <hyperlink ref="C64" r:id="rId62" display="../../../26 電力設施運轉會議(每日)/02 每日會議資料/111年9月每日資料/110-09-13" xr:uid="{E7EA0E9E-26AD-401B-8D85-CB569600D11D}"/>
    <hyperlink ref="C65" r:id="rId63" display="../../../26 電力設施運轉會議(每日)/02 每日會議資料/111年9月每日資料/110-09-14" xr:uid="{77F76B93-C48B-4BCF-BDD4-27A0CA8F4C52}"/>
    <hyperlink ref="C66" r:id="rId64" display="../../../26 電力設施運轉會議(每日)/02 每日會議資料/111年9月每日資料/110-09-16" xr:uid="{5FFD12F5-47DD-429E-8689-B3CAB643DC9F}"/>
    <hyperlink ref="C67" r:id="rId65" display="../../../26 電力設施運轉會議(每日)/02 每日會議資料/111年9月每日資料/110-09-17" xr:uid="{1789EF50-A516-49DF-8917-D69DD5FCEACB}"/>
    <hyperlink ref="C68" r:id="rId66" display="../../../26 電力設施運轉會議(每日)/02 每日會議資料/111年9月每日資料/110-09-21" xr:uid="{FE1C7C46-E356-4FD1-B428-84C6D59251E8}"/>
    <hyperlink ref="C69" r:id="rId67" display="../../../26 電力設施運轉會議(每日)/02 每日會議資料/111年9月每日資料/110-09-27" xr:uid="{6AD15E0A-DC48-450B-9DB3-FEBDAAB3D670}"/>
    <hyperlink ref="C70" r:id="rId68" display="../../../26 電力設施運轉會議(每日)/02 每日會議資料/111年9月每日資料/110-09-30" xr:uid="{AE6DEC10-C132-4068-902B-9981A8776854}"/>
    <hyperlink ref="C71" r:id="rId69" display="../../../26 電力設施運轉會議(每日)/02 每日會議資料/111年9月每日資料/110-09-30" xr:uid="{5CBA226F-7702-46EC-95F2-8932C728BA78}"/>
    <hyperlink ref="C72" r:id="rId70" display="../../../26 電力設施運轉會議(每日)/02 每日會議資料/111年10月每日資料/110-10-02" xr:uid="{96FD8871-A13C-4699-AAAC-4D84EB5399D5}"/>
    <hyperlink ref="C73" r:id="rId71" display="../../../26 電力設施運轉會議(每日)/02 每日會議資料/111年10月每日資料/110-10-02" xr:uid="{899793DB-E593-4D9A-925E-AA7E3BFBBEEA}"/>
    <hyperlink ref="C74" r:id="rId72" display="../../../26 電力設施運轉會議(每日)/02 每日會議資料/111年10月每日資料/110-10-08" xr:uid="{6FE0AE38-A846-4DFF-974C-95C38A1224BC}"/>
    <hyperlink ref="C75" r:id="rId73" display="../../../26 電力設施運轉會議(每日)/02 每日會議資料/111年10月每日資料/110-10-08" xr:uid="{8DB3E804-0744-4246-8156-98C2EE7A7038}"/>
    <hyperlink ref="C76" r:id="rId74" display="../../../26 電力設施運轉會議(每日)/02 每日會議資料/111年10月每日資料/110-10-13" xr:uid="{76EE1DBD-7610-4474-B050-A6E86AB50EFC}"/>
    <hyperlink ref="C77" r:id="rId75" display="../../../26 電力設施運轉會議(每日)/02 每日會議資料/111年10月每日資料/110-10-13" xr:uid="{C1BBEB2F-3B0D-4509-A7BC-E5BC577CEDE2}"/>
    <hyperlink ref="C78" r:id="rId76" display="../../../26 電力設施運轉會議(每日)/02 每日會議資料/111年10月每日資料/110-10-14" xr:uid="{51CE09FE-2C44-47DF-8E64-B58458F6E639}"/>
    <hyperlink ref="C79" r:id="rId77" display="../../../26 電力設施運轉會議(每日)/02 每日會議資料/111年10月每日資料/110-10-16" xr:uid="{00B32D0A-90CC-4BF7-A7B3-27BD74411C0F}"/>
    <hyperlink ref="C80" r:id="rId78" display="../../../26 電力設施運轉會議(每日)/02 每日會議資料/111年10月每日資料/110-10-17" xr:uid="{0FB86447-82DE-4480-89D9-36C766FF444D}"/>
    <hyperlink ref="C81" r:id="rId79" display="../../../26 電力設施運轉會議(每日)/02 每日會議資料/111年10月每日資料/110-10-21" xr:uid="{9B9409A2-E2C8-470F-8BB7-EEAFE073F818}"/>
    <hyperlink ref="C82" r:id="rId80" display="../../../26 電力設施運轉會議(每日)/02 每日會議資料/111年10月每日資料/110-10-21" xr:uid="{B2B39272-13C9-4A76-97A4-2E0AE709B06C}"/>
    <hyperlink ref="C83" r:id="rId81" display="../../../26 電力設施運轉會議(每日)/02 每日會議資料/111年10月每日資料/110-10-23" xr:uid="{7166A234-B761-4FD8-97A7-93118DF80DE5}"/>
    <hyperlink ref="C84" r:id="rId82" display="../../../26 電力設施運轉會議(每日)/02 每日會議資料/111年10月每日資料/110-10-24" xr:uid="{431BB6D9-F9D9-40D2-BC74-29DFC90296DA}"/>
    <hyperlink ref="C85" r:id="rId83" display="../../../26 電力設施運轉會議(每日)/02 每日會議資料/111年10月每日資料/110-10-24" xr:uid="{E46F0587-9501-4C0A-9DC4-25DB05DE68F2}"/>
    <hyperlink ref="C86" r:id="rId84" display="../../../26 電力設施運轉會議(每日)/02 每日會議資料/111年10月每日資料/110-10-31" xr:uid="{8A70A09B-CB12-46FF-A27E-E0FF4CF03B9E}"/>
    <hyperlink ref="C87" r:id="rId85" display="../../../26 電力設施運轉會議(每日)/02 每日會議資料/111年11月每日資料/110-11-02" xr:uid="{F08351F0-E95F-4F14-9B45-DDE18F6B0B26}"/>
    <hyperlink ref="C88" r:id="rId86" display="../../../26 電力設施運轉會議(每日)/02 每日會議資料/111年11月每日資料/110-11-04" xr:uid="{4D9ADB8C-13FB-4D7A-8E24-34623AABAE97}"/>
    <hyperlink ref="C89" r:id="rId87" display="../../../26 電力設施運轉會議(每日)/02 每日會議資料/111年11月每日資料/110-11-09" xr:uid="{46B39565-E2E5-407B-A659-365B51902500}"/>
    <hyperlink ref="C90" r:id="rId88" display="../../../26 電力設施運轉會議(每日)/02 每日會議資料/111年11月每日資料/110-11-10" xr:uid="{92934048-740D-4B10-A5FA-C9D00164B08D}"/>
    <hyperlink ref="C91" r:id="rId89" display="../../../26 電力設施運轉會議(每日)/02 每日會議資料/111年11月每日資料/110-11-13" xr:uid="{FE13B176-8682-45BD-ACDA-6E21AA609D76}"/>
    <hyperlink ref="C92" r:id="rId90" display="../../../26 電力設施運轉會議(每日)/02 每日會議資料/111年11月每日資料/110-11-18" xr:uid="{FA9E1C53-80D4-450F-8CAB-08BADD1C98E1}"/>
    <hyperlink ref="C93" r:id="rId91" display="../../../26 電力設施運轉會議(每日)/02 每日會議資料/111年11月每日資料/110-11-22" xr:uid="{FE7CB830-F8A0-4A4F-91C5-8BF8BFB181F0}"/>
    <hyperlink ref="C94" r:id="rId92" display="../../../26 電力設施運轉會議(每日)/02 每日會議資料/111年11月每日資料/110-11-22" xr:uid="{EA839903-0964-4238-A38D-A76185F5E861}"/>
    <hyperlink ref="C95" r:id="rId93" display="../../../26 電力設施運轉會議(每日)/02 每日會議資料/111年11月每日資料/110-11-26" xr:uid="{8E9BFEC4-8522-4B58-A923-0C9AD45ADCE8}"/>
    <hyperlink ref="C96" r:id="rId94" display="../../../26 電力設施運轉會議(每日)/02 每日會議資料/111年12月每日資料/110-12-04" xr:uid="{325577D7-522B-4D8E-B28A-BE490469895F}"/>
    <hyperlink ref="C97" r:id="rId95" display="../../../26 電力設施運轉會議(每日)/02 每日會議資料/111年12月每日資料/110-12-05" xr:uid="{DFB59802-8097-4F63-B400-A4B6E878B06A}"/>
    <hyperlink ref="C98" r:id="rId96" display="../../../26 電力設施運轉會議(每日)/02 每日會議資料/111年12月每日資料/110-12-12" xr:uid="{7A84552E-F777-4CF7-A233-81B9AE3AADB4}"/>
    <hyperlink ref="C99" r:id="rId97" display="../../../26 電力設施運轉會議(每日)/02 每日會議資料/111年12月每日資料/110-12-13" xr:uid="{DE7B6DE2-EEB9-4423-AC7F-938E9DE2365A}"/>
    <hyperlink ref="C100" r:id="rId98" display="../../../26 電力設施運轉會議(每日)/02 每日會議資料/111年12月每日資料/110-12-16" xr:uid="{5ED4A0FB-DE28-4660-8F1C-6344C160DB76}"/>
    <hyperlink ref="C101" r:id="rId99" display="../../../26 電力設施運轉會議(每日)/02 每日會議資料/111年12月每日資料/110-12-17" xr:uid="{09872DB2-8446-4322-97BA-926DC8B841C3}"/>
    <hyperlink ref="C102" r:id="rId100" display="../../../26 電力設施運轉會議(每日)/02 每日會議資料/111年12月每日資料/110-12-17" xr:uid="{D5E09ED2-90EF-4A9E-AA65-E86DFB0941DB}"/>
    <hyperlink ref="C103" r:id="rId101" display="../../../26 電力設施運轉會議(每日)/02 每日會議資料/111年12月每日資料/110-12-17" xr:uid="{1F46E1D6-C727-4DF0-B0FD-A113CCBAD382}"/>
    <hyperlink ref="C104" r:id="rId102" display="../../../26 電力設施運轉會議(每日)/02 每日會議資料/111年12月每日資料/110-12-21" xr:uid="{434DF408-E479-4729-B8CE-CFC928B02287}"/>
    <hyperlink ref="C105" r:id="rId103" display="../../../26 電力設施運轉會議(每日)/02 每日會議資料/111年12月每日資料/110-12-21" xr:uid="{25A749D6-AAD7-4206-B77F-2B757BB783E0}"/>
    <hyperlink ref="C106" r:id="rId104" display="../../../26 電力設施運轉會議(每日)/02 每日會議資料/111年12月每日資料/110-12-22" xr:uid="{55FBF37F-5539-4B8C-83FC-800D086ACB7F}"/>
    <hyperlink ref="C107" r:id="rId105" display="../../../26 電力設施運轉會議(每日)/02 每日會議資料/111年12月每日資料/110-12-31" xr:uid="{58E2C26D-E7CE-48BD-85A9-E06FB012B301}"/>
    <hyperlink ref="C108" r:id="rId106" display="../../../26 電力設施運轉會議(每日)/02 每日會議資料/111年1月每日資料/111-01-05" xr:uid="{6C08946D-D46E-49A0-B7DD-B30838D7E49D}"/>
    <hyperlink ref="C109" r:id="rId107" display="../../../26 電力設施運轉會議(每日)/02 每日會議資料/111年1月每日資料/111-01-07" xr:uid="{347B30BC-8B5C-4BF2-B025-F9B92BA9FB54}"/>
    <hyperlink ref="C110" r:id="rId108" display="../../../26 電力設施運轉會議(每日)/02 每日會議資料/111年1月每日資料/111-01-10" xr:uid="{29EA7D47-AEC2-4F6E-8252-C054B7D1D5E0}"/>
    <hyperlink ref="C111" r:id="rId109" display="../../../26 電力設施運轉會議(每日)/02 每日會議資料/111年1月每日資料/111-01-12" xr:uid="{E7EBD83A-9864-4AAF-9D6E-26DA4537B64F}"/>
    <hyperlink ref="C112" r:id="rId110" display="../../../26 電力設施運轉會議(每日)/02 每日會議資料/111年1月每日資料/111-01-13" xr:uid="{7AE61D7D-5CF6-467E-8B35-A04629C48051}"/>
    <hyperlink ref="C113" r:id="rId111" display="../../../26 電力設施運轉會議(每日)/02 每日會議資料/111年1月每日資料/111-01-19" xr:uid="{033F88D3-B073-48D9-B7B6-1C8ADCA4C68F}"/>
    <hyperlink ref="C114" r:id="rId112" display="../../../26 電力設施運轉會議(每日)/02 每日會議資料/111年1月每日資料/111-01-22" xr:uid="{4DF58A31-AE9E-48DE-B478-232FB3E6B82E}"/>
    <hyperlink ref="C115" r:id="rId113" display="../../../26 電力設施運轉會議(每日)/02 每日會議資料/111年1月每日資料/111-01-22" xr:uid="{EF84CEFF-DA6E-4BF1-83A7-51F244972D9B}"/>
    <hyperlink ref="C116" r:id="rId114" display="../../../26 電力設施運轉會議(每日)/02 每日會議資料/111年1月每日資料/111-01-29" xr:uid="{4FCC416E-3327-4C8F-BD04-8EC7C69D501C}"/>
    <hyperlink ref="C117" r:id="rId115" display="../../../26 電力設施運轉會議(每日)/02 每日會議資料/111年1月每日資料/111-01-29" xr:uid="{F43331D1-C643-4546-B1F0-A72E952B995A}"/>
    <hyperlink ref="C118" r:id="rId116" display="../../../26 電力設施運轉會議(每日)/02 每日會議資料/111年2月每日資料/111-02-07" xr:uid="{F94FA109-FED9-4A5A-8418-16BFA19FCCDD}"/>
    <hyperlink ref="C119" r:id="rId117" display="../../../26 電力設施運轉會議(每日)/02 每日會議資料/111年2月每日資料/111-02-08" xr:uid="{D38E6C28-AE14-40B8-BF7F-EA45C0AE3FD2}"/>
    <hyperlink ref="C120" r:id="rId118" display="../../../26 電力設施運轉會議(每日)/02 每日會議資料/111年2月每日資料/111-02-14" xr:uid="{9B4E6B7F-44BA-452D-AB2D-C45E480F8947}"/>
    <hyperlink ref="C121" r:id="rId119" display="../../../26 電力設施運轉會議(每日)/02 每日會議資料/111年2月每日資料/111-02-16" xr:uid="{FD4693FC-CD7C-4BC7-A37E-825CE682F2D7}"/>
    <hyperlink ref="C122" r:id="rId120" display="../../../26 電力設施運轉會議(每日)/02 每日會議資料/111年2月每日資料/111-02-19" xr:uid="{E64641CA-620D-4E2A-9105-F68AE8C4EA6F}"/>
    <hyperlink ref="C123" r:id="rId121" display="../../../26 電力設施運轉會議(每日)/02 每日會議資料/111年2月每日資料/111-02-20" xr:uid="{252C820D-924E-49A3-BCE7-C7ECCDC88A08}"/>
    <hyperlink ref="C124" r:id="rId122" display="../../../26 電力設施運轉會議(每日)/02 每日會議資料/111年2月每日資料/111-02-20" xr:uid="{DCB7E1AC-7CB6-466C-9CE3-B51FEF772EDC}"/>
    <hyperlink ref="C125" r:id="rId123" display="../../../26 電力設施運轉會議(每日)/02 每日會議資料/111年2月每日資料/111-02-23" xr:uid="{8D676BF0-6582-4287-A259-9570282AA53E}"/>
    <hyperlink ref="C126" r:id="rId124" display="../../../26 電力設施運轉會議(每日)/02 每日會議資料/111年3月每日資料/111-03-01" xr:uid="{3E5FD0EE-4181-48E3-9D4A-992601C696FC}"/>
    <hyperlink ref="C127" r:id="rId125" display="../../../26 電力設施運轉會議(每日)/02 每日會議資料/111年3月每日資料/111-03-23" xr:uid="{A0790772-7DF3-4461-9E12-4F36669F1F1E}"/>
    <hyperlink ref="C128" r:id="rId126" display="../../../26 電力設施運轉會議(每日)/02 每日會議資料/111年3月每日資料/111-03-26" xr:uid="{4D684716-EA2C-4050-B2E2-883D843BAF78}"/>
    <hyperlink ref="C129" r:id="rId127" display="../../../26 電力設施運轉會議(每日)/02 每日會議資料/111年3月每日資料/111-03-27" xr:uid="{B02450E8-F6CD-484B-ADDF-AA3D62D5A8AD}"/>
    <hyperlink ref="C130" r:id="rId128" display="../../../26 電力設施運轉會議(每日)/02 每日會議資料/111年3月每日資料/111-03-28" xr:uid="{D5B9EEB1-6BFF-40AF-B807-3373277DDFC2}"/>
    <hyperlink ref="C131" r:id="rId129" display="../../../26 電力設施運轉會議(每日)/02 每日會議資料/111年3月每日資料/111-03-29" xr:uid="{6FEF8B16-4FED-4391-8F35-4D2280DBCCC6}"/>
    <hyperlink ref="C132" r:id="rId130" display="../../../26 電力設施運轉會議(每日)/02 每日會議資料/111年3月每日資料/111-03-30" xr:uid="{8E001BE1-72C7-4C91-9E96-F437BB62D357}"/>
    <hyperlink ref="C157" r:id="rId131" display="../../../26 電力設施運轉會議(每日)/02 每日會議資料/111年6月每日資料/111-06-04" xr:uid="{F54AF240-CD31-45AA-9382-4041FDA14490}"/>
    <hyperlink ref="C158" r:id="rId132" display="../../../26 電力設施運轉會議(每日)/02 每日會議資料/111年6月每日資料/111-06-05" xr:uid="{600BCE86-912B-44A2-B5A0-C1EBCFD5EFFC}"/>
    <hyperlink ref="C159" r:id="rId133" display="../../../26 電力設施運轉會議(每日)/02 每日會議資料/111年6月每日資料/111-06-06" xr:uid="{A9BEF4B5-C2A1-4E40-91DA-C64642FCD6EB}"/>
    <hyperlink ref="C160" r:id="rId134" display="../../../26 電力設施運轉會議(每日)/02 每日會議資料/111年6月每日資料/111-06-25" xr:uid="{503CEA3B-10E4-4664-BC6F-F97BEE1F16B0}"/>
    <hyperlink ref="C161" r:id="rId135" display="../../../26 電力設施運轉會議(每日)/02 每日會議資料/111年6月每日資料/111-06-25" xr:uid="{B6D4889D-EECC-4C96-B494-C39747E77C98}"/>
    <hyperlink ref="C162" r:id="rId136" display="../../../26 電力設施運轉會議(每日)/02 每日會議資料/111年6月每日資料/111-06-26" xr:uid="{7EDB9D88-6C69-4420-9B53-33DF0CB88783}"/>
    <hyperlink ref="C163" r:id="rId137" display="../../../26 電力設施運轉會議(每日)/02 每日會議資料/111年6月每日資料/111-06-27" xr:uid="{8B35C651-ACAF-4972-B16E-AB44F9F82B1F}"/>
    <hyperlink ref="C164" r:id="rId138" display="../../../26 電力設施運轉會議(每日)/02 每日會議資料/111年6月每日資料/111-06-28" xr:uid="{AAE01755-1F05-4DEF-B5D8-B37B8760BF66}"/>
    <hyperlink ref="C165" r:id="rId139" display="../../../26 電力設施運轉會議(每日)/02 每日會議資料/111年6.月每日資料/111-6-29" xr:uid="{BCFCACAF-0F30-4156-BB69-F73C8B0EBAA7}"/>
    <hyperlink ref="C166" r:id="rId140" display="../../../26 電力設施運轉會議(每日)/02 每日會議資料/111年6月每日資料/111-06-29" xr:uid="{C6FA81D4-603B-4C29-AB51-3D5C16582B9B}"/>
    <hyperlink ref="C167" r:id="rId141" display="../../../26 電力設施運轉會議(每日)/02 每日會議資料/111年6月每日資料/111-06-29" xr:uid="{261C50AC-046D-4481-9134-7FA8969A5792}"/>
    <hyperlink ref="C168" r:id="rId142" display="../../../26 電力設施運轉會議(每日)/02 每日會議資料/111年6月每日資料/111-06-29" xr:uid="{8897614C-1717-4E5C-AC9B-AEC6B2DEFD87}"/>
    <hyperlink ref="C169" r:id="rId143" display="../../../26 電力設施運轉會議(每日)/02 每日會議資料/111年6月每日資料/111-06-29" xr:uid="{6F2C7365-3266-4699-91C0-F3DC15898A12}"/>
    <hyperlink ref="C170" r:id="rId144" display="../../../26 電力設施運轉會議(每日)/02 每日會議資料/111年6月每日資料/111-06-29" xr:uid="{3EC10AC0-7F4D-47BD-A369-D9BA7ED4B036}"/>
    <hyperlink ref="C171" r:id="rId145" display="../../../26 電力設施運轉會議(每日)/02 每日會議資料/111年6月每日資料/111-06-29" xr:uid="{DC41E601-8137-4FBE-8237-FC8C053A1DBF}"/>
    <hyperlink ref="C172" r:id="rId146" display="../../../26 電力設施運轉會議(每日)/02 每日會議資料/111年6月每日資料/111-06-30" xr:uid="{83679892-72AD-458F-BB34-BB3E5CCB6B63}"/>
  </hyperlinks>
  <printOptions horizontalCentered="1"/>
  <pageMargins left="0" right="0" top="0.78740157480314965" bottom="0.39370078740157483" header="0" footer="0"/>
  <pageSetup paperSize="9" orientation="landscape" r:id="rId147"/>
  <headerFooter alignWithMargins="0">
    <oddFooter>&amp;C&amp;"Times New Roman,標準"QP-09-6-B1   &amp;"新細明體,標準"版次&amp;"Times New Roman,標準":0</oddFooter>
  </headerFooter>
  <tableParts count="1">
    <tablePart r:id="rId148"/>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Y240"/>
  <sheetViews>
    <sheetView topLeftCell="A4" zoomScale="75" zoomScaleNormal="75" zoomScaleSheetLayoutView="65" workbookViewId="0">
      <pane ySplit="2" topLeftCell="A6" activePane="bottomLeft" state="frozen"/>
      <selection activeCell="A4" sqref="A4"/>
      <selection pane="bottomLeft" activeCell="G7" sqref="G7"/>
    </sheetView>
  </sheetViews>
  <sheetFormatPr defaultColWidth="8.75" defaultRowHeight="15.75"/>
  <cols>
    <col min="1" max="1" width="5.375" style="5" customWidth="1"/>
    <col min="2" max="2" width="6.375" style="5" customWidth="1"/>
    <col min="3" max="3" width="8.5" style="13" customWidth="1"/>
    <col min="4" max="5" width="6.25" style="14" customWidth="1"/>
    <col min="6" max="7" width="6.25" style="15" customWidth="1"/>
    <col min="8" max="8" width="7.25" style="15" customWidth="1"/>
    <col min="9" max="9" width="6.25" style="5" customWidth="1"/>
    <col min="10" max="10" width="8.375" style="5" customWidth="1"/>
    <col min="11" max="11" width="8" style="5" customWidth="1"/>
    <col min="12" max="13" width="5.75" style="5" customWidth="1"/>
    <col min="14" max="17" width="5.75" style="128" customWidth="1"/>
    <col min="18" max="18" width="20.625" style="209" customWidth="1"/>
    <col min="19" max="19" width="18.625" style="3" customWidth="1"/>
    <col min="20" max="20" width="5.25" style="35" customWidth="1"/>
    <col min="21" max="21" width="7.125" style="15" customWidth="1"/>
    <col min="22" max="22" width="7.875" style="5" customWidth="1"/>
    <col min="23" max="24" width="10.25" style="5" customWidth="1"/>
    <col min="25" max="25" width="15.25" style="5" customWidth="1"/>
    <col min="26" max="26" width="19.75" style="5" customWidth="1"/>
    <col min="27" max="27" width="10.25" style="5" customWidth="1"/>
    <col min="28" max="28" width="5.75" style="5" customWidth="1"/>
    <col min="29" max="29" width="10.25" style="5" customWidth="1"/>
    <col min="30" max="37" width="8.75" style="5" customWidth="1"/>
    <col min="38" max="38" width="13.25" style="5" customWidth="1"/>
    <col min="39" max="42" width="8.75" style="5" customWidth="1"/>
    <col min="43" max="43" width="23.125" style="5" customWidth="1"/>
    <col min="44" max="44" width="18.375" style="5" customWidth="1"/>
    <col min="45" max="16384" width="8.75" style="5"/>
  </cols>
  <sheetData>
    <row r="1" spans="1:21" s="202" customFormat="1" ht="29.65" customHeight="1">
      <c r="A1" s="38" t="s">
        <v>1122</v>
      </c>
      <c r="B1" s="37"/>
      <c r="C1" s="37"/>
      <c r="D1" s="37"/>
      <c r="G1" s="37"/>
      <c r="N1" s="208"/>
      <c r="O1" s="208"/>
      <c r="P1" s="208"/>
      <c r="Q1" s="208"/>
      <c r="R1" s="208"/>
      <c r="T1" s="37"/>
      <c r="U1" s="37"/>
    </row>
    <row r="2" spans="1:21" s="202" customFormat="1" ht="22.15" customHeight="1">
      <c r="A2" s="38"/>
      <c r="B2" s="130" t="e">
        <f>#REF!</f>
        <v>#REF!</v>
      </c>
      <c r="C2" s="39"/>
      <c r="D2" s="39"/>
      <c r="E2" s="50" t="s">
        <v>703</v>
      </c>
      <c r="G2" s="37"/>
      <c r="N2" s="208"/>
      <c r="O2" s="209"/>
      <c r="P2" s="209"/>
      <c r="Q2" s="208"/>
      <c r="R2" s="208"/>
      <c r="T2" s="37"/>
      <c r="U2" s="37"/>
    </row>
    <row r="3" spans="1:21" s="202" customFormat="1" ht="12.75" customHeight="1">
      <c r="A3" s="38"/>
      <c r="B3" s="39"/>
      <c r="C3" s="39"/>
      <c r="D3" s="39"/>
      <c r="G3" s="37"/>
      <c r="J3" s="40"/>
      <c r="N3" s="208"/>
      <c r="O3" s="208"/>
      <c r="P3" s="208"/>
      <c r="Q3" s="208"/>
      <c r="R3" s="208"/>
      <c r="T3" s="37"/>
      <c r="U3" s="37"/>
    </row>
    <row r="4" spans="1:21" ht="18.75" customHeight="1">
      <c r="A4" s="243" t="s">
        <v>807</v>
      </c>
      <c r="B4" s="244" t="s">
        <v>147</v>
      </c>
      <c r="C4" s="25"/>
      <c r="D4" s="245" t="s">
        <v>148</v>
      </c>
      <c r="E4" s="245" t="s">
        <v>149</v>
      </c>
      <c r="F4" s="246" t="s">
        <v>150</v>
      </c>
      <c r="G4" s="246" t="s">
        <v>150</v>
      </c>
      <c r="H4" s="246" t="s">
        <v>150</v>
      </c>
      <c r="I4" s="53" t="s">
        <v>151</v>
      </c>
      <c r="J4" s="54" t="s">
        <v>147</v>
      </c>
      <c r="K4" s="251" t="s">
        <v>152</v>
      </c>
      <c r="L4" s="21" t="s">
        <v>1342</v>
      </c>
      <c r="M4" s="2"/>
      <c r="N4" s="210" t="s">
        <v>1343</v>
      </c>
      <c r="O4" s="211"/>
      <c r="P4" s="212"/>
      <c r="Q4" s="212"/>
      <c r="R4" s="213"/>
      <c r="S4" s="34" t="s">
        <v>711</v>
      </c>
      <c r="T4" s="36"/>
      <c r="U4" s="246" t="s">
        <v>150</v>
      </c>
    </row>
    <row r="5" spans="1:21" ht="33.75" customHeight="1">
      <c r="A5" s="247" t="s">
        <v>645</v>
      </c>
      <c r="B5" s="248" t="s">
        <v>712</v>
      </c>
      <c r="C5" s="248" t="s">
        <v>620</v>
      </c>
      <c r="D5" s="249" t="s">
        <v>154</v>
      </c>
      <c r="E5" s="249" t="s">
        <v>154</v>
      </c>
      <c r="F5" s="250" t="s">
        <v>154</v>
      </c>
      <c r="G5" s="250" t="s">
        <v>618</v>
      </c>
      <c r="H5" s="250" t="s">
        <v>619</v>
      </c>
      <c r="I5" s="55" t="s">
        <v>155</v>
      </c>
      <c r="J5" s="56" t="s">
        <v>156</v>
      </c>
      <c r="K5" s="252" t="s">
        <v>157</v>
      </c>
      <c r="L5" s="2" t="s">
        <v>158</v>
      </c>
      <c r="M5" s="2" t="s">
        <v>159</v>
      </c>
      <c r="N5" s="253" t="s">
        <v>52</v>
      </c>
      <c r="O5" s="253" t="s">
        <v>53</v>
      </c>
      <c r="P5" s="254" t="s">
        <v>1093</v>
      </c>
      <c r="Q5" s="214" t="s">
        <v>153</v>
      </c>
      <c r="R5" s="215" t="s">
        <v>702</v>
      </c>
      <c r="S5" s="26" t="s">
        <v>31</v>
      </c>
      <c r="T5" s="256" t="s">
        <v>712</v>
      </c>
      <c r="U5" s="250" t="s">
        <v>621</v>
      </c>
    </row>
    <row r="6" spans="1:21" s="306" customFormat="1" ht="21" customHeight="1">
      <c r="A6" s="24"/>
      <c r="B6" s="337"/>
      <c r="C6" s="217"/>
      <c r="D6" s="27"/>
      <c r="E6" s="33"/>
      <c r="F6" s="27"/>
      <c r="G6" s="29"/>
      <c r="H6" s="29"/>
      <c r="I6" s="24"/>
      <c r="J6" s="24"/>
      <c r="K6" s="108"/>
      <c r="L6" s="108"/>
      <c r="M6" s="108"/>
      <c r="N6" s="108"/>
      <c r="O6" s="108"/>
      <c r="P6" s="108"/>
      <c r="Q6" s="24"/>
      <c r="R6" s="30"/>
      <c r="S6" s="106"/>
      <c r="T6" s="24"/>
      <c r="U6" s="310"/>
    </row>
    <row r="7" spans="1:21" s="306" customFormat="1" ht="21" customHeight="1">
      <c r="A7" s="24"/>
      <c r="B7" s="337"/>
      <c r="C7" s="217"/>
      <c r="D7" s="27"/>
      <c r="E7" s="33"/>
      <c r="F7" s="27"/>
      <c r="G7" s="29"/>
      <c r="H7" s="29"/>
      <c r="I7" s="24"/>
      <c r="J7" s="24"/>
      <c r="K7" s="108"/>
      <c r="L7" s="108"/>
      <c r="M7" s="108"/>
      <c r="N7" s="108"/>
      <c r="O7" s="108"/>
      <c r="P7" s="108"/>
      <c r="Q7" s="24"/>
      <c r="R7" s="30"/>
      <c r="S7" s="106"/>
      <c r="T7" s="24"/>
      <c r="U7" s="310"/>
    </row>
    <row r="8" spans="1:21" s="306" customFormat="1" ht="21" customHeight="1">
      <c r="A8" s="24"/>
      <c r="B8" s="337"/>
      <c r="C8" s="217"/>
      <c r="D8" s="27"/>
      <c r="E8" s="33"/>
      <c r="F8" s="27"/>
      <c r="G8" s="29"/>
      <c r="H8" s="29"/>
      <c r="I8" s="24"/>
      <c r="J8" s="24"/>
      <c r="K8" s="108"/>
      <c r="L8" s="108"/>
      <c r="M8" s="108"/>
      <c r="N8" s="108"/>
      <c r="O8" s="108"/>
      <c r="P8" s="108"/>
      <c r="Q8" s="24"/>
      <c r="R8" s="30"/>
      <c r="S8" s="106"/>
      <c r="T8" s="24"/>
      <c r="U8" s="310"/>
    </row>
    <row r="9" spans="1:21" s="306" customFormat="1" ht="21" customHeight="1">
      <c r="A9" s="24"/>
      <c r="B9" s="337"/>
      <c r="C9" s="217"/>
      <c r="D9" s="27"/>
      <c r="E9" s="33"/>
      <c r="F9" s="27"/>
      <c r="G9" s="29"/>
      <c r="H9" s="29"/>
      <c r="I9" s="24"/>
      <c r="J9" s="24"/>
      <c r="K9" s="108"/>
      <c r="L9" s="108"/>
      <c r="M9" s="108"/>
      <c r="N9" s="108"/>
      <c r="O9" s="108"/>
      <c r="P9" s="108"/>
      <c r="Q9" s="24"/>
      <c r="R9" s="30"/>
      <c r="S9" s="106"/>
      <c r="T9" s="24"/>
      <c r="U9" s="310"/>
    </row>
    <row r="10" spans="1:21" s="306" customFormat="1" ht="21" customHeight="1">
      <c r="A10" s="297"/>
      <c r="B10" s="297"/>
      <c r="C10" s="298"/>
      <c r="D10" s="308"/>
      <c r="E10" s="309"/>
      <c r="F10" s="308"/>
      <c r="G10" s="302"/>
      <c r="H10" s="302"/>
      <c r="I10" s="297"/>
      <c r="J10" s="297"/>
      <c r="K10" s="304"/>
      <c r="L10" s="304"/>
      <c r="M10" s="304"/>
      <c r="N10" s="304"/>
      <c r="O10" s="304"/>
      <c r="P10" s="108"/>
      <c r="Q10" s="24"/>
      <c r="R10" s="30"/>
      <c r="S10" s="106"/>
      <c r="T10" s="24"/>
      <c r="U10" s="310"/>
    </row>
    <row r="11" spans="1:21" s="306" customFormat="1" ht="21" customHeight="1">
      <c r="A11" s="297"/>
      <c r="B11" s="297"/>
      <c r="C11" s="298"/>
      <c r="D11" s="308"/>
      <c r="E11" s="309"/>
      <c r="F11" s="308"/>
      <c r="G11" s="302"/>
      <c r="H11" s="302"/>
      <c r="I11" s="297"/>
      <c r="J11" s="297"/>
      <c r="K11" s="304"/>
      <c r="L11" s="304"/>
      <c r="M11" s="304"/>
      <c r="N11" s="304"/>
      <c r="O11" s="304"/>
      <c r="P11" s="108"/>
      <c r="Q11" s="24"/>
      <c r="R11" s="30"/>
      <c r="S11" s="106"/>
      <c r="T11" s="24"/>
      <c r="U11" s="310"/>
    </row>
    <row r="12" spans="1:21" s="306" customFormat="1" ht="21" customHeight="1">
      <c r="A12" s="297"/>
      <c r="B12" s="297"/>
      <c r="C12" s="298"/>
      <c r="D12" s="308"/>
      <c r="E12" s="309"/>
      <c r="F12" s="308"/>
      <c r="G12" s="302"/>
      <c r="H12" s="302"/>
      <c r="I12" s="297"/>
      <c r="J12" s="297"/>
      <c r="K12" s="304"/>
      <c r="L12" s="304"/>
      <c r="M12" s="304"/>
      <c r="N12" s="304"/>
      <c r="O12" s="304"/>
      <c r="P12" s="108"/>
      <c r="Q12" s="24"/>
      <c r="R12" s="30"/>
      <c r="S12" s="106"/>
      <c r="T12" s="24"/>
      <c r="U12" s="310"/>
    </row>
    <row r="13" spans="1:21" s="306" customFormat="1" ht="21" customHeight="1">
      <c r="A13" s="297"/>
      <c r="B13" s="297"/>
      <c r="C13" s="298"/>
      <c r="D13" s="308"/>
      <c r="E13" s="309"/>
      <c r="F13" s="308"/>
      <c r="G13" s="302"/>
      <c r="H13" s="302"/>
      <c r="I13" s="297"/>
      <c r="J13" s="297"/>
      <c r="K13" s="304"/>
      <c r="L13" s="304"/>
      <c r="M13" s="304"/>
      <c r="N13" s="304"/>
      <c r="O13" s="304"/>
      <c r="P13" s="108"/>
      <c r="Q13" s="24"/>
      <c r="R13" s="30"/>
      <c r="S13" s="106"/>
      <c r="T13" s="24"/>
      <c r="U13" s="310"/>
    </row>
    <row r="14" spans="1:21" s="306" customFormat="1" ht="21" customHeight="1">
      <c r="A14" s="24"/>
      <c r="B14" s="337"/>
      <c r="C14" s="217"/>
      <c r="D14" s="27"/>
      <c r="E14" s="33"/>
      <c r="F14" s="27"/>
      <c r="G14" s="29"/>
      <c r="H14" s="29"/>
      <c r="I14" s="24"/>
      <c r="J14" s="24"/>
      <c r="K14" s="108"/>
      <c r="L14" s="108"/>
      <c r="M14" s="108"/>
      <c r="N14" s="108"/>
      <c r="O14" s="108"/>
      <c r="P14" s="108"/>
      <c r="Q14" s="24"/>
      <c r="R14" s="30"/>
      <c r="S14" s="106"/>
      <c r="T14" s="24"/>
      <c r="U14" s="310"/>
    </row>
    <row r="15" spans="1:21" s="306" customFormat="1" ht="21" customHeight="1">
      <c r="A15" s="24"/>
      <c r="B15" s="337"/>
      <c r="C15" s="217"/>
      <c r="D15" s="27"/>
      <c r="E15" s="33"/>
      <c r="F15" s="27"/>
      <c r="G15" s="29"/>
      <c r="H15" s="29"/>
      <c r="I15" s="24"/>
      <c r="J15" s="24"/>
      <c r="K15" s="108"/>
      <c r="L15" s="108"/>
      <c r="M15" s="108"/>
      <c r="N15" s="108"/>
      <c r="O15" s="108"/>
      <c r="P15" s="108"/>
      <c r="Q15" s="24"/>
      <c r="R15" s="30"/>
      <c r="S15" s="106"/>
      <c r="T15" s="24"/>
      <c r="U15" s="310"/>
    </row>
    <row r="16" spans="1:21" s="306" customFormat="1" ht="21" customHeight="1">
      <c r="A16" s="24"/>
      <c r="B16" s="337"/>
      <c r="C16" s="217"/>
      <c r="D16" s="27"/>
      <c r="E16" s="33"/>
      <c r="F16" s="27"/>
      <c r="G16" s="29"/>
      <c r="H16" s="29"/>
      <c r="I16" s="24"/>
      <c r="J16" s="24"/>
      <c r="K16" s="108"/>
      <c r="L16" s="108"/>
      <c r="M16" s="108"/>
      <c r="N16" s="108"/>
      <c r="O16" s="108"/>
      <c r="P16" s="108"/>
      <c r="Q16" s="24"/>
      <c r="R16" s="30"/>
      <c r="S16" s="106"/>
      <c r="T16" s="24"/>
      <c r="U16" s="310"/>
    </row>
    <row r="17" spans="1:21" s="306" customFormat="1" ht="21" customHeight="1">
      <c r="A17" s="24"/>
      <c r="B17" s="337"/>
      <c r="C17" s="217"/>
      <c r="D17" s="27"/>
      <c r="E17" s="33"/>
      <c r="F17" s="27"/>
      <c r="G17" s="29"/>
      <c r="H17" s="29"/>
      <c r="I17" s="24"/>
      <c r="J17" s="24"/>
      <c r="K17" s="108"/>
      <c r="L17" s="108"/>
      <c r="M17" s="108"/>
      <c r="N17" s="108"/>
      <c r="O17" s="108"/>
      <c r="P17" s="108"/>
      <c r="Q17" s="24"/>
      <c r="R17" s="30"/>
      <c r="S17" s="106"/>
      <c r="T17" s="24"/>
      <c r="U17" s="310"/>
    </row>
    <row r="18" spans="1:21" s="306" customFormat="1" ht="21" customHeight="1">
      <c r="A18" s="24"/>
      <c r="B18" s="337"/>
      <c r="C18" s="217"/>
      <c r="D18" s="27"/>
      <c r="E18" s="33"/>
      <c r="F18" s="27"/>
      <c r="G18" s="29"/>
      <c r="H18" s="29"/>
      <c r="I18" s="24"/>
      <c r="J18" s="24"/>
      <c r="K18" s="108"/>
      <c r="L18" s="108"/>
      <c r="M18" s="108"/>
      <c r="N18" s="108"/>
      <c r="O18" s="108"/>
      <c r="P18" s="108"/>
      <c r="Q18" s="24"/>
      <c r="R18" s="30"/>
      <c r="S18" s="106"/>
      <c r="T18" s="24"/>
      <c r="U18" s="310"/>
    </row>
    <row r="19" spans="1:21" s="306" customFormat="1" ht="21" customHeight="1">
      <c r="A19" s="24"/>
      <c r="B19" s="337"/>
      <c r="C19" s="217"/>
      <c r="D19" s="27"/>
      <c r="E19" s="33"/>
      <c r="F19" s="27"/>
      <c r="G19" s="29"/>
      <c r="H19" s="29"/>
      <c r="I19" s="24"/>
      <c r="J19" s="24"/>
      <c r="K19" s="108"/>
      <c r="L19" s="108"/>
      <c r="M19" s="108"/>
      <c r="N19" s="108"/>
      <c r="O19" s="108"/>
      <c r="P19" s="108"/>
      <c r="Q19" s="24"/>
      <c r="R19" s="30"/>
      <c r="S19" s="106"/>
      <c r="T19" s="24"/>
      <c r="U19" s="310"/>
    </row>
    <row r="20" spans="1:21" s="306" customFormat="1" ht="21" customHeight="1">
      <c r="A20" s="24"/>
      <c r="B20" s="337"/>
      <c r="C20" s="217"/>
      <c r="D20" s="27"/>
      <c r="E20" s="33"/>
      <c r="F20" s="27"/>
      <c r="G20" s="29"/>
      <c r="H20" s="29"/>
      <c r="I20" s="24"/>
      <c r="J20" s="24"/>
      <c r="K20" s="108"/>
      <c r="L20" s="108"/>
      <c r="M20" s="108"/>
      <c r="N20" s="108"/>
      <c r="O20" s="108"/>
      <c r="P20" s="108"/>
      <c r="Q20" s="24"/>
      <c r="R20" s="30"/>
      <c r="S20" s="106"/>
      <c r="T20" s="24"/>
      <c r="U20" s="310"/>
    </row>
    <row r="21" spans="1:21" s="306" customFormat="1" ht="21" customHeight="1">
      <c r="A21" s="24"/>
      <c r="B21" s="337"/>
      <c r="C21" s="217"/>
      <c r="D21" s="27"/>
      <c r="E21" s="33"/>
      <c r="F21" s="27"/>
      <c r="G21" s="29"/>
      <c r="H21" s="29"/>
      <c r="I21" s="24"/>
      <c r="J21" s="24"/>
      <c r="K21" s="108"/>
      <c r="L21" s="108"/>
      <c r="M21" s="108"/>
      <c r="N21" s="108"/>
      <c r="O21" s="108"/>
      <c r="P21" s="108"/>
      <c r="Q21" s="24"/>
      <c r="R21" s="30"/>
      <c r="S21" s="106"/>
      <c r="T21" s="24"/>
      <c r="U21" s="310"/>
    </row>
    <row r="22" spans="1:21" s="306" customFormat="1" ht="21" customHeight="1">
      <c r="A22" s="24"/>
      <c r="B22" s="337"/>
      <c r="C22" s="217"/>
      <c r="D22" s="27"/>
      <c r="E22" s="33"/>
      <c r="F22" s="27"/>
      <c r="G22" s="29"/>
      <c r="H22" s="29"/>
      <c r="I22" s="24"/>
      <c r="J22" s="24"/>
      <c r="K22" s="108"/>
      <c r="L22" s="108"/>
      <c r="M22" s="108"/>
      <c r="N22" s="108"/>
      <c r="O22" s="108"/>
      <c r="P22" s="108"/>
      <c r="Q22" s="24"/>
      <c r="R22" s="30"/>
      <c r="S22" s="106"/>
      <c r="T22" s="24"/>
      <c r="U22" s="310"/>
    </row>
    <row r="23" spans="1:21" s="306" customFormat="1" ht="21" customHeight="1">
      <c r="A23" s="24"/>
      <c r="B23" s="337"/>
      <c r="C23" s="217"/>
      <c r="D23" s="27"/>
      <c r="E23" s="33"/>
      <c r="F23" s="27"/>
      <c r="G23" s="29"/>
      <c r="H23" s="29"/>
      <c r="I23" s="24"/>
      <c r="J23" s="24"/>
      <c r="K23" s="108"/>
      <c r="L23" s="108"/>
      <c r="M23" s="108"/>
      <c r="N23" s="108"/>
      <c r="O23" s="108"/>
      <c r="P23" s="108"/>
      <c r="Q23" s="24"/>
      <c r="R23" s="30"/>
      <c r="S23" s="106"/>
      <c r="T23" s="24"/>
      <c r="U23" s="310"/>
    </row>
    <row r="24" spans="1:21" s="306" customFormat="1" ht="21" customHeight="1">
      <c r="A24" s="24"/>
      <c r="B24" s="337"/>
      <c r="C24" s="217"/>
      <c r="D24" s="27"/>
      <c r="E24" s="33"/>
      <c r="F24" s="27"/>
      <c r="G24" s="29"/>
      <c r="H24" s="29"/>
      <c r="I24" s="24"/>
      <c r="J24" s="24"/>
      <c r="K24" s="108"/>
      <c r="L24" s="108"/>
      <c r="M24" s="108"/>
      <c r="N24" s="108"/>
      <c r="O24" s="108"/>
      <c r="P24" s="108"/>
      <c r="Q24" s="24"/>
      <c r="R24" s="30"/>
      <c r="S24" s="106"/>
      <c r="T24" s="24"/>
      <c r="U24" s="310"/>
    </row>
    <row r="25" spans="1:21" s="306" customFormat="1" ht="21" customHeight="1">
      <c r="A25" s="24"/>
      <c r="B25" s="337"/>
      <c r="C25" s="217"/>
      <c r="D25" s="27"/>
      <c r="E25" s="33"/>
      <c r="F25" s="27"/>
      <c r="G25" s="29"/>
      <c r="H25" s="29"/>
      <c r="I25" s="24"/>
      <c r="J25" s="24"/>
      <c r="K25" s="108"/>
      <c r="L25" s="108"/>
      <c r="M25" s="108"/>
      <c r="N25" s="108"/>
      <c r="O25" s="108"/>
      <c r="P25" s="108"/>
      <c r="Q25" s="24"/>
      <c r="R25" s="30"/>
      <c r="S25" s="106"/>
      <c r="T25" s="24"/>
      <c r="U25" s="310"/>
    </row>
    <row r="26" spans="1:21" s="306" customFormat="1" ht="21" customHeight="1">
      <c r="A26" s="24"/>
      <c r="B26" s="337"/>
      <c r="C26" s="217"/>
      <c r="D26" s="27"/>
      <c r="E26" s="33"/>
      <c r="F26" s="27"/>
      <c r="G26" s="29"/>
      <c r="H26" s="29"/>
      <c r="I26" s="24"/>
      <c r="J26" s="24"/>
      <c r="K26" s="108"/>
      <c r="L26" s="108"/>
      <c r="M26" s="108"/>
      <c r="N26" s="108"/>
      <c r="O26" s="108"/>
      <c r="P26" s="108"/>
      <c r="Q26" s="24"/>
      <c r="R26" s="30"/>
      <c r="S26" s="106"/>
      <c r="T26" s="24"/>
      <c r="U26" s="310"/>
    </row>
    <row r="27" spans="1:21" s="306" customFormat="1" ht="21" customHeight="1">
      <c r="A27" s="24"/>
      <c r="B27" s="337"/>
      <c r="C27" s="217"/>
      <c r="D27" s="27"/>
      <c r="E27" s="33"/>
      <c r="F27" s="27"/>
      <c r="G27" s="29"/>
      <c r="H27" s="29"/>
      <c r="I27" s="24"/>
      <c r="J27" s="24"/>
      <c r="K27" s="108"/>
      <c r="L27" s="108"/>
      <c r="M27" s="108"/>
      <c r="N27" s="108"/>
      <c r="O27" s="108"/>
      <c r="P27" s="108"/>
      <c r="Q27" s="24"/>
      <c r="R27" s="30"/>
      <c r="S27" s="106"/>
      <c r="T27" s="24"/>
      <c r="U27" s="310"/>
    </row>
    <row r="28" spans="1:21" s="306" customFormat="1" ht="21" customHeight="1">
      <c r="A28" s="24"/>
      <c r="B28" s="337"/>
      <c r="C28" s="217"/>
      <c r="D28" s="27"/>
      <c r="E28" s="33"/>
      <c r="F28" s="27"/>
      <c r="G28" s="29"/>
      <c r="H28" s="29"/>
      <c r="I28" s="24"/>
      <c r="J28" s="24"/>
      <c r="K28" s="108"/>
      <c r="L28" s="108"/>
      <c r="M28" s="108"/>
      <c r="N28" s="108"/>
      <c r="O28" s="108"/>
      <c r="P28" s="108"/>
      <c r="Q28" s="24"/>
      <c r="R28" s="30"/>
      <c r="S28" s="106"/>
      <c r="T28" s="24"/>
      <c r="U28" s="310"/>
    </row>
    <row r="29" spans="1:21" s="306" customFormat="1" ht="21" customHeight="1">
      <c r="A29" s="24"/>
      <c r="B29" s="337"/>
      <c r="C29" s="217"/>
      <c r="D29" s="27"/>
      <c r="E29" s="33"/>
      <c r="F29" s="27"/>
      <c r="G29" s="29"/>
      <c r="H29" s="29"/>
      <c r="I29" s="24"/>
      <c r="J29" s="24"/>
      <c r="K29" s="108"/>
      <c r="L29" s="108"/>
      <c r="M29" s="108"/>
      <c r="N29" s="108"/>
      <c r="O29" s="108"/>
      <c r="P29" s="108"/>
      <c r="Q29" s="24"/>
      <c r="R29" s="30"/>
      <c r="S29" s="106"/>
      <c r="T29" s="24"/>
      <c r="U29" s="310"/>
    </row>
    <row r="30" spans="1:21" s="306" customFormat="1" ht="21" customHeight="1">
      <c r="A30" s="24"/>
      <c r="B30" s="337"/>
      <c r="C30" s="217"/>
      <c r="D30" s="27"/>
      <c r="E30" s="33"/>
      <c r="F30" s="27"/>
      <c r="G30" s="29"/>
      <c r="H30" s="29"/>
      <c r="I30" s="24"/>
      <c r="J30" s="24"/>
      <c r="K30" s="108"/>
      <c r="L30" s="108"/>
      <c r="M30" s="108"/>
      <c r="N30" s="108"/>
      <c r="O30" s="108"/>
      <c r="P30" s="108"/>
      <c r="Q30" s="24"/>
      <c r="R30" s="30"/>
      <c r="S30" s="106"/>
      <c r="T30" s="24"/>
      <c r="U30" s="310"/>
    </row>
    <row r="31" spans="1:21" s="306" customFormat="1" ht="21" customHeight="1">
      <c r="A31" s="24"/>
      <c r="B31" s="337"/>
      <c r="C31" s="217"/>
      <c r="D31" s="27"/>
      <c r="E31" s="33"/>
      <c r="F31" s="27"/>
      <c r="G31" s="29"/>
      <c r="H31" s="29"/>
      <c r="I31" s="24"/>
      <c r="J31" s="24"/>
      <c r="K31" s="108"/>
      <c r="L31" s="108"/>
      <c r="M31" s="108"/>
      <c r="N31" s="108"/>
      <c r="O31" s="108"/>
      <c r="P31" s="108"/>
      <c r="Q31" s="24"/>
      <c r="R31" s="30"/>
      <c r="S31" s="106"/>
      <c r="T31" s="24"/>
      <c r="U31" s="310"/>
    </row>
    <row r="32" spans="1:21" s="306" customFormat="1" ht="21" customHeight="1">
      <c r="A32" s="24"/>
      <c r="B32" s="337"/>
      <c r="C32" s="217"/>
      <c r="D32" s="27"/>
      <c r="E32" s="33"/>
      <c r="F32" s="27"/>
      <c r="G32" s="29"/>
      <c r="H32" s="29"/>
      <c r="I32" s="24"/>
      <c r="J32" s="24"/>
      <c r="K32" s="108"/>
      <c r="L32" s="108"/>
      <c r="M32" s="108"/>
      <c r="N32" s="108"/>
      <c r="O32" s="108"/>
      <c r="P32" s="108"/>
      <c r="Q32" s="24"/>
      <c r="R32" s="30"/>
      <c r="S32" s="106"/>
      <c r="T32" s="24"/>
      <c r="U32" s="310"/>
    </row>
    <row r="33" spans="1:21" s="306" customFormat="1" ht="21" customHeight="1">
      <c r="A33" s="24"/>
      <c r="B33" s="337"/>
      <c r="C33" s="217"/>
      <c r="D33" s="27"/>
      <c r="E33" s="33"/>
      <c r="F33" s="27"/>
      <c r="G33" s="29"/>
      <c r="H33" s="29"/>
      <c r="I33" s="24"/>
      <c r="J33" s="24"/>
      <c r="K33" s="108"/>
      <c r="L33" s="108"/>
      <c r="M33" s="108"/>
      <c r="N33" s="108"/>
      <c r="O33" s="108"/>
      <c r="P33" s="108"/>
      <c r="Q33" s="24"/>
      <c r="R33" s="30"/>
      <c r="S33" s="106"/>
      <c r="T33" s="24"/>
      <c r="U33" s="310"/>
    </row>
    <row r="34" spans="1:21" s="306" customFormat="1" ht="21" customHeight="1">
      <c r="A34" s="24"/>
      <c r="B34" s="337"/>
      <c r="C34" s="217"/>
      <c r="D34" s="27"/>
      <c r="E34" s="33"/>
      <c r="F34" s="27"/>
      <c r="G34" s="29"/>
      <c r="H34" s="29"/>
      <c r="I34" s="24"/>
      <c r="J34" s="24"/>
      <c r="K34" s="108"/>
      <c r="L34" s="108"/>
      <c r="M34" s="108"/>
      <c r="N34" s="108"/>
      <c r="O34" s="108"/>
      <c r="P34" s="108"/>
      <c r="Q34" s="24"/>
      <c r="R34" s="30"/>
      <c r="S34" s="106"/>
      <c r="T34" s="24"/>
      <c r="U34" s="310"/>
    </row>
    <row r="35" spans="1:21" s="306" customFormat="1" ht="21" customHeight="1">
      <c r="A35" s="24"/>
      <c r="B35" s="337"/>
      <c r="C35" s="217"/>
      <c r="D35" s="27"/>
      <c r="E35" s="33"/>
      <c r="F35" s="27"/>
      <c r="G35" s="29"/>
      <c r="H35" s="29"/>
      <c r="I35" s="24"/>
      <c r="J35" s="24"/>
      <c r="K35" s="108"/>
      <c r="L35" s="108"/>
      <c r="M35" s="108"/>
      <c r="N35" s="108"/>
      <c r="O35" s="108"/>
      <c r="P35" s="108"/>
      <c r="Q35" s="24"/>
      <c r="R35" s="30"/>
      <c r="S35" s="106"/>
      <c r="T35" s="24"/>
      <c r="U35" s="310"/>
    </row>
    <row r="36" spans="1:21" s="306" customFormat="1" ht="21" customHeight="1">
      <c r="A36" s="24"/>
      <c r="B36" s="337"/>
      <c r="C36" s="217"/>
      <c r="D36" s="27"/>
      <c r="E36" s="33"/>
      <c r="F36" s="27"/>
      <c r="G36" s="29"/>
      <c r="H36" s="29"/>
      <c r="I36" s="24"/>
      <c r="J36" s="24"/>
      <c r="K36" s="108"/>
      <c r="L36" s="108"/>
      <c r="M36" s="108"/>
      <c r="N36" s="108"/>
      <c r="O36" s="108"/>
      <c r="P36" s="108"/>
      <c r="Q36" s="24"/>
      <c r="R36" s="30"/>
      <c r="S36" s="106"/>
      <c r="T36" s="24"/>
      <c r="U36" s="310"/>
    </row>
    <row r="37" spans="1:21" s="306" customFormat="1" ht="21" customHeight="1">
      <c r="A37" s="24"/>
      <c r="B37" s="337"/>
      <c r="C37" s="217"/>
      <c r="D37" s="27"/>
      <c r="E37" s="33"/>
      <c r="F37" s="27"/>
      <c r="G37" s="29"/>
      <c r="H37" s="29"/>
      <c r="I37" s="24"/>
      <c r="J37" s="24"/>
      <c r="K37" s="108"/>
      <c r="L37" s="108"/>
      <c r="M37" s="108"/>
      <c r="N37" s="108"/>
      <c r="O37" s="108"/>
      <c r="P37" s="108"/>
      <c r="Q37" s="24"/>
      <c r="R37" s="30"/>
      <c r="S37" s="106"/>
      <c r="T37" s="24"/>
      <c r="U37" s="310"/>
    </row>
    <row r="38" spans="1:21" s="306" customFormat="1" ht="21" customHeight="1">
      <c r="A38" s="24"/>
      <c r="B38" s="337"/>
      <c r="C38" s="217"/>
      <c r="D38" s="27"/>
      <c r="E38" s="33"/>
      <c r="F38" s="27"/>
      <c r="G38" s="29"/>
      <c r="H38" s="29"/>
      <c r="I38" s="24"/>
      <c r="J38" s="24"/>
      <c r="K38" s="108"/>
      <c r="L38" s="108"/>
      <c r="M38" s="108"/>
      <c r="N38" s="108"/>
      <c r="O38" s="108"/>
      <c r="P38" s="108"/>
      <c r="Q38" s="24"/>
      <c r="R38" s="30"/>
      <c r="S38" s="106"/>
      <c r="T38" s="24"/>
      <c r="U38" s="310"/>
    </row>
    <row r="39" spans="1:21" s="306" customFormat="1" ht="21" customHeight="1">
      <c r="A39" s="24"/>
      <c r="B39" s="337"/>
      <c r="C39" s="217"/>
      <c r="D39" s="27"/>
      <c r="E39" s="33"/>
      <c r="F39" s="27"/>
      <c r="G39" s="29"/>
      <c r="H39" s="29"/>
      <c r="I39" s="24"/>
      <c r="J39" s="24"/>
      <c r="K39" s="108"/>
      <c r="L39" s="108"/>
      <c r="M39" s="108"/>
      <c r="N39" s="108"/>
      <c r="O39" s="108"/>
      <c r="P39" s="108"/>
      <c r="Q39" s="24"/>
      <c r="R39" s="30"/>
      <c r="S39" s="106"/>
      <c r="T39" s="24"/>
      <c r="U39" s="310"/>
    </row>
    <row r="40" spans="1:21" s="306" customFormat="1" ht="21" customHeight="1">
      <c r="A40" s="24"/>
      <c r="B40" s="337"/>
      <c r="C40" s="217"/>
      <c r="D40" s="27"/>
      <c r="E40" s="33"/>
      <c r="F40" s="27"/>
      <c r="G40" s="29"/>
      <c r="H40" s="29"/>
      <c r="I40" s="24"/>
      <c r="J40" s="24"/>
      <c r="K40" s="108"/>
      <c r="L40" s="108"/>
      <c r="M40" s="108"/>
      <c r="N40" s="108"/>
      <c r="O40" s="108"/>
      <c r="P40" s="108"/>
      <c r="Q40" s="24"/>
      <c r="R40" s="30"/>
      <c r="S40" s="106"/>
      <c r="T40" s="24"/>
      <c r="U40" s="310"/>
    </row>
    <row r="41" spans="1:21" s="306" customFormat="1" ht="21" customHeight="1">
      <c r="A41" s="24"/>
      <c r="B41" s="337"/>
      <c r="C41" s="217"/>
      <c r="D41" s="27"/>
      <c r="E41" s="33"/>
      <c r="F41" s="27"/>
      <c r="G41" s="29"/>
      <c r="H41" s="29"/>
      <c r="I41" s="24"/>
      <c r="J41" s="24"/>
      <c r="K41" s="108"/>
      <c r="L41" s="108"/>
      <c r="M41" s="108"/>
      <c r="N41" s="108"/>
      <c r="O41" s="108"/>
      <c r="P41" s="108"/>
      <c r="Q41" s="24"/>
      <c r="R41" s="30"/>
      <c r="S41" s="106"/>
      <c r="T41" s="24"/>
      <c r="U41" s="310"/>
    </row>
    <row r="42" spans="1:21" s="306" customFormat="1" ht="21" customHeight="1">
      <c r="A42" s="24"/>
      <c r="B42" s="337"/>
      <c r="C42" s="217"/>
      <c r="D42" s="27"/>
      <c r="E42" s="33"/>
      <c r="F42" s="27"/>
      <c r="G42" s="29"/>
      <c r="H42" s="29"/>
      <c r="I42" s="24"/>
      <c r="J42" s="24"/>
      <c r="K42" s="108"/>
      <c r="L42" s="108"/>
      <c r="M42" s="108"/>
      <c r="N42" s="108"/>
      <c r="O42" s="108"/>
      <c r="P42" s="108"/>
      <c r="Q42" s="24"/>
      <c r="R42" s="30"/>
      <c r="S42" s="106"/>
      <c r="T42" s="24"/>
      <c r="U42" s="310"/>
    </row>
    <row r="43" spans="1:21" s="306" customFormat="1" ht="21" customHeight="1">
      <c r="A43" s="24"/>
      <c r="B43" s="337"/>
      <c r="C43" s="217"/>
      <c r="D43" s="27"/>
      <c r="E43" s="33"/>
      <c r="F43" s="27"/>
      <c r="G43" s="29"/>
      <c r="H43" s="29"/>
      <c r="I43" s="24"/>
      <c r="J43" s="24"/>
      <c r="K43" s="108"/>
      <c r="L43" s="108"/>
      <c r="M43" s="108"/>
      <c r="N43" s="108"/>
      <c r="O43" s="108"/>
      <c r="P43" s="108"/>
      <c r="Q43" s="24"/>
      <c r="R43" s="30"/>
      <c r="S43" s="106"/>
      <c r="T43" s="24"/>
      <c r="U43" s="310"/>
    </row>
    <row r="44" spans="1:21" s="306" customFormat="1" ht="21" customHeight="1">
      <c r="A44" s="24"/>
      <c r="B44" s="337"/>
      <c r="C44" s="217"/>
      <c r="D44" s="27"/>
      <c r="E44" s="33"/>
      <c r="F44" s="27"/>
      <c r="G44" s="29"/>
      <c r="H44" s="29"/>
      <c r="I44" s="24"/>
      <c r="J44" s="24"/>
      <c r="K44" s="108"/>
      <c r="L44" s="108"/>
      <c r="M44" s="108"/>
      <c r="N44" s="108"/>
      <c r="O44" s="108"/>
      <c r="P44" s="108"/>
      <c r="Q44" s="24"/>
      <c r="R44" s="30"/>
      <c r="S44" s="106"/>
      <c r="T44" s="24"/>
      <c r="U44" s="310"/>
    </row>
    <row r="45" spans="1:21" s="306" customFormat="1" ht="21" customHeight="1">
      <c r="A45" s="24"/>
      <c r="B45" s="337"/>
      <c r="C45" s="217"/>
      <c r="D45" s="27"/>
      <c r="E45" s="33"/>
      <c r="F45" s="27"/>
      <c r="G45" s="29"/>
      <c r="H45" s="29"/>
      <c r="I45" s="24"/>
      <c r="J45" s="24"/>
      <c r="K45" s="108"/>
      <c r="L45" s="108"/>
      <c r="M45" s="108"/>
      <c r="N45" s="108"/>
      <c r="O45" s="108"/>
      <c r="P45" s="108"/>
      <c r="Q45" s="24"/>
      <c r="R45" s="30"/>
      <c r="S45" s="106"/>
      <c r="T45" s="24"/>
      <c r="U45" s="310"/>
    </row>
    <row r="46" spans="1:21" s="306" customFormat="1" ht="21" customHeight="1">
      <c r="A46" s="24"/>
      <c r="B46" s="337"/>
      <c r="C46" s="217"/>
      <c r="D46" s="27"/>
      <c r="E46" s="33"/>
      <c r="F46" s="27"/>
      <c r="G46" s="29"/>
      <c r="H46" s="29"/>
      <c r="I46" s="24"/>
      <c r="J46" s="24"/>
      <c r="K46" s="108"/>
      <c r="L46" s="108"/>
      <c r="M46" s="108"/>
      <c r="N46" s="108"/>
      <c r="O46" s="108"/>
      <c r="P46" s="108"/>
      <c r="Q46" s="24"/>
      <c r="R46" s="30"/>
      <c r="S46" s="106"/>
      <c r="T46" s="24"/>
      <c r="U46" s="310"/>
    </row>
    <row r="47" spans="1:21" s="306" customFormat="1" ht="21" customHeight="1">
      <c r="A47" s="24"/>
      <c r="B47" s="337"/>
      <c r="C47" s="217"/>
      <c r="D47" s="27"/>
      <c r="E47" s="33"/>
      <c r="F47" s="27"/>
      <c r="G47" s="29"/>
      <c r="H47" s="29"/>
      <c r="I47" s="24"/>
      <c r="J47" s="24"/>
      <c r="K47" s="108"/>
      <c r="L47" s="108"/>
      <c r="M47" s="108"/>
      <c r="N47" s="108"/>
      <c r="O47" s="108"/>
      <c r="P47" s="108"/>
      <c r="Q47" s="24"/>
      <c r="R47" s="30"/>
      <c r="S47" s="106"/>
      <c r="T47" s="24"/>
      <c r="U47" s="310"/>
    </row>
    <row r="48" spans="1:21" s="306" customFormat="1" ht="21" customHeight="1">
      <c r="A48" s="24"/>
      <c r="B48" s="337"/>
      <c r="C48" s="217"/>
      <c r="D48" s="27"/>
      <c r="E48" s="33"/>
      <c r="F48" s="27"/>
      <c r="G48" s="29"/>
      <c r="H48" s="29"/>
      <c r="I48" s="24"/>
      <c r="J48" s="24"/>
      <c r="K48" s="108"/>
      <c r="L48" s="108"/>
      <c r="M48" s="108"/>
      <c r="N48" s="108"/>
      <c r="O48" s="108"/>
      <c r="P48" s="108"/>
      <c r="Q48" s="24"/>
      <c r="R48" s="30"/>
      <c r="S48" s="106"/>
      <c r="T48" s="24"/>
      <c r="U48" s="310"/>
    </row>
    <row r="49" spans="1:21" s="306" customFormat="1" ht="21" customHeight="1">
      <c r="A49" s="24"/>
      <c r="B49" s="337"/>
      <c r="C49" s="217"/>
      <c r="D49" s="27"/>
      <c r="E49" s="33"/>
      <c r="F49" s="27"/>
      <c r="G49" s="29"/>
      <c r="H49" s="29"/>
      <c r="I49" s="24"/>
      <c r="J49" s="24"/>
      <c r="K49" s="108"/>
      <c r="L49" s="108"/>
      <c r="M49" s="108"/>
      <c r="N49" s="108"/>
      <c r="O49" s="108"/>
      <c r="P49" s="108"/>
      <c r="Q49" s="24"/>
      <c r="R49" s="30"/>
      <c r="S49" s="106"/>
      <c r="T49" s="24"/>
      <c r="U49" s="310"/>
    </row>
    <row r="50" spans="1:21" s="306" customFormat="1" ht="21" customHeight="1">
      <c r="A50" s="24"/>
      <c r="B50" s="337"/>
      <c r="C50" s="217"/>
      <c r="D50" s="27"/>
      <c r="E50" s="33"/>
      <c r="F50" s="27"/>
      <c r="G50" s="29"/>
      <c r="H50" s="29"/>
      <c r="I50" s="24"/>
      <c r="J50" s="24"/>
      <c r="K50" s="108"/>
      <c r="L50" s="108"/>
      <c r="M50" s="108"/>
      <c r="N50" s="108"/>
      <c r="O50" s="108"/>
      <c r="P50" s="108"/>
      <c r="Q50" s="24"/>
      <c r="R50" s="30"/>
      <c r="S50" s="106"/>
      <c r="T50" s="24"/>
      <c r="U50" s="310"/>
    </row>
    <row r="51" spans="1:21" s="306" customFormat="1" ht="21" customHeight="1">
      <c r="A51" s="24"/>
      <c r="B51" s="337"/>
      <c r="C51" s="217"/>
      <c r="D51" s="27"/>
      <c r="E51" s="33"/>
      <c r="F51" s="27"/>
      <c r="G51" s="29"/>
      <c r="H51" s="29"/>
      <c r="I51" s="24"/>
      <c r="J51" s="24"/>
      <c r="K51" s="108"/>
      <c r="L51" s="108"/>
      <c r="M51" s="108"/>
      <c r="N51" s="108"/>
      <c r="O51" s="108"/>
      <c r="P51" s="108"/>
      <c r="Q51" s="24"/>
      <c r="R51" s="30"/>
      <c r="S51" s="106"/>
      <c r="T51" s="24"/>
      <c r="U51" s="310"/>
    </row>
    <row r="52" spans="1:21" s="306" customFormat="1" ht="21" customHeight="1">
      <c r="A52" s="24"/>
      <c r="B52" s="337"/>
      <c r="C52" s="217"/>
      <c r="D52" s="27"/>
      <c r="E52" s="33"/>
      <c r="F52" s="27"/>
      <c r="G52" s="29"/>
      <c r="H52" s="29"/>
      <c r="I52" s="24"/>
      <c r="J52" s="24"/>
      <c r="K52" s="108"/>
      <c r="L52" s="108"/>
      <c r="M52" s="108"/>
      <c r="N52" s="108"/>
      <c r="O52" s="108"/>
      <c r="P52" s="108"/>
      <c r="Q52" s="24"/>
      <c r="R52" s="30"/>
      <c r="S52" s="106"/>
      <c r="T52" s="24"/>
      <c r="U52" s="310"/>
    </row>
    <row r="53" spans="1:21" s="306" customFormat="1" ht="21" customHeight="1">
      <c r="A53" s="24"/>
      <c r="B53" s="337"/>
      <c r="C53" s="217"/>
      <c r="D53" s="27"/>
      <c r="E53" s="33"/>
      <c r="F53" s="27"/>
      <c r="G53" s="29"/>
      <c r="H53" s="29"/>
      <c r="I53" s="24"/>
      <c r="J53" s="24"/>
      <c r="K53" s="108"/>
      <c r="L53" s="108"/>
      <c r="M53" s="108"/>
      <c r="N53" s="108"/>
      <c r="O53" s="108"/>
      <c r="P53" s="108"/>
      <c r="Q53" s="24"/>
      <c r="R53" s="30"/>
      <c r="S53" s="106"/>
      <c r="T53" s="24"/>
      <c r="U53" s="310"/>
    </row>
    <row r="54" spans="1:21" s="306" customFormat="1" ht="21" customHeight="1">
      <c r="A54" s="24"/>
      <c r="B54" s="337"/>
      <c r="C54" s="217"/>
      <c r="D54" s="27"/>
      <c r="E54" s="33"/>
      <c r="F54" s="27"/>
      <c r="G54" s="29"/>
      <c r="H54" s="29"/>
      <c r="I54" s="24"/>
      <c r="J54" s="24"/>
      <c r="K54" s="108"/>
      <c r="L54" s="108"/>
      <c r="M54" s="108"/>
      <c r="N54" s="108"/>
      <c r="O54" s="108"/>
      <c r="P54" s="108"/>
      <c r="Q54" s="24"/>
      <c r="R54" s="30"/>
      <c r="S54" s="106"/>
      <c r="T54" s="24"/>
      <c r="U54" s="310"/>
    </row>
    <row r="55" spans="1:21" s="306" customFormat="1" ht="21" customHeight="1">
      <c r="A55" s="24"/>
      <c r="B55" s="337"/>
      <c r="C55" s="217"/>
      <c r="D55" s="27"/>
      <c r="E55" s="33"/>
      <c r="F55" s="27"/>
      <c r="G55" s="29"/>
      <c r="H55" s="29"/>
      <c r="I55" s="24"/>
      <c r="J55" s="24"/>
      <c r="K55" s="108"/>
      <c r="L55" s="108"/>
      <c r="M55" s="108"/>
      <c r="N55" s="108"/>
      <c r="O55" s="108"/>
      <c r="P55" s="108"/>
      <c r="Q55" s="24"/>
      <c r="R55" s="30"/>
      <c r="S55" s="106"/>
      <c r="T55" s="24"/>
      <c r="U55" s="310"/>
    </row>
    <row r="56" spans="1:21" s="306" customFormat="1" ht="21" customHeight="1">
      <c r="A56" s="24"/>
      <c r="B56" s="337"/>
      <c r="C56" s="217"/>
      <c r="D56" s="27"/>
      <c r="E56" s="33"/>
      <c r="F56" s="27"/>
      <c r="G56" s="29"/>
      <c r="H56" s="29"/>
      <c r="I56" s="24"/>
      <c r="J56" s="24"/>
      <c r="K56" s="108"/>
      <c r="L56" s="108"/>
      <c r="M56" s="108"/>
      <c r="N56" s="108"/>
      <c r="O56" s="108"/>
      <c r="P56" s="108"/>
      <c r="Q56" s="24"/>
      <c r="R56" s="30"/>
      <c r="S56" s="106"/>
      <c r="T56" s="24"/>
      <c r="U56" s="310"/>
    </row>
    <row r="57" spans="1:21" s="306" customFormat="1" ht="21" customHeight="1">
      <c r="A57" s="24"/>
      <c r="B57" s="337"/>
      <c r="C57" s="217"/>
      <c r="D57" s="27"/>
      <c r="E57" s="33"/>
      <c r="F57" s="27"/>
      <c r="G57" s="29"/>
      <c r="H57" s="29"/>
      <c r="I57" s="24"/>
      <c r="J57" s="24"/>
      <c r="K57" s="108"/>
      <c r="L57" s="108"/>
      <c r="M57" s="108"/>
      <c r="N57" s="108"/>
      <c r="O57" s="108"/>
      <c r="P57" s="108"/>
      <c r="Q57" s="24"/>
      <c r="R57" s="30"/>
      <c r="S57" s="106"/>
      <c r="T57" s="24"/>
      <c r="U57" s="310"/>
    </row>
    <row r="58" spans="1:21" s="306" customFormat="1" ht="21" customHeight="1">
      <c r="A58" s="24"/>
      <c r="B58" s="337"/>
      <c r="C58" s="217"/>
      <c r="D58" s="27"/>
      <c r="E58" s="33"/>
      <c r="F58" s="27"/>
      <c r="G58" s="29"/>
      <c r="H58" s="29"/>
      <c r="I58" s="24"/>
      <c r="J58" s="24"/>
      <c r="K58" s="108"/>
      <c r="L58" s="108"/>
      <c r="M58" s="108"/>
      <c r="N58" s="108"/>
      <c r="O58" s="108"/>
      <c r="P58" s="108"/>
      <c r="Q58" s="24"/>
      <c r="R58" s="30"/>
      <c r="S58" s="106"/>
      <c r="T58" s="24"/>
      <c r="U58" s="310"/>
    </row>
    <row r="59" spans="1:21" s="306" customFormat="1" ht="21" customHeight="1">
      <c r="A59" s="24"/>
      <c r="B59" s="337"/>
      <c r="C59" s="217"/>
      <c r="D59" s="27"/>
      <c r="E59" s="33"/>
      <c r="F59" s="27"/>
      <c r="G59" s="29"/>
      <c r="H59" s="29"/>
      <c r="I59" s="24"/>
      <c r="J59" s="24"/>
      <c r="K59" s="108"/>
      <c r="L59" s="108"/>
      <c r="M59" s="108"/>
      <c r="N59" s="108"/>
      <c r="O59" s="108"/>
      <c r="P59" s="108"/>
      <c r="Q59" s="24"/>
      <c r="R59" s="30"/>
      <c r="S59" s="106"/>
      <c r="T59" s="24"/>
      <c r="U59" s="310"/>
    </row>
    <row r="60" spans="1:21" s="306" customFormat="1" ht="21" customHeight="1">
      <c r="A60" s="24"/>
      <c r="B60" s="337"/>
      <c r="C60" s="217"/>
      <c r="D60" s="27"/>
      <c r="E60" s="33"/>
      <c r="F60" s="27"/>
      <c r="G60" s="29"/>
      <c r="H60" s="29"/>
      <c r="I60" s="24"/>
      <c r="J60" s="24"/>
      <c r="K60" s="108"/>
      <c r="L60" s="108"/>
      <c r="M60" s="108"/>
      <c r="N60" s="108"/>
      <c r="O60" s="108"/>
      <c r="P60" s="108"/>
      <c r="Q60" s="24"/>
      <c r="R60" s="30"/>
      <c r="S60" s="106"/>
      <c r="T60" s="24"/>
      <c r="U60" s="310"/>
    </row>
    <row r="61" spans="1:21" s="306" customFormat="1" ht="21" customHeight="1">
      <c r="A61" s="24"/>
      <c r="B61" s="337"/>
      <c r="C61" s="217"/>
      <c r="D61" s="27"/>
      <c r="E61" s="33"/>
      <c r="F61" s="27"/>
      <c r="G61" s="29"/>
      <c r="H61" s="29"/>
      <c r="I61" s="24"/>
      <c r="J61" s="24"/>
      <c r="K61" s="108"/>
      <c r="L61" s="108"/>
      <c r="M61" s="108"/>
      <c r="N61" s="108"/>
      <c r="O61" s="108"/>
      <c r="P61" s="108"/>
      <c r="Q61" s="24"/>
      <c r="R61" s="30"/>
      <c r="S61" s="106"/>
      <c r="T61" s="24"/>
      <c r="U61" s="310"/>
    </row>
    <row r="62" spans="1:21" s="306" customFormat="1" ht="21" customHeight="1">
      <c r="A62" s="24"/>
      <c r="B62" s="337"/>
      <c r="C62" s="217"/>
      <c r="D62" s="27"/>
      <c r="E62" s="33"/>
      <c r="F62" s="27"/>
      <c r="G62" s="29"/>
      <c r="H62" s="29"/>
      <c r="I62" s="24"/>
      <c r="J62" s="24"/>
      <c r="K62" s="108"/>
      <c r="L62" s="108"/>
      <c r="M62" s="108"/>
      <c r="N62" s="108"/>
      <c r="O62" s="108"/>
      <c r="P62" s="108"/>
      <c r="Q62" s="24"/>
      <c r="R62" s="30"/>
      <c r="S62" s="106"/>
      <c r="T62" s="24"/>
      <c r="U62" s="310"/>
    </row>
    <row r="63" spans="1:21" s="306" customFormat="1" ht="21" customHeight="1">
      <c r="A63" s="24"/>
      <c r="B63" s="337"/>
      <c r="C63" s="217"/>
      <c r="D63" s="27"/>
      <c r="E63" s="33"/>
      <c r="F63" s="27"/>
      <c r="G63" s="29"/>
      <c r="H63" s="29"/>
      <c r="I63" s="24"/>
      <c r="J63" s="24"/>
      <c r="K63" s="108"/>
      <c r="L63" s="108"/>
      <c r="M63" s="108"/>
      <c r="N63" s="108"/>
      <c r="O63" s="108"/>
      <c r="P63" s="108"/>
      <c r="Q63" s="24"/>
      <c r="R63" s="30"/>
      <c r="S63" s="106"/>
      <c r="T63" s="24"/>
      <c r="U63" s="310"/>
    </row>
    <row r="64" spans="1:21" s="306" customFormat="1" ht="21" customHeight="1">
      <c r="A64" s="24"/>
      <c r="B64" s="337"/>
      <c r="C64" s="217"/>
      <c r="D64" s="27"/>
      <c r="E64" s="33"/>
      <c r="F64" s="27"/>
      <c r="G64" s="29"/>
      <c r="H64" s="29"/>
      <c r="I64" s="24"/>
      <c r="J64" s="24"/>
      <c r="K64" s="108"/>
      <c r="L64" s="108"/>
      <c r="M64" s="108"/>
      <c r="N64" s="108"/>
      <c r="O64" s="108"/>
      <c r="P64" s="108"/>
      <c r="Q64" s="24"/>
      <c r="R64" s="30"/>
      <c r="S64" s="106"/>
      <c r="T64" s="24"/>
      <c r="U64" s="310"/>
    </row>
    <row r="65" spans="1:25" s="137" customFormat="1" ht="21" customHeight="1">
      <c r="A65" s="297"/>
      <c r="B65" s="297"/>
      <c r="C65" s="338"/>
      <c r="D65" s="319"/>
      <c r="E65" s="309"/>
      <c r="F65" s="308"/>
      <c r="G65" s="302"/>
      <c r="H65" s="302"/>
      <c r="I65" s="297"/>
      <c r="J65" s="297"/>
      <c r="K65" s="304"/>
      <c r="L65" s="304"/>
      <c r="M65" s="304"/>
      <c r="N65" s="304"/>
      <c r="O65" s="304"/>
      <c r="P65" s="304"/>
      <c r="Q65" s="297"/>
      <c r="R65" s="359"/>
      <c r="S65" s="305"/>
      <c r="T65" s="297"/>
      <c r="U65" s="308"/>
      <c r="V65" s="41"/>
      <c r="W65" s="41"/>
      <c r="X65" s="41"/>
      <c r="Y65" s="41"/>
    </row>
    <row r="66" spans="1:25" s="137" customFormat="1" ht="21" customHeight="1">
      <c r="A66" s="297"/>
      <c r="B66" s="297"/>
      <c r="C66" s="338"/>
      <c r="D66" s="308"/>
      <c r="E66" s="309"/>
      <c r="F66" s="308"/>
      <c r="G66" s="302"/>
      <c r="H66" s="302"/>
      <c r="I66" s="297"/>
      <c r="J66" s="297"/>
      <c r="K66" s="304"/>
      <c r="L66" s="304"/>
      <c r="M66" s="304"/>
      <c r="N66" s="304"/>
      <c r="O66" s="304"/>
      <c r="P66" s="304"/>
      <c r="Q66" s="297"/>
      <c r="R66" s="323"/>
      <c r="S66" s="305"/>
      <c r="T66" s="304"/>
      <c r="U66" s="308"/>
      <c r="V66" s="41"/>
      <c r="W66" s="41"/>
      <c r="X66" s="41"/>
      <c r="Y66" s="41"/>
    </row>
    <row r="67" spans="1:25" s="137" customFormat="1" ht="21" customHeight="1">
      <c r="A67" s="297"/>
      <c r="B67" s="297"/>
      <c r="C67" s="338"/>
      <c r="D67" s="319"/>
      <c r="E67" s="309"/>
      <c r="F67" s="308"/>
      <c r="G67" s="302"/>
      <c r="H67" s="302"/>
      <c r="I67" s="297"/>
      <c r="J67" s="297"/>
      <c r="K67" s="304"/>
      <c r="L67" s="304"/>
      <c r="M67" s="304"/>
      <c r="N67" s="304"/>
      <c r="O67" s="304"/>
      <c r="P67" s="304"/>
      <c r="Q67" s="297"/>
      <c r="R67" s="323"/>
      <c r="S67" s="305"/>
      <c r="T67" s="304"/>
      <c r="U67" s="308"/>
      <c r="V67" s="41"/>
      <c r="W67" s="41"/>
      <c r="X67" s="41"/>
      <c r="Y67" s="41"/>
    </row>
    <row r="68" spans="1:25" s="312" customFormat="1" ht="21" customHeight="1">
      <c r="A68" s="297"/>
      <c r="B68" s="297"/>
      <c r="C68" s="338"/>
      <c r="D68" s="308"/>
      <c r="E68" s="309"/>
      <c r="F68" s="308"/>
      <c r="G68" s="302"/>
      <c r="H68" s="302"/>
      <c r="I68" s="297"/>
      <c r="J68" s="297"/>
      <c r="K68" s="304"/>
      <c r="L68" s="304"/>
      <c r="M68" s="304"/>
      <c r="N68" s="304"/>
      <c r="O68" s="304"/>
      <c r="P68" s="304"/>
      <c r="Q68" s="297"/>
      <c r="R68" s="323"/>
      <c r="S68" s="305"/>
      <c r="T68" s="304"/>
      <c r="U68" s="308"/>
    </row>
    <row r="69" spans="1:25" s="312" customFormat="1" ht="21" customHeight="1">
      <c r="A69" s="16"/>
      <c r="B69" s="297"/>
      <c r="C69" s="338"/>
      <c r="D69" s="319"/>
      <c r="E69" s="309"/>
      <c r="F69" s="308"/>
      <c r="G69" s="302"/>
      <c r="H69" s="302"/>
      <c r="I69" s="297"/>
      <c r="J69" s="297"/>
      <c r="K69" s="304"/>
      <c r="L69" s="304"/>
      <c r="M69" s="304"/>
      <c r="N69" s="304"/>
      <c r="O69" s="304"/>
      <c r="P69" s="304"/>
      <c r="Q69" s="297"/>
      <c r="R69" s="324"/>
      <c r="S69" s="305"/>
      <c r="T69" s="304"/>
      <c r="U69" s="308"/>
      <c r="V69" s="72"/>
      <c r="W69" s="72"/>
      <c r="X69" s="72"/>
      <c r="Y69" s="72"/>
    </row>
    <row r="70" spans="1:25" s="306" customFormat="1" ht="21" customHeight="1">
      <c r="A70" s="16"/>
      <c r="B70" s="16"/>
      <c r="C70" s="340"/>
      <c r="D70" s="90"/>
      <c r="E70" s="91"/>
      <c r="F70" s="90"/>
      <c r="G70" s="92"/>
      <c r="H70" s="92"/>
      <c r="I70" s="16"/>
      <c r="J70" s="16"/>
      <c r="K70" s="103"/>
      <c r="L70" s="103"/>
      <c r="M70" s="103"/>
      <c r="N70" s="103"/>
      <c r="O70" s="103"/>
      <c r="P70" s="103"/>
      <c r="Q70" s="16"/>
      <c r="R70" s="368"/>
      <c r="S70" s="99"/>
      <c r="T70" s="16"/>
      <c r="U70" s="90"/>
      <c r="V70" s="44"/>
      <c r="W70" s="44"/>
      <c r="X70" s="44"/>
      <c r="Y70" s="44"/>
    </row>
    <row r="71" spans="1:25" s="93" customFormat="1" ht="21" customHeight="1">
      <c r="A71" s="24"/>
      <c r="B71" s="16"/>
      <c r="C71" s="340"/>
      <c r="D71" s="345"/>
      <c r="E71" s="91"/>
      <c r="F71" s="90"/>
      <c r="G71" s="92"/>
      <c r="H71" s="92"/>
      <c r="I71" s="16"/>
      <c r="J71" s="16"/>
      <c r="K71" s="103"/>
      <c r="L71" s="103"/>
      <c r="M71" s="103"/>
      <c r="N71" s="103"/>
      <c r="O71" s="103"/>
      <c r="P71" s="103"/>
      <c r="Q71" s="16"/>
      <c r="R71" s="263"/>
      <c r="S71" s="99"/>
      <c r="T71" s="16"/>
      <c r="U71" s="90"/>
      <c r="V71" s="82"/>
      <c r="W71" s="82"/>
      <c r="X71" s="82"/>
      <c r="Y71" s="82"/>
    </row>
    <row r="72" spans="1:25" s="306" customFormat="1" ht="21" customHeight="1">
      <c r="A72" s="24"/>
      <c r="B72" s="24"/>
      <c r="C72" s="341"/>
      <c r="D72" s="27"/>
      <c r="E72" s="33"/>
      <c r="F72" s="27"/>
      <c r="G72" s="29"/>
      <c r="H72" s="29"/>
      <c r="I72" s="24"/>
      <c r="J72" s="24"/>
      <c r="K72" s="108"/>
      <c r="L72" s="108"/>
      <c r="M72" s="108"/>
      <c r="N72" s="108"/>
      <c r="O72" s="108"/>
      <c r="P72" s="108"/>
      <c r="Q72" s="24"/>
      <c r="R72" s="356"/>
      <c r="S72" s="106"/>
      <c r="T72" s="24"/>
      <c r="U72" s="27"/>
    </row>
    <row r="73" spans="1:25" s="306" customFormat="1" ht="21" customHeight="1">
      <c r="A73" s="24"/>
      <c r="B73" s="24"/>
      <c r="C73" s="341"/>
      <c r="D73" s="339"/>
      <c r="E73" s="33"/>
      <c r="F73" s="27"/>
      <c r="G73" s="29"/>
      <c r="H73" s="29"/>
      <c r="I73" s="24"/>
      <c r="J73" s="24"/>
      <c r="K73" s="108"/>
      <c r="L73" s="108"/>
      <c r="M73" s="108"/>
      <c r="N73" s="108"/>
      <c r="O73" s="108"/>
      <c r="P73" s="108"/>
      <c r="Q73" s="24"/>
      <c r="R73" s="125"/>
      <c r="S73" s="106"/>
      <c r="T73" s="24"/>
      <c r="U73" s="27"/>
      <c r="V73" s="44"/>
      <c r="W73" s="44"/>
      <c r="X73" s="44"/>
      <c r="Y73" s="44"/>
    </row>
    <row r="74" spans="1:25" s="306" customFormat="1" ht="21" customHeight="1">
      <c r="A74" s="24"/>
      <c r="B74" s="24"/>
      <c r="C74" s="341"/>
      <c r="D74" s="339"/>
      <c r="E74" s="33"/>
      <c r="F74" s="27"/>
      <c r="G74" s="29"/>
      <c r="H74" s="29"/>
      <c r="I74" s="24"/>
      <c r="J74" s="24"/>
      <c r="K74" s="108"/>
      <c r="L74" s="108"/>
      <c r="M74" s="108"/>
      <c r="N74" s="108"/>
      <c r="O74" s="108"/>
      <c r="P74" s="108"/>
      <c r="Q74" s="24"/>
      <c r="R74" s="125"/>
      <c r="S74" s="106"/>
      <c r="T74" s="24"/>
      <c r="U74" s="308"/>
      <c r="V74" s="44"/>
      <c r="W74" s="44"/>
      <c r="X74" s="44"/>
      <c r="Y74" s="44"/>
    </row>
    <row r="75" spans="1:25" s="306" customFormat="1" ht="21" customHeight="1">
      <c r="A75" s="24"/>
      <c r="B75" s="24"/>
      <c r="C75" s="341"/>
      <c r="D75" s="27"/>
      <c r="E75" s="33"/>
      <c r="F75" s="27"/>
      <c r="G75" s="29"/>
      <c r="H75" s="29"/>
      <c r="I75" s="24"/>
      <c r="J75" s="24"/>
      <c r="K75" s="108"/>
      <c r="L75" s="108"/>
      <c r="M75" s="108"/>
      <c r="N75" s="108"/>
      <c r="O75" s="108"/>
      <c r="P75" s="108"/>
      <c r="Q75" s="24"/>
      <c r="R75" s="363"/>
      <c r="S75" s="106"/>
      <c r="T75" s="24"/>
      <c r="U75" s="90"/>
    </row>
    <row r="76" spans="1:25" s="306" customFormat="1" ht="21" customHeight="1">
      <c r="A76" s="24"/>
      <c r="B76" s="24"/>
      <c r="C76" s="341"/>
      <c r="D76" s="27"/>
      <c r="E76" s="33"/>
      <c r="F76" s="27"/>
      <c r="G76" s="29"/>
      <c r="H76" s="29"/>
      <c r="I76" s="24"/>
      <c r="J76" s="24"/>
      <c r="K76" s="108"/>
      <c r="L76" s="108"/>
      <c r="M76" s="108"/>
      <c r="N76" s="108"/>
      <c r="O76" s="108"/>
      <c r="P76" s="108"/>
      <c r="Q76" s="24"/>
      <c r="R76" s="363"/>
      <c r="S76" s="106"/>
      <c r="T76" s="24"/>
      <c r="U76" s="27"/>
      <c r="V76" s="44"/>
      <c r="W76" s="44"/>
      <c r="X76" s="44"/>
      <c r="Y76" s="44"/>
    </row>
    <row r="77" spans="1:25" s="312" customFormat="1" ht="21" customHeight="1">
      <c r="A77" s="24"/>
      <c r="B77" s="24"/>
      <c r="C77" s="341"/>
      <c r="D77" s="339"/>
      <c r="E77" s="33"/>
      <c r="F77" s="27"/>
      <c r="G77" s="29"/>
      <c r="H77" s="29"/>
      <c r="I77" s="24"/>
      <c r="J77" s="24"/>
      <c r="K77" s="108"/>
      <c r="L77" s="108"/>
      <c r="M77" s="108"/>
      <c r="N77" s="108"/>
      <c r="O77" s="108"/>
      <c r="P77" s="108"/>
      <c r="Q77" s="24"/>
      <c r="R77" s="362"/>
      <c r="S77" s="106"/>
      <c r="T77" s="24"/>
      <c r="U77" s="308"/>
      <c r="V77" s="72"/>
      <c r="W77" s="72"/>
      <c r="X77" s="72"/>
      <c r="Y77" s="72"/>
    </row>
    <row r="78" spans="1:25" s="312" customFormat="1" ht="21" customHeight="1">
      <c r="A78" s="297"/>
      <c r="B78" s="23"/>
      <c r="C78" s="322"/>
      <c r="D78" s="132"/>
      <c r="E78" s="139"/>
      <c r="F78" s="132"/>
      <c r="G78" s="134"/>
      <c r="H78" s="134"/>
      <c r="I78" s="23"/>
      <c r="J78" s="23"/>
      <c r="K78" s="136"/>
      <c r="L78" s="136"/>
      <c r="M78" s="136"/>
      <c r="N78" s="136"/>
      <c r="O78" s="136"/>
      <c r="P78" s="136"/>
      <c r="Q78" s="23"/>
      <c r="R78" s="291"/>
      <c r="S78" s="229"/>
      <c r="T78" s="136"/>
      <c r="U78" s="132"/>
      <c r="V78" s="72"/>
      <c r="W78" s="72"/>
      <c r="X78" s="72"/>
      <c r="Y78" s="72"/>
    </row>
    <row r="79" spans="1:25" s="31" customFormat="1" ht="21" customHeight="1">
      <c r="A79" s="24"/>
      <c r="B79" s="297"/>
      <c r="C79" s="338"/>
      <c r="D79" s="319"/>
      <c r="E79" s="309"/>
      <c r="F79" s="308"/>
      <c r="G79" s="302"/>
      <c r="H79" s="302"/>
      <c r="I79" s="297"/>
      <c r="J79" s="297"/>
      <c r="K79" s="304"/>
      <c r="L79" s="304"/>
      <c r="M79" s="304"/>
      <c r="N79" s="304"/>
      <c r="O79" s="304"/>
      <c r="P79" s="304"/>
      <c r="Q79" s="297"/>
      <c r="R79" s="42"/>
      <c r="S79" s="305"/>
      <c r="T79" s="297"/>
      <c r="U79" s="308"/>
    </row>
    <row r="80" spans="1:25" s="312" customFormat="1" ht="21" customHeight="1">
      <c r="A80" s="24"/>
      <c r="B80" s="337"/>
      <c r="C80" s="217"/>
      <c r="D80" s="27"/>
      <c r="E80" s="33"/>
      <c r="F80" s="27"/>
      <c r="G80" s="29"/>
      <c r="H80" s="29"/>
      <c r="I80" s="24"/>
      <c r="J80" s="24"/>
      <c r="K80" s="108"/>
      <c r="L80" s="108"/>
      <c r="M80" s="108"/>
      <c r="N80" s="108"/>
      <c r="O80" s="108"/>
      <c r="P80" s="108"/>
      <c r="Q80" s="24"/>
      <c r="R80" s="288"/>
      <c r="S80" s="106"/>
      <c r="T80" s="24"/>
      <c r="U80" s="310"/>
      <c r="V80" s="72"/>
      <c r="W80" s="72"/>
      <c r="X80" s="72"/>
      <c r="Y80" s="72"/>
    </row>
    <row r="81" spans="1:25" s="31" customFormat="1" ht="21" customHeight="1">
      <c r="A81" s="24"/>
      <c r="B81" s="337"/>
      <c r="C81" s="217"/>
      <c r="D81" s="339"/>
      <c r="E81" s="33"/>
      <c r="F81" s="27"/>
      <c r="G81" s="29"/>
      <c r="H81" s="29"/>
      <c r="I81" s="24"/>
      <c r="J81" s="24"/>
      <c r="K81" s="108"/>
      <c r="L81" s="108"/>
      <c r="M81" s="108"/>
      <c r="N81" s="108"/>
      <c r="O81" s="108"/>
      <c r="P81" s="108"/>
      <c r="Q81" s="24"/>
      <c r="R81" s="288"/>
      <c r="S81" s="106"/>
      <c r="T81" s="24"/>
      <c r="U81" s="310"/>
      <c r="V81" s="32"/>
      <c r="W81" s="32"/>
      <c r="X81" s="32"/>
      <c r="Y81" s="32"/>
    </row>
    <row r="82" spans="1:25" s="306" customFormat="1" ht="21" customHeight="1">
      <c r="A82" s="24"/>
      <c r="B82" s="337"/>
      <c r="C82" s="217"/>
      <c r="D82" s="339"/>
      <c r="E82" s="33"/>
      <c r="F82" s="27"/>
      <c r="G82" s="29"/>
      <c r="H82" s="29"/>
      <c r="I82" s="24"/>
      <c r="J82" s="24"/>
      <c r="K82" s="108"/>
      <c r="L82" s="108"/>
      <c r="M82" s="108"/>
      <c r="N82" s="108"/>
      <c r="O82" s="108"/>
      <c r="P82" s="108"/>
      <c r="Q82" s="24"/>
      <c r="R82" s="288"/>
      <c r="S82" s="106"/>
      <c r="T82" s="24"/>
      <c r="U82" s="310"/>
      <c r="V82" s="44"/>
      <c r="W82" s="44"/>
      <c r="X82" s="44"/>
      <c r="Y82" s="44"/>
    </row>
    <row r="83" spans="1:25" s="31" customFormat="1" ht="21" customHeight="1">
      <c r="A83" s="24"/>
      <c r="B83" s="337"/>
      <c r="C83" s="217"/>
      <c r="D83" s="27"/>
      <c r="E83" s="33"/>
      <c r="F83" s="27"/>
      <c r="G83" s="29"/>
      <c r="H83" s="29"/>
      <c r="I83" s="24"/>
      <c r="J83" s="24"/>
      <c r="K83" s="108"/>
      <c r="L83" s="108"/>
      <c r="M83" s="108"/>
      <c r="N83" s="108"/>
      <c r="O83" s="108"/>
      <c r="P83" s="108"/>
      <c r="Q83" s="24"/>
      <c r="R83" s="288"/>
      <c r="S83" s="106"/>
      <c r="T83" s="24"/>
      <c r="U83" s="310"/>
    </row>
    <row r="84" spans="1:25" s="306" customFormat="1" ht="21" customHeight="1">
      <c r="A84" s="24"/>
      <c r="B84" s="337"/>
      <c r="C84" s="217"/>
      <c r="D84" s="339"/>
      <c r="E84" s="33"/>
      <c r="F84" s="27"/>
      <c r="G84" s="29"/>
      <c r="H84" s="29"/>
      <c r="I84" s="24"/>
      <c r="J84" s="24"/>
      <c r="K84" s="108"/>
      <c r="L84" s="108"/>
      <c r="M84" s="108"/>
      <c r="N84" s="108"/>
      <c r="O84" s="108"/>
      <c r="P84" s="108"/>
      <c r="Q84" s="24"/>
      <c r="R84" s="288"/>
      <c r="S84" s="106"/>
      <c r="T84" s="24"/>
      <c r="U84" s="310"/>
      <c r="V84" s="44"/>
      <c r="W84" s="44"/>
      <c r="X84" s="44"/>
      <c r="Y84" s="44"/>
    </row>
    <row r="85" spans="1:25" s="306" customFormat="1" ht="21" customHeight="1">
      <c r="A85" s="24"/>
      <c r="B85" s="337"/>
      <c r="C85" s="217"/>
      <c r="D85" s="339"/>
      <c r="E85" s="33"/>
      <c r="F85" s="27"/>
      <c r="G85" s="29"/>
      <c r="H85" s="29"/>
      <c r="I85" s="24"/>
      <c r="J85" s="24"/>
      <c r="K85" s="108"/>
      <c r="L85" s="108"/>
      <c r="M85" s="108"/>
      <c r="N85" s="108"/>
      <c r="O85" s="108"/>
      <c r="P85" s="108"/>
      <c r="Q85" s="24"/>
      <c r="R85" s="30"/>
      <c r="S85" s="106"/>
      <c r="T85" s="24"/>
      <c r="U85" s="310"/>
      <c r="V85" s="44"/>
      <c r="W85" s="44"/>
      <c r="X85" s="44"/>
      <c r="Y85" s="44"/>
    </row>
    <row r="86" spans="1:25" s="306" customFormat="1" ht="21" customHeight="1">
      <c r="A86" s="24"/>
      <c r="B86" s="24"/>
      <c r="C86" s="341"/>
      <c r="D86" s="27"/>
      <c r="E86" s="33"/>
      <c r="F86" s="27"/>
      <c r="G86" s="29"/>
      <c r="H86" s="29"/>
      <c r="I86" s="24"/>
      <c r="J86" s="24"/>
      <c r="K86" s="108"/>
      <c r="L86" s="108"/>
      <c r="M86" s="108"/>
      <c r="N86" s="108"/>
      <c r="O86" s="108"/>
      <c r="P86" s="108"/>
      <c r="Q86" s="24"/>
      <c r="R86" s="30"/>
      <c r="S86" s="106"/>
      <c r="T86" s="24"/>
      <c r="U86" s="310"/>
      <c r="V86" s="44"/>
      <c r="W86" s="44"/>
      <c r="X86" s="44"/>
      <c r="Y86" s="44"/>
    </row>
    <row r="87" spans="1:25" s="306" customFormat="1" ht="21" customHeight="1">
      <c r="A87" s="24"/>
      <c r="B87" s="24"/>
      <c r="C87" s="341"/>
      <c r="D87" s="27"/>
      <c r="E87" s="33"/>
      <c r="F87" s="27"/>
      <c r="G87" s="29"/>
      <c r="H87" s="29"/>
      <c r="I87" s="24"/>
      <c r="J87" s="24"/>
      <c r="K87" s="108"/>
      <c r="L87" s="108"/>
      <c r="M87" s="108"/>
      <c r="N87" s="108"/>
      <c r="O87" s="108"/>
      <c r="P87" s="108"/>
      <c r="Q87" s="24"/>
      <c r="R87" s="30"/>
      <c r="S87" s="106"/>
      <c r="T87" s="24"/>
      <c r="U87" s="310"/>
      <c r="V87" s="44"/>
      <c r="W87" s="44"/>
      <c r="X87" s="44"/>
      <c r="Y87" s="44"/>
    </row>
    <row r="88" spans="1:25" s="306" customFormat="1" ht="21" customHeight="1">
      <c r="A88" s="24"/>
      <c r="B88" s="24"/>
      <c r="C88" s="341"/>
      <c r="D88" s="339"/>
      <c r="E88" s="33"/>
      <c r="F88" s="27"/>
      <c r="G88" s="29"/>
      <c r="H88" s="29"/>
      <c r="I88" s="24"/>
      <c r="J88" s="24"/>
      <c r="K88" s="108"/>
      <c r="L88" s="108"/>
      <c r="M88" s="108"/>
      <c r="N88" s="108"/>
      <c r="O88" s="108"/>
      <c r="P88" s="108"/>
      <c r="Q88" s="24"/>
      <c r="R88" s="356"/>
      <c r="S88" s="106"/>
      <c r="T88" s="24"/>
      <c r="U88" s="27"/>
      <c r="V88" s="44"/>
      <c r="W88" s="44"/>
      <c r="X88" s="44"/>
      <c r="Y88" s="44"/>
    </row>
    <row r="89" spans="1:25" s="306" customFormat="1" ht="21" customHeight="1">
      <c r="A89" s="297"/>
      <c r="B89" s="24"/>
      <c r="C89" s="341"/>
      <c r="D89" s="339"/>
      <c r="E89" s="33"/>
      <c r="F89" s="27"/>
      <c r="G89" s="29"/>
      <c r="H89" s="29"/>
      <c r="I89" s="24"/>
      <c r="J89" s="24"/>
      <c r="K89" s="108"/>
      <c r="L89" s="108"/>
      <c r="M89" s="108"/>
      <c r="N89" s="108"/>
      <c r="O89" s="108"/>
      <c r="P89" s="108"/>
      <c r="Q89" s="24"/>
      <c r="R89" s="30"/>
      <c r="S89" s="106"/>
      <c r="T89" s="24"/>
      <c r="U89" s="310"/>
      <c r="V89" s="44"/>
      <c r="W89" s="44"/>
      <c r="X89" s="44"/>
      <c r="Y89" s="44"/>
    </row>
    <row r="90" spans="1:25" s="306" customFormat="1" ht="21" customHeight="1">
      <c r="A90" s="23"/>
      <c r="B90" s="297"/>
      <c r="C90" s="338"/>
      <c r="D90" s="319"/>
      <c r="E90" s="309"/>
      <c r="F90" s="308"/>
      <c r="G90" s="302"/>
      <c r="H90" s="302"/>
      <c r="I90" s="297"/>
      <c r="J90" s="297"/>
      <c r="K90" s="304"/>
      <c r="L90" s="304"/>
      <c r="M90" s="304"/>
      <c r="N90" s="304"/>
      <c r="O90" s="304"/>
      <c r="P90" s="304"/>
      <c r="Q90" s="297"/>
      <c r="R90" s="323"/>
      <c r="S90" s="305"/>
      <c r="T90" s="297"/>
      <c r="U90" s="27"/>
      <c r="V90" s="44"/>
      <c r="W90" s="44"/>
      <c r="X90" s="44"/>
      <c r="Y90" s="44"/>
    </row>
    <row r="91" spans="1:25" s="306" customFormat="1" ht="21" customHeight="1">
      <c r="A91" s="23"/>
      <c r="B91" s="23"/>
      <c r="C91" s="322"/>
      <c r="D91" s="315"/>
      <c r="E91" s="139"/>
      <c r="F91" s="132"/>
      <c r="G91" s="134"/>
      <c r="H91" s="134"/>
      <c r="I91" s="23"/>
      <c r="J91" s="23"/>
      <c r="K91" s="136"/>
      <c r="L91" s="136"/>
      <c r="M91" s="136"/>
      <c r="N91" s="136"/>
      <c r="O91" s="136"/>
      <c r="P91" s="136"/>
      <c r="Q91" s="23"/>
      <c r="R91" s="138"/>
      <c r="S91" s="229"/>
      <c r="T91" s="23"/>
      <c r="U91" s="310"/>
      <c r="V91" s="44"/>
      <c r="W91" s="44"/>
      <c r="X91" s="44"/>
      <c r="Y91" s="44"/>
    </row>
    <row r="92" spans="1:25" s="306" customFormat="1" ht="21" customHeight="1">
      <c r="A92" s="16"/>
      <c r="B92" s="23"/>
      <c r="C92" s="322"/>
      <c r="D92" s="315"/>
      <c r="E92" s="139"/>
      <c r="F92" s="132"/>
      <c r="G92" s="134"/>
      <c r="H92" s="134"/>
      <c r="I92" s="23"/>
      <c r="J92" s="23"/>
      <c r="K92" s="136"/>
      <c r="L92" s="136"/>
      <c r="M92" s="136"/>
      <c r="N92" s="136"/>
      <c r="O92" s="136"/>
      <c r="P92" s="136"/>
      <c r="Q92" s="23"/>
      <c r="R92" s="138"/>
      <c r="S92" s="229"/>
      <c r="T92" s="23"/>
      <c r="U92" s="27"/>
      <c r="V92" s="44"/>
      <c r="W92" s="44"/>
      <c r="X92" s="44"/>
      <c r="Y92" s="44"/>
    </row>
    <row r="93" spans="1:25" s="306" customFormat="1" ht="21" customHeight="1">
      <c r="A93" s="24"/>
      <c r="B93" s="16"/>
      <c r="C93" s="340"/>
      <c r="D93" s="345"/>
      <c r="E93" s="91"/>
      <c r="F93" s="90"/>
      <c r="G93" s="92"/>
      <c r="H93" s="92"/>
      <c r="I93" s="16"/>
      <c r="J93" s="16"/>
      <c r="K93" s="103"/>
      <c r="L93" s="103"/>
      <c r="M93" s="103"/>
      <c r="N93" s="103"/>
      <c r="O93" s="103"/>
      <c r="P93" s="103"/>
      <c r="Q93" s="16"/>
      <c r="R93" s="365"/>
      <c r="S93" s="99"/>
      <c r="T93" s="16"/>
      <c r="U93" s="310"/>
      <c r="V93" s="44"/>
      <c r="W93" s="44"/>
      <c r="X93" s="44"/>
      <c r="Y93" s="44"/>
    </row>
    <row r="94" spans="1:25" s="306" customFormat="1" ht="21" customHeight="1">
      <c r="A94" s="23"/>
      <c r="B94" s="24"/>
      <c r="C94" s="341"/>
      <c r="D94" s="339"/>
      <c r="E94" s="33"/>
      <c r="F94" s="27"/>
      <c r="G94" s="29"/>
      <c r="H94" s="29"/>
      <c r="I94" s="24"/>
      <c r="J94" s="24"/>
      <c r="K94" s="108"/>
      <c r="L94" s="108"/>
      <c r="M94" s="108"/>
      <c r="N94" s="108"/>
      <c r="O94" s="108"/>
      <c r="P94" s="108"/>
      <c r="Q94" s="24"/>
      <c r="R94" s="367"/>
      <c r="S94" s="106"/>
      <c r="T94" s="24"/>
      <c r="U94" s="27"/>
      <c r="V94" s="44"/>
      <c r="W94" s="44"/>
      <c r="X94" s="44"/>
      <c r="Y94" s="44"/>
    </row>
    <row r="95" spans="1:25" s="306" customFormat="1" ht="21" customHeight="1">
      <c r="A95" s="23"/>
      <c r="B95" s="23"/>
      <c r="C95" s="322"/>
      <c r="D95" s="315"/>
      <c r="E95" s="139"/>
      <c r="F95" s="132"/>
      <c r="G95" s="134"/>
      <c r="H95" s="134"/>
      <c r="I95" s="23"/>
      <c r="J95" s="23"/>
      <c r="K95" s="136"/>
      <c r="L95" s="136"/>
      <c r="M95" s="136"/>
      <c r="N95" s="136"/>
      <c r="O95" s="136"/>
      <c r="P95" s="136"/>
      <c r="Q95" s="23"/>
      <c r="R95" s="283"/>
      <c r="S95" s="229"/>
      <c r="T95" s="23"/>
      <c r="U95" s="310"/>
      <c r="V95" s="44"/>
      <c r="W95" s="44"/>
      <c r="X95" s="44"/>
      <c r="Y95" s="44"/>
    </row>
    <row r="96" spans="1:25" s="306" customFormat="1" ht="21" customHeight="1">
      <c r="A96" s="297"/>
      <c r="B96" s="23"/>
      <c r="C96" s="322"/>
      <c r="D96" s="315"/>
      <c r="E96" s="139"/>
      <c r="F96" s="132"/>
      <c r="G96" s="134"/>
      <c r="H96" s="134"/>
      <c r="I96" s="23"/>
      <c r="J96" s="23"/>
      <c r="K96" s="136"/>
      <c r="L96" s="136"/>
      <c r="M96" s="136"/>
      <c r="N96" s="136"/>
      <c r="O96" s="136"/>
      <c r="P96" s="136"/>
      <c r="Q96" s="23"/>
      <c r="R96" s="283"/>
      <c r="S96" s="229"/>
      <c r="T96" s="23"/>
      <c r="U96" s="27"/>
      <c r="V96" s="44"/>
      <c r="W96" s="44"/>
      <c r="X96" s="44"/>
      <c r="Y96" s="44"/>
    </row>
    <row r="97" spans="1:25" s="306" customFormat="1" ht="21" customHeight="1">
      <c r="A97" s="297"/>
      <c r="B97" s="297"/>
      <c r="C97" s="338"/>
      <c r="D97" s="319"/>
      <c r="E97" s="309"/>
      <c r="F97" s="308"/>
      <c r="G97" s="302"/>
      <c r="H97" s="302"/>
      <c r="I97" s="297"/>
      <c r="J97" s="297"/>
      <c r="K97" s="304"/>
      <c r="L97" s="304"/>
      <c r="M97" s="304"/>
      <c r="N97" s="304"/>
      <c r="O97" s="304"/>
      <c r="P97" s="304"/>
      <c r="Q97" s="297"/>
      <c r="R97" s="366"/>
      <c r="S97" s="305"/>
      <c r="T97" s="297"/>
      <c r="U97" s="308"/>
      <c r="V97" s="44"/>
      <c r="W97" s="44"/>
      <c r="X97" s="44"/>
      <c r="Y97" s="44"/>
    </row>
    <row r="98" spans="1:25" s="72" customFormat="1" ht="21" customHeight="1">
      <c r="A98" s="297"/>
      <c r="B98" s="297"/>
      <c r="C98" s="338"/>
      <c r="D98" s="319"/>
      <c r="E98" s="309"/>
      <c r="F98" s="308"/>
      <c r="G98" s="302"/>
      <c r="H98" s="302"/>
      <c r="I98" s="297"/>
      <c r="J98" s="297"/>
      <c r="K98" s="304"/>
      <c r="L98" s="304"/>
      <c r="M98" s="304"/>
      <c r="N98" s="304"/>
      <c r="O98" s="304"/>
      <c r="P98" s="304"/>
      <c r="Q98" s="297"/>
      <c r="R98" s="316"/>
      <c r="S98" s="305"/>
      <c r="T98" s="297"/>
      <c r="U98" s="308"/>
    </row>
    <row r="99" spans="1:25" s="306" customFormat="1" ht="21" customHeight="1">
      <c r="A99" s="297"/>
      <c r="B99" s="297"/>
      <c r="C99" s="338"/>
      <c r="D99" s="319"/>
      <c r="E99" s="309"/>
      <c r="F99" s="308"/>
      <c r="G99" s="302"/>
      <c r="H99" s="302"/>
      <c r="I99" s="297"/>
      <c r="J99" s="297"/>
      <c r="K99" s="304"/>
      <c r="L99" s="304"/>
      <c r="M99" s="304"/>
      <c r="N99" s="304"/>
      <c r="O99" s="304"/>
      <c r="P99" s="304"/>
      <c r="Q99" s="297"/>
      <c r="R99" s="359"/>
      <c r="S99" s="305"/>
      <c r="T99" s="297"/>
      <c r="U99" s="308"/>
      <c r="V99" s="44"/>
      <c r="W99" s="44"/>
      <c r="X99" s="44"/>
      <c r="Y99" s="44"/>
    </row>
    <row r="100" spans="1:25" s="306" customFormat="1" ht="21" customHeight="1">
      <c r="A100" s="297"/>
      <c r="B100" s="297"/>
      <c r="C100" s="338"/>
      <c r="D100" s="319"/>
      <c r="E100" s="309"/>
      <c r="F100" s="308"/>
      <c r="G100" s="302"/>
      <c r="H100" s="302"/>
      <c r="I100" s="297"/>
      <c r="J100" s="297"/>
      <c r="K100" s="304"/>
      <c r="L100" s="304"/>
      <c r="M100" s="304"/>
      <c r="N100" s="304"/>
      <c r="O100" s="304"/>
      <c r="P100" s="304"/>
      <c r="Q100" s="297"/>
      <c r="R100" s="359"/>
      <c r="S100" s="305"/>
      <c r="T100" s="297"/>
      <c r="U100" s="308"/>
      <c r="V100" s="44"/>
      <c r="W100" s="44"/>
      <c r="X100" s="44"/>
      <c r="Y100" s="44"/>
    </row>
    <row r="101" spans="1:25" s="306" customFormat="1" ht="21" customHeight="1">
      <c r="A101" s="297"/>
      <c r="B101" s="297"/>
      <c r="C101" s="338"/>
      <c r="D101" s="319"/>
      <c r="E101" s="309"/>
      <c r="F101" s="308"/>
      <c r="G101" s="302"/>
      <c r="H101" s="302"/>
      <c r="I101" s="297"/>
      <c r="J101" s="297"/>
      <c r="K101" s="304"/>
      <c r="L101" s="304"/>
      <c r="M101" s="304"/>
      <c r="N101" s="304"/>
      <c r="O101" s="304"/>
      <c r="P101" s="304"/>
      <c r="Q101" s="297"/>
      <c r="R101" s="323"/>
      <c r="S101" s="305"/>
      <c r="T101" s="297"/>
      <c r="U101" s="308"/>
      <c r="V101" s="44"/>
      <c r="W101" s="44"/>
      <c r="X101" s="44"/>
      <c r="Y101" s="44"/>
    </row>
    <row r="102" spans="1:25" s="306" customFormat="1" ht="21" customHeight="1">
      <c r="A102" s="24"/>
      <c r="B102" s="24"/>
      <c r="C102" s="341"/>
      <c r="D102" s="27"/>
      <c r="E102" s="33"/>
      <c r="F102" s="27"/>
      <c r="G102" s="29"/>
      <c r="H102" s="29"/>
      <c r="I102" s="24"/>
      <c r="J102" s="24"/>
      <c r="K102" s="108"/>
      <c r="L102" s="108"/>
      <c r="M102" s="108"/>
      <c r="N102" s="108"/>
      <c r="O102" s="108"/>
      <c r="P102" s="108"/>
      <c r="Q102" s="24"/>
      <c r="R102" s="288"/>
      <c r="S102" s="106"/>
      <c r="T102" s="24"/>
      <c r="U102" s="27"/>
      <c r="V102" s="44"/>
      <c r="W102" s="44"/>
      <c r="X102" s="44"/>
      <c r="Y102" s="44"/>
    </row>
    <row r="103" spans="1:25" s="306" customFormat="1" ht="21" customHeight="1">
      <c r="A103" s="297"/>
      <c r="B103" s="297"/>
      <c r="C103" s="338"/>
      <c r="D103" s="319"/>
      <c r="E103" s="309"/>
      <c r="F103" s="308"/>
      <c r="G103" s="302"/>
      <c r="H103" s="302"/>
      <c r="I103" s="297"/>
      <c r="J103" s="297"/>
      <c r="K103" s="304"/>
      <c r="L103" s="304"/>
      <c r="M103" s="304"/>
      <c r="N103" s="304"/>
      <c r="O103" s="304"/>
      <c r="P103" s="304"/>
      <c r="Q103" s="297"/>
      <c r="R103" s="359"/>
      <c r="S103" s="305"/>
      <c r="T103" s="297"/>
      <c r="U103" s="308"/>
      <c r="V103" s="44"/>
      <c r="W103" s="44"/>
      <c r="X103" s="44"/>
      <c r="Y103" s="44"/>
    </row>
    <row r="104" spans="1:25" s="306" customFormat="1" ht="21" customHeight="1">
      <c r="A104" s="23"/>
      <c r="B104" s="23"/>
      <c r="C104" s="322"/>
      <c r="D104" s="315"/>
      <c r="E104" s="139"/>
      <c r="F104" s="132"/>
      <c r="G104" s="134"/>
      <c r="H104" s="134"/>
      <c r="I104" s="23"/>
      <c r="J104" s="23"/>
      <c r="K104" s="136"/>
      <c r="L104" s="136"/>
      <c r="M104" s="136"/>
      <c r="N104" s="136"/>
      <c r="O104" s="136"/>
      <c r="P104" s="136"/>
      <c r="Q104" s="23"/>
      <c r="R104" s="364"/>
      <c r="S104" s="229"/>
      <c r="T104" s="23"/>
      <c r="U104" s="308"/>
      <c r="V104" s="44"/>
      <c r="W104" s="44"/>
      <c r="X104" s="44"/>
      <c r="Y104" s="44"/>
    </row>
    <row r="105" spans="1:25" s="306" customFormat="1" ht="21" customHeight="1">
      <c r="A105" s="23"/>
      <c r="B105" s="23"/>
      <c r="C105" s="322"/>
      <c r="D105" s="315"/>
      <c r="E105" s="139"/>
      <c r="F105" s="132"/>
      <c r="G105" s="134"/>
      <c r="H105" s="134"/>
      <c r="I105" s="23"/>
      <c r="J105" s="23"/>
      <c r="K105" s="136"/>
      <c r="L105" s="136"/>
      <c r="M105" s="136"/>
      <c r="N105" s="136"/>
      <c r="O105" s="136"/>
      <c r="P105" s="136"/>
      <c r="Q105" s="23"/>
      <c r="R105" s="138"/>
      <c r="S105" s="229"/>
      <c r="T105" s="23"/>
      <c r="U105" s="308"/>
      <c r="V105" s="44"/>
      <c r="W105" s="44"/>
      <c r="X105" s="44"/>
      <c r="Y105" s="44"/>
    </row>
    <row r="106" spans="1:25" s="306" customFormat="1" ht="21" customHeight="1">
      <c r="A106" s="297"/>
      <c r="B106" s="297"/>
      <c r="C106" s="338"/>
      <c r="D106" s="319"/>
      <c r="E106" s="309"/>
      <c r="F106" s="308"/>
      <c r="G106" s="302"/>
      <c r="H106" s="302"/>
      <c r="I106" s="297"/>
      <c r="J106" s="297"/>
      <c r="K106" s="304"/>
      <c r="L106" s="304"/>
      <c r="M106" s="304"/>
      <c r="N106" s="304"/>
      <c r="O106" s="304"/>
      <c r="P106" s="304"/>
      <c r="Q106" s="297"/>
      <c r="R106" s="369"/>
      <c r="S106" s="305"/>
      <c r="T106" s="297"/>
      <c r="U106" s="308"/>
      <c r="V106" s="44"/>
      <c r="W106" s="44"/>
      <c r="X106" s="44"/>
      <c r="Y106" s="44"/>
    </row>
    <row r="107" spans="1:25" s="306" customFormat="1" ht="21" customHeight="1">
      <c r="A107" s="16"/>
      <c r="B107" s="16"/>
      <c r="C107" s="340"/>
      <c r="D107" s="345"/>
      <c r="E107" s="91"/>
      <c r="F107" s="90"/>
      <c r="G107" s="92"/>
      <c r="H107" s="92"/>
      <c r="I107" s="16"/>
      <c r="J107" s="16"/>
      <c r="K107" s="103"/>
      <c r="L107" s="103"/>
      <c r="M107" s="103"/>
      <c r="N107" s="103"/>
      <c r="O107" s="103"/>
      <c r="P107" s="103"/>
      <c r="Q107" s="16"/>
      <c r="R107" s="263"/>
      <c r="S107" s="99"/>
      <c r="T107" s="16"/>
      <c r="U107" s="308"/>
      <c r="V107" s="44"/>
      <c r="W107" s="44"/>
      <c r="X107" s="44"/>
      <c r="Y107" s="44"/>
    </row>
    <row r="108" spans="1:25" s="189" customFormat="1" ht="21" customHeight="1">
      <c r="A108" s="16"/>
      <c r="B108" s="16"/>
      <c r="C108" s="340"/>
      <c r="D108" s="345"/>
      <c r="E108" s="91"/>
      <c r="F108" s="90"/>
      <c r="G108" s="92"/>
      <c r="H108" s="92"/>
      <c r="I108" s="16"/>
      <c r="J108" s="16"/>
      <c r="K108" s="103"/>
      <c r="L108" s="103"/>
      <c r="M108" s="103"/>
      <c r="N108" s="103"/>
      <c r="O108" s="103"/>
      <c r="P108" s="103"/>
      <c r="Q108" s="16"/>
      <c r="R108" s="263"/>
      <c r="S108" s="99"/>
      <c r="T108" s="16"/>
      <c r="U108" s="308"/>
    </row>
    <row r="109" spans="1:25" s="332" customFormat="1" ht="21" customHeight="1">
      <c r="A109" s="24"/>
      <c r="B109" s="24"/>
      <c r="C109" s="341"/>
      <c r="D109" s="339"/>
      <c r="E109" s="33"/>
      <c r="F109" s="27"/>
      <c r="G109" s="29"/>
      <c r="H109" s="29"/>
      <c r="I109" s="24"/>
      <c r="J109" s="24"/>
      <c r="K109" s="108"/>
      <c r="L109" s="108"/>
      <c r="M109" s="108"/>
      <c r="N109" s="108"/>
      <c r="O109" s="108"/>
      <c r="P109" s="108"/>
      <c r="Q109" s="24"/>
      <c r="R109" s="288"/>
      <c r="S109" s="106"/>
      <c r="T109" s="24"/>
      <c r="U109" s="308"/>
    </row>
    <row r="110" spans="1:25" s="332" customFormat="1" ht="21" customHeight="1">
      <c r="A110" s="23"/>
      <c r="B110" s="23"/>
      <c r="C110" s="322"/>
      <c r="D110" s="315"/>
      <c r="E110" s="139"/>
      <c r="F110" s="132"/>
      <c r="G110" s="134"/>
      <c r="H110" s="134"/>
      <c r="I110" s="23"/>
      <c r="J110" s="23"/>
      <c r="K110" s="136"/>
      <c r="L110" s="136"/>
      <c r="M110" s="136"/>
      <c r="N110" s="136"/>
      <c r="O110" s="136"/>
      <c r="P110" s="136"/>
      <c r="Q110" s="23"/>
      <c r="R110" s="138"/>
      <c r="S110" s="229"/>
      <c r="T110" s="23"/>
      <c r="U110" s="132"/>
    </row>
    <row r="111" spans="1:25" s="332" customFormat="1" ht="21" customHeight="1">
      <c r="A111" s="304"/>
      <c r="B111" s="317"/>
      <c r="C111" s="298"/>
      <c r="D111" s="299"/>
      <c r="E111" s="307"/>
      <c r="F111" s="308"/>
      <c r="G111" s="301"/>
      <c r="H111" s="302"/>
      <c r="I111" s="297"/>
      <c r="J111" s="297"/>
      <c r="K111" s="303"/>
      <c r="L111" s="297"/>
      <c r="M111" s="297"/>
      <c r="N111" s="297"/>
      <c r="O111" s="297"/>
      <c r="P111" s="304"/>
      <c r="Q111" s="297"/>
      <c r="R111" s="316"/>
      <c r="S111" s="305"/>
      <c r="T111" s="304"/>
      <c r="U111" s="300"/>
    </row>
    <row r="112" spans="1:25" s="332" customFormat="1" ht="21" customHeight="1">
      <c r="A112" s="321"/>
      <c r="B112" s="317"/>
      <c r="C112" s="298"/>
      <c r="D112" s="299"/>
      <c r="E112" s="307"/>
      <c r="F112" s="308"/>
      <c r="G112" s="326"/>
      <c r="H112" s="326"/>
      <c r="I112" s="321"/>
      <c r="J112" s="321"/>
      <c r="K112" s="303"/>
      <c r="L112" s="297"/>
      <c r="M112" s="297"/>
      <c r="N112" s="297"/>
      <c r="O112" s="297"/>
      <c r="P112" s="304"/>
      <c r="Q112" s="297"/>
      <c r="R112" s="316"/>
      <c r="S112" s="305"/>
      <c r="T112" s="304"/>
      <c r="U112" s="300"/>
    </row>
    <row r="113" spans="1:21" s="332" customFormat="1" ht="21" customHeight="1">
      <c r="A113" s="304"/>
      <c r="B113" s="297"/>
      <c r="C113" s="298"/>
      <c r="D113" s="299"/>
      <c r="E113" s="307"/>
      <c r="F113" s="308"/>
      <c r="G113" s="302"/>
      <c r="H113" s="302"/>
      <c r="I113" s="297"/>
      <c r="J113" s="297"/>
      <c r="K113" s="327"/>
      <c r="L113" s="297"/>
      <c r="M113" s="297"/>
      <c r="N113" s="297"/>
      <c r="O113" s="297"/>
      <c r="P113" s="304"/>
      <c r="Q113" s="297"/>
      <c r="R113" s="42"/>
      <c r="S113" s="305"/>
      <c r="T113" s="304"/>
      <c r="U113" s="300"/>
    </row>
    <row r="114" spans="1:21" s="332" customFormat="1" ht="21" customHeight="1">
      <c r="A114" s="304"/>
      <c r="B114" s="297"/>
      <c r="C114" s="298"/>
      <c r="D114" s="299"/>
      <c r="E114" s="307"/>
      <c r="F114" s="308"/>
      <c r="G114" s="301"/>
      <c r="H114" s="302"/>
      <c r="I114" s="297"/>
      <c r="J114" s="297"/>
      <c r="K114" s="327"/>
      <c r="L114" s="297"/>
      <c r="M114" s="297"/>
      <c r="N114" s="297"/>
      <c r="O114" s="297"/>
      <c r="P114" s="304"/>
      <c r="Q114" s="297"/>
      <c r="R114" s="42"/>
      <c r="S114" s="305"/>
      <c r="T114" s="304"/>
      <c r="U114" s="300"/>
    </row>
    <row r="115" spans="1:21" s="313" customFormat="1" ht="21" customHeight="1">
      <c r="A115" s="23"/>
      <c r="B115" s="23"/>
      <c r="C115" s="218"/>
      <c r="D115" s="264"/>
      <c r="E115" s="282"/>
      <c r="F115" s="132"/>
      <c r="G115" s="134"/>
      <c r="H115" s="134"/>
      <c r="I115" s="23"/>
      <c r="J115" s="23"/>
      <c r="K115" s="135"/>
      <c r="L115" s="23"/>
      <c r="M115" s="23"/>
      <c r="N115" s="23"/>
      <c r="O115" s="23"/>
      <c r="P115" s="136"/>
      <c r="Q115" s="23"/>
      <c r="R115" s="259"/>
      <c r="S115" s="229"/>
      <c r="T115" s="136"/>
      <c r="U115" s="133"/>
    </row>
    <row r="116" spans="1:21" s="312" customFormat="1" ht="21" customHeight="1">
      <c r="A116" s="136"/>
      <c r="B116" s="23"/>
      <c r="C116" s="218"/>
      <c r="D116" s="264"/>
      <c r="E116" s="282"/>
      <c r="F116" s="132"/>
      <c r="G116" s="262"/>
      <c r="H116" s="134"/>
      <c r="I116" s="23"/>
      <c r="J116" s="23"/>
      <c r="K116" s="135"/>
      <c r="L116" s="23"/>
      <c r="M116" s="23"/>
      <c r="N116" s="23"/>
      <c r="O116" s="23"/>
      <c r="P116" s="136"/>
      <c r="Q116" s="23"/>
      <c r="R116" s="259"/>
      <c r="S116" s="229"/>
      <c r="T116" s="136"/>
      <c r="U116" s="133"/>
    </row>
    <row r="117" spans="1:21" s="312" customFormat="1" ht="21" customHeight="1">
      <c r="A117" s="136"/>
      <c r="B117" s="23"/>
      <c r="C117" s="218"/>
      <c r="D117" s="264"/>
      <c r="E117" s="282"/>
      <c r="F117" s="132"/>
      <c r="G117" s="134"/>
      <c r="H117" s="134"/>
      <c r="I117" s="23"/>
      <c r="J117" s="23"/>
      <c r="K117" s="135"/>
      <c r="L117" s="23"/>
      <c r="M117" s="23"/>
      <c r="N117" s="23"/>
      <c r="O117" s="23"/>
      <c r="P117" s="136"/>
      <c r="Q117" s="23"/>
      <c r="R117" s="259"/>
      <c r="S117" s="229"/>
      <c r="T117" s="136"/>
      <c r="U117" s="133"/>
    </row>
    <row r="118" spans="1:21" s="313" customFormat="1" ht="21" customHeight="1">
      <c r="A118" s="23"/>
      <c r="B118" s="314"/>
      <c r="C118" s="218"/>
      <c r="D118" s="264"/>
      <c r="E118" s="318"/>
      <c r="F118" s="300"/>
      <c r="G118" s="262"/>
      <c r="H118" s="134"/>
      <c r="I118" s="314"/>
      <c r="J118" s="314"/>
      <c r="K118" s="135"/>
      <c r="L118" s="314"/>
      <c r="M118" s="314"/>
      <c r="N118" s="314"/>
      <c r="O118" s="314"/>
      <c r="P118" s="136"/>
      <c r="Q118" s="314"/>
      <c r="R118" s="259"/>
      <c r="S118" s="229"/>
      <c r="T118" s="136"/>
      <c r="U118" s="133"/>
    </row>
    <row r="119" spans="1:21" s="313" customFormat="1" ht="21" customHeight="1">
      <c r="A119" s="136"/>
      <c r="B119" s="23"/>
      <c r="C119" s="218"/>
      <c r="D119" s="264"/>
      <c r="E119" s="282"/>
      <c r="F119" s="132"/>
      <c r="G119" s="134"/>
      <c r="H119" s="134"/>
      <c r="I119" s="23"/>
      <c r="J119" s="23"/>
      <c r="K119" s="135"/>
      <c r="L119" s="23"/>
      <c r="M119" s="23"/>
      <c r="N119" s="23"/>
      <c r="O119" s="23"/>
      <c r="P119" s="136"/>
      <c r="Q119" s="23"/>
      <c r="R119" s="259"/>
      <c r="S119" s="229"/>
      <c r="T119" s="136"/>
      <c r="U119" s="133"/>
    </row>
    <row r="120" spans="1:21" s="313" customFormat="1" ht="21" customHeight="1">
      <c r="A120" s="136"/>
      <c r="B120" s="23"/>
      <c r="C120" s="322"/>
      <c r="D120" s="264"/>
      <c r="E120" s="318"/>
      <c r="F120" s="300"/>
      <c r="G120" s="262"/>
      <c r="H120" s="134"/>
      <c r="I120" s="23"/>
      <c r="J120" s="23"/>
      <c r="K120" s="135"/>
      <c r="L120" s="23"/>
      <c r="M120" s="23"/>
      <c r="N120" s="23"/>
      <c r="O120" s="23"/>
      <c r="P120" s="136"/>
      <c r="Q120" s="23"/>
      <c r="R120" s="259"/>
      <c r="S120" s="229"/>
      <c r="T120" s="136"/>
      <c r="U120" s="311"/>
    </row>
    <row r="121" spans="1:21" s="313" customFormat="1" ht="21" customHeight="1">
      <c r="A121" s="23"/>
      <c r="B121" s="23"/>
      <c r="C121" s="218"/>
      <c r="D121" s="264"/>
      <c r="E121" s="282"/>
      <c r="F121" s="132"/>
      <c r="G121" s="134"/>
      <c r="H121" s="134"/>
      <c r="I121" s="23"/>
      <c r="J121" s="23"/>
      <c r="K121" s="330"/>
      <c r="L121" s="23"/>
      <c r="M121" s="23"/>
      <c r="N121" s="23"/>
      <c r="O121" s="23"/>
      <c r="P121" s="136"/>
      <c r="Q121" s="23"/>
      <c r="R121" s="138"/>
      <c r="S121" s="229"/>
      <c r="T121" s="136"/>
      <c r="U121" s="311"/>
    </row>
    <row r="122" spans="1:21" s="93" customFormat="1" ht="21" customHeight="1">
      <c r="A122" s="103"/>
      <c r="B122" s="16"/>
      <c r="C122" s="216"/>
      <c r="D122" s="266"/>
      <c r="E122" s="267"/>
      <c r="F122" s="90"/>
      <c r="G122" s="239"/>
      <c r="H122" s="92"/>
      <c r="I122" s="16"/>
      <c r="J122" s="16"/>
      <c r="K122" s="47"/>
      <c r="L122" s="16"/>
      <c r="M122" s="16"/>
      <c r="N122" s="16"/>
      <c r="O122" s="16"/>
      <c r="P122" s="103"/>
      <c r="Q122" s="16"/>
      <c r="R122" s="263"/>
      <c r="S122" s="99"/>
      <c r="T122" s="103"/>
      <c r="U122" s="94"/>
    </row>
    <row r="123" spans="1:21" s="93" customFormat="1" ht="21" customHeight="1">
      <c r="A123" s="16"/>
      <c r="B123" s="16"/>
      <c r="C123" s="216"/>
      <c r="D123" s="266"/>
      <c r="E123" s="267"/>
      <c r="F123" s="90"/>
      <c r="G123" s="92"/>
      <c r="H123" s="92"/>
      <c r="I123" s="16"/>
      <c r="J123" s="16"/>
      <c r="K123" s="47"/>
      <c r="L123" s="16"/>
      <c r="M123" s="16"/>
      <c r="N123" s="16"/>
      <c r="O123" s="16"/>
      <c r="P123" s="103"/>
      <c r="Q123" s="16"/>
      <c r="R123" s="263"/>
      <c r="S123" s="99"/>
      <c r="T123" s="103"/>
      <c r="U123" s="94"/>
    </row>
    <row r="124" spans="1:21" s="93" customFormat="1" ht="21" customHeight="1">
      <c r="A124" s="103"/>
      <c r="B124" s="16"/>
      <c r="C124" s="216"/>
      <c r="D124" s="266"/>
      <c r="E124" s="267"/>
      <c r="F124" s="90"/>
      <c r="G124" s="239"/>
      <c r="H124" s="92"/>
      <c r="I124" s="16"/>
      <c r="J124" s="16"/>
      <c r="K124" s="47"/>
      <c r="L124" s="16"/>
      <c r="M124" s="16"/>
      <c r="N124" s="16"/>
      <c r="O124" s="16"/>
      <c r="P124" s="103"/>
      <c r="Q124" s="16"/>
      <c r="R124" s="263"/>
      <c r="S124" s="99"/>
      <c r="T124" s="103"/>
      <c r="U124" s="94"/>
    </row>
    <row r="125" spans="1:21" s="93" customFormat="1" ht="21" customHeight="1">
      <c r="A125" s="16"/>
      <c r="B125" s="16"/>
      <c r="C125" s="216"/>
      <c r="D125" s="266"/>
      <c r="E125" s="267"/>
      <c r="F125" s="90"/>
      <c r="G125" s="92"/>
      <c r="H125" s="92"/>
      <c r="I125" s="16"/>
      <c r="J125" s="16"/>
      <c r="K125" s="47"/>
      <c r="L125" s="16"/>
      <c r="M125" s="16"/>
      <c r="N125" s="16"/>
      <c r="O125" s="16"/>
      <c r="P125" s="103"/>
      <c r="Q125" s="16"/>
      <c r="R125" s="263"/>
      <c r="S125" s="99"/>
      <c r="T125" s="103"/>
      <c r="U125" s="94"/>
    </row>
    <row r="126" spans="1:21" s="93" customFormat="1" ht="21" customHeight="1">
      <c r="A126" s="103"/>
      <c r="B126" s="16"/>
      <c r="C126" s="216"/>
      <c r="D126" s="266"/>
      <c r="E126" s="267"/>
      <c r="F126" s="392"/>
      <c r="G126" s="393"/>
      <c r="H126" s="92"/>
      <c r="I126" s="16"/>
      <c r="J126" s="16"/>
      <c r="K126" s="47"/>
      <c r="L126" s="16"/>
      <c r="M126" s="16"/>
      <c r="N126" s="16"/>
      <c r="O126" s="16"/>
      <c r="P126" s="103"/>
      <c r="Q126" s="16"/>
      <c r="R126" s="263"/>
      <c r="S126" s="99"/>
      <c r="T126" s="103"/>
      <c r="U126" s="94"/>
    </row>
    <row r="127" spans="1:21" s="93" customFormat="1" ht="21" customHeight="1">
      <c r="A127" s="16"/>
      <c r="B127" s="16"/>
      <c r="C127" s="216"/>
      <c r="D127" s="266"/>
      <c r="E127" s="333"/>
      <c r="F127" s="94"/>
      <c r="G127" s="239"/>
      <c r="H127" s="92"/>
      <c r="I127" s="16"/>
      <c r="J127" s="16"/>
      <c r="K127" s="47"/>
      <c r="L127" s="16"/>
      <c r="M127" s="16"/>
      <c r="N127" s="16"/>
      <c r="O127" s="16"/>
      <c r="P127" s="103"/>
      <c r="Q127" s="16"/>
      <c r="R127" s="263"/>
      <c r="S127" s="99"/>
      <c r="T127" s="103"/>
      <c r="U127" s="94"/>
    </row>
    <row r="128" spans="1:21" s="306" customFormat="1" ht="21" customHeight="1">
      <c r="A128" s="304"/>
      <c r="B128" s="297"/>
      <c r="C128" s="298"/>
      <c r="D128" s="299"/>
      <c r="E128" s="307"/>
      <c r="F128" s="308"/>
      <c r="G128" s="301"/>
      <c r="H128" s="302"/>
      <c r="I128" s="297"/>
      <c r="J128" s="297"/>
      <c r="K128" s="327"/>
      <c r="L128" s="297"/>
      <c r="M128" s="297"/>
      <c r="N128" s="297"/>
      <c r="O128" s="297"/>
      <c r="P128" s="304"/>
      <c r="Q128" s="297"/>
      <c r="R128" s="42"/>
      <c r="S128" s="305"/>
      <c r="T128" s="304"/>
      <c r="U128" s="300"/>
    </row>
    <row r="129" spans="1:21" s="306" customFormat="1" ht="21" customHeight="1">
      <c r="A129" s="297"/>
      <c r="B129" s="297"/>
      <c r="C129" s="298"/>
      <c r="D129" s="299"/>
      <c r="E129" s="328"/>
      <c r="F129" s="389"/>
      <c r="G129" s="302"/>
      <c r="H129" s="302"/>
      <c r="I129" s="297"/>
      <c r="J129" s="297"/>
      <c r="K129" s="327"/>
      <c r="L129" s="297"/>
      <c r="M129" s="297"/>
      <c r="N129" s="297"/>
      <c r="O129" s="297"/>
      <c r="P129" s="304"/>
      <c r="Q129" s="297"/>
      <c r="R129" s="42"/>
      <c r="S129" s="305"/>
      <c r="T129" s="304"/>
      <c r="U129" s="300"/>
    </row>
    <row r="130" spans="1:21" s="93" customFormat="1" ht="21" customHeight="1">
      <c r="A130" s="103"/>
      <c r="B130" s="16"/>
      <c r="C130" s="216"/>
      <c r="D130" s="266"/>
      <c r="E130" s="267"/>
      <c r="F130" s="90"/>
      <c r="G130" s="239"/>
      <c r="H130" s="92"/>
      <c r="I130" s="16"/>
      <c r="J130" s="16"/>
      <c r="K130" s="47"/>
      <c r="L130" s="16"/>
      <c r="M130" s="16"/>
      <c r="N130" s="16"/>
      <c r="O130" s="16"/>
      <c r="P130" s="103"/>
      <c r="Q130" s="16"/>
      <c r="R130" s="263"/>
      <c r="S130" s="99"/>
      <c r="T130" s="103"/>
      <c r="U130" s="94"/>
    </row>
    <row r="131" spans="1:21" s="93" customFormat="1" ht="21" customHeight="1">
      <c r="A131" s="16"/>
      <c r="B131" s="16"/>
      <c r="C131" s="216"/>
      <c r="D131" s="266"/>
      <c r="E131" s="267"/>
      <c r="F131" s="90"/>
      <c r="G131" s="92"/>
      <c r="H131" s="92"/>
      <c r="I131" s="16"/>
      <c r="J131" s="16"/>
      <c r="K131" s="47"/>
      <c r="L131" s="16"/>
      <c r="M131" s="16"/>
      <c r="N131" s="16"/>
      <c r="O131" s="16"/>
      <c r="P131" s="103"/>
      <c r="Q131" s="16"/>
      <c r="R131" s="263"/>
      <c r="S131" s="99"/>
      <c r="T131" s="103"/>
      <c r="U131" s="94"/>
    </row>
    <row r="132" spans="1:21" s="93" customFormat="1" ht="21" customHeight="1">
      <c r="A132" s="103"/>
      <c r="B132" s="16"/>
      <c r="C132" s="216"/>
      <c r="D132" s="266"/>
      <c r="E132" s="267"/>
      <c r="F132" s="90"/>
      <c r="G132" s="239"/>
      <c r="H132" s="92"/>
      <c r="I132" s="16"/>
      <c r="J132" s="16"/>
      <c r="K132" s="47"/>
      <c r="L132" s="16"/>
      <c r="M132" s="16"/>
      <c r="N132" s="16"/>
      <c r="O132" s="16"/>
      <c r="P132" s="103"/>
      <c r="Q132" s="16"/>
      <c r="R132" s="263"/>
      <c r="S132" s="99"/>
      <c r="T132" s="103"/>
      <c r="U132" s="94"/>
    </row>
    <row r="133" spans="1:21" s="93" customFormat="1" ht="21" customHeight="1">
      <c r="A133" s="16"/>
      <c r="B133" s="16"/>
      <c r="C133" s="216"/>
      <c r="D133" s="266"/>
      <c r="E133" s="267"/>
      <c r="F133" s="90"/>
      <c r="G133" s="92"/>
      <c r="H133" s="92"/>
      <c r="I133" s="16"/>
      <c r="J133" s="16"/>
      <c r="K133" s="47"/>
      <c r="L133" s="16"/>
      <c r="M133" s="16"/>
      <c r="N133" s="16"/>
      <c r="O133" s="16"/>
      <c r="P133" s="103"/>
      <c r="Q133" s="16"/>
      <c r="R133" s="263"/>
      <c r="S133" s="99"/>
      <c r="T133" s="103"/>
      <c r="U133" s="94"/>
    </row>
    <row r="134" spans="1:21" s="93" customFormat="1" ht="21" customHeight="1">
      <c r="A134" s="103"/>
      <c r="B134" s="16"/>
      <c r="C134" s="216"/>
      <c r="D134" s="266"/>
      <c r="E134" s="267"/>
      <c r="F134" s="392"/>
      <c r="G134" s="393"/>
      <c r="H134" s="92"/>
      <c r="I134" s="16"/>
      <c r="J134" s="16"/>
      <c r="K134" s="47"/>
      <c r="L134" s="16"/>
      <c r="M134" s="16"/>
      <c r="N134" s="16"/>
      <c r="O134" s="16"/>
      <c r="P134" s="103"/>
      <c r="Q134" s="16"/>
      <c r="R134" s="263"/>
      <c r="S134" s="99"/>
      <c r="T134" s="103"/>
      <c r="U134" s="94"/>
    </row>
    <row r="135" spans="1:21" s="93" customFormat="1" ht="21" customHeight="1">
      <c r="A135" s="103"/>
      <c r="B135" s="16"/>
      <c r="C135" s="216"/>
      <c r="D135" s="266"/>
      <c r="E135" s="267"/>
      <c r="F135" s="390"/>
      <c r="G135" s="391"/>
      <c r="H135" s="92"/>
      <c r="I135" s="16"/>
      <c r="J135" s="16"/>
      <c r="K135" s="47"/>
      <c r="L135" s="16"/>
      <c r="M135" s="16"/>
      <c r="N135" s="16"/>
      <c r="O135" s="16"/>
      <c r="P135" s="103"/>
      <c r="Q135" s="16"/>
      <c r="R135" s="263"/>
      <c r="S135" s="99"/>
      <c r="T135" s="103"/>
      <c r="U135" s="94"/>
    </row>
    <row r="136" spans="1:21" s="93" customFormat="1" ht="21" customHeight="1">
      <c r="A136" s="103"/>
      <c r="B136" s="16"/>
      <c r="C136" s="216"/>
      <c r="D136" s="266"/>
      <c r="E136" s="267"/>
      <c r="F136" s="390"/>
      <c r="G136" s="391"/>
      <c r="H136" s="92"/>
      <c r="I136" s="16"/>
      <c r="J136" s="16"/>
      <c r="K136" s="47"/>
      <c r="L136" s="16"/>
      <c r="M136" s="16"/>
      <c r="N136" s="16"/>
      <c r="O136" s="16"/>
      <c r="P136" s="103"/>
      <c r="Q136" s="16"/>
      <c r="R136" s="263"/>
      <c r="S136" s="99"/>
      <c r="T136" s="103"/>
      <c r="U136" s="94"/>
    </row>
    <row r="137" spans="1:21" s="93" customFormat="1" ht="21" customHeight="1">
      <c r="A137" s="103"/>
      <c r="B137" s="16"/>
      <c r="C137" s="216"/>
      <c r="D137" s="266"/>
      <c r="E137" s="267"/>
      <c r="F137" s="390"/>
      <c r="G137" s="391"/>
      <c r="H137" s="92"/>
      <c r="I137" s="16"/>
      <c r="J137" s="16"/>
      <c r="K137" s="47"/>
      <c r="L137" s="16"/>
      <c r="M137" s="16"/>
      <c r="N137" s="16"/>
      <c r="O137" s="16"/>
      <c r="P137" s="103"/>
      <c r="Q137" s="16"/>
      <c r="R137" s="263"/>
      <c r="S137" s="99"/>
      <c r="T137" s="103"/>
      <c r="U137" s="94"/>
    </row>
    <row r="138" spans="1:21" s="93" customFormat="1" ht="21" customHeight="1">
      <c r="A138" s="103"/>
      <c r="B138" s="16"/>
      <c r="C138" s="216"/>
      <c r="D138" s="266"/>
      <c r="E138" s="267"/>
      <c r="F138" s="390"/>
      <c r="G138" s="391"/>
      <c r="H138" s="92"/>
      <c r="I138" s="16"/>
      <c r="J138" s="16"/>
      <c r="K138" s="47"/>
      <c r="L138" s="16"/>
      <c r="M138" s="16"/>
      <c r="N138" s="16"/>
      <c r="O138" s="16"/>
      <c r="P138" s="103"/>
      <c r="Q138" s="16"/>
      <c r="R138" s="263"/>
      <c r="S138" s="99"/>
      <c r="T138" s="103"/>
      <c r="U138" s="94"/>
    </row>
    <row r="139" spans="1:21" s="93" customFormat="1" ht="21" customHeight="1">
      <c r="A139" s="103"/>
      <c r="B139" s="16"/>
      <c r="C139" s="216"/>
      <c r="D139" s="266"/>
      <c r="E139" s="267"/>
      <c r="F139" s="390"/>
      <c r="G139" s="391"/>
      <c r="H139" s="92"/>
      <c r="I139" s="16"/>
      <c r="J139" s="16"/>
      <c r="K139" s="47"/>
      <c r="L139" s="16"/>
      <c r="M139" s="16"/>
      <c r="N139" s="16"/>
      <c r="O139" s="16"/>
      <c r="P139" s="103"/>
      <c r="Q139" s="16"/>
      <c r="R139" s="263"/>
      <c r="S139" s="99"/>
      <c r="T139" s="103"/>
      <c r="U139" s="94"/>
    </row>
    <row r="140" spans="1:21" s="93" customFormat="1" ht="21" customHeight="1">
      <c r="A140" s="103"/>
      <c r="B140" s="16"/>
      <c r="C140" s="216"/>
      <c r="D140" s="266"/>
      <c r="E140" s="267"/>
      <c r="F140" s="390"/>
      <c r="G140" s="391"/>
      <c r="H140" s="92"/>
      <c r="I140" s="16"/>
      <c r="J140" s="16"/>
      <c r="K140" s="47"/>
      <c r="L140" s="16"/>
      <c r="M140" s="16"/>
      <c r="N140" s="16"/>
      <c r="O140" s="16"/>
      <c r="P140" s="103"/>
      <c r="Q140" s="16"/>
      <c r="R140" s="263"/>
      <c r="S140" s="99"/>
      <c r="T140" s="103"/>
      <c r="U140" s="94"/>
    </row>
    <row r="141" spans="1:21" s="93" customFormat="1" ht="21" customHeight="1">
      <c r="A141" s="103"/>
      <c r="B141" s="16"/>
      <c r="C141" s="216"/>
      <c r="D141" s="266"/>
      <c r="E141" s="267"/>
      <c r="F141" s="390"/>
      <c r="G141" s="391"/>
      <c r="H141" s="92"/>
      <c r="I141" s="16"/>
      <c r="J141" s="16"/>
      <c r="K141" s="47"/>
      <c r="L141" s="16"/>
      <c r="M141" s="16"/>
      <c r="N141" s="16"/>
      <c r="O141" s="16"/>
      <c r="P141" s="103"/>
      <c r="Q141" s="16"/>
      <c r="R141" s="263"/>
      <c r="S141" s="99"/>
      <c r="T141" s="103"/>
      <c r="U141" s="94"/>
    </row>
    <row r="142" spans="1:21" s="93" customFormat="1" ht="21" customHeight="1">
      <c r="A142" s="103"/>
      <c r="B142" s="16"/>
      <c r="C142" s="216"/>
      <c r="D142" s="266"/>
      <c r="E142" s="267"/>
      <c r="F142" s="390"/>
      <c r="G142" s="391"/>
      <c r="H142" s="92"/>
      <c r="I142" s="16"/>
      <c r="J142" s="16"/>
      <c r="K142" s="47"/>
      <c r="L142" s="16"/>
      <c r="M142" s="16"/>
      <c r="N142" s="16"/>
      <c r="O142" s="16"/>
      <c r="P142" s="103"/>
      <c r="Q142" s="16"/>
      <c r="R142" s="263"/>
      <c r="S142" s="99"/>
      <c r="T142" s="103"/>
      <c r="U142" s="94"/>
    </row>
    <row r="143" spans="1:21" s="93" customFormat="1" ht="21" customHeight="1">
      <c r="A143" s="103"/>
      <c r="B143" s="16"/>
      <c r="C143" s="216"/>
      <c r="D143" s="266"/>
      <c r="E143" s="267"/>
      <c r="F143" s="390"/>
      <c r="G143" s="391"/>
      <c r="H143" s="92"/>
      <c r="I143" s="16"/>
      <c r="J143" s="16"/>
      <c r="K143" s="47"/>
      <c r="L143" s="16"/>
      <c r="M143" s="16"/>
      <c r="N143" s="16"/>
      <c r="O143" s="16"/>
      <c r="P143" s="103"/>
      <c r="Q143" s="16"/>
      <c r="R143" s="263"/>
      <c r="S143" s="99"/>
      <c r="T143" s="103"/>
      <c r="U143" s="94"/>
    </row>
    <row r="144" spans="1:21" s="93" customFormat="1" ht="21" customHeight="1">
      <c r="A144" s="103"/>
      <c r="B144" s="16"/>
      <c r="C144" s="216"/>
      <c r="D144" s="266"/>
      <c r="E144" s="267"/>
      <c r="F144" s="390"/>
      <c r="G144" s="391"/>
      <c r="H144" s="92"/>
      <c r="I144" s="16"/>
      <c r="J144" s="16"/>
      <c r="K144" s="47"/>
      <c r="L144" s="16"/>
      <c r="M144" s="16"/>
      <c r="N144" s="16"/>
      <c r="O144" s="16"/>
      <c r="P144" s="103"/>
      <c r="Q144" s="16"/>
      <c r="R144" s="263"/>
      <c r="S144" s="99"/>
      <c r="T144" s="103"/>
      <c r="U144" s="94"/>
    </row>
    <row r="145" spans="1:21" s="93" customFormat="1" ht="21" customHeight="1">
      <c r="A145" s="103"/>
      <c r="B145" s="16"/>
      <c r="C145" s="216"/>
      <c r="D145" s="266"/>
      <c r="E145" s="267"/>
      <c r="F145" s="390"/>
      <c r="G145" s="391"/>
      <c r="H145" s="92"/>
      <c r="I145" s="16"/>
      <c r="J145" s="16"/>
      <c r="K145" s="47"/>
      <c r="L145" s="16"/>
      <c r="M145" s="16"/>
      <c r="N145" s="16"/>
      <c r="O145" s="16"/>
      <c r="P145" s="103"/>
      <c r="Q145" s="16"/>
      <c r="R145" s="263"/>
      <c r="S145" s="99"/>
      <c r="T145" s="103"/>
      <c r="U145" s="94"/>
    </row>
    <row r="146" spans="1:21" s="93" customFormat="1" ht="21" customHeight="1">
      <c r="A146" s="103"/>
      <c r="B146" s="16"/>
      <c r="C146" s="216"/>
      <c r="D146" s="266"/>
      <c r="E146" s="267"/>
      <c r="F146" s="390"/>
      <c r="G146" s="391"/>
      <c r="H146" s="92"/>
      <c r="I146" s="16"/>
      <c r="J146" s="16"/>
      <c r="K146" s="47"/>
      <c r="L146" s="16"/>
      <c r="M146" s="16"/>
      <c r="N146" s="16"/>
      <c r="O146" s="16"/>
      <c r="P146" s="103"/>
      <c r="Q146" s="16"/>
      <c r="R146" s="263"/>
      <c r="S146" s="99"/>
      <c r="T146" s="103"/>
      <c r="U146" s="94"/>
    </row>
    <row r="147" spans="1:21" s="93" customFormat="1" ht="21" customHeight="1">
      <c r="A147" s="103"/>
      <c r="B147" s="16"/>
      <c r="C147" s="216"/>
      <c r="D147" s="266"/>
      <c r="E147" s="267"/>
      <c r="F147" s="390"/>
      <c r="G147" s="391"/>
      <c r="H147" s="92"/>
      <c r="I147" s="16"/>
      <c r="J147" s="16"/>
      <c r="K147" s="47"/>
      <c r="L147" s="16"/>
      <c r="M147" s="16"/>
      <c r="N147" s="16"/>
      <c r="O147" s="16"/>
      <c r="P147" s="103"/>
      <c r="Q147" s="16"/>
      <c r="R147" s="263"/>
      <c r="S147" s="99"/>
      <c r="T147" s="103"/>
      <c r="U147" s="94"/>
    </row>
    <row r="148" spans="1:21" s="93" customFormat="1" ht="21" customHeight="1">
      <c r="A148" s="103"/>
      <c r="B148" s="16"/>
      <c r="C148" s="216"/>
      <c r="D148" s="266"/>
      <c r="E148" s="267"/>
      <c r="F148" s="390"/>
      <c r="G148" s="391"/>
      <c r="H148" s="92"/>
      <c r="I148" s="16"/>
      <c r="J148" s="16"/>
      <c r="K148" s="47"/>
      <c r="L148" s="16"/>
      <c r="M148" s="16"/>
      <c r="N148" s="16"/>
      <c r="O148" s="16"/>
      <c r="P148" s="103"/>
      <c r="Q148" s="16"/>
      <c r="R148" s="263"/>
      <c r="S148" s="99"/>
      <c r="T148" s="103"/>
      <c r="U148" s="94"/>
    </row>
    <row r="149" spans="1:21" s="93" customFormat="1" ht="21" customHeight="1">
      <c r="A149" s="103"/>
      <c r="B149" s="16"/>
      <c r="C149" s="216"/>
      <c r="D149" s="266"/>
      <c r="E149" s="267"/>
      <c r="F149" s="390"/>
      <c r="G149" s="391"/>
      <c r="H149" s="92"/>
      <c r="I149" s="16"/>
      <c r="J149" s="16"/>
      <c r="K149" s="47"/>
      <c r="L149" s="16"/>
      <c r="M149" s="16"/>
      <c r="N149" s="16"/>
      <c r="O149" s="16"/>
      <c r="P149" s="103"/>
      <c r="Q149" s="16"/>
      <c r="R149" s="263"/>
      <c r="S149" s="99"/>
      <c r="T149" s="103"/>
      <c r="U149" s="94"/>
    </row>
    <row r="150" spans="1:21" s="93" customFormat="1" ht="21" customHeight="1">
      <c r="A150" s="103"/>
      <c r="B150" s="16"/>
      <c r="C150" s="216"/>
      <c r="D150" s="266"/>
      <c r="E150" s="267"/>
      <c r="F150" s="390"/>
      <c r="G150" s="391"/>
      <c r="H150" s="92"/>
      <c r="I150" s="16"/>
      <c r="J150" s="16"/>
      <c r="K150" s="47"/>
      <c r="L150" s="16"/>
      <c r="M150" s="16"/>
      <c r="N150" s="16"/>
      <c r="O150" s="16"/>
      <c r="P150" s="103"/>
      <c r="Q150" s="16"/>
      <c r="R150" s="263"/>
      <c r="S150" s="99"/>
      <c r="T150" s="103"/>
      <c r="U150" s="94"/>
    </row>
    <row r="151" spans="1:21" s="93" customFormat="1" ht="21" customHeight="1">
      <c r="A151" s="103"/>
      <c r="B151" s="16"/>
      <c r="C151" s="216"/>
      <c r="D151" s="266"/>
      <c r="E151" s="267"/>
      <c r="F151" s="390"/>
      <c r="G151" s="391"/>
      <c r="H151" s="92"/>
      <c r="I151" s="16"/>
      <c r="J151" s="16"/>
      <c r="K151" s="47"/>
      <c r="L151" s="16"/>
      <c r="M151" s="16"/>
      <c r="N151" s="16"/>
      <c r="O151" s="16"/>
      <c r="P151" s="103"/>
      <c r="Q151" s="16"/>
      <c r="R151" s="263"/>
      <c r="S151" s="99"/>
      <c r="T151" s="103"/>
      <c r="U151" s="94"/>
    </row>
    <row r="152" spans="1:21" s="93" customFormat="1" ht="21" customHeight="1">
      <c r="A152" s="103"/>
      <c r="B152" s="16"/>
      <c r="C152" s="216"/>
      <c r="D152" s="266"/>
      <c r="E152" s="267"/>
      <c r="F152" s="390"/>
      <c r="G152" s="391"/>
      <c r="H152" s="92"/>
      <c r="I152" s="16"/>
      <c r="J152" s="16"/>
      <c r="K152" s="47"/>
      <c r="L152" s="16"/>
      <c r="M152" s="16"/>
      <c r="N152" s="16"/>
      <c r="O152" s="16"/>
      <c r="P152" s="103"/>
      <c r="Q152" s="16"/>
      <c r="R152" s="263"/>
      <c r="S152" s="99"/>
      <c r="T152" s="103"/>
      <c r="U152" s="94"/>
    </row>
    <row r="153" spans="1:21" s="93" customFormat="1" ht="21" customHeight="1">
      <c r="A153" s="103"/>
      <c r="B153" s="16"/>
      <c r="C153" s="216"/>
      <c r="D153" s="266"/>
      <c r="E153" s="267"/>
      <c r="F153" s="390"/>
      <c r="G153" s="391"/>
      <c r="H153" s="92"/>
      <c r="I153" s="16"/>
      <c r="J153" s="16"/>
      <c r="K153" s="47"/>
      <c r="L153" s="16"/>
      <c r="M153" s="16"/>
      <c r="N153" s="16"/>
      <c r="O153" s="16"/>
      <c r="P153" s="103"/>
      <c r="Q153" s="16"/>
      <c r="R153" s="263"/>
      <c r="S153" s="99"/>
      <c r="T153" s="103"/>
      <c r="U153" s="94"/>
    </row>
    <row r="154" spans="1:21" s="93" customFormat="1" ht="21" customHeight="1">
      <c r="A154" s="103"/>
      <c r="B154" s="16"/>
      <c r="C154" s="216"/>
      <c r="D154" s="266"/>
      <c r="E154" s="267"/>
      <c r="F154" s="390"/>
      <c r="G154" s="391"/>
      <c r="H154" s="92"/>
      <c r="I154" s="16"/>
      <c r="J154" s="16"/>
      <c r="K154" s="47"/>
      <c r="L154" s="16"/>
      <c r="M154" s="16"/>
      <c r="N154" s="16"/>
      <c r="O154" s="16"/>
      <c r="P154" s="103"/>
      <c r="Q154" s="16"/>
      <c r="R154" s="263"/>
      <c r="S154" s="99"/>
      <c r="T154" s="103"/>
      <c r="U154" s="94"/>
    </row>
    <row r="155" spans="1:21" s="93" customFormat="1" ht="21" customHeight="1">
      <c r="A155" s="103"/>
      <c r="B155" s="16"/>
      <c r="C155" s="216"/>
      <c r="D155" s="266"/>
      <c r="E155" s="267"/>
      <c r="F155" s="390"/>
      <c r="G155" s="391"/>
      <c r="H155" s="92"/>
      <c r="I155" s="16"/>
      <c r="J155" s="16"/>
      <c r="K155" s="47"/>
      <c r="L155" s="16"/>
      <c r="M155" s="16"/>
      <c r="N155" s="16"/>
      <c r="O155" s="16"/>
      <c r="P155" s="103"/>
      <c r="Q155" s="16"/>
      <c r="R155" s="263"/>
      <c r="S155" s="99"/>
      <c r="T155" s="103"/>
      <c r="U155" s="94"/>
    </row>
    <row r="156" spans="1:21" s="93" customFormat="1" ht="21" customHeight="1">
      <c r="A156" s="103"/>
      <c r="B156" s="16"/>
      <c r="C156" s="216"/>
      <c r="D156" s="266"/>
      <c r="E156" s="267"/>
      <c r="F156" s="390"/>
      <c r="G156" s="391"/>
      <c r="H156" s="92"/>
      <c r="I156" s="16"/>
      <c r="J156" s="16"/>
      <c r="K156" s="47"/>
      <c r="L156" s="16"/>
      <c r="M156" s="16"/>
      <c r="N156" s="16"/>
      <c r="O156" s="16"/>
      <c r="P156" s="103"/>
      <c r="Q156" s="16"/>
      <c r="R156" s="263"/>
      <c r="S156" s="99"/>
      <c r="T156" s="103"/>
      <c r="U156" s="94"/>
    </row>
    <row r="157" spans="1:21" s="93" customFormat="1" ht="21" customHeight="1">
      <c r="A157" s="103"/>
      <c r="B157" s="16"/>
      <c r="C157" s="216"/>
      <c r="D157" s="266"/>
      <c r="E157" s="267"/>
      <c r="F157" s="390"/>
      <c r="G157" s="391"/>
      <c r="H157" s="92"/>
      <c r="I157" s="16"/>
      <c r="J157" s="16"/>
      <c r="K157" s="47"/>
      <c r="L157" s="16"/>
      <c r="M157" s="16"/>
      <c r="N157" s="16"/>
      <c r="O157" s="16"/>
      <c r="P157" s="103"/>
      <c r="Q157" s="16"/>
      <c r="R157" s="263"/>
      <c r="S157" s="99"/>
      <c r="T157" s="103"/>
      <c r="U157" s="94"/>
    </row>
    <row r="158" spans="1:21" s="93" customFormat="1" ht="21" customHeight="1">
      <c r="A158" s="16"/>
      <c r="B158" s="16"/>
      <c r="C158" s="216"/>
      <c r="D158" s="266"/>
      <c r="E158" s="267"/>
      <c r="F158" s="390"/>
      <c r="G158" s="391"/>
      <c r="H158" s="92"/>
      <c r="I158" s="16"/>
      <c r="J158" s="16"/>
      <c r="K158" s="47"/>
      <c r="L158" s="16"/>
      <c r="M158" s="16"/>
      <c r="N158" s="16"/>
      <c r="O158" s="16"/>
      <c r="P158" s="103"/>
      <c r="Q158" s="16"/>
      <c r="R158" s="263"/>
      <c r="S158" s="99"/>
      <c r="T158" s="103"/>
      <c r="U158" s="94"/>
    </row>
    <row r="159" spans="1:21" s="93" customFormat="1" ht="21" customHeight="1">
      <c r="A159" s="103"/>
      <c r="B159" s="16"/>
      <c r="C159" s="216"/>
      <c r="D159" s="266"/>
      <c r="E159" s="333"/>
      <c r="F159" s="94"/>
      <c r="G159" s="239"/>
      <c r="H159" s="92"/>
      <c r="I159" s="16"/>
      <c r="J159" s="16"/>
      <c r="K159" s="47"/>
      <c r="L159" s="16"/>
      <c r="M159" s="16"/>
      <c r="N159" s="16"/>
      <c r="O159" s="16"/>
      <c r="P159" s="103"/>
      <c r="Q159" s="16"/>
      <c r="R159" s="263"/>
      <c r="S159" s="99"/>
      <c r="T159" s="103"/>
      <c r="U159" s="94"/>
    </row>
    <row r="160" spans="1:21" s="93" customFormat="1" ht="21" customHeight="1">
      <c r="A160" s="16"/>
      <c r="B160" s="16"/>
      <c r="C160" s="216"/>
      <c r="D160" s="266"/>
      <c r="E160" s="333"/>
      <c r="F160" s="94"/>
      <c r="G160" s="239"/>
      <c r="H160" s="92"/>
      <c r="I160" s="16"/>
      <c r="J160" s="16"/>
      <c r="K160" s="47"/>
      <c r="L160" s="16"/>
      <c r="M160" s="16"/>
      <c r="N160" s="16"/>
      <c r="O160" s="16"/>
      <c r="P160" s="103"/>
      <c r="Q160" s="16"/>
      <c r="R160" s="263"/>
      <c r="S160" s="99"/>
      <c r="T160" s="103"/>
      <c r="U160" s="94"/>
    </row>
    <row r="161" spans="1:21" s="93" customFormat="1" ht="21" customHeight="1">
      <c r="A161" s="103"/>
      <c r="B161" s="16"/>
      <c r="C161" s="216"/>
      <c r="D161" s="266"/>
      <c r="E161" s="333"/>
      <c r="F161" s="94"/>
      <c r="G161" s="239"/>
      <c r="H161" s="92"/>
      <c r="I161" s="16"/>
      <c r="J161" s="16"/>
      <c r="K161" s="47"/>
      <c r="L161" s="16"/>
      <c r="M161" s="16"/>
      <c r="N161" s="16"/>
      <c r="O161" s="16"/>
      <c r="P161" s="103"/>
      <c r="Q161" s="16"/>
      <c r="R161" s="263"/>
      <c r="S161" s="99"/>
      <c r="T161" s="103"/>
      <c r="U161" s="94"/>
    </row>
    <row r="162" spans="1:21" s="93" customFormat="1" ht="21" customHeight="1">
      <c r="A162" s="16"/>
      <c r="B162" s="16"/>
      <c r="C162" s="216"/>
      <c r="D162" s="266"/>
      <c r="E162" s="333"/>
      <c r="F162" s="94"/>
      <c r="G162" s="239"/>
      <c r="H162" s="92"/>
      <c r="I162" s="16"/>
      <c r="J162" s="16"/>
      <c r="K162" s="47"/>
      <c r="L162" s="16"/>
      <c r="M162" s="16"/>
      <c r="N162" s="16"/>
      <c r="O162" s="16"/>
      <c r="P162" s="103"/>
      <c r="Q162" s="16"/>
      <c r="R162" s="263"/>
      <c r="S162" s="99"/>
      <c r="T162" s="103"/>
      <c r="U162" s="94"/>
    </row>
    <row r="163" spans="1:21" s="93" customFormat="1" ht="21" customHeight="1">
      <c r="A163" s="103"/>
      <c r="B163" s="16"/>
      <c r="C163" s="216"/>
      <c r="D163" s="266"/>
      <c r="E163" s="333"/>
      <c r="F163" s="94"/>
      <c r="G163" s="239"/>
      <c r="H163" s="92"/>
      <c r="I163" s="16"/>
      <c r="J163" s="16"/>
      <c r="K163" s="47"/>
      <c r="L163" s="16"/>
      <c r="M163" s="16"/>
      <c r="N163" s="16"/>
      <c r="O163" s="16"/>
      <c r="P163" s="103"/>
      <c r="Q163" s="16"/>
      <c r="R163" s="263"/>
      <c r="S163" s="99"/>
      <c r="T163" s="103"/>
      <c r="U163" s="94"/>
    </row>
    <row r="164" spans="1:21" s="93" customFormat="1" ht="21" customHeight="1">
      <c r="A164" s="16"/>
      <c r="B164" s="16"/>
      <c r="C164" s="216"/>
      <c r="D164" s="266"/>
      <c r="E164" s="333"/>
      <c r="F164" s="94"/>
      <c r="G164" s="239"/>
      <c r="H164" s="92"/>
      <c r="I164" s="16"/>
      <c r="J164" s="16"/>
      <c r="K164" s="47"/>
      <c r="L164" s="16"/>
      <c r="M164" s="16"/>
      <c r="N164" s="16"/>
      <c r="O164" s="16"/>
      <c r="P164" s="103"/>
      <c r="Q164" s="16"/>
      <c r="R164" s="263"/>
      <c r="S164" s="99"/>
      <c r="T164" s="103"/>
      <c r="U164" s="94"/>
    </row>
    <row r="165" spans="1:21" s="93" customFormat="1" ht="21" customHeight="1">
      <c r="A165" s="103"/>
      <c r="B165" s="16"/>
      <c r="C165" s="216"/>
      <c r="D165" s="266"/>
      <c r="E165" s="267"/>
      <c r="F165" s="90"/>
      <c r="G165" s="239"/>
      <c r="H165" s="92"/>
      <c r="I165" s="16"/>
      <c r="J165" s="16"/>
      <c r="K165" s="329"/>
      <c r="L165" s="16"/>
      <c r="M165" s="16"/>
      <c r="N165" s="16"/>
      <c r="O165" s="16"/>
      <c r="P165" s="103"/>
      <c r="Q165" s="16"/>
      <c r="R165" s="63"/>
      <c r="S165" s="99"/>
      <c r="T165" s="103"/>
      <c r="U165" s="94"/>
    </row>
    <row r="166" spans="1:21" s="93" customFormat="1" ht="21" customHeight="1">
      <c r="A166" s="16"/>
      <c r="B166" s="16"/>
      <c r="C166" s="216"/>
      <c r="D166" s="266"/>
      <c r="E166" s="267"/>
      <c r="F166" s="90"/>
      <c r="G166" s="239"/>
      <c r="H166" s="92"/>
      <c r="I166" s="16"/>
      <c r="J166" s="16"/>
      <c r="K166" s="329"/>
      <c r="L166" s="16"/>
      <c r="M166" s="16"/>
      <c r="N166" s="16"/>
      <c r="O166" s="16"/>
      <c r="P166" s="103"/>
      <c r="Q166" s="16"/>
      <c r="R166" s="263"/>
      <c r="S166" s="99"/>
      <c r="T166" s="103"/>
      <c r="U166" s="94"/>
    </row>
    <row r="167" spans="1:21" s="93" customFormat="1" ht="21" customHeight="1">
      <c r="A167" s="103"/>
      <c r="B167" s="16"/>
      <c r="C167" s="216"/>
      <c r="D167" s="266"/>
      <c r="E167" s="267"/>
      <c r="F167" s="90"/>
      <c r="G167" s="92"/>
      <c r="H167" s="92"/>
      <c r="I167" s="16"/>
      <c r="J167" s="16"/>
      <c r="K167" s="329"/>
      <c r="L167" s="16"/>
      <c r="M167" s="16"/>
      <c r="N167" s="16"/>
      <c r="O167" s="16"/>
      <c r="P167" s="103"/>
      <c r="Q167" s="16"/>
      <c r="R167" s="263"/>
      <c r="S167" s="99"/>
      <c r="T167" s="103"/>
      <c r="U167" s="94"/>
    </row>
    <row r="168" spans="1:21" s="306" customFormat="1" ht="21" customHeight="1">
      <c r="A168" s="297"/>
      <c r="B168" s="297"/>
      <c r="C168" s="298"/>
      <c r="D168" s="299"/>
      <c r="E168" s="267"/>
      <c r="F168" s="90"/>
      <c r="G168" s="301"/>
      <c r="H168" s="302"/>
      <c r="I168" s="297"/>
      <c r="J168" s="297"/>
      <c r="K168" s="303"/>
      <c r="L168" s="297"/>
      <c r="M168" s="297"/>
      <c r="N168" s="297"/>
      <c r="O168" s="297"/>
      <c r="P168" s="103"/>
      <c r="Q168" s="297"/>
      <c r="R168" s="316"/>
      <c r="S168" s="305"/>
      <c r="T168" s="304"/>
      <c r="U168" s="300"/>
    </row>
    <row r="169" spans="1:21" s="306" customFormat="1" ht="21" customHeight="1">
      <c r="A169" s="304"/>
      <c r="B169" s="297"/>
      <c r="C169" s="298"/>
      <c r="D169" s="299"/>
      <c r="E169" s="267"/>
      <c r="F169" s="90"/>
      <c r="G169" s="301"/>
      <c r="H169" s="302"/>
      <c r="I169" s="297"/>
      <c r="J169" s="297"/>
      <c r="K169" s="303"/>
      <c r="L169" s="297"/>
      <c r="M169" s="297"/>
      <c r="N169" s="297"/>
      <c r="O169" s="297"/>
      <c r="P169" s="103"/>
      <c r="Q169" s="297"/>
      <c r="R169" s="316"/>
      <c r="S169" s="305"/>
      <c r="T169" s="304"/>
      <c r="U169" s="300"/>
    </row>
    <row r="170" spans="1:21" s="306" customFormat="1" ht="21" customHeight="1">
      <c r="A170" s="297"/>
      <c r="B170" s="297"/>
      <c r="C170" s="298"/>
      <c r="D170" s="299"/>
      <c r="E170" s="267"/>
      <c r="F170" s="90"/>
      <c r="G170" s="301"/>
      <c r="H170" s="302"/>
      <c r="I170" s="297"/>
      <c r="J170" s="297"/>
      <c r="K170" s="303"/>
      <c r="L170" s="297"/>
      <c r="M170" s="297"/>
      <c r="N170" s="297"/>
      <c r="O170" s="297"/>
      <c r="P170" s="103"/>
      <c r="Q170" s="297"/>
      <c r="R170" s="316"/>
      <c r="S170" s="305"/>
      <c r="T170" s="304"/>
      <c r="U170" s="300"/>
    </row>
    <row r="171" spans="1:21" s="306" customFormat="1" ht="21" customHeight="1">
      <c r="A171" s="304"/>
      <c r="B171" s="297"/>
      <c r="C171" s="298"/>
      <c r="D171" s="299"/>
      <c r="E171" s="307"/>
      <c r="F171" s="308"/>
      <c r="G171" s="302"/>
      <c r="H171" s="302"/>
      <c r="I171" s="297"/>
      <c r="J171" s="297"/>
      <c r="K171" s="327"/>
      <c r="L171" s="297"/>
      <c r="M171" s="297"/>
      <c r="N171" s="297"/>
      <c r="O171" s="297"/>
      <c r="P171" s="304"/>
      <c r="Q171" s="297"/>
      <c r="R171" s="316"/>
      <c r="S171" s="305"/>
      <c r="T171" s="304"/>
      <c r="U171" s="300"/>
    </row>
    <row r="172" spans="1:21" s="306" customFormat="1" ht="21" customHeight="1">
      <c r="A172" s="297"/>
      <c r="B172" s="297"/>
      <c r="C172" s="298"/>
      <c r="D172" s="299"/>
      <c r="E172" s="307"/>
      <c r="F172" s="308"/>
      <c r="G172" s="301"/>
      <c r="H172" s="302"/>
      <c r="I172" s="297"/>
      <c r="J172" s="297"/>
      <c r="K172" s="327"/>
      <c r="L172" s="297"/>
      <c r="M172" s="297"/>
      <c r="N172" s="297"/>
      <c r="O172" s="297"/>
      <c r="P172" s="304"/>
      <c r="Q172" s="297"/>
      <c r="R172" s="316"/>
      <c r="S172" s="305"/>
      <c r="T172" s="304"/>
      <c r="U172" s="300"/>
    </row>
    <row r="173" spans="1:21" s="306" customFormat="1" ht="21" customHeight="1">
      <c r="A173" s="304"/>
      <c r="B173" s="297"/>
      <c r="C173" s="298"/>
      <c r="D173" s="299"/>
      <c r="E173" s="307"/>
      <c r="F173" s="308"/>
      <c r="G173" s="302"/>
      <c r="H173" s="302"/>
      <c r="I173" s="297"/>
      <c r="J173" s="297"/>
      <c r="K173" s="327"/>
      <c r="L173" s="297"/>
      <c r="M173" s="297"/>
      <c r="N173" s="297"/>
      <c r="O173" s="297"/>
      <c r="P173" s="304"/>
      <c r="Q173" s="297"/>
      <c r="R173" s="42"/>
      <c r="S173" s="305"/>
      <c r="T173" s="304"/>
      <c r="U173" s="300"/>
    </row>
    <row r="174" spans="1:21" s="93" customFormat="1" ht="21" customHeight="1">
      <c r="A174" s="304"/>
      <c r="B174" s="16"/>
      <c r="C174" s="216"/>
      <c r="D174" s="266"/>
      <c r="E174" s="267"/>
      <c r="F174" s="90"/>
      <c r="G174" s="92"/>
      <c r="H174" s="92"/>
      <c r="I174" s="16"/>
      <c r="J174" s="16"/>
      <c r="K174" s="329"/>
      <c r="L174" s="16"/>
      <c r="M174" s="16"/>
      <c r="N174" s="16"/>
      <c r="O174" s="16"/>
      <c r="P174" s="103"/>
      <c r="Q174" s="16"/>
      <c r="R174" s="263"/>
      <c r="S174" s="99"/>
      <c r="T174" s="103"/>
      <c r="U174" s="94"/>
    </row>
    <row r="175" spans="1:21" s="93" customFormat="1" ht="21" customHeight="1">
      <c r="A175" s="304"/>
      <c r="B175" s="16"/>
      <c r="C175" s="216"/>
      <c r="D175" s="266"/>
      <c r="E175" s="267"/>
      <c r="F175" s="90"/>
      <c r="G175" s="92"/>
      <c r="H175" s="92"/>
      <c r="I175" s="16"/>
      <c r="J175" s="16"/>
      <c r="K175" s="329"/>
      <c r="L175" s="16"/>
      <c r="M175" s="16"/>
      <c r="N175" s="16"/>
      <c r="O175" s="16"/>
      <c r="P175" s="103"/>
      <c r="Q175" s="16"/>
      <c r="R175" s="263"/>
      <c r="S175" s="99"/>
      <c r="T175" s="103"/>
      <c r="U175" s="94"/>
    </row>
    <row r="176" spans="1:21" s="93" customFormat="1" ht="21" customHeight="1">
      <c r="A176" s="304"/>
      <c r="B176" s="16"/>
      <c r="C176" s="216"/>
      <c r="D176" s="266"/>
      <c r="E176" s="267"/>
      <c r="F176" s="90"/>
      <c r="G176" s="92"/>
      <c r="H176" s="92"/>
      <c r="I176" s="16"/>
      <c r="J176" s="16"/>
      <c r="K176" s="329"/>
      <c r="L176" s="16"/>
      <c r="M176" s="16"/>
      <c r="N176" s="16"/>
      <c r="O176" s="16"/>
      <c r="P176" s="103"/>
      <c r="Q176" s="16"/>
      <c r="R176" s="263"/>
      <c r="S176" s="99"/>
      <c r="T176" s="103"/>
      <c r="U176" s="94"/>
    </row>
    <row r="177" spans="1:21" s="93" customFormat="1" ht="21" customHeight="1">
      <c r="A177" s="304"/>
      <c r="B177" s="16"/>
      <c r="C177" s="216"/>
      <c r="D177" s="266"/>
      <c r="E177" s="267"/>
      <c r="F177" s="90"/>
      <c r="G177" s="92"/>
      <c r="H177" s="92"/>
      <c r="I177" s="16"/>
      <c r="J177" s="16"/>
      <c r="K177" s="329"/>
      <c r="L177" s="16"/>
      <c r="M177" s="16"/>
      <c r="N177" s="16"/>
      <c r="O177" s="16"/>
      <c r="P177" s="103"/>
      <c r="Q177" s="16"/>
      <c r="R177" s="263"/>
      <c r="S177" s="99"/>
      <c r="T177" s="103"/>
      <c r="U177" s="94"/>
    </row>
    <row r="178" spans="1:21" s="93" customFormat="1" ht="21" customHeight="1">
      <c r="A178" s="304"/>
      <c r="B178" s="16"/>
      <c r="C178" s="216"/>
      <c r="D178" s="266"/>
      <c r="E178" s="267"/>
      <c r="F178" s="90"/>
      <c r="G178" s="92"/>
      <c r="H178" s="92"/>
      <c r="I178" s="16"/>
      <c r="J178" s="16"/>
      <c r="K178" s="329"/>
      <c r="L178" s="16"/>
      <c r="M178" s="16"/>
      <c r="N178" s="16"/>
      <c r="O178" s="16"/>
      <c r="P178" s="103"/>
      <c r="Q178" s="16"/>
      <c r="R178" s="263"/>
      <c r="S178" s="99"/>
      <c r="T178" s="103"/>
      <c r="U178" s="94"/>
    </row>
    <row r="179" spans="1:21" s="93" customFormat="1" ht="21" customHeight="1">
      <c r="A179" s="304"/>
      <c r="B179" s="16"/>
      <c r="C179" s="216"/>
      <c r="D179" s="266"/>
      <c r="E179" s="267"/>
      <c r="F179" s="90"/>
      <c r="G179" s="92"/>
      <c r="H179" s="92"/>
      <c r="I179" s="16"/>
      <c r="J179" s="16"/>
      <c r="K179" s="329"/>
      <c r="L179" s="16"/>
      <c r="M179" s="16"/>
      <c r="N179" s="16"/>
      <c r="O179" s="16"/>
      <c r="P179" s="103"/>
      <c r="Q179" s="16"/>
      <c r="R179" s="263"/>
      <c r="S179" s="99"/>
      <c r="T179" s="103"/>
      <c r="U179" s="94"/>
    </row>
    <row r="180" spans="1:21" s="93" customFormat="1" ht="21" customHeight="1">
      <c r="A180" s="304"/>
      <c r="B180" s="16"/>
      <c r="C180" s="216"/>
      <c r="D180" s="266"/>
      <c r="E180" s="267"/>
      <c r="F180" s="90"/>
      <c r="G180" s="92"/>
      <c r="H180" s="92"/>
      <c r="I180" s="16"/>
      <c r="J180" s="16"/>
      <c r="K180" s="329"/>
      <c r="L180" s="16"/>
      <c r="M180" s="16"/>
      <c r="N180" s="16"/>
      <c r="O180" s="16"/>
      <c r="P180" s="103"/>
      <c r="Q180" s="16"/>
      <c r="R180" s="263"/>
      <c r="S180" s="99"/>
      <c r="T180" s="103"/>
      <c r="U180" s="94"/>
    </row>
    <row r="181" spans="1:21" s="93" customFormat="1" ht="21" customHeight="1">
      <c r="A181" s="304"/>
      <c r="B181" s="16"/>
      <c r="C181" s="216"/>
      <c r="D181" s="266"/>
      <c r="E181" s="267"/>
      <c r="F181" s="90"/>
      <c r="G181" s="92"/>
      <c r="H181" s="92"/>
      <c r="I181" s="16"/>
      <c r="J181" s="16"/>
      <c r="K181" s="329"/>
      <c r="L181" s="16"/>
      <c r="M181" s="16"/>
      <c r="N181" s="16"/>
      <c r="O181" s="16"/>
      <c r="P181" s="103"/>
      <c r="Q181" s="16"/>
      <c r="R181" s="263"/>
      <c r="S181" s="99"/>
      <c r="T181" s="103"/>
      <c r="U181" s="94"/>
    </row>
    <row r="182" spans="1:21" s="93" customFormat="1" ht="21" customHeight="1">
      <c r="A182" s="304"/>
      <c r="B182" s="16"/>
      <c r="C182" s="216"/>
      <c r="D182" s="266"/>
      <c r="E182" s="267"/>
      <c r="F182" s="90"/>
      <c r="G182" s="92"/>
      <c r="H182" s="92"/>
      <c r="I182" s="16"/>
      <c r="J182" s="16"/>
      <c r="K182" s="329"/>
      <c r="L182" s="16"/>
      <c r="M182" s="16"/>
      <c r="N182" s="16"/>
      <c r="O182" s="16"/>
      <c r="P182" s="103"/>
      <c r="Q182" s="16"/>
      <c r="R182" s="263"/>
      <c r="S182" s="99"/>
      <c r="T182" s="103"/>
      <c r="U182" s="94"/>
    </row>
    <row r="183" spans="1:21" s="93" customFormat="1" ht="21" customHeight="1">
      <c r="A183" s="304"/>
      <c r="B183" s="16"/>
      <c r="C183" s="216"/>
      <c r="D183" s="266"/>
      <c r="E183" s="267"/>
      <c r="F183" s="90"/>
      <c r="G183" s="92"/>
      <c r="H183" s="92"/>
      <c r="I183" s="16"/>
      <c r="J183" s="16"/>
      <c r="K183" s="329"/>
      <c r="L183" s="16"/>
      <c r="M183" s="16"/>
      <c r="N183" s="16"/>
      <c r="O183" s="16"/>
      <c r="P183" s="103"/>
      <c r="Q183" s="16"/>
      <c r="R183" s="263"/>
      <c r="S183" s="99"/>
      <c r="T183" s="103"/>
      <c r="U183" s="94"/>
    </row>
    <row r="184" spans="1:21" s="93" customFormat="1" ht="21" customHeight="1">
      <c r="A184" s="304"/>
      <c r="B184" s="16"/>
      <c r="C184" s="216"/>
      <c r="D184" s="266"/>
      <c r="E184" s="267"/>
      <c r="F184" s="90"/>
      <c r="G184" s="92"/>
      <c r="H184" s="92"/>
      <c r="I184" s="16"/>
      <c r="J184" s="16"/>
      <c r="K184" s="329"/>
      <c r="L184" s="16"/>
      <c r="M184" s="16"/>
      <c r="N184" s="16"/>
      <c r="O184" s="16"/>
      <c r="P184" s="103"/>
      <c r="Q184" s="16"/>
      <c r="R184" s="263"/>
      <c r="S184" s="99"/>
      <c r="T184" s="103"/>
      <c r="U184" s="94"/>
    </row>
    <row r="185" spans="1:21" s="93" customFormat="1" ht="21" customHeight="1">
      <c r="A185" s="304"/>
      <c r="B185" s="16"/>
      <c r="C185" s="216"/>
      <c r="D185" s="266"/>
      <c r="E185" s="267"/>
      <c r="F185" s="90"/>
      <c r="G185" s="92"/>
      <c r="H185" s="92"/>
      <c r="I185" s="16"/>
      <c r="J185" s="16"/>
      <c r="K185" s="329"/>
      <c r="L185" s="16"/>
      <c r="M185" s="16"/>
      <c r="N185" s="16"/>
      <c r="O185" s="16"/>
      <c r="P185" s="103"/>
      <c r="Q185" s="16"/>
      <c r="R185" s="263"/>
      <c r="S185" s="99"/>
      <c r="T185" s="103"/>
      <c r="U185" s="94"/>
    </row>
    <row r="186" spans="1:21" s="93" customFormat="1" ht="21" customHeight="1">
      <c r="A186" s="304"/>
      <c r="B186" s="16"/>
      <c r="C186" s="216"/>
      <c r="D186" s="266"/>
      <c r="E186" s="267"/>
      <c r="F186" s="90"/>
      <c r="G186" s="92"/>
      <c r="H186" s="92"/>
      <c r="I186" s="16"/>
      <c r="J186" s="16"/>
      <c r="K186" s="329"/>
      <c r="L186" s="16"/>
      <c r="M186" s="16"/>
      <c r="N186" s="16"/>
      <c r="O186" s="16"/>
      <c r="P186" s="103"/>
      <c r="Q186" s="16"/>
      <c r="R186" s="263"/>
      <c r="S186" s="99"/>
      <c r="T186" s="103"/>
      <c r="U186" s="94"/>
    </row>
    <row r="187" spans="1:21" s="93" customFormat="1" ht="21" customHeight="1">
      <c r="A187" s="304"/>
      <c r="B187" s="16"/>
      <c r="C187" s="216"/>
      <c r="D187" s="266"/>
      <c r="E187" s="267"/>
      <c r="F187" s="90"/>
      <c r="G187" s="92"/>
      <c r="H187" s="92"/>
      <c r="I187" s="16"/>
      <c r="J187" s="16"/>
      <c r="K187" s="329"/>
      <c r="L187" s="16"/>
      <c r="M187" s="16"/>
      <c r="N187" s="16"/>
      <c r="O187" s="16"/>
      <c r="P187" s="103"/>
      <c r="Q187" s="16"/>
      <c r="R187" s="263"/>
      <c r="S187" s="99"/>
      <c r="T187" s="103"/>
      <c r="U187" s="94"/>
    </row>
    <row r="188" spans="1:21" s="93" customFormat="1" ht="21" customHeight="1">
      <c r="A188" s="304"/>
      <c r="B188" s="16"/>
      <c r="C188" s="216"/>
      <c r="D188" s="266"/>
      <c r="E188" s="267"/>
      <c r="F188" s="90"/>
      <c r="G188" s="92"/>
      <c r="H188" s="92"/>
      <c r="I188" s="16"/>
      <c r="J188" s="16"/>
      <c r="K188" s="329"/>
      <c r="L188" s="16"/>
      <c r="M188" s="16"/>
      <c r="N188" s="16"/>
      <c r="O188" s="16"/>
      <c r="P188" s="103"/>
      <c r="Q188" s="16"/>
      <c r="R188" s="263"/>
      <c r="S188" s="99"/>
      <c r="T188" s="103"/>
      <c r="U188" s="94"/>
    </row>
    <row r="189" spans="1:21" s="93" customFormat="1" ht="21" customHeight="1">
      <c r="A189" s="304"/>
      <c r="B189" s="16"/>
      <c r="C189" s="216"/>
      <c r="D189" s="266"/>
      <c r="E189" s="267"/>
      <c r="F189" s="90"/>
      <c r="G189" s="92"/>
      <c r="H189" s="92"/>
      <c r="I189" s="16"/>
      <c r="J189" s="16"/>
      <c r="K189" s="329"/>
      <c r="L189" s="16"/>
      <c r="M189" s="16"/>
      <c r="N189" s="16"/>
      <c r="O189" s="16"/>
      <c r="P189" s="103"/>
      <c r="Q189" s="16"/>
      <c r="R189" s="263"/>
      <c r="S189" s="99"/>
      <c r="T189" s="103"/>
      <c r="U189" s="94"/>
    </row>
    <row r="190" spans="1:21" s="93" customFormat="1" ht="21" customHeight="1">
      <c r="A190" s="304"/>
      <c r="B190" s="16"/>
      <c r="C190" s="216"/>
      <c r="D190" s="266"/>
      <c r="E190" s="267"/>
      <c r="F190" s="90"/>
      <c r="G190" s="92"/>
      <c r="H190" s="92"/>
      <c r="I190" s="16"/>
      <c r="J190" s="16"/>
      <c r="K190" s="329"/>
      <c r="L190" s="16"/>
      <c r="M190" s="16"/>
      <c r="N190" s="16"/>
      <c r="O190" s="16"/>
      <c r="P190" s="103"/>
      <c r="Q190" s="16"/>
      <c r="R190" s="263"/>
      <c r="S190" s="99"/>
      <c r="T190" s="103"/>
      <c r="U190" s="94"/>
    </row>
    <row r="191" spans="1:21" s="93" customFormat="1" ht="21" customHeight="1">
      <c r="A191" s="304"/>
      <c r="B191" s="16"/>
      <c r="C191" s="216"/>
      <c r="D191" s="266"/>
      <c r="E191" s="267"/>
      <c r="F191" s="90"/>
      <c r="G191" s="92"/>
      <c r="H191" s="92"/>
      <c r="I191" s="16"/>
      <c r="J191" s="16"/>
      <c r="K191" s="329"/>
      <c r="L191" s="16"/>
      <c r="M191" s="16"/>
      <c r="N191" s="16"/>
      <c r="O191" s="16"/>
      <c r="P191" s="103"/>
      <c r="Q191" s="16"/>
      <c r="R191" s="263"/>
      <c r="S191" s="99"/>
      <c r="T191" s="103"/>
      <c r="U191" s="94"/>
    </row>
    <row r="192" spans="1:21" s="93" customFormat="1" ht="21" customHeight="1">
      <c r="A192" s="304"/>
      <c r="B192" s="16"/>
      <c r="C192" s="216"/>
      <c r="D192" s="266"/>
      <c r="E192" s="267"/>
      <c r="F192" s="90"/>
      <c r="G192" s="92"/>
      <c r="H192" s="92"/>
      <c r="I192" s="16"/>
      <c r="J192" s="16"/>
      <c r="K192" s="329"/>
      <c r="L192" s="16"/>
      <c r="M192" s="16"/>
      <c r="N192" s="16"/>
      <c r="O192" s="16"/>
      <c r="P192" s="103"/>
      <c r="Q192" s="16"/>
      <c r="R192" s="263"/>
      <c r="S192" s="99"/>
      <c r="T192" s="103"/>
      <c r="U192" s="94"/>
    </row>
    <row r="193" spans="1:21" s="93" customFormat="1" ht="21" customHeight="1">
      <c r="A193" s="304"/>
      <c r="B193" s="16"/>
      <c r="C193" s="216"/>
      <c r="D193" s="266"/>
      <c r="E193" s="267"/>
      <c r="F193" s="90"/>
      <c r="G193" s="92"/>
      <c r="H193" s="92"/>
      <c r="I193" s="16"/>
      <c r="J193" s="16"/>
      <c r="K193" s="329"/>
      <c r="L193" s="16"/>
      <c r="M193" s="16"/>
      <c r="N193" s="16"/>
      <c r="O193" s="16"/>
      <c r="P193" s="103"/>
      <c r="Q193" s="16"/>
      <c r="R193" s="263"/>
      <c r="S193" s="99"/>
      <c r="T193" s="103"/>
      <c r="U193" s="94"/>
    </row>
    <row r="194" spans="1:21" s="93" customFormat="1" ht="21" customHeight="1">
      <c r="A194" s="304"/>
      <c r="B194" s="16"/>
      <c r="C194" s="216"/>
      <c r="D194" s="266"/>
      <c r="E194" s="267"/>
      <c r="F194" s="90"/>
      <c r="G194" s="92"/>
      <c r="H194" s="92"/>
      <c r="I194" s="16"/>
      <c r="J194" s="16"/>
      <c r="K194" s="329"/>
      <c r="L194" s="16"/>
      <c r="M194" s="16"/>
      <c r="N194" s="16"/>
      <c r="O194" s="16"/>
      <c r="P194" s="103"/>
      <c r="Q194" s="16"/>
      <c r="R194" s="263"/>
      <c r="S194" s="99"/>
      <c r="T194" s="103"/>
      <c r="U194" s="94"/>
    </row>
    <row r="195" spans="1:21" s="93" customFormat="1" ht="21" customHeight="1">
      <c r="A195" s="304"/>
      <c r="B195" s="16"/>
      <c r="C195" s="216"/>
      <c r="D195" s="266"/>
      <c r="E195" s="267"/>
      <c r="F195" s="90"/>
      <c r="G195" s="92"/>
      <c r="H195" s="92"/>
      <c r="I195" s="16"/>
      <c r="J195" s="16"/>
      <c r="K195" s="329"/>
      <c r="L195" s="16"/>
      <c r="M195" s="16"/>
      <c r="N195" s="16"/>
      <c r="O195" s="16"/>
      <c r="P195" s="103"/>
      <c r="Q195" s="16"/>
      <c r="R195" s="263"/>
      <c r="S195" s="99"/>
      <c r="T195" s="103"/>
      <c r="U195" s="94"/>
    </row>
    <row r="196" spans="1:21" s="93" customFormat="1" ht="21" customHeight="1">
      <c r="A196" s="304"/>
      <c r="B196" s="16"/>
      <c r="C196" s="216"/>
      <c r="D196" s="266"/>
      <c r="E196" s="267"/>
      <c r="F196" s="90"/>
      <c r="G196" s="92"/>
      <c r="H196" s="92"/>
      <c r="I196" s="16"/>
      <c r="J196" s="16"/>
      <c r="K196" s="329"/>
      <c r="L196" s="16"/>
      <c r="M196" s="16"/>
      <c r="N196" s="16"/>
      <c r="O196" s="16"/>
      <c r="P196" s="103"/>
      <c r="Q196" s="16"/>
      <c r="R196" s="263"/>
      <c r="S196" s="99"/>
      <c r="T196" s="103"/>
      <c r="U196" s="94"/>
    </row>
    <row r="197" spans="1:21" s="93" customFormat="1" ht="21" customHeight="1">
      <c r="A197" s="304"/>
      <c r="B197" s="16"/>
      <c r="C197" s="216"/>
      <c r="D197" s="266"/>
      <c r="E197" s="267"/>
      <c r="F197" s="90"/>
      <c r="G197" s="92"/>
      <c r="H197" s="92"/>
      <c r="I197" s="16"/>
      <c r="J197" s="16"/>
      <c r="K197" s="329"/>
      <c r="L197" s="16"/>
      <c r="M197" s="16"/>
      <c r="N197" s="16"/>
      <c r="O197" s="16"/>
      <c r="P197" s="103"/>
      <c r="Q197" s="16"/>
      <c r="R197" s="263"/>
      <c r="S197" s="99"/>
      <c r="T197" s="103"/>
      <c r="U197" s="94"/>
    </row>
    <row r="198" spans="1:21" s="93" customFormat="1" ht="21" customHeight="1">
      <c r="A198" s="304"/>
      <c r="B198" s="16"/>
      <c r="C198" s="216"/>
      <c r="D198" s="266"/>
      <c r="E198" s="267"/>
      <c r="F198" s="90"/>
      <c r="G198" s="92"/>
      <c r="H198" s="92"/>
      <c r="I198" s="16"/>
      <c r="J198" s="16"/>
      <c r="K198" s="329"/>
      <c r="L198" s="16"/>
      <c r="M198" s="16"/>
      <c r="N198" s="16"/>
      <c r="O198" s="16"/>
      <c r="P198" s="103"/>
      <c r="Q198" s="16"/>
      <c r="R198" s="263"/>
      <c r="S198" s="99"/>
      <c r="T198" s="103"/>
      <c r="U198" s="94"/>
    </row>
    <row r="199" spans="1:21" s="93" customFormat="1" ht="21" customHeight="1">
      <c r="A199" s="304"/>
      <c r="B199" s="16"/>
      <c r="C199" s="216"/>
      <c r="D199" s="266"/>
      <c r="E199" s="267"/>
      <c r="F199" s="90"/>
      <c r="G199" s="92"/>
      <c r="H199" s="92"/>
      <c r="I199" s="16"/>
      <c r="J199" s="16"/>
      <c r="K199" s="329"/>
      <c r="L199" s="16"/>
      <c r="M199" s="16"/>
      <c r="N199" s="16"/>
      <c r="O199" s="16"/>
      <c r="P199" s="103"/>
      <c r="Q199" s="16"/>
      <c r="R199" s="263"/>
      <c r="S199" s="99"/>
      <c r="T199" s="103"/>
      <c r="U199" s="94"/>
    </row>
    <row r="200" spans="1:21" s="93" customFormat="1" ht="21" customHeight="1">
      <c r="A200" s="304"/>
      <c r="B200" s="16"/>
      <c r="C200" s="216"/>
      <c r="D200" s="266"/>
      <c r="E200" s="267"/>
      <c r="F200" s="90"/>
      <c r="G200" s="92"/>
      <c r="H200" s="92"/>
      <c r="I200" s="16"/>
      <c r="J200" s="16"/>
      <c r="K200" s="329"/>
      <c r="L200" s="16"/>
      <c r="M200" s="16"/>
      <c r="N200" s="16"/>
      <c r="O200" s="16"/>
      <c r="P200" s="103"/>
      <c r="Q200" s="16"/>
      <c r="R200" s="263"/>
      <c r="S200" s="99"/>
      <c r="T200" s="103"/>
      <c r="U200" s="94"/>
    </row>
    <row r="201" spans="1:21" s="93" customFormat="1" ht="21" customHeight="1">
      <c r="A201" s="304"/>
      <c r="B201" s="16"/>
      <c r="C201" s="216"/>
      <c r="D201" s="266"/>
      <c r="E201" s="267"/>
      <c r="F201" s="90"/>
      <c r="G201" s="92"/>
      <c r="H201" s="92"/>
      <c r="I201" s="16"/>
      <c r="J201" s="16"/>
      <c r="K201" s="329"/>
      <c r="L201" s="16"/>
      <c r="M201" s="16"/>
      <c r="N201" s="16"/>
      <c r="O201" s="16"/>
      <c r="P201" s="103"/>
      <c r="Q201" s="16"/>
      <c r="R201" s="263"/>
      <c r="S201" s="99"/>
      <c r="T201" s="103"/>
      <c r="U201" s="94"/>
    </row>
    <row r="202" spans="1:21" s="93" customFormat="1" ht="21" customHeight="1">
      <c r="A202" s="304"/>
      <c r="B202" s="16"/>
      <c r="C202" s="216"/>
      <c r="D202" s="266"/>
      <c r="E202" s="267"/>
      <c r="F202" s="90"/>
      <c r="G202" s="92"/>
      <c r="H202" s="92"/>
      <c r="I202" s="16"/>
      <c r="J202" s="16"/>
      <c r="K202" s="329"/>
      <c r="L202" s="16"/>
      <c r="M202" s="16"/>
      <c r="N202" s="16"/>
      <c r="O202" s="16"/>
      <c r="P202" s="103"/>
      <c r="Q202" s="16"/>
      <c r="R202" s="263"/>
      <c r="S202" s="99"/>
      <c r="T202" s="103"/>
      <c r="U202" s="94"/>
    </row>
    <row r="203" spans="1:21" s="93" customFormat="1" ht="21" customHeight="1">
      <c r="A203" s="304"/>
      <c r="B203" s="16"/>
      <c r="C203" s="216"/>
      <c r="D203" s="266"/>
      <c r="E203" s="267"/>
      <c r="F203" s="90"/>
      <c r="G203" s="92"/>
      <c r="H203" s="92"/>
      <c r="I203" s="16"/>
      <c r="J203" s="16"/>
      <c r="K203" s="329"/>
      <c r="L203" s="16"/>
      <c r="M203" s="16"/>
      <c r="N203" s="16"/>
      <c r="O203" s="16"/>
      <c r="P203" s="103"/>
      <c r="Q203" s="16"/>
      <c r="R203" s="263"/>
      <c r="S203" s="99"/>
      <c r="T203" s="103"/>
      <c r="U203" s="94"/>
    </row>
    <row r="204" spans="1:21" s="93" customFormat="1" ht="21" customHeight="1">
      <c r="A204" s="304"/>
      <c r="B204" s="16"/>
      <c r="C204" s="216"/>
      <c r="D204" s="266"/>
      <c r="E204" s="267"/>
      <c r="F204" s="90"/>
      <c r="G204" s="92"/>
      <c r="H204" s="92"/>
      <c r="I204" s="16"/>
      <c r="J204" s="16"/>
      <c r="K204" s="329"/>
      <c r="L204" s="16"/>
      <c r="M204" s="16"/>
      <c r="N204" s="16"/>
      <c r="O204" s="16"/>
      <c r="P204" s="103"/>
      <c r="Q204" s="16"/>
      <c r="R204" s="263"/>
      <c r="S204" s="99"/>
      <c r="T204" s="103"/>
      <c r="U204" s="94"/>
    </row>
    <row r="205" spans="1:21" s="93" customFormat="1" ht="21" customHeight="1">
      <c r="A205" s="304"/>
      <c r="B205" s="16"/>
      <c r="C205" s="216"/>
      <c r="D205" s="266"/>
      <c r="E205" s="267"/>
      <c r="F205" s="90"/>
      <c r="G205" s="92"/>
      <c r="H205" s="92"/>
      <c r="I205" s="16"/>
      <c r="J205" s="16"/>
      <c r="K205" s="329"/>
      <c r="L205" s="16"/>
      <c r="M205" s="16"/>
      <c r="N205" s="16"/>
      <c r="O205" s="16"/>
      <c r="P205" s="103"/>
      <c r="Q205" s="16"/>
      <c r="R205" s="263"/>
      <c r="S205" s="99"/>
      <c r="T205" s="103"/>
      <c r="U205" s="94"/>
    </row>
    <row r="206" spans="1:21" s="93" customFormat="1" ht="21" customHeight="1">
      <c r="A206" s="304"/>
      <c r="B206" s="16"/>
      <c r="C206" s="216"/>
      <c r="D206" s="266"/>
      <c r="E206" s="267"/>
      <c r="F206" s="90"/>
      <c r="G206" s="92"/>
      <c r="H206" s="92"/>
      <c r="I206" s="16"/>
      <c r="J206" s="16"/>
      <c r="K206" s="329"/>
      <c r="L206" s="16"/>
      <c r="M206" s="16"/>
      <c r="N206" s="16"/>
      <c r="O206" s="16"/>
      <c r="P206" s="103"/>
      <c r="Q206" s="16"/>
      <c r="R206" s="263"/>
      <c r="S206" s="99"/>
      <c r="T206" s="103"/>
      <c r="U206" s="94"/>
    </row>
    <row r="207" spans="1:21" s="93" customFormat="1" ht="21" customHeight="1">
      <c r="A207" s="304"/>
      <c r="B207" s="16"/>
      <c r="C207" s="216"/>
      <c r="D207" s="266"/>
      <c r="E207" s="267"/>
      <c r="F207" s="90"/>
      <c r="G207" s="92"/>
      <c r="H207" s="92"/>
      <c r="I207" s="16"/>
      <c r="J207" s="16"/>
      <c r="K207" s="329"/>
      <c r="L207" s="16"/>
      <c r="M207" s="16"/>
      <c r="N207" s="16"/>
      <c r="O207" s="16"/>
      <c r="P207" s="103"/>
      <c r="Q207" s="16"/>
      <c r="R207" s="263"/>
      <c r="S207" s="99"/>
      <c r="T207" s="103"/>
      <c r="U207" s="94"/>
    </row>
    <row r="208" spans="1:21" s="93" customFormat="1" ht="21" customHeight="1">
      <c r="A208" s="304"/>
      <c r="B208" s="16"/>
      <c r="C208" s="216"/>
      <c r="D208" s="266"/>
      <c r="E208" s="267"/>
      <c r="F208" s="90"/>
      <c r="G208" s="92"/>
      <c r="H208" s="92"/>
      <c r="I208" s="16"/>
      <c r="J208" s="16"/>
      <c r="K208" s="329"/>
      <c r="L208" s="16"/>
      <c r="M208" s="16"/>
      <c r="N208" s="16"/>
      <c r="O208" s="16"/>
      <c r="P208" s="103"/>
      <c r="Q208" s="16"/>
      <c r="R208" s="263"/>
      <c r="S208" s="99"/>
      <c r="T208" s="103"/>
      <c r="U208" s="94"/>
    </row>
    <row r="209" spans="1:21" s="93" customFormat="1" ht="21" customHeight="1">
      <c r="A209" s="304"/>
      <c r="B209" s="16"/>
      <c r="C209" s="216"/>
      <c r="D209" s="266"/>
      <c r="E209" s="267"/>
      <c r="F209" s="90"/>
      <c r="G209" s="92"/>
      <c r="H209" s="92"/>
      <c r="I209" s="16"/>
      <c r="J209" s="16"/>
      <c r="K209" s="329"/>
      <c r="L209" s="16"/>
      <c r="M209" s="16"/>
      <c r="N209" s="16"/>
      <c r="O209" s="16"/>
      <c r="P209" s="103"/>
      <c r="Q209" s="16"/>
      <c r="R209" s="263"/>
      <c r="S209" s="99"/>
      <c r="T209" s="103"/>
      <c r="U209" s="94"/>
    </row>
    <row r="210" spans="1:21" s="93" customFormat="1" ht="21" customHeight="1">
      <c r="A210" s="297"/>
      <c r="B210" s="16"/>
      <c r="C210" s="216"/>
      <c r="D210" s="266"/>
      <c r="E210" s="267"/>
      <c r="F210" s="90"/>
      <c r="G210" s="239"/>
      <c r="H210" s="92"/>
      <c r="I210" s="16"/>
      <c r="J210" s="16"/>
      <c r="K210" s="329"/>
      <c r="L210" s="16"/>
      <c r="M210" s="16"/>
      <c r="N210" s="16"/>
      <c r="O210" s="16"/>
      <c r="P210" s="103"/>
      <c r="Q210" s="16"/>
      <c r="R210" s="263"/>
      <c r="S210" s="99"/>
      <c r="T210" s="103"/>
      <c r="U210" s="94"/>
    </row>
    <row r="211" spans="1:21" s="93" customFormat="1" ht="21" customHeight="1">
      <c r="A211" s="304"/>
      <c r="B211" s="16"/>
      <c r="C211" s="216"/>
      <c r="D211" s="266"/>
      <c r="E211" s="267"/>
      <c r="F211" s="90"/>
      <c r="G211" s="92"/>
      <c r="H211" s="92"/>
      <c r="I211" s="16"/>
      <c r="J211" s="16"/>
      <c r="K211" s="329"/>
      <c r="L211" s="16"/>
      <c r="M211" s="16"/>
      <c r="N211" s="16"/>
      <c r="O211" s="16"/>
      <c r="P211" s="103"/>
      <c r="Q211" s="16"/>
      <c r="R211" s="263"/>
      <c r="S211" s="99"/>
      <c r="T211" s="103"/>
      <c r="U211" s="94"/>
    </row>
    <row r="212" spans="1:21" s="93" customFormat="1" ht="21" customHeight="1">
      <c r="A212" s="297"/>
      <c r="B212" s="16"/>
      <c r="C212" s="216"/>
      <c r="D212" s="266"/>
      <c r="E212" s="267"/>
      <c r="F212" s="90"/>
      <c r="G212" s="239"/>
      <c r="H212" s="92"/>
      <c r="I212" s="16"/>
      <c r="J212" s="16"/>
      <c r="K212" s="329"/>
      <c r="L212" s="16"/>
      <c r="M212" s="16"/>
      <c r="N212" s="16"/>
      <c r="O212" s="16"/>
      <c r="P212" s="103"/>
      <c r="Q212" s="16"/>
      <c r="R212" s="263"/>
      <c r="S212" s="99"/>
      <c r="T212" s="103"/>
      <c r="U212" s="94"/>
    </row>
    <row r="213" spans="1:21" s="93" customFormat="1" ht="21" customHeight="1">
      <c r="A213" s="304"/>
      <c r="B213" s="16"/>
      <c r="C213" s="216"/>
      <c r="D213" s="266"/>
      <c r="E213" s="267"/>
      <c r="F213" s="90"/>
      <c r="G213" s="92"/>
      <c r="H213" s="92"/>
      <c r="I213" s="16"/>
      <c r="J213" s="16"/>
      <c r="K213" s="329"/>
      <c r="L213" s="16"/>
      <c r="M213" s="16"/>
      <c r="N213" s="16"/>
      <c r="O213" s="16"/>
      <c r="P213" s="103"/>
      <c r="Q213" s="16"/>
      <c r="R213" s="263"/>
      <c r="S213" s="99"/>
      <c r="T213" s="103"/>
      <c r="U213" s="94"/>
    </row>
    <row r="214" spans="1:21" s="93" customFormat="1" ht="21" customHeight="1">
      <c r="A214" s="297"/>
      <c r="B214" s="16"/>
      <c r="C214" s="216"/>
      <c r="D214" s="266"/>
      <c r="E214" s="267"/>
      <c r="F214" s="90"/>
      <c r="G214" s="239"/>
      <c r="H214" s="92"/>
      <c r="I214" s="16"/>
      <c r="J214" s="16"/>
      <c r="K214" s="329"/>
      <c r="L214" s="16"/>
      <c r="M214" s="16"/>
      <c r="N214" s="16"/>
      <c r="O214" s="16"/>
      <c r="P214" s="103"/>
      <c r="Q214" s="16"/>
      <c r="R214" s="263"/>
      <c r="S214" s="99"/>
      <c r="T214" s="103"/>
      <c r="U214" s="94"/>
    </row>
    <row r="215" spans="1:21" s="31" customFormat="1" ht="21" customHeight="1">
      <c r="A215" s="304"/>
      <c r="B215" s="24"/>
      <c r="C215" s="217"/>
      <c r="D215" s="268"/>
      <c r="E215" s="335"/>
      <c r="F215" s="28"/>
      <c r="G215" s="127"/>
      <c r="H215" s="29"/>
      <c r="I215" s="24"/>
      <c r="J215" s="24"/>
      <c r="K215" s="325"/>
      <c r="L215" s="24"/>
      <c r="M215" s="24"/>
      <c r="N215" s="24"/>
      <c r="O215" s="24"/>
      <c r="P215" s="108"/>
      <c r="Q215" s="24"/>
      <c r="R215" s="125"/>
      <c r="S215" s="106"/>
      <c r="T215" s="108"/>
      <c r="U215" s="28"/>
    </row>
    <row r="216" spans="1:21" s="31" customFormat="1" ht="21" customHeight="1">
      <c r="A216" s="297"/>
      <c r="B216" s="24"/>
      <c r="C216" s="217"/>
      <c r="D216" s="268"/>
      <c r="E216" s="335"/>
      <c r="F216" s="28"/>
      <c r="G216" s="127"/>
      <c r="H216" s="29"/>
      <c r="I216" s="24"/>
      <c r="J216" s="24"/>
      <c r="K216" s="325"/>
      <c r="L216" s="24"/>
      <c r="M216" s="24"/>
      <c r="N216" s="24"/>
      <c r="O216" s="24"/>
      <c r="P216" s="108"/>
      <c r="Q216" s="24"/>
      <c r="R216" s="125"/>
      <c r="S216" s="106"/>
      <c r="T216" s="108"/>
      <c r="U216" s="28"/>
    </row>
    <row r="217" spans="1:21" s="31" customFormat="1" ht="21" customHeight="1">
      <c r="A217" s="304"/>
      <c r="B217" s="24"/>
      <c r="C217" s="217"/>
      <c r="D217" s="268"/>
      <c r="E217" s="335"/>
      <c r="F217" s="28"/>
      <c r="G217" s="127"/>
      <c r="H217" s="29"/>
      <c r="I217" s="24"/>
      <c r="J217" s="24"/>
      <c r="K217" s="325"/>
      <c r="L217" s="24"/>
      <c r="M217" s="24"/>
      <c r="N217" s="24"/>
      <c r="O217" s="24"/>
      <c r="P217" s="108"/>
      <c r="Q217" s="24"/>
      <c r="R217" s="125"/>
      <c r="S217" s="106"/>
      <c r="T217" s="108"/>
      <c r="U217" s="28"/>
    </row>
    <row r="218" spans="1:21" s="306" customFormat="1" ht="21" customHeight="1">
      <c r="A218" s="297"/>
      <c r="B218" s="297"/>
      <c r="C218" s="298"/>
      <c r="D218" s="299"/>
      <c r="E218" s="307"/>
      <c r="F218" s="308"/>
      <c r="G218" s="301"/>
      <c r="H218" s="302"/>
      <c r="I218" s="297"/>
      <c r="J218" s="297"/>
      <c r="K218" s="327"/>
      <c r="L218" s="297"/>
      <c r="M218" s="297"/>
      <c r="N218" s="297"/>
      <c r="O218" s="297"/>
      <c r="P218" s="304"/>
      <c r="Q218" s="297"/>
      <c r="R218" s="316"/>
      <c r="S218" s="305"/>
      <c r="T218" s="304"/>
      <c r="U218" s="300"/>
    </row>
    <row r="219" spans="1:21" s="306" customFormat="1" ht="21" customHeight="1">
      <c r="A219" s="304"/>
      <c r="B219" s="297"/>
      <c r="C219" s="298"/>
      <c r="D219" s="299"/>
      <c r="E219" s="307"/>
      <c r="F219" s="308"/>
      <c r="G219" s="301"/>
      <c r="H219" s="302"/>
      <c r="I219" s="297"/>
      <c r="J219" s="297"/>
      <c r="K219" s="327"/>
      <c r="L219" s="297"/>
      <c r="M219" s="297"/>
      <c r="N219" s="297"/>
      <c r="O219" s="297"/>
      <c r="P219" s="304"/>
      <c r="Q219" s="297"/>
      <c r="R219" s="316"/>
      <c r="S219" s="305"/>
      <c r="T219" s="304"/>
      <c r="U219" s="300"/>
    </row>
    <row r="220" spans="1:21" s="93" customFormat="1" ht="21" customHeight="1">
      <c r="A220" s="297"/>
      <c r="B220" s="16"/>
      <c r="C220" s="216"/>
      <c r="D220" s="266"/>
      <c r="E220" s="267"/>
      <c r="F220" s="90"/>
      <c r="G220" s="92"/>
      <c r="H220" s="92"/>
      <c r="I220" s="16"/>
      <c r="J220" s="16"/>
      <c r="K220" s="329"/>
      <c r="L220" s="16"/>
      <c r="M220" s="16"/>
      <c r="N220" s="16"/>
      <c r="O220" s="16"/>
      <c r="P220" s="103"/>
      <c r="Q220" s="16"/>
      <c r="R220" s="263"/>
      <c r="S220" s="99"/>
      <c r="T220" s="103"/>
      <c r="U220" s="94"/>
    </row>
    <row r="221" spans="1:21" s="93" customFormat="1" ht="21" customHeight="1">
      <c r="A221" s="304"/>
      <c r="B221" s="16"/>
      <c r="C221" s="216"/>
      <c r="D221" s="266"/>
      <c r="E221" s="267"/>
      <c r="F221" s="90"/>
      <c r="G221" s="92"/>
      <c r="H221" s="92"/>
      <c r="I221" s="16"/>
      <c r="J221" s="16"/>
      <c r="K221" s="329"/>
      <c r="L221" s="16"/>
      <c r="M221" s="16"/>
      <c r="N221" s="16"/>
      <c r="O221" s="16"/>
      <c r="P221" s="103"/>
      <c r="Q221" s="16"/>
      <c r="R221" s="263"/>
      <c r="S221" s="99"/>
      <c r="T221" s="103"/>
      <c r="U221" s="94"/>
    </row>
    <row r="222" spans="1:21" s="306" customFormat="1" ht="21" customHeight="1">
      <c r="A222" s="297"/>
      <c r="B222" s="23"/>
      <c r="C222" s="218"/>
      <c r="D222" s="264"/>
      <c r="E222" s="282"/>
      <c r="F222" s="132"/>
      <c r="G222" s="134"/>
      <c r="H222" s="134"/>
      <c r="I222" s="23"/>
      <c r="J222" s="23"/>
      <c r="K222" s="330"/>
      <c r="L222" s="23"/>
      <c r="M222" s="23"/>
      <c r="N222" s="23"/>
      <c r="O222" s="23"/>
      <c r="P222" s="136"/>
      <c r="Q222" s="23"/>
      <c r="R222" s="259"/>
      <c r="S222" s="229"/>
      <c r="T222" s="136"/>
      <c r="U222" s="133"/>
    </row>
    <row r="223" spans="1:21" s="306" customFormat="1" ht="21" customHeight="1">
      <c r="A223" s="304"/>
      <c r="B223" s="23"/>
      <c r="C223" s="218"/>
      <c r="D223" s="264"/>
      <c r="E223" s="282"/>
      <c r="F223" s="132"/>
      <c r="G223" s="262"/>
      <c r="H223" s="134"/>
      <c r="I223" s="23"/>
      <c r="J223" s="23"/>
      <c r="K223" s="330"/>
      <c r="L223" s="23"/>
      <c r="M223" s="23"/>
      <c r="N223" s="23"/>
      <c r="O223" s="23"/>
      <c r="P223" s="136"/>
      <c r="Q223" s="23"/>
      <c r="R223" s="259"/>
      <c r="S223" s="229"/>
      <c r="T223" s="136"/>
      <c r="U223" s="133"/>
    </row>
    <row r="224" spans="1:21" s="93" customFormat="1" ht="21" customHeight="1">
      <c r="A224" s="297"/>
      <c r="B224" s="16"/>
      <c r="C224" s="216"/>
      <c r="D224" s="266"/>
      <c r="E224" s="267"/>
      <c r="F224" s="90"/>
      <c r="G224" s="92"/>
      <c r="H224" s="92"/>
      <c r="I224" s="16"/>
      <c r="J224" s="16"/>
      <c r="K224" s="329"/>
      <c r="L224" s="16"/>
      <c r="M224" s="16"/>
      <c r="N224" s="16"/>
      <c r="O224" s="16"/>
      <c r="P224" s="103"/>
      <c r="Q224" s="16"/>
      <c r="R224" s="263"/>
      <c r="S224" s="99"/>
      <c r="T224" s="103"/>
      <c r="U224" s="94"/>
    </row>
    <row r="225" spans="1:21" s="93" customFormat="1" ht="21" customHeight="1">
      <c r="A225" s="304"/>
      <c r="B225" s="16"/>
      <c r="C225" s="216"/>
      <c r="D225" s="266"/>
      <c r="E225" s="267"/>
      <c r="F225" s="90"/>
      <c r="G225" s="92"/>
      <c r="H225" s="92"/>
      <c r="I225" s="16"/>
      <c r="J225" s="16"/>
      <c r="K225" s="329"/>
      <c r="L225" s="16"/>
      <c r="M225" s="16"/>
      <c r="N225" s="16"/>
      <c r="O225" s="16"/>
      <c r="P225" s="103"/>
      <c r="Q225" s="16"/>
      <c r="R225" s="263"/>
      <c r="S225" s="99"/>
      <c r="T225" s="103"/>
      <c r="U225" s="94"/>
    </row>
    <row r="226" spans="1:21" s="306" customFormat="1" ht="21" customHeight="1">
      <c r="A226" s="297"/>
      <c r="B226" s="23"/>
      <c r="C226" s="218"/>
      <c r="D226" s="264"/>
      <c r="E226" s="282"/>
      <c r="F226" s="132"/>
      <c r="G226" s="134"/>
      <c r="H226" s="134"/>
      <c r="I226" s="23"/>
      <c r="J226" s="23"/>
      <c r="K226" s="334"/>
      <c r="L226" s="23"/>
      <c r="M226" s="23"/>
      <c r="N226" s="23"/>
      <c r="O226" s="23"/>
      <c r="P226" s="136"/>
      <c r="Q226" s="23"/>
      <c r="R226" s="259"/>
      <c r="S226" s="229"/>
      <c r="T226" s="136"/>
      <c r="U226" s="133"/>
    </row>
    <row r="227" spans="1:21" s="93" customFormat="1" ht="21" customHeight="1">
      <c r="A227" s="304"/>
      <c r="B227" s="23"/>
      <c r="C227" s="218"/>
      <c r="D227" s="264"/>
      <c r="E227" s="282"/>
      <c r="F227" s="132"/>
      <c r="G227" s="262"/>
      <c r="H227" s="134"/>
      <c r="I227" s="23"/>
      <c r="J227" s="23"/>
      <c r="K227" s="334"/>
      <c r="L227" s="23"/>
      <c r="M227" s="23"/>
      <c r="N227" s="23"/>
      <c r="O227" s="23"/>
      <c r="P227" s="136"/>
      <c r="Q227" s="23"/>
      <c r="R227" s="259"/>
      <c r="S227" s="229"/>
      <c r="T227" s="136"/>
      <c r="U227" s="133"/>
    </row>
    <row r="228" spans="1:21" s="93" customFormat="1" ht="21" customHeight="1">
      <c r="A228" s="297"/>
      <c r="B228" s="23"/>
      <c r="C228" s="218"/>
      <c r="D228" s="264"/>
      <c r="E228" s="282"/>
      <c r="F228" s="132"/>
      <c r="G228" s="134"/>
      <c r="H228" s="134"/>
      <c r="I228" s="23"/>
      <c r="J228" s="23"/>
      <c r="K228" s="334"/>
      <c r="L228" s="23"/>
      <c r="M228" s="23"/>
      <c r="N228" s="23"/>
      <c r="O228" s="23"/>
      <c r="P228" s="136"/>
      <c r="Q228" s="23"/>
      <c r="R228" s="259"/>
      <c r="S228" s="229"/>
      <c r="T228" s="136"/>
      <c r="U228" s="133"/>
    </row>
    <row r="229" spans="1:21" s="306" customFormat="1" ht="21" customHeight="1">
      <c r="A229" s="304"/>
      <c r="B229" s="23"/>
      <c r="C229" s="218"/>
      <c r="D229" s="264"/>
      <c r="E229" s="282"/>
      <c r="F229" s="132"/>
      <c r="G229" s="262"/>
      <c r="H229" s="134"/>
      <c r="I229" s="23"/>
      <c r="J229" s="23"/>
      <c r="K229" s="330"/>
      <c r="L229" s="23"/>
      <c r="M229" s="23"/>
      <c r="N229" s="23"/>
      <c r="O229" s="23"/>
      <c r="P229" s="136"/>
      <c r="Q229" s="23"/>
      <c r="R229" s="138"/>
      <c r="S229" s="229"/>
      <c r="T229" s="136"/>
      <c r="U229" s="133"/>
    </row>
    <row r="230" spans="1:21" s="306" customFormat="1" ht="21" customHeight="1">
      <c r="A230" s="297"/>
      <c r="B230" s="23"/>
      <c r="C230" s="218"/>
      <c r="D230" s="264"/>
      <c r="E230" s="282"/>
      <c r="F230" s="132"/>
      <c r="G230" s="134"/>
      <c r="H230" s="134"/>
      <c r="I230" s="23"/>
      <c r="J230" s="23"/>
      <c r="K230" s="330"/>
      <c r="L230" s="23"/>
      <c r="M230" s="23"/>
      <c r="N230" s="23"/>
      <c r="O230" s="23"/>
      <c r="P230" s="136"/>
      <c r="Q230" s="23"/>
      <c r="R230" s="138"/>
      <c r="S230" s="229"/>
      <c r="T230" s="136"/>
      <c r="U230" s="133"/>
    </row>
    <row r="231" spans="1:21" s="306" customFormat="1" ht="21" customHeight="1">
      <c r="A231" s="304"/>
      <c r="B231" s="297"/>
      <c r="C231" s="298"/>
      <c r="D231" s="299"/>
      <c r="E231" s="307"/>
      <c r="F231" s="308"/>
      <c r="G231" s="301"/>
      <c r="H231" s="302"/>
      <c r="I231" s="297"/>
      <c r="J231" s="297"/>
      <c r="K231" s="327"/>
      <c r="L231" s="297"/>
      <c r="M231" s="297"/>
      <c r="N231" s="297"/>
      <c r="O231" s="297"/>
      <c r="P231" s="304"/>
      <c r="Q231" s="297"/>
      <c r="R231" s="316"/>
      <c r="S231" s="305"/>
      <c r="T231" s="304"/>
      <c r="U231" s="300"/>
    </row>
    <row r="232" spans="1:21" s="306" customFormat="1" ht="21" customHeight="1">
      <c r="A232" s="297"/>
      <c r="B232" s="297"/>
      <c r="C232" s="298"/>
      <c r="D232" s="299"/>
      <c r="E232" s="282"/>
      <c r="F232" s="132"/>
      <c r="G232" s="302"/>
      <c r="H232" s="302"/>
      <c r="I232" s="297"/>
      <c r="J232" s="297"/>
      <c r="K232" s="327"/>
      <c r="L232" s="297"/>
      <c r="M232" s="297"/>
      <c r="N232" s="297"/>
      <c r="O232" s="297"/>
      <c r="P232" s="304"/>
      <c r="Q232" s="297"/>
      <c r="R232" s="316"/>
      <c r="S232" s="305"/>
      <c r="T232" s="304"/>
      <c r="U232" s="300"/>
    </row>
    <row r="233" spans="1:21" s="306" customFormat="1" ht="21" customHeight="1">
      <c r="A233" s="304"/>
      <c r="B233" s="297"/>
      <c r="C233" s="298"/>
      <c r="D233" s="299"/>
      <c r="E233" s="282"/>
      <c r="F233" s="132"/>
      <c r="G233" s="302"/>
      <c r="H233" s="302"/>
      <c r="I233" s="297"/>
      <c r="J233" s="297"/>
      <c r="K233" s="327"/>
      <c r="L233" s="297"/>
      <c r="M233" s="297"/>
      <c r="N233" s="297"/>
      <c r="O233" s="297"/>
      <c r="P233" s="304"/>
      <c r="Q233" s="297"/>
      <c r="R233" s="42"/>
      <c r="S233" s="305"/>
      <c r="T233" s="304"/>
      <c r="U233" s="300"/>
    </row>
    <row r="234" spans="1:21" s="306" customFormat="1" ht="21" customHeight="1">
      <c r="A234" s="297"/>
      <c r="B234" s="297"/>
      <c r="C234" s="298"/>
      <c r="D234" s="299"/>
      <c r="E234" s="282"/>
      <c r="F234" s="132"/>
      <c r="G234" s="302"/>
      <c r="H234" s="302"/>
      <c r="I234" s="297"/>
      <c r="J234" s="297"/>
      <c r="K234" s="327"/>
      <c r="L234" s="297"/>
      <c r="M234" s="297"/>
      <c r="N234" s="297"/>
      <c r="O234" s="297"/>
      <c r="P234" s="304"/>
      <c r="Q234" s="297"/>
      <c r="R234" s="42"/>
      <c r="S234" s="305"/>
      <c r="T234" s="304"/>
      <c r="U234" s="300"/>
    </row>
    <row r="235" spans="1:21" s="306" customFormat="1" ht="21" customHeight="1">
      <c r="A235" s="304"/>
      <c r="B235" s="297"/>
      <c r="C235" s="298"/>
      <c r="D235" s="299"/>
      <c r="E235" s="282"/>
      <c r="F235" s="132"/>
      <c r="G235" s="301"/>
      <c r="H235" s="302"/>
      <c r="I235" s="297"/>
      <c r="J235" s="297"/>
      <c r="K235" s="327"/>
      <c r="L235" s="297"/>
      <c r="M235" s="297"/>
      <c r="N235" s="297"/>
      <c r="O235" s="297"/>
      <c r="P235" s="304"/>
      <c r="Q235" s="297"/>
      <c r="R235" s="42"/>
      <c r="S235" s="305"/>
      <c r="T235" s="304"/>
      <c r="U235" s="300"/>
    </row>
    <row r="236" spans="1:21" s="306" customFormat="1" ht="21" customHeight="1">
      <c r="A236" s="297"/>
      <c r="B236" s="297"/>
      <c r="C236" s="298"/>
      <c r="D236" s="299"/>
      <c r="E236" s="307"/>
      <c r="F236" s="308"/>
      <c r="G236" s="301"/>
      <c r="H236" s="302"/>
      <c r="I236" s="297"/>
      <c r="J236" s="297"/>
      <c r="K236" s="327"/>
      <c r="L236" s="297"/>
      <c r="M236" s="297"/>
      <c r="N236" s="297"/>
      <c r="O236" s="297"/>
      <c r="P236" s="304"/>
      <c r="Q236" s="297"/>
      <c r="R236" s="42"/>
      <c r="S236" s="305"/>
      <c r="T236" s="304"/>
      <c r="U236" s="300"/>
    </row>
    <row r="237" spans="1:21" s="306" customFormat="1" ht="21" customHeight="1">
      <c r="A237" s="304"/>
      <c r="B237" s="297"/>
      <c r="C237" s="298"/>
      <c r="D237" s="299"/>
      <c r="E237" s="282"/>
      <c r="F237" s="132"/>
      <c r="G237" s="301"/>
      <c r="H237" s="302"/>
      <c r="I237" s="297"/>
      <c r="J237" s="297"/>
      <c r="K237" s="327"/>
      <c r="L237" s="297"/>
      <c r="M237" s="297"/>
      <c r="N237" s="297"/>
      <c r="O237" s="297"/>
      <c r="P237" s="304"/>
      <c r="Q237" s="297"/>
      <c r="R237" s="42"/>
      <c r="S237" s="305"/>
      <c r="T237" s="304"/>
      <c r="U237" s="300"/>
    </row>
    <row r="238" spans="1:21" s="306" customFormat="1" ht="21" customHeight="1">
      <c r="A238" s="297"/>
      <c r="B238" s="297"/>
      <c r="C238" s="298"/>
      <c r="D238" s="299"/>
      <c r="E238" s="282"/>
      <c r="F238" s="132"/>
      <c r="G238" s="301"/>
      <c r="H238" s="302"/>
      <c r="I238" s="297"/>
      <c r="J238" s="297"/>
      <c r="K238" s="327"/>
      <c r="L238" s="297"/>
      <c r="M238" s="297"/>
      <c r="N238" s="297"/>
      <c r="O238" s="297"/>
      <c r="P238" s="304"/>
      <c r="Q238" s="297"/>
      <c r="R238" s="42"/>
      <c r="S238" s="305"/>
      <c r="T238" s="304"/>
      <c r="U238" s="300"/>
    </row>
    <row r="240" spans="1:21" ht="18.75">
      <c r="L240" s="48">
        <f t="shared" ref="L240:Q240" si="0">SUM(L6:L239)</f>
        <v>0</v>
      </c>
      <c r="M240" s="48">
        <f t="shared" si="0"/>
        <v>0</v>
      </c>
      <c r="N240" s="48">
        <f t="shared" si="0"/>
        <v>0</v>
      </c>
      <c r="O240" s="48">
        <f t="shared" si="0"/>
        <v>0</v>
      </c>
      <c r="P240" s="160">
        <f t="shared" si="0"/>
        <v>0</v>
      </c>
      <c r="Q240" s="48">
        <f t="shared" si="0"/>
        <v>0</v>
      </c>
    </row>
  </sheetData>
  <autoFilter ref="A5:T5" xr:uid="{00000000-0009-0000-0000-000004000000}"/>
  <customSheetViews>
    <customSheetView guid="{7E939021-AB21-11D8-AF36-000C7665EC84}" scale="66" showAutoFilter="1" showRuler="0">
      <pane ySplit="5" topLeftCell="A6" activePane="bottomLeft" state="frozen"/>
      <selection pane="bottomLeft" activeCell="C15" sqref="C15"/>
      <pageMargins left="0.15748031496062992" right="0.15748031496062992" top="0.78740157480314965" bottom="0.39370078740157483" header="0" footer="0"/>
      <printOptions horizontalCentered="1"/>
      <pageSetup paperSize="9" scale="87" orientation="landscape" horizontalDpi="2400" verticalDpi="2400" r:id="rId1"/>
      <headerFooter alignWithMargins="0"/>
      <autoFilter ref="B1:V1" xr:uid="{00000000-0000-0000-0000-000000000000}"/>
    </customSheetView>
  </customSheetViews>
  <phoneticPr fontId="5" type="noConversion"/>
  <printOptions horizontalCentered="1"/>
  <pageMargins left="0.15748031496062992" right="0.15748031496062992" top="0.78740157480314965" bottom="0.39370078740157483" header="0" footer="0"/>
  <pageSetup paperSize="9" scale="87" orientation="landscape" horizontalDpi="2400" verticalDpi="2400" r:id="rId2"/>
  <headerFooter alignWithMargins="0">
    <oddFooter>第 &amp;P 頁，共 &amp;N 頁</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indexed="13"/>
  </sheetPr>
  <dimension ref="A1:Q152"/>
  <sheetViews>
    <sheetView zoomScale="75" zoomScaleNormal="75" zoomScaleSheetLayoutView="65" workbookViewId="0">
      <pane ySplit="2" topLeftCell="A3" activePane="bottomLeft" state="frozen"/>
      <selection pane="bottomLeft" activeCell="F25" sqref="F25"/>
    </sheetView>
  </sheetViews>
  <sheetFormatPr defaultColWidth="8.75" defaultRowHeight="18" customHeight="1"/>
  <cols>
    <col min="1" max="1" width="5.375" style="5" customWidth="1"/>
    <col min="2" max="2" width="16.75" style="5" customWidth="1"/>
    <col min="3" max="3" width="11.25" style="13" customWidth="1"/>
    <col min="4" max="4" width="13.75" style="14" customWidth="1"/>
    <col min="5" max="5" width="8.875" style="14" customWidth="1"/>
    <col min="6" max="6" width="6.625" style="15" customWidth="1"/>
    <col min="7" max="7" width="7" style="15" customWidth="1"/>
    <col min="8" max="8" width="7.625" style="15" customWidth="1"/>
    <col min="9" max="9" width="21.25" style="5" customWidth="1"/>
    <col min="10" max="10" width="8.25" style="5" customWidth="1"/>
    <col min="11" max="11" width="3.875" style="5" customWidth="1"/>
    <col min="12" max="12" width="6.75" style="5" customWidth="1"/>
    <col min="13" max="13" width="6.875" style="5" customWidth="1"/>
    <col min="14" max="15" width="5.5" style="5" customWidth="1"/>
    <col min="16" max="16" width="10.25" style="5" customWidth="1"/>
    <col min="17" max="17" width="5.75" style="5" customWidth="1"/>
    <col min="18" max="18" width="10.25" style="5" customWidth="1"/>
    <col min="19" max="26" width="8.75" style="5" customWidth="1"/>
    <col min="27" max="27" width="13.25" style="5" customWidth="1"/>
    <col min="28" max="31" width="8.75" style="5" customWidth="1"/>
    <col min="32" max="32" width="23.125" style="5" customWidth="1"/>
    <col min="33" max="33" width="18.375" style="5" customWidth="1"/>
    <col min="34" max="16384" width="8.75" style="5"/>
  </cols>
  <sheetData>
    <row r="1" spans="1:17" ht="18" customHeight="1">
      <c r="A1" s="2113" t="s">
        <v>207</v>
      </c>
      <c r="B1" s="2113" t="s">
        <v>208</v>
      </c>
      <c r="C1" s="2113" t="s">
        <v>1546</v>
      </c>
      <c r="D1" s="2113" t="s">
        <v>209</v>
      </c>
      <c r="E1" s="2113" t="s">
        <v>157</v>
      </c>
      <c r="F1" s="2114" t="s">
        <v>168</v>
      </c>
      <c r="G1" s="2114" t="s">
        <v>991</v>
      </c>
      <c r="H1" s="2113" t="s">
        <v>185</v>
      </c>
      <c r="I1" s="2115" t="s">
        <v>992</v>
      </c>
      <c r="J1" s="411" t="s">
        <v>993</v>
      </c>
      <c r="K1" s="2110" t="s">
        <v>994</v>
      </c>
      <c r="L1" s="2110"/>
      <c r="M1" s="2111" t="s">
        <v>1545</v>
      </c>
      <c r="N1" s="2111"/>
      <c r="O1" s="412" t="s">
        <v>995</v>
      </c>
    </row>
    <row r="2" spans="1:17" ht="18" customHeight="1">
      <c r="A2" s="2113"/>
      <c r="B2" s="2113"/>
      <c r="C2" s="2113"/>
      <c r="D2" s="2113"/>
      <c r="E2" s="2113"/>
      <c r="F2" s="2114"/>
      <c r="G2" s="2114"/>
      <c r="H2" s="2113"/>
      <c r="I2" s="2113"/>
      <c r="J2" s="2112" t="s">
        <v>210</v>
      </c>
      <c r="K2" s="2112"/>
      <c r="L2" s="2112" t="s">
        <v>211</v>
      </c>
      <c r="M2" s="2112"/>
      <c r="N2" s="2112" t="s">
        <v>212</v>
      </c>
      <c r="O2" s="2112"/>
      <c r="P2" s="418">
        <v>149</v>
      </c>
      <c r="Q2" s="419" t="s">
        <v>855</v>
      </c>
    </row>
    <row r="3" spans="1:17" ht="18" customHeight="1">
      <c r="A3" s="385">
        <v>1</v>
      </c>
      <c r="B3" s="385" t="s">
        <v>996</v>
      </c>
      <c r="C3" s="385" t="s">
        <v>812</v>
      </c>
      <c r="D3" s="385" t="s">
        <v>813</v>
      </c>
      <c r="E3" s="385" t="s">
        <v>159</v>
      </c>
      <c r="F3" s="385" t="s">
        <v>1485</v>
      </c>
      <c r="G3" s="385" t="s">
        <v>1485</v>
      </c>
      <c r="H3" s="385" t="s">
        <v>1485</v>
      </c>
      <c r="I3" s="385" t="s">
        <v>1405</v>
      </c>
      <c r="J3" s="2109">
        <v>0</v>
      </c>
      <c r="K3" s="2109"/>
      <c r="L3" s="2109">
        <v>0</v>
      </c>
      <c r="M3" s="2109"/>
      <c r="N3" s="2109">
        <v>1</v>
      </c>
      <c r="O3" s="2109"/>
    </row>
    <row r="4" spans="1:17" ht="18" customHeight="1">
      <c r="A4" s="385">
        <v>2</v>
      </c>
      <c r="B4" s="385" t="s">
        <v>1315</v>
      </c>
      <c r="C4" s="385" t="s">
        <v>1275</v>
      </c>
      <c r="D4" s="385" t="s">
        <v>609</v>
      </c>
      <c r="E4" s="385" t="s">
        <v>158</v>
      </c>
      <c r="F4" s="385" t="s">
        <v>1485</v>
      </c>
      <c r="G4" s="385" t="s">
        <v>1485</v>
      </c>
      <c r="H4" s="385" t="s">
        <v>1485</v>
      </c>
      <c r="I4" s="385" t="s">
        <v>682</v>
      </c>
      <c r="J4" s="2109">
        <v>0</v>
      </c>
      <c r="K4" s="2109"/>
      <c r="L4" s="2109">
        <v>0</v>
      </c>
      <c r="M4" s="2109"/>
      <c r="N4" s="2109">
        <v>1</v>
      </c>
      <c r="O4" s="2109"/>
    </row>
    <row r="5" spans="1:17" ht="18" customHeight="1">
      <c r="A5" s="385">
        <v>3</v>
      </c>
      <c r="B5" s="385" t="s">
        <v>610</v>
      </c>
      <c r="C5" s="385" t="s">
        <v>1275</v>
      </c>
      <c r="D5" s="385" t="s">
        <v>609</v>
      </c>
      <c r="E5" s="385" t="s">
        <v>158</v>
      </c>
      <c r="F5" s="385" t="s">
        <v>1485</v>
      </c>
      <c r="G5" s="385" t="s">
        <v>1485</v>
      </c>
      <c r="H5" s="385" t="s">
        <v>1485</v>
      </c>
      <c r="I5" s="385" t="s">
        <v>1570</v>
      </c>
      <c r="J5" s="2109">
        <v>1</v>
      </c>
      <c r="K5" s="2109"/>
      <c r="L5" s="2109">
        <v>2</v>
      </c>
      <c r="M5" s="2109"/>
      <c r="N5" s="2109">
        <v>0</v>
      </c>
      <c r="O5" s="2109"/>
    </row>
    <row r="6" spans="1:17" s="137" customFormat="1" ht="18" customHeight="1">
      <c r="A6" s="385">
        <v>4</v>
      </c>
      <c r="B6" s="385" t="s">
        <v>611</v>
      </c>
      <c r="C6" s="385" t="s">
        <v>1275</v>
      </c>
      <c r="D6" s="385" t="s">
        <v>612</v>
      </c>
      <c r="E6" s="385" t="s">
        <v>158</v>
      </c>
      <c r="F6" s="385" t="s">
        <v>1485</v>
      </c>
      <c r="G6" s="385" t="s">
        <v>1485</v>
      </c>
      <c r="H6" s="385" t="s">
        <v>1485</v>
      </c>
      <c r="I6" s="385" t="s">
        <v>1570</v>
      </c>
      <c r="J6" s="2109">
        <v>1</v>
      </c>
      <c r="K6" s="2109"/>
      <c r="L6" s="2109">
        <v>0</v>
      </c>
      <c r="M6" s="2109"/>
      <c r="N6" s="2109">
        <v>0</v>
      </c>
      <c r="O6" s="2109"/>
    </row>
    <row r="7" spans="1:17" s="137" customFormat="1" ht="18" customHeight="1">
      <c r="A7" s="385">
        <v>5</v>
      </c>
      <c r="B7" s="385" t="s">
        <v>613</v>
      </c>
      <c r="C7" s="385" t="s">
        <v>678</v>
      </c>
      <c r="D7" s="385" t="s">
        <v>1573</v>
      </c>
      <c r="E7" s="385" t="s">
        <v>158</v>
      </c>
      <c r="F7" s="385" t="s">
        <v>1485</v>
      </c>
      <c r="G7" s="385" t="s">
        <v>1485</v>
      </c>
      <c r="H7" s="385" t="s">
        <v>1485</v>
      </c>
      <c r="I7" s="385" t="s">
        <v>682</v>
      </c>
      <c r="J7" s="2109">
        <v>0</v>
      </c>
      <c r="K7" s="2109"/>
      <c r="L7" s="2109">
        <v>0</v>
      </c>
      <c r="M7" s="2109"/>
      <c r="N7" s="2109">
        <v>1</v>
      </c>
      <c r="O7" s="2109"/>
    </row>
    <row r="8" spans="1:17" s="137" customFormat="1" ht="18" customHeight="1">
      <c r="A8" s="385">
        <v>6</v>
      </c>
      <c r="B8" s="385" t="s">
        <v>1565</v>
      </c>
      <c r="C8" s="385" t="s">
        <v>169</v>
      </c>
      <c r="D8" s="385" t="s">
        <v>820</v>
      </c>
      <c r="E8" s="385" t="s">
        <v>158</v>
      </c>
      <c r="F8" s="385" t="s">
        <v>1485</v>
      </c>
      <c r="G8" s="385" t="s">
        <v>1485</v>
      </c>
      <c r="H8" s="385" t="s">
        <v>1485</v>
      </c>
      <c r="I8" s="385" t="s">
        <v>1566</v>
      </c>
      <c r="J8" s="2109">
        <v>0</v>
      </c>
      <c r="K8" s="2109"/>
      <c r="L8" s="2109">
        <v>0</v>
      </c>
      <c r="M8" s="2109"/>
      <c r="N8" s="2109">
        <v>1</v>
      </c>
      <c r="O8" s="2109"/>
    </row>
    <row r="9" spans="1:17" s="137" customFormat="1" ht="18" customHeight="1">
      <c r="A9" s="385">
        <v>7</v>
      </c>
      <c r="B9" s="385" t="s">
        <v>1567</v>
      </c>
      <c r="C9" s="385" t="s">
        <v>678</v>
      </c>
      <c r="D9" s="385" t="s">
        <v>1568</v>
      </c>
      <c r="E9" s="385" t="s">
        <v>159</v>
      </c>
      <c r="F9" s="385" t="s">
        <v>1485</v>
      </c>
      <c r="G9" s="385" t="s">
        <v>1485</v>
      </c>
      <c r="H9" s="385" t="s">
        <v>1485</v>
      </c>
      <c r="I9" s="385" t="s">
        <v>752</v>
      </c>
      <c r="J9" s="2109">
        <v>0</v>
      </c>
      <c r="K9" s="2109"/>
      <c r="L9" s="2109">
        <v>0</v>
      </c>
      <c r="M9" s="2109"/>
      <c r="N9" s="2109">
        <v>2</v>
      </c>
      <c r="O9" s="2109"/>
    </row>
    <row r="10" spans="1:17" s="137" customFormat="1" ht="18" customHeight="1">
      <c r="A10" s="385">
        <v>8</v>
      </c>
      <c r="B10" s="385" t="s">
        <v>32</v>
      </c>
      <c r="C10" s="385" t="s">
        <v>528</v>
      </c>
      <c r="D10" s="385" t="s">
        <v>33</v>
      </c>
      <c r="E10" s="385" t="s">
        <v>159</v>
      </c>
      <c r="F10" s="385" t="s">
        <v>1485</v>
      </c>
      <c r="G10" s="385" t="s">
        <v>1485</v>
      </c>
      <c r="H10" s="385" t="s">
        <v>1485</v>
      </c>
      <c r="I10" s="385" t="s">
        <v>752</v>
      </c>
      <c r="J10" s="2109">
        <v>0</v>
      </c>
      <c r="K10" s="2109"/>
      <c r="L10" s="2109">
        <v>0</v>
      </c>
      <c r="M10" s="2109"/>
      <c r="N10" s="2109">
        <v>2</v>
      </c>
      <c r="O10" s="2109"/>
    </row>
    <row r="11" spans="1:17" s="137" customFormat="1" ht="18" customHeight="1">
      <c r="A11" s="385">
        <v>9</v>
      </c>
      <c r="B11" s="385" t="s">
        <v>34</v>
      </c>
      <c r="C11" s="385" t="s">
        <v>1578</v>
      </c>
      <c r="D11" s="385" t="s">
        <v>35</v>
      </c>
      <c r="E11" s="385" t="s">
        <v>158</v>
      </c>
      <c r="F11" s="385" t="s">
        <v>1485</v>
      </c>
      <c r="G11" s="385" t="s">
        <v>1485</v>
      </c>
      <c r="H11" s="385" t="s">
        <v>1485</v>
      </c>
      <c r="I11" s="385" t="s">
        <v>671</v>
      </c>
      <c r="J11" s="2109">
        <v>0</v>
      </c>
      <c r="K11" s="2109"/>
      <c r="L11" s="2109">
        <v>0</v>
      </c>
      <c r="M11" s="2109"/>
      <c r="N11" s="2109">
        <v>2</v>
      </c>
      <c r="O11" s="2109"/>
    </row>
    <row r="12" spans="1:17" s="137" customFormat="1" ht="18" customHeight="1">
      <c r="A12" s="385">
        <v>10</v>
      </c>
      <c r="B12" s="385" t="s">
        <v>36</v>
      </c>
      <c r="C12" s="385" t="s">
        <v>1578</v>
      </c>
      <c r="D12" s="385" t="s">
        <v>675</v>
      </c>
      <c r="E12" s="385" t="s">
        <v>158</v>
      </c>
      <c r="F12" s="385" t="s">
        <v>1485</v>
      </c>
      <c r="G12" s="385" t="s">
        <v>1485</v>
      </c>
      <c r="H12" s="385" t="s">
        <v>1485</v>
      </c>
      <c r="I12" s="385" t="s">
        <v>682</v>
      </c>
      <c r="J12" s="2109">
        <v>0</v>
      </c>
      <c r="K12" s="2109"/>
      <c r="L12" s="2109">
        <v>0</v>
      </c>
      <c r="M12" s="2109"/>
      <c r="N12" s="2109">
        <v>1</v>
      </c>
      <c r="O12" s="2109"/>
    </row>
    <row r="13" spans="1:17" s="137" customFormat="1" ht="18" customHeight="1">
      <c r="A13" s="385">
        <v>11</v>
      </c>
      <c r="B13" s="385" t="s">
        <v>37</v>
      </c>
      <c r="C13" s="385" t="s">
        <v>683</v>
      </c>
      <c r="D13" s="385" t="s">
        <v>1402</v>
      </c>
      <c r="E13" s="385" t="s">
        <v>159</v>
      </c>
      <c r="F13" s="385" t="s">
        <v>1485</v>
      </c>
      <c r="G13" s="385" t="s">
        <v>1485</v>
      </c>
      <c r="H13" s="385" t="s">
        <v>1485</v>
      </c>
      <c r="I13" s="386">
        <v>0.10932870370370369</v>
      </c>
      <c r="J13" s="2109">
        <v>1</v>
      </c>
      <c r="K13" s="2109"/>
      <c r="L13" s="2109">
        <v>2</v>
      </c>
      <c r="M13" s="2109"/>
      <c r="N13" s="2109">
        <v>0</v>
      </c>
      <c r="O13" s="2109"/>
    </row>
    <row r="14" spans="1:17" s="137" customFormat="1" ht="18" customHeight="1">
      <c r="A14" s="385">
        <v>12</v>
      </c>
      <c r="B14" s="385" t="s">
        <v>376</v>
      </c>
      <c r="C14" s="385" t="s">
        <v>1275</v>
      </c>
      <c r="D14" s="385" t="s">
        <v>377</v>
      </c>
      <c r="E14" s="385" t="s">
        <v>158</v>
      </c>
      <c r="F14" s="385" t="s">
        <v>1485</v>
      </c>
      <c r="G14" s="385" t="s">
        <v>1485</v>
      </c>
      <c r="H14" s="385" t="s">
        <v>1485</v>
      </c>
      <c r="I14" s="385" t="s">
        <v>216</v>
      </c>
      <c r="J14" s="2109">
        <v>0</v>
      </c>
      <c r="K14" s="2109"/>
      <c r="L14" s="2109">
        <v>0</v>
      </c>
      <c r="M14" s="2109"/>
      <c r="N14" s="2109">
        <v>1</v>
      </c>
      <c r="O14" s="2109"/>
    </row>
    <row r="15" spans="1:17" s="137" customFormat="1" ht="18" customHeight="1">
      <c r="A15" s="385">
        <v>13</v>
      </c>
      <c r="B15" s="385" t="s">
        <v>378</v>
      </c>
      <c r="C15" s="385" t="s">
        <v>170</v>
      </c>
      <c r="D15" s="385" t="s">
        <v>171</v>
      </c>
      <c r="E15" s="385" t="s">
        <v>158</v>
      </c>
      <c r="F15" s="385" t="s">
        <v>1485</v>
      </c>
      <c r="G15" s="385" t="s">
        <v>1485</v>
      </c>
      <c r="H15" s="385" t="s">
        <v>1485</v>
      </c>
      <c r="I15" s="385" t="s">
        <v>216</v>
      </c>
      <c r="J15" s="2109">
        <v>0</v>
      </c>
      <c r="K15" s="2109"/>
      <c r="L15" s="2109">
        <v>0</v>
      </c>
      <c r="M15" s="2109"/>
      <c r="N15" s="2109">
        <v>1</v>
      </c>
      <c r="O15" s="2109"/>
    </row>
    <row r="16" spans="1:17" s="137" customFormat="1" ht="18" customHeight="1">
      <c r="A16" s="385">
        <v>14</v>
      </c>
      <c r="B16" s="385" t="s">
        <v>379</v>
      </c>
      <c r="C16" s="385" t="s">
        <v>943</v>
      </c>
      <c r="D16" s="385" t="s">
        <v>1574</v>
      </c>
      <c r="E16" s="385" t="s">
        <v>158</v>
      </c>
      <c r="F16" s="385" t="s">
        <v>1485</v>
      </c>
      <c r="G16" s="385" t="s">
        <v>1485</v>
      </c>
      <c r="H16" s="385" t="s">
        <v>1485</v>
      </c>
      <c r="I16" s="385" t="s">
        <v>216</v>
      </c>
      <c r="J16" s="2109">
        <v>0</v>
      </c>
      <c r="K16" s="2109"/>
      <c r="L16" s="2109">
        <v>0</v>
      </c>
      <c r="M16" s="2109"/>
      <c r="N16" s="2109">
        <v>1</v>
      </c>
      <c r="O16" s="2109"/>
    </row>
    <row r="17" spans="1:15" s="137" customFormat="1" ht="18" customHeight="1">
      <c r="A17" s="385">
        <v>15</v>
      </c>
      <c r="B17" s="385" t="s">
        <v>1073</v>
      </c>
      <c r="C17" s="385" t="s">
        <v>943</v>
      </c>
      <c r="D17" s="385" t="s">
        <v>1574</v>
      </c>
      <c r="E17" s="385" t="s">
        <v>158</v>
      </c>
      <c r="F17" s="385" t="s">
        <v>1485</v>
      </c>
      <c r="G17" s="385" t="s">
        <v>1485</v>
      </c>
      <c r="H17" s="385" t="s">
        <v>1485</v>
      </c>
      <c r="I17" s="386">
        <v>0.12238425925925926</v>
      </c>
      <c r="J17" s="2109">
        <v>1</v>
      </c>
      <c r="K17" s="2109"/>
      <c r="L17" s="2109">
        <v>1</v>
      </c>
      <c r="M17" s="2109"/>
      <c r="N17" s="2109">
        <v>0</v>
      </c>
      <c r="O17" s="2109"/>
    </row>
    <row r="18" spans="1:15" s="137" customFormat="1" ht="18" customHeight="1">
      <c r="A18" s="385">
        <v>16</v>
      </c>
      <c r="B18" s="385" t="s">
        <v>1119</v>
      </c>
      <c r="C18" s="385" t="s">
        <v>683</v>
      </c>
      <c r="D18" s="385" t="s">
        <v>942</v>
      </c>
      <c r="E18" s="385" t="s">
        <v>158</v>
      </c>
      <c r="F18" s="385" t="s">
        <v>1485</v>
      </c>
      <c r="G18" s="385" t="s">
        <v>1485</v>
      </c>
      <c r="H18" s="385" t="s">
        <v>1485</v>
      </c>
      <c r="I18" s="385" t="s">
        <v>682</v>
      </c>
      <c r="J18" s="2109">
        <v>0</v>
      </c>
      <c r="K18" s="2109"/>
      <c r="L18" s="2109">
        <v>0</v>
      </c>
      <c r="M18" s="2109"/>
      <c r="N18" s="2109">
        <v>1</v>
      </c>
      <c r="O18" s="2109"/>
    </row>
    <row r="19" spans="1:15" s="137" customFormat="1" ht="18" customHeight="1">
      <c r="A19" s="385">
        <v>17</v>
      </c>
      <c r="B19" s="385" t="s">
        <v>1110</v>
      </c>
      <c r="C19" s="385" t="s">
        <v>1578</v>
      </c>
      <c r="D19" s="385" t="s">
        <v>369</v>
      </c>
      <c r="E19" s="385" t="s">
        <v>158</v>
      </c>
      <c r="F19" s="385" t="s">
        <v>1485</v>
      </c>
      <c r="G19" s="385" t="s">
        <v>1485</v>
      </c>
      <c r="H19" s="385" t="s">
        <v>1485</v>
      </c>
      <c r="I19" s="386">
        <v>7.706018518518519E-2</v>
      </c>
      <c r="J19" s="2109">
        <v>1</v>
      </c>
      <c r="K19" s="2109"/>
      <c r="L19" s="2109">
        <v>2</v>
      </c>
      <c r="M19" s="2109"/>
      <c r="N19" s="2109">
        <v>0</v>
      </c>
      <c r="O19" s="2109"/>
    </row>
    <row r="20" spans="1:15" s="137" customFormat="1" ht="18" customHeight="1">
      <c r="A20" s="385">
        <v>18</v>
      </c>
      <c r="B20" s="385" t="s">
        <v>103</v>
      </c>
      <c r="C20" s="385" t="s">
        <v>1108</v>
      </c>
      <c r="D20" s="385" t="s">
        <v>899</v>
      </c>
      <c r="E20" s="385" t="s">
        <v>158</v>
      </c>
      <c r="F20" s="385" t="s">
        <v>1485</v>
      </c>
      <c r="G20" s="385" t="s">
        <v>1485</v>
      </c>
      <c r="H20" s="385" t="s">
        <v>1485</v>
      </c>
      <c r="I20" s="385" t="s">
        <v>682</v>
      </c>
      <c r="J20" s="2109">
        <v>0</v>
      </c>
      <c r="K20" s="2109"/>
      <c r="L20" s="2109">
        <v>0</v>
      </c>
      <c r="M20" s="2109"/>
      <c r="N20" s="2109">
        <v>1</v>
      </c>
      <c r="O20" s="2109"/>
    </row>
    <row r="21" spans="1:15" s="137" customFormat="1" ht="18" customHeight="1">
      <c r="A21" s="385">
        <v>19</v>
      </c>
      <c r="B21" s="385" t="s">
        <v>104</v>
      </c>
      <c r="C21" s="385" t="s">
        <v>680</v>
      </c>
      <c r="D21" s="385" t="s">
        <v>681</v>
      </c>
      <c r="E21" s="385" t="s">
        <v>158</v>
      </c>
      <c r="F21" s="385" t="s">
        <v>1485</v>
      </c>
      <c r="G21" s="385" t="s">
        <v>1485</v>
      </c>
      <c r="H21" s="385" t="s">
        <v>1485</v>
      </c>
      <c r="I21" s="385" t="s">
        <v>216</v>
      </c>
      <c r="J21" s="2109">
        <v>0</v>
      </c>
      <c r="K21" s="2109"/>
      <c r="L21" s="2109">
        <v>0</v>
      </c>
      <c r="M21" s="2109"/>
      <c r="N21" s="2109">
        <v>1</v>
      </c>
      <c r="O21" s="2109"/>
    </row>
    <row r="22" spans="1:15" s="137" customFormat="1" ht="18" customHeight="1">
      <c r="A22" s="385">
        <v>20</v>
      </c>
      <c r="B22" s="385" t="s">
        <v>105</v>
      </c>
      <c r="C22" s="385" t="s">
        <v>528</v>
      </c>
      <c r="D22" s="385" t="s">
        <v>106</v>
      </c>
      <c r="E22" s="385" t="s">
        <v>158</v>
      </c>
      <c r="F22" s="385" t="s">
        <v>1485</v>
      </c>
      <c r="G22" s="385" t="s">
        <v>1485</v>
      </c>
      <c r="H22" s="385" t="s">
        <v>1485</v>
      </c>
      <c r="I22" s="385" t="s">
        <v>752</v>
      </c>
      <c r="J22" s="2109">
        <v>0</v>
      </c>
      <c r="K22" s="2109"/>
      <c r="L22" s="2109">
        <v>0</v>
      </c>
      <c r="M22" s="2109"/>
      <c r="N22" s="2109">
        <v>2</v>
      </c>
      <c r="O22" s="2109"/>
    </row>
    <row r="23" spans="1:15" s="137" customFormat="1" ht="18" customHeight="1">
      <c r="A23" s="385">
        <v>21</v>
      </c>
      <c r="B23" s="385" t="s">
        <v>107</v>
      </c>
      <c r="C23" s="385" t="s">
        <v>46</v>
      </c>
      <c r="D23" s="385" t="s">
        <v>108</v>
      </c>
      <c r="E23" s="385" t="s">
        <v>158</v>
      </c>
      <c r="F23" s="385" t="s">
        <v>1485</v>
      </c>
      <c r="G23" s="385" t="s">
        <v>1485</v>
      </c>
      <c r="H23" s="385" t="s">
        <v>1485</v>
      </c>
      <c r="I23" s="385" t="s">
        <v>682</v>
      </c>
      <c r="J23" s="2109">
        <v>0</v>
      </c>
      <c r="K23" s="2109"/>
      <c r="L23" s="2109">
        <v>0</v>
      </c>
      <c r="M23" s="2109"/>
      <c r="N23" s="2109">
        <v>1</v>
      </c>
      <c r="O23" s="2109"/>
    </row>
    <row r="24" spans="1:15" s="137" customFormat="1" ht="18" customHeight="1">
      <c r="A24" s="385">
        <v>22</v>
      </c>
      <c r="B24" s="385" t="s">
        <v>756</v>
      </c>
      <c r="C24" s="385" t="s">
        <v>213</v>
      </c>
      <c r="D24" s="385" t="s">
        <v>676</v>
      </c>
      <c r="E24" s="385" t="s">
        <v>158</v>
      </c>
      <c r="F24" s="385" t="s">
        <v>1485</v>
      </c>
      <c r="G24" s="385" t="s">
        <v>1485</v>
      </c>
      <c r="H24" s="385" t="s">
        <v>1485</v>
      </c>
      <c r="I24" s="385" t="s">
        <v>216</v>
      </c>
      <c r="J24" s="2109">
        <v>0</v>
      </c>
      <c r="K24" s="2109"/>
      <c r="L24" s="2109">
        <v>0</v>
      </c>
      <c r="M24" s="2109"/>
      <c r="N24" s="2109">
        <v>1</v>
      </c>
      <c r="O24" s="2109"/>
    </row>
    <row r="25" spans="1:15" s="137" customFormat="1" ht="18" customHeight="1">
      <c r="A25" s="385">
        <v>23</v>
      </c>
      <c r="B25" s="385" t="s">
        <v>757</v>
      </c>
      <c r="C25" s="385" t="s">
        <v>755</v>
      </c>
      <c r="D25" s="385" t="s">
        <v>811</v>
      </c>
      <c r="E25" s="385" t="s">
        <v>158</v>
      </c>
      <c r="F25" s="385" t="s">
        <v>1485</v>
      </c>
      <c r="G25" s="385" t="s">
        <v>1485</v>
      </c>
      <c r="H25" s="385" t="s">
        <v>1485</v>
      </c>
      <c r="I25" s="386">
        <v>5.6898148148148149E-2</v>
      </c>
      <c r="J25" s="2109">
        <v>1</v>
      </c>
      <c r="K25" s="2109"/>
      <c r="L25" s="2109">
        <v>5</v>
      </c>
      <c r="M25" s="2109"/>
      <c r="N25" s="2109">
        <v>0</v>
      </c>
      <c r="O25" s="2109"/>
    </row>
    <row r="26" spans="1:15" s="137" customFormat="1" ht="18" customHeight="1">
      <c r="A26" s="385">
        <v>24</v>
      </c>
      <c r="B26" s="385" t="s">
        <v>758</v>
      </c>
      <c r="C26" s="385" t="s">
        <v>1576</v>
      </c>
      <c r="D26" s="385" t="s">
        <v>1577</v>
      </c>
      <c r="E26" s="385" t="s">
        <v>159</v>
      </c>
      <c r="F26" s="385" t="s">
        <v>1485</v>
      </c>
      <c r="G26" s="385" t="s">
        <v>1485</v>
      </c>
      <c r="H26" s="385" t="s">
        <v>1485</v>
      </c>
      <c r="I26" s="385" t="s">
        <v>682</v>
      </c>
      <c r="J26" s="2109">
        <v>0</v>
      </c>
      <c r="K26" s="2109"/>
      <c r="L26" s="2109">
        <v>0</v>
      </c>
      <c r="M26" s="2109"/>
      <c r="N26" s="2109">
        <v>1</v>
      </c>
      <c r="O26" s="2109"/>
    </row>
    <row r="27" spans="1:15" s="312" customFormat="1" ht="18" customHeight="1">
      <c r="A27" s="385">
        <v>25</v>
      </c>
      <c r="B27" s="385" t="s">
        <v>759</v>
      </c>
      <c r="C27" s="385" t="s">
        <v>680</v>
      </c>
      <c r="D27" s="385" t="s">
        <v>760</v>
      </c>
      <c r="E27" s="385" t="s">
        <v>158</v>
      </c>
      <c r="F27" s="385" t="s">
        <v>1485</v>
      </c>
      <c r="G27" s="385" t="s">
        <v>1485</v>
      </c>
      <c r="H27" s="385" t="s">
        <v>1485</v>
      </c>
      <c r="I27" s="385" t="s">
        <v>682</v>
      </c>
      <c r="J27" s="2109">
        <v>0</v>
      </c>
      <c r="K27" s="2109"/>
      <c r="L27" s="2109">
        <v>0</v>
      </c>
      <c r="M27" s="2109"/>
      <c r="N27" s="2109">
        <v>1</v>
      </c>
      <c r="O27" s="2109"/>
    </row>
    <row r="28" spans="1:15" s="312" customFormat="1" ht="18" customHeight="1">
      <c r="A28" s="385">
        <v>26</v>
      </c>
      <c r="B28" s="385" t="s">
        <v>761</v>
      </c>
      <c r="C28" s="385" t="s">
        <v>1108</v>
      </c>
      <c r="D28" s="385" t="s">
        <v>869</v>
      </c>
      <c r="E28" s="385" t="s">
        <v>158</v>
      </c>
      <c r="F28" s="385" t="s">
        <v>1485</v>
      </c>
      <c r="G28" s="385" t="s">
        <v>1485</v>
      </c>
      <c r="H28" s="385" t="s">
        <v>1485</v>
      </c>
      <c r="I28" s="385" t="s">
        <v>216</v>
      </c>
      <c r="J28" s="2109">
        <v>0</v>
      </c>
      <c r="K28" s="2109"/>
      <c r="L28" s="2109">
        <v>0</v>
      </c>
      <c r="M28" s="2109"/>
      <c r="N28" s="2109">
        <v>1</v>
      </c>
      <c r="O28" s="2109"/>
    </row>
    <row r="29" spans="1:15" s="312" customFormat="1" ht="18" customHeight="1">
      <c r="A29" s="385">
        <v>27</v>
      </c>
      <c r="B29" s="385" t="s">
        <v>762</v>
      </c>
      <c r="C29" s="385" t="s">
        <v>1576</v>
      </c>
      <c r="D29" s="385" t="s">
        <v>1577</v>
      </c>
      <c r="E29" s="385" t="s">
        <v>159</v>
      </c>
      <c r="F29" s="385" t="s">
        <v>1485</v>
      </c>
      <c r="G29" s="385" t="s">
        <v>1485</v>
      </c>
      <c r="H29" s="385" t="s">
        <v>1485</v>
      </c>
      <c r="I29" s="385" t="s">
        <v>763</v>
      </c>
      <c r="J29" s="2109">
        <v>0</v>
      </c>
      <c r="K29" s="2109"/>
      <c r="L29" s="2109">
        <v>0</v>
      </c>
      <c r="M29" s="2109"/>
      <c r="N29" s="2109">
        <v>3</v>
      </c>
      <c r="O29" s="2109"/>
    </row>
    <row r="30" spans="1:15" s="312" customFormat="1" ht="18" customHeight="1">
      <c r="A30" s="385">
        <v>28</v>
      </c>
      <c r="B30" s="385" t="s">
        <v>764</v>
      </c>
      <c r="C30" s="385" t="s">
        <v>866</v>
      </c>
      <c r="D30" s="385" t="s">
        <v>765</v>
      </c>
      <c r="E30" s="385" t="s">
        <v>158</v>
      </c>
      <c r="F30" s="385" t="s">
        <v>1485</v>
      </c>
      <c r="G30" s="385" t="s">
        <v>1485</v>
      </c>
      <c r="H30" s="385" t="s">
        <v>1485</v>
      </c>
      <c r="I30" s="385" t="s">
        <v>216</v>
      </c>
      <c r="J30" s="2109">
        <v>0</v>
      </c>
      <c r="K30" s="2109"/>
      <c r="L30" s="2109">
        <v>0</v>
      </c>
      <c r="M30" s="2109"/>
      <c r="N30" s="2109">
        <v>1</v>
      </c>
      <c r="O30" s="2109"/>
    </row>
    <row r="31" spans="1:15" s="312" customFormat="1" ht="18" customHeight="1">
      <c r="A31" s="385">
        <v>29</v>
      </c>
      <c r="B31" s="385" t="s">
        <v>766</v>
      </c>
      <c r="C31" s="385" t="s">
        <v>943</v>
      </c>
      <c r="D31" s="385" t="s">
        <v>281</v>
      </c>
      <c r="E31" s="385" t="s">
        <v>158</v>
      </c>
      <c r="F31" s="385" t="s">
        <v>1485</v>
      </c>
      <c r="G31" s="385" t="s">
        <v>1485</v>
      </c>
      <c r="H31" s="385" t="s">
        <v>1485</v>
      </c>
      <c r="I31" s="385" t="s">
        <v>767</v>
      </c>
      <c r="J31" s="2109">
        <v>0</v>
      </c>
      <c r="K31" s="2109"/>
      <c r="L31" s="2109">
        <v>0</v>
      </c>
      <c r="M31" s="2109"/>
      <c r="N31" s="2109">
        <v>1</v>
      </c>
      <c r="O31" s="2109"/>
    </row>
    <row r="32" spans="1:15" s="312" customFormat="1" ht="18" customHeight="1">
      <c r="A32" s="385">
        <v>30</v>
      </c>
      <c r="B32" s="385" t="s">
        <v>768</v>
      </c>
      <c r="C32" s="385" t="s">
        <v>943</v>
      </c>
      <c r="D32" s="385" t="s">
        <v>1575</v>
      </c>
      <c r="E32" s="385" t="s">
        <v>158</v>
      </c>
      <c r="F32" s="385" t="s">
        <v>1485</v>
      </c>
      <c r="G32" s="385" t="s">
        <v>1485</v>
      </c>
      <c r="H32" s="385" t="s">
        <v>1485</v>
      </c>
      <c r="I32" s="385" t="s">
        <v>1405</v>
      </c>
      <c r="J32" s="2109">
        <v>0</v>
      </c>
      <c r="K32" s="2109"/>
      <c r="L32" s="2109">
        <v>0</v>
      </c>
      <c r="M32" s="2109"/>
      <c r="N32" s="2109">
        <v>1</v>
      </c>
      <c r="O32" s="2109"/>
    </row>
    <row r="33" spans="1:15" s="312" customFormat="1" ht="18" customHeight="1">
      <c r="A33" s="385">
        <v>31</v>
      </c>
      <c r="B33" s="385" t="s">
        <v>769</v>
      </c>
      <c r="C33" s="385" t="s">
        <v>213</v>
      </c>
      <c r="D33" s="385" t="s">
        <v>676</v>
      </c>
      <c r="E33" s="385" t="s">
        <v>158</v>
      </c>
      <c r="F33" s="385" t="s">
        <v>1485</v>
      </c>
      <c r="G33" s="385" t="s">
        <v>1485</v>
      </c>
      <c r="H33" s="385" t="s">
        <v>1485</v>
      </c>
      <c r="I33" s="385" t="s">
        <v>1405</v>
      </c>
      <c r="J33" s="2109">
        <v>0</v>
      </c>
      <c r="K33" s="2109"/>
      <c r="L33" s="2109">
        <v>0</v>
      </c>
      <c r="M33" s="2109"/>
      <c r="N33" s="2109">
        <v>1</v>
      </c>
      <c r="O33" s="2109"/>
    </row>
    <row r="34" spans="1:15" s="312" customFormat="1" ht="18" customHeight="1">
      <c r="A34" s="385">
        <v>32</v>
      </c>
      <c r="B34" s="385" t="s">
        <v>1480</v>
      </c>
      <c r="C34" s="385" t="s">
        <v>680</v>
      </c>
      <c r="D34" s="385" t="s">
        <v>760</v>
      </c>
      <c r="E34" s="385" t="s">
        <v>158</v>
      </c>
      <c r="F34" s="385" t="s">
        <v>1485</v>
      </c>
      <c r="G34" s="385" t="s">
        <v>1485</v>
      </c>
      <c r="H34" s="385" t="s">
        <v>1485</v>
      </c>
      <c r="I34" s="385" t="s">
        <v>682</v>
      </c>
      <c r="J34" s="2109">
        <v>0</v>
      </c>
      <c r="K34" s="2109"/>
      <c r="L34" s="2109">
        <v>0</v>
      </c>
      <c r="M34" s="2109"/>
      <c r="N34" s="2109">
        <v>1</v>
      </c>
      <c r="O34" s="2109"/>
    </row>
    <row r="35" spans="1:15" s="312" customFormat="1" ht="18" customHeight="1">
      <c r="A35" s="385">
        <v>33</v>
      </c>
      <c r="B35" s="385" t="s">
        <v>870</v>
      </c>
      <c r="C35" s="385" t="s">
        <v>1406</v>
      </c>
      <c r="D35" s="385" t="s">
        <v>564</v>
      </c>
      <c r="E35" s="385" t="s">
        <v>159</v>
      </c>
      <c r="F35" s="385" t="s">
        <v>1485</v>
      </c>
      <c r="G35" s="385" t="s">
        <v>1485</v>
      </c>
      <c r="H35" s="385" t="s">
        <v>1485</v>
      </c>
      <c r="I35" s="386">
        <v>0.1135648148148148</v>
      </c>
      <c r="J35" s="2109">
        <v>1</v>
      </c>
      <c r="K35" s="2109"/>
      <c r="L35" s="2109">
        <v>0</v>
      </c>
      <c r="M35" s="2109"/>
      <c r="N35" s="2109">
        <v>0</v>
      </c>
      <c r="O35" s="2109"/>
    </row>
    <row r="36" spans="1:15" s="312" customFormat="1" ht="18" customHeight="1">
      <c r="A36" s="385">
        <v>34</v>
      </c>
      <c r="B36" s="385" t="s">
        <v>565</v>
      </c>
      <c r="C36" s="385" t="s">
        <v>943</v>
      </c>
      <c r="D36" s="385" t="s">
        <v>1575</v>
      </c>
      <c r="E36" s="385" t="s">
        <v>159</v>
      </c>
      <c r="F36" s="385" t="s">
        <v>1485</v>
      </c>
      <c r="G36" s="385" t="s">
        <v>1485</v>
      </c>
      <c r="H36" s="385" t="s">
        <v>1485</v>
      </c>
      <c r="I36" s="385" t="s">
        <v>1405</v>
      </c>
      <c r="J36" s="2109">
        <v>0</v>
      </c>
      <c r="K36" s="2109"/>
      <c r="L36" s="2109">
        <v>0</v>
      </c>
      <c r="M36" s="2109"/>
      <c r="N36" s="2109">
        <v>1</v>
      </c>
      <c r="O36" s="2109"/>
    </row>
    <row r="37" spans="1:15" s="312" customFormat="1" ht="18" customHeight="1">
      <c r="A37" s="385">
        <v>35</v>
      </c>
      <c r="B37" s="385" t="s">
        <v>566</v>
      </c>
      <c r="C37" s="385" t="s">
        <v>1578</v>
      </c>
      <c r="D37" s="385" t="s">
        <v>1029</v>
      </c>
      <c r="E37" s="385" t="s">
        <v>158</v>
      </c>
      <c r="F37" s="385" t="s">
        <v>1485</v>
      </c>
      <c r="G37" s="385" t="s">
        <v>1485</v>
      </c>
      <c r="H37" s="385" t="s">
        <v>1485</v>
      </c>
      <c r="I37" s="385" t="s">
        <v>682</v>
      </c>
      <c r="J37" s="2109">
        <v>0</v>
      </c>
      <c r="K37" s="2109"/>
      <c r="L37" s="2109">
        <v>0</v>
      </c>
      <c r="M37" s="2109"/>
      <c r="N37" s="2109">
        <v>1</v>
      </c>
      <c r="O37" s="2109"/>
    </row>
    <row r="38" spans="1:15" s="312" customFormat="1" ht="18" customHeight="1">
      <c r="A38" s="385">
        <v>36</v>
      </c>
      <c r="B38" s="385" t="s">
        <v>567</v>
      </c>
      <c r="C38" s="385" t="s">
        <v>1576</v>
      </c>
      <c r="D38" s="385" t="s">
        <v>1577</v>
      </c>
      <c r="E38" s="385" t="s">
        <v>159</v>
      </c>
      <c r="F38" s="385" t="s">
        <v>1485</v>
      </c>
      <c r="G38" s="385" t="s">
        <v>1485</v>
      </c>
      <c r="H38" s="385" t="s">
        <v>1485</v>
      </c>
      <c r="I38" s="385" t="s">
        <v>216</v>
      </c>
      <c r="J38" s="2109">
        <v>0</v>
      </c>
      <c r="K38" s="2109"/>
      <c r="L38" s="2109">
        <v>0</v>
      </c>
      <c r="M38" s="2109"/>
      <c r="N38" s="2109">
        <v>1</v>
      </c>
      <c r="O38" s="2109"/>
    </row>
    <row r="39" spans="1:15" s="312" customFormat="1" ht="18" customHeight="1">
      <c r="A39" s="385">
        <v>37</v>
      </c>
      <c r="B39" s="385" t="s">
        <v>568</v>
      </c>
      <c r="C39" s="385" t="s">
        <v>1576</v>
      </c>
      <c r="D39" s="385" t="s">
        <v>1577</v>
      </c>
      <c r="E39" s="385" t="s">
        <v>159</v>
      </c>
      <c r="F39" s="385" t="s">
        <v>1485</v>
      </c>
      <c r="G39" s="385" t="s">
        <v>1485</v>
      </c>
      <c r="H39" s="385" t="s">
        <v>1485</v>
      </c>
      <c r="I39" s="385" t="s">
        <v>682</v>
      </c>
      <c r="J39" s="2109">
        <v>0</v>
      </c>
      <c r="K39" s="2109"/>
      <c r="L39" s="2109">
        <v>0</v>
      </c>
      <c r="M39" s="2109"/>
      <c r="N39" s="2109">
        <v>1</v>
      </c>
      <c r="O39" s="2109"/>
    </row>
    <row r="40" spans="1:15" ht="18" customHeight="1">
      <c r="A40" s="385">
        <v>38</v>
      </c>
      <c r="B40" s="385" t="s">
        <v>1111</v>
      </c>
      <c r="C40" s="385" t="s">
        <v>968</v>
      </c>
      <c r="D40" s="385" t="s">
        <v>527</v>
      </c>
      <c r="E40" s="385" t="s">
        <v>158</v>
      </c>
      <c r="F40" s="385" t="s">
        <v>1485</v>
      </c>
      <c r="G40" s="385" t="s">
        <v>1485</v>
      </c>
      <c r="H40" s="385" t="s">
        <v>1485</v>
      </c>
      <c r="I40" s="385" t="s">
        <v>682</v>
      </c>
      <c r="J40" s="2109">
        <v>0</v>
      </c>
      <c r="K40" s="2109"/>
      <c r="L40" s="2109">
        <v>0</v>
      </c>
      <c r="M40" s="2109"/>
      <c r="N40" s="2109">
        <v>1</v>
      </c>
      <c r="O40" s="2109"/>
    </row>
    <row r="41" spans="1:15" ht="18" customHeight="1">
      <c r="A41" s="385">
        <v>39</v>
      </c>
      <c r="B41" s="385" t="s">
        <v>1112</v>
      </c>
      <c r="C41" s="385" t="s">
        <v>528</v>
      </c>
      <c r="D41" s="385" t="s">
        <v>569</v>
      </c>
      <c r="E41" s="385" t="s">
        <v>159</v>
      </c>
      <c r="F41" s="385" t="s">
        <v>1485</v>
      </c>
      <c r="G41" s="385" t="s">
        <v>1485</v>
      </c>
      <c r="H41" s="385" t="s">
        <v>1485</v>
      </c>
      <c r="I41" s="385" t="s">
        <v>682</v>
      </c>
      <c r="J41" s="2109">
        <v>0</v>
      </c>
      <c r="K41" s="2109"/>
      <c r="L41" s="2109">
        <v>0</v>
      </c>
      <c r="M41" s="2109"/>
      <c r="N41" s="2109">
        <v>1</v>
      </c>
      <c r="O41" s="2109"/>
    </row>
    <row r="42" spans="1:15" ht="18" customHeight="1">
      <c r="A42" s="385">
        <v>40</v>
      </c>
      <c r="B42" s="385" t="s">
        <v>570</v>
      </c>
      <c r="C42" s="385" t="s">
        <v>213</v>
      </c>
      <c r="D42" s="385" t="s">
        <v>1404</v>
      </c>
      <c r="E42" s="385" t="s">
        <v>158</v>
      </c>
      <c r="F42" s="385" t="s">
        <v>1485</v>
      </c>
      <c r="G42" s="385" t="s">
        <v>1485</v>
      </c>
      <c r="H42" s="385" t="s">
        <v>1485</v>
      </c>
      <c r="I42" s="385" t="s">
        <v>677</v>
      </c>
      <c r="J42" s="2109">
        <v>0</v>
      </c>
      <c r="K42" s="2109"/>
      <c r="L42" s="2109">
        <v>0</v>
      </c>
      <c r="M42" s="2109"/>
      <c r="N42" s="2109">
        <v>1</v>
      </c>
      <c r="O42" s="2109"/>
    </row>
    <row r="43" spans="1:15" ht="18" customHeight="1">
      <c r="A43" s="385">
        <v>41</v>
      </c>
      <c r="B43" s="385" t="s">
        <v>571</v>
      </c>
      <c r="C43" s="385" t="s">
        <v>1157</v>
      </c>
      <c r="D43" s="385" t="s">
        <v>1290</v>
      </c>
      <c r="E43" s="385" t="s">
        <v>158</v>
      </c>
      <c r="F43" s="385" t="s">
        <v>1485</v>
      </c>
      <c r="G43" s="385" t="s">
        <v>1485</v>
      </c>
      <c r="H43" s="385" t="s">
        <v>1485</v>
      </c>
      <c r="I43" s="385" t="s">
        <v>216</v>
      </c>
      <c r="J43" s="2109">
        <v>0</v>
      </c>
      <c r="K43" s="2109"/>
      <c r="L43" s="2109">
        <v>0</v>
      </c>
      <c r="M43" s="2109"/>
      <c r="N43" s="2109">
        <v>1</v>
      </c>
      <c r="O43" s="2109"/>
    </row>
    <row r="44" spans="1:15" ht="18" customHeight="1">
      <c r="A44" s="385">
        <v>42</v>
      </c>
      <c r="B44" s="385" t="s">
        <v>957</v>
      </c>
      <c r="C44" s="385" t="s">
        <v>968</v>
      </c>
      <c r="D44" s="385" t="s">
        <v>527</v>
      </c>
      <c r="E44" s="385" t="s">
        <v>1276</v>
      </c>
      <c r="F44" s="385" t="s">
        <v>958</v>
      </c>
      <c r="G44" s="385" t="s">
        <v>958</v>
      </c>
      <c r="H44" s="385" t="s">
        <v>1485</v>
      </c>
      <c r="I44" s="385" t="s">
        <v>959</v>
      </c>
      <c r="J44" s="2109">
        <v>1</v>
      </c>
      <c r="K44" s="2109"/>
      <c r="L44" s="2109">
        <v>2</v>
      </c>
      <c r="M44" s="2109"/>
      <c r="N44" s="2109">
        <v>0</v>
      </c>
      <c r="O44" s="2109"/>
    </row>
    <row r="45" spans="1:15" ht="18" customHeight="1">
      <c r="A45" s="385">
        <v>43</v>
      </c>
      <c r="B45" s="385" t="s">
        <v>960</v>
      </c>
      <c r="C45" s="385" t="s">
        <v>1578</v>
      </c>
      <c r="D45" s="385" t="s">
        <v>1579</v>
      </c>
      <c r="E45" s="385" t="s">
        <v>158</v>
      </c>
      <c r="F45" s="385" t="s">
        <v>1485</v>
      </c>
      <c r="G45" s="385" t="s">
        <v>1485</v>
      </c>
      <c r="H45" s="385" t="s">
        <v>1485</v>
      </c>
      <c r="I45" s="385" t="s">
        <v>682</v>
      </c>
      <c r="J45" s="2109">
        <v>0</v>
      </c>
      <c r="K45" s="2109"/>
      <c r="L45" s="2109">
        <v>0</v>
      </c>
      <c r="M45" s="2109"/>
      <c r="N45" s="2109">
        <v>1</v>
      </c>
      <c r="O45" s="2109"/>
    </row>
    <row r="46" spans="1:15" ht="18" customHeight="1">
      <c r="A46" s="385">
        <v>44</v>
      </c>
      <c r="B46" s="385" t="s">
        <v>961</v>
      </c>
      <c r="C46" s="385" t="s">
        <v>1578</v>
      </c>
      <c r="D46" s="385" t="s">
        <v>1029</v>
      </c>
      <c r="E46" s="385" t="s">
        <v>159</v>
      </c>
      <c r="F46" s="385" t="s">
        <v>1485</v>
      </c>
      <c r="G46" s="385" t="s">
        <v>1485</v>
      </c>
      <c r="H46" s="385" t="s">
        <v>1485</v>
      </c>
      <c r="I46" s="385" t="s">
        <v>1570</v>
      </c>
      <c r="J46" s="2109">
        <v>1</v>
      </c>
      <c r="K46" s="2109"/>
      <c r="L46" s="2109">
        <v>3</v>
      </c>
      <c r="M46" s="2109"/>
      <c r="N46" s="2109">
        <v>0</v>
      </c>
      <c r="O46" s="2109"/>
    </row>
    <row r="47" spans="1:15" ht="18" customHeight="1">
      <c r="A47" s="385">
        <v>45</v>
      </c>
      <c r="B47" s="385" t="s">
        <v>487</v>
      </c>
      <c r="C47" s="385" t="s">
        <v>368</v>
      </c>
      <c r="D47" s="385" t="s">
        <v>1030</v>
      </c>
      <c r="E47" s="385" t="s">
        <v>159</v>
      </c>
      <c r="F47" s="385" t="s">
        <v>1485</v>
      </c>
      <c r="G47" s="385" t="s">
        <v>1485</v>
      </c>
      <c r="H47" s="385" t="s">
        <v>1485</v>
      </c>
      <c r="I47" s="385" t="s">
        <v>1566</v>
      </c>
      <c r="J47" s="2109">
        <v>0</v>
      </c>
      <c r="K47" s="2109"/>
      <c r="L47" s="2109">
        <v>0</v>
      </c>
      <c r="M47" s="2109"/>
      <c r="N47" s="2109">
        <v>3</v>
      </c>
      <c r="O47" s="2109"/>
    </row>
    <row r="48" spans="1:15" ht="18" customHeight="1">
      <c r="A48" s="385">
        <v>46</v>
      </c>
      <c r="B48" s="385" t="s">
        <v>488</v>
      </c>
      <c r="C48" s="385" t="s">
        <v>46</v>
      </c>
      <c r="D48" s="385" t="s">
        <v>108</v>
      </c>
      <c r="E48" s="385" t="s">
        <v>1276</v>
      </c>
      <c r="F48" s="385" t="s">
        <v>958</v>
      </c>
      <c r="G48" s="385" t="s">
        <v>958</v>
      </c>
      <c r="H48" s="385" t="s">
        <v>1485</v>
      </c>
      <c r="I48" s="386">
        <v>6.9259259259259257E-2</v>
      </c>
      <c r="J48" s="2109">
        <v>1</v>
      </c>
      <c r="K48" s="2109"/>
      <c r="L48" s="2109">
        <v>1</v>
      </c>
      <c r="M48" s="2109"/>
      <c r="N48" s="2109">
        <v>0</v>
      </c>
      <c r="O48" s="2109"/>
    </row>
    <row r="49" spans="1:15" ht="18" customHeight="1">
      <c r="A49" s="385">
        <v>47</v>
      </c>
      <c r="B49" s="385" t="s">
        <v>489</v>
      </c>
      <c r="C49" s="385" t="s">
        <v>683</v>
      </c>
      <c r="D49" s="385" t="s">
        <v>839</v>
      </c>
      <c r="E49" s="385" t="s">
        <v>158</v>
      </c>
      <c r="F49" s="385" t="s">
        <v>1485</v>
      </c>
      <c r="G49" s="385" t="s">
        <v>1485</v>
      </c>
      <c r="H49" s="385" t="s">
        <v>1485</v>
      </c>
      <c r="I49" s="385" t="s">
        <v>682</v>
      </c>
      <c r="J49" s="2109">
        <v>0</v>
      </c>
      <c r="K49" s="2109"/>
      <c r="L49" s="2109">
        <v>0</v>
      </c>
      <c r="M49" s="2109"/>
      <c r="N49" s="2109">
        <v>1</v>
      </c>
      <c r="O49" s="2109"/>
    </row>
    <row r="50" spans="1:15" ht="18" customHeight="1">
      <c r="A50" s="385">
        <v>48</v>
      </c>
      <c r="B50" s="385" t="s">
        <v>1139</v>
      </c>
      <c r="C50" s="385" t="s">
        <v>1578</v>
      </c>
      <c r="D50" s="385" t="s">
        <v>751</v>
      </c>
      <c r="E50" s="385" t="s">
        <v>158</v>
      </c>
      <c r="F50" s="385" t="s">
        <v>1485</v>
      </c>
      <c r="G50" s="385" t="s">
        <v>1485</v>
      </c>
      <c r="H50" s="385" t="s">
        <v>1485</v>
      </c>
      <c r="I50" s="385" t="s">
        <v>45</v>
      </c>
      <c r="J50" s="2109">
        <v>0</v>
      </c>
      <c r="K50" s="2109"/>
      <c r="L50" s="2109">
        <v>0</v>
      </c>
      <c r="M50" s="2109"/>
      <c r="N50" s="2109">
        <v>2</v>
      </c>
      <c r="O50" s="2109"/>
    </row>
    <row r="51" spans="1:15" ht="18" customHeight="1">
      <c r="A51" s="385">
        <v>49</v>
      </c>
      <c r="B51" s="385" t="s">
        <v>1120</v>
      </c>
      <c r="C51" s="385" t="s">
        <v>368</v>
      </c>
      <c r="D51" s="385" t="s">
        <v>1030</v>
      </c>
      <c r="E51" s="385" t="s">
        <v>159</v>
      </c>
      <c r="F51" s="385" t="s">
        <v>1485</v>
      </c>
      <c r="G51" s="385" t="s">
        <v>1485</v>
      </c>
      <c r="H51" s="385" t="s">
        <v>1485</v>
      </c>
      <c r="I51" s="386">
        <v>0.11554398148148148</v>
      </c>
      <c r="J51" s="2109">
        <v>1</v>
      </c>
      <c r="K51" s="2109"/>
      <c r="L51" s="2109">
        <v>0</v>
      </c>
      <c r="M51" s="2109"/>
      <c r="N51" s="2109">
        <v>0</v>
      </c>
      <c r="O51" s="2109"/>
    </row>
    <row r="52" spans="1:15" ht="18" customHeight="1">
      <c r="A52" s="385">
        <v>50</v>
      </c>
      <c r="B52" s="385" t="s">
        <v>1121</v>
      </c>
      <c r="C52" s="385" t="s">
        <v>213</v>
      </c>
      <c r="D52" s="385" t="s">
        <v>1326</v>
      </c>
      <c r="E52" s="385" t="s">
        <v>159</v>
      </c>
      <c r="F52" s="385" t="s">
        <v>1485</v>
      </c>
      <c r="G52" s="385" t="s">
        <v>1485</v>
      </c>
      <c r="H52" s="385" t="s">
        <v>1485</v>
      </c>
      <c r="I52" s="385" t="s">
        <v>1403</v>
      </c>
      <c r="J52" s="2109">
        <v>1</v>
      </c>
      <c r="K52" s="2109"/>
      <c r="L52" s="2109">
        <v>2</v>
      </c>
      <c r="M52" s="2109"/>
      <c r="N52" s="2109">
        <v>0</v>
      </c>
      <c r="O52" s="2109"/>
    </row>
    <row r="53" spans="1:15" ht="18" customHeight="1">
      <c r="A53" s="385">
        <v>51</v>
      </c>
      <c r="B53" s="385" t="s">
        <v>1121</v>
      </c>
      <c r="C53" s="385" t="s">
        <v>213</v>
      </c>
      <c r="D53" s="385" t="s">
        <v>676</v>
      </c>
      <c r="E53" s="385" t="s">
        <v>158</v>
      </c>
      <c r="F53" s="385" t="s">
        <v>1485</v>
      </c>
      <c r="G53" s="385" t="s">
        <v>1485</v>
      </c>
      <c r="H53" s="385" t="s">
        <v>1485</v>
      </c>
      <c r="I53" s="385" t="s">
        <v>682</v>
      </c>
      <c r="J53" s="2109">
        <v>0</v>
      </c>
      <c r="K53" s="2109"/>
      <c r="L53" s="2109">
        <v>0</v>
      </c>
      <c r="M53" s="2109"/>
      <c r="N53" s="2109">
        <v>1</v>
      </c>
      <c r="O53" s="2109"/>
    </row>
    <row r="54" spans="1:15" ht="18" customHeight="1">
      <c r="A54" s="385">
        <v>52</v>
      </c>
      <c r="B54" s="385" t="s">
        <v>776</v>
      </c>
      <c r="C54" s="385" t="s">
        <v>1406</v>
      </c>
      <c r="D54" s="385" t="s">
        <v>1580</v>
      </c>
      <c r="E54" s="385" t="s">
        <v>158</v>
      </c>
      <c r="F54" s="385" t="s">
        <v>1485</v>
      </c>
      <c r="G54" s="385" t="s">
        <v>1485</v>
      </c>
      <c r="H54" s="385" t="s">
        <v>1485</v>
      </c>
      <c r="I54" s="385" t="s">
        <v>682</v>
      </c>
      <c r="J54" s="2109">
        <v>0</v>
      </c>
      <c r="K54" s="2109"/>
      <c r="L54" s="2109">
        <v>0</v>
      </c>
      <c r="M54" s="2109"/>
      <c r="N54" s="2109">
        <v>1</v>
      </c>
      <c r="O54" s="2109"/>
    </row>
    <row r="55" spans="1:15" ht="18" customHeight="1">
      <c r="A55" s="385">
        <v>53</v>
      </c>
      <c r="B55" s="385" t="s">
        <v>777</v>
      </c>
      <c r="C55" s="385" t="s">
        <v>1406</v>
      </c>
      <c r="D55" s="385" t="s">
        <v>867</v>
      </c>
      <c r="E55" s="385" t="s">
        <v>159</v>
      </c>
      <c r="F55" s="385" t="s">
        <v>1485</v>
      </c>
      <c r="G55" s="385" t="s">
        <v>1485</v>
      </c>
      <c r="H55" s="385" t="s">
        <v>1485</v>
      </c>
      <c r="I55" s="385" t="s">
        <v>752</v>
      </c>
      <c r="J55" s="2109">
        <v>0</v>
      </c>
      <c r="K55" s="2109"/>
      <c r="L55" s="2109">
        <v>0</v>
      </c>
      <c r="M55" s="2109"/>
      <c r="N55" s="2109">
        <v>2</v>
      </c>
      <c r="O55" s="2109"/>
    </row>
    <row r="56" spans="1:15" ht="18" customHeight="1">
      <c r="A56" s="385">
        <v>54</v>
      </c>
      <c r="B56" s="385" t="s">
        <v>778</v>
      </c>
      <c r="C56" s="385" t="s">
        <v>943</v>
      </c>
      <c r="D56" s="385" t="s">
        <v>1109</v>
      </c>
      <c r="E56" s="385" t="s">
        <v>159</v>
      </c>
      <c r="F56" s="385" t="s">
        <v>1485</v>
      </c>
      <c r="G56" s="385" t="s">
        <v>1485</v>
      </c>
      <c r="H56" s="385" t="s">
        <v>1485</v>
      </c>
      <c r="I56" s="385" t="s">
        <v>1570</v>
      </c>
      <c r="J56" s="2109">
        <v>1</v>
      </c>
      <c r="K56" s="2109"/>
      <c r="L56" s="2109">
        <v>1</v>
      </c>
      <c r="M56" s="2109"/>
      <c r="N56" s="2109">
        <v>0</v>
      </c>
      <c r="O56" s="2109"/>
    </row>
    <row r="57" spans="1:15" ht="18" customHeight="1">
      <c r="A57" s="385">
        <v>55</v>
      </c>
      <c r="B57" s="385" t="s">
        <v>779</v>
      </c>
      <c r="C57" s="385" t="s">
        <v>1406</v>
      </c>
      <c r="D57" s="385" t="s">
        <v>780</v>
      </c>
      <c r="E57" s="385" t="s">
        <v>158</v>
      </c>
      <c r="F57" s="385" t="s">
        <v>1485</v>
      </c>
      <c r="G57" s="385" t="s">
        <v>1485</v>
      </c>
      <c r="H57" s="385" t="s">
        <v>1485</v>
      </c>
      <c r="I57" s="385" t="s">
        <v>682</v>
      </c>
      <c r="J57" s="2109">
        <v>0</v>
      </c>
      <c r="K57" s="2109"/>
      <c r="L57" s="2109">
        <v>0</v>
      </c>
      <c r="M57" s="2109"/>
      <c r="N57" s="2109">
        <v>1</v>
      </c>
      <c r="O57" s="2109"/>
    </row>
    <row r="58" spans="1:15" ht="18" customHeight="1">
      <c r="A58" s="385">
        <v>56</v>
      </c>
      <c r="B58" s="385" t="s">
        <v>781</v>
      </c>
      <c r="C58" s="385" t="s">
        <v>1578</v>
      </c>
      <c r="D58" s="385" t="s">
        <v>751</v>
      </c>
      <c r="E58" s="385" t="s">
        <v>159</v>
      </c>
      <c r="F58" s="385" t="s">
        <v>1485</v>
      </c>
      <c r="G58" s="385" t="s">
        <v>1485</v>
      </c>
      <c r="H58" s="385" t="s">
        <v>1485</v>
      </c>
      <c r="I58" s="385" t="s">
        <v>682</v>
      </c>
      <c r="J58" s="2109">
        <v>0</v>
      </c>
      <c r="K58" s="2109"/>
      <c r="L58" s="2109">
        <v>0</v>
      </c>
      <c r="M58" s="2109"/>
      <c r="N58" s="2109">
        <v>1</v>
      </c>
      <c r="O58" s="2109"/>
    </row>
    <row r="59" spans="1:15" ht="18" customHeight="1">
      <c r="A59" s="385">
        <v>57</v>
      </c>
      <c r="B59" s="385" t="s">
        <v>743</v>
      </c>
      <c r="C59" s="385" t="s">
        <v>673</v>
      </c>
      <c r="D59" s="385" t="s">
        <v>526</v>
      </c>
      <c r="E59" s="385" t="s">
        <v>158</v>
      </c>
      <c r="F59" s="385" t="s">
        <v>1485</v>
      </c>
      <c r="G59" s="385" t="s">
        <v>1485</v>
      </c>
      <c r="H59" s="385" t="s">
        <v>1485</v>
      </c>
      <c r="I59" s="385" t="s">
        <v>216</v>
      </c>
      <c r="J59" s="2109">
        <v>0</v>
      </c>
      <c r="K59" s="2109"/>
      <c r="L59" s="2109">
        <v>0</v>
      </c>
      <c r="M59" s="2109"/>
      <c r="N59" s="2109">
        <v>1</v>
      </c>
      <c r="O59" s="2109"/>
    </row>
    <row r="60" spans="1:15" ht="18" customHeight="1">
      <c r="A60" s="385">
        <v>58</v>
      </c>
      <c r="B60" s="385" t="s">
        <v>1360</v>
      </c>
      <c r="C60" s="385" t="s">
        <v>943</v>
      </c>
      <c r="D60" s="385" t="s">
        <v>12</v>
      </c>
      <c r="E60" s="385" t="s">
        <v>158</v>
      </c>
      <c r="F60" s="385" t="s">
        <v>1485</v>
      </c>
      <c r="G60" s="385" t="s">
        <v>1485</v>
      </c>
      <c r="H60" s="385" t="s">
        <v>1485</v>
      </c>
      <c r="I60" s="385" t="s">
        <v>1405</v>
      </c>
      <c r="J60" s="2109">
        <v>0</v>
      </c>
      <c r="K60" s="2109"/>
      <c r="L60" s="2109">
        <v>0</v>
      </c>
      <c r="M60" s="2109"/>
      <c r="N60" s="2109">
        <v>1</v>
      </c>
      <c r="O60" s="2109"/>
    </row>
    <row r="61" spans="1:15" ht="18" customHeight="1">
      <c r="A61" s="385">
        <v>59</v>
      </c>
      <c r="B61" s="385" t="s">
        <v>1361</v>
      </c>
      <c r="C61" s="385" t="s">
        <v>1576</v>
      </c>
      <c r="D61" s="385" t="s">
        <v>1577</v>
      </c>
      <c r="E61" s="385" t="s">
        <v>159</v>
      </c>
      <c r="F61" s="385" t="s">
        <v>1485</v>
      </c>
      <c r="G61" s="385" t="s">
        <v>1485</v>
      </c>
      <c r="H61" s="385" t="s">
        <v>1485</v>
      </c>
      <c r="I61" s="385" t="s">
        <v>677</v>
      </c>
      <c r="J61" s="2109">
        <v>0</v>
      </c>
      <c r="K61" s="2109"/>
      <c r="L61" s="2109">
        <v>0</v>
      </c>
      <c r="M61" s="2109"/>
      <c r="N61" s="2109">
        <v>1</v>
      </c>
      <c r="O61" s="2109"/>
    </row>
    <row r="62" spans="1:15" ht="18" customHeight="1">
      <c r="A62" s="385">
        <v>60</v>
      </c>
      <c r="B62" s="385" t="s">
        <v>1362</v>
      </c>
      <c r="C62" s="385" t="s">
        <v>213</v>
      </c>
      <c r="D62" s="385" t="s">
        <v>676</v>
      </c>
      <c r="E62" s="385" t="s">
        <v>158</v>
      </c>
      <c r="F62" s="385" t="s">
        <v>1485</v>
      </c>
      <c r="G62" s="385" t="s">
        <v>1485</v>
      </c>
      <c r="H62" s="385" t="s">
        <v>1485</v>
      </c>
      <c r="I62" s="385" t="s">
        <v>682</v>
      </c>
      <c r="J62" s="2109">
        <v>0</v>
      </c>
      <c r="K62" s="2109"/>
      <c r="L62" s="2109">
        <v>0</v>
      </c>
      <c r="M62" s="2109"/>
      <c r="N62" s="2109">
        <v>1</v>
      </c>
      <c r="O62" s="2109"/>
    </row>
    <row r="63" spans="1:15" ht="18" customHeight="1">
      <c r="A63" s="385">
        <v>61</v>
      </c>
      <c r="B63" s="385" t="s">
        <v>1363</v>
      </c>
      <c r="C63" s="385" t="s">
        <v>943</v>
      </c>
      <c r="D63" s="385" t="s">
        <v>1575</v>
      </c>
      <c r="E63" s="385" t="s">
        <v>159</v>
      </c>
      <c r="F63" s="385" t="s">
        <v>1485</v>
      </c>
      <c r="G63" s="385" t="s">
        <v>1485</v>
      </c>
      <c r="H63" s="385" t="s">
        <v>1485</v>
      </c>
      <c r="I63" s="385" t="s">
        <v>682</v>
      </c>
      <c r="J63" s="2109">
        <v>0</v>
      </c>
      <c r="K63" s="2109"/>
      <c r="L63" s="2109">
        <v>0</v>
      </c>
      <c r="M63" s="2109"/>
      <c r="N63" s="2109">
        <v>1</v>
      </c>
      <c r="O63" s="2109"/>
    </row>
    <row r="64" spans="1:15" ht="18" customHeight="1">
      <c r="A64" s="385">
        <v>62</v>
      </c>
      <c r="B64" s="385" t="s">
        <v>1364</v>
      </c>
      <c r="C64" s="385" t="s">
        <v>213</v>
      </c>
      <c r="D64" s="385" t="s">
        <v>676</v>
      </c>
      <c r="E64" s="385" t="s">
        <v>158</v>
      </c>
      <c r="F64" s="385" t="s">
        <v>1485</v>
      </c>
      <c r="G64" s="385" t="s">
        <v>1485</v>
      </c>
      <c r="H64" s="385" t="s">
        <v>1485</v>
      </c>
      <c r="I64" s="385" t="s">
        <v>677</v>
      </c>
      <c r="J64" s="2109">
        <v>0</v>
      </c>
      <c r="K64" s="2109"/>
      <c r="L64" s="2109">
        <v>0</v>
      </c>
      <c r="M64" s="2109"/>
      <c r="N64" s="2109">
        <v>1</v>
      </c>
      <c r="O64" s="2109"/>
    </row>
    <row r="65" spans="1:15" ht="18" customHeight="1">
      <c r="A65" s="385">
        <v>63</v>
      </c>
      <c r="B65" s="385" t="s">
        <v>1085</v>
      </c>
      <c r="C65" s="385" t="s">
        <v>1578</v>
      </c>
      <c r="D65" s="385" t="s">
        <v>1579</v>
      </c>
      <c r="E65" s="385" t="s">
        <v>158</v>
      </c>
      <c r="F65" s="385" t="s">
        <v>1485</v>
      </c>
      <c r="G65" s="385" t="s">
        <v>1485</v>
      </c>
      <c r="H65" s="385" t="s">
        <v>1485</v>
      </c>
      <c r="I65" s="385" t="s">
        <v>682</v>
      </c>
      <c r="J65" s="2109">
        <v>0</v>
      </c>
      <c r="K65" s="2109"/>
      <c r="L65" s="2109">
        <v>0</v>
      </c>
      <c r="M65" s="2109"/>
      <c r="N65" s="2109">
        <v>1</v>
      </c>
      <c r="O65" s="2109"/>
    </row>
    <row r="66" spans="1:15" ht="18" customHeight="1">
      <c r="A66" s="385">
        <v>64</v>
      </c>
      <c r="B66" s="385" t="s">
        <v>1086</v>
      </c>
      <c r="C66" s="385" t="s">
        <v>680</v>
      </c>
      <c r="D66" s="385" t="s">
        <v>1386</v>
      </c>
      <c r="E66" s="385" t="s">
        <v>158</v>
      </c>
      <c r="F66" s="385" t="s">
        <v>1485</v>
      </c>
      <c r="G66" s="385" t="s">
        <v>1485</v>
      </c>
      <c r="H66" s="385" t="s">
        <v>1485</v>
      </c>
      <c r="I66" s="385" t="s">
        <v>682</v>
      </c>
      <c r="J66" s="2109">
        <v>0</v>
      </c>
      <c r="K66" s="2109"/>
      <c r="L66" s="2109">
        <v>0</v>
      </c>
      <c r="M66" s="2109"/>
      <c r="N66" s="2109">
        <v>1</v>
      </c>
      <c r="O66" s="2109"/>
    </row>
    <row r="67" spans="1:15" ht="18" customHeight="1">
      <c r="A67" s="385">
        <v>65</v>
      </c>
      <c r="B67" s="385" t="s">
        <v>897</v>
      </c>
      <c r="C67" s="385" t="s">
        <v>1157</v>
      </c>
      <c r="D67" s="385" t="s">
        <v>1291</v>
      </c>
      <c r="E67" s="385" t="s">
        <v>158</v>
      </c>
      <c r="F67" s="385" t="s">
        <v>1485</v>
      </c>
      <c r="G67" s="385" t="s">
        <v>1485</v>
      </c>
      <c r="H67" s="385" t="s">
        <v>1485</v>
      </c>
      <c r="I67" s="385" t="s">
        <v>216</v>
      </c>
      <c r="J67" s="2109">
        <v>0</v>
      </c>
      <c r="K67" s="2109"/>
      <c r="L67" s="2109">
        <v>0</v>
      </c>
      <c r="M67" s="2109"/>
      <c r="N67" s="2109">
        <v>1</v>
      </c>
      <c r="O67" s="2109"/>
    </row>
    <row r="68" spans="1:15" ht="18" customHeight="1">
      <c r="A68" s="385">
        <v>66</v>
      </c>
      <c r="B68" s="385" t="s">
        <v>898</v>
      </c>
      <c r="C68" s="385" t="s">
        <v>673</v>
      </c>
      <c r="D68" s="385" t="s">
        <v>629</v>
      </c>
      <c r="E68" s="385" t="s">
        <v>159</v>
      </c>
      <c r="F68" s="385" t="s">
        <v>1485</v>
      </c>
      <c r="G68" s="385" t="s">
        <v>1485</v>
      </c>
      <c r="H68" s="385" t="s">
        <v>1485</v>
      </c>
      <c r="I68" s="385" t="s">
        <v>216</v>
      </c>
      <c r="J68" s="2109">
        <v>0</v>
      </c>
      <c r="K68" s="2109"/>
      <c r="L68" s="2109">
        <v>0</v>
      </c>
      <c r="M68" s="2109"/>
      <c r="N68" s="2109">
        <v>1</v>
      </c>
      <c r="O68" s="2109"/>
    </row>
    <row r="69" spans="1:15" ht="18" customHeight="1">
      <c r="A69" s="385">
        <v>67</v>
      </c>
      <c r="B69" s="385" t="s">
        <v>327</v>
      </c>
      <c r="C69" s="385" t="s">
        <v>673</v>
      </c>
      <c r="D69" s="385" t="s">
        <v>674</v>
      </c>
      <c r="E69" s="385" t="s">
        <v>159</v>
      </c>
      <c r="F69" s="385" t="s">
        <v>1485</v>
      </c>
      <c r="G69" s="385" t="s">
        <v>1485</v>
      </c>
      <c r="H69" s="385" t="s">
        <v>1485</v>
      </c>
      <c r="I69" s="385" t="s">
        <v>682</v>
      </c>
      <c r="J69" s="2109">
        <v>0</v>
      </c>
      <c r="K69" s="2109"/>
      <c r="L69" s="2109">
        <v>0</v>
      </c>
      <c r="M69" s="2109"/>
      <c r="N69" s="2109">
        <v>1</v>
      </c>
      <c r="O69" s="2109"/>
    </row>
    <row r="70" spans="1:15" ht="18" customHeight="1">
      <c r="A70" s="385">
        <v>68</v>
      </c>
      <c r="B70" s="385" t="s">
        <v>328</v>
      </c>
      <c r="C70" s="385" t="s">
        <v>968</v>
      </c>
      <c r="D70" s="385" t="s">
        <v>527</v>
      </c>
      <c r="E70" s="385" t="s">
        <v>1276</v>
      </c>
      <c r="F70" s="385" t="s">
        <v>958</v>
      </c>
      <c r="G70" s="385" t="s">
        <v>958</v>
      </c>
      <c r="H70" s="385" t="s">
        <v>1485</v>
      </c>
      <c r="I70" s="385" t="s">
        <v>329</v>
      </c>
      <c r="J70" s="2109">
        <v>1</v>
      </c>
      <c r="K70" s="2109"/>
      <c r="L70" s="2109">
        <v>0</v>
      </c>
      <c r="M70" s="2109"/>
      <c r="N70" s="2109">
        <v>0</v>
      </c>
      <c r="O70" s="2109"/>
    </row>
    <row r="71" spans="1:15" ht="18" customHeight="1">
      <c r="A71" s="385">
        <v>69</v>
      </c>
      <c r="B71" s="385" t="s">
        <v>1344</v>
      </c>
      <c r="C71" s="385" t="s">
        <v>680</v>
      </c>
      <c r="D71" s="385" t="s">
        <v>760</v>
      </c>
      <c r="E71" s="385" t="s">
        <v>158</v>
      </c>
      <c r="F71" s="385" t="s">
        <v>1485</v>
      </c>
      <c r="G71" s="385" t="s">
        <v>1485</v>
      </c>
      <c r="H71" s="385" t="s">
        <v>1485</v>
      </c>
      <c r="I71" s="385" t="s">
        <v>216</v>
      </c>
      <c r="J71" s="2109">
        <v>0</v>
      </c>
      <c r="K71" s="2109"/>
      <c r="L71" s="2109">
        <v>0</v>
      </c>
      <c r="M71" s="2109"/>
      <c r="N71" s="2109">
        <v>1</v>
      </c>
      <c r="O71" s="2109"/>
    </row>
    <row r="72" spans="1:15" ht="18" customHeight="1">
      <c r="A72" s="385">
        <v>70</v>
      </c>
      <c r="B72" s="385" t="s">
        <v>1345</v>
      </c>
      <c r="C72" s="385" t="s">
        <v>678</v>
      </c>
      <c r="D72" s="385" t="s">
        <v>679</v>
      </c>
      <c r="E72" s="385" t="s">
        <v>1276</v>
      </c>
      <c r="F72" s="385" t="s">
        <v>958</v>
      </c>
      <c r="G72" s="385" t="s">
        <v>958</v>
      </c>
      <c r="H72" s="385" t="s">
        <v>1485</v>
      </c>
      <c r="I72" s="386">
        <v>8.7476851851851847E-2</v>
      </c>
      <c r="J72" s="2109">
        <v>1</v>
      </c>
      <c r="K72" s="2109"/>
      <c r="L72" s="2109">
        <v>3</v>
      </c>
      <c r="M72" s="2109"/>
      <c r="N72" s="2109">
        <v>0</v>
      </c>
      <c r="O72" s="2109"/>
    </row>
    <row r="73" spans="1:15" ht="18" customHeight="1">
      <c r="A73" s="385">
        <v>71</v>
      </c>
      <c r="B73" s="385" t="s">
        <v>1346</v>
      </c>
      <c r="C73" s="385" t="s">
        <v>683</v>
      </c>
      <c r="D73" s="385" t="s">
        <v>942</v>
      </c>
      <c r="E73" s="385" t="s">
        <v>159</v>
      </c>
      <c r="F73" s="385" t="s">
        <v>1485</v>
      </c>
      <c r="G73" s="385" t="s">
        <v>1485</v>
      </c>
      <c r="H73" s="385" t="s">
        <v>1485</v>
      </c>
      <c r="I73" s="385" t="s">
        <v>682</v>
      </c>
      <c r="J73" s="2109">
        <v>0</v>
      </c>
      <c r="K73" s="2109"/>
      <c r="L73" s="2109">
        <v>0</v>
      </c>
      <c r="M73" s="2109"/>
      <c r="N73" s="2109">
        <v>1</v>
      </c>
      <c r="O73" s="2109"/>
    </row>
    <row r="74" spans="1:15" ht="18" customHeight="1">
      <c r="A74" s="385">
        <v>72</v>
      </c>
      <c r="B74" s="385" t="s">
        <v>1413</v>
      </c>
      <c r="C74" s="385" t="s">
        <v>680</v>
      </c>
      <c r="D74" s="385" t="s">
        <v>760</v>
      </c>
      <c r="E74" s="385" t="s">
        <v>158</v>
      </c>
      <c r="F74" s="385" t="s">
        <v>1485</v>
      </c>
      <c r="G74" s="385" t="s">
        <v>1485</v>
      </c>
      <c r="H74" s="385" t="s">
        <v>1485</v>
      </c>
      <c r="I74" s="385" t="s">
        <v>682</v>
      </c>
      <c r="J74" s="2109">
        <v>0</v>
      </c>
      <c r="K74" s="2109"/>
      <c r="L74" s="2109">
        <v>0</v>
      </c>
      <c r="M74" s="2109"/>
      <c r="N74" s="2109">
        <v>1</v>
      </c>
      <c r="O74" s="2109"/>
    </row>
    <row r="75" spans="1:15" ht="18" customHeight="1">
      <c r="A75" s="385">
        <v>73</v>
      </c>
      <c r="B75" s="385" t="s">
        <v>1414</v>
      </c>
      <c r="C75" s="385" t="s">
        <v>943</v>
      </c>
      <c r="D75" s="385" t="s">
        <v>1463</v>
      </c>
      <c r="E75" s="385" t="s">
        <v>158</v>
      </c>
      <c r="F75" s="385" t="s">
        <v>1485</v>
      </c>
      <c r="G75" s="385" t="s">
        <v>1485</v>
      </c>
      <c r="H75" s="385" t="s">
        <v>1485</v>
      </c>
      <c r="I75" s="385" t="s">
        <v>216</v>
      </c>
      <c r="J75" s="2109">
        <v>0</v>
      </c>
      <c r="K75" s="2109"/>
      <c r="L75" s="2109">
        <v>0</v>
      </c>
      <c r="M75" s="2109"/>
      <c r="N75" s="2109">
        <v>1</v>
      </c>
      <c r="O75" s="2109"/>
    </row>
    <row r="76" spans="1:15" ht="18" customHeight="1">
      <c r="A76" s="385">
        <v>74</v>
      </c>
      <c r="B76" s="385" t="s">
        <v>1252</v>
      </c>
      <c r="C76" s="385" t="s">
        <v>680</v>
      </c>
      <c r="D76" s="385" t="s">
        <v>760</v>
      </c>
      <c r="E76" s="385" t="s">
        <v>158</v>
      </c>
      <c r="F76" s="385" t="s">
        <v>1485</v>
      </c>
      <c r="G76" s="385" t="s">
        <v>1485</v>
      </c>
      <c r="H76" s="385" t="s">
        <v>1485</v>
      </c>
      <c r="I76" s="385" t="s">
        <v>1253</v>
      </c>
      <c r="J76" s="2109">
        <v>1</v>
      </c>
      <c r="K76" s="2109"/>
      <c r="L76" s="2109">
        <v>0</v>
      </c>
      <c r="M76" s="2109"/>
      <c r="N76" s="2109">
        <v>0</v>
      </c>
      <c r="O76" s="2109"/>
    </row>
    <row r="77" spans="1:15" ht="18" customHeight="1">
      <c r="A77" s="385">
        <v>75</v>
      </c>
      <c r="B77" s="385" t="s">
        <v>1252</v>
      </c>
      <c r="C77" s="385" t="s">
        <v>673</v>
      </c>
      <c r="D77" s="385" t="s">
        <v>868</v>
      </c>
      <c r="E77" s="385" t="s">
        <v>158</v>
      </c>
      <c r="F77" s="385" t="s">
        <v>1485</v>
      </c>
      <c r="G77" s="385" t="s">
        <v>1485</v>
      </c>
      <c r="H77" s="385" t="s">
        <v>1485</v>
      </c>
      <c r="I77" s="385" t="s">
        <v>682</v>
      </c>
      <c r="J77" s="2109">
        <v>0</v>
      </c>
      <c r="K77" s="2109"/>
      <c r="L77" s="2109">
        <v>0</v>
      </c>
      <c r="M77" s="2109"/>
      <c r="N77" s="2109">
        <v>1</v>
      </c>
      <c r="O77" s="2109"/>
    </row>
    <row r="78" spans="1:15" ht="18" customHeight="1">
      <c r="A78" s="385">
        <v>76</v>
      </c>
      <c r="B78" s="385" t="s">
        <v>1254</v>
      </c>
      <c r="C78" s="385" t="s">
        <v>1576</v>
      </c>
      <c r="D78" s="385" t="s">
        <v>1577</v>
      </c>
      <c r="E78" s="385" t="s">
        <v>159</v>
      </c>
      <c r="F78" s="385" t="s">
        <v>1485</v>
      </c>
      <c r="G78" s="385" t="s">
        <v>1485</v>
      </c>
      <c r="H78" s="385" t="s">
        <v>1485</v>
      </c>
      <c r="I78" s="385" t="s">
        <v>216</v>
      </c>
      <c r="J78" s="2109">
        <v>0</v>
      </c>
      <c r="K78" s="2109"/>
      <c r="L78" s="2109">
        <v>0</v>
      </c>
      <c r="M78" s="2109"/>
      <c r="N78" s="2109">
        <v>1</v>
      </c>
      <c r="O78" s="2109"/>
    </row>
    <row r="79" spans="1:15" ht="18" customHeight="1">
      <c r="A79" s="385">
        <v>77</v>
      </c>
      <c r="B79" s="385" t="s">
        <v>1277</v>
      </c>
      <c r="C79" s="385" t="s">
        <v>680</v>
      </c>
      <c r="D79" s="385" t="s">
        <v>1278</v>
      </c>
      <c r="E79" s="385" t="s">
        <v>158</v>
      </c>
      <c r="F79" s="385" t="s">
        <v>1485</v>
      </c>
      <c r="G79" s="385" t="s">
        <v>1485</v>
      </c>
      <c r="H79" s="385" t="s">
        <v>1485</v>
      </c>
      <c r="I79" s="385" t="s">
        <v>216</v>
      </c>
      <c r="J79" s="2109">
        <v>0</v>
      </c>
      <c r="K79" s="2109"/>
      <c r="L79" s="2109">
        <v>0</v>
      </c>
      <c r="M79" s="2109"/>
      <c r="N79" s="2109">
        <v>1</v>
      </c>
      <c r="O79" s="2109"/>
    </row>
    <row r="80" spans="1:15" ht="18" customHeight="1">
      <c r="A80" s="385">
        <v>78</v>
      </c>
      <c r="B80" s="385" t="s">
        <v>257</v>
      </c>
      <c r="C80" s="385" t="s">
        <v>368</v>
      </c>
      <c r="D80" s="385" t="s">
        <v>542</v>
      </c>
      <c r="E80" s="385" t="s">
        <v>159</v>
      </c>
      <c r="F80" s="385" t="s">
        <v>1485</v>
      </c>
      <c r="G80" s="385" t="s">
        <v>1485</v>
      </c>
      <c r="H80" s="385" t="s">
        <v>1485</v>
      </c>
      <c r="I80" s="385" t="s">
        <v>677</v>
      </c>
      <c r="J80" s="2109">
        <v>0</v>
      </c>
      <c r="K80" s="2109"/>
      <c r="L80" s="2109">
        <v>0</v>
      </c>
      <c r="M80" s="2109"/>
      <c r="N80" s="2109">
        <v>1</v>
      </c>
      <c r="O80" s="2109"/>
    </row>
    <row r="81" spans="1:15" ht="18" customHeight="1">
      <c r="A81" s="385">
        <v>79</v>
      </c>
      <c r="B81" s="385" t="s">
        <v>558</v>
      </c>
      <c r="C81" s="385" t="s">
        <v>1406</v>
      </c>
      <c r="D81" s="385" t="s">
        <v>559</v>
      </c>
      <c r="E81" s="385" t="s">
        <v>158</v>
      </c>
      <c r="F81" s="385" t="s">
        <v>1485</v>
      </c>
      <c r="G81" s="385" t="s">
        <v>1485</v>
      </c>
      <c r="H81" s="385" t="s">
        <v>1485</v>
      </c>
      <c r="I81" s="385" t="s">
        <v>1405</v>
      </c>
      <c r="J81" s="2109">
        <v>0</v>
      </c>
      <c r="K81" s="2109"/>
      <c r="L81" s="2109">
        <v>0</v>
      </c>
      <c r="M81" s="2109"/>
      <c r="N81" s="2109">
        <v>1</v>
      </c>
      <c r="O81" s="2109"/>
    </row>
    <row r="82" spans="1:15" ht="18" customHeight="1">
      <c r="A82" s="385">
        <v>80</v>
      </c>
      <c r="B82" s="385" t="s">
        <v>808</v>
      </c>
      <c r="C82" s="385" t="s">
        <v>673</v>
      </c>
      <c r="D82" s="385" t="s">
        <v>868</v>
      </c>
      <c r="E82" s="385" t="s">
        <v>1276</v>
      </c>
      <c r="F82" s="385" t="s">
        <v>958</v>
      </c>
      <c r="G82" s="385" t="s">
        <v>958</v>
      </c>
      <c r="H82" s="385" t="s">
        <v>1485</v>
      </c>
      <c r="I82" s="385" t="s">
        <v>682</v>
      </c>
      <c r="J82" s="2109">
        <v>0</v>
      </c>
      <c r="K82" s="2109"/>
      <c r="L82" s="2109">
        <v>0</v>
      </c>
      <c r="M82" s="2109"/>
      <c r="N82" s="2109">
        <v>1</v>
      </c>
      <c r="O82" s="2109"/>
    </row>
    <row r="83" spans="1:15" ht="18" customHeight="1">
      <c r="A83" s="385">
        <v>81</v>
      </c>
      <c r="B83" s="385" t="s">
        <v>352</v>
      </c>
      <c r="C83" s="385" t="s">
        <v>1569</v>
      </c>
      <c r="D83" s="385" t="s">
        <v>353</v>
      </c>
      <c r="E83" s="385" t="s">
        <v>158</v>
      </c>
      <c r="F83" s="385" t="s">
        <v>1485</v>
      </c>
      <c r="G83" s="385" t="s">
        <v>1485</v>
      </c>
      <c r="H83" s="385" t="s">
        <v>1485</v>
      </c>
      <c r="I83" s="385" t="s">
        <v>1405</v>
      </c>
      <c r="J83" s="2109">
        <v>0</v>
      </c>
      <c r="K83" s="2109"/>
      <c r="L83" s="2109">
        <v>0</v>
      </c>
      <c r="M83" s="2109"/>
      <c r="N83" s="2109">
        <v>1</v>
      </c>
      <c r="O83" s="2109"/>
    </row>
    <row r="84" spans="1:15" ht="18" customHeight="1">
      <c r="A84" s="385">
        <v>82</v>
      </c>
      <c r="B84" s="385" t="s">
        <v>354</v>
      </c>
      <c r="C84" s="385" t="s">
        <v>943</v>
      </c>
      <c r="D84" s="385" t="s">
        <v>520</v>
      </c>
      <c r="E84" s="385" t="s">
        <v>1276</v>
      </c>
      <c r="F84" s="385" t="s">
        <v>958</v>
      </c>
      <c r="G84" s="385" t="s">
        <v>958</v>
      </c>
      <c r="H84" s="385" t="s">
        <v>1485</v>
      </c>
      <c r="I84" s="385" t="s">
        <v>682</v>
      </c>
      <c r="J84" s="2109">
        <v>0</v>
      </c>
      <c r="K84" s="2109"/>
      <c r="L84" s="2109">
        <v>0</v>
      </c>
      <c r="M84" s="2109"/>
      <c r="N84" s="2109">
        <v>1</v>
      </c>
      <c r="O84" s="2109"/>
    </row>
    <row r="85" spans="1:15" ht="18" customHeight="1">
      <c r="A85" s="385">
        <v>83</v>
      </c>
      <c r="B85" s="385" t="s">
        <v>521</v>
      </c>
      <c r="C85" s="385" t="s">
        <v>683</v>
      </c>
      <c r="D85" s="385" t="s">
        <v>942</v>
      </c>
      <c r="E85" s="385" t="s">
        <v>159</v>
      </c>
      <c r="F85" s="385" t="s">
        <v>1485</v>
      </c>
      <c r="G85" s="385" t="s">
        <v>1485</v>
      </c>
      <c r="H85" s="385" t="s">
        <v>1485</v>
      </c>
      <c r="I85" s="385" t="s">
        <v>682</v>
      </c>
      <c r="J85" s="2109">
        <v>0</v>
      </c>
      <c r="K85" s="2109"/>
      <c r="L85" s="2109">
        <v>0</v>
      </c>
      <c r="M85" s="2109"/>
      <c r="N85" s="2109">
        <v>1</v>
      </c>
      <c r="O85" s="2109"/>
    </row>
    <row r="86" spans="1:15" ht="18" customHeight="1">
      <c r="A86" s="385">
        <v>84</v>
      </c>
      <c r="B86" s="385" t="s">
        <v>522</v>
      </c>
      <c r="C86" s="385" t="s">
        <v>683</v>
      </c>
      <c r="D86" s="385" t="s">
        <v>840</v>
      </c>
      <c r="E86" s="385" t="s">
        <v>159</v>
      </c>
      <c r="F86" s="385" t="s">
        <v>1485</v>
      </c>
      <c r="G86" s="385" t="s">
        <v>1485</v>
      </c>
      <c r="H86" s="385" t="s">
        <v>1485</v>
      </c>
      <c r="I86" s="385" t="s">
        <v>216</v>
      </c>
      <c r="J86" s="2109">
        <v>0</v>
      </c>
      <c r="K86" s="2109"/>
      <c r="L86" s="2109">
        <v>0</v>
      </c>
      <c r="M86" s="2109"/>
      <c r="N86" s="2109">
        <v>1</v>
      </c>
      <c r="O86" s="2109"/>
    </row>
    <row r="87" spans="1:15" ht="18" customHeight="1">
      <c r="A87" s="385">
        <v>85</v>
      </c>
      <c r="B87" s="385" t="s">
        <v>523</v>
      </c>
      <c r="C87" s="385" t="s">
        <v>1578</v>
      </c>
      <c r="D87" s="385" t="s">
        <v>1579</v>
      </c>
      <c r="E87" s="385" t="s">
        <v>158</v>
      </c>
      <c r="F87" s="385" t="s">
        <v>1485</v>
      </c>
      <c r="G87" s="385" t="s">
        <v>1485</v>
      </c>
      <c r="H87" s="385" t="s">
        <v>1485</v>
      </c>
      <c r="I87" s="385" t="s">
        <v>682</v>
      </c>
      <c r="J87" s="2109">
        <v>0</v>
      </c>
      <c r="K87" s="2109"/>
      <c r="L87" s="2109">
        <v>0</v>
      </c>
      <c r="M87" s="2109"/>
      <c r="N87" s="2109">
        <v>1</v>
      </c>
      <c r="O87" s="2109"/>
    </row>
    <row r="88" spans="1:15" ht="18" customHeight="1">
      <c r="A88" s="385">
        <v>86</v>
      </c>
      <c r="B88" s="385" t="s">
        <v>524</v>
      </c>
      <c r="C88" s="385" t="s">
        <v>673</v>
      </c>
      <c r="D88" s="385" t="s">
        <v>525</v>
      </c>
      <c r="E88" s="385" t="s">
        <v>159</v>
      </c>
      <c r="F88" s="385" t="s">
        <v>1485</v>
      </c>
      <c r="G88" s="385" t="s">
        <v>1485</v>
      </c>
      <c r="H88" s="385" t="s">
        <v>1485</v>
      </c>
      <c r="I88" s="385" t="s">
        <v>682</v>
      </c>
      <c r="J88" s="2109">
        <v>0</v>
      </c>
      <c r="K88" s="2109"/>
      <c r="L88" s="2109">
        <v>0</v>
      </c>
      <c r="M88" s="2109"/>
      <c r="N88" s="2109">
        <v>1</v>
      </c>
      <c r="O88" s="2109"/>
    </row>
    <row r="89" spans="1:15" ht="18" customHeight="1">
      <c r="A89" s="385">
        <v>87</v>
      </c>
      <c r="B89" s="385" t="s">
        <v>705</v>
      </c>
      <c r="C89" s="385" t="s">
        <v>678</v>
      </c>
      <c r="D89" s="385" t="s">
        <v>44</v>
      </c>
      <c r="E89" s="385" t="s">
        <v>158</v>
      </c>
      <c r="F89" s="385" t="s">
        <v>1485</v>
      </c>
      <c r="G89" s="385" t="s">
        <v>1485</v>
      </c>
      <c r="H89" s="385" t="s">
        <v>1485</v>
      </c>
      <c r="I89" s="385" t="s">
        <v>682</v>
      </c>
      <c r="J89" s="2109">
        <v>0</v>
      </c>
      <c r="K89" s="2109"/>
      <c r="L89" s="2109">
        <v>0</v>
      </c>
      <c r="M89" s="2109"/>
      <c r="N89" s="2109">
        <v>1</v>
      </c>
      <c r="O89" s="2109"/>
    </row>
    <row r="90" spans="1:15" ht="18" customHeight="1">
      <c r="A90" s="385">
        <v>88</v>
      </c>
      <c r="B90" s="385" t="s">
        <v>706</v>
      </c>
      <c r="C90" s="385" t="s">
        <v>673</v>
      </c>
      <c r="D90" s="385" t="s">
        <v>525</v>
      </c>
      <c r="E90" s="385" t="s">
        <v>159</v>
      </c>
      <c r="F90" s="385" t="s">
        <v>1485</v>
      </c>
      <c r="G90" s="385" t="s">
        <v>1485</v>
      </c>
      <c r="H90" s="385" t="s">
        <v>1485</v>
      </c>
      <c r="I90" s="385" t="s">
        <v>682</v>
      </c>
      <c r="J90" s="2109">
        <v>0</v>
      </c>
      <c r="K90" s="2109"/>
      <c r="L90" s="2109">
        <v>0</v>
      </c>
      <c r="M90" s="2109"/>
      <c r="N90" s="2109">
        <v>1</v>
      </c>
      <c r="O90" s="2109"/>
    </row>
    <row r="91" spans="1:15" ht="18" customHeight="1">
      <c r="A91" s="385">
        <v>89</v>
      </c>
      <c r="B91" s="385" t="s">
        <v>707</v>
      </c>
      <c r="C91" s="385" t="s">
        <v>1406</v>
      </c>
      <c r="D91" s="385" t="s">
        <v>1571</v>
      </c>
      <c r="E91" s="385" t="s">
        <v>158</v>
      </c>
      <c r="F91" s="385" t="s">
        <v>1485</v>
      </c>
      <c r="G91" s="385" t="s">
        <v>1485</v>
      </c>
      <c r="H91" s="385" t="s">
        <v>1485</v>
      </c>
      <c r="I91" s="385" t="s">
        <v>682</v>
      </c>
      <c r="J91" s="2109">
        <v>0</v>
      </c>
      <c r="K91" s="2109"/>
      <c r="L91" s="2109">
        <v>0</v>
      </c>
      <c r="M91" s="2109"/>
      <c r="N91" s="2109">
        <v>1</v>
      </c>
      <c r="O91" s="2109"/>
    </row>
    <row r="92" spans="1:15" ht="18" customHeight="1">
      <c r="A92" s="385">
        <v>90</v>
      </c>
      <c r="B92" s="385" t="s">
        <v>708</v>
      </c>
      <c r="C92" s="385" t="s">
        <v>673</v>
      </c>
      <c r="D92" s="385" t="s">
        <v>674</v>
      </c>
      <c r="E92" s="385" t="s">
        <v>159</v>
      </c>
      <c r="F92" s="385" t="s">
        <v>1485</v>
      </c>
      <c r="G92" s="385" t="s">
        <v>1485</v>
      </c>
      <c r="H92" s="385" t="s">
        <v>1485</v>
      </c>
      <c r="I92" s="385" t="s">
        <v>216</v>
      </c>
      <c r="J92" s="2109">
        <v>0</v>
      </c>
      <c r="K92" s="2109"/>
      <c r="L92" s="2109">
        <v>0</v>
      </c>
      <c r="M92" s="2109"/>
      <c r="N92" s="2109">
        <v>1</v>
      </c>
      <c r="O92" s="2109"/>
    </row>
    <row r="93" spans="1:15" ht="18" customHeight="1">
      <c r="A93" s="385">
        <v>91</v>
      </c>
      <c r="B93" s="385" t="s">
        <v>709</v>
      </c>
      <c r="C93" s="385" t="s">
        <v>1157</v>
      </c>
      <c r="D93" s="385" t="s">
        <v>1223</v>
      </c>
      <c r="E93" s="385" t="s">
        <v>1276</v>
      </c>
      <c r="F93" s="385" t="s">
        <v>958</v>
      </c>
      <c r="G93" s="385" t="s">
        <v>958</v>
      </c>
      <c r="H93" s="385" t="s">
        <v>1485</v>
      </c>
      <c r="I93" s="385" t="s">
        <v>682</v>
      </c>
      <c r="J93" s="2109">
        <v>0</v>
      </c>
      <c r="K93" s="2109"/>
      <c r="L93" s="2109">
        <v>0</v>
      </c>
      <c r="M93" s="2109"/>
      <c r="N93" s="2109">
        <v>1</v>
      </c>
      <c r="O93" s="2109"/>
    </row>
    <row r="94" spans="1:15" ht="18" customHeight="1">
      <c r="A94" s="385">
        <v>92</v>
      </c>
      <c r="B94" s="385" t="s">
        <v>111</v>
      </c>
      <c r="C94" s="385" t="s">
        <v>1275</v>
      </c>
      <c r="D94" s="385" t="s">
        <v>348</v>
      </c>
      <c r="E94" s="385" t="s">
        <v>159</v>
      </c>
      <c r="F94" s="385" t="s">
        <v>1485</v>
      </c>
      <c r="G94" s="385" t="s">
        <v>1485</v>
      </c>
      <c r="H94" s="385" t="s">
        <v>1485</v>
      </c>
      <c r="I94" s="385" t="s">
        <v>969</v>
      </c>
      <c r="J94" s="2109">
        <v>0</v>
      </c>
      <c r="K94" s="2109"/>
      <c r="L94" s="2109">
        <v>0</v>
      </c>
      <c r="M94" s="2109"/>
      <c r="N94" s="2109">
        <v>1</v>
      </c>
      <c r="O94" s="2109"/>
    </row>
    <row r="95" spans="1:15" ht="18" customHeight="1">
      <c r="A95" s="385">
        <v>93</v>
      </c>
      <c r="B95" s="385" t="s">
        <v>349</v>
      </c>
      <c r="C95" s="385" t="s">
        <v>678</v>
      </c>
      <c r="D95" s="385" t="s">
        <v>350</v>
      </c>
      <c r="E95" s="385" t="s">
        <v>158</v>
      </c>
      <c r="F95" s="385" t="s">
        <v>1485</v>
      </c>
      <c r="G95" s="385" t="s">
        <v>1485</v>
      </c>
      <c r="H95" s="385" t="s">
        <v>1485</v>
      </c>
      <c r="I95" s="385" t="s">
        <v>216</v>
      </c>
      <c r="J95" s="2109">
        <v>0</v>
      </c>
      <c r="K95" s="2109"/>
      <c r="L95" s="2109">
        <v>0</v>
      </c>
      <c r="M95" s="2109"/>
      <c r="N95" s="2109">
        <v>1</v>
      </c>
      <c r="O95" s="2109"/>
    </row>
    <row r="96" spans="1:15" ht="18" customHeight="1">
      <c r="A96" s="385">
        <v>94</v>
      </c>
      <c r="B96" s="385" t="s">
        <v>724</v>
      </c>
      <c r="C96" s="385" t="s">
        <v>678</v>
      </c>
      <c r="D96" s="385" t="s">
        <v>44</v>
      </c>
      <c r="E96" s="385" t="s">
        <v>158</v>
      </c>
      <c r="F96" s="385" t="s">
        <v>1485</v>
      </c>
      <c r="G96" s="385" t="s">
        <v>1485</v>
      </c>
      <c r="H96" s="385" t="s">
        <v>1485</v>
      </c>
      <c r="I96" s="385" t="s">
        <v>682</v>
      </c>
      <c r="J96" s="2109">
        <v>0</v>
      </c>
      <c r="K96" s="2109"/>
      <c r="L96" s="2109">
        <v>0</v>
      </c>
      <c r="M96" s="2109"/>
      <c r="N96" s="2109">
        <v>1</v>
      </c>
      <c r="O96" s="2109"/>
    </row>
    <row r="97" spans="1:15" ht="18" customHeight="1">
      <c r="A97" s="385">
        <v>95</v>
      </c>
      <c r="B97" s="385" t="s">
        <v>725</v>
      </c>
      <c r="C97" s="385" t="s">
        <v>1108</v>
      </c>
      <c r="D97" s="385" t="s">
        <v>865</v>
      </c>
      <c r="E97" s="385" t="s">
        <v>158</v>
      </c>
      <c r="F97" s="385" t="s">
        <v>1485</v>
      </c>
      <c r="G97" s="385" t="s">
        <v>1485</v>
      </c>
      <c r="H97" s="385" t="s">
        <v>1485</v>
      </c>
      <c r="I97" s="385" t="s">
        <v>216</v>
      </c>
      <c r="J97" s="2109">
        <v>0</v>
      </c>
      <c r="K97" s="2109"/>
      <c r="L97" s="2109">
        <v>0</v>
      </c>
      <c r="M97" s="2109"/>
      <c r="N97" s="2109">
        <v>1</v>
      </c>
      <c r="O97" s="2109"/>
    </row>
    <row r="98" spans="1:15" ht="18" customHeight="1">
      <c r="A98" s="385">
        <v>96</v>
      </c>
      <c r="B98" s="385" t="s">
        <v>1473</v>
      </c>
      <c r="C98" s="385" t="s">
        <v>678</v>
      </c>
      <c r="D98" s="385" t="s">
        <v>350</v>
      </c>
      <c r="E98" s="385" t="s">
        <v>159</v>
      </c>
      <c r="F98" s="385" t="s">
        <v>1485</v>
      </c>
      <c r="G98" s="385" t="s">
        <v>1485</v>
      </c>
      <c r="H98" s="385" t="s">
        <v>1485</v>
      </c>
      <c r="I98" s="385" t="s">
        <v>682</v>
      </c>
      <c r="J98" s="2109">
        <v>0</v>
      </c>
      <c r="K98" s="2109"/>
      <c r="L98" s="2109">
        <v>0</v>
      </c>
      <c r="M98" s="2109"/>
      <c r="N98" s="2109">
        <v>1</v>
      </c>
      <c r="O98" s="2109"/>
    </row>
    <row r="99" spans="1:15" ht="18" customHeight="1">
      <c r="A99" s="385">
        <v>97</v>
      </c>
      <c r="B99" s="385" t="s">
        <v>1418</v>
      </c>
      <c r="C99" s="385" t="s">
        <v>678</v>
      </c>
      <c r="D99" s="385" t="s">
        <v>350</v>
      </c>
      <c r="E99" s="385" t="s">
        <v>159</v>
      </c>
      <c r="F99" s="385" t="s">
        <v>1485</v>
      </c>
      <c r="G99" s="385" t="s">
        <v>1485</v>
      </c>
      <c r="H99" s="385" t="s">
        <v>1485</v>
      </c>
      <c r="I99" s="385" t="s">
        <v>216</v>
      </c>
      <c r="J99" s="2109">
        <v>0</v>
      </c>
      <c r="K99" s="2109"/>
      <c r="L99" s="2109">
        <v>0</v>
      </c>
      <c r="M99" s="2109"/>
      <c r="N99" s="2109">
        <v>1</v>
      </c>
      <c r="O99" s="2109"/>
    </row>
    <row r="100" spans="1:15" ht="18" customHeight="1">
      <c r="A100" s="385">
        <v>98</v>
      </c>
      <c r="B100" s="385" t="s">
        <v>1419</v>
      </c>
      <c r="C100" s="385" t="s">
        <v>213</v>
      </c>
      <c r="D100" s="385" t="s">
        <v>214</v>
      </c>
      <c r="E100" s="385" t="s">
        <v>158</v>
      </c>
      <c r="F100" s="385" t="s">
        <v>1485</v>
      </c>
      <c r="G100" s="385" t="s">
        <v>1485</v>
      </c>
      <c r="H100" s="385" t="s">
        <v>1485</v>
      </c>
      <c r="I100" s="385" t="s">
        <v>682</v>
      </c>
      <c r="J100" s="2109">
        <v>0</v>
      </c>
      <c r="K100" s="2109"/>
      <c r="L100" s="2109">
        <v>0</v>
      </c>
      <c r="M100" s="2109"/>
      <c r="N100" s="2109">
        <v>1</v>
      </c>
      <c r="O100" s="2109"/>
    </row>
    <row r="101" spans="1:15" ht="18" customHeight="1">
      <c r="A101" s="385">
        <v>99</v>
      </c>
      <c r="B101" s="385" t="s">
        <v>1420</v>
      </c>
      <c r="C101" s="385" t="s">
        <v>943</v>
      </c>
      <c r="D101" s="385" t="s">
        <v>1463</v>
      </c>
      <c r="E101" s="385" t="s">
        <v>158</v>
      </c>
      <c r="F101" s="385" t="s">
        <v>1485</v>
      </c>
      <c r="G101" s="385" t="s">
        <v>1485</v>
      </c>
      <c r="H101" s="385" t="s">
        <v>1485</v>
      </c>
      <c r="I101" s="385" t="s">
        <v>682</v>
      </c>
      <c r="J101" s="2109">
        <v>0</v>
      </c>
      <c r="K101" s="2109"/>
      <c r="L101" s="2109">
        <v>0</v>
      </c>
      <c r="M101" s="2109"/>
      <c r="N101" s="2109">
        <v>1</v>
      </c>
      <c r="O101" s="2109"/>
    </row>
    <row r="102" spans="1:15" ht="18" customHeight="1">
      <c r="A102" s="385">
        <v>100</v>
      </c>
      <c r="B102" s="385" t="s">
        <v>716</v>
      </c>
      <c r="C102" s="385" t="s">
        <v>683</v>
      </c>
      <c r="D102" s="385" t="s">
        <v>717</v>
      </c>
      <c r="E102" s="385" t="s">
        <v>159</v>
      </c>
      <c r="F102" s="385" t="s">
        <v>1485</v>
      </c>
      <c r="G102" s="385" t="s">
        <v>1485</v>
      </c>
      <c r="H102" s="385" t="s">
        <v>1485</v>
      </c>
      <c r="I102" s="385" t="s">
        <v>216</v>
      </c>
      <c r="J102" s="2109">
        <v>0</v>
      </c>
      <c r="K102" s="2109"/>
      <c r="L102" s="2109">
        <v>0</v>
      </c>
      <c r="M102" s="2109"/>
      <c r="N102" s="2109">
        <v>1</v>
      </c>
      <c r="O102" s="2109"/>
    </row>
    <row r="103" spans="1:15" ht="18" customHeight="1">
      <c r="A103" s="385">
        <v>101</v>
      </c>
      <c r="B103" s="385" t="s">
        <v>718</v>
      </c>
      <c r="C103" s="385" t="s">
        <v>683</v>
      </c>
      <c r="D103" s="385" t="s">
        <v>942</v>
      </c>
      <c r="E103" s="385" t="s">
        <v>159</v>
      </c>
      <c r="F103" s="385" t="s">
        <v>1485</v>
      </c>
      <c r="G103" s="385" t="s">
        <v>1485</v>
      </c>
      <c r="H103" s="385" t="s">
        <v>1485</v>
      </c>
      <c r="I103" s="385" t="s">
        <v>682</v>
      </c>
      <c r="J103" s="2109">
        <v>0</v>
      </c>
      <c r="K103" s="2109"/>
      <c r="L103" s="2109">
        <v>0</v>
      </c>
      <c r="M103" s="2109"/>
      <c r="N103" s="2109">
        <v>1</v>
      </c>
      <c r="O103" s="2109"/>
    </row>
    <row r="104" spans="1:15" ht="18" customHeight="1">
      <c r="A104" s="385">
        <v>102</v>
      </c>
      <c r="B104" s="385" t="s">
        <v>719</v>
      </c>
      <c r="C104" s="385" t="s">
        <v>368</v>
      </c>
      <c r="D104" s="385" t="s">
        <v>720</v>
      </c>
      <c r="E104" s="385" t="s">
        <v>159</v>
      </c>
      <c r="F104" s="385" t="s">
        <v>1485</v>
      </c>
      <c r="G104" s="385" t="s">
        <v>1485</v>
      </c>
      <c r="H104" s="385" t="s">
        <v>1485</v>
      </c>
      <c r="I104" s="385" t="s">
        <v>1403</v>
      </c>
      <c r="J104" s="2109">
        <v>1</v>
      </c>
      <c r="K104" s="2109"/>
      <c r="L104" s="2109">
        <v>1</v>
      </c>
      <c r="M104" s="2109"/>
      <c r="N104" s="2109">
        <v>0</v>
      </c>
      <c r="O104" s="2109"/>
    </row>
    <row r="105" spans="1:15" ht="18" customHeight="1">
      <c r="A105" s="385">
        <v>103</v>
      </c>
      <c r="B105" s="385" t="s">
        <v>1550</v>
      </c>
      <c r="C105" s="385" t="s">
        <v>683</v>
      </c>
      <c r="D105" s="385" t="s">
        <v>840</v>
      </c>
      <c r="E105" s="385" t="s">
        <v>1276</v>
      </c>
      <c r="F105" s="385" t="s">
        <v>958</v>
      </c>
      <c r="G105" s="385" t="s">
        <v>958</v>
      </c>
      <c r="H105" s="385" t="s">
        <v>1485</v>
      </c>
      <c r="I105" s="385" t="s">
        <v>216</v>
      </c>
      <c r="J105" s="2109">
        <v>0</v>
      </c>
      <c r="K105" s="2109"/>
      <c r="L105" s="2109">
        <v>0</v>
      </c>
      <c r="M105" s="2109"/>
      <c r="N105" s="2109">
        <v>1</v>
      </c>
      <c r="O105" s="2109"/>
    </row>
    <row r="106" spans="1:15" ht="18" customHeight="1">
      <c r="A106" s="385">
        <v>104</v>
      </c>
      <c r="B106" s="385" t="s">
        <v>1551</v>
      </c>
      <c r="C106" s="385" t="s">
        <v>694</v>
      </c>
      <c r="D106" s="385" t="s">
        <v>1390</v>
      </c>
      <c r="E106" s="385" t="s">
        <v>158</v>
      </c>
      <c r="F106" s="385" t="s">
        <v>1485</v>
      </c>
      <c r="G106" s="385" t="s">
        <v>1485</v>
      </c>
      <c r="H106" s="385" t="s">
        <v>1485</v>
      </c>
      <c r="I106" s="385" t="s">
        <v>216</v>
      </c>
      <c r="J106" s="2109">
        <v>0</v>
      </c>
      <c r="K106" s="2109"/>
      <c r="L106" s="2109">
        <v>0</v>
      </c>
      <c r="M106" s="2109"/>
      <c r="N106" s="2109">
        <v>1</v>
      </c>
      <c r="O106" s="2109"/>
    </row>
    <row r="107" spans="1:15" ht="18" customHeight="1">
      <c r="A107" s="385">
        <v>105</v>
      </c>
      <c r="B107" s="385" t="s">
        <v>1552</v>
      </c>
      <c r="C107" s="385" t="s">
        <v>1406</v>
      </c>
      <c r="D107" s="385" t="s">
        <v>1571</v>
      </c>
      <c r="E107" s="385" t="s">
        <v>158</v>
      </c>
      <c r="F107" s="385" t="s">
        <v>1485</v>
      </c>
      <c r="G107" s="385" t="s">
        <v>1485</v>
      </c>
      <c r="H107" s="385" t="s">
        <v>1485</v>
      </c>
      <c r="I107" s="385" t="s">
        <v>682</v>
      </c>
      <c r="J107" s="2109">
        <v>0</v>
      </c>
      <c r="K107" s="2109"/>
      <c r="L107" s="2109">
        <v>0</v>
      </c>
      <c r="M107" s="2109"/>
      <c r="N107" s="2109">
        <v>1</v>
      </c>
      <c r="O107" s="2109"/>
    </row>
    <row r="108" spans="1:15" ht="18" customHeight="1">
      <c r="A108" s="385">
        <v>106</v>
      </c>
      <c r="B108" s="385" t="s">
        <v>1391</v>
      </c>
      <c r="C108" s="385" t="s">
        <v>1406</v>
      </c>
      <c r="D108" s="385" t="s">
        <v>753</v>
      </c>
      <c r="E108" s="385" t="s">
        <v>1276</v>
      </c>
      <c r="F108" s="385" t="s">
        <v>958</v>
      </c>
      <c r="G108" s="385" t="s">
        <v>958</v>
      </c>
      <c r="H108" s="385" t="s">
        <v>1485</v>
      </c>
      <c r="I108" s="385" t="s">
        <v>682</v>
      </c>
      <c r="J108" s="2109">
        <v>0</v>
      </c>
      <c r="K108" s="2109"/>
      <c r="L108" s="2109">
        <v>0</v>
      </c>
      <c r="M108" s="2109"/>
      <c r="N108" s="2109">
        <v>1</v>
      </c>
      <c r="O108" s="2109"/>
    </row>
    <row r="109" spans="1:15" ht="18" customHeight="1">
      <c r="A109" s="385">
        <v>107</v>
      </c>
      <c r="B109" s="385" t="s">
        <v>944</v>
      </c>
      <c r="C109" s="385" t="s">
        <v>1157</v>
      </c>
      <c r="D109" s="385" t="s">
        <v>1290</v>
      </c>
      <c r="E109" s="385" t="s">
        <v>158</v>
      </c>
      <c r="F109" s="385" t="s">
        <v>1485</v>
      </c>
      <c r="G109" s="385" t="s">
        <v>1485</v>
      </c>
      <c r="H109" s="385" t="s">
        <v>1485</v>
      </c>
      <c r="I109" s="385" t="s">
        <v>216</v>
      </c>
      <c r="J109" s="2109">
        <v>0</v>
      </c>
      <c r="K109" s="2109"/>
      <c r="L109" s="2109">
        <v>0</v>
      </c>
      <c r="M109" s="2109"/>
      <c r="N109" s="2109">
        <v>1</v>
      </c>
      <c r="O109" s="2109"/>
    </row>
    <row r="110" spans="1:15" ht="18" customHeight="1">
      <c r="A110" s="385">
        <v>108</v>
      </c>
      <c r="B110" s="385" t="s">
        <v>945</v>
      </c>
      <c r="C110" s="385" t="s">
        <v>1406</v>
      </c>
      <c r="D110" s="385" t="s">
        <v>564</v>
      </c>
      <c r="E110" s="385" t="s">
        <v>158</v>
      </c>
      <c r="F110" s="385" t="s">
        <v>1485</v>
      </c>
      <c r="G110" s="385" t="s">
        <v>1485</v>
      </c>
      <c r="H110" s="385" t="s">
        <v>1485</v>
      </c>
      <c r="I110" s="386">
        <v>8.4675925925925932E-2</v>
      </c>
      <c r="J110" s="2109">
        <v>1</v>
      </c>
      <c r="K110" s="2109"/>
      <c r="L110" s="2109">
        <v>0</v>
      </c>
      <c r="M110" s="2109"/>
      <c r="N110" s="2109">
        <v>0</v>
      </c>
      <c r="O110" s="2109"/>
    </row>
    <row r="111" spans="1:15" ht="18" customHeight="1">
      <c r="A111" s="385">
        <v>109</v>
      </c>
      <c r="B111" s="385" t="s">
        <v>560</v>
      </c>
      <c r="C111" s="385" t="s">
        <v>1406</v>
      </c>
      <c r="D111" s="385" t="s">
        <v>1571</v>
      </c>
      <c r="E111" s="385" t="s">
        <v>158</v>
      </c>
      <c r="F111" s="385" t="s">
        <v>1485</v>
      </c>
      <c r="G111" s="385" t="s">
        <v>1485</v>
      </c>
      <c r="H111" s="385" t="s">
        <v>1485</v>
      </c>
      <c r="I111" s="385" t="s">
        <v>682</v>
      </c>
      <c r="J111" s="2109">
        <v>0</v>
      </c>
      <c r="K111" s="2109"/>
      <c r="L111" s="2109">
        <v>0</v>
      </c>
      <c r="M111" s="2109"/>
      <c r="N111" s="2109">
        <v>1</v>
      </c>
      <c r="O111" s="2109"/>
    </row>
    <row r="112" spans="1:15" ht="18" customHeight="1">
      <c r="A112" s="385">
        <v>110</v>
      </c>
      <c r="B112" s="385" t="s">
        <v>561</v>
      </c>
      <c r="C112" s="385" t="s">
        <v>678</v>
      </c>
      <c r="D112" s="385" t="s">
        <v>44</v>
      </c>
      <c r="E112" s="385" t="s">
        <v>159</v>
      </c>
      <c r="F112" s="385" t="s">
        <v>1485</v>
      </c>
      <c r="G112" s="385" t="s">
        <v>1485</v>
      </c>
      <c r="H112" s="385" t="s">
        <v>1485</v>
      </c>
      <c r="I112" s="385" t="s">
        <v>682</v>
      </c>
      <c r="J112" s="2109">
        <v>0</v>
      </c>
      <c r="K112" s="2109"/>
      <c r="L112" s="2109">
        <v>0</v>
      </c>
      <c r="M112" s="2109"/>
      <c r="N112" s="2109">
        <v>1</v>
      </c>
      <c r="O112" s="2109"/>
    </row>
    <row r="113" spans="1:15" ht="18" customHeight="1">
      <c r="A113" s="385">
        <v>111</v>
      </c>
      <c r="B113" s="385" t="s">
        <v>562</v>
      </c>
      <c r="C113" s="385" t="s">
        <v>1406</v>
      </c>
      <c r="D113" s="385" t="s">
        <v>1571</v>
      </c>
      <c r="E113" s="385" t="s">
        <v>158</v>
      </c>
      <c r="F113" s="385" t="s">
        <v>1485</v>
      </c>
      <c r="G113" s="385" t="s">
        <v>1485</v>
      </c>
      <c r="H113" s="385" t="s">
        <v>1485</v>
      </c>
      <c r="I113" s="385" t="s">
        <v>216</v>
      </c>
      <c r="J113" s="2109">
        <v>0</v>
      </c>
      <c r="K113" s="2109"/>
      <c r="L113" s="2109">
        <v>0</v>
      </c>
      <c r="M113" s="2109"/>
      <c r="N113" s="2109">
        <v>1</v>
      </c>
      <c r="O113" s="2109"/>
    </row>
    <row r="114" spans="1:15" ht="18" customHeight="1">
      <c r="A114" s="385">
        <v>112</v>
      </c>
      <c r="B114" s="385" t="s">
        <v>563</v>
      </c>
      <c r="C114" s="385" t="s">
        <v>683</v>
      </c>
      <c r="D114" s="385" t="s">
        <v>942</v>
      </c>
      <c r="E114" s="385" t="s">
        <v>159</v>
      </c>
      <c r="F114" s="385" t="s">
        <v>1485</v>
      </c>
      <c r="G114" s="385" t="s">
        <v>1485</v>
      </c>
      <c r="H114" s="385" t="s">
        <v>1485</v>
      </c>
      <c r="I114" s="386">
        <v>5.67824074074074E-2</v>
      </c>
      <c r="J114" s="2109">
        <v>1</v>
      </c>
      <c r="K114" s="2109"/>
      <c r="L114" s="2109">
        <v>1</v>
      </c>
      <c r="M114" s="2109"/>
      <c r="N114" s="2109">
        <v>0</v>
      </c>
      <c r="O114" s="2109"/>
    </row>
    <row r="115" spans="1:15" ht="18" customHeight="1">
      <c r="A115" s="385">
        <v>113</v>
      </c>
      <c r="B115" s="385" t="s">
        <v>1079</v>
      </c>
      <c r="C115" s="385" t="s">
        <v>528</v>
      </c>
      <c r="D115" s="385" t="s">
        <v>1080</v>
      </c>
      <c r="E115" s="385" t="s">
        <v>159</v>
      </c>
      <c r="F115" s="385" t="s">
        <v>1485</v>
      </c>
      <c r="G115" s="385" t="s">
        <v>1485</v>
      </c>
      <c r="H115" s="385" t="s">
        <v>1485</v>
      </c>
      <c r="I115" s="385" t="s">
        <v>677</v>
      </c>
      <c r="J115" s="2109">
        <v>0</v>
      </c>
      <c r="K115" s="2109"/>
      <c r="L115" s="2109">
        <v>0</v>
      </c>
      <c r="M115" s="2109"/>
      <c r="N115" s="2109">
        <v>1</v>
      </c>
      <c r="O115" s="2109"/>
    </row>
    <row r="116" spans="1:15" ht="18" customHeight="1">
      <c r="A116" s="385">
        <v>114</v>
      </c>
      <c r="B116" s="385" t="s">
        <v>1081</v>
      </c>
      <c r="C116" s="385" t="s">
        <v>678</v>
      </c>
      <c r="D116" s="385" t="s">
        <v>679</v>
      </c>
      <c r="E116" s="385" t="s">
        <v>159</v>
      </c>
      <c r="F116" s="385" t="s">
        <v>1485</v>
      </c>
      <c r="G116" s="385" t="s">
        <v>1485</v>
      </c>
      <c r="H116" s="385" t="s">
        <v>1485</v>
      </c>
      <c r="I116" s="385" t="s">
        <v>216</v>
      </c>
      <c r="J116" s="2109">
        <v>0</v>
      </c>
      <c r="K116" s="2109"/>
      <c r="L116" s="2109">
        <v>0</v>
      </c>
      <c r="M116" s="2109"/>
      <c r="N116" s="2109">
        <v>1</v>
      </c>
      <c r="O116" s="2109"/>
    </row>
    <row r="117" spans="1:15" ht="18" customHeight="1">
      <c r="A117" s="385">
        <v>115</v>
      </c>
      <c r="B117" s="385" t="s">
        <v>1082</v>
      </c>
      <c r="C117" s="385" t="s">
        <v>683</v>
      </c>
      <c r="D117" s="385" t="s">
        <v>1028</v>
      </c>
      <c r="E117" s="385" t="s">
        <v>1276</v>
      </c>
      <c r="F117" s="385" t="s">
        <v>958</v>
      </c>
      <c r="G117" s="385" t="s">
        <v>958</v>
      </c>
      <c r="H117" s="385" t="s">
        <v>1485</v>
      </c>
      <c r="I117" s="385" t="s">
        <v>38</v>
      </c>
      <c r="J117" s="2109">
        <v>1</v>
      </c>
      <c r="K117" s="2109"/>
      <c r="L117" s="2109">
        <v>0</v>
      </c>
      <c r="M117" s="2109"/>
      <c r="N117" s="2109">
        <v>0</v>
      </c>
      <c r="O117" s="2109"/>
    </row>
    <row r="118" spans="1:15" ht="18" customHeight="1">
      <c r="A118" s="385">
        <v>116</v>
      </c>
      <c r="B118" s="385" t="s">
        <v>1087</v>
      </c>
      <c r="C118" s="385" t="s">
        <v>1275</v>
      </c>
      <c r="D118" s="385" t="s">
        <v>1088</v>
      </c>
      <c r="E118" s="385" t="s">
        <v>159</v>
      </c>
      <c r="F118" s="385" t="s">
        <v>1485</v>
      </c>
      <c r="G118" s="385" t="s">
        <v>1485</v>
      </c>
      <c r="H118" s="385" t="s">
        <v>1485</v>
      </c>
      <c r="I118" s="385" t="s">
        <v>1089</v>
      </c>
      <c r="J118" s="2109">
        <v>1</v>
      </c>
      <c r="K118" s="2109"/>
      <c r="L118" s="2109">
        <v>0</v>
      </c>
      <c r="M118" s="2109"/>
      <c r="N118" s="2109">
        <v>0</v>
      </c>
      <c r="O118" s="2109"/>
    </row>
    <row r="119" spans="1:15" ht="18" customHeight="1">
      <c r="A119" s="385">
        <v>117</v>
      </c>
      <c r="B119" s="385" t="s">
        <v>1090</v>
      </c>
      <c r="C119" s="385" t="s">
        <v>943</v>
      </c>
      <c r="D119" s="385" t="s">
        <v>520</v>
      </c>
      <c r="E119" s="385" t="s">
        <v>158</v>
      </c>
      <c r="F119" s="385" t="s">
        <v>1485</v>
      </c>
      <c r="G119" s="385" t="s">
        <v>1485</v>
      </c>
      <c r="H119" s="385" t="s">
        <v>1485</v>
      </c>
      <c r="I119" s="385" t="s">
        <v>216</v>
      </c>
      <c r="J119" s="2109">
        <v>0</v>
      </c>
      <c r="K119" s="2109"/>
      <c r="L119" s="2109">
        <v>0</v>
      </c>
      <c r="M119" s="2109"/>
      <c r="N119" s="2109">
        <v>1</v>
      </c>
      <c r="O119" s="2109"/>
    </row>
    <row r="120" spans="1:15" ht="18" customHeight="1">
      <c r="A120" s="385">
        <v>118</v>
      </c>
      <c r="B120" s="385" t="s">
        <v>1091</v>
      </c>
      <c r="C120" s="385" t="s">
        <v>943</v>
      </c>
      <c r="D120" s="385" t="s">
        <v>520</v>
      </c>
      <c r="E120" s="385" t="s">
        <v>159</v>
      </c>
      <c r="F120" s="385" t="s">
        <v>1485</v>
      </c>
      <c r="G120" s="385" t="s">
        <v>1485</v>
      </c>
      <c r="H120" s="385" t="s">
        <v>1485</v>
      </c>
      <c r="I120" s="385" t="s">
        <v>216</v>
      </c>
      <c r="J120" s="2109">
        <v>0</v>
      </c>
      <c r="K120" s="2109"/>
      <c r="L120" s="2109">
        <v>0</v>
      </c>
      <c r="M120" s="2109"/>
      <c r="N120" s="2109">
        <v>1</v>
      </c>
      <c r="O120" s="2109"/>
    </row>
    <row r="121" spans="1:15" ht="18" customHeight="1">
      <c r="A121" s="385">
        <v>119</v>
      </c>
      <c r="B121" s="385" t="s">
        <v>1421</v>
      </c>
      <c r="C121" s="385" t="s">
        <v>943</v>
      </c>
      <c r="D121" s="385" t="s">
        <v>1463</v>
      </c>
      <c r="E121" s="385" t="s">
        <v>158</v>
      </c>
      <c r="F121" s="385" t="s">
        <v>1485</v>
      </c>
      <c r="G121" s="385" t="s">
        <v>1485</v>
      </c>
      <c r="H121" s="385" t="s">
        <v>1485</v>
      </c>
      <c r="I121" s="385" t="s">
        <v>323</v>
      </c>
      <c r="J121" s="2109">
        <v>0</v>
      </c>
      <c r="K121" s="2109"/>
      <c r="L121" s="2109">
        <v>0</v>
      </c>
      <c r="M121" s="2109"/>
      <c r="N121" s="2109">
        <v>1</v>
      </c>
      <c r="O121" s="2109"/>
    </row>
    <row r="122" spans="1:15" ht="18" customHeight="1">
      <c r="A122" s="385">
        <v>120</v>
      </c>
      <c r="B122" s="385" t="s">
        <v>1591</v>
      </c>
      <c r="C122" s="385" t="s">
        <v>943</v>
      </c>
      <c r="D122" s="385" t="s">
        <v>12</v>
      </c>
      <c r="E122" s="385" t="s">
        <v>159</v>
      </c>
      <c r="F122" s="385" t="s">
        <v>1485</v>
      </c>
      <c r="G122" s="385" t="s">
        <v>1485</v>
      </c>
      <c r="H122" s="385" t="s">
        <v>1485</v>
      </c>
      <c r="I122" s="385" t="s">
        <v>677</v>
      </c>
      <c r="J122" s="2109">
        <v>0</v>
      </c>
      <c r="K122" s="2109"/>
      <c r="L122" s="2109">
        <v>0</v>
      </c>
      <c r="M122" s="2109"/>
      <c r="N122" s="2109">
        <v>1</v>
      </c>
      <c r="O122" s="2109"/>
    </row>
    <row r="123" spans="1:15" ht="18" customHeight="1">
      <c r="A123" s="385">
        <v>121</v>
      </c>
      <c r="B123" s="385" t="s">
        <v>1592</v>
      </c>
      <c r="C123" s="385" t="s">
        <v>368</v>
      </c>
      <c r="D123" s="385" t="s">
        <v>542</v>
      </c>
      <c r="E123" s="385" t="s">
        <v>159</v>
      </c>
      <c r="F123" s="385" t="s">
        <v>1485</v>
      </c>
      <c r="G123" s="385" t="s">
        <v>1485</v>
      </c>
      <c r="H123" s="385" t="s">
        <v>1485</v>
      </c>
      <c r="I123" s="385" t="s">
        <v>677</v>
      </c>
      <c r="J123" s="2109">
        <v>0</v>
      </c>
      <c r="K123" s="2109"/>
      <c r="L123" s="2109">
        <v>0</v>
      </c>
      <c r="M123" s="2109"/>
      <c r="N123" s="2109">
        <v>1</v>
      </c>
      <c r="O123" s="2109"/>
    </row>
    <row r="124" spans="1:15" ht="18" customHeight="1">
      <c r="A124" s="385">
        <v>122</v>
      </c>
      <c r="B124" s="385" t="s">
        <v>1593</v>
      </c>
      <c r="C124" s="385" t="s">
        <v>678</v>
      </c>
      <c r="D124" s="385" t="s">
        <v>44</v>
      </c>
      <c r="E124" s="385" t="s">
        <v>159</v>
      </c>
      <c r="F124" s="385" t="s">
        <v>1485</v>
      </c>
      <c r="G124" s="385" t="s">
        <v>1485</v>
      </c>
      <c r="H124" s="385" t="s">
        <v>1485</v>
      </c>
      <c r="I124" s="385" t="s">
        <v>682</v>
      </c>
      <c r="J124" s="2109">
        <v>0</v>
      </c>
      <c r="K124" s="2109"/>
      <c r="L124" s="2109">
        <v>0</v>
      </c>
      <c r="M124" s="2109"/>
      <c r="N124" s="2109">
        <v>1</v>
      </c>
      <c r="O124" s="2109"/>
    </row>
    <row r="125" spans="1:15" ht="18" customHeight="1">
      <c r="A125" s="385">
        <v>123</v>
      </c>
      <c r="B125" s="385" t="s">
        <v>1442</v>
      </c>
      <c r="C125" s="385" t="s">
        <v>672</v>
      </c>
      <c r="D125" s="385" t="s">
        <v>1443</v>
      </c>
      <c r="E125" s="385" t="s">
        <v>158</v>
      </c>
      <c r="F125" s="385" t="s">
        <v>1485</v>
      </c>
      <c r="G125" s="385" t="s">
        <v>1485</v>
      </c>
      <c r="H125" s="385" t="s">
        <v>1485</v>
      </c>
      <c r="I125" s="385" t="s">
        <v>838</v>
      </c>
      <c r="J125" s="2109">
        <v>0</v>
      </c>
      <c r="K125" s="2109"/>
      <c r="L125" s="2109">
        <v>0</v>
      </c>
      <c r="M125" s="2109"/>
      <c r="N125" s="2109">
        <v>1</v>
      </c>
      <c r="O125" s="2109"/>
    </row>
    <row r="126" spans="1:15" ht="18" customHeight="1">
      <c r="A126" s="385">
        <v>124</v>
      </c>
      <c r="B126" s="385" t="s">
        <v>1444</v>
      </c>
      <c r="C126" s="385" t="s">
        <v>755</v>
      </c>
      <c r="D126" s="385" t="s">
        <v>811</v>
      </c>
      <c r="E126" s="385" t="s">
        <v>158</v>
      </c>
      <c r="F126" s="385" t="s">
        <v>1485</v>
      </c>
      <c r="G126" s="385" t="s">
        <v>1485</v>
      </c>
      <c r="H126" s="385" t="s">
        <v>1485</v>
      </c>
      <c r="I126" s="385" t="s">
        <v>1445</v>
      </c>
      <c r="J126" s="2109">
        <v>1</v>
      </c>
      <c r="K126" s="2109"/>
      <c r="L126" s="2109">
        <v>0</v>
      </c>
      <c r="M126" s="2109"/>
      <c r="N126" s="2109">
        <v>0</v>
      </c>
      <c r="O126" s="2109"/>
    </row>
    <row r="127" spans="1:15" ht="18" customHeight="1">
      <c r="A127" s="385">
        <v>125</v>
      </c>
      <c r="B127" s="385" t="s">
        <v>1446</v>
      </c>
      <c r="C127" s="385" t="s">
        <v>678</v>
      </c>
      <c r="D127" s="385" t="s">
        <v>44</v>
      </c>
      <c r="E127" s="385" t="s">
        <v>159</v>
      </c>
      <c r="F127" s="385" t="s">
        <v>1485</v>
      </c>
      <c r="G127" s="385" t="s">
        <v>1485</v>
      </c>
      <c r="H127" s="385" t="s">
        <v>1485</v>
      </c>
      <c r="I127" s="385" t="s">
        <v>682</v>
      </c>
      <c r="J127" s="2109">
        <v>0</v>
      </c>
      <c r="K127" s="2109"/>
      <c r="L127" s="2109">
        <v>0</v>
      </c>
      <c r="M127" s="2109"/>
      <c r="N127" s="2109">
        <v>1</v>
      </c>
      <c r="O127" s="2109"/>
    </row>
    <row r="128" spans="1:15" ht="18" customHeight="1">
      <c r="A128" s="385">
        <v>126</v>
      </c>
      <c r="B128" s="385" t="s">
        <v>1447</v>
      </c>
      <c r="C128" s="385" t="s">
        <v>943</v>
      </c>
      <c r="D128" s="385" t="s">
        <v>1572</v>
      </c>
      <c r="E128" s="385" t="s">
        <v>158</v>
      </c>
      <c r="F128" s="385" t="s">
        <v>1485</v>
      </c>
      <c r="G128" s="385" t="s">
        <v>1485</v>
      </c>
      <c r="H128" s="385" t="s">
        <v>1485</v>
      </c>
      <c r="I128" s="385" t="s">
        <v>216</v>
      </c>
      <c r="J128" s="2109">
        <v>0</v>
      </c>
      <c r="K128" s="2109"/>
      <c r="L128" s="2109">
        <v>0</v>
      </c>
      <c r="M128" s="2109"/>
      <c r="N128" s="2109">
        <v>1</v>
      </c>
      <c r="O128" s="2109"/>
    </row>
    <row r="129" spans="1:15" ht="18" customHeight="1">
      <c r="A129" s="385">
        <v>127</v>
      </c>
      <c r="B129" s="385" t="s">
        <v>668</v>
      </c>
      <c r="C129" s="385" t="s">
        <v>1157</v>
      </c>
      <c r="D129" s="385" t="s">
        <v>1553</v>
      </c>
      <c r="E129" s="385" t="s">
        <v>159</v>
      </c>
      <c r="F129" s="385" t="s">
        <v>1485</v>
      </c>
      <c r="G129" s="385" t="s">
        <v>1485</v>
      </c>
      <c r="H129" s="385" t="s">
        <v>1485</v>
      </c>
      <c r="I129" s="385" t="s">
        <v>682</v>
      </c>
      <c r="J129" s="2109">
        <v>0</v>
      </c>
      <c r="K129" s="2109"/>
      <c r="L129" s="2109">
        <v>0</v>
      </c>
      <c r="M129" s="2109"/>
      <c r="N129" s="2109">
        <v>1</v>
      </c>
      <c r="O129" s="2109"/>
    </row>
    <row r="130" spans="1:15" ht="18" customHeight="1">
      <c r="A130" s="385">
        <v>128</v>
      </c>
      <c r="B130" s="385" t="s">
        <v>669</v>
      </c>
      <c r="C130" s="385" t="s">
        <v>683</v>
      </c>
      <c r="D130" s="385" t="s">
        <v>1402</v>
      </c>
      <c r="E130" s="385" t="s">
        <v>159</v>
      </c>
      <c r="F130" s="385" t="s">
        <v>1485</v>
      </c>
      <c r="G130" s="385" t="s">
        <v>1485</v>
      </c>
      <c r="H130" s="385" t="s">
        <v>1485</v>
      </c>
      <c r="I130" s="385" t="s">
        <v>670</v>
      </c>
      <c r="J130" s="2109">
        <v>1</v>
      </c>
      <c r="K130" s="2109"/>
      <c r="L130" s="2109">
        <v>2</v>
      </c>
      <c r="M130" s="2109"/>
      <c r="N130" s="2109">
        <v>0</v>
      </c>
      <c r="O130" s="2109"/>
    </row>
    <row r="131" spans="1:15" ht="18" customHeight="1">
      <c r="A131" s="385">
        <v>129</v>
      </c>
      <c r="B131" s="385" t="s">
        <v>1581</v>
      </c>
      <c r="C131" s="385" t="s">
        <v>1578</v>
      </c>
      <c r="D131" s="385" t="s">
        <v>864</v>
      </c>
      <c r="E131" s="385" t="s">
        <v>158</v>
      </c>
      <c r="F131" s="385" t="s">
        <v>1485</v>
      </c>
      <c r="G131" s="385" t="s">
        <v>1485</v>
      </c>
      <c r="H131" s="385" t="s">
        <v>1485</v>
      </c>
      <c r="I131" s="385" t="s">
        <v>1570</v>
      </c>
      <c r="J131" s="2109">
        <v>1</v>
      </c>
      <c r="K131" s="2109"/>
      <c r="L131" s="2109">
        <v>2</v>
      </c>
      <c r="M131" s="2109"/>
      <c r="N131" s="2109">
        <v>0</v>
      </c>
      <c r="O131" s="2109"/>
    </row>
    <row r="132" spans="1:15" ht="18" customHeight="1">
      <c r="A132" s="385">
        <v>130</v>
      </c>
      <c r="B132" s="385" t="s">
        <v>1584</v>
      </c>
      <c r="C132" s="385" t="s">
        <v>1578</v>
      </c>
      <c r="D132" s="385" t="s">
        <v>35</v>
      </c>
      <c r="E132" s="385" t="s">
        <v>159</v>
      </c>
      <c r="F132" s="385" t="s">
        <v>1485</v>
      </c>
      <c r="G132" s="385" t="s">
        <v>1485</v>
      </c>
      <c r="H132" s="385" t="s">
        <v>1485</v>
      </c>
      <c r="I132" s="385" t="s">
        <v>1570</v>
      </c>
      <c r="J132" s="2109">
        <v>1</v>
      </c>
      <c r="K132" s="2109"/>
      <c r="L132" s="2109">
        <v>0</v>
      </c>
      <c r="M132" s="2109"/>
      <c r="N132" s="2109">
        <v>0</v>
      </c>
      <c r="O132" s="2109"/>
    </row>
    <row r="133" spans="1:15" ht="18" customHeight="1">
      <c r="A133" s="385">
        <v>131</v>
      </c>
      <c r="B133" s="385" t="s">
        <v>1541</v>
      </c>
      <c r="C133" s="385" t="s">
        <v>683</v>
      </c>
      <c r="D133" s="385" t="s">
        <v>839</v>
      </c>
      <c r="E133" s="385" t="s">
        <v>159</v>
      </c>
      <c r="F133" s="385" t="s">
        <v>1485</v>
      </c>
      <c r="G133" s="385" t="s">
        <v>1485</v>
      </c>
      <c r="H133" s="385" t="s">
        <v>1485</v>
      </c>
      <c r="I133" s="385" t="s">
        <v>1570</v>
      </c>
      <c r="J133" s="2109">
        <v>1</v>
      </c>
      <c r="K133" s="2109"/>
      <c r="L133" s="2109">
        <v>2</v>
      </c>
      <c r="M133" s="2109"/>
      <c r="N133" s="2109">
        <v>0</v>
      </c>
      <c r="O133" s="2109"/>
    </row>
    <row r="134" spans="1:15" ht="18" customHeight="1">
      <c r="A134" s="385">
        <v>132</v>
      </c>
      <c r="B134" s="385" t="s">
        <v>1542</v>
      </c>
      <c r="C134" s="385" t="s">
        <v>1578</v>
      </c>
      <c r="D134" s="385" t="s">
        <v>1579</v>
      </c>
      <c r="E134" s="385" t="s">
        <v>159</v>
      </c>
      <c r="F134" s="385" t="s">
        <v>1485</v>
      </c>
      <c r="G134" s="385" t="s">
        <v>1485</v>
      </c>
      <c r="H134" s="385" t="s">
        <v>1485</v>
      </c>
      <c r="I134" s="385" t="s">
        <v>1405</v>
      </c>
      <c r="J134" s="2109">
        <v>0</v>
      </c>
      <c r="K134" s="2109"/>
      <c r="L134" s="2109">
        <v>0</v>
      </c>
      <c r="M134" s="2109"/>
      <c r="N134" s="2109">
        <v>1</v>
      </c>
      <c r="O134" s="2109"/>
    </row>
    <row r="135" spans="1:15" ht="18" customHeight="1">
      <c r="A135" s="385">
        <v>133</v>
      </c>
      <c r="B135" s="385" t="s">
        <v>1543</v>
      </c>
      <c r="C135" s="385" t="s">
        <v>683</v>
      </c>
      <c r="D135" s="385" t="s">
        <v>1402</v>
      </c>
      <c r="E135" s="385" t="s">
        <v>159</v>
      </c>
      <c r="F135" s="385" t="s">
        <v>1485</v>
      </c>
      <c r="G135" s="385" t="s">
        <v>1485</v>
      </c>
      <c r="H135" s="385" t="s">
        <v>1485</v>
      </c>
      <c r="I135" s="385" t="s">
        <v>682</v>
      </c>
      <c r="J135" s="2109">
        <v>0</v>
      </c>
      <c r="K135" s="2109"/>
      <c r="L135" s="2109">
        <v>0</v>
      </c>
      <c r="M135" s="2109"/>
      <c r="N135" s="2109">
        <v>1</v>
      </c>
      <c r="O135" s="2109"/>
    </row>
    <row r="136" spans="1:15" ht="18" customHeight="1">
      <c r="A136" s="385">
        <v>134</v>
      </c>
      <c r="B136" s="385" t="s">
        <v>1544</v>
      </c>
      <c r="C136" s="385" t="s">
        <v>683</v>
      </c>
      <c r="D136" s="385" t="s">
        <v>1402</v>
      </c>
      <c r="E136" s="385" t="s">
        <v>159</v>
      </c>
      <c r="F136" s="385" t="s">
        <v>1485</v>
      </c>
      <c r="G136" s="385" t="s">
        <v>1485</v>
      </c>
      <c r="H136" s="385" t="s">
        <v>1485</v>
      </c>
      <c r="I136" s="385" t="s">
        <v>682</v>
      </c>
      <c r="J136" s="2109">
        <v>0</v>
      </c>
      <c r="K136" s="2109"/>
      <c r="L136" s="2109">
        <v>0</v>
      </c>
      <c r="M136" s="2109"/>
      <c r="N136" s="2109">
        <v>1</v>
      </c>
      <c r="O136" s="2109"/>
    </row>
    <row r="137" spans="1:15" ht="18" customHeight="1">
      <c r="A137" s="385">
        <v>135</v>
      </c>
      <c r="B137" s="416" t="s">
        <v>1375</v>
      </c>
      <c r="C137" s="413" t="s">
        <v>683</v>
      </c>
      <c r="D137" s="413" t="s">
        <v>1402</v>
      </c>
      <c r="E137" s="413" t="s">
        <v>159</v>
      </c>
      <c r="F137" s="413" t="s">
        <v>1485</v>
      </c>
      <c r="G137" s="413" t="s">
        <v>1485</v>
      </c>
      <c r="H137" s="413" t="s">
        <v>1485</v>
      </c>
      <c r="I137" s="413" t="s">
        <v>1376</v>
      </c>
      <c r="J137" s="2116">
        <v>1</v>
      </c>
      <c r="K137" s="2116"/>
      <c r="L137" s="2116">
        <v>0</v>
      </c>
      <c r="M137" s="2116"/>
      <c r="N137" s="2116">
        <v>0</v>
      </c>
      <c r="O137" s="2116"/>
    </row>
    <row r="138" spans="1:15" ht="18" customHeight="1">
      <c r="A138" s="385">
        <v>136</v>
      </c>
      <c r="B138" s="416" t="s">
        <v>831</v>
      </c>
      <c r="C138" s="413" t="s">
        <v>368</v>
      </c>
      <c r="D138" s="413" t="s">
        <v>754</v>
      </c>
      <c r="E138" s="413" t="s">
        <v>159</v>
      </c>
      <c r="F138" s="413" t="s">
        <v>1485</v>
      </c>
      <c r="G138" s="413" t="s">
        <v>1485</v>
      </c>
      <c r="H138" s="413" t="s">
        <v>1485</v>
      </c>
      <c r="I138" s="413" t="s">
        <v>832</v>
      </c>
      <c r="J138" s="2116">
        <v>1</v>
      </c>
      <c r="K138" s="2116"/>
      <c r="L138" s="2116">
        <v>1</v>
      </c>
      <c r="M138" s="2116"/>
      <c r="N138" s="2116">
        <v>0</v>
      </c>
      <c r="O138" s="2116"/>
    </row>
    <row r="139" spans="1:15" ht="18" customHeight="1">
      <c r="A139" s="385">
        <v>137</v>
      </c>
      <c r="B139" s="416" t="s">
        <v>833</v>
      </c>
      <c r="C139" s="413" t="s">
        <v>1406</v>
      </c>
      <c r="D139" s="413" t="s">
        <v>109</v>
      </c>
      <c r="E139" s="413" t="s">
        <v>1276</v>
      </c>
      <c r="F139" s="413" t="s">
        <v>958</v>
      </c>
      <c r="G139" s="413" t="s">
        <v>958</v>
      </c>
      <c r="H139" s="413" t="s">
        <v>1485</v>
      </c>
      <c r="I139" s="413" t="s">
        <v>110</v>
      </c>
      <c r="J139" s="2116">
        <v>1</v>
      </c>
      <c r="K139" s="2116"/>
      <c r="L139" s="2116">
        <v>1</v>
      </c>
      <c r="M139" s="2116"/>
      <c r="N139" s="2116">
        <v>0</v>
      </c>
      <c r="O139" s="2116"/>
    </row>
    <row r="140" spans="1:15" ht="18" customHeight="1">
      <c r="A140" s="385">
        <v>138</v>
      </c>
      <c r="B140" s="416" t="s">
        <v>440</v>
      </c>
      <c r="C140" s="413" t="s">
        <v>1576</v>
      </c>
      <c r="D140" s="413" t="s">
        <v>1577</v>
      </c>
      <c r="E140" s="413" t="s">
        <v>159</v>
      </c>
      <c r="F140" s="413" t="s">
        <v>1485</v>
      </c>
      <c r="G140" s="413" t="s">
        <v>1485</v>
      </c>
      <c r="H140" s="413" t="s">
        <v>1485</v>
      </c>
      <c r="I140" s="414">
        <v>9.331018518518519E-2</v>
      </c>
      <c r="J140" s="2116">
        <v>1</v>
      </c>
      <c r="K140" s="2116"/>
      <c r="L140" s="2116">
        <v>3</v>
      </c>
      <c r="M140" s="2116"/>
      <c r="N140" s="2116">
        <v>0</v>
      </c>
      <c r="O140" s="2116"/>
    </row>
    <row r="141" spans="1:15" ht="18" customHeight="1">
      <c r="A141" s="385">
        <v>139</v>
      </c>
      <c r="B141" s="416" t="s">
        <v>441</v>
      </c>
      <c r="C141" s="413" t="s">
        <v>1576</v>
      </c>
      <c r="D141" s="413" t="s">
        <v>442</v>
      </c>
      <c r="E141" s="413" t="s">
        <v>158</v>
      </c>
      <c r="F141" s="413" t="s">
        <v>1485</v>
      </c>
      <c r="G141" s="413" t="s">
        <v>1485</v>
      </c>
      <c r="H141" s="413" t="s">
        <v>1485</v>
      </c>
      <c r="I141" s="413" t="s">
        <v>215</v>
      </c>
      <c r="J141" s="2116">
        <v>0</v>
      </c>
      <c r="K141" s="2116"/>
      <c r="L141" s="2116">
        <v>0</v>
      </c>
      <c r="M141" s="2116"/>
      <c r="N141" s="2116">
        <v>1</v>
      </c>
      <c r="O141" s="2116"/>
    </row>
    <row r="142" spans="1:15" ht="18" customHeight="1">
      <c r="A142" s="385">
        <v>140</v>
      </c>
      <c r="B142" s="416" t="s">
        <v>443</v>
      </c>
      <c r="C142" s="413" t="s">
        <v>678</v>
      </c>
      <c r="D142" s="413" t="s">
        <v>444</v>
      </c>
      <c r="E142" s="413" t="s">
        <v>158</v>
      </c>
      <c r="F142" s="413" t="s">
        <v>1485</v>
      </c>
      <c r="G142" s="413" t="s">
        <v>1485</v>
      </c>
      <c r="H142" s="413" t="s">
        <v>1485</v>
      </c>
      <c r="I142" s="413" t="s">
        <v>682</v>
      </c>
      <c r="J142" s="2116">
        <v>0</v>
      </c>
      <c r="K142" s="2116"/>
      <c r="L142" s="2116">
        <v>0</v>
      </c>
      <c r="M142" s="2116"/>
      <c r="N142" s="2116">
        <v>1</v>
      </c>
      <c r="O142" s="2116"/>
    </row>
    <row r="143" spans="1:15" ht="18" customHeight="1">
      <c r="A143" s="385">
        <v>141</v>
      </c>
      <c r="B143" s="416" t="s">
        <v>445</v>
      </c>
      <c r="C143" s="413" t="s">
        <v>1576</v>
      </c>
      <c r="D143" s="413" t="s">
        <v>442</v>
      </c>
      <c r="E143" s="413" t="s">
        <v>158</v>
      </c>
      <c r="F143" s="413" t="s">
        <v>1485</v>
      </c>
      <c r="G143" s="413" t="s">
        <v>1485</v>
      </c>
      <c r="H143" s="413" t="s">
        <v>1485</v>
      </c>
      <c r="I143" s="413" t="s">
        <v>244</v>
      </c>
      <c r="J143" s="2116">
        <v>0</v>
      </c>
      <c r="K143" s="2116"/>
      <c r="L143" s="2116">
        <v>0</v>
      </c>
      <c r="M143" s="2116"/>
      <c r="N143" s="2116">
        <v>2</v>
      </c>
      <c r="O143" s="2116"/>
    </row>
    <row r="144" spans="1:15" ht="18" customHeight="1">
      <c r="A144" s="385">
        <v>142</v>
      </c>
      <c r="B144" s="416" t="s">
        <v>245</v>
      </c>
      <c r="C144" s="413" t="s">
        <v>1576</v>
      </c>
      <c r="D144" s="413" t="s">
        <v>442</v>
      </c>
      <c r="E144" s="413" t="s">
        <v>158</v>
      </c>
      <c r="F144" s="413" t="s">
        <v>1485</v>
      </c>
      <c r="G144" s="413" t="s">
        <v>1485</v>
      </c>
      <c r="H144" s="413" t="s">
        <v>1485</v>
      </c>
      <c r="I144" s="414">
        <v>0.11766203703703704</v>
      </c>
      <c r="J144" s="2116">
        <v>1</v>
      </c>
      <c r="K144" s="2116"/>
      <c r="L144" s="2116">
        <v>0</v>
      </c>
      <c r="M144" s="2116"/>
      <c r="N144" s="2116">
        <v>0</v>
      </c>
      <c r="O144" s="2116"/>
    </row>
    <row r="145" spans="1:15" ht="18" customHeight="1">
      <c r="A145" s="385">
        <v>143</v>
      </c>
      <c r="B145" s="416" t="s">
        <v>893</v>
      </c>
      <c r="C145" s="413" t="s">
        <v>1576</v>
      </c>
      <c r="D145" s="413" t="s">
        <v>442</v>
      </c>
      <c r="E145" s="413" t="s">
        <v>158</v>
      </c>
      <c r="F145" s="413" t="s">
        <v>1485</v>
      </c>
      <c r="G145" s="413" t="s">
        <v>1485</v>
      </c>
      <c r="H145" s="413" t="s">
        <v>1485</v>
      </c>
      <c r="I145" s="413" t="s">
        <v>1190</v>
      </c>
      <c r="J145" s="2116">
        <v>1</v>
      </c>
      <c r="K145" s="2116"/>
      <c r="L145" s="2116">
        <v>0</v>
      </c>
      <c r="M145" s="2116"/>
      <c r="N145" s="2116">
        <v>0</v>
      </c>
      <c r="O145" s="2116"/>
    </row>
    <row r="146" spans="1:15" ht="18" customHeight="1">
      <c r="A146" s="385">
        <v>144</v>
      </c>
      <c r="B146" s="416" t="s">
        <v>472</v>
      </c>
      <c r="C146" s="413" t="s">
        <v>1576</v>
      </c>
      <c r="D146" s="413" t="s">
        <v>442</v>
      </c>
      <c r="E146" s="413" t="s">
        <v>158</v>
      </c>
      <c r="F146" s="413" t="s">
        <v>1485</v>
      </c>
      <c r="G146" s="413" t="s">
        <v>1485</v>
      </c>
      <c r="H146" s="413" t="s">
        <v>1485</v>
      </c>
      <c r="I146" s="413" t="s">
        <v>473</v>
      </c>
      <c r="J146" s="2116">
        <v>1</v>
      </c>
      <c r="K146" s="2116"/>
      <c r="L146" s="2116">
        <v>2</v>
      </c>
      <c r="M146" s="2116"/>
      <c r="N146" s="2116">
        <v>0</v>
      </c>
      <c r="O146" s="2116"/>
    </row>
    <row r="147" spans="1:15" ht="18" customHeight="1">
      <c r="A147" s="385">
        <v>145</v>
      </c>
      <c r="B147" s="416" t="s">
        <v>474</v>
      </c>
      <c r="C147" s="413" t="s">
        <v>1576</v>
      </c>
      <c r="D147" s="413" t="s">
        <v>442</v>
      </c>
      <c r="E147" s="413" t="s">
        <v>158</v>
      </c>
      <c r="F147" s="413" t="s">
        <v>1485</v>
      </c>
      <c r="G147" s="413" t="s">
        <v>1485</v>
      </c>
      <c r="H147" s="413" t="s">
        <v>1485</v>
      </c>
      <c r="I147" s="413" t="s">
        <v>475</v>
      </c>
      <c r="J147" s="2116">
        <v>1</v>
      </c>
      <c r="K147" s="2116"/>
      <c r="L147" s="2116">
        <v>0</v>
      </c>
      <c r="M147" s="2116"/>
      <c r="N147" s="2116">
        <v>0</v>
      </c>
      <c r="O147" s="2116"/>
    </row>
    <row r="148" spans="1:15" ht="18" customHeight="1">
      <c r="A148" s="385">
        <v>146</v>
      </c>
      <c r="B148" s="416" t="s">
        <v>516</v>
      </c>
      <c r="C148" s="413" t="s">
        <v>1576</v>
      </c>
      <c r="D148" s="413" t="s">
        <v>442</v>
      </c>
      <c r="E148" s="413" t="s">
        <v>158</v>
      </c>
      <c r="F148" s="413" t="s">
        <v>1485</v>
      </c>
      <c r="G148" s="413" t="s">
        <v>1485</v>
      </c>
      <c r="H148" s="413" t="s">
        <v>1485</v>
      </c>
      <c r="I148" s="413" t="s">
        <v>517</v>
      </c>
      <c r="J148" s="2116">
        <v>0</v>
      </c>
      <c r="K148" s="2116"/>
      <c r="L148" s="2116">
        <v>0</v>
      </c>
      <c r="M148" s="2116"/>
      <c r="N148" s="2116">
        <v>2</v>
      </c>
      <c r="O148" s="2116"/>
    </row>
    <row r="149" spans="1:15" ht="18" customHeight="1">
      <c r="A149" s="385">
        <v>147</v>
      </c>
      <c r="B149" s="416" t="s">
        <v>518</v>
      </c>
      <c r="C149" s="413" t="s">
        <v>46</v>
      </c>
      <c r="D149" s="413" t="s">
        <v>108</v>
      </c>
      <c r="E149" s="413" t="s">
        <v>158</v>
      </c>
      <c r="F149" s="413" t="s">
        <v>1485</v>
      </c>
      <c r="G149" s="413" t="s">
        <v>1485</v>
      </c>
      <c r="H149" s="413" t="s">
        <v>1485</v>
      </c>
      <c r="I149" s="413" t="s">
        <v>682</v>
      </c>
      <c r="J149" s="2116">
        <v>0</v>
      </c>
      <c r="K149" s="2116"/>
      <c r="L149" s="2116">
        <v>0</v>
      </c>
      <c r="M149" s="2116"/>
      <c r="N149" s="2116">
        <v>1</v>
      </c>
      <c r="O149" s="2116"/>
    </row>
    <row r="150" spans="1:15" ht="18" customHeight="1">
      <c r="A150" s="385">
        <v>148</v>
      </c>
      <c r="B150" s="416" t="s">
        <v>519</v>
      </c>
      <c r="C150" s="413" t="s">
        <v>1578</v>
      </c>
      <c r="D150" s="413" t="s">
        <v>35</v>
      </c>
      <c r="E150" s="413" t="s">
        <v>158</v>
      </c>
      <c r="F150" s="413" t="s">
        <v>1485</v>
      </c>
      <c r="G150" s="413" t="s">
        <v>1485</v>
      </c>
      <c r="H150" s="413" t="s">
        <v>1485</v>
      </c>
      <c r="I150" s="413" t="s">
        <v>682</v>
      </c>
      <c r="J150" s="2116">
        <v>0</v>
      </c>
      <c r="K150" s="2116"/>
      <c r="L150" s="2116">
        <v>0</v>
      </c>
      <c r="M150" s="2116"/>
      <c r="N150" s="2116">
        <v>1</v>
      </c>
      <c r="O150" s="2116"/>
    </row>
    <row r="151" spans="1:15" ht="18" customHeight="1">
      <c r="A151" s="385">
        <v>149</v>
      </c>
      <c r="B151" s="416" t="s">
        <v>972</v>
      </c>
      <c r="C151" s="413" t="s">
        <v>1578</v>
      </c>
      <c r="D151" s="413" t="s">
        <v>35</v>
      </c>
      <c r="E151" s="413" t="s">
        <v>158</v>
      </c>
      <c r="F151" s="413" t="s">
        <v>1485</v>
      </c>
      <c r="G151" s="413" t="s">
        <v>1485</v>
      </c>
      <c r="H151" s="413" t="s">
        <v>1485</v>
      </c>
      <c r="I151" s="413" t="s">
        <v>1403</v>
      </c>
      <c r="J151" s="2116">
        <v>1</v>
      </c>
      <c r="K151" s="2116"/>
      <c r="L151" s="2116">
        <v>2</v>
      </c>
      <c r="M151" s="2116"/>
      <c r="N151" s="2116">
        <v>0</v>
      </c>
      <c r="O151" s="2116"/>
    </row>
    <row r="152" spans="1:15" ht="18" customHeight="1">
      <c r="K152" s="415">
        <f>SUM(J3:K151)</f>
        <v>35</v>
      </c>
      <c r="M152" s="415">
        <f>SUM(L3:M151)</f>
        <v>41</v>
      </c>
      <c r="O152" s="415">
        <f>SUM(N3:O151)</f>
        <v>126</v>
      </c>
    </row>
  </sheetData>
  <autoFilter ref="A1:O152" xr:uid="{00000000-0009-0000-0000-000005000000}">
    <filterColumn colId="10" showButton="0"/>
    <filterColumn colId="12" showButton="0"/>
  </autoFilter>
  <mergeCells count="461">
    <mergeCell ref="J151:K151"/>
    <mergeCell ref="L151:M151"/>
    <mergeCell ref="N151:O151"/>
    <mergeCell ref="J149:K149"/>
    <mergeCell ref="L149:M149"/>
    <mergeCell ref="N149:O149"/>
    <mergeCell ref="J150:K150"/>
    <mergeCell ref="L150:M150"/>
    <mergeCell ref="N150:O150"/>
    <mergeCell ref="J147:K147"/>
    <mergeCell ref="L147:M147"/>
    <mergeCell ref="N147:O147"/>
    <mergeCell ref="J148:K148"/>
    <mergeCell ref="L148:M148"/>
    <mergeCell ref="N148:O148"/>
    <mergeCell ref="J145:K145"/>
    <mergeCell ref="L145:M145"/>
    <mergeCell ref="N145:O145"/>
    <mergeCell ref="J146:K146"/>
    <mergeCell ref="L146:M146"/>
    <mergeCell ref="N146:O146"/>
    <mergeCell ref="J143:K143"/>
    <mergeCell ref="L143:M143"/>
    <mergeCell ref="N143:O143"/>
    <mergeCell ref="J144:K144"/>
    <mergeCell ref="L144:M144"/>
    <mergeCell ref="N144:O144"/>
    <mergeCell ref="J141:K141"/>
    <mergeCell ref="L141:M141"/>
    <mergeCell ref="N141:O141"/>
    <mergeCell ref="J142:K142"/>
    <mergeCell ref="L142:M142"/>
    <mergeCell ref="N142:O142"/>
    <mergeCell ref="J139:K139"/>
    <mergeCell ref="L139:M139"/>
    <mergeCell ref="N139:O139"/>
    <mergeCell ref="J140:K140"/>
    <mergeCell ref="L140:M140"/>
    <mergeCell ref="N140:O140"/>
    <mergeCell ref="J137:K137"/>
    <mergeCell ref="L137:M137"/>
    <mergeCell ref="N137:O137"/>
    <mergeCell ref="J138:K138"/>
    <mergeCell ref="L138:M138"/>
    <mergeCell ref="N138:O138"/>
    <mergeCell ref="A1:A2"/>
    <mergeCell ref="B1:B2"/>
    <mergeCell ref="C1:C2"/>
    <mergeCell ref="D1:D2"/>
    <mergeCell ref="E1:E2"/>
    <mergeCell ref="F1:F2"/>
    <mergeCell ref="G1:G2"/>
    <mergeCell ref="H1:H2"/>
    <mergeCell ref="I1:I2"/>
    <mergeCell ref="K1:L1"/>
    <mergeCell ref="M1:N1"/>
    <mergeCell ref="J2:K2"/>
    <mergeCell ref="L2:M2"/>
    <mergeCell ref="N2:O2"/>
    <mergeCell ref="J3:K3"/>
    <mergeCell ref="L3:M3"/>
    <mergeCell ref="N3:O3"/>
    <mergeCell ref="J4:K4"/>
    <mergeCell ref="L4:M4"/>
    <mergeCell ref="N4:O4"/>
    <mergeCell ref="J5:K5"/>
    <mergeCell ref="L5:M5"/>
    <mergeCell ref="N5:O5"/>
    <mergeCell ref="J6:K6"/>
    <mergeCell ref="L6:M6"/>
    <mergeCell ref="N6:O6"/>
    <mergeCell ref="J7:K7"/>
    <mergeCell ref="L7:M7"/>
    <mergeCell ref="N7:O7"/>
    <mergeCell ref="J8:K8"/>
    <mergeCell ref="L8:M8"/>
    <mergeCell ref="N8:O8"/>
    <mergeCell ref="J9:K9"/>
    <mergeCell ref="L9:M9"/>
    <mergeCell ref="N9:O9"/>
    <mergeCell ref="J10:K10"/>
    <mergeCell ref="L10:M10"/>
    <mergeCell ref="N10:O10"/>
    <mergeCell ref="J11:K11"/>
    <mergeCell ref="L11:M11"/>
    <mergeCell ref="N11:O11"/>
    <mergeCell ref="J12:K12"/>
    <mergeCell ref="L12:M12"/>
    <mergeCell ref="N12:O12"/>
    <mergeCell ref="J13:K13"/>
    <mergeCell ref="L13:M13"/>
    <mergeCell ref="N13:O13"/>
    <mergeCell ref="J14:K14"/>
    <mergeCell ref="L14:M14"/>
    <mergeCell ref="N14:O14"/>
    <mergeCell ref="J15:K15"/>
    <mergeCell ref="L15:M15"/>
    <mergeCell ref="N15:O15"/>
    <mergeCell ref="J16:K16"/>
    <mergeCell ref="L16:M16"/>
    <mergeCell ref="N16:O16"/>
    <mergeCell ref="J17:K17"/>
    <mergeCell ref="L17:M17"/>
    <mergeCell ref="N17:O17"/>
    <mergeCell ref="J18:K18"/>
    <mergeCell ref="L18:M18"/>
    <mergeCell ref="N18:O18"/>
    <mergeCell ref="J19:K19"/>
    <mergeCell ref="L19:M19"/>
    <mergeCell ref="N19:O19"/>
    <mergeCell ref="J20:K20"/>
    <mergeCell ref="L20:M20"/>
    <mergeCell ref="N20:O20"/>
    <mergeCell ref="J21:K21"/>
    <mergeCell ref="L21:M21"/>
    <mergeCell ref="N21:O21"/>
    <mergeCell ref="J22:K22"/>
    <mergeCell ref="L22:M22"/>
    <mergeCell ref="N22:O22"/>
    <mergeCell ref="J23:K23"/>
    <mergeCell ref="L23:M23"/>
    <mergeCell ref="N23:O23"/>
    <mergeCell ref="J24:K24"/>
    <mergeCell ref="L24:M24"/>
    <mergeCell ref="N24:O24"/>
    <mergeCell ref="J25:K25"/>
    <mergeCell ref="L25:M25"/>
    <mergeCell ref="N25:O25"/>
    <mergeCell ref="J26:K26"/>
    <mergeCell ref="L26:M26"/>
    <mergeCell ref="N26:O26"/>
    <mergeCell ref="J27:K27"/>
    <mergeCell ref="L27:M27"/>
    <mergeCell ref="N27:O27"/>
    <mergeCell ref="J28:K28"/>
    <mergeCell ref="L28:M28"/>
    <mergeCell ref="N28:O28"/>
    <mergeCell ref="J29:K29"/>
    <mergeCell ref="L29:M29"/>
    <mergeCell ref="N29:O29"/>
    <mergeCell ref="J30:K30"/>
    <mergeCell ref="L30:M30"/>
    <mergeCell ref="N30:O30"/>
    <mergeCell ref="J31:K31"/>
    <mergeCell ref="L31:M31"/>
    <mergeCell ref="N31:O31"/>
    <mergeCell ref="J32:K32"/>
    <mergeCell ref="L32:M32"/>
    <mergeCell ref="N32:O32"/>
    <mergeCell ref="J33:K33"/>
    <mergeCell ref="L33:M33"/>
    <mergeCell ref="N33:O33"/>
    <mergeCell ref="J34:K34"/>
    <mergeCell ref="L34:M34"/>
    <mergeCell ref="N34:O34"/>
    <mergeCell ref="J35:K35"/>
    <mergeCell ref="L35:M35"/>
    <mergeCell ref="N35:O35"/>
    <mergeCell ref="J36:K36"/>
    <mergeCell ref="L36:M36"/>
    <mergeCell ref="N36:O36"/>
    <mergeCell ref="J37:K37"/>
    <mergeCell ref="L37:M37"/>
    <mergeCell ref="N37:O37"/>
    <mergeCell ref="J38:K38"/>
    <mergeCell ref="L38:M38"/>
    <mergeCell ref="N38:O38"/>
    <mergeCell ref="J39:K39"/>
    <mergeCell ref="L39:M39"/>
    <mergeCell ref="N39:O39"/>
    <mergeCell ref="J40:K40"/>
    <mergeCell ref="L40:M40"/>
    <mergeCell ref="N40:O40"/>
    <mergeCell ref="J41:K41"/>
    <mergeCell ref="L41:M41"/>
    <mergeCell ref="N41:O41"/>
    <mergeCell ref="J42:K42"/>
    <mergeCell ref="L42:M42"/>
    <mergeCell ref="N42:O42"/>
    <mergeCell ref="J43:K43"/>
    <mergeCell ref="L43:M43"/>
    <mergeCell ref="N43:O43"/>
    <mergeCell ref="J44:K44"/>
    <mergeCell ref="L44:M44"/>
    <mergeCell ref="N44:O44"/>
    <mergeCell ref="J45:K45"/>
    <mergeCell ref="L45:M45"/>
    <mergeCell ref="N45:O45"/>
    <mergeCell ref="J46:K46"/>
    <mergeCell ref="L46:M46"/>
    <mergeCell ref="N46:O46"/>
    <mergeCell ref="J47:K47"/>
    <mergeCell ref="L47:M47"/>
    <mergeCell ref="N47:O47"/>
    <mergeCell ref="J48:K48"/>
    <mergeCell ref="L48:M48"/>
    <mergeCell ref="N48:O48"/>
    <mergeCell ref="J49:K49"/>
    <mergeCell ref="L49:M49"/>
    <mergeCell ref="N49:O49"/>
    <mergeCell ref="J50:K50"/>
    <mergeCell ref="L50:M50"/>
    <mergeCell ref="N50:O50"/>
    <mergeCell ref="J51:K51"/>
    <mergeCell ref="L51:M51"/>
    <mergeCell ref="N51:O51"/>
    <mergeCell ref="J52:K52"/>
    <mergeCell ref="L52:M52"/>
    <mergeCell ref="N52:O52"/>
    <mergeCell ref="J53:K53"/>
    <mergeCell ref="L53:M53"/>
    <mergeCell ref="N53:O53"/>
    <mergeCell ref="J54:K54"/>
    <mergeCell ref="L54:M54"/>
    <mergeCell ref="N54:O54"/>
    <mergeCell ref="J55:K55"/>
    <mergeCell ref="L55:M55"/>
    <mergeCell ref="N55:O55"/>
    <mergeCell ref="J56:K56"/>
    <mergeCell ref="L56:M56"/>
    <mergeCell ref="N56:O56"/>
    <mergeCell ref="J57:K57"/>
    <mergeCell ref="L57:M57"/>
    <mergeCell ref="N57:O57"/>
    <mergeCell ref="J58:K58"/>
    <mergeCell ref="L58:M58"/>
    <mergeCell ref="N58:O58"/>
    <mergeCell ref="J59:K59"/>
    <mergeCell ref="L59:M59"/>
    <mergeCell ref="N59:O59"/>
    <mergeCell ref="J60:K60"/>
    <mergeCell ref="L60:M60"/>
    <mergeCell ref="N60:O60"/>
    <mergeCell ref="J61:K61"/>
    <mergeCell ref="L61:M61"/>
    <mergeCell ref="N61:O61"/>
    <mergeCell ref="J62:K62"/>
    <mergeCell ref="L62:M62"/>
    <mergeCell ref="N62:O62"/>
    <mergeCell ref="J63:K63"/>
    <mergeCell ref="L63:M63"/>
    <mergeCell ref="N63:O63"/>
    <mergeCell ref="J64:K64"/>
    <mergeCell ref="L64:M64"/>
    <mergeCell ref="N64:O64"/>
    <mergeCell ref="J65:K65"/>
    <mergeCell ref="L65:M65"/>
    <mergeCell ref="N65:O65"/>
    <mergeCell ref="J66:K66"/>
    <mergeCell ref="L66:M66"/>
    <mergeCell ref="N66:O66"/>
    <mergeCell ref="J67:K67"/>
    <mergeCell ref="L67:M67"/>
    <mergeCell ref="N67:O67"/>
    <mergeCell ref="J68:K68"/>
    <mergeCell ref="L68:M68"/>
    <mergeCell ref="N68:O68"/>
    <mergeCell ref="J69:K69"/>
    <mergeCell ref="L69:M69"/>
    <mergeCell ref="N69:O69"/>
    <mergeCell ref="J70:K70"/>
    <mergeCell ref="L70:M70"/>
    <mergeCell ref="N70:O70"/>
    <mergeCell ref="J71:K71"/>
    <mergeCell ref="L71:M71"/>
    <mergeCell ref="N71:O71"/>
    <mergeCell ref="J72:K72"/>
    <mergeCell ref="L72:M72"/>
    <mergeCell ref="N72:O72"/>
    <mergeCell ref="J73:K73"/>
    <mergeCell ref="L73:M73"/>
    <mergeCell ref="N73:O73"/>
    <mergeCell ref="J74:K74"/>
    <mergeCell ref="L74:M74"/>
    <mergeCell ref="N74:O74"/>
    <mergeCell ref="J75:K75"/>
    <mergeCell ref="L75:M75"/>
    <mergeCell ref="N75:O75"/>
    <mergeCell ref="J76:K76"/>
    <mergeCell ref="L76:M76"/>
    <mergeCell ref="N76:O76"/>
    <mergeCell ref="J77:K77"/>
    <mergeCell ref="L77:M77"/>
    <mergeCell ref="N77:O77"/>
    <mergeCell ref="J78:K78"/>
    <mergeCell ref="L78:M78"/>
    <mergeCell ref="N78:O78"/>
    <mergeCell ref="J79:K79"/>
    <mergeCell ref="L79:M79"/>
    <mergeCell ref="N79:O79"/>
    <mergeCell ref="J80:K80"/>
    <mergeCell ref="L80:M80"/>
    <mergeCell ref="N80:O80"/>
    <mergeCell ref="J81:K81"/>
    <mergeCell ref="L81:M81"/>
    <mergeCell ref="N81:O81"/>
    <mergeCell ref="J82:K82"/>
    <mergeCell ref="L82:M82"/>
    <mergeCell ref="N82:O82"/>
    <mergeCell ref="J83:K83"/>
    <mergeCell ref="L83:M83"/>
    <mergeCell ref="N83:O83"/>
    <mergeCell ref="J84:K84"/>
    <mergeCell ref="L84:M84"/>
    <mergeCell ref="N84:O84"/>
    <mergeCell ref="J85:K85"/>
    <mergeCell ref="L85:M85"/>
    <mergeCell ref="N85:O85"/>
    <mergeCell ref="J86:K86"/>
    <mergeCell ref="L86:M86"/>
    <mergeCell ref="N86:O86"/>
    <mergeCell ref="J87:K87"/>
    <mergeCell ref="L87:M87"/>
    <mergeCell ref="N87:O87"/>
    <mergeCell ref="J88:K88"/>
    <mergeCell ref="L88:M88"/>
    <mergeCell ref="N88:O88"/>
    <mergeCell ref="J89:K89"/>
    <mergeCell ref="L89:M89"/>
    <mergeCell ref="N89:O89"/>
    <mergeCell ref="J90:K90"/>
    <mergeCell ref="L90:M90"/>
    <mergeCell ref="N90:O90"/>
    <mergeCell ref="J91:K91"/>
    <mergeCell ref="L91:M91"/>
    <mergeCell ref="N91:O91"/>
    <mergeCell ref="J92:K92"/>
    <mergeCell ref="L92:M92"/>
    <mergeCell ref="N92:O92"/>
    <mergeCell ref="J93:K93"/>
    <mergeCell ref="L93:M93"/>
    <mergeCell ref="N93:O93"/>
    <mergeCell ref="J94:K94"/>
    <mergeCell ref="L94:M94"/>
    <mergeCell ref="N94:O94"/>
    <mergeCell ref="J95:K95"/>
    <mergeCell ref="L95:M95"/>
    <mergeCell ref="N95:O95"/>
    <mergeCell ref="J96:K96"/>
    <mergeCell ref="L96:M96"/>
    <mergeCell ref="N96:O96"/>
    <mergeCell ref="J97:K97"/>
    <mergeCell ref="L97:M97"/>
    <mergeCell ref="N97:O97"/>
    <mergeCell ref="J98:K98"/>
    <mergeCell ref="L98:M98"/>
    <mergeCell ref="N98:O98"/>
    <mergeCell ref="J99:K99"/>
    <mergeCell ref="L99:M99"/>
    <mergeCell ref="N99:O99"/>
    <mergeCell ref="J100:K100"/>
    <mergeCell ref="L100:M100"/>
    <mergeCell ref="N100:O100"/>
    <mergeCell ref="J101:K101"/>
    <mergeCell ref="L101:M101"/>
    <mergeCell ref="N101:O101"/>
    <mergeCell ref="J102:K102"/>
    <mergeCell ref="L102:M102"/>
    <mergeCell ref="N102:O102"/>
    <mergeCell ref="J103:K103"/>
    <mergeCell ref="L103:M103"/>
    <mergeCell ref="N103:O103"/>
    <mergeCell ref="J104:K104"/>
    <mergeCell ref="L104:M104"/>
    <mergeCell ref="N104:O104"/>
    <mergeCell ref="J105:K105"/>
    <mergeCell ref="L105:M105"/>
    <mergeCell ref="N105:O105"/>
    <mergeCell ref="J106:K106"/>
    <mergeCell ref="L106:M106"/>
    <mergeCell ref="N106:O106"/>
    <mergeCell ref="J107:K107"/>
    <mergeCell ref="L107:M107"/>
    <mergeCell ref="N107:O107"/>
    <mergeCell ref="J108:K108"/>
    <mergeCell ref="L108:M108"/>
    <mergeCell ref="N108:O108"/>
    <mergeCell ref="J109:K109"/>
    <mergeCell ref="L109:M109"/>
    <mergeCell ref="N109:O109"/>
    <mergeCell ref="J110:K110"/>
    <mergeCell ref="L110:M110"/>
    <mergeCell ref="N110:O110"/>
    <mergeCell ref="J111:K111"/>
    <mergeCell ref="L111:M111"/>
    <mergeCell ref="N111:O111"/>
    <mergeCell ref="J112:K112"/>
    <mergeCell ref="L112:M112"/>
    <mergeCell ref="N112:O112"/>
    <mergeCell ref="J113:K113"/>
    <mergeCell ref="L113:M113"/>
    <mergeCell ref="N113:O113"/>
    <mergeCell ref="J114:K114"/>
    <mergeCell ref="L114:M114"/>
    <mergeCell ref="N114:O114"/>
    <mergeCell ref="J115:K115"/>
    <mergeCell ref="L115:M115"/>
    <mergeCell ref="N115:O115"/>
    <mergeCell ref="J116:K116"/>
    <mergeCell ref="L116:M116"/>
    <mergeCell ref="N116:O116"/>
    <mergeCell ref="J117:K117"/>
    <mergeCell ref="L117:M117"/>
    <mergeCell ref="N117:O117"/>
    <mergeCell ref="J118:K118"/>
    <mergeCell ref="L118:M118"/>
    <mergeCell ref="N118:O118"/>
    <mergeCell ref="J119:K119"/>
    <mergeCell ref="L119:M119"/>
    <mergeCell ref="N119:O119"/>
    <mergeCell ref="J120:K120"/>
    <mergeCell ref="L120:M120"/>
    <mergeCell ref="N120:O120"/>
    <mergeCell ref="J121:K121"/>
    <mergeCell ref="L121:M121"/>
    <mergeCell ref="N121:O121"/>
    <mergeCell ref="J122:K122"/>
    <mergeCell ref="L122:M122"/>
    <mergeCell ref="N122:O122"/>
    <mergeCell ref="J123:K123"/>
    <mergeCell ref="L123:M123"/>
    <mergeCell ref="N123:O123"/>
    <mergeCell ref="J124:K124"/>
    <mergeCell ref="L124:M124"/>
    <mergeCell ref="N124:O124"/>
    <mergeCell ref="J125:K125"/>
    <mergeCell ref="L125:M125"/>
    <mergeCell ref="N125:O125"/>
    <mergeCell ref="J126:K126"/>
    <mergeCell ref="L126:M126"/>
    <mergeCell ref="N126:O126"/>
    <mergeCell ref="J127:K127"/>
    <mergeCell ref="L127:M127"/>
    <mergeCell ref="N127:O127"/>
    <mergeCell ref="J128:K128"/>
    <mergeCell ref="L128:M128"/>
    <mergeCell ref="N128:O128"/>
    <mergeCell ref="J129:K129"/>
    <mergeCell ref="L129:M129"/>
    <mergeCell ref="N129:O129"/>
    <mergeCell ref="J130:K130"/>
    <mergeCell ref="L130:M130"/>
    <mergeCell ref="N130:O130"/>
    <mergeCell ref="J131:K131"/>
    <mergeCell ref="L131:M131"/>
    <mergeCell ref="N131:O131"/>
    <mergeCell ref="J132:K132"/>
    <mergeCell ref="L132:M132"/>
    <mergeCell ref="N132:O132"/>
    <mergeCell ref="J133:K133"/>
    <mergeCell ref="L133:M133"/>
    <mergeCell ref="N133:O133"/>
    <mergeCell ref="J134:K134"/>
    <mergeCell ref="L134:M134"/>
    <mergeCell ref="N134:O134"/>
    <mergeCell ref="J135:K135"/>
    <mergeCell ref="L135:M135"/>
    <mergeCell ref="N135:O135"/>
    <mergeCell ref="J136:K136"/>
    <mergeCell ref="L136:M136"/>
    <mergeCell ref="N136:O136"/>
  </mergeCells>
  <phoneticPr fontId="6" type="noConversion"/>
  <printOptions horizontalCentered="1"/>
  <pageMargins left="0" right="0" top="0.39370078740157483" bottom="0.39370078740157483" header="0" footer="0"/>
  <pageSetup paperSize="9" scale="95" orientation="landscape" r:id="rId1"/>
  <headerFooter alignWithMargins="0">
    <oddFooter>&amp;C&amp;"Times New Roman,標準"QP-09-6-B1   &amp;"新細明體,標準"版次&amp;"Times New Roman,標準":0</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CC644-AA5A-4446-9BAD-088BB75280FA}">
  <sheetPr codeName="工作表13"/>
  <dimension ref="B1:I12"/>
  <sheetViews>
    <sheetView view="pageBreakPreview" topLeftCell="B1" zoomScale="60" zoomScaleNormal="70" workbookViewId="0">
      <selection sqref="A1:Y2"/>
    </sheetView>
  </sheetViews>
  <sheetFormatPr defaultColWidth="8.875" defaultRowHeight="16.5"/>
  <cols>
    <col min="1" max="1" width="6.125" style="1099" customWidth="1"/>
    <col min="2" max="3" width="35.625" style="1099" customWidth="1"/>
    <col min="4" max="4" width="96" style="1099" customWidth="1"/>
    <col min="5" max="8" width="8.875" style="1099"/>
    <col min="9" max="9" width="32.25" style="1099" bestFit="1" customWidth="1"/>
    <col min="10" max="16384" width="8.875" style="1099"/>
  </cols>
  <sheetData>
    <row r="1" spans="2:9" ht="55.5" customHeight="1" thickBot="1">
      <c r="B1" s="2117" t="s">
        <v>5172</v>
      </c>
      <c r="C1" s="2118"/>
      <c r="D1" s="2118"/>
    </row>
    <row r="2" spans="2:9" ht="104.45" customHeight="1" thickBot="1">
      <c r="B2" s="2014" t="s">
        <v>3708</v>
      </c>
      <c r="C2" s="2015" t="s">
        <v>3709</v>
      </c>
      <c r="D2" s="2016" t="s">
        <v>3710</v>
      </c>
    </row>
    <row r="3" spans="2:9" ht="33.6" customHeight="1" thickBot="1">
      <c r="B3" s="2012" t="s">
        <v>3711</v>
      </c>
      <c r="C3" s="2013">
        <v>1</v>
      </c>
      <c r="D3" s="2018" t="s">
        <v>5173</v>
      </c>
      <c r="I3" s="1100"/>
    </row>
    <row r="4" spans="2:9" ht="33.6" customHeight="1" thickBot="1">
      <c r="B4" s="2007" t="s">
        <v>5176</v>
      </c>
      <c r="C4" s="2017">
        <v>3</v>
      </c>
      <c r="D4" s="2020" t="s">
        <v>4952</v>
      </c>
      <c r="I4" s="1100"/>
    </row>
    <row r="5" spans="2:9" ht="36.6" customHeight="1">
      <c r="B5" s="2007" t="s">
        <v>5174</v>
      </c>
      <c r="C5" s="2008">
        <v>2</v>
      </c>
      <c r="D5" s="2019" t="s">
        <v>5175</v>
      </c>
      <c r="I5" s="1100"/>
    </row>
    <row r="6" spans="2:9" ht="42.75" customHeight="1" thickBot="1">
      <c r="B6" s="2009" t="s">
        <v>3712</v>
      </c>
      <c r="C6" s="2010">
        <f>SUM(C3:C5)</f>
        <v>6</v>
      </c>
      <c r="D6" s="2011" t="s">
        <v>3713</v>
      </c>
    </row>
    <row r="9" spans="2:9" ht="27.75">
      <c r="D9" s="1101" t="s">
        <v>3714</v>
      </c>
    </row>
    <row r="12" spans="2:9" ht="27.75">
      <c r="D12" s="1102" t="s">
        <v>3715</v>
      </c>
    </row>
  </sheetData>
  <mergeCells count="1">
    <mergeCell ref="B1:D1"/>
  </mergeCells>
  <phoneticPr fontId="6" type="noConversion"/>
  <printOptions horizontalCentered="1"/>
  <pageMargins left="0.23622047244094491" right="0.23622047244094491" top="0.74803149606299213" bottom="0.74803149606299213" header="0.31496062992125984" footer="0.31496062992125984"/>
  <pageSetup paperSize="9" scale="8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00B09D-7168-4FED-BEB2-3DB80C7268D7}">
  <sheetPr codeName="工作表12"/>
  <dimension ref="B1:I22"/>
  <sheetViews>
    <sheetView view="pageBreakPreview" zoomScale="55" zoomScaleNormal="70" zoomScaleSheetLayoutView="55" workbookViewId="0">
      <selection sqref="A1:Y2"/>
    </sheetView>
  </sheetViews>
  <sheetFormatPr defaultColWidth="9" defaultRowHeight="16.5"/>
  <cols>
    <col min="1" max="1" width="6.5" style="1072" customWidth="1"/>
    <col min="2" max="2" width="8.5" style="1072" customWidth="1"/>
    <col min="3" max="3" width="26.125" style="1072" customWidth="1"/>
    <col min="4" max="4" width="17.25" style="1073" customWidth="1"/>
    <col min="5" max="5" width="11.5" style="1073" customWidth="1"/>
    <col min="6" max="6" width="11.375" style="1072" customWidth="1"/>
    <col min="7" max="7" width="23.25" style="1074" customWidth="1"/>
    <col min="8" max="8" width="23.625" style="1075" customWidth="1"/>
    <col min="9" max="9" width="20.5" style="1076" customWidth="1"/>
    <col min="10" max="16384" width="9" style="1072"/>
  </cols>
  <sheetData>
    <row r="1" spans="2:9" ht="9" customHeight="1"/>
    <row r="2" spans="2:9" ht="15.75" customHeight="1">
      <c r="B2" s="1077"/>
      <c r="C2" s="1078"/>
      <c r="D2" s="1079"/>
      <c r="E2" s="1079"/>
      <c r="F2" s="1077"/>
      <c r="G2" s="1080"/>
      <c r="H2" s="1080"/>
      <c r="I2" s="1081"/>
    </row>
    <row r="3" spans="2:9" ht="31.9" customHeight="1">
      <c r="B3" s="1082" t="s">
        <v>5177</v>
      </c>
      <c r="C3" s="1083"/>
    </row>
    <row r="4" spans="2:9" ht="27" customHeight="1">
      <c r="B4" s="2121" t="s">
        <v>3699</v>
      </c>
      <c r="C4" s="2123" t="s">
        <v>3409</v>
      </c>
      <c r="D4" s="1084" t="s">
        <v>3700</v>
      </c>
      <c r="E4" s="2125" t="s">
        <v>4947</v>
      </c>
      <c r="F4" s="1085" t="s">
        <v>3701</v>
      </c>
      <c r="G4" s="2121" t="s">
        <v>3702</v>
      </c>
      <c r="H4" s="2127" t="s">
        <v>3703</v>
      </c>
      <c r="I4" s="2119" t="s">
        <v>3704</v>
      </c>
    </row>
    <row r="5" spans="2:9" ht="34.15" customHeight="1" thickBot="1">
      <c r="B5" s="2122"/>
      <c r="C5" s="2124"/>
      <c r="D5" s="1918" t="s">
        <v>3705</v>
      </c>
      <c r="E5" s="2126"/>
      <c r="F5" s="1919" t="s">
        <v>147</v>
      </c>
      <c r="G5" s="2122"/>
      <c r="H5" s="2128"/>
      <c r="I5" s="2120"/>
    </row>
    <row r="6" spans="2:9" ht="46.15" customHeight="1">
      <c r="B6" s="1920">
        <v>1</v>
      </c>
      <c r="C6" s="1921" t="s">
        <v>5178</v>
      </c>
      <c r="D6" s="1922">
        <v>162</v>
      </c>
      <c r="E6" s="1923">
        <v>2</v>
      </c>
      <c r="F6" s="1923" t="s">
        <v>5179</v>
      </c>
      <c r="G6" s="1923" t="s">
        <v>3706</v>
      </c>
      <c r="H6" s="1924" t="s">
        <v>5180</v>
      </c>
      <c r="I6" s="1091" t="s">
        <v>4951</v>
      </c>
    </row>
    <row r="7" spans="2:9" ht="31.9" customHeight="1">
      <c r="B7" s="1093"/>
      <c r="C7" s="1094"/>
      <c r="D7" s="1095"/>
      <c r="E7" s="1096"/>
      <c r="F7" s="1097"/>
      <c r="G7" s="1094"/>
      <c r="H7" s="1098"/>
      <c r="I7" s="1092"/>
    </row>
    <row r="8" spans="2:9" ht="27.6" customHeight="1">
      <c r="B8" s="1912"/>
      <c r="C8" s="1913"/>
      <c r="D8" s="1914"/>
      <c r="E8" s="1915"/>
      <c r="F8" s="1915"/>
      <c r="G8" s="1915"/>
      <c r="H8" s="1916"/>
      <c r="I8" s="1917"/>
    </row>
    <row r="9" spans="2:9" ht="32.25">
      <c r="B9" s="1082" t="s">
        <v>5193</v>
      </c>
      <c r="C9" s="1083"/>
    </row>
    <row r="10" spans="2:9" ht="27.75">
      <c r="B10" s="2121" t="s">
        <v>3699</v>
      </c>
      <c r="C10" s="2123" t="s">
        <v>3409</v>
      </c>
      <c r="D10" s="1899" t="s">
        <v>3700</v>
      </c>
      <c r="E10" s="2125" t="s">
        <v>3079</v>
      </c>
      <c r="F10" s="1898" t="s">
        <v>3701</v>
      </c>
      <c r="G10" s="2121" t="s">
        <v>3702</v>
      </c>
      <c r="H10" s="2127" t="s">
        <v>3703</v>
      </c>
      <c r="I10" s="2119" t="s">
        <v>3704</v>
      </c>
    </row>
    <row r="11" spans="2:9" ht="27.75">
      <c r="B11" s="2121"/>
      <c r="C11" s="2131"/>
      <c r="D11" s="1899" t="s">
        <v>3705</v>
      </c>
      <c r="E11" s="2125"/>
      <c r="F11" s="1898" t="s">
        <v>147</v>
      </c>
      <c r="G11" s="2121"/>
      <c r="H11" s="2129"/>
      <c r="I11" s="2130"/>
    </row>
    <row r="12" spans="2:9" ht="25.5">
      <c r="B12" s="1086">
        <v>2</v>
      </c>
      <c r="C12" s="1087" t="s">
        <v>5196</v>
      </c>
      <c r="D12" s="1088">
        <v>2485</v>
      </c>
      <c r="E12" s="1089">
        <v>103</v>
      </c>
      <c r="F12" s="1089" t="s">
        <v>5194</v>
      </c>
      <c r="G12" s="1089" t="s">
        <v>4948</v>
      </c>
      <c r="H12" s="1090" t="s">
        <v>5195</v>
      </c>
      <c r="I12" s="1091" t="s">
        <v>4978</v>
      </c>
    </row>
    <row r="13" spans="2:9" ht="25.5">
      <c r="B13" s="1086">
        <v>3</v>
      </c>
      <c r="C13" s="1087" t="s">
        <v>5178</v>
      </c>
      <c r="D13" s="1088">
        <v>1247</v>
      </c>
      <c r="E13" s="1089">
        <v>2</v>
      </c>
      <c r="F13" s="1089" t="s">
        <v>4946</v>
      </c>
      <c r="G13" s="1089" t="s">
        <v>4948</v>
      </c>
      <c r="H13" s="1090" t="s">
        <v>4949</v>
      </c>
      <c r="I13" s="1091" t="s">
        <v>5197</v>
      </c>
    </row>
    <row r="14" spans="2:9" ht="25.5">
      <c r="B14" s="1912"/>
      <c r="C14" s="1913"/>
      <c r="D14" s="1914"/>
      <c r="E14" s="1915"/>
      <c r="F14" s="1915"/>
      <c r="G14" s="1915"/>
      <c r="H14" s="1916"/>
      <c r="I14" s="1917"/>
    </row>
    <row r="15" spans="2:9" ht="32.25">
      <c r="B15" s="1082" t="s">
        <v>5181</v>
      </c>
      <c r="C15" s="1083"/>
    </row>
    <row r="16" spans="2:9" ht="49.15" customHeight="1">
      <c r="B16" s="2121" t="s">
        <v>3699</v>
      </c>
      <c r="C16" s="2123" t="s">
        <v>3409</v>
      </c>
      <c r="D16" s="1084" t="s">
        <v>3700</v>
      </c>
      <c r="E16" s="2125" t="s">
        <v>3079</v>
      </c>
      <c r="F16" s="1085" t="s">
        <v>3701</v>
      </c>
      <c r="G16" s="2121" t="s">
        <v>3702</v>
      </c>
      <c r="H16" s="2127" t="s">
        <v>3703</v>
      </c>
      <c r="I16" s="2119" t="s">
        <v>3704</v>
      </c>
    </row>
    <row r="17" spans="2:9" ht="27.75">
      <c r="B17" s="2121"/>
      <c r="C17" s="2131"/>
      <c r="D17" s="1084" t="s">
        <v>3705</v>
      </c>
      <c r="E17" s="2125"/>
      <c r="F17" s="1085" t="s">
        <v>147</v>
      </c>
      <c r="G17" s="2121"/>
      <c r="H17" s="2129"/>
      <c r="I17" s="2130"/>
    </row>
    <row r="18" spans="2:9" ht="30" customHeight="1">
      <c r="B18" s="1086">
        <v>4</v>
      </c>
      <c r="C18" s="1087" t="s">
        <v>5185</v>
      </c>
      <c r="D18" s="1088">
        <v>1176</v>
      </c>
      <c r="E18" s="1089">
        <v>30</v>
      </c>
      <c r="F18" s="1089" t="s">
        <v>5182</v>
      </c>
      <c r="G18" s="1928" t="s">
        <v>3089</v>
      </c>
      <c r="H18" s="1090" t="s">
        <v>3707</v>
      </c>
      <c r="I18" s="1091" t="s">
        <v>5192</v>
      </c>
    </row>
    <row r="19" spans="2:9" ht="25.9" customHeight="1">
      <c r="B19" s="1925">
        <v>5</v>
      </c>
      <c r="C19" s="1926" t="s">
        <v>5186</v>
      </c>
      <c r="D19" s="1927">
        <v>143</v>
      </c>
      <c r="E19" s="1928">
        <v>194</v>
      </c>
      <c r="F19" s="1928" t="s">
        <v>5183</v>
      </c>
      <c r="G19" s="1928" t="s">
        <v>3089</v>
      </c>
      <c r="H19" s="1929" t="s">
        <v>5191</v>
      </c>
      <c r="I19" s="1091" t="s">
        <v>4978</v>
      </c>
    </row>
    <row r="20" spans="2:9" ht="22.15" customHeight="1">
      <c r="B20" s="1086">
        <v>6</v>
      </c>
      <c r="C20" s="1087" t="s">
        <v>5187</v>
      </c>
      <c r="D20" s="1927">
        <v>5432</v>
      </c>
      <c r="E20" s="1928">
        <v>45</v>
      </c>
      <c r="F20" s="1928" t="s">
        <v>5184</v>
      </c>
      <c r="G20" s="1928" t="s">
        <v>3089</v>
      </c>
      <c r="H20" s="1929" t="s">
        <v>5190</v>
      </c>
      <c r="I20" s="1091" t="s">
        <v>4978</v>
      </c>
    </row>
    <row r="21" spans="2:9" ht="27.6" customHeight="1"/>
    <row r="22" spans="2:9" ht="27.6" customHeight="1"/>
  </sheetData>
  <mergeCells count="18">
    <mergeCell ref="G10:G11"/>
    <mergeCell ref="H10:H11"/>
    <mergeCell ref="I16:I17"/>
    <mergeCell ref="B16:B17"/>
    <mergeCell ref="C16:C17"/>
    <mergeCell ref="E16:E17"/>
    <mergeCell ref="G16:G17"/>
    <mergeCell ref="H16:H17"/>
    <mergeCell ref="I10:I11"/>
    <mergeCell ref="B10:B11"/>
    <mergeCell ref="C10:C11"/>
    <mergeCell ref="E10:E11"/>
    <mergeCell ref="I4:I5"/>
    <mergeCell ref="B4:B5"/>
    <mergeCell ref="C4:C5"/>
    <mergeCell ref="E4:E5"/>
    <mergeCell ref="G4:G5"/>
    <mergeCell ref="H4:H5"/>
  </mergeCells>
  <phoneticPr fontId="6" type="noConversion"/>
  <dataValidations count="1">
    <dataValidation type="list" allowBlank="1" showInputMessage="1" showErrorMessage="1" sqref="I3:I5 I15:I17 I9:I11" xr:uid="{6F94EE3D-074B-456A-97AB-C3D8976BE063}">
      <formula1>#REF!</formula1>
    </dataValidation>
  </dataValidations>
  <printOptions horizontalCentered="1"/>
  <pageMargins left="0.23622047244094491" right="0.23622047244094491" top="0.59055118110236227" bottom="0.39370078740157483" header="0.31496062992125984" footer="0.31496062992125984"/>
  <pageSetup paperSize="9" scale="59"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A647A-A40B-4558-9B3F-7EFFDD67D00D}">
  <sheetPr codeName="工作表9">
    <tabColor rgb="FF00B050"/>
  </sheetPr>
  <dimension ref="A1:K25"/>
  <sheetViews>
    <sheetView view="pageBreakPreview" zoomScale="60" zoomScaleNormal="100" workbookViewId="0">
      <selection sqref="A1:Y2"/>
    </sheetView>
  </sheetViews>
  <sheetFormatPr defaultRowHeight="16.5"/>
  <cols>
    <col min="1" max="1" width="7.125" customWidth="1"/>
    <col min="2" max="2" width="8.625" customWidth="1"/>
    <col min="3" max="3" width="14.5" customWidth="1"/>
    <col min="6" max="6" width="27.5" customWidth="1"/>
    <col min="7" max="7" width="14.5" customWidth="1"/>
    <col min="8" max="9" width="13.25" bestFit="1" customWidth="1"/>
    <col min="10" max="10" width="31.875" customWidth="1"/>
    <col min="11" max="11" width="15" customWidth="1"/>
  </cols>
  <sheetData>
    <row r="1" spans="1:11">
      <c r="A1" s="2132" t="s">
        <v>5077</v>
      </c>
      <c r="B1" s="2132"/>
      <c r="C1" s="2132"/>
      <c r="D1" s="2132"/>
      <c r="E1" s="2132"/>
      <c r="F1" s="2132"/>
      <c r="G1" s="2132"/>
      <c r="H1" s="2132"/>
      <c r="I1" s="2132"/>
      <c r="J1" s="2132"/>
      <c r="K1" s="2132"/>
    </row>
    <row r="2" spans="1:11" ht="17.25" thickBot="1">
      <c r="A2" s="2132"/>
      <c r="B2" s="2132"/>
      <c r="C2" s="2132"/>
      <c r="D2" s="2132"/>
      <c r="E2" s="2132"/>
      <c r="F2" s="2132"/>
      <c r="G2" s="2132"/>
      <c r="H2" s="2132"/>
      <c r="I2" s="2132"/>
      <c r="J2" s="2132"/>
      <c r="K2" s="2132"/>
    </row>
    <row r="3" spans="1:11" ht="33.75" thickBot="1">
      <c r="A3" s="878" t="s">
        <v>3408</v>
      </c>
      <c r="B3" s="1051" t="s">
        <v>147</v>
      </c>
      <c r="C3" s="1052" t="s">
        <v>3409</v>
      </c>
      <c r="D3" s="1051" t="s">
        <v>3410</v>
      </c>
      <c r="E3" s="1052" t="s">
        <v>3411</v>
      </c>
      <c r="F3" s="1053" t="s">
        <v>3412</v>
      </c>
      <c r="G3" s="1053" t="s">
        <v>711</v>
      </c>
      <c r="H3" s="1053" t="s">
        <v>3413</v>
      </c>
      <c r="I3" s="1053" t="s">
        <v>3414</v>
      </c>
      <c r="J3" s="1053" t="s">
        <v>3415</v>
      </c>
      <c r="K3" s="879" t="s">
        <v>3416</v>
      </c>
    </row>
    <row r="4" spans="1:11" ht="19.5">
      <c r="A4" s="2133">
        <v>1</v>
      </c>
      <c r="B4" s="2136" t="s">
        <v>57</v>
      </c>
      <c r="C4" s="2139" t="s">
        <v>5167</v>
      </c>
      <c r="D4" s="1998">
        <v>2</v>
      </c>
      <c r="E4" s="1998">
        <v>2967</v>
      </c>
      <c r="F4" s="2142" t="s">
        <v>5154</v>
      </c>
      <c r="G4" s="2145" t="s">
        <v>3088</v>
      </c>
      <c r="H4" s="2148">
        <v>0.12717575129669009</v>
      </c>
      <c r="I4" s="2151">
        <v>5.9115573558187265E-3</v>
      </c>
      <c r="J4" s="2142" t="s">
        <v>5161</v>
      </c>
      <c r="K4" s="2154" t="s">
        <v>3591</v>
      </c>
    </row>
    <row r="5" spans="1:11" ht="19.5">
      <c r="A5" s="2134"/>
      <c r="B5" s="2137"/>
      <c r="C5" s="2140"/>
      <c r="D5" s="1999">
        <v>45</v>
      </c>
      <c r="E5" s="1999">
        <v>2465</v>
      </c>
      <c r="F5" s="2143"/>
      <c r="G5" s="2146"/>
      <c r="H5" s="2149"/>
      <c r="I5" s="2152"/>
      <c r="J5" s="2143"/>
      <c r="K5" s="2155"/>
    </row>
    <row r="6" spans="1:11" ht="19.5">
      <c r="A6" s="2134"/>
      <c r="B6" s="2137"/>
      <c r="C6" s="2140"/>
      <c r="D6" s="1999"/>
      <c r="E6" s="1999"/>
      <c r="F6" s="2143"/>
      <c r="G6" s="2146"/>
      <c r="H6" s="2149"/>
      <c r="I6" s="2152"/>
      <c r="J6" s="2143"/>
      <c r="K6" s="2155"/>
    </row>
    <row r="7" spans="1:11" ht="20.25" thickBot="1">
      <c r="A7" s="2135"/>
      <c r="B7" s="2138"/>
      <c r="C7" s="2141"/>
      <c r="D7" s="2000"/>
      <c r="E7" s="2000"/>
      <c r="F7" s="2144"/>
      <c r="G7" s="2147"/>
      <c r="H7" s="2150"/>
      <c r="I7" s="2153"/>
      <c r="J7" s="2144"/>
      <c r="K7" s="2156"/>
    </row>
    <row r="8" spans="1:11" ht="19.5">
      <c r="A8" s="2166">
        <v>2</v>
      </c>
      <c r="B8" s="2184" t="s">
        <v>1458</v>
      </c>
      <c r="C8" s="2172" t="s">
        <v>5215</v>
      </c>
      <c r="D8" s="880">
        <v>2</v>
      </c>
      <c r="E8" s="880">
        <v>14</v>
      </c>
      <c r="F8" s="2175" t="s">
        <v>5188</v>
      </c>
      <c r="G8" s="2178" t="s">
        <v>3088</v>
      </c>
      <c r="H8" s="2181">
        <v>0.1028939641606394</v>
      </c>
      <c r="I8" s="2157">
        <v>1.0501938233367215E-3</v>
      </c>
      <c r="J8" s="2160" t="s">
        <v>5213</v>
      </c>
      <c r="K8" s="2163" t="s">
        <v>3591</v>
      </c>
    </row>
    <row r="9" spans="1:11" ht="19.5">
      <c r="A9" s="2167"/>
      <c r="B9" s="2185"/>
      <c r="C9" s="2173"/>
      <c r="D9" s="1056">
        <v>94</v>
      </c>
      <c r="E9" s="1056">
        <v>746</v>
      </c>
      <c r="F9" s="2176"/>
      <c r="G9" s="2179"/>
      <c r="H9" s="2182"/>
      <c r="I9" s="2158"/>
      <c r="J9" s="2161"/>
      <c r="K9" s="2164"/>
    </row>
    <row r="10" spans="1:11" ht="19.5">
      <c r="A10" s="2167"/>
      <c r="B10" s="2185"/>
      <c r="C10" s="2173"/>
      <c r="D10" s="1056">
        <v>119</v>
      </c>
      <c r="E10" s="1056">
        <v>205</v>
      </c>
      <c r="F10" s="2176"/>
      <c r="G10" s="2179"/>
      <c r="H10" s="2182"/>
      <c r="I10" s="2158"/>
      <c r="J10" s="2161"/>
      <c r="K10" s="2164"/>
    </row>
    <row r="11" spans="1:11" ht="20.25" thickBot="1">
      <c r="A11" s="2168"/>
      <c r="B11" s="2186"/>
      <c r="C11" s="2174"/>
      <c r="D11" s="1057"/>
      <c r="E11" s="1057"/>
      <c r="F11" s="2177"/>
      <c r="G11" s="2180"/>
      <c r="H11" s="2183"/>
      <c r="I11" s="2159"/>
      <c r="J11" s="2162"/>
      <c r="K11" s="2165"/>
    </row>
    <row r="12" spans="1:11" ht="19.5">
      <c r="A12" s="2166">
        <v>3</v>
      </c>
      <c r="B12" s="2169" t="s">
        <v>890</v>
      </c>
      <c r="C12" s="2172" t="s">
        <v>5110</v>
      </c>
      <c r="D12" s="881">
        <v>30</v>
      </c>
      <c r="E12" s="881">
        <v>1176</v>
      </c>
      <c r="F12" s="2175" t="s">
        <v>5152</v>
      </c>
      <c r="G12" s="2178" t="s">
        <v>3181</v>
      </c>
      <c r="H12" s="2181">
        <v>3.8394650867688639E-2</v>
      </c>
      <c r="I12" s="2157">
        <v>1.2798216955896213E-3</v>
      </c>
      <c r="J12" s="2160" t="s">
        <v>5252</v>
      </c>
      <c r="K12" s="2163" t="s">
        <v>3590</v>
      </c>
    </row>
    <row r="13" spans="1:11" ht="19.5">
      <c r="A13" s="2167"/>
      <c r="B13" s="2170"/>
      <c r="C13" s="2173"/>
      <c r="D13" s="1054"/>
      <c r="E13" s="1054"/>
      <c r="F13" s="2176"/>
      <c r="G13" s="2179"/>
      <c r="H13" s="2182"/>
      <c r="I13" s="2158"/>
      <c r="J13" s="2161"/>
      <c r="K13" s="2164"/>
    </row>
    <row r="14" spans="1:11" ht="19.5">
      <c r="A14" s="2167"/>
      <c r="B14" s="2170"/>
      <c r="C14" s="2173"/>
      <c r="D14" s="1054"/>
      <c r="E14" s="1054"/>
      <c r="F14" s="2176"/>
      <c r="G14" s="2179"/>
      <c r="H14" s="2182"/>
      <c r="I14" s="2158"/>
      <c r="J14" s="2161"/>
      <c r="K14" s="2164"/>
    </row>
    <row r="15" spans="1:11" ht="20.25" thickBot="1">
      <c r="A15" s="2168"/>
      <c r="B15" s="2171"/>
      <c r="C15" s="2174"/>
      <c r="D15" s="1055"/>
      <c r="E15" s="1055"/>
      <c r="F15" s="2177"/>
      <c r="G15" s="2180"/>
      <c r="H15" s="2183"/>
      <c r="I15" s="2159"/>
      <c r="J15" s="2162"/>
      <c r="K15" s="2165"/>
    </row>
    <row r="16" spans="1:11" ht="19.5" customHeight="1">
      <c r="A16" s="2166">
        <v>4</v>
      </c>
      <c r="B16" s="2169" t="s">
        <v>228</v>
      </c>
      <c r="C16" s="2172" t="s">
        <v>5109</v>
      </c>
      <c r="D16" s="881">
        <v>1</v>
      </c>
      <c r="E16" s="881">
        <v>757</v>
      </c>
      <c r="F16" s="2189" t="s">
        <v>3110</v>
      </c>
      <c r="G16" s="2178" t="s">
        <v>3110</v>
      </c>
      <c r="H16" s="2181">
        <v>3.5434519054760263E-2</v>
      </c>
      <c r="I16" s="2157">
        <v>2.7043851305614021E-3</v>
      </c>
      <c r="J16" s="2160" t="s">
        <v>4954</v>
      </c>
      <c r="K16" s="2163" t="s">
        <v>3591</v>
      </c>
    </row>
    <row r="17" spans="1:11" ht="19.5" customHeight="1">
      <c r="A17" s="2167"/>
      <c r="B17" s="2187"/>
      <c r="C17" s="2173"/>
      <c r="D17" s="1054">
        <v>2</v>
      </c>
      <c r="E17" s="1054">
        <v>869</v>
      </c>
      <c r="F17" s="2190"/>
      <c r="G17" s="2179"/>
      <c r="H17" s="2182"/>
      <c r="I17" s="2158"/>
      <c r="J17" s="2161"/>
      <c r="K17" s="2164"/>
    </row>
    <row r="18" spans="1:11" ht="19.5" customHeight="1">
      <c r="A18" s="2167"/>
      <c r="B18" s="2187"/>
      <c r="C18" s="2173"/>
      <c r="D18" s="1058">
        <v>35</v>
      </c>
      <c r="E18" s="1058">
        <v>859</v>
      </c>
      <c r="F18" s="2190"/>
      <c r="G18" s="2179"/>
      <c r="H18" s="2182"/>
      <c r="I18" s="2158"/>
      <c r="J18" s="2161"/>
      <c r="K18" s="2164"/>
    </row>
    <row r="19" spans="1:11" ht="20.25" customHeight="1" thickBot="1">
      <c r="A19" s="2168"/>
      <c r="B19" s="2188"/>
      <c r="C19" s="2174"/>
      <c r="D19" s="1055"/>
      <c r="E19" s="1055"/>
      <c r="F19" s="2191"/>
      <c r="G19" s="2180"/>
      <c r="H19" s="2183"/>
      <c r="I19" s="2159"/>
      <c r="J19" s="2162"/>
      <c r="K19" s="2165"/>
    </row>
    <row r="20" spans="1:11" ht="19.5">
      <c r="A20" s="2166">
        <v>5</v>
      </c>
      <c r="B20" s="2169" t="s">
        <v>64</v>
      </c>
      <c r="C20" s="2172" t="s">
        <v>5111</v>
      </c>
      <c r="D20" s="881">
        <v>1</v>
      </c>
      <c r="E20" s="881">
        <v>121</v>
      </c>
      <c r="F20" s="2175" t="s">
        <v>5154</v>
      </c>
      <c r="G20" s="2178" t="s">
        <v>3088</v>
      </c>
      <c r="H20" s="2181">
        <v>4.7525351570066971E-3</v>
      </c>
      <c r="I20" s="2157">
        <v>1.5562457692969034E-4</v>
      </c>
      <c r="J20" s="2160" t="s">
        <v>5107</v>
      </c>
      <c r="K20" s="2163" t="s">
        <v>3591</v>
      </c>
    </row>
    <row r="21" spans="1:11" ht="19.5">
      <c r="A21" s="2167"/>
      <c r="B21" s="2187"/>
      <c r="C21" s="2173"/>
      <c r="D21" s="1054">
        <v>193</v>
      </c>
      <c r="E21" s="1054">
        <v>22</v>
      </c>
      <c r="F21" s="2176"/>
      <c r="G21" s="2179"/>
      <c r="H21" s="2182"/>
      <c r="I21" s="2158"/>
      <c r="J21" s="2161"/>
      <c r="K21" s="2164"/>
    </row>
    <row r="22" spans="1:11" ht="19.5">
      <c r="A22" s="2167"/>
      <c r="B22" s="2187"/>
      <c r="C22" s="2173"/>
      <c r="D22" s="1054"/>
      <c r="E22" s="1054"/>
      <c r="F22" s="2176"/>
      <c r="G22" s="2179"/>
      <c r="H22" s="2182"/>
      <c r="I22" s="2158"/>
      <c r="J22" s="2161"/>
      <c r="K22" s="2164"/>
    </row>
    <row r="23" spans="1:11" ht="20.25" thickBot="1">
      <c r="A23" s="2168"/>
      <c r="B23" s="2188"/>
      <c r="C23" s="2174"/>
      <c r="D23" s="1055"/>
      <c r="E23" s="1055"/>
      <c r="F23" s="2177"/>
      <c r="G23" s="2180"/>
      <c r="H23" s="2183"/>
      <c r="I23" s="2159"/>
      <c r="J23" s="2162"/>
      <c r="K23" s="2165"/>
    </row>
    <row r="24" spans="1:11">
      <c r="A24" s="2192" t="s">
        <v>5251</v>
      </c>
      <c r="B24" s="2193"/>
      <c r="C24" s="2193"/>
      <c r="D24" s="2193"/>
      <c r="E24" s="2193"/>
      <c r="F24" s="2193"/>
      <c r="G24" s="2193"/>
      <c r="H24" s="2193"/>
      <c r="I24" s="2193"/>
      <c r="J24" s="2193"/>
      <c r="K24" s="2193"/>
    </row>
    <row r="25" spans="1:11" ht="74.25" customHeight="1">
      <c r="A25" s="2193"/>
      <c r="B25" s="2193"/>
      <c r="C25" s="2193"/>
      <c r="D25" s="2193"/>
      <c r="E25" s="2193"/>
      <c r="F25" s="2193"/>
      <c r="G25" s="2193"/>
      <c r="H25" s="2193"/>
      <c r="I25" s="2193"/>
      <c r="J25" s="2193"/>
      <c r="K25" s="2193"/>
    </row>
  </sheetData>
  <mergeCells count="47">
    <mergeCell ref="A24:K25"/>
    <mergeCell ref="K16:K19"/>
    <mergeCell ref="A20:A23"/>
    <mergeCell ref="B20:B23"/>
    <mergeCell ref="C20:C23"/>
    <mergeCell ref="F20:F23"/>
    <mergeCell ref="G20:G23"/>
    <mergeCell ref="H20:H23"/>
    <mergeCell ref="I20:I23"/>
    <mergeCell ref="J20:J23"/>
    <mergeCell ref="K20:K23"/>
    <mergeCell ref="J12:J15"/>
    <mergeCell ref="K12:K15"/>
    <mergeCell ref="A16:A19"/>
    <mergeCell ref="B16:B19"/>
    <mergeCell ref="C16:C19"/>
    <mergeCell ref="F16:F19"/>
    <mergeCell ref="G16:G19"/>
    <mergeCell ref="H16:H19"/>
    <mergeCell ref="I16:I19"/>
    <mergeCell ref="J16:J19"/>
    <mergeCell ref="I8:I11"/>
    <mergeCell ref="J8:J11"/>
    <mergeCell ref="K8:K11"/>
    <mergeCell ref="A12:A15"/>
    <mergeCell ref="B12:B15"/>
    <mergeCell ref="C12:C15"/>
    <mergeCell ref="F12:F15"/>
    <mergeCell ref="G12:G15"/>
    <mergeCell ref="H12:H15"/>
    <mergeCell ref="I12:I15"/>
    <mergeCell ref="A8:A11"/>
    <mergeCell ref="B8:B11"/>
    <mergeCell ref="C8:C11"/>
    <mergeCell ref="F8:F11"/>
    <mergeCell ref="G8:G11"/>
    <mergeCell ref="H8:H11"/>
    <mergeCell ref="A1:K2"/>
    <mergeCell ref="A4:A7"/>
    <mergeCell ref="B4:B7"/>
    <mergeCell ref="C4:C7"/>
    <mergeCell ref="F4:F7"/>
    <mergeCell ref="G4:G7"/>
    <mergeCell ref="H4:H7"/>
    <mergeCell ref="I4:I7"/>
    <mergeCell ref="J4:J7"/>
    <mergeCell ref="K4:K7"/>
  </mergeCells>
  <phoneticPr fontId="6" type="noConversion"/>
  <pageMargins left="0.7" right="0.7" top="0.75" bottom="0.75" header="0.3" footer="0.3"/>
  <pageSetup paperSize="9" scale="80" orientation="landscape" r:id="rId1"/>
  <drawing r:id="rId2"/>
  <legacyDrawing r:id="rId3"/>
  <controls>
    <mc:AlternateContent xmlns:mc="http://schemas.openxmlformats.org/markup-compatibility/2006">
      <mc:Choice Requires="x14">
        <control shapeId="26626" r:id="rId4" name="CommandButton1">
          <controlPr defaultSize="0" autoLine="0" r:id="rId5">
            <anchor moveWithCells="1">
              <from>
                <xdr:col>13</xdr:col>
                <xdr:colOff>533400</xdr:colOff>
                <xdr:row>2</xdr:row>
                <xdr:rowOff>361950</xdr:rowOff>
              </from>
              <to>
                <xdr:col>16</xdr:col>
                <xdr:colOff>219075</xdr:colOff>
                <xdr:row>5</xdr:row>
                <xdr:rowOff>228600</xdr:rowOff>
              </to>
            </anchor>
          </controlPr>
        </control>
      </mc:Choice>
      <mc:Fallback>
        <control shapeId="26626" r:id="rId4" name="Command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1175B-6013-4CFC-B974-8131C2E0992F}">
  <sheetPr codeName="工作表11">
    <tabColor rgb="FF00B050"/>
  </sheetPr>
  <dimension ref="A1:K25"/>
  <sheetViews>
    <sheetView view="pageBreakPreview" topLeftCell="A4" zoomScale="60" zoomScaleNormal="100" workbookViewId="0">
      <selection sqref="A1:Y2"/>
    </sheetView>
  </sheetViews>
  <sheetFormatPr defaultColWidth="8.875" defaultRowHeight="16.5"/>
  <cols>
    <col min="1" max="1" width="7.125" style="1319" customWidth="1"/>
    <col min="2" max="2" width="8.625" style="1319" customWidth="1"/>
    <col min="3" max="3" width="14.5" style="1319" customWidth="1"/>
    <col min="4" max="5" width="8.875" style="1319"/>
    <col min="6" max="6" width="27.5" style="1319" customWidth="1"/>
    <col min="7" max="7" width="14.5" style="1319" customWidth="1"/>
    <col min="8" max="9" width="13.25" style="1319" bestFit="1" customWidth="1"/>
    <col min="10" max="10" width="31.875" style="1319" customWidth="1"/>
    <col min="11" max="11" width="15" style="1319" customWidth="1"/>
    <col min="12" max="16384" width="8.875" style="1319"/>
  </cols>
  <sheetData>
    <row r="1" spans="1:11">
      <c r="A1" s="2132" t="s">
        <v>5077</v>
      </c>
      <c r="B1" s="2132"/>
      <c r="C1" s="2132"/>
      <c r="D1" s="2132"/>
      <c r="E1" s="2132"/>
      <c r="F1" s="2132"/>
      <c r="G1" s="2132"/>
      <c r="H1" s="2132"/>
      <c r="I1" s="2132"/>
      <c r="J1" s="2132"/>
      <c r="K1" s="2132"/>
    </row>
    <row r="2" spans="1:11" ht="17.25" thickBot="1">
      <c r="A2" s="2132"/>
      <c r="B2" s="2132"/>
      <c r="C2" s="2132"/>
      <c r="D2" s="2132"/>
      <c r="E2" s="2132"/>
      <c r="F2" s="2132"/>
      <c r="G2" s="2132"/>
      <c r="H2" s="2132"/>
      <c r="I2" s="2132"/>
      <c r="J2" s="2132"/>
      <c r="K2" s="2132"/>
    </row>
    <row r="3" spans="1:11" ht="33.75" thickBot="1">
      <c r="A3" s="878" t="s">
        <v>3408</v>
      </c>
      <c r="B3" s="1051" t="s">
        <v>147</v>
      </c>
      <c r="C3" s="1052" t="s">
        <v>3409</v>
      </c>
      <c r="D3" s="1051" t="s">
        <v>3410</v>
      </c>
      <c r="E3" s="1052" t="s">
        <v>3411</v>
      </c>
      <c r="F3" s="1053" t="s">
        <v>3412</v>
      </c>
      <c r="G3" s="1053" t="s">
        <v>711</v>
      </c>
      <c r="H3" s="1053" t="s">
        <v>3413</v>
      </c>
      <c r="I3" s="1053" t="s">
        <v>3414</v>
      </c>
      <c r="J3" s="1053" t="s">
        <v>3415</v>
      </c>
      <c r="K3" s="879" t="s">
        <v>3416</v>
      </c>
    </row>
    <row r="4" spans="1:11" ht="19.5">
      <c r="A4" s="2133">
        <v>1</v>
      </c>
      <c r="B4" s="2136" t="s">
        <v>57</v>
      </c>
      <c r="C4" s="2139" t="s">
        <v>5167</v>
      </c>
      <c r="D4" s="1998">
        <v>2</v>
      </c>
      <c r="E4" s="1998">
        <v>2967</v>
      </c>
      <c r="F4" s="2142" t="s">
        <v>5154</v>
      </c>
      <c r="G4" s="2145" t="s">
        <v>3088</v>
      </c>
      <c r="H4" s="2148">
        <v>0.12717575129669009</v>
      </c>
      <c r="I4" s="2151">
        <v>5.9115573558187265E-3</v>
      </c>
      <c r="J4" s="2142" t="s">
        <v>5216</v>
      </c>
      <c r="K4" s="2154" t="s">
        <v>3591</v>
      </c>
    </row>
    <row r="5" spans="1:11" ht="19.5">
      <c r="A5" s="2134"/>
      <c r="B5" s="2137"/>
      <c r="C5" s="2140"/>
      <c r="D5" s="1999">
        <v>45</v>
      </c>
      <c r="E5" s="1999">
        <v>2465</v>
      </c>
      <c r="F5" s="2143"/>
      <c r="G5" s="2146"/>
      <c r="H5" s="2149"/>
      <c r="I5" s="2152"/>
      <c r="J5" s="2143"/>
      <c r="K5" s="2155"/>
    </row>
    <row r="6" spans="1:11" ht="19.5">
      <c r="A6" s="2134"/>
      <c r="B6" s="2137"/>
      <c r="C6" s="2140"/>
      <c r="D6" s="1999"/>
      <c r="E6" s="1999"/>
      <c r="F6" s="2143"/>
      <c r="G6" s="2146"/>
      <c r="H6" s="2149"/>
      <c r="I6" s="2152"/>
      <c r="J6" s="2143"/>
      <c r="K6" s="2155"/>
    </row>
    <row r="7" spans="1:11" ht="20.25" thickBot="1">
      <c r="A7" s="2135"/>
      <c r="B7" s="2138"/>
      <c r="C7" s="2141"/>
      <c r="D7" s="2000"/>
      <c r="E7" s="2000"/>
      <c r="F7" s="2144"/>
      <c r="G7" s="2147"/>
      <c r="H7" s="2150"/>
      <c r="I7" s="2153"/>
      <c r="J7" s="2144"/>
      <c r="K7" s="2156"/>
    </row>
    <row r="8" spans="1:11" ht="19.5">
      <c r="A8" s="2166">
        <v>2</v>
      </c>
      <c r="B8" s="2184" t="s">
        <v>1458</v>
      </c>
      <c r="C8" s="2172" t="s">
        <v>5215</v>
      </c>
      <c r="D8" s="880">
        <v>2</v>
      </c>
      <c r="E8" s="880">
        <v>14</v>
      </c>
      <c r="F8" s="2175" t="s">
        <v>5188</v>
      </c>
      <c r="G8" s="2178" t="s">
        <v>3088</v>
      </c>
      <c r="H8" s="2181">
        <v>0.1028939641606394</v>
      </c>
      <c r="I8" s="2157">
        <v>1.0501938233367215E-3</v>
      </c>
      <c r="J8" s="2160" t="s">
        <v>5217</v>
      </c>
      <c r="K8" s="2163" t="s">
        <v>3591</v>
      </c>
    </row>
    <row r="9" spans="1:11" ht="19.5">
      <c r="A9" s="2167"/>
      <c r="B9" s="2185"/>
      <c r="C9" s="2173"/>
      <c r="D9" s="1056">
        <v>94</v>
      </c>
      <c r="E9" s="1056">
        <v>746</v>
      </c>
      <c r="F9" s="2176"/>
      <c r="G9" s="2179"/>
      <c r="H9" s="2182"/>
      <c r="I9" s="2158"/>
      <c r="J9" s="2161"/>
      <c r="K9" s="2164"/>
    </row>
    <row r="10" spans="1:11" ht="19.5">
      <c r="A10" s="2167"/>
      <c r="B10" s="2185"/>
      <c r="C10" s="2173"/>
      <c r="D10" s="1056">
        <v>119</v>
      </c>
      <c r="E10" s="1056">
        <v>205</v>
      </c>
      <c r="F10" s="2176"/>
      <c r="G10" s="2179"/>
      <c r="H10" s="2182"/>
      <c r="I10" s="2158"/>
      <c r="J10" s="2161"/>
      <c r="K10" s="2164"/>
    </row>
    <row r="11" spans="1:11" ht="20.25" thickBot="1">
      <c r="A11" s="2168"/>
      <c r="B11" s="2186"/>
      <c r="C11" s="2174"/>
      <c r="D11" s="1057"/>
      <c r="E11" s="1057"/>
      <c r="F11" s="2177"/>
      <c r="G11" s="2180"/>
      <c r="H11" s="2183"/>
      <c r="I11" s="2159"/>
      <c r="J11" s="2162"/>
      <c r="K11" s="2165"/>
    </row>
    <row r="12" spans="1:11" ht="19.5">
      <c r="A12" s="2166">
        <v>3</v>
      </c>
      <c r="B12" s="2169" t="s">
        <v>890</v>
      </c>
      <c r="C12" s="2172" t="s">
        <v>5110</v>
      </c>
      <c r="D12" s="881">
        <v>30</v>
      </c>
      <c r="E12" s="881">
        <v>1176</v>
      </c>
      <c r="F12" s="2175" t="s">
        <v>5152</v>
      </c>
      <c r="G12" s="2178" t="s">
        <v>3181</v>
      </c>
      <c r="H12" s="2181">
        <v>3.8394650867688639E-2</v>
      </c>
      <c r="I12" s="2157">
        <v>1.2798216955896213E-3</v>
      </c>
      <c r="J12" s="2160" t="s">
        <v>5218</v>
      </c>
      <c r="K12" s="2163" t="s">
        <v>3590</v>
      </c>
    </row>
    <row r="13" spans="1:11" ht="19.5">
      <c r="A13" s="2167"/>
      <c r="B13" s="2170"/>
      <c r="C13" s="2173"/>
      <c r="D13" s="1054"/>
      <c r="E13" s="1054"/>
      <c r="F13" s="2176"/>
      <c r="G13" s="2179"/>
      <c r="H13" s="2182"/>
      <c r="I13" s="2158"/>
      <c r="J13" s="2161"/>
      <c r="K13" s="2164"/>
    </row>
    <row r="14" spans="1:11" ht="19.5">
      <c r="A14" s="2167"/>
      <c r="B14" s="2170"/>
      <c r="C14" s="2173"/>
      <c r="D14" s="1054"/>
      <c r="E14" s="1054"/>
      <c r="F14" s="2176"/>
      <c r="G14" s="2179"/>
      <c r="H14" s="2182"/>
      <c r="I14" s="2158"/>
      <c r="J14" s="2161"/>
      <c r="K14" s="2164"/>
    </row>
    <row r="15" spans="1:11" ht="20.25" thickBot="1">
      <c r="A15" s="2168"/>
      <c r="B15" s="2171"/>
      <c r="C15" s="2174"/>
      <c r="D15" s="1055"/>
      <c r="E15" s="1055"/>
      <c r="F15" s="2177"/>
      <c r="G15" s="2180"/>
      <c r="H15" s="2183"/>
      <c r="I15" s="2159"/>
      <c r="J15" s="2162"/>
      <c r="K15" s="2165"/>
    </row>
    <row r="16" spans="1:11" ht="19.5" customHeight="1">
      <c r="A16" s="2166">
        <v>4</v>
      </c>
      <c r="B16" s="2169" t="s">
        <v>228</v>
      </c>
      <c r="C16" s="2172" t="s">
        <v>5109</v>
      </c>
      <c r="D16" s="881">
        <v>1</v>
      </c>
      <c r="E16" s="881">
        <v>757</v>
      </c>
      <c r="F16" s="2189" t="s">
        <v>3110</v>
      </c>
      <c r="G16" s="2178" t="s">
        <v>3110</v>
      </c>
      <c r="H16" s="2181">
        <v>3.5434519054760263E-2</v>
      </c>
      <c r="I16" s="2157">
        <v>2.7043851305614021E-3</v>
      </c>
      <c r="J16" s="2160" t="s">
        <v>4954</v>
      </c>
      <c r="K16" s="2163" t="s">
        <v>3591</v>
      </c>
    </row>
    <row r="17" spans="1:11" ht="19.5" customHeight="1">
      <c r="A17" s="2167"/>
      <c r="B17" s="2187"/>
      <c r="C17" s="2173"/>
      <c r="D17" s="1054">
        <v>2</v>
      </c>
      <c r="E17" s="1054">
        <v>869</v>
      </c>
      <c r="F17" s="2190"/>
      <c r="G17" s="2179"/>
      <c r="H17" s="2182"/>
      <c r="I17" s="2158"/>
      <c r="J17" s="2161"/>
      <c r="K17" s="2164"/>
    </row>
    <row r="18" spans="1:11" ht="19.5" customHeight="1">
      <c r="A18" s="2167"/>
      <c r="B18" s="2187"/>
      <c r="C18" s="2173"/>
      <c r="D18" s="1058">
        <v>35</v>
      </c>
      <c r="E18" s="1058">
        <v>859</v>
      </c>
      <c r="F18" s="2190"/>
      <c r="G18" s="2179"/>
      <c r="H18" s="2182"/>
      <c r="I18" s="2158"/>
      <c r="J18" s="2161"/>
      <c r="K18" s="2164"/>
    </row>
    <row r="19" spans="1:11" ht="20.25" customHeight="1" thickBot="1">
      <c r="A19" s="2168"/>
      <c r="B19" s="2188"/>
      <c r="C19" s="2174"/>
      <c r="D19" s="1055"/>
      <c r="E19" s="1055"/>
      <c r="F19" s="2191"/>
      <c r="G19" s="2180"/>
      <c r="H19" s="2183"/>
      <c r="I19" s="2159"/>
      <c r="J19" s="2162"/>
      <c r="K19" s="2165"/>
    </row>
    <row r="20" spans="1:11" ht="19.5">
      <c r="A20" s="2166">
        <v>5</v>
      </c>
      <c r="B20" s="2169" t="s">
        <v>64</v>
      </c>
      <c r="C20" s="2172" t="s">
        <v>5111</v>
      </c>
      <c r="D20" s="881">
        <v>1</v>
      </c>
      <c r="E20" s="881">
        <v>121</v>
      </c>
      <c r="F20" s="2175" t="s">
        <v>5154</v>
      </c>
      <c r="G20" s="2178" t="s">
        <v>3088</v>
      </c>
      <c r="H20" s="2181">
        <v>4.7525351570066971E-3</v>
      </c>
      <c r="I20" s="2157">
        <v>1.5562457692969034E-4</v>
      </c>
      <c r="J20" s="2160" t="s">
        <v>5107</v>
      </c>
      <c r="K20" s="2163" t="s">
        <v>3591</v>
      </c>
    </row>
    <row r="21" spans="1:11" ht="19.5">
      <c r="A21" s="2167"/>
      <c r="B21" s="2187"/>
      <c r="C21" s="2173"/>
      <c r="D21" s="1054">
        <v>193</v>
      </c>
      <c r="E21" s="1054">
        <v>22</v>
      </c>
      <c r="F21" s="2176"/>
      <c r="G21" s="2179"/>
      <c r="H21" s="2182"/>
      <c r="I21" s="2158"/>
      <c r="J21" s="2161"/>
      <c r="K21" s="2164"/>
    </row>
    <row r="22" spans="1:11" ht="19.5">
      <c r="A22" s="2167"/>
      <c r="B22" s="2187"/>
      <c r="C22" s="2173"/>
      <c r="D22" s="1054"/>
      <c r="E22" s="1054"/>
      <c r="F22" s="2176"/>
      <c r="G22" s="2179"/>
      <c r="H22" s="2182"/>
      <c r="I22" s="2158"/>
      <c r="J22" s="2161"/>
      <c r="K22" s="2164"/>
    </row>
    <row r="23" spans="1:11" ht="20.25" thickBot="1">
      <c r="A23" s="2168"/>
      <c r="B23" s="2188"/>
      <c r="C23" s="2174"/>
      <c r="D23" s="1055"/>
      <c r="E23" s="1055"/>
      <c r="F23" s="2177"/>
      <c r="G23" s="2180"/>
      <c r="H23" s="2183"/>
      <c r="I23" s="2159"/>
      <c r="J23" s="2162"/>
      <c r="K23" s="2165"/>
    </row>
    <row r="24" spans="1:11">
      <c r="A24" s="2192" t="s">
        <v>5251</v>
      </c>
      <c r="B24" s="2193"/>
      <c r="C24" s="2193"/>
      <c r="D24" s="2193"/>
      <c r="E24" s="2193"/>
      <c r="F24" s="2193"/>
      <c r="G24" s="2193"/>
      <c r="H24" s="2193"/>
      <c r="I24" s="2193"/>
      <c r="J24" s="2193"/>
      <c r="K24" s="2193"/>
    </row>
    <row r="25" spans="1:11" ht="74.25" customHeight="1">
      <c r="A25" s="2193"/>
      <c r="B25" s="2193"/>
      <c r="C25" s="2193"/>
      <c r="D25" s="2193"/>
      <c r="E25" s="2193"/>
      <c r="F25" s="2193"/>
      <c r="G25" s="2193"/>
      <c r="H25" s="2193"/>
      <c r="I25" s="2193"/>
      <c r="J25" s="2193"/>
      <c r="K25" s="2193"/>
    </row>
  </sheetData>
  <mergeCells count="47">
    <mergeCell ref="A1:K2"/>
    <mergeCell ref="A4:A7"/>
    <mergeCell ref="B4:B7"/>
    <mergeCell ref="C4:C7"/>
    <mergeCell ref="F4:F7"/>
    <mergeCell ref="G4:G7"/>
    <mergeCell ref="H4:H7"/>
    <mergeCell ref="I4:I7"/>
    <mergeCell ref="J4:J7"/>
    <mergeCell ref="K4:K7"/>
    <mergeCell ref="I8:I11"/>
    <mergeCell ref="J8:J11"/>
    <mergeCell ref="K8:K11"/>
    <mergeCell ref="A12:A15"/>
    <mergeCell ref="B12:B15"/>
    <mergeCell ref="C12:C15"/>
    <mergeCell ref="F12:F15"/>
    <mergeCell ref="G12:G15"/>
    <mergeCell ref="H12:H15"/>
    <mergeCell ref="I12:I15"/>
    <mergeCell ref="A8:A11"/>
    <mergeCell ref="B8:B11"/>
    <mergeCell ref="C8:C11"/>
    <mergeCell ref="F8:F11"/>
    <mergeCell ref="G8:G11"/>
    <mergeCell ref="H8:H11"/>
    <mergeCell ref="J12:J15"/>
    <mergeCell ref="K12:K15"/>
    <mergeCell ref="A16:A19"/>
    <mergeCell ref="B16:B19"/>
    <mergeCell ref="C16:C19"/>
    <mergeCell ref="F16:F19"/>
    <mergeCell ref="G16:G19"/>
    <mergeCell ref="H16:H19"/>
    <mergeCell ref="I16:I19"/>
    <mergeCell ref="J16:J19"/>
    <mergeCell ref="A24:K25"/>
    <mergeCell ref="K16:K19"/>
    <mergeCell ref="A20:A23"/>
    <mergeCell ref="B20:B23"/>
    <mergeCell ref="C20:C23"/>
    <mergeCell ref="F20:F23"/>
    <mergeCell ref="G20:G23"/>
    <mergeCell ref="H20:H23"/>
    <mergeCell ref="I20:I23"/>
    <mergeCell ref="J20:J23"/>
    <mergeCell ref="K20:K23"/>
  </mergeCells>
  <phoneticPr fontId="6" type="noConversion"/>
  <pageMargins left="0.7" right="0.7" top="0.75" bottom="0.75" header="0.3" footer="0.3"/>
  <pageSetup paperSize="9" scale="80" orientation="landscape" r:id="rId1"/>
  <drawing r:id="rId2"/>
  <legacyDrawing r:id="rId3"/>
  <controls>
    <mc:AlternateContent xmlns:mc="http://schemas.openxmlformats.org/markup-compatibility/2006">
      <mc:Choice Requires="x14">
        <control shapeId="179201" r:id="rId4" name="CommandButton1">
          <controlPr defaultSize="0" autoLine="0" r:id="rId5">
            <anchor moveWithCells="1">
              <from>
                <xdr:col>13</xdr:col>
                <xdr:colOff>533400</xdr:colOff>
                <xdr:row>2</xdr:row>
                <xdr:rowOff>361950</xdr:rowOff>
              </from>
              <to>
                <xdr:col>16</xdr:col>
                <xdr:colOff>247650</xdr:colOff>
                <xdr:row>5</xdr:row>
                <xdr:rowOff>228600</xdr:rowOff>
              </to>
            </anchor>
          </controlPr>
        </control>
      </mc:Choice>
      <mc:Fallback>
        <control shapeId="179201" r:id="rId4" name="CommandButto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39318E-3FE7-4F7C-B0E8-3898831750AA}">
  <sheetPr codeName="工作表16">
    <tabColor rgb="FFFFC000"/>
  </sheetPr>
  <dimension ref="A1:K71"/>
  <sheetViews>
    <sheetView view="pageBreakPreview" zoomScale="70" zoomScaleNormal="100" zoomScaleSheetLayoutView="70" workbookViewId="0">
      <selection sqref="A1:Y2"/>
    </sheetView>
  </sheetViews>
  <sheetFormatPr defaultColWidth="8.875" defaultRowHeight="16.5"/>
  <cols>
    <col min="1" max="1" width="7.125" style="1319" customWidth="1"/>
    <col min="2" max="2" width="8.625" style="1319" customWidth="1"/>
    <col min="3" max="3" width="14.5" style="1319" customWidth="1"/>
    <col min="4" max="5" width="8.875" style="1319"/>
    <col min="6" max="6" width="27.5" style="1319" customWidth="1"/>
    <col min="7" max="7" width="14.5" style="1319" customWidth="1"/>
    <col min="8" max="9" width="13.25" style="1319" bestFit="1" customWidth="1"/>
    <col min="10" max="10" width="31.875" style="1319" customWidth="1"/>
    <col min="11" max="11" width="15" style="1319" customWidth="1"/>
    <col min="12" max="16384" width="8.875" style="1319"/>
  </cols>
  <sheetData>
    <row r="1" spans="1:11">
      <c r="A1" s="2132" t="s">
        <v>5112</v>
      </c>
      <c r="B1" s="2132"/>
      <c r="C1" s="2132"/>
      <c r="D1" s="2132"/>
      <c r="E1" s="2132"/>
      <c r="F1" s="2132"/>
      <c r="G1" s="2132"/>
      <c r="H1" s="2132"/>
      <c r="I1" s="2132"/>
      <c r="J1" s="2132"/>
      <c r="K1" s="2132"/>
    </row>
    <row r="2" spans="1:11" ht="17.25" thickBot="1">
      <c r="A2" s="2132"/>
      <c r="B2" s="2132"/>
      <c r="C2" s="2132"/>
      <c r="D2" s="2132"/>
      <c r="E2" s="2132"/>
      <c r="F2" s="2132"/>
      <c r="G2" s="2132"/>
      <c r="H2" s="2132"/>
      <c r="I2" s="2132"/>
      <c r="J2" s="2132"/>
      <c r="K2" s="2132"/>
    </row>
    <row r="3" spans="1:11" ht="33.75" thickBot="1">
      <c r="A3" s="878" t="s">
        <v>3408</v>
      </c>
      <c r="B3" s="1051" t="s">
        <v>147</v>
      </c>
      <c r="C3" s="1052" t="s">
        <v>3409</v>
      </c>
      <c r="D3" s="1051" t="s">
        <v>3410</v>
      </c>
      <c r="E3" s="1052" t="s">
        <v>3411</v>
      </c>
      <c r="F3" s="1053" t="s">
        <v>3412</v>
      </c>
      <c r="G3" s="1053" t="s">
        <v>711</v>
      </c>
      <c r="H3" s="1053" t="s">
        <v>3413</v>
      </c>
      <c r="I3" s="1053" t="s">
        <v>3414</v>
      </c>
      <c r="J3" s="1053" t="s">
        <v>3415</v>
      </c>
      <c r="K3" s="879" t="s">
        <v>3416</v>
      </c>
    </row>
    <row r="4" spans="1:11" ht="19.5">
      <c r="A4" s="2194">
        <v>1</v>
      </c>
      <c r="B4" s="2197" t="s">
        <v>633</v>
      </c>
      <c r="C4" s="2200" t="s">
        <v>5121</v>
      </c>
      <c r="D4" s="1995">
        <v>1</v>
      </c>
      <c r="E4" s="1991">
        <v>2278</v>
      </c>
      <c r="F4" s="2175" t="s">
        <v>3792</v>
      </c>
      <c r="G4" s="2178" t="s">
        <v>3094</v>
      </c>
      <c r="H4" s="2203">
        <v>2.6586772128617729E-2</v>
      </c>
      <c r="I4" s="2206">
        <v>4.9582207866550286E-3</v>
      </c>
      <c r="J4" s="2209" t="s">
        <v>3792</v>
      </c>
      <c r="K4" s="2212" t="s">
        <v>3590</v>
      </c>
    </row>
    <row r="5" spans="1:11" ht="19.5">
      <c r="A5" s="2195"/>
      <c r="B5" s="2198"/>
      <c r="C5" s="2201"/>
      <c r="D5" s="1996">
        <v>2</v>
      </c>
      <c r="E5" s="1992">
        <v>1946</v>
      </c>
      <c r="F5" s="2176"/>
      <c r="G5" s="2179"/>
      <c r="H5" s="2204"/>
      <c r="I5" s="2207"/>
      <c r="J5" s="2210"/>
      <c r="K5" s="2213"/>
    </row>
    <row r="6" spans="1:11" ht="19.5">
      <c r="A6" s="2195"/>
      <c r="B6" s="2198"/>
      <c r="C6" s="2201"/>
      <c r="D6" s="1996">
        <v>55</v>
      </c>
      <c r="E6" s="1992">
        <v>332</v>
      </c>
      <c r="F6" s="2176"/>
      <c r="G6" s="2179"/>
      <c r="H6" s="2204"/>
      <c r="I6" s="2207"/>
      <c r="J6" s="2210"/>
      <c r="K6" s="2213"/>
    </row>
    <row r="7" spans="1:11" ht="20.25" thickBot="1">
      <c r="A7" s="2196"/>
      <c r="B7" s="2199"/>
      <c r="C7" s="2202"/>
      <c r="D7" s="1997"/>
      <c r="E7" s="1993"/>
      <c r="F7" s="2177"/>
      <c r="G7" s="2180"/>
      <c r="H7" s="2205"/>
      <c r="I7" s="2208"/>
      <c r="J7" s="2211"/>
      <c r="K7" s="2214"/>
    </row>
    <row r="8" spans="1:11" ht="19.5">
      <c r="A8" s="2218">
        <v>2</v>
      </c>
      <c r="B8" s="2219" t="s">
        <v>406</v>
      </c>
      <c r="C8" s="2173" t="s">
        <v>5113</v>
      </c>
      <c r="D8" s="1994">
        <v>9</v>
      </c>
      <c r="E8" s="1994">
        <v>3966</v>
      </c>
      <c r="F8" s="2176" t="s">
        <v>5114</v>
      </c>
      <c r="G8" s="2179" t="s">
        <v>3194</v>
      </c>
      <c r="H8" s="2220">
        <v>3.8845200342156411E-2</v>
      </c>
      <c r="I8" s="2215">
        <v>4.3161333713507121E-3</v>
      </c>
      <c r="J8" s="2216" t="s">
        <v>5114</v>
      </c>
      <c r="K8" s="2217" t="s">
        <v>3670</v>
      </c>
    </row>
    <row r="9" spans="1:11" ht="19.5">
      <c r="A9" s="2167"/>
      <c r="B9" s="2185"/>
      <c r="C9" s="2173"/>
      <c r="D9" s="1056"/>
      <c r="E9" s="1056"/>
      <c r="F9" s="2176"/>
      <c r="G9" s="2179"/>
      <c r="H9" s="2182"/>
      <c r="I9" s="2158"/>
      <c r="J9" s="2161"/>
      <c r="K9" s="2164"/>
    </row>
    <row r="10" spans="1:11" ht="19.5">
      <c r="A10" s="2167"/>
      <c r="B10" s="2185"/>
      <c r="C10" s="2173"/>
      <c r="D10" s="1056"/>
      <c r="E10" s="1056"/>
      <c r="F10" s="2176"/>
      <c r="G10" s="2179"/>
      <c r="H10" s="2182"/>
      <c r="I10" s="2158"/>
      <c r="J10" s="2161"/>
      <c r="K10" s="2164"/>
    </row>
    <row r="11" spans="1:11" ht="20.25" thickBot="1">
      <c r="A11" s="2168"/>
      <c r="B11" s="2186"/>
      <c r="C11" s="2174"/>
      <c r="D11" s="1057"/>
      <c r="E11" s="1057"/>
      <c r="F11" s="2177"/>
      <c r="G11" s="2180"/>
      <c r="H11" s="2183"/>
      <c r="I11" s="2159"/>
      <c r="J11" s="2162"/>
      <c r="K11" s="2165"/>
    </row>
    <row r="12" spans="1:11" ht="19.5">
      <c r="A12" s="2166">
        <v>3</v>
      </c>
      <c r="B12" s="2169" t="s">
        <v>1472</v>
      </c>
      <c r="C12" s="2172" t="s">
        <v>5122</v>
      </c>
      <c r="D12" s="881">
        <v>3</v>
      </c>
      <c r="E12" s="881">
        <v>3085</v>
      </c>
      <c r="F12" s="2175" t="s">
        <v>3921</v>
      </c>
      <c r="G12" s="2178" t="s">
        <v>3088</v>
      </c>
      <c r="H12" s="2181">
        <v>1.8682567217846113E-2</v>
      </c>
      <c r="I12" s="2157">
        <v>3.4509477863220147E-3</v>
      </c>
      <c r="J12" s="2160" t="s">
        <v>3921</v>
      </c>
      <c r="K12" s="2163" t="s">
        <v>3636</v>
      </c>
    </row>
    <row r="13" spans="1:11" ht="19.5">
      <c r="A13" s="2167"/>
      <c r="B13" s="2170"/>
      <c r="C13" s="2173"/>
      <c r="D13" s="1054">
        <v>68</v>
      </c>
      <c r="E13" s="1054"/>
      <c r="F13" s="2176"/>
      <c r="G13" s="2179"/>
      <c r="H13" s="2182"/>
      <c r="I13" s="2158"/>
      <c r="J13" s="2161"/>
      <c r="K13" s="2164"/>
    </row>
    <row r="14" spans="1:11" ht="19.5">
      <c r="A14" s="2167"/>
      <c r="B14" s="2170"/>
      <c r="C14" s="2173"/>
      <c r="D14" s="1054">
        <v>92</v>
      </c>
      <c r="E14" s="1054">
        <v>86</v>
      </c>
      <c r="F14" s="2176"/>
      <c r="G14" s="2179"/>
      <c r="H14" s="2182"/>
      <c r="I14" s="2158"/>
      <c r="J14" s="2161"/>
      <c r="K14" s="2164"/>
    </row>
    <row r="15" spans="1:11" ht="20.25" thickBot="1">
      <c r="A15" s="2168"/>
      <c r="B15" s="2171"/>
      <c r="C15" s="2174"/>
      <c r="D15" s="1055">
        <v>97</v>
      </c>
      <c r="E15" s="1055">
        <v>264</v>
      </c>
      <c r="F15" s="2177"/>
      <c r="G15" s="2180"/>
      <c r="H15" s="2183"/>
      <c r="I15" s="2159"/>
      <c r="J15" s="2162"/>
      <c r="K15" s="2165"/>
    </row>
    <row r="16" spans="1:11" ht="19.5" customHeight="1">
      <c r="A16" s="2166">
        <v>4</v>
      </c>
      <c r="B16" s="2169" t="s">
        <v>3021</v>
      </c>
      <c r="C16" s="2172" t="s">
        <v>5123</v>
      </c>
      <c r="D16" s="881">
        <v>1</v>
      </c>
      <c r="E16" s="881">
        <v>1198</v>
      </c>
      <c r="F16" s="2189" t="s">
        <v>5134</v>
      </c>
      <c r="G16" s="2178" t="s">
        <v>3088</v>
      </c>
      <c r="H16" s="2181">
        <v>1.8335404700079879E-2</v>
      </c>
      <c r="I16" s="2157">
        <v>1.644396753431903E-3</v>
      </c>
      <c r="J16" s="2160" t="s">
        <v>5134</v>
      </c>
      <c r="K16" s="2163" t="s">
        <v>3588</v>
      </c>
    </row>
    <row r="17" spans="1:11" ht="19.5" customHeight="1">
      <c r="A17" s="2167"/>
      <c r="B17" s="2187"/>
      <c r="C17" s="2173"/>
      <c r="D17" s="1054">
        <v>50</v>
      </c>
      <c r="E17" s="1054">
        <v>313</v>
      </c>
      <c r="F17" s="2190"/>
      <c r="G17" s="2179"/>
      <c r="H17" s="2182"/>
      <c r="I17" s="2158"/>
      <c r="J17" s="2161"/>
      <c r="K17" s="2164"/>
    </row>
    <row r="18" spans="1:11" ht="19.5" customHeight="1">
      <c r="A18" s="2167"/>
      <c r="B18" s="2187"/>
      <c r="C18" s="2173"/>
      <c r="D18" s="1058"/>
      <c r="E18" s="1058"/>
      <c r="F18" s="2190"/>
      <c r="G18" s="2179"/>
      <c r="H18" s="2182"/>
      <c r="I18" s="2158"/>
      <c r="J18" s="2161"/>
      <c r="K18" s="2164"/>
    </row>
    <row r="19" spans="1:11" ht="20.25" customHeight="1" thickBot="1">
      <c r="A19" s="2168"/>
      <c r="B19" s="2188"/>
      <c r="C19" s="2174"/>
      <c r="D19" s="1055"/>
      <c r="E19" s="1055"/>
      <c r="F19" s="2191"/>
      <c r="G19" s="2180"/>
      <c r="H19" s="2183"/>
      <c r="I19" s="2159"/>
      <c r="J19" s="2162"/>
      <c r="K19" s="2165"/>
    </row>
    <row r="20" spans="1:11" ht="19.5">
      <c r="A20" s="2166">
        <v>5</v>
      </c>
      <c r="B20" s="2169" t="s">
        <v>1203</v>
      </c>
      <c r="C20" s="2172" t="s">
        <v>5115</v>
      </c>
      <c r="D20" s="881">
        <v>12</v>
      </c>
      <c r="E20" s="881">
        <v>490</v>
      </c>
      <c r="F20" s="2175" t="s">
        <v>5116</v>
      </c>
      <c r="G20" s="2178" t="s">
        <v>3094</v>
      </c>
      <c r="H20" s="2181">
        <v>5.1863250616512743E-2</v>
      </c>
      <c r="I20" s="2157">
        <v>1.7956681953425809E-3</v>
      </c>
      <c r="J20" s="2160" t="s">
        <v>5116</v>
      </c>
      <c r="K20" s="2163" t="s">
        <v>3588</v>
      </c>
    </row>
    <row r="21" spans="1:11" ht="19.5">
      <c r="A21" s="2167"/>
      <c r="B21" s="2187"/>
      <c r="C21" s="2173"/>
      <c r="D21" s="1054">
        <v>36</v>
      </c>
      <c r="E21" s="1054">
        <v>1156</v>
      </c>
      <c r="F21" s="2176"/>
      <c r="G21" s="2179"/>
      <c r="H21" s="2182"/>
      <c r="I21" s="2158"/>
      <c r="J21" s="2161"/>
      <c r="K21" s="2164"/>
    </row>
    <row r="22" spans="1:11" ht="19.5">
      <c r="A22" s="2167"/>
      <c r="B22" s="2187"/>
      <c r="C22" s="2173"/>
      <c r="D22" s="1054">
        <v>40</v>
      </c>
      <c r="E22" s="1054">
        <v>4</v>
      </c>
      <c r="F22" s="2176"/>
      <c r="G22" s="2179"/>
      <c r="H22" s="2182"/>
      <c r="I22" s="2158"/>
      <c r="J22" s="2161"/>
      <c r="K22" s="2164"/>
    </row>
    <row r="23" spans="1:11" ht="20.25" thickBot="1">
      <c r="A23" s="2168"/>
      <c r="B23" s="2188"/>
      <c r="C23" s="2174"/>
      <c r="D23" s="1055"/>
      <c r="E23" s="1055"/>
      <c r="F23" s="2177"/>
      <c r="G23" s="2180"/>
      <c r="H23" s="2183"/>
      <c r="I23" s="2159"/>
      <c r="J23" s="2162"/>
      <c r="K23" s="2165"/>
    </row>
    <row r="24" spans="1:11" ht="19.5">
      <c r="A24" s="2166">
        <v>6</v>
      </c>
      <c r="B24" s="2169" t="s">
        <v>1054</v>
      </c>
      <c r="C24" s="2172" t="s">
        <v>5117</v>
      </c>
      <c r="D24" s="881">
        <v>2</v>
      </c>
      <c r="E24" s="881">
        <v>2244</v>
      </c>
      <c r="F24" s="2175" t="s">
        <v>3989</v>
      </c>
      <c r="G24" s="2178" t="s">
        <v>3094</v>
      </c>
      <c r="H24" s="2181">
        <v>4.2702077969001322E-2</v>
      </c>
      <c r="I24" s="2157">
        <v>3.1984659552192997E-3</v>
      </c>
      <c r="J24" s="2160" t="s">
        <v>3989</v>
      </c>
      <c r="K24" s="2163" t="s">
        <v>3590</v>
      </c>
    </row>
    <row r="25" spans="1:11" ht="19.5">
      <c r="A25" s="2167"/>
      <c r="B25" s="2187"/>
      <c r="C25" s="2173"/>
      <c r="D25" s="1054">
        <v>50</v>
      </c>
      <c r="E25" s="1054">
        <v>695</v>
      </c>
      <c r="F25" s="2176"/>
      <c r="G25" s="2179"/>
      <c r="H25" s="2182"/>
      <c r="I25" s="2158"/>
      <c r="J25" s="2161"/>
      <c r="K25" s="2164"/>
    </row>
    <row r="26" spans="1:11" ht="19.5">
      <c r="A26" s="2167"/>
      <c r="B26" s="2187"/>
      <c r="C26" s="2173"/>
      <c r="D26" s="1054"/>
      <c r="E26" s="1054"/>
      <c r="F26" s="2176"/>
      <c r="G26" s="2179"/>
      <c r="H26" s="2182"/>
      <c r="I26" s="2158"/>
      <c r="J26" s="2161"/>
      <c r="K26" s="2164"/>
    </row>
    <row r="27" spans="1:11" ht="20.25" thickBot="1">
      <c r="A27" s="2168"/>
      <c r="B27" s="2188"/>
      <c r="C27" s="2174"/>
      <c r="D27" s="1055"/>
      <c r="E27" s="1055"/>
      <c r="F27" s="2177"/>
      <c r="G27" s="2180"/>
      <c r="H27" s="2183"/>
      <c r="I27" s="2159"/>
      <c r="J27" s="2162"/>
      <c r="K27" s="2165"/>
    </row>
    <row r="28" spans="1:11" ht="19.5">
      <c r="A28" s="2166">
        <v>7</v>
      </c>
      <c r="B28" s="2169" t="s">
        <v>223</v>
      </c>
      <c r="C28" s="2172" t="s">
        <v>5124</v>
      </c>
      <c r="D28" s="881">
        <v>38</v>
      </c>
      <c r="E28" s="881">
        <v>257</v>
      </c>
      <c r="F28" s="2175" t="s">
        <v>3990</v>
      </c>
      <c r="G28" s="2178" t="s">
        <v>3088</v>
      </c>
      <c r="H28" s="2181">
        <v>1.7584488909300255E-2</v>
      </c>
      <c r="I28" s="2157">
        <v>4.2769551561796018E-4</v>
      </c>
      <c r="J28" s="2160" t="s">
        <v>3990</v>
      </c>
      <c r="K28" s="2163" t="s">
        <v>3591</v>
      </c>
    </row>
    <row r="29" spans="1:11" ht="19.5">
      <c r="A29" s="2167"/>
      <c r="B29" s="2187"/>
      <c r="C29" s="2173"/>
      <c r="D29" s="1054">
        <v>47</v>
      </c>
      <c r="E29" s="1054">
        <v>136</v>
      </c>
      <c r="F29" s="2176"/>
      <c r="G29" s="2179"/>
      <c r="H29" s="2182"/>
      <c r="I29" s="2158"/>
      <c r="J29" s="2161"/>
      <c r="K29" s="2164"/>
    </row>
    <row r="30" spans="1:11" ht="19.5">
      <c r="A30" s="2167"/>
      <c r="B30" s="2187"/>
      <c r="C30" s="2173"/>
      <c r="D30" s="1054"/>
      <c r="E30" s="1054"/>
      <c r="F30" s="2176"/>
      <c r="G30" s="2179"/>
      <c r="H30" s="2182"/>
      <c r="I30" s="2158"/>
      <c r="J30" s="2161"/>
      <c r="K30" s="2164"/>
    </row>
    <row r="31" spans="1:11" ht="20.25" thickBot="1">
      <c r="A31" s="2168"/>
      <c r="B31" s="2188"/>
      <c r="C31" s="2174"/>
      <c r="D31" s="1055"/>
      <c r="E31" s="1055"/>
      <c r="F31" s="2177"/>
      <c r="G31" s="2180"/>
      <c r="H31" s="2183"/>
      <c r="I31" s="2159"/>
      <c r="J31" s="2162"/>
      <c r="K31" s="2165"/>
    </row>
    <row r="32" spans="1:11" ht="19.5">
      <c r="A32" s="2166">
        <v>8</v>
      </c>
      <c r="B32" s="2169" t="s">
        <v>446</v>
      </c>
      <c r="C32" s="2172" t="s">
        <v>5125</v>
      </c>
      <c r="D32" s="881">
        <v>1</v>
      </c>
      <c r="E32" s="881">
        <v>252</v>
      </c>
      <c r="F32" s="2175" t="s">
        <v>5126</v>
      </c>
      <c r="G32" s="2178" t="s">
        <v>5127</v>
      </c>
      <c r="H32" s="2181">
        <v>2.9507725726374993E-2</v>
      </c>
      <c r="I32" s="2157">
        <v>6.6929450917314372E-4</v>
      </c>
      <c r="J32" s="2160" t="s">
        <v>5126</v>
      </c>
      <c r="K32" s="2163" t="s">
        <v>3591</v>
      </c>
    </row>
    <row r="33" spans="1:11" ht="19.5">
      <c r="A33" s="2167"/>
      <c r="B33" s="2187"/>
      <c r="C33" s="2173"/>
      <c r="D33" s="1054">
        <v>74</v>
      </c>
      <c r="E33" s="1054">
        <v>363</v>
      </c>
      <c r="F33" s="2176"/>
      <c r="G33" s="2179"/>
      <c r="H33" s="2182"/>
      <c r="I33" s="2158"/>
      <c r="J33" s="2161"/>
      <c r="K33" s="2164"/>
    </row>
    <row r="34" spans="1:11" ht="19.5">
      <c r="A34" s="2167"/>
      <c r="B34" s="2187"/>
      <c r="C34" s="2173"/>
      <c r="D34" s="1054"/>
      <c r="E34" s="1054"/>
      <c r="F34" s="2176"/>
      <c r="G34" s="2179"/>
      <c r="H34" s="2182"/>
      <c r="I34" s="2158"/>
      <c r="J34" s="2161"/>
      <c r="K34" s="2164"/>
    </row>
    <row r="35" spans="1:11" ht="20.25" thickBot="1">
      <c r="A35" s="2168"/>
      <c r="B35" s="2188"/>
      <c r="C35" s="2174"/>
      <c r="D35" s="1055"/>
      <c r="E35" s="1055"/>
      <c r="F35" s="2177"/>
      <c r="G35" s="2180"/>
      <c r="H35" s="2183"/>
      <c r="I35" s="2159"/>
      <c r="J35" s="2162"/>
      <c r="K35" s="2165"/>
    </row>
    <row r="36" spans="1:11" ht="19.5">
      <c r="A36" s="2166">
        <v>9</v>
      </c>
      <c r="B36" s="2169" t="s">
        <v>401</v>
      </c>
      <c r="C36" s="2172" t="s">
        <v>5128</v>
      </c>
      <c r="D36" s="881">
        <v>90</v>
      </c>
      <c r="E36" s="881">
        <v>113</v>
      </c>
      <c r="F36" s="2175" t="s">
        <v>4006</v>
      </c>
      <c r="G36" s="2178" t="s">
        <v>3152</v>
      </c>
      <c r="H36" s="2181">
        <v>1.1067845785838816E-2</v>
      </c>
      <c r="I36" s="2157">
        <v>1.2297606428709795E-4</v>
      </c>
      <c r="J36" s="2160" t="s">
        <v>4006</v>
      </c>
      <c r="K36" s="2163" t="s">
        <v>3589</v>
      </c>
    </row>
    <row r="37" spans="1:11" ht="19.5">
      <c r="A37" s="2167"/>
      <c r="B37" s="2187"/>
      <c r="C37" s="2173"/>
      <c r="D37" s="1054"/>
      <c r="E37" s="1054"/>
      <c r="F37" s="2176"/>
      <c r="G37" s="2179"/>
      <c r="H37" s="2182"/>
      <c r="I37" s="2158"/>
      <c r="J37" s="2161"/>
      <c r="K37" s="2164"/>
    </row>
    <row r="38" spans="1:11" ht="19.5">
      <c r="A38" s="2167"/>
      <c r="B38" s="2187"/>
      <c r="C38" s="2173"/>
      <c r="D38" s="1054"/>
      <c r="E38" s="1054"/>
      <c r="F38" s="2176"/>
      <c r="G38" s="2179"/>
      <c r="H38" s="2182"/>
      <c r="I38" s="2158"/>
      <c r="J38" s="2161"/>
      <c r="K38" s="2164"/>
    </row>
    <row r="39" spans="1:11" ht="20.25" thickBot="1">
      <c r="A39" s="2168"/>
      <c r="B39" s="2188"/>
      <c r="C39" s="2174"/>
      <c r="D39" s="1055"/>
      <c r="E39" s="1055"/>
      <c r="F39" s="2177"/>
      <c r="G39" s="2180"/>
      <c r="H39" s="2183"/>
      <c r="I39" s="2159"/>
      <c r="J39" s="2162"/>
      <c r="K39" s="2165"/>
    </row>
    <row r="40" spans="1:11" ht="19.5">
      <c r="A40" s="2166">
        <v>10</v>
      </c>
      <c r="B40" s="2169" t="s">
        <v>721</v>
      </c>
      <c r="C40" s="2172" t="s">
        <v>5118</v>
      </c>
      <c r="D40" s="881">
        <v>2</v>
      </c>
      <c r="E40" s="881">
        <v>1058</v>
      </c>
      <c r="F40" s="2175" t="s">
        <v>4008</v>
      </c>
      <c r="G40" s="2178" t="s">
        <v>3088</v>
      </c>
      <c r="H40" s="2181">
        <v>0.13634127707922053</v>
      </c>
      <c r="I40" s="2157">
        <v>3.7796094802574447E-3</v>
      </c>
      <c r="J40" s="2160" t="s">
        <v>4008</v>
      </c>
      <c r="K40" s="2163" t="s">
        <v>3636</v>
      </c>
    </row>
    <row r="41" spans="1:11" ht="19.5">
      <c r="A41" s="2167"/>
      <c r="B41" s="2187"/>
      <c r="C41" s="2173"/>
      <c r="D41" s="1054">
        <v>51</v>
      </c>
      <c r="E41" s="1054">
        <v>2415</v>
      </c>
      <c r="F41" s="2176"/>
      <c r="G41" s="2179"/>
      <c r="H41" s="2182"/>
      <c r="I41" s="2158"/>
      <c r="J41" s="2161"/>
      <c r="K41" s="2164"/>
    </row>
    <row r="42" spans="1:11" ht="19.5">
      <c r="A42" s="2167"/>
      <c r="B42" s="2187"/>
      <c r="C42" s="2173"/>
      <c r="D42" s="1054"/>
      <c r="E42" s="1054"/>
      <c r="F42" s="2176"/>
      <c r="G42" s="2179"/>
      <c r="H42" s="2182"/>
      <c r="I42" s="2158"/>
      <c r="J42" s="2161"/>
      <c r="K42" s="2164"/>
    </row>
    <row r="43" spans="1:11" ht="20.25" thickBot="1">
      <c r="A43" s="2168"/>
      <c r="B43" s="2188"/>
      <c r="C43" s="2174"/>
      <c r="D43" s="1055"/>
      <c r="E43" s="1055"/>
      <c r="F43" s="2177"/>
      <c r="G43" s="2180"/>
      <c r="H43" s="2183"/>
      <c r="I43" s="2159"/>
      <c r="J43" s="2162"/>
      <c r="K43" s="2165"/>
    </row>
    <row r="44" spans="1:11" ht="19.5">
      <c r="A44" s="2166">
        <v>11</v>
      </c>
      <c r="B44" s="2169" t="s">
        <v>221</v>
      </c>
      <c r="C44" s="2172" t="s">
        <v>5129</v>
      </c>
      <c r="D44" s="881">
        <v>1</v>
      </c>
      <c r="E44" s="881">
        <v>278</v>
      </c>
      <c r="F44" s="2175" t="s">
        <v>4009</v>
      </c>
      <c r="G44" s="2178" t="s">
        <v>3094</v>
      </c>
      <c r="H44" s="2181">
        <v>2.6832724257191923E-2</v>
      </c>
      <c r="I44" s="2157">
        <v>1.0828423359793139E-3</v>
      </c>
      <c r="J44" s="2160" t="s">
        <v>4009</v>
      </c>
      <c r="K44" s="2163" t="s">
        <v>3591</v>
      </c>
    </row>
    <row r="45" spans="1:11" ht="19.5">
      <c r="A45" s="2167"/>
      <c r="B45" s="2187"/>
      <c r="C45" s="2173"/>
      <c r="D45" s="1054">
        <v>34</v>
      </c>
      <c r="E45" s="1054">
        <v>717</v>
      </c>
      <c r="F45" s="2176"/>
      <c r="G45" s="2179"/>
      <c r="H45" s="2182"/>
      <c r="I45" s="2158"/>
      <c r="J45" s="2161"/>
      <c r="K45" s="2164"/>
    </row>
    <row r="46" spans="1:11" ht="19.5">
      <c r="A46" s="2167"/>
      <c r="B46" s="2187"/>
      <c r="C46" s="2173"/>
      <c r="D46" s="1054"/>
      <c r="E46" s="1054"/>
      <c r="F46" s="2176"/>
      <c r="G46" s="2179"/>
      <c r="H46" s="2182"/>
      <c r="I46" s="2158"/>
      <c r="J46" s="2161"/>
      <c r="K46" s="2164"/>
    </row>
    <row r="47" spans="1:11" ht="20.25" thickBot="1">
      <c r="A47" s="2168"/>
      <c r="B47" s="2188"/>
      <c r="C47" s="2174"/>
      <c r="D47" s="1055"/>
      <c r="E47" s="1055"/>
      <c r="F47" s="2177"/>
      <c r="G47" s="2180"/>
      <c r="H47" s="2183"/>
      <c r="I47" s="2159"/>
      <c r="J47" s="2162"/>
      <c r="K47" s="2165"/>
    </row>
    <row r="48" spans="1:11" ht="19.5">
      <c r="A48" s="2166">
        <v>12</v>
      </c>
      <c r="B48" s="2169" t="s">
        <v>882</v>
      </c>
      <c r="C48" s="2172" t="s">
        <v>5119</v>
      </c>
      <c r="D48" s="881">
        <v>1</v>
      </c>
      <c r="E48" s="881">
        <v>1856</v>
      </c>
      <c r="F48" s="2175" t="s">
        <v>4010</v>
      </c>
      <c r="G48" s="2178" t="s">
        <v>5120</v>
      </c>
      <c r="H48" s="2181">
        <v>9.6801751701531658E-2</v>
      </c>
      <c r="I48" s="2157">
        <v>3.8013751553525061E-3</v>
      </c>
      <c r="J48" s="2160" t="s">
        <v>4010</v>
      </c>
      <c r="K48" s="2163" t="s">
        <v>3636</v>
      </c>
    </row>
    <row r="49" spans="1:11" ht="19.5">
      <c r="A49" s="2167"/>
      <c r="B49" s="2187"/>
      <c r="C49" s="2173"/>
      <c r="D49" s="1054">
        <v>57</v>
      </c>
      <c r="E49" s="1054">
        <v>1119</v>
      </c>
      <c r="F49" s="2176"/>
      <c r="G49" s="2179"/>
      <c r="H49" s="2182"/>
      <c r="I49" s="2158"/>
      <c r="J49" s="2161"/>
      <c r="K49" s="2164"/>
    </row>
    <row r="50" spans="1:11" ht="19.5">
      <c r="A50" s="2167"/>
      <c r="B50" s="2187"/>
      <c r="C50" s="2173"/>
      <c r="D50" s="1054">
        <v>45</v>
      </c>
      <c r="E50" s="1054">
        <v>518</v>
      </c>
      <c r="F50" s="2176"/>
      <c r="G50" s="2179"/>
      <c r="H50" s="2182"/>
      <c r="I50" s="2158"/>
      <c r="J50" s="2161"/>
      <c r="K50" s="2164"/>
    </row>
    <row r="51" spans="1:11" ht="20.25" thickBot="1">
      <c r="A51" s="2168"/>
      <c r="B51" s="2188"/>
      <c r="C51" s="2174"/>
      <c r="D51" s="1055"/>
      <c r="E51" s="1055"/>
      <c r="F51" s="2177"/>
      <c r="G51" s="2180"/>
      <c r="H51" s="2183"/>
      <c r="I51" s="2159"/>
      <c r="J51" s="2162"/>
      <c r="K51" s="2165"/>
    </row>
    <row r="52" spans="1:11" ht="19.5">
      <c r="A52" s="2166">
        <v>13</v>
      </c>
      <c r="B52" s="2169" t="s">
        <v>1125</v>
      </c>
      <c r="C52" s="2172" t="s">
        <v>5130</v>
      </c>
      <c r="D52" s="881">
        <v>2</v>
      </c>
      <c r="E52" s="881">
        <v>2458</v>
      </c>
      <c r="F52" s="2175" t="s">
        <v>4011</v>
      </c>
      <c r="G52" s="2178" t="s">
        <v>3194</v>
      </c>
      <c r="H52" s="2181">
        <v>1.8931784197684567E-2</v>
      </c>
      <c r="I52" s="2157">
        <v>2.8872168013599191E-3</v>
      </c>
      <c r="J52" s="2160" t="s">
        <v>4011</v>
      </c>
      <c r="K52" s="2163" t="s">
        <v>3633</v>
      </c>
    </row>
    <row r="53" spans="1:11" ht="19.5">
      <c r="A53" s="2167"/>
      <c r="B53" s="2187"/>
      <c r="C53" s="2173"/>
      <c r="D53" s="1054">
        <v>64</v>
      </c>
      <c r="E53" s="1054">
        <v>195</v>
      </c>
      <c r="F53" s="2176"/>
      <c r="G53" s="2179"/>
      <c r="H53" s="2182"/>
      <c r="I53" s="2158"/>
      <c r="J53" s="2161"/>
      <c r="K53" s="2164"/>
    </row>
    <row r="54" spans="1:11" ht="19.5">
      <c r="A54" s="2167"/>
      <c r="B54" s="2187"/>
      <c r="C54" s="2173"/>
      <c r="D54" s="1054"/>
      <c r="E54" s="1054"/>
      <c r="F54" s="2176"/>
      <c r="G54" s="2179"/>
      <c r="H54" s="2182"/>
      <c r="I54" s="2158"/>
      <c r="J54" s="2161"/>
      <c r="K54" s="2164"/>
    </row>
    <row r="55" spans="1:11" ht="20.25" thickBot="1">
      <c r="A55" s="2168"/>
      <c r="B55" s="2188"/>
      <c r="C55" s="2174"/>
      <c r="D55" s="1055"/>
      <c r="E55" s="1055"/>
      <c r="F55" s="2177"/>
      <c r="G55" s="2180"/>
      <c r="H55" s="2183"/>
      <c r="I55" s="2159"/>
      <c r="J55" s="2162"/>
      <c r="K55" s="2165"/>
    </row>
    <row r="56" spans="1:11" ht="19.5">
      <c r="A56" s="2166">
        <v>14</v>
      </c>
      <c r="B56" s="2169"/>
      <c r="C56" s="2172"/>
      <c r="D56" s="881"/>
      <c r="E56" s="881"/>
      <c r="F56" s="2175"/>
      <c r="G56" s="2178"/>
      <c r="H56" s="2181"/>
      <c r="I56" s="2157"/>
      <c r="J56" s="2160"/>
      <c r="K56" s="2163"/>
    </row>
    <row r="57" spans="1:11" ht="19.5">
      <c r="A57" s="2167"/>
      <c r="B57" s="2187"/>
      <c r="C57" s="2173"/>
      <c r="D57" s="1054"/>
      <c r="E57" s="1054"/>
      <c r="F57" s="2176"/>
      <c r="G57" s="2179"/>
      <c r="H57" s="2182"/>
      <c r="I57" s="2158"/>
      <c r="J57" s="2161"/>
      <c r="K57" s="2164"/>
    </row>
    <row r="58" spans="1:11" ht="19.5">
      <c r="A58" s="2167"/>
      <c r="B58" s="2187"/>
      <c r="C58" s="2173"/>
      <c r="D58" s="1054"/>
      <c r="E58" s="1054"/>
      <c r="F58" s="2176"/>
      <c r="G58" s="2179"/>
      <c r="H58" s="2182"/>
      <c r="I58" s="2158"/>
      <c r="J58" s="2161"/>
      <c r="K58" s="2164"/>
    </row>
    <row r="59" spans="1:11" ht="20.25" thickBot="1">
      <c r="A59" s="2168"/>
      <c r="B59" s="2188"/>
      <c r="C59" s="2174"/>
      <c r="D59" s="1055"/>
      <c r="E59" s="1055"/>
      <c r="F59" s="2177"/>
      <c r="G59" s="2180"/>
      <c r="H59" s="2183"/>
      <c r="I59" s="2159"/>
      <c r="J59" s="2162"/>
      <c r="K59" s="2165"/>
    </row>
    <row r="60" spans="1:11" ht="19.5">
      <c r="A60" s="2166">
        <v>15</v>
      </c>
      <c r="B60" s="2169"/>
      <c r="C60" s="2172"/>
      <c r="D60" s="881"/>
      <c r="E60" s="881"/>
      <c r="F60" s="2175"/>
      <c r="G60" s="2178"/>
      <c r="H60" s="2181"/>
      <c r="I60" s="2157"/>
      <c r="J60" s="2160"/>
      <c r="K60" s="2163"/>
    </row>
    <row r="61" spans="1:11" ht="19.5">
      <c r="A61" s="2167"/>
      <c r="B61" s="2187"/>
      <c r="C61" s="2173"/>
      <c r="D61" s="1054"/>
      <c r="E61" s="1054"/>
      <c r="F61" s="2176"/>
      <c r="G61" s="2179"/>
      <c r="H61" s="2182"/>
      <c r="I61" s="2158"/>
      <c r="J61" s="2161"/>
      <c r="K61" s="2164"/>
    </row>
    <row r="62" spans="1:11" ht="19.5">
      <c r="A62" s="2167"/>
      <c r="B62" s="2187"/>
      <c r="C62" s="2173"/>
      <c r="D62" s="1054"/>
      <c r="E62" s="1054"/>
      <c r="F62" s="2176"/>
      <c r="G62" s="2179"/>
      <c r="H62" s="2182"/>
      <c r="I62" s="2158"/>
      <c r="J62" s="2161"/>
      <c r="K62" s="2164"/>
    </row>
    <row r="63" spans="1:11" ht="20.25" thickBot="1">
      <c r="A63" s="2168"/>
      <c r="B63" s="2188"/>
      <c r="C63" s="2174"/>
      <c r="D63" s="1055"/>
      <c r="E63" s="1055"/>
      <c r="F63" s="2177"/>
      <c r="G63" s="2180"/>
      <c r="H63" s="2183"/>
      <c r="I63" s="2159"/>
      <c r="J63" s="2162"/>
      <c r="K63" s="2165"/>
    </row>
    <row r="64" spans="1:11" ht="19.5">
      <c r="A64" s="2166">
        <v>16</v>
      </c>
      <c r="B64" s="2169"/>
      <c r="C64" s="2172"/>
      <c r="D64" s="881"/>
      <c r="E64" s="881"/>
      <c r="F64" s="2175"/>
      <c r="G64" s="2178"/>
      <c r="H64" s="2181"/>
      <c r="I64" s="2157"/>
      <c r="J64" s="2160"/>
      <c r="K64" s="2163"/>
    </row>
    <row r="65" spans="1:11" ht="19.5">
      <c r="A65" s="2167"/>
      <c r="B65" s="2187"/>
      <c r="C65" s="2173"/>
      <c r="D65" s="1054"/>
      <c r="E65" s="1054"/>
      <c r="F65" s="2176"/>
      <c r="G65" s="2179"/>
      <c r="H65" s="2182"/>
      <c r="I65" s="2158"/>
      <c r="J65" s="2161"/>
      <c r="K65" s="2164"/>
    </row>
    <row r="66" spans="1:11" ht="19.5">
      <c r="A66" s="2167"/>
      <c r="B66" s="2187"/>
      <c r="C66" s="2173"/>
      <c r="D66" s="1054"/>
      <c r="E66" s="1054"/>
      <c r="F66" s="2176"/>
      <c r="G66" s="2179"/>
      <c r="H66" s="2182"/>
      <c r="I66" s="2158"/>
      <c r="J66" s="2161"/>
      <c r="K66" s="2164"/>
    </row>
    <row r="67" spans="1:11" ht="20.25" thickBot="1">
      <c r="A67" s="2168"/>
      <c r="B67" s="2188"/>
      <c r="C67" s="2174"/>
      <c r="D67" s="1055"/>
      <c r="E67" s="1055"/>
      <c r="F67" s="2177"/>
      <c r="G67" s="2180"/>
      <c r="H67" s="2183"/>
      <c r="I67" s="2159"/>
      <c r="J67" s="2162"/>
      <c r="K67" s="2165"/>
    </row>
    <row r="68" spans="1:11" ht="19.5">
      <c r="A68" s="2166">
        <v>17</v>
      </c>
      <c r="B68" s="2169"/>
      <c r="C68" s="2172"/>
      <c r="D68" s="881"/>
      <c r="E68" s="881"/>
      <c r="F68" s="2175"/>
      <c r="G68" s="2178"/>
      <c r="H68" s="2181"/>
      <c r="I68" s="2157"/>
      <c r="J68" s="2160"/>
      <c r="K68" s="2163"/>
    </row>
    <row r="69" spans="1:11" ht="19.5">
      <c r="A69" s="2167"/>
      <c r="B69" s="2187"/>
      <c r="C69" s="2173"/>
      <c r="D69" s="1054"/>
      <c r="E69" s="1054"/>
      <c r="F69" s="2176"/>
      <c r="G69" s="2179"/>
      <c r="H69" s="2182"/>
      <c r="I69" s="2158"/>
      <c r="J69" s="2161"/>
      <c r="K69" s="2164"/>
    </row>
    <row r="70" spans="1:11" ht="19.5">
      <c r="A70" s="2167"/>
      <c r="B70" s="2187"/>
      <c r="C70" s="2173"/>
      <c r="D70" s="1054"/>
      <c r="E70" s="1054"/>
      <c r="F70" s="2176"/>
      <c r="G70" s="2179"/>
      <c r="H70" s="2182"/>
      <c r="I70" s="2158"/>
      <c r="J70" s="2161"/>
      <c r="K70" s="2164"/>
    </row>
    <row r="71" spans="1:11" ht="20.25" thickBot="1">
      <c r="A71" s="2168"/>
      <c r="B71" s="2188"/>
      <c r="C71" s="2174"/>
      <c r="D71" s="1055"/>
      <c r="E71" s="1055"/>
      <c r="F71" s="2177"/>
      <c r="G71" s="2180"/>
      <c r="H71" s="2183"/>
      <c r="I71" s="2159"/>
      <c r="J71" s="2162"/>
      <c r="K71" s="2165"/>
    </row>
  </sheetData>
  <mergeCells count="154">
    <mergeCell ref="K64:K67"/>
    <mergeCell ref="J60:J63"/>
    <mergeCell ref="K60:K63"/>
    <mergeCell ref="A64:A67"/>
    <mergeCell ref="B64:B67"/>
    <mergeCell ref="C64:C67"/>
    <mergeCell ref="F64:F67"/>
    <mergeCell ref="G64:G67"/>
    <mergeCell ref="H64:H67"/>
    <mergeCell ref="I64:I67"/>
    <mergeCell ref="J64:J67"/>
    <mergeCell ref="I56:I59"/>
    <mergeCell ref="J56:J59"/>
    <mergeCell ref="K56:K59"/>
    <mergeCell ref="A60:A63"/>
    <mergeCell ref="B60:B63"/>
    <mergeCell ref="C60:C63"/>
    <mergeCell ref="F60:F63"/>
    <mergeCell ref="G60:G63"/>
    <mergeCell ref="H60:H63"/>
    <mergeCell ref="I60:I63"/>
    <mergeCell ref="A56:A59"/>
    <mergeCell ref="B56:B59"/>
    <mergeCell ref="C56:C59"/>
    <mergeCell ref="F56:F59"/>
    <mergeCell ref="G56:G59"/>
    <mergeCell ref="H56:H59"/>
    <mergeCell ref="A52:A55"/>
    <mergeCell ref="B52:B55"/>
    <mergeCell ref="C52:C55"/>
    <mergeCell ref="F52:F55"/>
    <mergeCell ref="G52:G55"/>
    <mergeCell ref="H52:H55"/>
    <mergeCell ref="I52:I55"/>
    <mergeCell ref="J52:J55"/>
    <mergeCell ref="K52:K55"/>
    <mergeCell ref="A48:A51"/>
    <mergeCell ref="B48:B51"/>
    <mergeCell ref="C48:C51"/>
    <mergeCell ref="F48:F51"/>
    <mergeCell ref="G48:G51"/>
    <mergeCell ref="H48:H51"/>
    <mergeCell ref="I48:I51"/>
    <mergeCell ref="J48:J51"/>
    <mergeCell ref="K48:K51"/>
    <mergeCell ref="I40:I43"/>
    <mergeCell ref="J40:J43"/>
    <mergeCell ref="K40:K43"/>
    <mergeCell ref="A44:A47"/>
    <mergeCell ref="B44:B47"/>
    <mergeCell ref="C44:C47"/>
    <mergeCell ref="F44:F47"/>
    <mergeCell ref="G44:G47"/>
    <mergeCell ref="H44:H47"/>
    <mergeCell ref="I44:I47"/>
    <mergeCell ref="A40:A43"/>
    <mergeCell ref="B40:B43"/>
    <mergeCell ref="C40:C43"/>
    <mergeCell ref="F40:F43"/>
    <mergeCell ref="G40:G43"/>
    <mergeCell ref="H40:H43"/>
    <mergeCell ref="J44:J47"/>
    <mergeCell ref="K44:K47"/>
    <mergeCell ref="A36:A39"/>
    <mergeCell ref="B36:B39"/>
    <mergeCell ref="C36:C39"/>
    <mergeCell ref="F36:F39"/>
    <mergeCell ref="G36:G39"/>
    <mergeCell ref="H36:H39"/>
    <mergeCell ref="I36:I39"/>
    <mergeCell ref="J36:J39"/>
    <mergeCell ref="K36:K39"/>
    <mergeCell ref="A32:A35"/>
    <mergeCell ref="B32:B35"/>
    <mergeCell ref="C32:C35"/>
    <mergeCell ref="F32:F35"/>
    <mergeCell ref="G32:G35"/>
    <mergeCell ref="H32:H35"/>
    <mergeCell ref="I32:I35"/>
    <mergeCell ref="J32:J35"/>
    <mergeCell ref="K32:K35"/>
    <mergeCell ref="I24:I27"/>
    <mergeCell ref="J24:J27"/>
    <mergeCell ref="K24:K27"/>
    <mergeCell ref="A28:A31"/>
    <mergeCell ref="B28:B31"/>
    <mergeCell ref="C28:C31"/>
    <mergeCell ref="F28:F31"/>
    <mergeCell ref="G28:G31"/>
    <mergeCell ref="H28:H31"/>
    <mergeCell ref="I28:I31"/>
    <mergeCell ref="A24:A27"/>
    <mergeCell ref="B24:B27"/>
    <mergeCell ref="C24:C27"/>
    <mergeCell ref="F24:F27"/>
    <mergeCell ref="G24:G27"/>
    <mergeCell ref="H24:H27"/>
    <mergeCell ref="J28:J31"/>
    <mergeCell ref="K28:K31"/>
    <mergeCell ref="A68:A71"/>
    <mergeCell ref="B68:B71"/>
    <mergeCell ref="C68:C71"/>
    <mergeCell ref="F68:F71"/>
    <mergeCell ref="G68:G71"/>
    <mergeCell ref="H68:H71"/>
    <mergeCell ref="I68:I71"/>
    <mergeCell ref="J68:J71"/>
    <mergeCell ref="K68:K71"/>
    <mergeCell ref="A20:A23"/>
    <mergeCell ref="B20:B23"/>
    <mergeCell ref="C20:C23"/>
    <mergeCell ref="F20:F23"/>
    <mergeCell ref="G20:G23"/>
    <mergeCell ref="H20:H23"/>
    <mergeCell ref="I20:I23"/>
    <mergeCell ref="J20:J23"/>
    <mergeCell ref="K20:K23"/>
    <mergeCell ref="A16:A19"/>
    <mergeCell ref="B16:B19"/>
    <mergeCell ref="C16:C19"/>
    <mergeCell ref="F16:F19"/>
    <mergeCell ref="G16:G19"/>
    <mergeCell ref="H16:H19"/>
    <mergeCell ref="I16:I19"/>
    <mergeCell ref="J16:J19"/>
    <mergeCell ref="K16:K19"/>
    <mergeCell ref="I8:I11"/>
    <mergeCell ref="J8:J11"/>
    <mergeCell ref="K8:K11"/>
    <mergeCell ref="A12:A15"/>
    <mergeCell ref="B12:B15"/>
    <mergeCell ref="C12:C15"/>
    <mergeCell ref="F12:F15"/>
    <mergeCell ref="G12:G15"/>
    <mergeCell ref="H12:H15"/>
    <mergeCell ref="I12:I15"/>
    <mergeCell ref="A8:A11"/>
    <mergeCell ref="B8:B11"/>
    <mergeCell ref="C8:C11"/>
    <mergeCell ref="F8:F11"/>
    <mergeCell ref="G8:G11"/>
    <mergeCell ref="H8:H11"/>
    <mergeCell ref="J12:J15"/>
    <mergeCell ref="K12:K15"/>
    <mergeCell ref="A1:K2"/>
    <mergeCell ref="A4:A7"/>
    <mergeCell ref="B4:B7"/>
    <mergeCell ref="C4:C7"/>
    <mergeCell ref="F4:F7"/>
    <mergeCell ref="G4:G7"/>
    <mergeCell ref="H4:H7"/>
    <mergeCell ref="I4:I7"/>
    <mergeCell ref="J4:J7"/>
    <mergeCell ref="K4:K7"/>
  </mergeCells>
  <phoneticPr fontId="6" type="noConversion"/>
  <pageMargins left="0.70866141732283472" right="0.70866141732283472" top="0.74803149606299213" bottom="0.74803149606299213" header="0.31496062992125984" footer="0.31496062992125984"/>
  <pageSetup paperSize="9" scale="80" orientation="landscape" r:id="rId1"/>
  <rowBreaks count="1" manualBreakCount="1">
    <brk id="27" max="10" man="1"/>
  </rowBreaks>
  <drawing r:id="rId2"/>
  <legacyDrawing r:id="rId3"/>
  <controls>
    <mc:AlternateContent xmlns:mc="http://schemas.openxmlformats.org/markup-compatibility/2006">
      <mc:Choice Requires="x14">
        <control shapeId="156673" r:id="rId4" name="CommandButton1">
          <controlPr defaultSize="0" autoLine="0" r:id="rId5">
            <anchor moveWithCells="1">
              <from>
                <xdr:col>13</xdr:col>
                <xdr:colOff>533400</xdr:colOff>
                <xdr:row>2</xdr:row>
                <xdr:rowOff>361950</xdr:rowOff>
              </from>
              <to>
                <xdr:col>16</xdr:col>
                <xdr:colOff>247650</xdr:colOff>
                <xdr:row>5</xdr:row>
                <xdr:rowOff>228600</xdr:rowOff>
              </to>
            </anchor>
          </controlPr>
        </control>
      </mc:Choice>
      <mc:Fallback>
        <control shapeId="156673" r:id="rId4" name="CommandButton1"/>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9A2F9B-A2DA-4CBF-A120-C39D954F764A}">
  <sheetPr codeName="工作表6">
    <tabColor rgb="FFFFC000"/>
  </sheetPr>
  <dimension ref="A1:CK133"/>
  <sheetViews>
    <sheetView view="pageBreakPreview" topLeftCell="A82" zoomScale="70" zoomScaleNormal="55" zoomScaleSheetLayoutView="70" workbookViewId="0">
      <selection sqref="A1:Y2"/>
    </sheetView>
  </sheetViews>
  <sheetFormatPr defaultRowHeight="19.5"/>
  <cols>
    <col min="1" max="1" width="8.5" style="892" customWidth="1"/>
    <col min="2" max="3" width="6.25" style="892" customWidth="1"/>
    <col min="4" max="4" width="8.5" style="892" customWidth="1"/>
    <col min="5" max="6" width="6.25" style="892" customWidth="1"/>
    <col min="7" max="7" width="8.5" style="892" customWidth="1"/>
    <col min="8" max="9" width="6.25" style="892" customWidth="1"/>
    <col min="10" max="10" width="8.5" style="892" customWidth="1"/>
    <col min="11" max="12" width="6.25" style="892" customWidth="1"/>
    <col min="13" max="13" width="8.5" style="892" customWidth="1"/>
    <col min="14" max="15" width="6.25" style="892" customWidth="1"/>
    <col min="16" max="16" width="8.5" style="892" customWidth="1"/>
    <col min="17" max="18" width="6.25" style="892" customWidth="1"/>
    <col min="19" max="19" width="8.5" style="892" customWidth="1"/>
    <col min="20" max="20" width="6.125" style="892" customWidth="1"/>
    <col min="21" max="21" width="6.25" style="892" customWidth="1"/>
    <col min="22" max="22" width="8.5" style="892" customWidth="1"/>
    <col min="23" max="24" width="6.25" style="892" customWidth="1"/>
    <col min="25" max="25" width="8.5" style="892" customWidth="1"/>
    <col min="26" max="27" width="6.25" style="892" customWidth="1"/>
    <col min="28" max="28" width="8.5" style="892" customWidth="1"/>
    <col min="29" max="29" width="6.25" style="892" customWidth="1"/>
    <col min="30" max="30" width="6.5" style="892" customWidth="1"/>
    <col min="31" max="31" width="8.875" style="892"/>
    <col min="32" max="32" width="13" style="892" bestFit="1" customWidth="1"/>
    <col min="33" max="33" width="12.25" style="892" bestFit="1" customWidth="1"/>
    <col min="34" max="34" width="19.5" style="892" bestFit="1" customWidth="1"/>
    <col min="35" max="88" width="12.625" style="892" bestFit="1" customWidth="1"/>
    <col min="89" max="89" width="7.125" style="892" bestFit="1" customWidth="1"/>
    <col min="90" max="256" width="8.875" style="892"/>
    <col min="257" max="257" width="6.375" style="892" customWidth="1"/>
    <col min="258" max="259" width="4.5" style="892" customWidth="1"/>
    <col min="260" max="260" width="6.375" style="892" customWidth="1"/>
    <col min="261" max="262" width="4.5" style="892" customWidth="1"/>
    <col min="263" max="263" width="6.375" style="892" customWidth="1"/>
    <col min="264" max="265" width="4.5" style="892" customWidth="1"/>
    <col min="266" max="266" width="6.375" style="892" customWidth="1"/>
    <col min="267" max="268" width="4.5" style="892" customWidth="1"/>
    <col min="269" max="269" width="6.375" style="892" customWidth="1"/>
    <col min="270" max="271" width="4.5" style="892" customWidth="1"/>
    <col min="272" max="272" width="6.375" style="892" customWidth="1"/>
    <col min="273" max="274" width="4.5" style="892" customWidth="1"/>
    <col min="275" max="275" width="6.375" style="892" customWidth="1"/>
    <col min="276" max="277" width="4.5" style="892" customWidth="1"/>
    <col min="278" max="278" width="6.375" style="892" customWidth="1"/>
    <col min="279" max="280" width="4.5" style="892" customWidth="1"/>
    <col min="281" max="281" width="6.375" style="892" customWidth="1"/>
    <col min="282" max="283" width="4.5" style="892" customWidth="1"/>
    <col min="284" max="284" width="6.375" style="892" customWidth="1"/>
    <col min="285" max="285" width="6.375" style="892" bestFit="1" customWidth="1"/>
    <col min="286" max="286" width="4.5" style="892" customWidth="1"/>
    <col min="287" max="512" width="8.875" style="892"/>
    <col min="513" max="513" width="6.375" style="892" customWidth="1"/>
    <col min="514" max="515" width="4.5" style="892" customWidth="1"/>
    <col min="516" max="516" width="6.375" style="892" customWidth="1"/>
    <col min="517" max="518" width="4.5" style="892" customWidth="1"/>
    <col min="519" max="519" width="6.375" style="892" customWidth="1"/>
    <col min="520" max="521" width="4.5" style="892" customWidth="1"/>
    <col min="522" max="522" width="6.375" style="892" customWidth="1"/>
    <col min="523" max="524" width="4.5" style="892" customWidth="1"/>
    <col min="525" max="525" width="6.375" style="892" customWidth="1"/>
    <col min="526" max="527" width="4.5" style="892" customWidth="1"/>
    <col min="528" max="528" width="6.375" style="892" customWidth="1"/>
    <col min="529" max="530" width="4.5" style="892" customWidth="1"/>
    <col min="531" max="531" width="6.375" style="892" customWidth="1"/>
    <col min="532" max="533" width="4.5" style="892" customWidth="1"/>
    <col min="534" max="534" width="6.375" style="892" customWidth="1"/>
    <col min="535" max="536" width="4.5" style="892" customWidth="1"/>
    <col min="537" max="537" width="6.375" style="892" customWidth="1"/>
    <col min="538" max="539" width="4.5" style="892" customWidth="1"/>
    <col min="540" max="540" width="6.375" style="892" customWidth="1"/>
    <col min="541" max="541" width="6.375" style="892" bestFit="1" customWidth="1"/>
    <col min="542" max="542" width="4.5" style="892" customWidth="1"/>
    <col min="543" max="768" width="8.875" style="892"/>
    <col min="769" max="769" width="6.375" style="892" customWidth="1"/>
    <col min="770" max="771" width="4.5" style="892" customWidth="1"/>
    <col min="772" max="772" width="6.375" style="892" customWidth="1"/>
    <col min="773" max="774" width="4.5" style="892" customWidth="1"/>
    <col min="775" max="775" width="6.375" style="892" customWidth="1"/>
    <col min="776" max="777" width="4.5" style="892" customWidth="1"/>
    <col min="778" max="778" width="6.375" style="892" customWidth="1"/>
    <col min="779" max="780" width="4.5" style="892" customWidth="1"/>
    <col min="781" max="781" width="6.375" style="892" customWidth="1"/>
    <col min="782" max="783" width="4.5" style="892" customWidth="1"/>
    <col min="784" max="784" width="6.375" style="892" customWidth="1"/>
    <col min="785" max="786" width="4.5" style="892" customWidth="1"/>
    <col min="787" max="787" width="6.375" style="892" customWidth="1"/>
    <col min="788" max="789" width="4.5" style="892" customWidth="1"/>
    <col min="790" max="790" width="6.375" style="892" customWidth="1"/>
    <col min="791" max="792" width="4.5" style="892" customWidth="1"/>
    <col min="793" max="793" width="6.375" style="892" customWidth="1"/>
    <col min="794" max="795" width="4.5" style="892" customWidth="1"/>
    <col min="796" max="796" width="6.375" style="892" customWidth="1"/>
    <col min="797" max="797" width="6.375" style="892" bestFit="1" customWidth="1"/>
    <col min="798" max="798" width="4.5" style="892" customWidth="1"/>
    <col min="799" max="1024" width="8.875" style="892"/>
    <col min="1025" max="1025" width="6.375" style="892" customWidth="1"/>
    <col min="1026" max="1027" width="4.5" style="892" customWidth="1"/>
    <col min="1028" max="1028" width="6.375" style="892" customWidth="1"/>
    <col min="1029" max="1030" width="4.5" style="892" customWidth="1"/>
    <col min="1031" max="1031" width="6.375" style="892" customWidth="1"/>
    <col min="1032" max="1033" width="4.5" style="892" customWidth="1"/>
    <col min="1034" max="1034" width="6.375" style="892" customWidth="1"/>
    <col min="1035" max="1036" width="4.5" style="892" customWidth="1"/>
    <col min="1037" max="1037" width="6.375" style="892" customWidth="1"/>
    <col min="1038" max="1039" width="4.5" style="892" customWidth="1"/>
    <col min="1040" max="1040" width="6.375" style="892" customWidth="1"/>
    <col min="1041" max="1042" width="4.5" style="892" customWidth="1"/>
    <col min="1043" max="1043" width="6.375" style="892" customWidth="1"/>
    <col min="1044" max="1045" width="4.5" style="892" customWidth="1"/>
    <col min="1046" max="1046" width="6.375" style="892" customWidth="1"/>
    <col min="1047" max="1048" width="4.5" style="892" customWidth="1"/>
    <col min="1049" max="1049" width="6.375" style="892" customWidth="1"/>
    <col min="1050" max="1051" width="4.5" style="892" customWidth="1"/>
    <col min="1052" max="1052" width="6.375" style="892" customWidth="1"/>
    <col min="1053" max="1053" width="6.375" style="892" bestFit="1" customWidth="1"/>
    <col min="1054" max="1054" width="4.5" style="892" customWidth="1"/>
    <col min="1055" max="1280" width="8.875" style="892"/>
    <col min="1281" max="1281" width="6.375" style="892" customWidth="1"/>
    <col min="1282" max="1283" width="4.5" style="892" customWidth="1"/>
    <col min="1284" max="1284" width="6.375" style="892" customWidth="1"/>
    <col min="1285" max="1286" width="4.5" style="892" customWidth="1"/>
    <col min="1287" max="1287" width="6.375" style="892" customWidth="1"/>
    <col min="1288" max="1289" width="4.5" style="892" customWidth="1"/>
    <col min="1290" max="1290" width="6.375" style="892" customWidth="1"/>
    <col min="1291" max="1292" width="4.5" style="892" customWidth="1"/>
    <col min="1293" max="1293" width="6.375" style="892" customWidth="1"/>
    <col min="1294" max="1295" width="4.5" style="892" customWidth="1"/>
    <col min="1296" max="1296" width="6.375" style="892" customWidth="1"/>
    <col min="1297" max="1298" width="4.5" style="892" customWidth="1"/>
    <col min="1299" max="1299" width="6.375" style="892" customWidth="1"/>
    <col min="1300" max="1301" width="4.5" style="892" customWidth="1"/>
    <col min="1302" max="1302" width="6.375" style="892" customWidth="1"/>
    <col min="1303" max="1304" width="4.5" style="892" customWidth="1"/>
    <col min="1305" max="1305" width="6.375" style="892" customWidth="1"/>
    <col min="1306" max="1307" width="4.5" style="892" customWidth="1"/>
    <col min="1308" max="1308" width="6.375" style="892" customWidth="1"/>
    <col min="1309" max="1309" width="6.375" style="892" bestFit="1" customWidth="1"/>
    <col min="1310" max="1310" width="4.5" style="892" customWidth="1"/>
    <col min="1311" max="1536" width="8.875" style="892"/>
    <col min="1537" max="1537" width="6.375" style="892" customWidth="1"/>
    <col min="1538" max="1539" width="4.5" style="892" customWidth="1"/>
    <col min="1540" max="1540" width="6.375" style="892" customWidth="1"/>
    <col min="1541" max="1542" width="4.5" style="892" customWidth="1"/>
    <col min="1543" max="1543" width="6.375" style="892" customWidth="1"/>
    <col min="1544" max="1545" width="4.5" style="892" customWidth="1"/>
    <col min="1546" max="1546" width="6.375" style="892" customWidth="1"/>
    <col min="1547" max="1548" width="4.5" style="892" customWidth="1"/>
    <col min="1549" max="1549" width="6.375" style="892" customWidth="1"/>
    <col min="1550" max="1551" width="4.5" style="892" customWidth="1"/>
    <col min="1552" max="1552" width="6.375" style="892" customWidth="1"/>
    <col min="1553" max="1554" width="4.5" style="892" customWidth="1"/>
    <col min="1555" max="1555" width="6.375" style="892" customWidth="1"/>
    <col min="1556" max="1557" width="4.5" style="892" customWidth="1"/>
    <col min="1558" max="1558" width="6.375" style="892" customWidth="1"/>
    <col min="1559" max="1560" width="4.5" style="892" customWidth="1"/>
    <col min="1561" max="1561" width="6.375" style="892" customWidth="1"/>
    <col min="1562" max="1563" width="4.5" style="892" customWidth="1"/>
    <col min="1564" max="1564" width="6.375" style="892" customWidth="1"/>
    <col min="1565" max="1565" width="6.375" style="892" bestFit="1" customWidth="1"/>
    <col min="1566" max="1566" width="4.5" style="892" customWidth="1"/>
    <col min="1567" max="1792" width="8.875" style="892"/>
    <col min="1793" max="1793" width="6.375" style="892" customWidth="1"/>
    <col min="1794" max="1795" width="4.5" style="892" customWidth="1"/>
    <col min="1796" max="1796" width="6.375" style="892" customWidth="1"/>
    <col min="1797" max="1798" width="4.5" style="892" customWidth="1"/>
    <col min="1799" max="1799" width="6.375" style="892" customWidth="1"/>
    <col min="1800" max="1801" width="4.5" style="892" customWidth="1"/>
    <col min="1802" max="1802" width="6.375" style="892" customWidth="1"/>
    <col min="1803" max="1804" width="4.5" style="892" customWidth="1"/>
    <col min="1805" max="1805" width="6.375" style="892" customWidth="1"/>
    <col min="1806" max="1807" width="4.5" style="892" customWidth="1"/>
    <col min="1808" max="1808" width="6.375" style="892" customWidth="1"/>
    <col min="1809" max="1810" width="4.5" style="892" customWidth="1"/>
    <col min="1811" max="1811" width="6.375" style="892" customWidth="1"/>
    <col min="1812" max="1813" width="4.5" style="892" customWidth="1"/>
    <col min="1814" max="1814" width="6.375" style="892" customWidth="1"/>
    <col min="1815" max="1816" width="4.5" style="892" customWidth="1"/>
    <col min="1817" max="1817" width="6.375" style="892" customWidth="1"/>
    <col min="1818" max="1819" width="4.5" style="892" customWidth="1"/>
    <col min="1820" max="1820" width="6.375" style="892" customWidth="1"/>
    <col min="1821" max="1821" width="6.375" style="892" bestFit="1" customWidth="1"/>
    <col min="1822" max="1822" width="4.5" style="892" customWidth="1"/>
    <col min="1823" max="2048" width="8.875" style="892"/>
    <col min="2049" max="2049" width="6.375" style="892" customWidth="1"/>
    <col min="2050" max="2051" width="4.5" style="892" customWidth="1"/>
    <col min="2052" max="2052" width="6.375" style="892" customWidth="1"/>
    <col min="2053" max="2054" width="4.5" style="892" customWidth="1"/>
    <col min="2055" max="2055" width="6.375" style="892" customWidth="1"/>
    <col min="2056" max="2057" width="4.5" style="892" customWidth="1"/>
    <col min="2058" max="2058" width="6.375" style="892" customWidth="1"/>
    <col min="2059" max="2060" width="4.5" style="892" customWidth="1"/>
    <col min="2061" max="2061" width="6.375" style="892" customWidth="1"/>
    <col min="2062" max="2063" width="4.5" style="892" customWidth="1"/>
    <col min="2064" max="2064" width="6.375" style="892" customWidth="1"/>
    <col min="2065" max="2066" width="4.5" style="892" customWidth="1"/>
    <col min="2067" max="2067" width="6.375" style="892" customWidth="1"/>
    <col min="2068" max="2069" width="4.5" style="892" customWidth="1"/>
    <col min="2070" max="2070" width="6.375" style="892" customWidth="1"/>
    <col min="2071" max="2072" width="4.5" style="892" customWidth="1"/>
    <col min="2073" max="2073" width="6.375" style="892" customWidth="1"/>
    <col min="2074" max="2075" width="4.5" style="892" customWidth="1"/>
    <col min="2076" max="2076" width="6.375" style="892" customWidth="1"/>
    <col min="2077" max="2077" width="6.375" style="892" bestFit="1" customWidth="1"/>
    <col min="2078" max="2078" width="4.5" style="892" customWidth="1"/>
    <col min="2079" max="2304" width="8.875" style="892"/>
    <col min="2305" max="2305" width="6.375" style="892" customWidth="1"/>
    <col min="2306" max="2307" width="4.5" style="892" customWidth="1"/>
    <col min="2308" max="2308" width="6.375" style="892" customWidth="1"/>
    <col min="2309" max="2310" width="4.5" style="892" customWidth="1"/>
    <col min="2311" max="2311" width="6.375" style="892" customWidth="1"/>
    <col min="2312" max="2313" width="4.5" style="892" customWidth="1"/>
    <col min="2314" max="2314" width="6.375" style="892" customWidth="1"/>
    <col min="2315" max="2316" width="4.5" style="892" customWidth="1"/>
    <col min="2317" max="2317" width="6.375" style="892" customWidth="1"/>
    <col min="2318" max="2319" width="4.5" style="892" customWidth="1"/>
    <col min="2320" max="2320" width="6.375" style="892" customWidth="1"/>
    <col min="2321" max="2322" width="4.5" style="892" customWidth="1"/>
    <col min="2323" max="2323" width="6.375" style="892" customWidth="1"/>
    <col min="2324" max="2325" width="4.5" style="892" customWidth="1"/>
    <col min="2326" max="2326" width="6.375" style="892" customWidth="1"/>
    <col min="2327" max="2328" width="4.5" style="892" customWidth="1"/>
    <col min="2329" max="2329" width="6.375" style="892" customWidth="1"/>
    <col min="2330" max="2331" width="4.5" style="892" customWidth="1"/>
    <col min="2332" max="2332" width="6.375" style="892" customWidth="1"/>
    <col min="2333" max="2333" width="6.375" style="892" bestFit="1" customWidth="1"/>
    <col min="2334" max="2334" width="4.5" style="892" customWidth="1"/>
    <col min="2335" max="2560" width="8.875" style="892"/>
    <col min="2561" max="2561" width="6.375" style="892" customWidth="1"/>
    <col min="2562" max="2563" width="4.5" style="892" customWidth="1"/>
    <col min="2564" max="2564" width="6.375" style="892" customWidth="1"/>
    <col min="2565" max="2566" width="4.5" style="892" customWidth="1"/>
    <col min="2567" max="2567" width="6.375" style="892" customWidth="1"/>
    <col min="2568" max="2569" width="4.5" style="892" customWidth="1"/>
    <col min="2570" max="2570" width="6.375" style="892" customWidth="1"/>
    <col min="2571" max="2572" width="4.5" style="892" customWidth="1"/>
    <col min="2573" max="2573" width="6.375" style="892" customWidth="1"/>
    <col min="2574" max="2575" width="4.5" style="892" customWidth="1"/>
    <col min="2576" max="2576" width="6.375" style="892" customWidth="1"/>
    <col min="2577" max="2578" width="4.5" style="892" customWidth="1"/>
    <col min="2579" max="2579" width="6.375" style="892" customWidth="1"/>
    <col min="2580" max="2581" width="4.5" style="892" customWidth="1"/>
    <col min="2582" max="2582" width="6.375" style="892" customWidth="1"/>
    <col min="2583" max="2584" width="4.5" style="892" customWidth="1"/>
    <col min="2585" max="2585" width="6.375" style="892" customWidth="1"/>
    <col min="2586" max="2587" width="4.5" style="892" customWidth="1"/>
    <col min="2588" max="2588" width="6.375" style="892" customWidth="1"/>
    <col min="2589" max="2589" width="6.375" style="892" bestFit="1" customWidth="1"/>
    <col min="2590" max="2590" width="4.5" style="892" customWidth="1"/>
    <col min="2591" max="2816" width="8.875" style="892"/>
    <col min="2817" max="2817" width="6.375" style="892" customWidth="1"/>
    <col min="2818" max="2819" width="4.5" style="892" customWidth="1"/>
    <col min="2820" max="2820" width="6.375" style="892" customWidth="1"/>
    <col min="2821" max="2822" width="4.5" style="892" customWidth="1"/>
    <col min="2823" max="2823" width="6.375" style="892" customWidth="1"/>
    <col min="2824" max="2825" width="4.5" style="892" customWidth="1"/>
    <col min="2826" max="2826" width="6.375" style="892" customWidth="1"/>
    <col min="2827" max="2828" width="4.5" style="892" customWidth="1"/>
    <col min="2829" max="2829" width="6.375" style="892" customWidth="1"/>
    <col min="2830" max="2831" width="4.5" style="892" customWidth="1"/>
    <col min="2832" max="2832" width="6.375" style="892" customWidth="1"/>
    <col min="2833" max="2834" width="4.5" style="892" customWidth="1"/>
    <col min="2835" max="2835" width="6.375" style="892" customWidth="1"/>
    <col min="2836" max="2837" width="4.5" style="892" customWidth="1"/>
    <col min="2838" max="2838" width="6.375" style="892" customWidth="1"/>
    <col min="2839" max="2840" width="4.5" style="892" customWidth="1"/>
    <col min="2841" max="2841" width="6.375" style="892" customWidth="1"/>
    <col min="2842" max="2843" width="4.5" style="892" customWidth="1"/>
    <col min="2844" max="2844" width="6.375" style="892" customWidth="1"/>
    <col min="2845" max="2845" width="6.375" style="892" bestFit="1" customWidth="1"/>
    <col min="2846" max="2846" width="4.5" style="892" customWidth="1"/>
    <col min="2847" max="3072" width="8.875" style="892"/>
    <col min="3073" max="3073" width="6.375" style="892" customWidth="1"/>
    <col min="3074" max="3075" width="4.5" style="892" customWidth="1"/>
    <col min="3076" max="3076" width="6.375" style="892" customWidth="1"/>
    <col min="3077" max="3078" width="4.5" style="892" customWidth="1"/>
    <col min="3079" max="3079" width="6.375" style="892" customWidth="1"/>
    <col min="3080" max="3081" width="4.5" style="892" customWidth="1"/>
    <col min="3082" max="3082" width="6.375" style="892" customWidth="1"/>
    <col min="3083" max="3084" width="4.5" style="892" customWidth="1"/>
    <col min="3085" max="3085" width="6.375" style="892" customWidth="1"/>
    <col min="3086" max="3087" width="4.5" style="892" customWidth="1"/>
    <col min="3088" max="3088" width="6.375" style="892" customWidth="1"/>
    <col min="3089" max="3090" width="4.5" style="892" customWidth="1"/>
    <col min="3091" max="3091" width="6.375" style="892" customWidth="1"/>
    <col min="3092" max="3093" width="4.5" style="892" customWidth="1"/>
    <col min="3094" max="3094" width="6.375" style="892" customWidth="1"/>
    <col min="3095" max="3096" width="4.5" style="892" customWidth="1"/>
    <col min="3097" max="3097" width="6.375" style="892" customWidth="1"/>
    <col min="3098" max="3099" width="4.5" style="892" customWidth="1"/>
    <col min="3100" max="3100" width="6.375" style="892" customWidth="1"/>
    <col min="3101" max="3101" width="6.375" style="892" bestFit="1" customWidth="1"/>
    <col min="3102" max="3102" width="4.5" style="892" customWidth="1"/>
    <col min="3103" max="3328" width="8.875" style="892"/>
    <col min="3329" max="3329" width="6.375" style="892" customWidth="1"/>
    <col min="3330" max="3331" width="4.5" style="892" customWidth="1"/>
    <col min="3332" max="3332" width="6.375" style="892" customWidth="1"/>
    <col min="3333" max="3334" width="4.5" style="892" customWidth="1"/>
    <col min="3335" max="3335" width="6.375" style="892" customWidth="1"/>
    <col min="3336" max="3337" width="4.5" style="892" customWidth="1"/>
    <col min="3338" max="3338" width="6.375" style="892" customWidth="1"/>
    <col min="3339" max="3340" width="4.5" style="892" customWidth="1"/>
    <col min="3341" max="3341" width="6.375" style="892" customWidth="1"/>
    <col min="3342" max="3343" width="4.5" style="892" customWidth="1"/>
    <col min="3344" max="3344" width="6.375" style="892" customWidth="1"/>
    <col min="3345" max="3346" width="4.5" style="892" customWidth="1"/>
    <col min="3347" max="3347" width="6.375" style="892" customWidth="1"/>
    <col min="3348" max="3349" width="4.5" style="892" customWidth="1"/>
    <col min="3350" max="3350" width="6.375" style="892" customWidth="1"/>
    <col min="3351" max="3352" width="4.5" style="892" customWidth="1"/>
    <col min="3353" max="3353" width="6.375" style="892" customWidth="1"/>
    <col min="3354" max="3355" width="4.5" style="892" customWidth="1"/>
    <col min="3356" max="3356" width="6.375" style="892" customWidth="1"/>
    <col min="3357" max="3357" width="6.375" style="892" bestFit="1" customWidth="1"/>
    <col min="3358" max="3358" width="4.5" style="892" customWidth="1"/>
    <col min="3359" max="3584" width="8.875" style="892"/>
    <col min="3585" max="3585" width="6.375" style="892" customWidth="1"/>
    <col min="3586" max="3587" width="4.5" style="892" customWidth="1"/>
    <col min="3588" max="3588" width="6.375" style="892" customWidth="1"/>
    <col min="3589" max="3590" width="4.5" style="892" customWidth="1"/>
    <col min="3591" max="3591" width="6.375" style="892" customWidth="1"/>
    <col min="3592" max="3593" width="4.5" style="892" customWidth="1"/>
    <col min="3594" max="3594" width="6.375" style="892" customWidth="1"/>
    <col min="3595" max="3596" width="4.5" style="892" customWidth="1"/>
    <col min="3597" max="3597" width="6.375" style="892" customWidth="1"/>
    <col min="3598" max="3599" width="4.5" style="892" customWidth="1"/>
    <col min="3600" max="3600" width="6.375" style="892" customWidth="1"/>
    <col min="3601" max="3602" width="4.5" style="892" customWidth="1"/>
    <col min="3603" max="3603" width="6.375" style="892" customWidth="1"/>
    <col min="3604" max="3605" width="4.5" style="892" customWidth="1"/>
    <col min="3606" max="3606" width="6.375" style="892" customWidth="1"/>
    <col min="3607" max="3608" width="4.5" style="892" customWidth="1"/>
    <col min="3609" max="3609" width="6.375" style="892" customWidth="1"/>
    <col min="3610" max="3611" width="4.5" style="892" customWidth="1"/>
    <col min="3612" max="3612" width="6.375" style="892" customWidth="1"/>
    <col min="3613" max="3613" width="6.375" style="892" bestFit="1" customWidth="1"/>
    <col min="3614" max="3614" width="4.5" style="892" customWidth="1"/>
    <col min="3615" max="3840" width="8.875" style="892"/>
    <col min="3841" max="3841" width="6.375" style="892" customWidth="1"/>
    <col min="3842" max="3843" width="4.5" style="892" customWidth="1"/>
    <col min="3844" max="3844" width="6.375" style="892" customWidth="1"/>
    <col min="3845" max="3846" width="4.5" style="892" customWidth="1"/>
    <col min="3847" max="3847" width="6.375" style="892" customWidth="1"/>
    <col min="3848" max="3849" width="4.5" style="892" customWidth="1"/>
    <col min="3850" max="3850" width="6.375" style="892" customWidth="1"/>
    <col min="3851" max="3852" width="4.5" style="892" customWidth="1"/>
    <col min="3853" max="3853" width="6.375" style="892" customWidth="1"/>
    <col min="3854" max="3855" width="4.5" style="892" customWidth="1"/>
    <col min="3856" max="3856" width="6.375" style="892" customWidth="1"/>
    <col min="3857" max="3858" width="4.5" style="892" customWidth="1"/>
    <col min="3859" max="3859" width="6.375" style="892" customWidth="1"/>
    <col min="3860" max="3861" width="4.5" style="892" customWidth="1"/>
    <col min="3862" max="3862" width="6.375" style="892" customWidth="1"/>
    <col min="3863" max="3864" width="4.5" style="892" customWidth="1"/>
    <col min="3865" max="3865" width="6.375" style="892" customWidth="1"/>
    <col min="3866" max="3867" width="4.5" style="892" customWidth="1"/>
    <col min="3868" max="3868" width="6.375" style="892" customWidth="1"/>
    <col min="3869" max="3869" width="6.375" style="892" bestFit="1" customWidth="1"/>
    <col min="3870" max="3870" width="4.5" style="892" customWidth="1"/>
    <col min="3871" max="4096" width="8.875" style="892"/>
    <col min="4097" max="4097" width="6.375" style="892" customWidth="1"/>
    <col min="4098" max="4099" width="4.5" style="892" customWidth="1"/>
    <col min="4100" max="4100" width="6.375" style="892" customWidth="1"/>
    <col min="4101" max="4102" width="4.5" style="892" customWidth="1"/>
    <col min="4103" max="4103" width="6.375" style="892" customWidth="1"/>
    <col min="4104" max="4105" width="4.5" style="892" customWidth="1"/>
    <col min="4106" max="4106" width="6.375" style="892" customWidth="1"/>
    <col min="4107" max="4108" width="4.5" style="892" customWidth="1"/>
    <col min="4109" max="4109" width="6.375" style="892" customWidth="1"/>
    <col min="4110" max="4111" width="4.5" style="892" customWidth="1"/>
    <col min="4112" max="4112" width="6.375" style="892" customWidth="1"/>
    <col min="4113" max="4114" width="4.5" style="892" customWidth="1"/>
    <col min="4115" max="4115" width="6.375" style="892" customWidth="1"/>
    <col min="4116" max="4117" width="4.5" style="892" customWidth="1"/>
    <col min="4118" max="4118" width="6.375" style="892" customWidth="1"/>
    <col min="4119" max="4120" width="4.5" style="892" customWidth="1"/>
    <col min="4121" max="4121" width="6.375" style="892" customWidth="1"/>
    <col min="4122" max="4123" width="4.5" style="892" customWidth="1"/>
    <col min="4124" max="4124" width="6.375" style="892" customWidth="1"/>
    <col min="4125" max="4125" width="6.375" style="892" bestFit="1" customWidth="1"/>
    <col min="4126" max="4126" width="4.5" style="892" customWidth="1"/>
    <col min="4127" max="4352" width="8.875" style="892"/>
    <col min="4353" max="4353" width="6.375" style="892" customWidth="1"/>
    <col min="4354" max="4355" width="4.5" style="892" customWidth="1"/>
    <col min="4356" max="4356" width="6.375" style="892" customWidth="1"/>
    <col min="4357" max="4358" width="4.5" style="892" customWidth="1"/>
    <col min="4359" max="4359" width="6.375" style="892" customWidth="1"/>
    <col min="4360" max="4361" width="4.5" style="892" customWidth="1"/>
    <col min="4362" max="4362" width="6.375" style="892" customWidth="1"/>
    <col min="4363" max="4364" width="4.5" style="892" customWidth="1"/>
    <col min="4365" max="4365" width="6.375" style="892" customWidth="1"/>
    <col min="4366" max="4367" width="4.5" style="892" customWidth="1"/>
    <col min="4368" max="4368" width="6.375" style="892" customWidth="1"/>
    <col min="4369" max="4370" width="4.5" style="892" customWidth="1"/>
    <col min="4371" max="4371" width="6.375" style="892" customWidth="1"/>
    <col min="4372" max="4373" width="4.5" style="892" customWidth="1"/>
    <col min="4374" max="4374" width="6.375" style="892" customWidth="1"/>
    <col min="4375" max="4376" width="4.5" style="892" customWidth="1"/>
    <col min="4377" max="4377" width="6.375" style="892" customWidth="1"/>
    <col min="4378" max="4379" width="4.5" style="892" customWidth="1"/>
    <col min="4380" max="4380" width="6.375" style="892" customWidth="1"/>
    <col min="4381" max="4381" width="6.375" style="892" bestFit="1" customWidth="1"/>
    <col min="4382" max="4382" width="4.5" style="892" customWidth="1"/>
    <col min="4383" max="4608" width="8.875" style="892"/>
    <col min="4609" max="4609" width="6.375" style="892" customWidth="1"/>
    <col min="4610" max="4611" width="4.5" style="892" customWidth="1"/>
    <col min="4612" max="4612" width="6.375" style="892" customWidth="1"/>
    <col min="4613" max="4614" width="4.5" style="892" customWidth="1"/>
    <col min="4615" max="4615" width="6.375" style="892" customWidth="1"/>
    <col min="4616" max="4617" width="4.5" style="892" customWidth="1"/>
    <col min="4618" max="4618" width="6.375" style="892" customWidth="1"/>
    <col min="4619" max="4620" width="4.5" style="892" customWidth="1"/>
    <col min="4621" max="4621" width="6.375" style="892" customWidth="1"/>
    <col min="4622" max="4623" width="4.5" style="892" customWidth="1"/>
    <col min="4624" max="4624" width="6.375" style="892" customWidth="1"/>
    <col min="4625" max="4626" width="4.5" style="892" customWidth="1"/>
    <col min="4627" max="4627" width="6.375" style="892" customWidth="1"/>
    <col min="4628" max="4629" width="4.5" style="892" customWidth="1"/>
    <col min="4630" max="4630" width="6.375" style="892" customWidth="1"/>
    <col min="4631" max="4632" width="4.5" style="892" customWidth="1"/>
    <col min="4633" max="4633" width="6.375" style="892" customWidth="1"/>
    <col min="4634" max="4635" width="4.5" style="892" customWidth="1"/>
    <col min="4636" max="4636" width="6.375" style="892" customWidth="1"/>
    <col min="4637" max="4637" width="6.375" style="892" bestFit="1" customWidth="1"/>
    <col min="4638" max="4638" width="4.5" style="892" customWidth="1"/>
    <col min="4639" max="4864" width="8.875" style="892"/>
    <col min="4865" max="4865" width="6.375" style="892" customWidth="1"/>
    <col min="4866" max="4867" width="4.5" style="892" customWidth="1"/>
    <col min="4868" max="4868" width="6.375" style="892" customWidth="1"/>
    <col min="4869" max="4870" width="4.5" style="892" customWidth="1"/>
    <col min="4871" max="4871" width="6.375" style="892" customWidth="1"/>
    <col min="4872" max="4873" width="4.5" style="892" customWidth="1"/>
    <col min="4874" max="4874" width="6.375" style="892" customWidth="1"/>
    <col min="4875" max="4876" width="4.5" style="892" customWidth="1"/>
    <col min="4877" max="4877" width="6.375" style="892" customWidth="1"/>
    <col min="4878" max="4879" width="4.5" style="892" customWidth="1"/>
    <col min="4880" max="4880" width="6.375" style="892" customWidth="1"/>
    <col min="4881" max="4882" width="4.5" style="892" customWidth="1"/>
    <col min="4883" max="4883" width="6.375" style="892" customWidth="1"/>
    <col min="4884" max="4885" width="4.5" style="892" customWidth="1"/>
    <col min="4886" max="4886" width="6.375" style="892" customWidth="1"/>
    <col min="4887" max="4888" width="4.5" style="892" customWidth="1"/>
    <col min="4889" max="4889" width="6.375" style="892" customWidth="1"/>
    <col min="4890" max="4891" width="4.5" style="892" customWidth="1"/>
    <col min="4892" max="4892" width="6.375" style="892" customWidth="1"/>
    <col min="4893" max="4893" width="6.375" style="892" bestFit="1" customWidth="1"/>
    <col min="4894" max="4894" width="4.5" style="892" customWidth="1"/>
    <col min="4895" max="5120" width="8.875" style="892"/>
    <col min="5121" max="5121" width="6.375" style="892" customWidth="1"/>
    <col min="5122" max="5123" width="4.5" style="892" customWidth="1"/>
    <col min="5124" max="5124" width="6.375" style="892" customWidth="1"/>
    <col min="5125" max="5126" width="4.5" style="892" customWidth="1"/>
    <col min="5127" max="5127" width="6.375" style="892" customWidth="1"/>
    <col min="5128" max="5129" width="4.5" style="892" customWidth="1"/>
    <col min="5130" max="5130" width="6.375" style="892" customWidth="1"/>
    <col min="5131" max="5132" width="4.5" style="892" customWidth="1"/>
    <col min="5133" max="5133" width="6.375" style="892" customWidth="1"/>
    <col min="5134" max="5135" width="4.5" style="892" customWidth="1"/>
    <col min="5136" max="5136" width="6.375" style="892" customWidth="1"/>
    <col min="5137" max="5138" width="4.5" style="892" customWidth="1"/>
    <col min="5139" max="5139" width="6.375" style="892" customWidth="1"/>
    <col min="5140" max="5141" width="4.5" style="892" customWidth="1"/>
    <col min="5142" max="5142" width="6.375" style="892" customWidth="1"/>
    <col min="5143" max="5144" width="4.5" style="892" customWidth="1"/>
    <col min="5145" max="5145" width="6.375" style="892" customWidth="1"/>
    <col min="5146" max="5147" width="4.5" style="892" customWidth="1"/>
    <col min="5148" max="5148" width="6.375" style="892" customWidth="1"/>
    <col min="5149" max="5149" width="6.375" style="892" bestFit="1" customWidth="1"/>
    <col min="5150" max="5150" width="4.5" style="892" customWidth="1"/>
    <col min="5151" max="5376" width="8.875" style="892"/>
    <col min="5377" max="5377" width="6.375" style="892" customWidth="1"/>
    <col min="5378" max="5379" width="4.5" style="892" customWidth="1"/>
    <col min="5380" max="5380" width="6.375" style="892" customWidth="1"/>
    <col min="5381" max="5382" width="4.5" style="892" customWidth="1"/>
    <col min="5383" max="5383" width="6.375" style="892" customWidth="1"/>
    <col min="5384" max="5385" width="4.5" style="892" customWidth="1"/>
    <col min="5386" max="5386" width="6.375" style="892" customWidth="1"/>
    <col min="5387" max="5388" width="4.5" style="892" customWidth="1"/>
    <col min="5389" max="5389" width="6.375" style="892" customWidth="1"/>
    <col min="5390" max="5391" width="4.5" style="892" customWidth="1"/>
    <col min="5392" max="5392" width="6.375" style="892" customWidth="1"/>
    <col min="5393" max="5394" width="4.5" style="892" customWidth="1"/>
    <col min="5395" max="5395" width="6.375" style="892" customWidth="1"/>
    <col min="5396" max="5397" width="4.5" style="892" customWidth="1"/>
    <col min="5398" max="5398" width="6.375" style="892" customWidth="1"/>
    <col min="5399" max="5400" width="4.5" style="892" customWidth="1"/>
    <col min="5401" max="5401" width="6.375" style="892" customWidth="1"/>
    <col min="5402" max="5403" width="4.5" style="892" customWidth="1"/>
    <col min="5404" max="5404" width="6.375" style="892" customWidth="1"/>
    <col min="5405" max="5405" width="6.375" style="892" bestFit="1" customWidth="1"/>
    <col min="5406" max="5406" width="4.5" style="892" customWidth="1"/>
    <col min="5407" max="5632" width="8.875" style="892"/>
    <col min="5633" max="5633" width="6.375" style="892" customWidth="1"/>
    <col min="5634" max="5635" width="4.5" style="892" customWidth="1"/>
    <col min="5636" max="5636" width="6.375" style="892" customWidth="1"/>
    <col min="5637" max="5638" width="4.5" style="892" customWidth="1"/>
    <col min="5639" max="5639" width="6.375" style="892" customWidth="1"/>
    <col min="5640" max="5641" width="4.5" style="892" customWidth="1"/>
    <col min="5642" max="5642" width="6.375" style="892" customWidth="1"/>
    <col min="5643" max="5644" width="4.5" style="892" customWidth="1"/>
    <col min="5645" max="5645" width="6.375" style="892" customWidth="1"/>
    <col min="5646" max="5647" width="4.5" style="892" customWidth="1"/>
    <col min="5648" max="5648" width="6.375" style="892" customWidth="1"/>
    <col min="5649" max="5650" width="4.5" style="892" customWidth="1"/>
    <col min="5651" max="5651" width="6.375" style="892" customWidth="1"/>
    <col min="5652" max="5653" width="4.5" style="892" customWidth="1"/>
    <col min="5654" max="5654" width="6.375" style="892" customWidth="1"/>
    <col min="5655" max="5656" width="4.5" style="892" customWidth="1"/>
    <col min="5657" max="5657" width="6.375" style="892" customWidth="1"/>
    <col min="5658" max="5659" width="4.5" style="892" customWidth="1"/>
    <col min="5660" max="5660" width="6.375" style="892" customWidth="1"/>
    <col min="5661" max="5661" width="6.375" style="892" bestFit="1" customWidth="1"/>
    <col min="5662" max="5662" width="4.5" style="892" customWidth="1"/>
    <col min="5663" max="5888" width="8.875" style="892"/>
    <col min="5889" max="5889" width="6.375" style="892" customWidth="1"/>
    <col min="5890" max="5891" width="4.5" style="892" customWidth="1"/>
    <col min="5892" max="5892" width="6.375" style="892" customWidth="1"/>
    <col min="5893" max="5894" width="4.5" style="892" customWidth="1"/>
    <col min="5895" max="5895" width="6.375" style="892" customWidth="1"/>
    <col min="5896" max="5897" width="4.5" style="892" customWidth="1"/>
    <col min="5898" max="5898" width="6.375" style="892" customWidth="1"/>
    <col min="5899" max="5900" width="4.5" style="892" customWidth="1"/>
    <col min="5901" max="5901" width="6.375" style="892" customWidth="1"/>
    <col min="5902" max="5903" width="4.5" style="892" customWidth="1"/>
    <col min="5904" max="5904" width="6.375" style="892" customWidth="1"/>
    <col min="5905" max="5906" width="4.5" style="892" customWidth="1"/>
    <col min="5907" max="5907" width="6.375" style="892" customWidth="1"/>
    <col min="5908" max="5909" width="4.5" style="892" customWidth="1"/>
    <col min="5910" max="5910" width="6.375" style="892" customWidth="1"/>
    <col min="5911" max="5912" width="4.5" style="892" customWidth="1"/>
    <col min="5913" max="5913" width="6.375" style="892" customWidth="1"/>
    <col min="5914" max="5915" width="4.5" style="892" customWidth="1"/>
    <col min="5916" max="5916" width="6.375" style="892" customWidth="1"/>
    <col min="5917" max="5917" width="6.375" style="892" bestFit="1" customWidth="1"/>
    <col min="5918" max="5918" width="4.5" style="892" customWidth="1"/>
    <col min="5919" max="6144" width="8.875" style="892"/>
    <col min="6145" max="6145" width="6.375" style="892" customWidth="1"/>
    <col min="6146" max="6147" width="4.5" style="892" customWidth="1"/>
    <col min="6148" max="6148" width="6.375" style="892" customWidth="1"/>
    <col min="6149" max="6150" width="4.5" style="892" customWidth="1"/>
    <col min="6151" max="6151" width="6.375" style="892" customWidth="1"/>
    <col min="6152" max="6153" width="4.5" style="892" customWidth="1"/>
    <col min="6154" max="6154" width="6.375" style="892" customWidth="1"/>
    <col min="6155" max="6156" width="4.5" style="892" customWidth="1"/>
    <col min="6157" max="6157" width="6.375" style="892" customWidth="1"/>
    <col min="6158" max="6159" width="4.5" style="892" customWidth="1"/>
    <col min="6160" max="6160" width="6.375" style="892" customWidth="1"/>
    <col min="6161" max="6162" width="4.5" style="892" customWidth="1"/>
    <col min="6163" max="6163" width="6.375" style="892" customWidth="1"/>
    <col min="6164" max="6165" width="4.5" style="892" customWidth="1"/>
    <col min="6166" max="6166" width="6.375" style="892" customWidth="1"/>
    <col min="6167" max="6168" width="4.5" style="892" customWidth="1"/>
    <col min="6169" max="6169" width="6.375" style="892" customWidth="1"/>
    <col min="6170" max="6171" width="4.5" style="892" customWidth="1"/>
    <col min="6172" max="6172" width="6.375" style="892" customWidth="1"/>
    <col min="6173" max="6173" width="6.375" style="892" bestFit="1" customWidth="1"/>
    <col min="6174" max="6174" width="4.5" style="892" customWidth="1"/>
    <col min="6175" max="6400" width="8.875" style="892"/>
    <col min="6401" max="6401" width="6.375" style="892" customWidth="1"/>
    <col min="6402" max="6403" width="4.5" style="892" customWidth="1"/>
    <col min="6404" max="6404" width="6.375" style="892" customWidth="1"/>
    <col min="6405" max="6406" width="4.5" style="892" customWidth="1"/>
    <col min="6407" max="6407" width="6.375" style="892" customWidth="1"/>
    <col min="6408" max="6409" width="4.5" style="892" customWidth="1"/>
    <col min="6410" max="6410" width="6.375" style="892" customWidth="1"/>
    <col min="6411" max="6412" width="4.5" style="892" customWidth="1"/>
    <col min="6413" max="6413" width="6.375" style="892" customWidth="1"/>
    <col min="6414" max="6415" width="4.5" style="892" customWidth="1"/>
    <col min="6416" max="6416" width="6.375" style="892" customWidth="1"/>
    <col min="6417" max="6418" width="4.5" style="892" customWidth="1"/>
    <col min="6419" max="6419" width="6.375" style="892" customWidth="1"/>
    <col min="6420" max="6421" width="4.5" style="892" customWidth="1"/>
    <col min="6422" max="6422" width="6.375" style="892" customWidth="1"/>
    <col min="6423" max="6424" width="4.5" style="892" customWidth="1"/>
    <col min="6425" max="6425" width="6.375" style="892" customWidth="1"/>
    <col min="6426" max="6427" width="4.5" style="892" customWidth="1"/>
    <col min="6428" max="6428" width="6.375" style="892" customWidth="1"/>
    <col min="6429" max="6429" width="6.375" style="892" bestFit="1" customWidth="1"/>
    <col min="6430" max="6430" width="4.5" style="892" customWidth="1"/>
    <col min="6431" max="6656" width="8.875" style="892"/>
    <col min="6657" max="6657" width="6.375" style="892" customWidth="1"/>
    <col min="6658" max="6659" width="4.5" style="892" customWidth="1"/>
    <col min="6660" max="6660" width="6.375" style="892" customWidth="1"/>
    <col min="6661" max="6662" width="4.5" style="892" customWidth="1"/>
    <col min="6663" max="6663" width="6.375" style="892" customWidth="1"/>
    <col min="6664" max="6665" width="4.5" style="892" customWidth="1"/>
    <col min="6666" max="6666" width="6.375" style="892" customWidth="1"/>
    <col min="6667" max="6668" width="4.5" style="892" customWidth="1"/>
    <col min="6669" max="6669" width="6.375" style="892" customWidth="1"/>
    <col min="6670" max="6671" width="4.5" style="892" customWidth="1"/>
    <col min="6672" max="6672" width="6.375" style="892" customWidth="1"/>
    <col min="6673" max="6674" width="4.5" style="892" customWidth="1"/>
    <col min="6675" max="6675" width="6.375" style="892" customWidth="1"/>
    <col min="6676" max="6677" width="4.5" style="892" customWidth="1"/>
    <col min="6678" max="6678" width="6.375" style="892" customWidth="1"/>
    <col min="6679" max="6680" width="4.5" style="892" customWidth="1"/>
    <col min="6681" max="6681" width="6.375" style="892" customWidth="1"/>
    <col min="6682" max="6683" width="4.5" style="892" customWidth="1"/>
    <col min="6684" max="6684" width="6.375" style="892" customWidth="1"/>
    <col min="6685" max="6685" width="6.375" style="892" bestFit="1" customWidth="1"/>
    <col min="6686" max="6686" width="4.5" style="892" customWidth="1"/>
    <col min="6687" max="6912" width="8.875" style="892"/>
    <col min="6913" max="6913" width="6.375" style="892" customWidth="1"/>
    <col min="6914" max="6915" width="4.5" style="892" customWidth="1"/>
    <col min="6916" max="6916" width="6.375" style="892" customWidth="1"/>
    <col min="6917" max="6918" width="4.5" style="892" customWidth="1"/>
    <col min="6919" max="6919" width="6.375" style="892" customWidth="1"/>
    <col min="6920" max="6921" width="4.5" style="892" customWidth="1"/>
    <col min="6922" max="6922" width="6.375" style="892" customWidth="1"/>
    <col min="6923" max="6924" width="4.5" style="892" customWidth="1"/>
    <col min="6925" max="6925" width="6.375" style="892" customWidth="1"/>
    <col min="6926" max="6927" width="4.5" style="892" customWidth="1"/>
    <col min="6928" max="6928" width="6.375" style="892" customWidth="1"/>
    <col min="6929" max="6930" width="4.5" style="892" customWidth="1"/>
    <col min="6931" max="6931" width="6.375" style="892" customWidth="1"/>
    <col min="6932" max="6933" width="4.5" style="892" customWidth="1"/>
    <col min="6934" max="6934" width="6.375" style="892" customWidth="1"/>
    <col min="6935" max="6936" width="4.5" style="892" customWidth="1"/>
    <col min="6937" max="6937" width="6.375" style="892" customWidth="1"/>
    <col min="6938" max="6939" width="4.5" style="892" customWidth="1"/>
    <col min="6940" max="6940" width="6.375" style="892" customWidth="1"/>
    <col min="6941" max="6941" width="6.375" style="892" bestFit="1" customWidth="1"/>
    <col min="6942" max="6942" width="4.5" style="892" customWidth="1"/>
    <col min="6943" max="7168" width="8.875" style="892"/>
    <col min="7169" max="7169" width="6.375" style="892" customWidth="1"/>
    <col min="7170" max="7171" width="4.5" style="892" customWidth="1"/>
    <col min="7172" max="7172" width="6.375" style="892" customWidth="1"/>
    <col min="7173" max="7174" width="4.5" style="892" customWidth="1"/>
    <col min="7175" max="7175" width="6.375" style="892" customWidth="1"/>
    <col min="7176" max="7177" width="4.5" style="892" customWidth="1"/>
    <col min="7178" max="7178" width="6.375" style="892" customWidth="1"/>
    <col min="7179" max="7180" width="4.5" style="892" customWidth="1"/>
    <col min="7181" max="7181" width="6.375" style="892" customWidth="1"/>
    <col min="7182" max="7183" width="4.5" style="892" customWidth="1"/>
    <col min="7184" max="7184" width="6.375" style="892" customWidth="1"/>
    <col min="7185" max="7186" width="4.5" style="892" customWidth="1"/>
    <col min="7187" max="7187" width="6.375" style="892" customWidth="1"/>
    <col min="7188" max="7189" width="4.5" style="892" customWidth="1"/>
    <col min="7190" max="7190" width="6.375" style="892" customWidth="1"/>
    <col min="7191" max="7192" width="4.5" style="892" customWidth="1"/>
    <col min="7193" max="7193" width="6.375" style="892" customWidth="1"/>
    <col min="7194" max="7195" width="4.5" style="892" customWidth="1"/>
    <col min="7196" max="7196" width="6.375" style="892" customWidth="1"/>
    <col min="7197" max="7197" width="6.375" style="892" bestFit="1" customWidth="1"/>
    <col min="7198" max="7198" width="4.5" style="892" customWidth="1"/>
    <col min="7199" max="7424" width="8.875" style="892"/>
    <col min="7425" max="7425" width="6.375" style="892" customWidth="1"/>
    <col min="7426" max="7427" width="4.5" style="892" customWidth="1"/>
    <col min="7428" max="7428" width="6.375" style="892" customWidth="1"/>
    <col min="7429" max="7430" width="4.5" style="892" customWidth="1"/>
    <col min="7431" max="7431" width="6.375" style="892" customWidth="1"/>
    <col min="7432" max="7433" width="4.5" style="892" customWidth="1"/>
    <col min="7434" max="7434" width="6.375" style="892" customWidth="1"/>
    <col min="7435" max="7436" width="4.5" style="892" customWidth="1"/>
    <col min="7437" max="7437" width="6.375" style="892" customWidth="1"/>
    <col min="7438" max="7439" width="4.5" style="892" customWidth="1"/>
    <col min="7440" max="7440" width="6.375" style="892" customWidth="1"/>
    <col min="7441" max="7442" width="4.5" style="892" customWidth="1"/>
    <col min="7443" max="7443" width="6.375" style="892" customWidth="1"/>
    <col min="7444" max="7445" width="4.5" style="892" customWidth="1"/>
    <col min="7446" max="7446" width="6.375" style="892" customWidth="1"/>
    <col min="7447" max="7448" width="4.5" style="892" customWidth="1"/>
    <col min="7449" max="7449" width="6.375" style="892" customWidth="1"/>
    <col min="7450" max="7451" width="4.5" style="892" customWidth="1"/>
    <col min="7452" max="7452" width="6.375" style="892" customWidth="1"/>
    <col min="7453" max="7453" width="6.375" style="892" bestFit="1" customWidth="1"/>
    <col min="7454" max="7454" width="4.5" style="892" customWidth="1"/>
    <col min="7455" max="7680" width="8.875" style="892"/>
    <col min="7681" max="7681" width="6.375" style="892" customWidth="1"/>
    <col min="7682" max="7683" width="4.5" style="892" customWidth="1"/>
    <col min="7684" max="7684" width="6.375" style="892" customWidth="1"/>
    <col min="7685" max="7686" width="4.5" style="892" customWidth="1"/>
    <col min="7687" max="7687" width="6.375" style="892" customWidth="1"/>
    <col min="7688" max="7689" width="4.5" style="892" customWidth="1"/>
    <col min="7690" max="7690" width="6.375" style="892" customWidth="1"/>
    <col min="7691" max="7692" width="4.5" style="892" customWidth="1"/>
    <col min="7693" max="7693" width="6.375" style="892" customWidth="1"/>
    <col min="7694" max="7695" width="4.5" style="892" customWidth="1"/>
    <col min="7696" max="7696" width="6.375" style="892" customWidth="1"/>
    <col min="7697" max="7698" width="4.5" style="892" customWidth="1"/>
    <col min="7699" max="7699" width="6.375" style="892" customWidth="1"/>
    <col min="7700" max="7701" width="4.5" style="892" customWidth="1"/>
    <col min="7702" max="7702" width="6.375" style="892" customWidth="1"/>
    <col min="7703" max="7704" width="4.5" style="892" customWidth="1"/>
    <col min="7705" max="7705" width="6.375" style="892" customWidth="1"/>
    <col min="7706" max="7707" width="4.5" style="892" customWidth="1"/>
    <col min="7708" max="7708" width="6.375" style="892" customWidth="1"/>
    <col min="7709" max="7709" width="6.375" style="892" bestFit="1" customWidth="1"/>
    <col min="7710" max="7710" width="4.5" style="892" customWidth="1"/>
    <col min="7711" max="7936" width="8.875" style="892"/>
    <col min="7937" max="7937" width="6.375" style="892" customWidth="1"/>
    <col min="7938" max="7939" width="4.5" style="892" customWidth="1"/>
    <col min="7940" max="7940" width="6.375" style="892" customWidth="1"/>
    <col min="7941" max="7942" width="4.5" style="892" customWidth="1"/>
    <col min="7943" max="7943" width="6.375" style="892" customWidth="1"/>
    <col min="7944" max="7945" width="4.5" style="892" customWidth="1"/>
    <col min="7946" max="7946" width="6.375" style="892" customWidth="1"/>
    <col min="7947" max="7948" width="4.5" style="892" customWidth="1"/>
    <col min="7949" max="7949" width="6.375" style="892" customWidth="1"/>
    <col min="7950" max="7951" width="4.5" style="892" customWidth="1"/>
    <col min="7952" max="7952" width="6.375" style="892" customWidth="1"/>
    <col min="7953" max="7954" width="4.5" style="892" customWidth="1"/>
    <col min="7955" max="7955" width="6.375" style="892" customWidth="1"/>
    <col min="7956" max="7957" width="4.5" style="892" customWidth="1"/>
    <col min="7958" max="7958" width="6.375" style="892" customWidth="1"/>
    <col min="7959" max="7960" width="4.5" style="892" customWidth="1"/>
    <col min="7961" max="7961" width="6.375" style="892" customWidth="1"/>
    <col min="7962" max="7963" width="4.5" style="892" customWidth="1"/>
    <col min="7964" max="7964" width="6.375" style="892" customWidth="1"/>
    <col min="7965" max="7965" width="6.375" style="892" bestFit="1" customWidth="1"/>
    <col min="7966" max="7966" width="4.5" style="892" customWidth="1"/>
    <col min="7967" max="8192" width="8.875" style="892"/>
    <col min="8193" max="8193" width="6.375" style="892" customWidth="1"/>
    <col min="8194" max="8195" width="4.5" style="892" customWidth="1"/>
    <col min="8196" max="8196" width="6.375" style="892" customWidth="1"/>
    <col min="8197" max="8198" width="4.5" style="892" customWidth="1"/>
    <col min="8199" max="8199" width="6.375" style="892" customWidth="1"/>
    <col min="8200" max="8201" width="4.5" style="892" customWidth="1"/>
    <col min="8202" max="8202" width="6.375" style="892" customWidth="1"/>
    <col min="8203" max="8204" width="4.5" style="892" customWidth="1"/>
    <col min="8205" max="8205" width="6.375" style="892" customWidth="1"/>
    <col min="8206" max="8207" width="4.5" style="892" customWidth="1"/>
    <col min="8208" max="8208" width="6.375" style="892" customWidth="1"/>
    <col min="8209" max="8210" width="4.5" style="892" customWidth="1"/>
    <col min="8211" max="8211" width="6.375" style="892" customWidth="1"/>
    <col min="8212" max="8213" width="4.5" style="892" customWidth="1"/>
    <col min="8214" max="8214" width="6.375" style="892" customWidth="1"/>
    <col min="8215" max="8216" width="4.5" style="892" customWidth="1"/>
    <col min="8217" max="8217" width="6.375" style="892" customWidth="1"/>
    <col min="8218" max="8219" width="4.5" style="892" customWidth="1"/>
    <col min="8220" max="8220" width="6.375" style="892" customWidth="1"/>
    <col min="8221" max="8221" width="6.375" style="892" bestFit="1" customWidth="1"/>
    <col min="8222" max="8222" width="4.5" style="892" customWidth="1"/>
    <col min="8223" max="8448" width="8.875" style="892"/>
    <col min="8449" max="8449" width="6.375" style="892" customWidth="1"/>
    <col min="8450" max="8451" width="4.5" style="892" customWidth="1"/>
    <col min="8452" max="8452" width="6.375" style="892" customWidth="1"/>
    <col min="8453" max="8454" width="4.5" style="892" customWidth="1"/>
    <col min="8455" max="8455" width="6.375" style="892" customWidth="1"/>
    <col min="8456" max="8457" width="4.5" style="892" customWidth="1"/>
    <col min="8458" max="8458" width="6.375" style="892" customWidth="1"/>
    <col min="8459" max="8460" width="4.5" style="892" customWidth="1"/>
    <col min="8461" max="8461" width="6.375" style="892" customWidth="1"/>
    <col min="8462" max="8463" width="4.5" style="892" customWidth="1"/>
    <col min="8464" max="8464" width="6.375" style="892" customWidth="1"/>
    <col min="8465" max="8466" width="4.5" style="892" customWidth="1"/>
    <col min="8467" max="8467" width="6.375" style="892" customWidth="1"/>
    <col min="8468" max="8469" width="4.5" style="892" customWidth="1"/>
    <col min="8470" max="8470" width="6.375" style="892" customWidth="1"/>
    <col min="8471" max="8472" width="4.5" style="892" customWidth="1"/>
    <col min="8473" max="8473" width="6.375" style="892" customWidth="1"/>
    <col min="8474" max="8475" width="4.5" style="892" customWidth="1"/>
    <col min="8476" max="8476" width="6.375" style="892" customWidth="1"/>
    <col min="8477" max="8477" width="6.375" style="892" bestFit="1" customWidth="1"/>
    <col min="8478" max="8478" width="4.5" style="892" customWidth="1"/>
    <col min="8479" max="8704" width="8.875" style="892"/>
    <col min="8705" max="8705" width="6.375" style="892" customWidth="1"/>
    <col min="8706" max="8707" width="4.5" style="892" customWidth="1"/>
    <col min="8708" max="8708" width="6.375" style="892" customWidth="1"/>
    <col min="8709" max="8710" width="4.5" style="892" customWidth="1"/>
    <col min="8711" max="8711" width="6.375" style="892" customWidth="1"/>
    <col min="8712" max="8713" width="4.5" style="892" customWidth="1"/>
    <col min="8714" max="8714" width="6.375" style="892" customWidth="1"/>
    <col min="8715" max="8716" width="4.5" style="892" customWidth="1"/>
    <col min="8717" max="8717" width="6.375" style="892" customWidth="1"/>
    <col min="8718" max="8719" width="4.5" style="892" customWidth="1"/>
    <col min="8720" max="8720" width="6.375" style="892" customWidth="1"/>
    <col min="8721" max="8722" width="4.5" style="892" customWidth="1"/>
    <col min="8723" max="8723" width="6.375" style="892" customWidth="1"/>
    <col min="8724" max="8725" width="4.5" style="892" customWidth="1"/>
    <col min="8726" max="8726" width="6.375" style="892" customWidth="1"/>
    <col min="8727" max="8728" width="4.5" style="892" customWidth="1"/>
    <col min="8729" max="8729" width="6.375" style="892" customWidth="1"/>
    <col min="8730" max="8731" width="4.5" style="892" customWidth="1"/>
    <col min="8732" max="8732" width="6.375" style="892" customWidth="1"/>
    <col min="8733" max="8733" width="6.375" style="892" bestFit="1" customWidth="1"/>
    <col min="8734" max="8734" width="4.5" style="892" customWidth="1"/>
    <col min="8735" max="8960" width="8.875" style="892"/>
    <col min="8961" max="8961" width="6.375" style="892" customWidth="1"/>
    <col min="8962" max="8963" width="4.5" style="892" customWidth="1"/>
    <col min="8964" max="8964" width="6.375" style="892" customWidth="1"/>
    <col min="8965" max="8966" width="4.5" style="892" customWidth="1"/>
    <col min="8967" max="8967" width="6.375" style="892" customWidth="1"/>
    <col min="8968" max="8969" width="4.5" style="892" customWidth="1"/>
    <col min="8970" max="8970" width="6.375" style="892" customWidth="1"/>
    <col min="8971" max="8972" width="4.5" style="892" customWidth="1"/>
    <col min="8973" max="8973" width="6.375" style="892" customWidth="1"/>
    <col min="8974" max="8975" width="4.5" style="892" customWidth="1"/>
    <col min="8976" max="8976" width="6.375" style="892" customWidth="1"/>
    <col min="8977" max="8978" width="4.5" style="892" customWidth="1"/>
    <col min="8979" max="8979" width="6.375" style="892" customWidth="1"/>
    <col min="8980" max="8981" width="4.5" style="892" customWidth="1"/>
    <col min="8982" max="8982" width="6.375" style="892" customWidth="1"/>
    <col min="8983" max="8984" width="4.5" style="892" customWidth="1"/>
    <col min="8985" max="8985" width="6.375" style="892" customWidth="1"/>
    <col min="8986" max="8987" width="4.5" style="892" customWidth="1"/>
    <col min="8988" max="8988" width="6.375" style="892" customWidth="1"/>
    <col min="8989" max="8989" width="6.375" style="892" bestFit="1" customWidth="1"/>
    <col min="8990" max="8990" width="4.5" style="892" customWidth="1"/>
    <col min="8991" max="9216" width="8.875" style="892"/>
    <col min="9217" max="9217" width="6.375" style="892" customWidth="1"/>
    <col min="9218" max="9219" width="4.5" style="892" customWidth="1"/>
    <col min="9220" max="9220" width="6.375" style="892" customWidth="1"/>
    <col min="9221" max="9222" width="4.5" style="892" customWidth="1"/>
    <col min="9223" max="9223" width="6.375" style="892" customWidth="1"/>
    <col min="9224" max="9225" width="4.5" style="892" customWidth="1"/>
    <col min="9226" max="9226" width="6.375" style="892" customWidth="1"/>
    <col min="9227" max="9228" width="4.5" style="892" customWidth="1"/>
    <col min="9229" max="9229" width="6.375" style="892" customWidth="1"/>
    <col min="9230" max="9231" width="4.5" style="892" customWidth="1"/>
    <col min="9232" max="9232" width="6.375" style="892" customWidth="1"/>
    <col min="9233" max="9234" width="4.5" style="892" customWidth="1"/>
    <col min="9235" max="9235" width="6.375" style="892" customWidth="1"/>
    <col min="9236" max="9237" width="4.5" style="892" customWidth="1"/>
    <col min="9238" max="9238" width="6.375" style="892" customWidth="1"/>
    <col min="9239" max="9240" width="4.5" style="892" customWidth="1"/>
    <col min="9241" max="9241" width="6.375" style="892" customWidth="1"/>
    <col min="9242" max="9243" width="4.5" style="892" customWidth="1"/>
    <col min="9244" max="9244" width="6.375" style="892" customWidth="1"/>
    <col min="9245" max="9245" width="6.375" style="892" bestFit="1" customWidth="1"/>
    <col min="9246" max="9246" width="4.5" style="892" customWidth="1"/>
    <col min="9247" max="9472" width="8.875" style="892"/>
    <col min="9473" max="9473" width="6.375" style="892" customWidth="1"/>
    <col min="9474" max="9475" width="4.5" style="892" customWidth="1"/>
    <col min="9476" max="9476" width="6.375" style="892" customWidth="1"/>
    <col min="9477" max="9478" width="4.5" style="892" customWidth="1"/>
    <col min="9479" max="9479" width="6.375" style="892" customWidth="1"/>
    <col min="9480" max="9481" width="4.5" style="892" customWidth="1"/>
    <col min="9482" max="9482" width="6.375" style="892" customWidth="1"/>
    <col min="9483" max="9484" width="4.5" style="892" customWidth="1"/>
    <col min="9485" max="9485" width="6.375" style="892" customWidth="1"/>
    <col min="9486" max="9487" width="4.5" style="892" customWidth="1"/>
    <col min="9488" max="9488" width="6.375" style="892" customWidth="1"/>
    <col min="9489" max="9490" width="4.5" style="892" customWidth="1"/>
    <col min="9491" max="9491" width="6.375" style="892" customWidth="1"/>
    <col min="9492" max="9493" width="4.5" style="892" customWidth="1"/>
    <col min="9494" max="9494" width="6.375" style="892" customWidth="1"/>
    <col min="9495" max="9496" width="4.5" style="892" customWidth="1"/>
    <col min="9497" max="9497" width="6.375" style="892" customWidth="1"/>
    <col min="9498" max="9499" width="4.5" style="892" customWidth="1"/>
    <col min="9500" max="9500" width="6.375" style="892" customWidth="1"/>
    <col min="9501" max="9501" width="6.375" style="892" bestFit="1" customWidth="1"/>
    <col min="9502" max="9502" width="4.5" style="892" customWidth="1"/>
    <col min="9503" max="9728" width="8.875" style="892"/>
    <col min="9729" max="9729" width="6.375" style="892" customWidth="1"/>
    <col min="9730" max="9731" width="4.5" style="892" customWidth="1"/>
    <col min="9732" max="9732" width="6.375" style="892" customWidth="1"/>
    <col min="9733" max="9734" width="4.5" style="892" customWidth="1"/>
    <col min="9735" max="9735" width="6.375" style="892" customWidth="1"/>
    <col min="9736" max="9737" width="4.5" style="892" customWidth="1"/>
    <col min="9738" max="9738" width="6.375" style="892" customWidth="1"/>
    <col min="9739" max="9740" width="4.5" style="892" customWidth="1"/>
    <col min="9741" max="9741" width="6.375" style="892" customWidth="1"/>
    <col min="9742" max="9743" width="4.5" style="892" customWidth="1"/>
    <col min="9744" max="9744" width="6.375" style="892" customWidth="1"/>
    <col min="9745" max="9746" width="4.5" style="892" customWidth="1"/>
    <col min="9747" max="9747" width="6.375" style="892" customWidth="1"/>
    <col min="9748" max="9749" width="4.5" style="892" customWidth="1"/>
    <col min="9750" max="9750" width="6.375" style="892" customWidth="1"/>
    <col min="9751" max="9752" width="4.5" style="892" customWidth="1"/>
    <col min="9753" max="9753" width="6.375" style="892" customWidth="1"/>
    <col min="9754" max="9755" width="4.5" style="892" customWidth="1"/>
    <col min="9756" max="9756" width="6.375" style="892" customWidth="1"/>
    <col min="9757" max="9757" width="6.375" style="892" bestFit="1" customWidth="1"/>
    <col min="9758" max="9758" width="4.5" style="892" customWidth="1"/>
    <col min="9759" max="9984" width="8.875" style="892"/>
    <col min="9985" max="9985" width="6.375" style="892" customWidth="1"/>
    <col min="9986" max="9987" width="4.5" style="892" customWidth="1"/>
    <col min="9988" max="9988" width="6.375" style="892" customWidth="1"/>
    <col min="9989" max="9990" width="4.5" style="892" customWidth="1"/>
    <col min="9991" max="9991" width="6.375" style="892" customWidth="1"/>
    <col min="9992" max="9993" width="4.5" style="892" customWidth="1"/>
    <col min="9994" max="9994" width="6.375" style="892" customWidth="1"/>
    <col min="9995" max="9996" width="4.5" style="892" customWidth="1"/>
    <col min="9997" max="9997" width="6.375" style="892" customWidth="1"/>
    <col min="9998" max="9999" width="4.5" style="892" customWidth="1"/>
    <col min="10000" max="10000" width="6.375" style="892" customWidth="1"/>
    <col min="10001" max="10002" width="4.5" style="892" customWidth="1"/>
    <col min="10003" max="10003" width="6.375" style="892" customWidth="1"/>
    <col min="10004" max="10005" width="4.5" style="892" customWidth="1"/>
    <col min="10006" max="10006" width="6.375" style="892" customWidth="1"/>
    <col min="10007" max="10008" width="4.5" style="892" customWidth="1"/>
    <col min="10009" max="10009" width="6.375" style="892" customWidth="1"/>
    <col min="10010" max="10011" width="4.5" style="892" customWidth="1"/>
    <col min="10012" max="10012" width="6.375" style="892" customWidth="1"/>
    <col min="10013" max="10013" width="6.375" style="892" bestFit="1" customWidth="1"/>
    <col min="10014" max="10014" width="4.5" style="892" customWidth="1"/>
    <col min="10015" max="10240" width="8.875" style="892"/>
    <col min="10241" max="10241" width="6.375" style="892" customWidth="1"/>
    <col min="10242" max="10243" width="4.5" style="892" customWidth="1"/>
    <col min="10244" max="10244" width="6.375" style="892" customWidth="1"/>
    <col min="10245" max="10246" width="4.5" style="892" customWidth="1"/>
    <col min="10247" max="10247" width="6.375" style="892" customWidth="1"/>
    <col min="10248" max="10249" width="4.5" style="892" customWidth="1"/>
    <col min="10250" max="10250" width="6.375" style="892" customWidth="1"/>
    <col min="10251" max="10252" width="4.5" style="892" customWidth="1"/>
    <col min="10253" max="10253" width="6.375" style="892" customWidth="1"/>
    <col min="10254" max="10255" width="4.5" style="892" customWidth="1"/>
    <col min="10256" max="10256" width="6.375" style="892" customWidth="1"/>
    <col min="10257" max="10258" width="4.5" style="892" customWidth="1"/>
    <col min="10259" max="10259" width="6.375" style="892" customWidth="1"/>
    <col min="10260" max="10261" width="4.5" style="892" customWidth="1"/>
    <col min="10262" max="10262" width="6.375" style="892" customWidth="1"/>
    <col min="10263" max="10264" width="4.5" style="892" customWidth="1"/>
    <col min="10265" max="10265" width="6.375" style="892" customWidth="1"/>
    <col min="10266" max="10267" width="4.5" style="892" customWidth="1"/>
    <col min="10268" max="10268" width="6.375" style="892" customWidth="1"/>
    <col min="10269" max="10269" width="6.375" style="892" bestFit="1" customWidth="1"/>
    <col min="10270" max="10270" width="4.5" style="892" customWidth="1"/>
    <col min="10271" max="10496" width="8.875" style="892"/>
    <col min="10497" max="10497" width="6.375" style="892" customWidth="1"/>
    <col min="10498" max="10499" width="4.5" style="892" customWidth="1"/>
    <col min="10500" max="10500" width="6.375" style="892" customWidth="1"/>
    <col min="10501" max="10502" width="4.5" style="892" customWidth="1"/>
    <col min="10503" max="10503" width="6.375" style="892" customWidth="1"/>
    <col min="10504" max="10505" width="4.5" style="892" customWidth="1"/>
    <col min="10506" max="10506" width="6.375" style="892" customWidth="1"/>
    <col min="10507" max="10508" width="4.5" style="892" customWidth="1"/>
    <col min="10509" max="10509" width="6.375" style="892" customWidth="1"/>
    <col min="10510" max="10511" width="4.5" style="892" customWidth="1"/>
    <col min="10512" max="10512" width="6.375" style="892" customWidth="1"/>
    <col min="10513" max="10514" width="4.5" style="892" customWidth="1"/>
    <col min="10515" max="10515" width="6.375" style="892" customWidth="1"/>
    <col min="10516" max="10517" width="4.5" style="892" customWidth="1"/>
    <col min="10518" max="10518" width="6.375" style="892" customWidth="1"/>
    <col min="10519" max="10520" width="4.5" style="892" customWidth="1"/>
    <col min="10521" max="10521" width="6.375" style="892" customWidth="1"/>
    <col min="10522" max="10523" width="4.5" style="892" customWidth="1"/>
    <col min="10524" max="10524" width="6.375" style="892" customWidth="1"/>
    <col min="10525" max="10525" width="6.375" style="892" bestFit="1" customWidth="1"/>
    <col min="10526" max="10526" width="4.5" style="892" customWidth="1"/>
    <col min="10527" max="10752" width="8.875" style="892"/>
    <col min="10753" max="10753" width="6.375" style="892" customWidth="1"/>
    <col min="10754" max="10755" width="4.5" style="892" customWidth="1"/>
    <col min="10756" max="10756" width="6.375" style="892" customWidth="1"/>
    <col min="10757" max="10758" width="4.5" style="892" customWidth="1"/>
    <col min="10759" max="10759" width="6.375" style="892" customWidth="1"/>
    <col min="10760" max="10761" width="4.5" style="892" customWidth="1"/>
    <col min="10762" max="10762" width="6.375" style="892" customWidth="1"/>
    <col min="10763" max="10764" width="4.5" style="892" customWidth="1"/>
    <col min="10765" max="10765" width="6.375" style="892" customWidth="1"/>
    <col min="10766" max="10767" width="4.5" style="892" customWidth="1"/>
    <col min="10768" max="10768" width="6.375" style="892" customWidth="1"/>
    <col min="10769" max="10770" width="4.5" style="892" customWidth="1"/>
    <col min="10771" max="10771" width="6.375" style="892" customWidth="1"/>
    <col min="10772" max="10773" width="4.5" style="892" customWidth="1"/>
    <col min="10774" max="10774" width="6.375" style="892" customWidth="1"/>
    <col min="10775" max="10776" width="4.5" style="892" customWidth="1"/>
    <col min="10777" max="10777" width="6.375" style="892" customWidth="1"/>
    <col min="10778" max="10779" width="4.5" style="892" customWidth="1"/>
    <col min="10780" max="10780" width="6.375" style="892" customWidth="1"/>
    <col min="10781" max="10781" width="6.375" style="892" bestFit="1" customWidth="1"/>
    <col min="10782" max="10782" width="4.5" style="892" customWidth="1"/>
    <col min="10783" max="11008" width="8.875" style="892"/>
    <col min="11009" max="11009" width="6.375" style="892" customWidth="1"/>
    <col min="11010" max="11011" width="4.5" style="892" customWidth="1"/>
    <col min="11012" max="11012" width="6.375" style="892" customWidth="1"/>
    <col min="11013" max="11014" width="4.5" style="892" customWidth="1"/>
    <col min="11015" max="11015" width="6.375" style="892" customWidth="1"/>
    <col min="11016" max="11017" width="4.5" style="892" customWidth="1"/>
    <col min="11018" max="11018" width="6.375" style="892" customWidth="1"/>
    <col min="11019" max="11020" width="4.5" style="892" customWidth="1"/>
    <col min="11021" max="11021" width="6.375" style="892" customWidth="1"/>
    <col min="11022" max="11023" width="4.5" style="892" customWidth="1"/>
    <col min="11024" max="11024" width="6.375" style="892" customWidth="1"/>
    <col min="11025" max="11026" width="4.5" style="892" customWidth="1"/>
    <col min="11027" max="11027" width="6.375" style="892" customWidth="1"/>
    <col min="11028" max="11029" width="4.5" style="892" customWidth="1"/>
    <col min="11030" max="11030" width="6.375" style="892" customWidth="1"/>
    <col min="11031" max="11032" width="4.5" style="892" customWidth="1"/>
    <col min="11033" max="11033" width="6.375" style="892" customWidth="1"/>
    <col min="11034" max="11035" width="4.5" style="892" customWidth="1"/>
    <col min="11036" max="11036" width="6.375" style="892" customWidth="1"/>
    <col min="11037" max="11037" width="6.375" style="892" bestFit="1" customWidth="1"/>
    <col min="11038" max="11038" width="4.5" style="892" customWidth="1"/>
    <col min="11039" max="11264" width="8.875" style="892"/>
    <col min="11265" max="11265" width="6.375" style="892" customWidth="1"/>
    <col min="11266" max="11267" width="4.5" style="892" customWidth="1"/>
    <col min="11268" max="11268" width="6.375" style="892" customWidth="1"/>
    <col min="11269" max="11270" width="4.5" style="892" customWidth="1"/>
    <col min="11271" max="11271" width="6.375" style="892" customWidth="1"/>
    <col min="11272" max="11273" width="4.5" style="892" customWidth="1"/>
    <col min="11274" max="11274" width="6.375" style="892" customWidth="1"/>
    <col min="11275" max="11276" width="4.5" style="892" customWidth="1"/>
    <col min="11277" max="11277" width="6.375" style="892" customWidth="1"/>
    <col min="11278" max="11279" width="4.5" style="892" customWidth="1"/>
    <col min="11280" max="11280" width="6.375" style="892" customWidth="1"/>
    <col min="11281" max="11282" width="4.5" style="892" customWidth="1"/>
    <col min="11283" max="11283" width="6.375" style="892" customWidth="1"/>
    <col min="11284" max="11285" width="4.5" style="892" customWidth="1"/>
    <col min="11286" max="11286" width="6.375" style="892" customWidth="1"/>
    <col min="11287" max="11288" width="4.5" style="892" customWidth="1"/>
    <col min="11289" max="11289" width="6.375" style="892" customWidth="1"/>
    <col min="11290" max="11291" width="4.5" style="892" customWidth="1"/>
    <col min="11292" max="11292" width="6.375" style="892" customWidth="1"/>
    <col min="11293" max="11293" width="6.375" style="892" bestFit="1" customWidth="1"/>
    <col min="11294" max="11294" width="4.5" style="892" customWidth="1"/>
    <col min="11295" max="11520" width="8.875" style="892"/>
    <col min="11521" max="11521" width="6.375" style="892" customWidth="1"/>
    <col min="11522" max="11523" width="4.5" style="892" customWidth="1"/>
    <col min="11524" max="11524" width="6.375" style="892" customWidth="1"/>
    <col min="11525" max="11526" width="4.5" style="892" customWidth="1"/>
    <col min="11527" max="11527" width="6.375" style="892" customWidth="1"/>
    <col min="11528" max="11529" width="4.5" style="892" customWidth="1"/>
    <col min="11530" max="11530" width="6.375" style="892" customWidth="1"/>
    <col min="11531" max="11532" width="4.5" style="892" customWidth="1"/>
    <col min="11533" max="11533" width="6.375" style="892" customWidth="1"/>
    <col min="11534" max="11535" width="4.5" style="892" customWidth="1"/>
    <col min="11536" max="11536" width="6.375" style="892" customWidth="1"/>
    <col min="11537" max="11538" width="4.5" style="892" customWidth="1"/>
    <col min="11539" max="11539" width="6.375" style="892" customWidth="1"/>
    <col min="11540" max="11541" width="4.5" style="892" customWidth="1"/>
    <col min="11542" max="11542" width="6.375" style="892" customWidth="1"/>
    <col min="11543" max="11544" width="4.5" style="892" customWidth="1"/>
    <col min="11545" max="11545" width="6.375" style="892" customWidth="1"/>
    <col min="11546" max="11547" width="4.5" style="892" customWidth="1"/>
    <col min="11548" max="11548" width="6.375" style="892" customWidth="1"/>
    <col min="11549" max="11549" width="6.375" style="892" bestFit="1" customWidth="1"/>
    <col min="11550" max="11550" width="4.5" style="892" customWidth="1"/>
    <col min="11551" max="11776" width="8.875" style="892"/>
    <col min="11777" max="11777" width="6.375" style="892" customWidth="1"/>
    <col min="11778" max="11779" width="4.5" style="892" customWidth="1"/>
    <col min="11780" max="11780" width="6.375" style="892" customWidth="1"/>
    <col min="11781" max="11782" width="4.5" style="892" customWidth="1"/>
    <col min="11783" max="11783" width="6.375" style="892" customWidth="1"/>
    <col min="11784" max="11785" width="4.5" style="892" customWidth="1"/>
    <col min="11786" max="11786" width="6.375" style="892" customWidth="1"/>
    <col min="11787" max="11788" width="4.5" style="892" customWidth="1"/>
    <col min="11789" max="11789" width="6.375" style="892" customWidth="1"/>
    <col min="11790" max="11791" width="4.5" style="892" customWidth="1"/>
    <col min="11792" max="11792" width="6.375" style="892" customWidth="1"/>
    <col min="11793" max="11794" width="4.5" style="892" customWidth="1"/>
    <col min="11795" max="11795" width="6.375" style="892" customWidth="1"/>
    <col min="11796" max="11797" width="4.5" style="892" customWidth="1"/>
    <col min="11798" max="11798" width="6.375" style="892" customWidth="1"/>
    <col min="11799" max="11800" width="4.5" style="892" customWidth="1"/>
    <col min="11801" max="11801" width="6.375" style="892" customWidth="1"/>
    <col min="11802" max="11803" width="4.5" style="892" customWidth="1"/>
    <col min="11804" max="11804" width="6.375" style="892" customWidth="1"/>
    <col min="11805" max="11805" width="6.375" style="892" bestFit="1" customWidth="1"/>
    <col min="11806" max="11806" width="4.5" style="892" customWidth="1"/>
    <col min="11807" max="12032" width="8.875" style="892"/>
    <col min="12033" max="12033" width="6.375" style="892" customWidth="1"/>
    <col min="12034" max="12035" width="4.5" style="892" customWidth="1"/>
    <col min="12036" max="12036" width="6.375" style="892" customWidth="1"/>
    <col min="12037" max="12038" width="4.5" style="892" customWidth="1"/>
    <col min="12039" max="12039" width="6.375" style="892" customWidth="1"/>
    <col min="12040" max="12041" width="4.5" style="892" customWidth="1"/>
    <col min="12042" max="12042" width="6.375" style="892" customWidth="1"/>
    <col min="12043" max="12044" width="4.5" style="892" customWidth="1"/>
    <col min="12045" max="12045" width="6.375" style="892" customWidth="1"/>
    <col min="12046" max="12047" width="4.5" style="892" customWidth="1"/>
    <col min="12048" max="12048" width="6.375" style="892" customWidth="1"/>
    <col min="12049" max="12050" width="4.5" style="892" customWidth="1"/>
    <col min="12051" max="12051" width="6.375" style="892" customWidth="1"/>
    <col min="12052" max="12053" width="4.5" style="892" customWidth="1"/>
    <col min="12054" max="12054" width="6.375" style="892" customWidth="1"/>
    <col min="12055" max="12056" width="4.5" style="892" customWidth="1"/>
    <col min="12057" max="12057" width="6.375" style="892" customWidth="1"/>
    <col min="12058" max="12059" width="4.5" style="892" customWidth="1"/>
    <col min="12060" max="12060" width="6.375" style="892" customWidth="1"/>
    <col min="12061" max="12061" width="6.375" style="892" bestFit="1" customWidth="1"/>
    <col min="12062" max="12062" width="4.5" style="892" customWidth="1"/>
    <col min="12063" max="12288" width="8.875" style="892"/>
    <col min="12289" max="12289" width="6.375" style="892" customWidth="1"/>
    <col min="12290" max="12291" width="4.5" style="892" customWidth="1"/>
    <col min="12292" max="12292" width="6.375" style="892" customWidth="1"/>
    <col min="12293" max="12294" width="4.5" style="892" customWidth="1"/>
    <col min="12295" max="12295" width="6.375" style="892" customWidth="1"/>
    <col min="12296" max="12297" width="4.5" style="892" customWidth="1"/>
    <col min="12298" max="12298" width="6.375" style="892" customWidth="1"/>
    <col min="12299" max="12300" width="4.5" style="892" customWidth="1"/>
    <col min="12301" max="12301" width="6.375" style="892" customWidth="1"/>
    <col min="12302" max="12303" width="4.5" style="892" customWidth="1"/>
    <col min="12304" max="12304" width="6.375" style="892" customWidth="1"/>
    <col min="12305" max="12306" width="4.5" style="892" customWidth="1"/>
    <col min="12307" max="12307" width="6.375" style="892" customWidth="1"/>
    <col min="12308" max="12309" width="4.5" style="892" customWidth="1"/>
    <col min="12310" max="12310" width="6.375" style="892" customWidth="1"/>
    <col min="12311" max="12312" width="4.5" style="892" customWidth="1"/>
    <col min="12313" max="12313" width="6.375" style="892" customWidth="1"/>
    <col min="12314" max="12315" width="4.5" style="892" customWidth="1"/>
    <col min="12316" max="12316" width="6.375" style="892" customWidth="1"/>
    <col min="12317" max="12317" width="6.375" style="892" bestFit="1" customWidth="1"/>
    <col min="12318" max="12318" width="4.5" style="892" customWidth="1"/>
    <col min="12319" max="12544" width="8.875" style="892"/>
    <col min="12545" max="12545" width="6.375" style="892" customWidth="1"/>
    <col min="12546" max="12547" width="4.5" style="892" customWidth="1"/>
    <col min="12548" max="12548" width="6.375" style="892" customWidth="1"/>
    <col min="12549" max="12550" width="4.5" style="892" customWidth="1"/>
    <col min="12551" max="12551" width="6.375" style="892" customWidth="1"/>
    <col min="12552" max="12553" width="4.5" style="892" customWidth="1"/>
    <col min="12554" max="12554" width="6.375" style="892" customWidth="1"/>
    <col min="12555" max="12556" width="4.5" style="892" customWidth="1"/>
    <col min="12557" max="12557" width="6.375" style="892" customWidth="1"/>
    <col min="12558" max="12559" width="4.5" style="892" customWidth="1"/>
    <col min="12560" max="12560" width="6.375" style="892" customWidth="1"/>
    <col min="12561" max="12562" width="4.5" style="892" customWidth="1"/>
    <col min="12563" max="12563" width="6.375" style="892" customWidth="1"/>
    <col min="12564" max="12565" width="4.5" style="892" customWidth="1"/>
    <col min="12566" max="12566" width="6.375" style="892" customWidth="1"/>
    <col min="12567" max="12568" width="4.5" style="892" customWidth="1"/>
    <col min="12569" max="12569" width="6.375" style="892" customWidth="1"/>
    <col min="12570" max="12571" width="4.5" style="892" customWidth="1"/>
    <col min="12572" max="12572" width="6.375" style="892" customWidth="1"/>
    <col min="12573" max="12573" width="6.375" style="892" bestFit="1" customWidth="1"/>
    <col min="12574" max="12574" width="4.5" style="892" customWidth="1"/>
    <col min="12575" max="12800" width="8.875" style="892"/>
    <col min="12801" max="12801" width="6.375" style="892" customWidth="1"/>
    <col min="12802" max="12803" width="4.5" style="892" customWidth="1"/>
    <col min="12804" max="12804" width="6.375" style="892" customWidth="1"/>
    <col min="12805" max="12806" width="4.5" style="892" customWidth="1"/>
    <col min="12807" max="12807" width="6.375" style="892" customWidth="1"/>
    <col min="12808" max="12809" width="4.5" style="892" customWidth="1"/>
    <col min="12810" max="12810" width="6.375" style="892" customWidth="1"/>
    <col min="12811" max="12812" width="4.5" style="892" customWidth="1"/>
    <col min="12813" max="12813" width="6.375" style="892" customWidth="1"/>
    <col min="12814" max="12815" width="4.5" style="892" customWidth="1"/>
    <col min="12816" max="12816" width="6.375" style="892" customWidth="1"/>
    <col min="12817" max="12818" width="4.5" style="892" customWidth="1"/>
    <col min="12819" max="12819" width="6.375" style="892" customWidth="1"/>
    <col min="12820" max="12821" width="4.5" style="892" customWidth="1"/>
    <col min="12822" max="12822" width="6.375" style="892" customWidth="1"/>
    <col min="12823" max="12824" width="4.5" style="892" customWidth="1"/>
    <col min="12825" max="12825" width="6.375" style="892" customWidth="1"/>
    <col min="12826" max="12827" width="4.5" style="892" customWidth="1"/>
    <col min="12828" max="12828" width="6.375" style="892" customWidth="1"/>
    <col min="12829" max="12829" width="6.375" style="892" bestFit="1" customWidth="1"/>
    <col min="12830" max="12830" width="4.5" style="892" customWidth="1"/>
    <col min="12831" max="13056" width="8.875" style="892"/>
    <col min="13057" max="13057" width="6.375" style="892" customWidth="1"/>
    <col min="13058" max="13059" width="4.5" style="892" customWidth="1"/>
    <col min="13060" max="13060" width="6.375" style="892" customWidth="1"/>
    <col min="13061" max="13062" width="4.5" style="892" customWidth="1"/>
    <col min="13063" max="13063" width="6.375" style="892" customWidth="1"/>
    <col min="13064" max="13065" width="4.5" style="892" customWidth="1"/>
    <col min="13066" max="13066" width="6.375" style="892" customWidth="1"/>
    <col min="13067" max="13068" width="4.5" style="892" customWidth="1"/>
    <col min="13069" max="13069" width="6.375" style="892" customWidth="1"/>
    <col min="13070" max="13071" width="4.5" style="892" customWidth="1"/>
    <col min="13072" max="13072" width="6.375" style="892" customWidth="1"/>
    <col min="13073" max="13074" width="4.5" style="892" customWidth="1"/>
    <col min="13075" max="13075" width="6.375" style="892" customWidth="1"/>
    <col min="13076" max="13077" width="4.5" style="892" customWidth="1"/>
    <col min="13078" max="13078" width="6.375" style="892" customWidth="1"/>
    <col min="13079" max="13080" width="4.5" style="892" customWidth="1"/>
    <col min="13081" max="13081" width="6.375" style="892" customWidth="1"/>
    <col min="13082" max="13083" width="4.5" style="892" customWidth="1"/>
    <col min="13084" max="13084" width="6.375" style="892" customWidth="1"/>
    <col min="13085" max="13085" width="6.375" style="892" bestFit="1" customWidth="1"/>
    <col min="13086" max="13086" width="4.5" style="892" customWidth="1"/>
    <col min="13087" max="13312" width="8.875" style="892"/>
    <col min="13313" max="13313" width="6.375" style="892" customWidth="1"/>
    <col min="13314" max="13315" width="4.5" style="892" customWidth="1"/>
    <col min="13316" max="13316" width="6.375" style="892" customWidth="1"/>
    <col min="13317" max="13318" width="4.5" style="892" customWidth="1"/>
    <col min="13319" max="13319" width="6.375" style="892" customWidth="1"/>
    <col min="13320" max="13321" width="4.5" style="892" customWidth="1"/>
    <col min="13322" max="13322" width="6.375" style="892" customWidth="1"/>
    <col min="13323" max="13324" width="4.5" style="892" customWidth="1"/>
    <col min="13325" max="13325" width="6.375" style="892" customWidth="1"/>
    <col min="13326" max="13327" width="4.5" style="892" customWidth="1"/>
    <col min="13328" max="13328" width="6.375" style="892" customWidth="1"/>
    <col min="13329" max="13330" width="4.5" style="892" customWidth="1"/>
    <col min="13331" max="13331" width="6.375" style="892" customWidth="1"/>
    <col min="13332" max="13333" width="4.5" style="892" customWidth="1"/>
    <col min="13334" max="13334" width="6.375" style="892" customWidth="1"/>
    <col min="13335" max="13336" width="4.5" style="892" customWidth="1"/>
    <col min="13337" max="13337" width="6.375" style="892" customWidth="1"/>
    <col min="13338" max="13339" width="4.5" style="892" customWidth="1"/>
    <col min="13340" max="13340" width="6.375" style="892" customWidth="1"/>
    <col min="13341" max="13341" width="6.375" style="892" bestFit="1" customWidth="1"/>
    <col min="13342" max="13342" width="4.5" style="892" customWidth="1"/>
    <col min="13343" max="13568" width="8.875" style="892"/>
    <col min="13569" max="13569" width="6.375" style="892" customWidth="1"/>
    <col min="13570" max="13571" width="4.5" style="892" customWidth="1"/>
    <col min="13572" max="13572" width="6.375" style="892" customWidth="1"/>
    <col min="13573" max="13574" width="4.5" style="892" customWidth="1"/>
    <col min="13575" max="13575" width="6.375" style="892" customWidth="1"/>
    <col min="13576" max="13577" width="4.5" style="892" customWidth="1"/>
    <col min="13578" max="13578" width="6.375" style="892" customWidth="1"/>
    <col min="13579" max="13580" width="4.5" style="892" customWidth="1"/>
    <col min="13581" max="13581" width="6.375" style="892" customWidth="1"/>
    <col min="13582" max="13583" width="4.5" style="892" customWidth="1"/>
    <col min="13584" max="13584" width="6.375" style="892" customWidth="1"/>
    <col min="13585" max="13586" width="4.5" style="892" customWidth="1"/>
    <col min="13587" max="13587" width="6.375" style="892" customWidth="1"/>
    <col min="13588" max="13589" width="4.5" style="892" customWidth="1"/>
    <col min="13590" max="13590" width="6.375" style="892" customWidth="1"/>
    <col min="13591" max="13592" width="4.5" style="892" customWidth="1"/>
    <col min="13593" max="13593" width="6.375" style="892" customWidth="1"/>
    <col min="13594" max="13595" width="4.5" style="892" customWidth="1"/>
    <col min="13596" max="13596" width="6.375" style="892" customWidth="1"/>
    <col min="13597" max="13597" width="6.375" style="892" bestFit="1" customWidth="1"/>
    <col min="13598" max="13598" width="4.5" style="892" customWidth="1"/>
    <col min="13599" max="13824" width="8.875" style="892"/>
    <col min="13825" max="13825" width="6.375" style="892" customWidth="1"/>
    <col min="13826" max="13827" width="4.5" style="892" customWidth="1"/>
    <col min="13828" max="13828" width="6.375" style="892" customWidth="1"/>
    <col min="13829" max="13830" width="4.5" style="892" customWidth="1"/>
    <col min="13831" max="13831" width="6.375" style="892" customWidth="1"/>
    <col min="13832" max="13833" width="4.5" style="892" customWidth="1"/>
    <col min="13834" max="13834" width="6.375" style="892" customWidth="1"/>
    <col min="13835" max="13836" width="4.5" style="892" customWidth="1"/>
    <col min="13837" max="13837" width="6.375" style="892" customWidth="1"/>
    <col min="13838" max="13839" width="4.5" style="892" customWidth="1"/>
    <col min="13840" max="13840" width="6.375" style="892" customWidth="1"/>
    <col min="13841" max="13842" width="4.5" style="892" customWidth="1"/>
    <col min="13843" max="13843" width="6.375" style="892" customWidth="1"/>
    <col min="13844" max="13845" width="4.5" style="892" customWidth="1"/>
    <col min="13846" max="13846" width="6.375" style="892" customWidth="1"/>
    <col min="13847" max="13848" width="4.5" style="892" customWidth="1"/>
    <col min="13849" max="13849" width="6.375" style="892" customWidth="1"/>
    <col min="13850" max="13851" width="4.5" style="892" customWidth="1"/>
    <col min="13852" max="13852" width="6.375" style="892" customWidth="1"/>
    <col min="13853" max="13853" width="6.375" style="892" bestFit="1" customWidth="1"/>
    <col min="13854" max="13854" width="4.5" style="892" customWidth="1"/>
    <col min="13855" max="14080" width="8.875" style="892"/>
    <col min="14081" max="14081" width="6.375" style="892" customWidth="1"/>
    <col min="14082" max="14083" width="4.5" style="892" customWidth="1"/>
    <col min="14084" max="14084" width="6.375" style="892" customWidth="1"/>
    <col min="14085" max="14086" width="4.5" style="892" customWidth="1"/>
    <col min="14087" max="14087" width="6.375" style="892" customWidth="1"/>
    <col min="14088" max="14089" width="4.5" style="892" customWidth="1"/>
    <col min="14090" max="14090" width="6.375" style="892" customWidth="1"/>
    <col min="14091" max="14092" width="4.5" style="892" customWidth="1"/>
    <col min="14093" max="14093" width="6.375" style="892" customWidth="1"/>
    <col min="14094" max="14095" width="4.5" style="892" customWidth="1"/>
    <col min="14096" max="14096" width="6.375" style="892" customWidth="1"/>
    <col min="14097" max="14098" width="4.5" style="892" customWidth="1"/>
    <col min="14099" max="14099" width="6.375" style="892" customWidth="1"/>
    <col min="14100" max="14101" width="4.5" style="892" customWidth="1"/>
    <col min="14102" max="14102" width="6.375" style="892" customWidth="1"/>
    <col min="14103" max="14104" width="4.5" style="892" customWidth="1"/>
    <col min="14105" max="14105" width="6.375" style="892" customWidth="1"/>
    <col min="14106" max="14107" width="4.5" style="892" customWidth="1"/>
    <col min="14108" max="14108" width="6.375" style="892" customWidth="1"/>
    <col min="14109" max="14109" width="6.375" style="892" bestFit="1" customWidth="1"/>
    <col min="14110" max="14110" width="4.5" style="892" customWidth="1"/>
    <col min="14111" max="14336" width="8.875" style="892"/>
    <col min="14337" max="14337" width="6.375" style="892" customWidth="1"/>
    <col min="14338" max="14339" width="4.5" style="892" customWidth="1"/>
    <col min="14340" max="14340" width="6.375" style="892" customWidth="1"/>
    <col min="14341" max="14342" width="4.5" style="892" customWidth="1"/>
    <col min="14343" max="14343" width="6.375" style="892" customWidth="1"/>
    <col min="14344" max="14345" width="4.5" style="892" customWidth="1"/>
    <col min="14346" max="14346" width="6.375" style="892" customWidth="1"/>
    <col min="14347" max="14348" width="4.5" style="892" customWidth="1"/>
    <col min="14349" max="14349" width="6.375" style="892" customWidth="1"/>
    <col min="14350" max="14351" width="4.5" style="892" customWidth="1"/>
    <col min="14352" max="14352" width="6.375" style="892" customWidth="1"/>
    <col min="14353" max="14354" width="4.5" style="892" customWidth="1"/>
    <col min="14355" max="14355" width="6.375" style="892" customWidth="1"/>
    <col min="14356" max="14357" width="4.5" style="892" customWidth="1"/>
    <col min="14358" max="14358" width="6.375" style="892" customWidth="1"/>
    <col min="14359" max="14360" width="4.5" style="892" customWidth="1"/>
    <col min="14361" max="14361" width="6.375" style="892" customWidth="1"/>
    <col min="14362" max="14363" width="4.5" style="892" customWidth="1"/>
    <col min="14364" max="14364" width="6.375" style="892" customWidth="1"/>
    <col min="14365" max="14365" width="6.375" style="892" bestFit="1" customWidth="1"/>
    <col min="14366" max="14366" width="4.5" style="892" customWidth="1"/>
    <col min="14367" max="14592" width="8.875" style="892"/>
    <col min="14593" max="14593" width="6.375" style="892" customWidth="1"/>
    <col min="14594" max="14595" width="4.5" style="892" customWidth="1"/>
    <col min="14596" max="14596" width="6.375" style="892" customWidth="1"/>
    <col min="14597" max="14598" width="4.5" style="892" customWidth="1"/>
    <col min="14599" max="14599" width="6.375" style="892" customWidth="1"/>
    <col min="14600" max="14601" width="4.5" style="892" customWidth="1"/>
    <col min="14602" max="14602" width="6.375" style="892" customWidth="1"/>
    <col min="14603" max="14604" width="4.5" style="892" customWidth="1"/>
    <col min="14605" max="14605" width="6.375" style="892" customWidth="1"/>
    <col min="14606" max="14607" width="4.5" style="892" customWidth="1"/>
    <col min="14608" max="14608" width="6.375" style="892" customWidth="1"/>
    <col min="14609" max="14610" width="4.5" style="892" customWidth="1"/>
    <col min="14611" max="14611" width="6.375" style="892" customWidth="1"/>
    <col min="14612" max="14613" width="4.5" style="892" customWidth="1"/>
    <col min="14614" max="14614" width="6.375" style="892" customWidth="1"/>
    <col min="14615" max="14616" width="4.5" style="892" customWidth="1"/>
    <col min="14617" max="14617" width="6.375" style="892" customWidth="1"/>
    <col min="14618" max="14619" width="4.5" style="892" customWidth="1"/>
    <col min="14620" max="14620" width="6.375" style="892" customWidth="1"/>
    <col min="14621" max="14621" width="6.375" style="892" bestFit="1" customWidth="1"/>
    <col min="14622" max="14622" width="4.5" style="892" customWidth="1"/>
    <col min="14623" max="14848" width="8.875" style="892"/>
    <col min="14849" max="14849" width="6.375" style="892" customWidth="1"/>
    <col min="14850" max="14851" width="4.5" style="892" customWidth="1"/>
    <col min="14852" max="14852" width="6.375" style="892" customWidth="1"/>
    <col min="14853" max="14854" width="4.5" style="892" customWidth="1"/>
    <col min="14855" max="14855" width="6.375" style="892" customWidth="1"/>
    <col min="14856" max="14857" width="4.5" style="892" customWidth="1"/>
    <col min="14858" max="14858" width="6.375" style="892" customWidth="1"/>
    <col min="14859" max="14860" width="4.5" style="892" customWidth="1"/>
    <col min="14861" max="14861" width="6.375" style="892" customWidth="1"/>
    <col min="14862" max="14863" width="4.5" style="892" customWidth="1"/>
    <col min="14864" max="14864" width="6.375" style="892" customWidth="1"/>
    <col min="14865" max="14866" width="4.5" style="892" customWidth="1"/>
    <col min="14867" max="14867" width="6.375" style="892" customWidth="1"/>
    <col min="14868" max="14869" width="4.5" style="892" customWidth="1"/>
    <col min="14870" max="14870" width="6.375" style="892" customWidth="1"/>
    <col min="14871" max="14872" width="4.5" style="892" customWidth="1"/>
    <col min="14873" max="14873" width="6.375" style="892" customWidth="1"/>
    <col min="14874" max="14875" width="4.5" style="892" customWidth="1"/>
    <col min="14876" max="14876" width="6.375" style="892" customWidth="1"/>
    <col min="14877" max="14877" width="6.375" style="892" bestFit="1" customWidth="1"/>
    <col min="14878" max="14878" width="4.5" style="892" customWidth="1"/>
    <col min="14879" max="15104" width="8.875" style="892"/>
    <col min="15105" max="15105" width="6.375" style="892" customWidth="1"/>
    <col min="15106" max="15107" width="4.5" style="892" customWidth="1"/>
    <col min="15108" max="15108" width="6.375" style="892" customWidth="1"/>
    <col min="15109" max="15110" width="4.5" style="892" customWidth="1"/>
    <col min="15111" max="15111" width="6.375" style="892" customWidth="1"/>
    <col min="15112" max="15113" width="4.5" style="892" customWidth="1"/>
    <col min="15114" max="15114" width="6.375" style="892" customWidth="1"/>
    <col min="15115" max="15116" width="4.5" style="892" customWidth="1"/>
    <col min="15117" max="15117" width="6.375" style="892" customWidth="1"/>
    <col min="15118" max="15119" width="4.5" style="892" customWidth="1"/>
    <col min="15120" max="15120" width="6.375" style="892" customWidth="1"/>
    <col min="15121" max="15122" width="4.5" style="892" customWidth="1"/>
    <col min="15123" max="15123" width="6.375" style="892" customWidth="1"/>
    <col min="15124" max="15125" width="4.5" style="892" customWidth="1"/>
    <col min="15126" max="15126" width="6.375" style="892" customWidth="1"/>
    <col min="15127" max="15128" width="4.5" style="892" customWidth="1"/>
    <col min="15129" max="15129" width="6.375" style="892" customWidth="1"/>
    <col min="15130" max="15131" width="4.5" style="892" customWidth="1"/>
    <col min="15132" max="15132" width="6.375" style="892" customWidth="1"/>
    <col min="15133" max="15133" width="6.375" style="892" bestFit="1" customWidth="1"/>
    <col min="15134" max="15134" width="4.5" style="892" customWidth="1"/>
    <col min="15135" max="15360" width="8.875" style="892"/>
    <col min="15361" max="15361" width="6.375" style="892" customWidth="1"/>
    <col min="15362" max="15363" width="4.5" style="892" customWidth="1"/>
    <col min="15364" max="15364" width="6.375" style="892" customWidth="1"/>
    <col min="15365" max="15366" width="4.5" style="892" customWidth="1"/>
    <col min="15367" max="15367" width="6.375" style="892" customWidth="1"/>
    <col min="15368" max="15369" width="4.5" style="892" customWidth="1"/>
    <col min="15370" max="15370" width="6.375" style="892" customWidth="1"/>
    <col min="15371" max="15372" width="4.5" style="892" customWidth="1"/>
    <col min="15373" max="15373" width="6.375" style="892" customWidth="1"/>
    <col min="15374" max="15375" width="4.5" style="892" customWidth="1"/>
    <col min="15376" max="15376" width="6.375" style="892" customWidth="1"/>
    <col min="15377" max="15378" width="4.5" style="892" customWidth="1"/>
    <col min="15379" max="15379" width="6.375" style="892" customWidth="1"/>
    <col min="15380" max="15381" width="4.5" style="892" customWidth="1"/>
    <col min="15382" max="15382" width="6.375" style="892" customWidth="1"/>
    <col min="15383" max="15384" width="4.5" style="892" customWidth="1"/>
    <col min="15385" max="15385" width="6.375" style="892" customWidth="1"/>
    <col min="15386" max="15387" width="4.5" style="892" customWidth="1"/>
    <col min="15388" max="15388" width="6.375" style="892" customWidth="1"/>
    <col min="15389" max="15389" width="6.375" style="892" bestFit="1" customWidth="1"/>
    <col min="15390" max="15390" width="4.5" style="892" customWidth="1"/>
    <col min="15391" max="15616" width="8.875" style="892"/>
    <col min="15617" max="15617" width="6.375" style="892" customWidth="1"/>
    <col min="15618" max="15619" width="4.5" style="892" customWidth="1"/>
    <col min="15620" max="15620" width="6.375" style="892" customWidth="1"/>
    <col min="15621" max="15622" width="4.5" style="892" customWidth="1"/>
    <col min="15623" max="15623" width="6.375" style="892" customWidth="1"/>
    <col min="15624" max="15625" width="4.5" style="892" customWidth="1"/>
    <col min="15626" max="15626" width="6.375" style="892" customWidth="1"/>
    <col min="15627" max="15628" width="4.5" style="892" customWidth="1"/>
    <col min="15629" max="15629" width="6.375" style="892" customWidth="1"/>
    <col min="15630" max="15631" width="4.5" style="892" customWidth="1"/>
    <col min="15632" max="15632" width="6.375" style="892" customWidth="1"/>
    <col min="15633" max="15634" width="4.5" style="892" customWidth="1"/>
    <col min="15635" max="15635" width="6.375" style="892" customWidth="1"/>
    <col min="15636" max="15637" width="4.5" style="892" customWidth="1"/>
    <col min="15638" max="15638" width="6.375" style="892" customWidth="1"/>
    <col min="15639" max="15640" width="4.5" style="892" customWidth="1"/>
    <col min="15641" max="15641" width="6.375" style="892" customWidth="1"/>
    <col min="15642" max="15643" width="4.5" style="892" customWidth="1"/>
    <col min="15644" max="15644" width="6.375" style="892" customWidth="1"/>
    <col min="15645" max="15645" width="6.375" style="892" bestFit="1" customWidth="1"/>
    <col min="15646" max="15646" width="4.5" style="892" customWidth="1"/>
    <col min="15647" max="15872" width="8.875" style="892"/>
    <col min="15873" max="15873" width="6.375" style="892" customWidth="1"/>
    <col min="15874" max="15875" width="4.5" style="892" customWidth="1"/>
    <col min="15876" max="15876" width="6.375" style="892" customWidth="1"/>
    <col min="15877" max="15878" width="4.5" style="892" customWidth="1"/>
    <col min="15879" max="15879" width="6.375" style="892" customWidth="1"/>
    <col min="15880" max="15881" width="4.5" style="892" customWidth="1"/>
    <col min="15882" max="15882" width="6.375" style="892" customWidth="1"/>
    <col min="15883" max="15884" width="4.5" style="892" customWidth="1"/>
    <col min="15885" max="15885" width="6.375" style="892" customWidth="1"/>
    <col min="15886" max="15887" width="4.5" style="892" customWidth="1"/>
    <col min="15888" max="15888" width="6.375" style="892" customWidth="1"/>
    <col min="15889" max="15890" width="4.5" style="892" customWidth="1"/>
    <col min="15891" max="15891" width="6.375" style="892" customWidth="1"/>
    <col min="15892" max="15893" width="4.5" style="892" customWidth="1"/>
    <col min="15894" max="15894" width="6.375" style="892" customWidth="1"/>
    <col min="15895" max="15896" width="4.5" style="892" customWidth="1"/>
    <col min="15897" max="15897" width="6.375" style="892" customWidth="1"/>
    <col min="15898" max="15899" width="4.5" style="892" customWidth="1"/>
    <col min="15900" max="15900" width="6.375" style="892" customWidth="1"/>
    <col min="15901" max="15901" width="6.375" style="892" bestFit="1" customWidth="1"/>
    <col min="15902" max="15902" width="4.5" style="892" customWidth="1"/>
    <col min="15903" max="16128" width="8.875" style="892"/>
    <col min="16129" max="16129" width="6.375" style="892" customWidth="1"/>
    <col min="16130" max="16131" width="4.5" style="892" customWidth="1"/>
    <col min="16132" max="16132" width="6.375" style="892" customWidth="1"/>
    <col min="16133" max="16134" width="4.5" style="892" customWidth="1"/>
    <col min="16135" max="16135" width="6.375" style="892" customWidth="1"/>
    <col min="16136" max="16137" width="4.5" style="892" customWidth="1"/>
    <col min="16138" max="16138" width="6.375" style="892" customWidth="1"/>
    <col min="16139" max="16140" width="4.5" style="892" customWidth="1"/>
    <col min="16141" max="16141" width="6.375" style="892" customWidth="1"/>
    <col min="16142" max="16143" width="4.5" style="892" customWidth="1"/>
    <col min="16144" max="16144" width="6.375" style="892" customWidth="1"/>
    <col min="16145" max="16146" width="4.5" style="892" customWidth="1"/>
    <col min="16147" max="16147" width="6.375" style="892" customWidth="1"/>
    <col min="16148" max="16149" width="4.5" style="892" customWidth="1"/>
    <col min="16150" max="16150" width="6.375" style="892" customWidth="1"/>
    <col min="16151" max="16152" width="4.5" style="892" customWidth="1"/>
    <col min="16153" max="16153" width="6.375" style="892" customWidth="1"/>
    <col min="16154" max="16155" width="4.5" style="892" customWidth="1"/>
    <col min="16156" max="16156" width="6.375" style="892" customWidth="1"/>
    <col min="16157" max="16157" width="6.375" style="892" bestFit="1" customWidth="1"/>
    <col min="16158" max="16158" width="4.5" style="892" customWidth="1"/>
    <col min="16159" max="16384" width="8.875" style="892"/>
  </cols>
  <sheetData>
    <row r="1" spans="1:89" ht="20.25" thickBot="1">
      <c r="A1" s="891" t="s">
        <v>3495</v>
      </c>
      <c r="AC1" s="893"/>
      <c r="AG1" s="972"/>
    </row>
    <row r="2" spans="1:89" ht="28.5" thickBot="1">
      <c r="A2" s="894" t="s">
        <v>3571</v>
      </c>
      <c r="B2" s="895"/>
      <c r="C2" s="895"/>
      <c r="D2" s="895"/>
      <c r="E2" s="895"/>
      <c r="F2" s="895"/>
      <c r="G2" s="895"/>
      <c r="H2" s="895"/>
      <c r="I2" s="895"/>
      <c r="J2" s="896"/>
      <c r="K2" s="895"/>
      <c r="L2" s="895"/>
      <c r="M2" s="895"/>
      <c r="N2" s="895"/>
      <c r="O2" s="895"/>
      <c r="P2" s="895"/>
      <c r="Q2" s="895"/>
      <c r="R2" s="895"/>
      <c r="S2" s="895"/>
      <c r="T2" s="895"/>
      <c r="U2" s="895"/>
      <c r="V2" s="895"/>
      <c r="W2" s="895"/>
      <c r="X2" s="895"/>
      <c r="Y2" s="895"/>
      <c r="Z2" s="895"/>
      <c r="AA2" s="895"/>
      <c r="AC2" s="893"/>
      <c r="AF2" s="976" t="s">
        <v>3572</v>
      </c>
      <c r="AG2" s="2022" t="s">
        <v>5171</v>
      </c>
      <c r="AH2" s="2021" t="s">
        <v>5256</v>
      </c>
      <c r="AI2" s="972"/>
    </row>
    <row r="3" spans="1:89" s="904" customFormat="1" ht="20.100000000000001" customHeight="1" thickTop="1" thickBot="1">
      <c r="A3" s="897" t="s">
        <v>3497</v>
      </c>
      <c r="B3" s="898"/>
      <c r="C3" s="899"/>
      <c r="D3" s="897" t="s">
        <v>3498</v>
      </c>
      <c r="E3" s="898"/>
      <c r="F3" s="899"/>
      <c r="G3" s="900" t="s">
        <v>3499</v>
      </c>
      <c r="H3" s="898"/>
      <c r="I3" s="899"/>
      <c r="J3" s="900" t="s">
        <v>3500</v>
      </c>
      <c r="K3" s="898"/>
      <c r="L3" s="899"/>
      <c r="M3" s="900" t="s">
        <v>3501</v>
      </c>
      <c r="N3" s="898"/>
      <c r="O3" s="899"/>
      <c r="P3" s="900" t="s">
        <v>3502</v>
      </c>
      <c r="Q3" s="898"/>
      <c r="R3" s="899"/>
      <c r="S3" s="900" t="s">
        <v>3503</v>
      </c>
      <c r="T3" s="898"/>
      <c r="U3" s="899"/>
      <c r="V3" s="900" t="s">
        <v>3504</v>
      </c>
      <c r="W3" s="898"/>
      <c r="X3" s="899"/>
      <c r="Y3" s="900" t="s">
        <v>3505</v>
      </c>
      <c r="Z3" s="898"/>
      <c r="AA3" s="899"/>
      <c r="AB3" s="901" t="s">
        <v>3506</v>
      </c>
      <c r="AC3" s="902"/>
      <c r="AD3" s="903"/>
      <c r="AF3" s="979" t="s">
        <v>3573</v>
      </c>
      <c r="AG3" s="980" t="s">
        <v>5198</v>
      </c>
      <c r="AH3" s="981" t="str">
        <f>AH2</f>
        <v>111.06.30</v>
      </c>
      <c r="AI3" s="971"/>
      <c r="AJ3" s="971"/>
      <c r="AK3" s="971"/>
      <c r="AL3" s="971"/>
      <c r="AM3" s="971"/>
      <c r="AN3" s="971"/>
      <c r="AO3" s="971"/>
      <c r="AP3" s="971"/>
      <c r="AQ3" s="971"/>
      <c r="AR3" s="971"/>
      <c r="AS3" s="971"/>
      <c r="AT3" s="971"/>
      <c r="AU3" s="971"/>
    </row>
    <row r="4" spans="1:89" ht="20.100000000000001" customHeight="1">
      <c r="A4" s="905" t="s">
        <v>3507</v>
      </c>
      <c r="B4" s="906" t="s">
        <v>1417</v>
      </c>
      <c r="C4" s="907" t="s">
        <v>3508</v>
      </c>
      <c r="D4" s="905" t="s">
        <v>3507</v>
      </c>
      <c r="E4" s="906" t="s">
        <v>1417</v>
      </c>
      <c r="F4" s="907" t="s">
        <v>3508</v>
      </c>
      <c r="G4" s="905" t="s">
        <v>3507</v>
      </c>
      <c r="H4" s="906" t="s">
        <v>1417</v>
      </c>
      <c r="I4" s="907" t="s">
        <v>3508</v>
      </c>
      <c r="J4" s="905" t="s">
        <v>3507</v>
      </c>
      <c r="K4" s="906" t="s">
        <v>1417</v>
      </c>
      <c r="L4" s="907" t="s">
        <v>3508</v>
      </c>
      <c r="M4" s="905" t="s">
        <v>3507</v>
      </c>
      <c r="N4" s="906" t="s">
        <v>1417</v>
      </c>
      <c r="O4" s="907" t="s">
        <v>3508</v>
      </c>
      <c r="P4" s="905" t="s">
        <v>3507</v>
      </c>
      <c r="Q4" s="906" t="s">
        <v>1417</v>
      </c>
      <c r="R4" s="907" t="s">
        <v>3508</v>
      </c>
      <c r="S4" s="905" t="s">
        <v>3507</v>
      </c>
      <c r="T4" s="906" t="s">
        <v>1417</v>
      </c>
      <c r="U4" s="907" t="s">
        <v>3508</v>
      </c>
      <c r="V4" s="905" t="s">
        <v>3507</v>
      </c>
      <c r="W4" s="906" t="s">
        <v>1417</v>
      </c>
      <c r="X4" s="907" t="s">
        <v>3508</v>
      </c>
      <c r="Y4" s="905" t="s">
        <v>3507</v>
      </c>
      <c r="Z4" s="906" t="s">
        <v>1417</v>
      </c>
      <c r="AA4" s="907" t="s">
        <v>3508</v>
      </c>
      <c r="AB4" s="905" t="s">
        <v>3507</v>
      </c>
      <c r="AC4" s="906" t="s">
        <v>1417</v>
      </c>
      <c r="AD4" s="907" t="s">
        <v>3508</v>
      </c>
    </row>
    <row r="5" spans="1:89" ht="20.100000000000001" customHeight="1">
      <c r="A5" s="908" t="s">
        <v>3509</v>
      </c>
      <c r="B5" s="906">
        <f>COUNTIFS(瞬跳!$B:$B,A5,瞬跳!$C:$C,"&gt;=" &amp; $AG$2,瞬跳!$C:$C,"&lt;=" &amp; $AH$2)+COUNTIFS(瞬跳!$B:$B,A5,瞬跳!$C:$C,"&gt;=" &amp; LEFT($AG$2,4)&amp; MID($AG$2,6,1) &amp; RIGHT($AG$2,3),瞬跳!$C:$C,"&lt;=" &amp; LEFT($AH$2,4)&amp; MID($AH$2,6,1) &amp; RIGHT($AH$2,3))</f>
        <v>0</v>
      </c>
      <c r="C5" s="907">
        <f>COUNTIFS(瞬跳!$B:$B,A5,瞬跳!$C:$C,"&gt;=" &amp; $AG$3,瞬跳!$C:$C,"&lt;=" &amp; $AH$3)+COUNTIFS(瞬跳!$B:$B,A5,瞬跳!$C:$C,"&gt;=" &amp; LEFT($AG$3,4)&amp; MID($AG$3,6,1) &amp; RIGHT($AG$3,3),瞬跳!$C:$C,"&lt;=" &amp; LEFT($AH$3,4)&amp; MID($AH$3,6,1) &amp; RIGHT($AH$3,3))</f>
        <v>0</v>
      </c>
      <c r="D5" s="908" t="s">
        <v>3985</v>
      </c>
      <c r="E5" s="906">
        <f>COUNTIFS(瞬跳!$B:$B,D5,瞬跳!$C:$C,"&gt;=" &amp; $AG$2,瞬跳!$C:$C,"&lt;=" &amp; $AH$2)+COUNTIFS(瞬跳!$B:$B,D5,瞬跳!$C:$C,"&gt;=" &amp; LEFT($AG$2,4)&amp; MID($AG$2,6,1) &amp; RIGHT($AG$2,3),瞬跳!$C:$C,"&lt;=" &amp; LEFT($AH$2,4)&amp; MID($AH$2,6,1) &amp; RIGHT($AH$2,3))</f>
        <v>0</v>
      </c>
      <c r="F5" s="907">
        <f>COUNTIFS(瞬跳!$B:$B,D5,瞬跳!$C:$C,"&gt;=" &amp; $AG$3,瞬跳!$C:$C,"&lt;=" &amp; $AH$3)+COUNTIFS(瞬跳!$B:$B,D5,瞬跳!$C:$C,"&gt;=" &amp; LEFT($AG$3,4)&amp; MID($AG$3,6,1) &amp; RIGHT($AG$3,3),瞬跳!$C:$C,"&lt;=" &amp; LEFT($AH$3,4)&amp; MID($AH$3,6,1) &amp; RIGHT($AH$3,3))</f>
        <v>1</v>
      </c>
      <c r="G5" s="909" t="s">
        <v>3510</v>
      </c>
      <c r="H5" s="906">
        <f>COUNTIFS(瞬跳!$B:$B,G5,瞬跳!$C:$C,"&gt;=" &amp; $AG$2,瞬跳!$C:$C,"&lt;=" &amp; $AH$2)+COUNTIFS(瞬跳!$B:$B,G5,瞬跳!$C:$C,"&gt;=" &amp; LEFT($AG$2,4)&amp; MID($AG$2,6,1) &amp; RIGHT($AG$2,3),瞬跳!$C:$C,"&lt;=" &amp; LEFT($AH$2,4)&amp; MID($AH$2,6,1) &amp; RIGHT($AH$2,3))</f>
        <v>0</v>
      </c>
      <c r="I5" s="907">
        <f>COUNTIFS(瞬跳!$B:$B,G5,瞬跳!$C:$C,"&gt;=" &amp; $AG$3,瞬跳!$C:$C,"&lt;=" &amp; $AH$3)+COUNTIFS(瞬跳!$B:$B,G5,瞬跳!$C:$C,"&gt;=" &amp; LEFT($AG$3,4)&amp; MID($AG$3,6,1) &amp; RIGHT($AG$3,3),瞬跳!$C:$C,"&lt;=" &amp; LEFT($AH$3,4)&amp; MID($AH$3,6,1) &amp; RIGHT($AH$3,3))</f>
        <v>0</v>
      </c>
      <c r="J5" s="910" t="s">
        <v>1270</v>
      </c>
      <c r="K5" s="906">
        <f>COUNTIFS(瞬跳!$B:$B,J5,瞬跳!$C:$C,"&gt;=" &amp; $AG$2,瞬跳!$C:$C,"&lt;=" &amp; $AH$2)+COUNTIFS(瞬跳!$B:$B,J5,瞬跳!$C:$C,"&gt;=" &amp; LEFT($AG$2,4)&amp; MID($AG$2,6,1) &amp; RIGHT($AG$2,3),瞬跳!$C:$C,"&lt;=" &amp; LEFT($AH$2,4)&amp; MID($AH$2,6,1) &amp; RIGHT($AH$2,3))</f>
        <v>1</v>
      </c>
      <c r="L5" s="907">
        <f>COUNTIFS(瞬跳!$B:$B,J5,瞬跳!$C:$C,"&gt;=" &amp; $AG$3,瞬跳!$C:$C,"&lt;=" &amp; $AH$3)+COUNTIFS(瞬跳!$B:$B,J5,瞬跳!$C:$C,"&gt;=" &amp; LEFT($AG$3,4)&amp; MID($AG$3,6,1) &amp; RIGHT($AG$3,3),瞬跳!$C:$C,"&lt;=" &amp; LEFT($AH$3,4)&amp; MID($AH$3,6,1) &amp; RIGHT($AH$3,3))</f>
        <v>2</v>
      </c>
      <c r="M5" s="910" t="s">
        <v>1434</v>
      </c>
      <c r="N5" s="906">
        <f>COUNTIFS(瞬跳!$B:$B,M5,瞬跳!$C:$C,"&gt;=" &amp; $AG$2,瞬跳!$C:$C,"&lt;=" &amp; $AH$2)+COUNTIFS(瞬跳!$B:$B,M5,瞬跳!$C:$C,"&gt;=" &amp; LEFT($AG$2,4)&amp; MID($AG$2,6,1) &amp; RIGHT($AG$2,3),瞬跳!$C:$C,"&lt;=" &amp; LEFT($AH$2,4)&amp; MID($AH$2,6,1) &amp; RIGHT($AH$2,3))</f>
        <v>0</v>
      </c>
      <c r="O5" s="907">
        <f>COUNTIFS(瞬跳!$B:$B,M5,瞬跳!$C:$C,"&gt;=" &amp; $AG$3,瞬跳!$C:$C,"&lt;=" &amp; $AH$3)+COUNTIFS(瞬跳!$B:$B,M5,瞬跳!$C:$C,"&gt;=" &amp; LEFT($AG$3,4)&amp; MID($AG$3,6,1) &amp; RIGHT($AG$3,3),瞬跳!$C:$C,"&lt;=" &amp; LEFT($AH$3,4)&amp; MID($AH$3,6,1) &amp; RIGHT($AH$3,3))</f>
        <v>0</v>
      </c>
      <c r="P5" s="908" t="s">
        <v>1472</v>
      </c>
      <c r="Q5" s="906">
        <f>COUNTIFS(瞬跳!$B:$B,P5,瞬跳!$C:$C,"&gt;=" &amp; $AG$2,瞬跳!$C:$C,"&lt;=" &amp; $AH$2)+COUNTIFS(瞬跳!$B:$B,P5,瞬跳!$C:$C,"&gt;=" &amp; LEFT($AG$2,4)&amp; MID($AG$2,6,1) &amp; RIGHT($AG$2,3),瞬跳!$C:$C,"&lt;=" &amp; LEFT($AH$2,4)&amp; MID($AH$2,6,1) &amp; RIGHT($AH$2,3))</f>
        <v>0</v>
      </c>
      <c r="R5" s="907">
        <f>COUNTIFS(瞬跳!$B:$B,P5,瞬跳!$C:$C,"&gt;=" &amp; $AG$3,瞬跳!$C:$C,"&lt;=" &amp; $AH$3)+COUNTIFS(瞬跳!$B:$B,P5,瞬跳!$C:$C,"&gt;=" &amp; LEFT($AG$3,4)&amp; MID($AG$3,6,1) &amp; RIGHT($AG$3,3),瞬跳!$C:$C,"&lt;=" &amp; LEFT($AH$3,4)&amp; MID($AH$3,6,1) &amp; RIGHT($AH$3,3))</f>
        <v>0</v>
      </c>
      <c r="S5" s="908" t="s">
        <v>3511</v>
      </c>
      <c r="T5" s="906">
        <f>COUNTIFS(瞬跳!$B:$B,S5,瞬跳!$C:$C,"&gt;=" &amp; $AG$2,瞬跳!$C:$C,"&lt;=" &amp; $AH$2)+COUNTIFS(瞬跳!$B:$B,S5,瞬跳!$C:$C,"&gt;=" &amp; LEFT($AG$2,4)&amp; MID($AG$2,6,1) &amp; RIGHT($AG$2,3),瞬跳!$C:$C,"&lt;=" &amp; LEFT($AH$2,4)&amp; MID($AH$2,6,1) &amp; RIGHT($AH$2,3))</f>
        <v>0</v>
      </c>
      <c r="U5" s="907">
        <f>COUNTIFS(瞬跳!$B:$B,S5,瞬跳!$C:$C,"&gt;=" &amp; $AG$3,瞬跳!$C:$C,"&lt;=" &amp; $AH$3)+COUNTIFS(瞬跳!$B:$B,S5,瞬跳!$C:$C,"&gt;=" &amp; LEFT($AG$3,4)&amp; MID($AG$3,6,1) &amp; RIGHT($AG$3,3),瞬跳!$C:$C,"&lt;=" &amp; LEFT($AH$3,4)&amp; MID($AH$3,6,1) &amp; RIGHT($AH$3,3))</f>
        <v>0</v>
      </c>
      <c r="V5" s="908" t="s">
        <v>464</v>
      </c>
      <c r="W5" s="906">
        <f>COUNTIFS(瞬跳!$B:$B,V5,瞬跳!$C:$C,"&gt;=" &amp; $AG$2,瞬跳!$C:$C,"&lt;=" &amp; $AH$2)+COUNTIFS(瞬跳!$B:$B,V5,瞬跳!$C:$C,"&gt;=" &amp; LEFT($AG$2,4)&amp; MID($AG$2,6,1) &amp; RIGHT($AG$2,3),瞬跳!$C:$C,"&lt;=" &amp; LEFT($AH$2,4)&amp; MID($AH$2,6,1) &amp; RIGHT($AH$2,3))</f>
        <v>0</v>
      </c>
      <c r="X5" s="907">
        <f>COUNTIFS(瞬跳!$B:$B,V5,瞬跳!$C:$C,"&gt;=" &amp; $AG$3,瞬跳!$C:$C,"&lt;=" &amp; $AH$3)+COUNTIFS(瞬跳!$B:$B,V5,瞬跳!$C:$C,"&gt;=" &amp; LEFT($AG$3,4)&amp; MID($AG$3,6,1) &amp; RIGHT($AG$3,3),瞬跳!$C:$C,"&lt;=" &amp; LEFT($AH$3,4)&amp; MID($AH$3,6,1) &amp; RIGHT($AH$3,3))</f>
        <v>0</v>
      </c>
      <c r="Y5" s="908" t="s">
        <v>1262</v>
      </c>
      <c r="Z5" s="906">
        <f>COUNTIFS(瞬跳!$B:$B,Y5,瞬跳!$C:$C,"&gt;=" &amp; $AG$2,瞬跳!$C:$C,"&lt;=" &amp; $AH$2)+COUNTIFS(瞬跳!$B:$B,Y5,瞬跳!$C:$C,"&gt;=" &amp; LEFT($AG$2,4)&amp; MID($AG$2,6,1) &amp; RIGHT($AG$2,3),瞬跳!$C:$C,"&lt;=" &amp; LEFT($AH$2,4)&amp; MID($AH$2,6,1) &amp; RIGHT($AH$2,3))</f>
        <v>0</v>
      </c>
      <c r="AA5" s="907">
        <f>COUNTIFS(瞬跳!$B:$B,Y5,瞬跳!$C:$C,"&gt;=" &amp; $AG$3,瞬跳!$C:$C,"&lt;=" &amp; $AH$3)+COUNTIFS(瞬跳!$B:$B,Y5,瞬跳!$C:$C,"&gt;=" &amp; LEFT($AG$3,4)&amp; MID($AG$3,6,1) &amp; RIGHT($AG$3,3),瞬跳!$C:$C,"&lt;=" &amp; LEFT($AH$3,4)&amp; MID($AH$3,6,1) &amp; RIGHT($AH$3,3))</f>
        <v>0</v>
      </c>
      <c r="AB5" s="908" t="s">
        <v>1589</v>
      </c>
      <c r="AC5" s="906">
        <f>COUNTIFS(瞬跳!$B:$B,AB5,瞬跳!$C:$C,"&gt;=" &amp; $AG$2,瞬跳!$C:$C,"&lt;=" &amp; $AH$2)+COUNTIFS(瞬跳!$B:$B,AB5,瞬跳!$C:$C,"&gt;=" &amp; LEFT($AG$2,4)&amp; MID($AG$2,6,1) &amp; RIGHT($AG$2,3),瞬跳!$C:$C,"&lt;=" &amp; LEFT($AH$2,4)&amp; MID($AH$2,6,1) &amp; RIGHT($AH$2,3))</f>
        <v>0</v>
      </c>
      <c r="AD5" s="907">
        <f>COUNTIFS(瞬跳!$B:$B,AB5,瞬跳!$C:$C,"&gt;=" &amp; $AG$3,瞬跳!$C:$C,"&lt;=" &amp; $AH$3)+COUNTIFS(瞬跳!$B:$B,AB5,瞬跳!$C:$C,"&gt;=" &amp; LEFT($AG$3,4)&amp; MID($AG$3,6,1) &amp; RIGHT($AG$3,3),瞬跳!$C:$C,"&lt;=" &amp; LEFT($AH$3,4)&amp; MID($AH$3,6,1) &amp; RIGHT($AH$3,3))</f>
        <v>0</v>
      </c>
      <c r="AF5" s="892" t="s">
        <v>3030</v>
      </c>
      <c r="AG5" s="906">
        <f>COUNTIFS(瞬跳!$B:$B,AF5,瞬跳!$C:$C,"&gt;=" &amp; $AG$2,瞬跳!$C:$C,"&lt;=" &amp; $AH$2)+COUNTIFS(瞬跳!$B:$B,AF5,瞬跳!$C:$C,"&gt;=" &amp; LEFT($AG$2,4)&amp; MID($AG$2,6,1) &amp; RIGHT($AG$2,3),瞬跳!$C:$C,"&lt;=" &amp; LEFT($AH$2,4)&amp; MID($AH$2,6,1) &amp; RIGHT($AH$2,3))</f>
        <v>1</v>
      </c>
      <c r="AH5" s="972"/>
      <c r="AI5" s="972" t="str">
        <f>LEFT($AG$2,4)&amp; MID($AG$2,6,1) &amp; RIGHT($AG$2,3)</f>
        <v>111.6.01</v>
      </c>
      <c r="AJ5" s="972" t="str">
        <f>LEFT($AH$2,4)&amp; MID($AH$2,6,1) &amp; RIGHT($AH$2,3)</f>
        <v>111.6.30</v>
      </c>
    </row>
    <row r="6" spans="1:89" ht="20.100000000000001" customHeight="1">
      <c r="A6" s="908" t="s">
        <v>1215</v>
      </c>
      <c r="B6" s="906">
        <f>COUNTIFS(瞬跳!$B:$B,A6,瞬跳!$C:$C,"&gt;=" &amp; $AG$2,瞬跳!$C:$C,"&lt;=" &amp; $AH$2)+COUNTIFS(瞬跳!$B:$B,A6,瞬跳!$C:$C,"&gt;=" &amp; LEFT($AG$2,4)&amp; MID($AG$2,6,1) &amp; RIGHT($AG$2,3),瞬跳!$C:$C,"&lt;=" &amp; LEFT($AH$2,4)&amp; MID($AH$2,6,1) &amp; RIGHT($AH$2,3))</f>
        <v>0</v>
      </c>
      <c r="C6" s="907">
        <f>COUNTIFS(瞬跳!$B:$B,A6,瞬跳!$C:$C,"&gt;=" &amp; $AG$3,瞬跳!$C:$C,"&lt;=" &amp; $AH$3)+COUNTIFS(瞬跳!$B:$B,A6,瞬跳!$C:$C,"&gt;=" &amp; LEFT($AG$3,4)&amp; MID($AG$3,6,1) &amp; RIGHT($AG$3,3),瞬跳!$C:$C,"&lt;=" &amp; LEFT($AH$3,4)&amp; MID($AH$3,6,1) &amp; RIGHT($AH$3,3))</f>
        <v>0</v>
      </c>
      <c r="D6" s="908" t="s">
        <v>1355</v>
      </c>
      <c r="E6" s="906">
        <f>COUNTIFS(瞬跳!$B:$B,D6,瞬跳!$C:$C,"&gt;=" &amp; $AG$2,瞬跳!$C:$C,"&lt;=" &amp; $AH$2)+COUNTIFS(瞬跳!$B:$B,D6,瞬跳!$C:$C,"&gt;=" &amp; LEFT($AG$2,4)&amp; MID($AG$2,6,1) &amp; RIGHT($AG$2,3),瞬跳!$C:$C,"&lt;=" &amp; LEFT($AH$2,4)&amp; MID($AH$2,6,1) &amp; RIGHT($AH$2,3))</f>
        <v>0</v>
      </c>
      <c r="F6" s="907">
        <f>COUNTIFS(瞬跳!$B:$B,D6,瞬跳!$C:$C,"&gt;=" &amp; $AG$3,瞬跳!$C:$C,"&lt;=" &amp; $AH$3)+COUNTIFS(瞬跳!$B:$B,D6,瞬跳!$C:$C,"&gt;=" &amp; LEFT($AG$3,4)&amp; MID($AG$3,6,1) &amp; RIGHT($AG$3,3),瞬跳!$C:$C,"&lt;=" &amp; LEFT($AH$3,4)&amp; MID($AH$3,6,1) &amp; RIGHT($AH$3,3))</f>
        <v>0</v>
      </c>
      <c r="G6" s="909" t="s">
        <v>859</v>
      </c>
      <c r="H6" s="906">
        <f>COUNTIFS(瞬跳!$B:$B,G6,瞬跳!$C:$C,"&gt;=" &amp; $AG$2,瞬跳!$C:$C,"&lt;=" &amp; $AH$2)+COUNTIFS(瞬跳!$B:$B,G6,瞬跳!$C:$C,"&gt;=" &amp; LEFT($AG$2,4)&amp; MID($AG$2,6,1) &amp; RIGHT($AG$2,3),瞬跳!$C:$C,"&lt;=" &amp; LEFT($AH$2,4)&amp; MID($AH$2,6,1) &amp; RIGHT($AH$2,3))</f>
        <v>0</v>
      </c>
      <c r="I6" s="907">
        <f>COUNTIFS(瞬跳!$B:$B,G6,瞬跳!$C:$C,"&gt;=" &amp; $AG$3,瞬跳!$C:$C,"&lt;=" &amp; $AH$3)+COUNTIFS(瞬跳!$B:$B,G6,瞬跳!$C:$C,"&gt;=" &amp; LEFT($AG$3,4)&amp; MID($AG$3,6,1) &amp; RIGHT($AG$3,3),瞬跳!$C:$C,"&lt;=" &amp; LEFT($AH$3,4)&amp; MID($AH$3,6,1) &amp; RIGHT($AH$3,3))</f>
        <v>0</v>
      </c>
      <c r="J6" s="910" t="s">
        <v>1071</v>
      </c>
      <c r="K6" s="906">
        <f>COUNTIFS(瞬跳!$B:$B,J6,瞬跳!$C:$C,"&gt;=" &amp; $AG$2,瞬跳!$C:$C,"&lt;=" &amp; $AH$2)+COUNTIFS(瞬跳!$B:$B,J6,瞬跳!$C:$C,"&gt;=" &amp; LEFT($AG$2,4)&amp; MID($AG$2,6,1) &amp; RIGHT($AG$2,3),瞬跳!$C:$C,"&lt;=" &amp; LEFT($AH$2,4)&amp; MID($AH$2,6,1) &amp; RIGHT($AH$2,3))</f>
        <v>0</v>
      </c>
      <c r="L6" s="907">
        <f>COUNTIFS(瞬跳!$B:$B,J6,瞬跳!$C:$C,"&gt;=" &amp; $AG$3,瞬跳!$C:$C,"&lt;=" &amp; $AH$3)+COUNTIFS(瞬跳!$B:$B,J6,瞬跳!$C:$C,"&gt;=" &amp; LEFT($AG$3,4)&amp; MID($AG$3,6,1) &amp; RIGHT($AG$3,3),瞬跳!$C:$C,"&lt;=" &amp; LEFT($AH$3,4)&amp; MID($AH$3,6,1) &amp; RIGHT($AH$3,3))</f>
        <v>0</v>
      </c>
      <c r="M6" s="908" t="s">
        <v>1435</v>
      </c>
      <c r="N6" s="906">
        <f>COUNTIFS(瞬跳!$B:$B,M6,瞬跳!$C:$C,"&gt;=" &amp; $AG$2,瞬跳!$C:$C,"&lt;=" &amp; $AH$2)+COUNTIFS(瞬跳!$B:$B,M6,瞬跳!$C:$C,"&gt;=" &amp; LEFT($AG$2,4)&amp; MID($AG$2,6,1) &amp; RIGHT($AG$2,3),瞬跳!$C:$C,"&lt;=" &amp; LEFT($AH$2,4)&amp; MID($AH$2,6,1) &amp; RIGHT($AH$2,3))</f>
        <v>0</v>
      </c>
      <c r="O6" s="907">
        <f>COUNTIFS(瞬跳!$B:$B,M6,瞬跳!$C:$C,"&gt;=" &amp; $AG$3,瞬跳!$C:$C,"&lt;=" &amp; $AH$3)+COUNTIFS(瞬跳!$B:$B,M6,瞬跳!$C:$C,"&gt;=" &amp; LEFT($AG$3,4)&amp; MID($AG$3,6,1) &amp; RIGHT($AG$3,3),瞬跳!$C:$C,"&lt;=" &amp; LEFT($AH$3,4)&amp; MID($AH$3,6,1) &amp; RIGHT($AH$3,3))</f>
        <v>0</v>
      </c>
      <c r="P6" s="910" t="s">
        <v>356</v>
      </c>
      <c r="Q6" s="906">
        <f>COUNTIFS(瞬跳!$B:$B,P6,瞬跳!$C:$C,"&gt;=" &amp; $AG$2,瞬跳!$C:$C,"&lt;=" &amp; $AH$2)+COUNTIFS(瞬跳!$B:$B,P6,瞬跳!$C:$C,"&gt;=" &amp; LEFT($AG$2,4)&amp; MID($AG$2,6,1) &amp; RIGHT($AG$2,3),瞬跳!$C:$C,"&lt;=" &amp; LEFT($AH$2,4)&amp; MID($AH$2,6,1) &amp; RIGHT($AH$2,3))</f>
        <v>0</v>
      </c>
      <c r="R6" s="907">
        <f>COUNTIFS(瞬跳!$B:$B,P6,瞬跳!$C:$C,"&gt;=" &amp; $AG$3,瞬跳!$C:$C,"&lt;=" &amp; $AH$3)+COUNTIFS(瞬跳!$B:$B,P6,瞬跳!$C:$C,"&gt;=" &amp; LEFT($AG$3,4)&amp; MID($AG$3,6,1) &amp; RIGHT($AG$3,3),瞬跳!$C:$C,"&lt;=" &amp; LEFT($AH$3,4)&amp; MID($AH$3,6,1) &amp; RIGHT($AH$3,3))</f>
        <v>0</v>
      </c>
      <c r="S6" s="908" t="s">
        <v>181</v>
      </c>
      <c r="T6" s="906">
        <f>COUNTIFS(瞬跳!$B:$B,S6,瞬跳!$C:$C,"&gt;=" &amp; $AG$2,瞬跳!$C:$C,"&lt;=" &amp; $AH$2)+COUNTIFS(瞬跳!$B:$B,S6,瞬跳!$C:$C,"&gt;=" &amp; LEFT($AG$2,4)&amp; MID($AG$2,6,1) &amp; RIGHT($AG$2,3),瞬跳!$C:$C,"&lt;=" &amp; LEFT($AH$2,4)&amp; MID($AH$2,6,1) &amp; RIGHT($AH$2,3))</f>
        <v>0</v>
      </c>
      <c r="U6" s="907">
        <f>COUNTIFS(瞬跳!$B:$B,S6,瞬跳!$C:$C,"&gt;=" &amp; $AG$3,瞬跳!$C:$C,"&lt;=" &amp; $AH$3)+COUNTIFS(瞬跳!$B:$B,S6,瞬跳!$C:$C,"&gt;=" &amp; LEFT($AG$3,4)&amp; MID($AG$3,6,1) &amp; RIGHT($AG$3,3),瞬跳!$C:$C,"&lt;=" &amp; LEFT($AH$3,4)&amp; MID($AH$3,6,1) &amp; RIGHT($AH$3,3))</f>
        <v>1</v>
      </c>
      <c r="V6" s="908" t="s">
        <v>1096</v>
      </c>
      <c r="W6" s="906">
        <f>COUNTIFS(瞬跳!$B:$B,V6,瞬跳!$C:$C,"&gt;=" &amp; $AG$2,瞬跳!$C:$C,"&lt;=" &amp; $AH$2)+COUNTIFS(瞬跳!$B:$B,V6,瞬跳!$C:$C,"&gt;=" &amp; LEFT($AG$2,4)&amp; MID($AG$2,6,1) &amp; RIGHT($AG$2,3),瞬跳!$C:$C,"&lt;=" &amp; LEFT($AH$2,4)&amp; MID($AH$2,6,1) &amp; RIGHT($AH$2,3))</f>
        <v>0</v>
      </c>
      <c r="X6" s="907">
        <f>COUNTIFS(瞬跳!$B:$B,V6,瞬跳!$C:$C,"&gt;=" &amp; $AG$3,瞬跳!$C:$C,"&lt;=" &amp; $AH$3)+COUNTIFS(瞬跳!$B:$B,V6,瞬跳!$C:$C,"&gt;=" &amp; LEFT($AG$3,4)&amp; MID($AG$3,6,1) &amp; RIGHT($AG$3,3),瞬跳!$C:$C,"&lt;=" &amp; LEFT($AH$3,4)&amp; MID($AH$3,6,1) &amp; RIGHT($AH$3,3))</f>
        <v>0</v>
      </c>
      <c r="Y6" s="908" t="s">
        <v>360</v>
      </c>
      <c r="Z6" s="906">
        <f>COUNTIFS(瞬跳!$B:$B,Y6,瞬跳!$C:$C,"&gt;=" &amp; $AG$2,瞬跳!$C:$C,"&lt;=" &amp; $AH$2)+COUNTIFS(瞬跳!$B:$B,Y6,瞬跳!$C:$C,"&gt;=" &amp; LEFT($AG$2,4)&amp; MID($AG$2,6,1) &amp; RIGHT($AG$2,3),瞬跳!$C:$C,"&lt;=" &amp; LEFT($AH$2,4)&amp; MID($AH$2,6,1) &amp; RIGHT($AH$2,3))</f>
        <v>0</v>
      </c>
      <c r="AA6" s="907">
        <f>COUNTIFS(瞬跳!$B:$B,Y6,瞬跳!$C:$C,"&gt;=" &amp; $AG$3,瞬跳!$C:$C,"&lt;=" &amp; $AH$3)+COUNTIFS(瞬跳!$B:$B,Y6,瞬跳!$C:$C,"&gt;=" &amp; LEFT($AG$3,4)&amp; MID($AG$3,6,1) &amp; RIGHT($AG$3,3),瞬跳!$C:$C,"&lt;=" &amp; LEFT($AH$3,4)&amp; MID($AH$3,6,1) &amp; RIGHT($AH$3,3))</f>
        <v>0</v>
      </c>
      <c r="AB6" s="908" t="s">
        <v>1590</v>
      </c>
      <c r="AC6" s="906">
        <f>COUNTIFS(瞬跳!$B:$B,AB6,瞬跳!$C:$C,"&gt;=" &amp; $AG$2,瞬跳!$C:$C,"&lt;=" &amp; $AH$2)+COUNTIFS(瞬跳!$B:$B,AB6,瞬跳!$C:$C,"&gt;=" &amp; LEFT($AG$2,4)&amp; MID($AG$2,6,1) &amp; RIGHT($AG$2,3),瞬跳!$C:$C,"&lt;=" &amp; LEFT($AH$2,4)&amp; MID($AH$2,6,1) &amp; RIGHT($AH$2,3))</f>
        <v>0</v>
      </c>
      <c r="AD6" s="907">
        <f>COUNTIFS(瞬跳!$B:$B,AB6,瞬跳!$C:$C,"&gt;=" &amp; $AG$3,瞬跳!$C:$C,"&lt;=" &amp; $AH$3)+COUNTIFS(瞬跳!$B:$B,AB6,瞬跳!$C:$C,"&gt;=" &amp; LEFT($AG$3,4)&amp; MID($AG$3,6,1) &amp; RIGHT($AG$3,3),瞬跳!$C:$C,"&lt;=" &amp; LEFT($AH$3,4)&amp; MID($AH$3,6,1) &amp; RIGHT($AH$3,3))</f>
        <v>0</v>
      </c>
    </row>
    <row r="7" spans="1:89">
      <c r="A7" s="908" t="s">
        <v>1216</v>
      </c>
      <c r="B7" s="906">
        <f>COUNTIFS(瞬跳!$B:$B,A7,瞬跳!$C:$C,"&gt;=" &amp; $AG$2,瞬跳!$C:$C,"&lt;=" &amp; $AH$2)+COUNTIFS(瞬跳!$B:$B,A7,瞬跳!$C:$C,"&gt;=" &amp; LEFT($AG$2,4)&amp; MID($AG$2,6,1) &amp; RIGHT($AG$2,3),瞬跳!$C:$C,"&lt;=" &amp; LEFT($AH$2,4)&amp; MID($AH$2,6,1) &amp; RIGHT($AH$2,3))</f>
        <v>0</v>
      </c>
      <c r="C7" s="907">
        <f>COUNTIFS(瞬跳!$B:$B,A7,瞬跳!$C:$C,"&gt;=" &amp; $AG$3,瞬跳!$C:$C,"&lt;=" &amp; $AH$3)+COUNTIFS(瞬跳!$B:$B,A7,瞬跳!$C:$C,"&gt;=" &amp; LEFT($AG$3,4)&amp; MID($AG$3,6,1) &amp; RIGHT($AG$3,3),瞬跳!$C:$C,"&lt;=" &amp; LEFT($AH$3,4)&amp; MID($AH$3,6,1) &amp; RIGHT($AH$3,3))</f>
        <v>0</v>
      </c>
      <c r="D7" s="908" t="s">
        <v>648</v>
      </c>
      <c r="E7" s="906">
        <f>COUNTIFS(瞬跳!$B:$B,D7,瞬跳!$C:$C,"&gt;=" &amp; $AG$2,瞬跳!$C:$C,"&lt;=" &amp; $AH$2)+COUNTIFS(瞬跳!$B:$B,D7,瞬跳!$C:$C,"&gt;=" &amp; LEFT($AG$2,4)&amp; MID($AG$2,6,1) &amp; RIGHT($AG$2,3),瞬跳!$C:$C,"&lt;=" &amp; LEFT($AH$2,4)&amp; MID($AH$2,6,1) &amp; RIGHT($AH$2,3))</f>
        <v>0</v>
      </c>
      <c r="F7" s="907">
        <f>COUNTIFS(瞬跳!$B:$B,D7,瞬跳!$C:$C,"&gt;=" &amp; $AG$3,瞬跳!$C:$C,"&lt;=" &amp; $AH$3)+COUNTIFS(瞬跳!$B:$B,D7,瞬跳!$C:$C,"&gt;=" &amp; LEFT($AG$3,4)&amp; MID($AG$3,6,1) &amp; RIGHT($AG$3,3),瞬跳!$C:$C,"&lt;=" &amp; LEFT($AH$3,4)&amp; MID($AH$3,6,1) &amp; RIGHT($AH$3,3))</f>
        <v>0</v>
      </c>
      <c r="G7" s="909" t="s">
        <v>860</v>
      </c>
      <c r="H7" s="906">
        <f>COUNTIFS(瞬跳!$B:$B,G7,瞬跳!$C:$C,"&gt;=" &amp; $AG$2,瞬跳!$C:$C,"&lt;=" &amp; $AH$2)+COUNTIFS(瞬跳!$B:$B,G7,瞬跳!$C:$C,"&gt;=" &amp; LEFT($AG$2,4)&amp; MID($AG$2,6,1) &amp; RIGHT($AG$2,3),瞬跳!$C:$C,"&lt;=" &amp; LEFT($AH$2,4)&amp; MID($AH$2,6,1) &amp; RIGHT($AH$2,3))</f>
        <v>0</v>
      </c>
      <c r="I7" s="907">
        <f>COUNTIFS(瞬跳!$B:$B,G7,瞬跳!$C:$C,"&gt;=" &amp; $AG$3,瞬跳!$C:$C,"&lt;=" &amp; $AH$3)+COUNTIFS(瞬跳!$B:$B,G7,瞬跳!$C:$C,"&gt;=" &amp; LEFT($AG$3,4)&amp; MID($AG$3,6,1) &amp; RIGHT($AG$3,3),瞬跳!$C:$C,"&lt;=" &amp; LEFT($AH$3,4)&amp; MID($AH$3,6,1) &amp; RIGHT($AH$3,3))</f>
        <v>1</v>
      </c>
      <c r="J7" s="908" t="s">
        <v>573</v>
      </c>
      <c r="K7" s="906">
        <f>COUNTIFS(瞬跳!$B:$B,J7,瞬跳!$C:$C,"&gt;=" &amp; $AG$2,瞬跳!$C:$C,"&lt;=" &amp; $AH$2)+COUNTIFS(瞬跳!$B:$B,J7,瞬跳!$C:$C,"&gt;=" &amp; LEFT($AG$2,4)&amp; MID($AG$2,6,1) &amp; RIGHT($AG$2,3),瞬跳!$C:$C,"&lt;=" &amp; LEFT($AH$2,4)&amp; MID($AH$2,6,1) &amp; RIGHT($AH$2,3))</f>
        <v>0</v>
      </c>
      <c r="L7" s="907">
        <f>COUNTIFS(瞬跳!$B:$B,J7,瞬跳!$C:$C,"&gt;=" &amp; $AG$3,瞬跳!$C:$C,"&lt;=" &amp; $AH$3)+COUNTIFS(瞬跳!$B:$B,J7,瞬跳!$C:$C,"&gt;=" &amp; LEFT($AG$3,4)&amp; MID($AG$3,6,1) &amp; RIGHT($AG$3,3),瞬跳!$C:$C,"&lt;=" &amp; LEFT($AH$3,4)&amp; MID($AH$3,6,1) &amp; RIGHT($AH$3,3))</f>
        <v>0</v>
      </c>
      <c r="M7" s="908" t="s">
        <v>1437</v>
      </c>
      <c r="N7" s="906">
        <f>COUNTIFS(瞬跳!$B:$B,M7,瞬跳!$C:$C,"&gt;=" &amp; $AG$2,瞬跳!$C:$C,"&lt;=" &amp; $AH$2)+COUNTIFS(瞬跳!$B:$B,M7,瞬跳!$C:$C,"&gt;=" &amp; LEFT($AG$2,4)&amp; MID($AG$2,6,1) &amp; RIGHT($AG$2,3),瞬跳!$C:$C,"&lt;=" &amp; LEFT($AH$2,4)&amp; MID($AH$2,6,1) &amp; RIGHT($AH$2,3))</f>
        <v>0</v>
      </c>
      <c r="O7" s="907">
        <f>COUNTIFS(瞬跳!$B:$B,M7,瞬跳!$C:$C,"&gt;=" &amp; $AG$3,瞬跳!$C:$C,"&lt;=" &amp; $AH$3)+COUNTIFS(瞬跳!$B:$B,M7,瞬跳!$C:$C,"&gt;=" &amp; LEFT($AG$3,4)&amp; MID($AG$3,6,1) &amp; RIGHT($AG$3,3),瞬跳!$C:$C,"&lt;=" &amp; LEFT($AH$3,4)&amp; MID($AH$3,6,1) &amp; RIGHT($AH$3,3))</f>
        <v>0</v>
      </c>
      <c r="P7" s="910" t="s">
        <v>358</v>
      </c>
      <c r="Q7" s="906">
        <f>COUNTIFS(瞬跳!$B:$B,P7,瞬跳!$C:$C,"&gt;=" &amp; $AG$2,瞬跳!$C:$C,"&lt;=" &amp; $AH$2)+COUNTIFS(瞬跳!$B:$B,P7,瞬跳!$C:$C,"&gt;=" &amp; LEFT($AG$2,4)&amp; MID($AG$2,6,1) &amp; RIGHT($AG$2,3),瞬跳!$C:$C,"&lt;=" &amp; LEFT($AH$2,4)&amp; MID($AH$2,6,1) &amp; RIGHT($AH$2,3))</f>
        <v>0</v>
      </c>
      <c r="R7" s="907">
        <f>COUNTIFS(瞬跳!$B:$B,P7,瞬跳!$C:$C,"&gt;=" &amp; $AG$3,瞬跳!$C:$C,"&lt;=" &amp; $AH$3)+COUNTIFS(瞬跳!$B:$B,P7,瞬跳!$C:$C,"&gt;=" &amp; LEFT($AG$3,4)&amp; MID($AG$3,6,1) &amp; RIGHT($AG$3,3),瞬跳!$C:$C,"&lt;=" &amp; LEFT($AH$3,4)&amp; MID($AH$3,6,1) &amp; RIGHT($AH$3,3))</f>
        <v>0</v>
      </c>
      <c r="S7" s="908" t="s">
        <v>182</v>
      </c>
      <c r="T7" s="906">
        <f>COUNTIFS(瞬跳!$B:$B,S7,瞬跳!$C:$C,"&gt;=" &amp; $AG$2,瞬跳!$C:$C,"&lt;=" &amp; $AH$2)+COUNTIFS(瞬跳!$B:$B,S7,瞬跳!$C:$C,"&gt;=" &amp; LEFT($AG$2,4)&amp; MID($AG$2,6,1) &amp; RIGHT($AG$2,3),瞬跳!$C:$C,"&lt;=" &amp; LEFT($AH$2,4)&amp; MID($AH$2,6,1) &amp; RIGHT($AH$2,3))</f>
        <v>0</v>
      </c>
      <c r="U7" s="907">
        <f>COUNTIFS(瞬跳!$B:$B,S7,瞬跳!$C:$C,"&gt;=" &amp; $AG$3,瞬跳!$C:$C,"&lt;=" &amp; $AH$3)+COUNTIFS(瞬跳!$B:$B,S7,瞬跳!$C:$C,"&gt;=" &amp; LEFT($AG$3,4)&amp; MID($AG$3,6,1) &amp; RIGHT($AG$3,3),瞬跳!$C:$C,"&lt;=" &amp; LEFT($AH$3,4)&amp; MID($AH$3,6,1) &amp; RIGHT($AH$3,3))</f>
        <v>1</v>
      </c>
      <c r="V7" s="908" t="s">
        <v>1098</v>
      </c>
      <c r="W7" s="906">
        <f>COUNTIFS(瞬跳!$B:$B,V7,瞬跳!$C:$C,"&gt;=" &amp; $AG$2,瞬跳!$C:$C,"&lt;=" &amp; $AH$2)+COUNTIFS(瞬跳!$B:$B,V7,瞬跳!$C:$C,"&gt;=" &amp; LEFT($AG$2,4)&amp; MID($AG$2,6,1) &amp; RIGHT($AG$2,3),瞬跳!$C:$C,"&lt;=" &amp; LEFT($AH$2,4)&amp; MID($AH$2,6,1) &amp; RIGHT($AH$2,3))</f>
        <v>0</v>
      </c>
      <c r="X7" s="907">
        <f>COUNTIFS(瞬跳!$B:$B,V7,瞬跳!$C:$C,"&gt;=" &amp; $AG$3,瞬跳!$C:$C,"&lt;=" &amp; $AH$3)+COUNTIFS(瞬跳!$B:$B,V7,瞬跳!$C:$C,"&gt;=" &amp; LEFT($AG$3,4)&amp; MID($AG$3,6,1) &amp; RIGHT($AG$3,3),瞬跳!$C:$C,"&lt;=" &amp; LEFT($AH$3,4)&amp; MID($AH$3,6,1) &amp; RIGHT($AH$3,3))</f>
        <v>0</v>
      </c>
      <c r="Y7" s="908" t="s">
        <v>529</v>
      </c>
      <c r="Z7" s="906">
        <f>COUNTIFS(瞬跳!$B:$B,Y7,瞬跳!$C:$C,"&gt;=" &amp; $AG$2,瞬跳!$C:$C,"&lt;=" &amp; $AH$2)+COUNTIFS(瞬跳!$B:$B,Y7,瞬跳!$C:$C,"&gt;=" &amp; LEFT($AG$2,4)&amp; MID($AG$2,6,1) &amp; RIGHT($AG$2,3),瞬跳!$C:$C,"&lt;=" &amp; LEFT($AH$2,4)&amp; MID($AH$2,6,1) &amp; RIGHT($AH$2,3))</f>
        <v>0</v>
      </c>
      <c r="AA7" s="907">
        <f>COUNTIFS(瞬跳!$B:$B,Y7,瞬跳!$C:$C,"&gt;=" &amp; $AG$3,瞬跳!$C:$C,"&lt;=" &amp; $AH$3)+COUNTIFS(瞬跳!$B:$B,Y7,瞬跳!$C:$C,"&gt;=" &amp; LEFT($AG$3,4)&amp; MID($AG$3,6,1) &amp; RIGHT($AG$3,3),瞬跳!$C:$C,"&lt;=" &amp; LEFT($AH$3,4)&amp; MID($AH$3,6,1) &amp; RIGHT($AH$3,3))</f>
        <v>0</v>
      </c>
      <c r="AB7" s="908" t="s">
        <v>906</v>
      </c>
      <c r="AC7" s="906">
        <f>COUNTIFS(瞬跳!$B:$B,AB7,瞬跳!$C:$C,"&gt;=" &amp; $AG$2,瞬跳!$C:$C,"&lt;=" &amp; $AH$2)+COUNTIFS(瞬跳!$B:$B,AB7,瞬跳!$C:$C,"&gt;=" &amp; LEFT($AG$2,4)&amp; MID($AG$2,6,1) &amp; RIGHT($AG$2,3),瞬跳!$C:$C,"&lt;=" &amp; LEFT($AH$2,4)&amp; MID($AH$2,6,1) &amp; RIGHT($AH$2,3))</f>
        <v>0</v>
      </c>
      <c r="AD7" s="907">
        <f>COUNTIFS(瞬跳!$B:$B,AB7,瞬跳!$C:$C,"&gt;=" &amp; $AG$3,瞬跳!$C:$C,"&lt;=" &amp; $AH$3)+COUNTIFS(瞬跳!$B:$B,AB7,瞬跳!$C:$C,"&gt;=" &amp; LEFT($AG$3,4)&amp; MID($AG$3,6,1) &amp; RIGHT($AG$3,3),瞬跳!$C:$C,"&lt;=" &amp; LEFT($AH$3,4)&amp; MID($AH$3,6,1) &amp; RIGHT($AH$3,3))</f>
        <v>0</v>
      </c>
      <c r="AG7" s="869" t="s">
        <v>3439</v>
      </c>
      <c r="AH7" s="1028" t="s">
        <v>3383</v>
      </c>
    </row>
    <row r="8" spans="1:89" ht="20.100000000000001" customHeight="1">
      <c r="A8" s="908" t="s">
        <v>1217</v>
      </c>
      <c r="B8" s="906">
        <f>COUNTIFS(瞬跳!$B:$B,A8,瞬跳!$C:$C,"&gt;=" &amp; $AG$2,瞬跳!$C:$C,"&lt;=" &amp; $AH$2)+COUNTIFS(瞬跳!$B:$B,A8,瞬跳!$C:$C,"&gt;=" &amp; LEFT($AG$2,4)&amp; MID($AG$2,6,1) &amp; RIGHT($AG$2,3),瞬跳!$C:$C,"&lt;=" &amp; LEFT($AH$2,4)&amp; MID($AH$2,6,1) &amp; RIGHT($AH$2,3))</f>
        <v>0</v>
      </c>
      <c r="C8" s="907">
        <f>COUNTIFS(瞬跳!$B:$B,A8,瞬跳!$C:$C,"&gt;=" &amp; $AG$3,瞬跳!$C:$C,"&lt;=" &amp; $AH$3)+COUNTIFS(瞬跳!$B:$B,A8,瞬跳!$C:$C,"&gt;=" &amp; LEFT($AG$3,4)&amp; MID($AG$3,6,1) &amp; RIGHT($AG$3,3),瞬跳!$C:$C,"&lt;=" &amp; LEFT($AH$3,4)&amp; MID($AH$3,6,1) &amp; RIGHT($AH$3,3))</f>
        <v>0</v>
      </c>
      <c r="D8" s="908" t="s">
        <v>651</v>
      </c>
      <c r="E8" s="906">
        <f>COUNTIFS(瞬跳!$B:$B,D8,瞬跳!$C:$C,"&gt;=" &amp; $AG$2,瞬跳!$C:$C,"&lt;=" &amp; $AH$2)+COUNTIFS(瞬跳!$B:$B,D8,瞬跳!$C:$C,"&gt;=" &amp; LEFT($AG$2,4)&amp; MID($AG$2,6,1) &amp; RIGHT($AG$2,3),瞬跳!$C:$C,"&lt;=" &amp; LEFT($AH$2,4)&amp; MID($AH$2,6,1) &amp; RIGHT($AH$2,3))</f>
        <v>1</v>
      </c>
      <c r="F8" s="907">
        <f>COUNTIFS(瞬跳!$B:$B,D8,瞬跳!$C:$C,"&gt;=" &amp; $AG$3,瞬跳!$C:$C,"&lt;=" &amp; $AH$3)+COUNTIFS(瞬跳!$B:$B,D8,瞬跳!$C:$C,"&gt;=" &amp; LEFT($AG$3,4)&amp; MID($AG$3,6,1) &amp; RIGHT($AG$3,3),瞬跳!$C:$C,"&lt;=" &amp; LEFT($AH$3,4)&amp; MID($AH$3,6,1) &amp; RIGHT($AH$3,3))</f>
        <v>1</v>
      </c>
      <c r="G8" s="909" t="s">
        <v>861</v>
      </c>
      <c r="H8" s="906">
        <f>COUNTIFS(瞬跳!$B:$B,G8,瞬跳!$C:$C,"&gt;=" &amp; $AG$2,瞬跳!$C:$C,"&lt;=" &amp; $AH$2)+COUNTIFS(瞬跳!$B:$B,G8,瞬跳!$C:$C,"&gt;=" &amp; LEFT($AG$2,4)&amp; MID($AG$2,6,1) &amp; RIGHT($AG$2,3),瞬跳!$C:$C,"&lt;=" &amp; LEFT($AH$2,4)&amp; MID($AH$2,6,1) &amp; RIGHT($AH$2,3))</f>
        <v>0</v>
      </c>
      <c r="I8" s="907">
        <f>COUNTIFS(瞬跳!$B:$B,G8,瞬跳!$C:$C,"&gt;=" &amp; $AG$3,瞬跳!$C:$C,"&lt;=" &amp; $AH$3)+COUNTIFS(瞬跳!$B:$B,G8,瞬跳!$C:$C,"&gt;=" &amp; LEFT($AG$3,4)&amp; MID($AG$3,6,1) &amp; RIGHT($AG$3,3),瞬跳!$C:$C,"&lt;=" &amp; LEFT($AH$3,4)&amp; MID($AH$3,6,1) &amp; RIGHT($AH$3,3))</f>
        <v>0</v>
      </c>
      <c r="J8" s="908" t="s">
        <v>575</v>
      </c>
      <c r="K8" s="906">
        <f>COUNTIFS(瞬跳!$B:$B,J8,瞬跳!$C:$C,"&gt;=" &amp; $AG$2,瞬跳!$C:$C,"&lt;=" &amp; $AH$2)+COUNTIFS(瞬跳!$B:$B,J8,瞬跳!$C:$C,"&gt;=" &amp; LEFT($AG$2,4)&amp; MID($AG$2,6,1) &amp; RIGHT($AG$2,3),瞬跳!$C:$C,"&lt;=" &amp; LEFT($AH$2,4)&amp; MID($AH$2,6,1) &amp; RIGHT($AH$2,3))</f>
        <v>1</v>
      </c>
      <c r="L8" s="907">
        <f>COUNTIFS(瞬跳!$B:$B,J8,瞬跳!$C:$C,"&gt;=" &amp; $AG$3,瞬跳!$C:$C,"&lt;=" &amp; $AH$3)+COUNTIFS(瞬跳!$B:$B,J8,瞬跳!$C:$C,"&gt;=" &amp; LEFT($AG$3,4)&amp; MID($AG$3,6,1) &amp; RIGHT($AG$3,3),瞬跳!$C:$C,"&lt;=" &amp; LEFT($AH$3,4)&amp; MID($AH$3,6,1) &amp; RIGHT($AH$3,3))</f>
        <v>1</v>
      </c>
      <c r="M8" s="908" t="s">
        <v>1440</v>
      </c>
      <c r="N8" s="906">
        <f>COUNTIFS(瞬跳!$B:$B,M8,瞬跳!$C:$C,"&gt;=" &amp; $AG$2,瞬跳!$C:$C,"&lt;=" &amp; $AH$2)+COUNTIFS(瞬跳!$B:$B,M8,瞬跳!$C:$C,"&gt;=" &amp; LEFT($AG$2,4)&amp; MID($AG$2,6,1) &amp; RIGHT($AG$2,3),瞬跳!$C:$C,"&lt;=" &amp; LEFT($AH$2,4)&amp; MID($AH$2,6,1) &amp; RIGHT($AH$2,3))</f>
        <v>0</v>
      </c>
      <c r="O8" s="907">
        <f>COUNTIFS(瞬跳!$B:$B,M8,瞬跳!$C:$C,"&gt;=" &amp; $AG$3,瞬跳!$C:$C,"&lt;=" &amp; $AH$3)+COUNTIFS(瞬跳!$B:$B,M8,瞬跳!$C:$C,"&gt;=" &amp; LEFT($AG$3,4)&amp; MID($AG$3,6,1) &amp; RIGHT($AG$3,3),瞬跳!$C:$C,"&lt;=" &amp; LEFT($AH$3,4)&amp; MID($AH$3,6,1) &amp; RIGHT($AH$3,3))</f>
        <v>0</v>
      </c>
      <c r="P8" s="908" t="s">
        <v>721</v>
      </c>
      <c r="Q8" s="906">
        <f>COUNTIFS(瞬跳!$B:$B,P8,瞬跳!$C:$C,"&gt;=" &amp; $AG$2,瞬跳!$C:$C,"&lt;=" &amp; $AH$2)+COUNTIFS(瞬跳!$B:$B,P8,瞬跳!$C:$C,"&gt;=" &amp; LEFT($AG$2,4)&amp; MID($AG$2,6,1) &amp; RIGHT($AG$2,3),瞬跳!$C:$C,"&lt;=" &amp; LEFT($AH$2,4)&amp; MID($AH$2,6,1) &amp; RIGHT($AH$2,3))</f>
        <v>0</v>
      </c>
      <c r="R8" s="907">
        <f>COUNTIFS(瞬跳!$B:$B,P8,瞬跳!$C:$C,"&gt;=" &amp; $AG$3,瞬跳!$C:$C,"&lt;=" &amp; $AH$3)+COUNTIFS(瞬跳!$B:$B,P8,瞬跳!$C:$C,"&gt;=" &amp; LEFT($AG$3,4)&amp; MID($AG$3,6,1) &amp; RIGHT($AG$3,3),瞬跳!$C:$C,"&lt;=" &amp; LEFT($AH$3,4)&amp; MID($AH$3,6,1) &amp; RIGHT($AH$3,3))</f>
        <v>0</v>
      </c>
      <c r="S8" s="908" t="s">
        <v>183</v>
      </c>
      <c r="T8" s="906">
        <f>COUNTIFS(瞬跳!$B:$B,S8,瞬跳!$C:$C,"&gt;=" &amp; $AG$2,瞬跳!$C:$C,"&lt;=" &amp; $AH$2)+COUNTIFS(瞬跳!$B:$B,S8,瞬跳!$C:$C,"&gt;=" &amp; LEFT($AG$2,4)&amp; MID($AG$2,6,1) &amp; RIGHT($AG$2,3),瞬跳!$C:$C,"&lt;=" &amp; LEFT($AH$2,4)&amp; MID($AH$2,6,1) &amp; RIGHT($AH$2,3))</f>
        <v>0</v>
      </c>
      <c r="U8" s="907">
        <f>COUNTIFS(瞬跳!$B:$B,S8,瞬跳!$C:$C,"&gt;=" &amp; $AG$3,瞬跳!$C:$C,"&lt;=" &amp; $AH$3)+COUNTIFS(瞬跳!$B:$B,S8,瞬跳!$C:$C,"&gt;=" &amp; LEFT($AG$3,4)&amp; MID($AG$3,6,1) &amp; RIGHT($AG$3,3),瞬跳!$C:$C,"&lt;=" &amp; LEFT($AH$3,4)&amp; MID($AH$3,6,1) &amp; RIGHT($AH$3,3))</f>
        <v>0</v>
      </c>
      <c r="V8" s="908" t="s">
        <v>1100</v>
      </c>
      <c r="W8" s="906">
        <f>COUNTIFS(瞬跳!$B:$B,V8,瞬跳!$C:$C,"&gt;=" &amp; $AG$2,瞬跳!$C:$C,"&lt;=" &amp; $AH$2)+COUNTIFS(瞬跳!$B:$B,V8,瞬跳!$C:$C,"&gt;=" &amp; LEFT($AG$2,4)&amp; MID($AG$2,6,1) &amp; RIGHT($AG$2,3),瞬跳!$C:$C,"&lt;=" &amp; LEFT($AH$2,4)&amp; MID($AH$2,6,1) &amp; RIGHT($AH$2,3))</f>
        <v>0</v>
      </c>
      <c r="X8" s="907">
        <f>COUNTIFS(瞬跳!$B:$B,V8,瞬跳!$C:$C,"&gt;=" &amp; $AG$3,瞬跳!$C:$C,"&lt;=" &amp; $AH$3)+COUNTIFS(瞬跳!$B:$B,V8,瞬跳!$C:$C,"&gt;=" &amp; LEFT($AG$3,4)&amp; MID($AG$3,6,1) &amp; RIGHT($AG$3,3),瞬跳!$C:$C,"&lt;=" &amp; LEFT($AH$3,4)&amp; MID($AH$3,6,1) &amp; RIGHT($AH$3,3))</f>
        <v>0</v>
      </c>
      <c r="Y8" s="908" t="s">
        <v>448</v>
      </c>
      <c r="Z8" s="906">
        <f>COUNTIFS(瞬跳!$B:$B,Y8,瞬跳!$C:$C,"&gt;=" &amp; $AG$2,瞬跳!$C:$C,"&lt;=" &amp; $AH$2)+COUNTIFS(瞬跳!$B:$B,Y8,瞬跳!$C:$C,"&gt;=" &amp; LEFT($AG$2,4)&amp; MID($AG$2,6,1) &amp; RIGHT($AG$2,3),瞬跳!$C:$C,"&lt;=" &amp; LEFT($AH$2,4)&amp; MID($AH$2,6,1) &amp; RIGHT($AH$2,3))</f>
        <v>0</v>
      </c>
      <c r="AA8" s="907">
        <f>COUNTIFS(瞬跳!$B:$B,Y8,瞬跳!$C:$C,"&gt;=" &amp; $AG$3,瞬跳!$C:$C,"&lt;=" &amp; $AH$3)+COUNTIFS(瞬跳!$B:$B,Y8,瞬跳!$C:$C,"&gt;=" &amp; LEFT($AG$3,4)&amp; MID($AG$3,6,1) &amp; RIGHT($AG$3,3),瞬跳!$C:$C,"&lt;=" &amp; LEFT($AH$3,4)&amp; MID($AH$3,6,1) &amp; RIGHT($AH$3,3))</f>
        <v>0</v>
      </c>
      <c r="AB8" s="908" t="s">
        <v>908</v>
      </c>
      <c r="AC8" s="906">
        <f>COUNTIFS(瞬跳!$B:$B,AB8,瞬跳!$C:$C,"&gt;=" &amp; $AG$2,瞬跳!$C:$C,"&lt;=" &amp; $AH$2)+COUNTIFS(瞬跳!$B:$B,AB8,瞬跳!$C:$C,"&gt;=" &amp; LEFT($AG$2,4)&amp; MID($AG$2,6,1) &amp; RIGHT($AG$2,3),瞬跳!$C:$C,"&lt;=" &amp; LEFT($AH$2,4)&amp; MID($AH$2,6,1) &amp; RIGHT($AH$2,3))</f>
        <v>0</v>
      </c>
      <c r="AD8" s="907">
        <f>COUNTIFS(瞬跳!$B:$B,AB8,瞬跳!$C:$C,"&gt;=" &amp; $AG$3,瞬跳!$C:$C,"&lt;=" &amp; $AH$3)+COUNTIFS(瞬跳!$B:$B,AB8,瞬跳!$C:$C,"&gt;=" &amp; LEFT($AG$3,4)&amp; MID($AG$3,6,1) &amp; RIGHT($AG$3,3),瞬跳!$C:$C,"&lt;=" &amp; LEFT($AH$3,4)&amp; MID($AH$3,6,1) &amp; RIGHT($AH$3,3))</f>
        <v>0</v>
      </c>
    </row>
    <row r="9" spans="1:89">
      <c r="A9" s="908" t="s">
        <v>973</v>
      </c>
      <c r="B9" s="906">
        <f>COUNTIFS(瞬跳!$B:$B,A9,瞬跳!$C:$C,"&gt;=" &amp; $AG$2,瞬跳!$C:$C,"&lt;=" &amp; $AH$2)+COUNTIFS(瞬跳!$B:$B,A9,瞬跳!$C:$C,"&gt;=" &amp; LEFT($AG$2,4)&amp; MID($AG$2,6,1) &amp; RIGHT($AG$2,3),瞬跳!$C:$C,"&lt;=" &amp; LEFT($AH$2,4)&amp; MID($AH$2,6,1) &amp; RIGHT($AH$2,3))</f>
        <v>0</v>
      </c>
      <c r="C9" s="907">
        <f>COUNTIFS(瞬跳!$B:$B,A9,瞬跳!$C:$C,"&gt;=" &amp; $AG$3,瞬跳!$C:$C,"&lt;=" &amp; $AH$3)+COUNTIFS(瞬跳!$B:$B,A9,瞬跳!$C:$C,"&gt;=" &amp; LEFT($AG$3,4)&amp; MID($AG$3,6,1) &amp; RIGHT($AG$3,3),瞬跳!$C:$C,"&lt;=" &amp; LEFT($AH$3,4)&amp; MID($AH$3,6,1) &amp; RIGHT($AH$3,3))</f>
        <v>1</v>
      </c>
      <c r="D9" s="908" t="s">
        <v>654</v>
      </c>
      <c r="E9" s="906">
        <f>COUNTIFS(瞬跳!$B:$B,D9,瞬跳!$C:$C,"&gt;=" &amp; $AG$2,瞬跳!$C:$C,"&lt;=" &amp; $AH$2)+COUNTIFS(瞬跳!$B:$B,D9,瞬跳!$C:$C,"&gt;=" &amp; LEFT($AG$2,4)&amp; MID($AG$2,6,1) &amp; RIGHT($AG$2,3),瞬跳!$C:$C,"&lt;=" &amp; LEFT($AH$2,4)&amp; MID($AH$2,6,1) &amp; RIGHT($AH$2,3))</f>
        <v>0</v>
      </c>
      <c r="F9" s="907">
        <f>COUNTIFS(瞬跳!$B:$B,D9,瞬跳!$C:$C,"&gt;=" &amp; $AG$3,瞬跳!$C:$C,"&lt;=" &amp; $AH$3)+COUNTIFS(瞬跳!$B:$B,D9,瞬跳!$C:$C,"&gt;=" &amp; LEFT($AG$3,4)&amp; MID($AG$3,6,1) &amp; RIGHT($AG$3,3),瞬跳!$C:$C,"&lt;=" &amp; LEFT($AH$3,4)&amp; MID($AH$3,6,1) &amp; RIGHT($AH$3,3))</f>
        <v>0</v>
      </c>
      <c r="G9" s="911" t="s">
        <v>862</v>
      </c>
      <c r="H9" s="906">
        <f>COUNTIFS(瞬跳!$B:$B,G9,瞬跳!$C:$C,"&gt;=" &amp; $AG$2,瞬跳!$C:$C,"&lt;=" &amp; $AH$2)+COUNTIFS(瞬跳!$B:$B,G9,瞬跳!$C:$C,"&gt;=" &amp; LEFT($AG$2,4)&amp; MID($AG$2,6,1) &amp; RIGHT($AG$2,3),瞬跳!$C:$C,"&lt;=" &amp; LEFT($AH$2,4)&amp; MID($AH$2,6,1) &amp; RIGHT($AH$2,3))</f>
        <v>0</v>
      </c>
      <c r="I9" s="907">
        <f>COUNTIFS(瞬跳!$B:$B,G9,瞬跳!$C:$C,"&gt;=" &amp; $AG$3,瞬跳!$C:$C,"&lt;=" &amp; $AH$3)+COUNTIFS(瞬跳!$B:$B,G9,瞬跳!$C:$C,"&gt;=" &amp; LEFT($AG$3,4)&amp; MID($AG$3,6,1) &amp; RIGHT($AG$3,3),瞬跳!$C:$C,"&lt;=" &amp; LEFT($AH$3,4)&amp; MID($AH$3,6,1) &amp; RIGHT($AH$3,3))</f>
        <v>0</v>
      </c>
      <c r="J9" s="908" t="s">
        <v>578</v>
      </c>
      <c r="K9" s="906">
        <f>COUNTIFS(瞬跳!$B:$B,J9,瞬跳!$C:$C,"&gt;=" &amp; $AG$2,瞬跳!$C:$C,"&lt;=" &amp; $AH$2)+COUNTIFS(瞬跳!$B:$B,J9,瞬跳!$C:$C,"&gt;=" &amp; LEFT($AG$2,4)&amp; MID($AG$2,6,1) &amp; RIGHT($AG$2,3),瞬跳!$C:$C,"&lt;=" &amp; LEFT($AH$2,4)&amp; MID($AH$2,6,1) &amp; RIGHT($AH$2,3))</f>
        <v>0</v>
      </c>
      <c r="L9" s="907">
        <f>COUNTIFS(瞬跳!$B:$B,J9,瞬跳!$C:$C,"&gt;=" &amp; $AG$3,瞬跳!$C:$C,"&lt;=" &amp; $AH$3)+COUNTIFS(瞬跳!$B:$B,J9,瞬跳!$C:$C,"&gt;=" &amp; LEFT($AG$3,4)&amp; MID($AG$3,6,1) &amp; RIGHT($AG$3,3),瞬跳!$C:$C,"&lt;=" &amp; LEFT($AH$3,4)&amp; MID($AH$3,6,1) &amp; RIGHT($AH$3,3))</f>
        <v>1</v>
      </c>
      <c r="M9" s="908" t="s">
        <v>1219</v>
      </c>
      <c r="N9" s="906">
        <f>COUNTIFS(瞬跳!$B:$B,M9,瞬跳!$C:$C,"&gt;=" &amp; $AG$2,瞬跳!$C:$C,"&lt;=" &amp; $AH$2)+COUNTIFS(瞬跳!$B:$B,M9,瞬跳!$C:$C,"&gt;=" &amp; LEFT($AG$2,4)&amp; MID($AG$2,6,1) &amp; RIGHT($AG$2,3),瞬跳!$C:$C,"&lt;=" &amp; LEFT($AH$2,4)&amp; MID($AH$2,6,1) &amp; RIGHT($AH$2,3))</f>
        <v>0</v>
      </c>
      <c r="O9" s="907">
        <f>COUNTIFS(瞬跳!$B:$B,M9,瞬跳!$C:$C,"&gt;=" &amp; $AG$3,瞬跳!$C:$C,"&lt;=" &amp; $AH$3)+COUNTIFS(瞬跳!$B:$B,M9,瞬跳!$C:$C,"&gt;=" &amp; LEFT($AG$3,4)&amp; MID($AG$3,6,1) &amp; RIGHT($AG$3,3),瞬跳!$C:$C,"&lt;=" &amp; LEFT($AH$3,4)&amp; MID($AH$3,6,1) &amp; RIGHT($AH$3,3))</f>
        <v>0</v>
      </c>
      <c r="P9" s="908" t="s">
        <v>198</v>
      </c>
      <c r="Q9" s="906">
        <f>COUNTIFS(瞬跳!$B:$B,P9,瞬跳!$C:$C,"&gt;=" &amp; $AG$2,瞬跳!$C:$C,"&lt;=" &amp; $AH$2)+COUNTIFS(瞬跳!$B:$B,P9,瞬跳!$C:$C,"&gt;=" &amp; LEFT($AG$2,4)&amp; MID($AG$2,6,1) &amp; RIGHT($AG$2,3),瞬跳!$C:$C,"&lt;=" &amp; LEFT($AH$2,4)&amp; MID($AH$2,6,1) &amp; RIGHT($AH$2,3))</f>
        <v>0</v>
      </c>
      <c r="R9" s="907">
        <f>COUNTIFS(瞬跳!$B:$B,P9,瞬跳!$C:$C,"&gt;=" &amp; $AG$3,瞬跳!$C:$C,"&lt;=" &amp; $AH$3)+COUNTIFS(瞬跳!$B:$B,P9,瞬跳!$C:$C,"&gt;=" &amp; LEFT($AG$3,4)&amp; MID($AG$3,6,1) &amp; RIGHT($AG$3,3),瞬跳!$C:$C,"&lt;=" &amp; LEFT($AH$3,4)&amp; MID($AH$3,6,1) &amp; RIGHT($AH$3,3))</f>
        <v>1</v>
      </c>
      <c r="S9" s="908" t="s">
        <v>184</v>
      </c>
      <c r="T9" s="906">
        <f>COUNTIFS(瞬跳!$B:$B,S9,瞬跳!$C:$C,"&gt;=" &amp; $AG$2,瞬跳!$C:$C,"&lt;=" &amp; $AH$2)+COUNTIFS(瞬跳!$B:$B,S9,瞬跳!$C:$C,"&gt;=" &amp; LEFT($AG$2,4)&amp; MID($AG$2,6,1) &amp; RIGHT($AG$2,3),瞬跳!$C:$C,"&lt;=" &amp; LEFT($AH$2,4)&amp; MID($AH$2,6,1) &amp; RIGHT($AH$2,3))</f>
        <v>0</v>
      </c>
      <c r="U9" s="907">
        <f>COUNTIFS(瞬跳!$B:$B,S9,瞬跳!$C:$C,"&gt;=" &amp; $AG$3,瞬跳!$C:$C,"&lt;=" &amp; $AH$3)+COUNTIFS(瞬跳!$B:$B,S9,瞬跳!$C:$C,"&gt;=" &amp; LEFT($AG$3,4)&amp; MID($AG$3,6,1) &amp; RIGHT($AG$3,3),瞬跳!$C:$C,"&lt;=" &amp; LEFT($AH$3,4)&amp; MID($AH$3,6,1) &amp; RIGHT($AH$3,3))</f>
        <v>0</v>
      </c>
      <c r="V9" s="908" t="s">
        <v>1101</v>
      </c>
      <c r="W9" s="906">
        <f>COUNTIFS(瞬跳!$B:$B,V9,瞬跳!$C:$C,"&gt;=" &amp; $AG$2,瞬跳!$C:$C,"&lt;=" &amp; $AH$2)+COUNTIFS(瞬跳!$B:$B,V9,瞬跳!$C:$C,"&gt;=" &amp; LEFT($AG$2,4)&amp; MID($AG$2,6,1) &amp; RIGHT($AG$2,3),瞬跳!$C:$C,"&lt;=" &amp; LEFT($AH$2,4)&amp; MID($AH$2,6,1) &amp; RIGHT($AH$2,3))</f>
        <v>0</v>
      </c>
      <c r="X9" s="907">
        <f>COUNTIFS(瞬跳!$B:$B,V9,瞬跳!$C:$C,"&gt;=" &amp; $AG$3,瞬跳!$C:$C,"&lt;=" &amp; $AH$3)+COUNTIFS(瞬跳!$B:$B,V9,瞬跳!$C:$C,"&gt;=" &amp; LEFT($AG$3,4)&amp; MID($AG$3,6,1) &amp; RIGHT($AG$3,3),瞬跳!$C:$C,"&lt;=" &amp; LEFT($AH$3,4)&amp; MID($AH$3,6,1) &amp; RIGHT($AH$3,3))</f>
        <v>0</v>
      </c>
      <c r="Y9" s="908" t="s">
        <v>450</v>
      </c>
      <c r="Z9" s="906">
        <f>COUNTIFS(瞬跳!$B:$B,Y9,瞬跳!$C:$C,"&gt;=" &amp; $AG$2,瞬跳!$C:$C,"&lt;=" &amp; $AH$2)+COUNTIFS(瞬跳!$B:$B,Y9,瞬跳!$C:$C,"&gt;=" &amp; LEFT($AG$2,4)&amp; MID($AG$2,6,1) &amp; RIGHT($AG$2,3),瞬跳!$C:$C,"&lt;=" &amp; LEFT($AH$2,4)&amp; MID($AH$2,6,1) &amp; RIGHT($AH$2,3))</f>
        <v>0</v>
      </c>
      <c r="AA9" s="907">
        <f>COUNTIFS(瞬跳!$B:$B,Y9,瞬跳!$C:$C,"&gt;=" &amp; $AG$3,瞬跳!$C:$C,"&lt;=" &amp; $AH$3)+COUNTIFS(瞬跳!$B:$B,Y9,瞬跳!$C:$C,"&gt;=" &amp; LEFT($AG$3,4)&amp; MID($AG$3,6,1) &amp; RIGHT($AG$3,3),瞬跳!$C:$C,"&lt;=" &amp; LEFT($AH$3,4)&amp; MID($AH$3,6,1) &amp; RIGHT($AH$3,3))</f>
        <v>0</v>
      </c>
      <c r="AB9" s="908" t="s">
        <v>909</v>
      </c>
      <c r="AC9" s="906">
        <f>COUNTIFS(瞬跳!$B:$B,AB9,瞬跳!$C:$C,"&gt;=" &amp; $AG$2,瞬跳!$C:$C,"&lt;=" &amp; $AH$2)+COUNTIFS(瞬跳!$B:$B,AB9,瞬跳!$C:$C,"&gt;=" &amp; LEFT($AG$2,4)&amp; MID($AG$2,6,1) &amp; RIGHT($AG$2,3),瞬跳!$C:$C,"&lt;=" &amp; LEFT($AH$2,4)&amp; MID($AH$2,6,1) &amp; RIGHT($AH$2,3))</f>
        <v>0</v>
      </c>
      <c r="AD9" s="907">
        <f>COUNTIFS(瞬跳!$B:$B,AB9,瞬跳!$C:$C,"&gt;=" &amp; $AG$3,瞬跳!$C:$C,"&lt;=" &amp; $AH$3)+COUNTIFS(瞬跳!$B:$B,AB9,瞬跳!$C:$C,"&gt;=" &amp; LEFT($AG$3,4)&amp; MID($AG$3,6,1) &amp; RIGHT($AG$3,3),瞬跳!$C:$C,"&lt;=" &amp; LEFT($AH$3,4)&amp; MID($AH$3,6,1) &amp; RIGHT($AH$3,3))</f>
        <v>0</v>
      </c>
      <c r="AG9" s="869" t="s">
        <v>3574</v>
      </c>
      <c r="AH9" t="s">
        <v>3575</v>
      </c>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row>
    <row r="10" spans="1:89">
      <c r="A10" s="908" t="s">
        <v>974</v>
      </c>
      <c r="B10" s="906">
        <f>COUNTIFS(瞬跳!$B:$B,A10,瞬跳!$C:$C,"&gt;=" &amp; $AG$2,瞬跳!$C:$C,"&lt;=" &amp; $AH$2)+COUNTIFS(瞬跳!$B:$B,A10,瞬跳!$C:$C,"&gt;=" &amp; LEFT($AG$2,4)&amp; MID($AG$2,6,1) &amp; RIGHT($AG$2,3),瞬跳!$C:$C,"&lt;=" &amp; LEFT($AH$2,4)&amp; MID($AH$2,6,1) &amp; RIGHT($AH$2,3))</f>
        <v>0</v>
      </c>
      <c r="C10" s="907">
        <f>COUNTIFS(瞬跳!$B:$B,A10,瞬跳!$C:$C,"&gt;=" &amp; $AG$3,瞬跳!$C:$C,"&lt;=" &amp; $AH$3)+COUNTIFS(瞬跳!$B:$B,A10,瞬跳!$C:$C,"&gt;=" &amp; LEFT($AG$3,4)&amp; MID($AG$3,6,1) &amp; RIGHT($AG$3,3),瞬跳!$C:$C,"&lt;=" &amp; LEFT($AH$3,4)&amp; MID($AH$3,6,1) &amp; RIGHT($AH$3,3))</f>
        <v>1</v>
      </c>
      <c r="D10" s="908" t="s">
        <v>657</v>
      </c>
      <c r="E10" s="906">
        <f>COUNTIFS(瞬跳!$B:$B,D10,瞬跳!$C:$C,"&gt;=" &amp; $AG$2,瞬跳!$C:$C,"&lt;=" &amp; $AH$2)+COUNTIFS(瞬跳!$B:$B,D10,瞬跳!$C:$C,"&gt;=" &amp; LEFT($AG$2,4)&amp; MID($AG$2,6,1) &amp; RIGHT($AG$2,3),瞬跳!$C:$C,"&lt;=" &amp; LEFT($AH$2,4)&amp; MID($AH$2,6,1) &amp; RIGHT($AH$2,3))</f>
        <v>0</v>
      </c>
      <c r="F10" s="907">
        <f>COUNTIFS(瞬跳!$B:$B,D10,瞬跳!$C:$C,"&gt;=" &amp; $AG$3,瞬跳!$C:$C,"&lt;=" &amp; $AH$3)+COUNTIFS(瞬跳!$B:$B,D10,瞬跳!$C:$C,"&gt;=" &amp; LEFT($AG$3,4)&amp; MID($AG$3,6,1) &amp; RIGHT($AG$3,3),瞬跳!$C:$C,"&lt;=" &amp; LEFT($AH$3,4)&amp; MID($AH$3,6,1) &amp; RIGHT($AH$3,3))</f>
        <v>0</v>
      </c>
      <c r="G10" s="909" t="s">
        <v>863</v>
      </c>
      <c r="H10" s="906">
        <f>COUNTIFS(瞬跳!$B:$B,G10,瞬跳!$C:$C,"&gt;=" &amp; $AG$2,瞬跳!$C:$C,"&lt;=" &amp; $AH$2)+COUNTIFS(瞬跳!$B:$B,G10,瞬跳!$C:$C,"&gt;=" &amp; LEFT($AG$2,4)&amp; MID($AG$2,6,1) &amp; RIGHT($AG$2,3),瞬跳!$C:$C,"&lt;=" &amp; LEFT($AH$2,4)&amp; MID($AH$2,6,1) &amp; RIGHT($AH$2,3))</f>
        <v>0</v>
      </c>
      <c r="I10" s="907">
        <f>COUNTIFS(瞬跳!$B:$B,G10,瞬跳!$C:$C,"&gt;=" &amp; $AG$3,瞬跳!$C:$C,"&lt;=" &amp; $AH$3)+COUNTIFS(瞬跳!$B:$B,G10,瞬跳!$C:$C,"&gt;=" &amp; LEFT($AG$3,4)&amp; MID($AG$3,6,1) &amp; RIGHT($AG$3,3),瞬跳!$C:$C,"&lt;=" &amp; LEFT($AH$3,4)&amp; MID($AH$3,6,1) &amp; RIGHT($AH$3,3))</f>
        <v>0</v>
      </c>
      <c r="J10" s="908" t="s">
        <v>274</v>
      </c>
      <c r="K10" s="906">
        <f>COUNTIFS(瞬跳!$B:$B,J10,瞬跳!$C:$C,"&gt;=" &amp; $AG$2,瞬跳!$C:$C,"&lt;=" &amp; $AH$2)+COUNTIFS(瞬跳!$B:$B,J10,瞬跳!$C:$C,"&gt;=" &amp; LEFT($AG$2,4)&amp; MID($AG$2,6,1) &amp; RIGHT($AG$2,3),瞬跳!$C:$C,"&lt;=" &amp; LEFT($AH$2,4)&amp; MID($AH$2,6,1) &amp; RIGHT($AH$2,3))</f>
        <v>1</v>
      </c>
      <c r="L10" s="907">
        <f>COUNTIFS(瞬跳!$B:$B,J10,瞬跳!$C:$C,"&gt;=" &amp; $AG$3,瞬跳!$C:$C,"&lt;=" &amp; $AH$3)+COUNTIFS(瞬跳!$B:$B,J10,瞬跳!$C:$C,"&gt;=" &amp; LEFT($AG$3,4)&amp; MID($AG$3,6,1) &amp; RIGHT($AG$3,3),瞬跳!$C:$C,"&lt;=" &amp; LEFT($AH$3,4)&amp; MID($AH$3,6,1) &amp; RIGHT($AH$3,3))</f>
        <v>1</v>
      </c>
      <c r="M10" s="908" t="s">
        <v>310</v>
      </c>
      <c r="N10" s="906">
        <f>COUNTIFS(瞬跳!$B:$B,M10,瞬跳!$C:$C,"&gt;=" &amp; $AG$2,瞬跳!$C:$C,"&lt;=" &amp; $AH$2)+COUNTIFS(瞬跳!$B:$B,M10,瞬跳!$C:$C,"&gt;=" &amp; LEFT($AG$2,4)&amp; MID($AG$2,6,1) &amp; RIGHT($AG$2,3),瞬跳!$C:$C,"&lt;=" &amp; LEFT($AH$2,4)&amp; MID($AH$2,6,1) &amp; RIGHT($AH$2,3))</f>
        <v>0</v>
      </c>
      <c r="O10" s="907">
        <f>COUNTIFS(瞬跳!$B:$B,M10,瞬跳!$C:$C,"&gt;=" &amp; $AG$3,瞬跳!$C:$C,"&lt;=" &amp; $AH$3)+COUNTIFS(瞬跳!$B:$B,M10,瞬跳!$C:$C,"&gt;=" &amp; LEFT($AG$3,4)&amp; MID($AG$3,6,1) &amp; RIGHT($AG$3,3),瞬跳!$C:$C,"&lt;=" &amp; LEFT($AH$3,4)&amp; MID($AH$3,6,1) &amp; RIGHT($AH$3,3))</f>
        <v>0</v>
      </c>
      <c r="P10" s="908" t="s">
        <v>200</v>
      </c>
      <c r="Q10" s="906">
        <f>COUNTIFS(瞬跳!$B:$B,P10,瞬跳!$C:$C,"&gt;=" &amp; $AG$2,瞬跳!$C:$C,"&lt;=" &amp; $AH$2)+COUNTIFS(瞬跳!$B:$B,P10,瞬跳!$C:$C,"&gt;=" &amp; LEFT($AG$2,4)&amp; MID($AG$2,6,1) &amp; RIGHT($AG$2,3),瞬跳!$C:$C,"&lt;=" &amp; LEFT($AH$2,4)&amp; MID($AH$2,6,1) &amp; RIGHT($AH$2,3))</f>
        <v>0</v>
      </c>
      <c r="R10" s="907">
        <f>COUNTIFS(瞬跳!$B:$B,P10,瞬跳!$C:$C,"&gt;=" &amp; $AG$3,瞬跳!$C:$C,"&lt;=" &amp; $AH$3)+COUNTIFS(瞬跳!$B:$B,P10,瞬跳!$C:$C,"&gt;=" &amp; LEFT($AG$3,4)&amp; MID($AG$3,6,1) &amp; RIGHT($AG$3,3),瞬跳!$C:$C,"&lt;=" &amp; LEFT($AH$3,4)&amp; MID($AH$3,6,1) &amp; RIGHT($AH$3,3))</f>
        <v>0</v>
      </c>
      <c r="S10" s="908" t="s">
        <v>289</v>
      </c>
      <c r="T10" s="906">
        <f>COUNTIFS(瞬跳!$B:$B,S10,瞬跳!$C:$C,"&gt;=" &amp; $AG$2,瞬跳!$C:$C,"&lt;=" &amp; $AH$2)+COUNTIFS(瞬跳!$B:$B,S10,瞬跳!$C:$C,"&gt;=" &amp; LEFT($AG$2,4)&amp; MID($AG$2,6,1) &amp; RIGHT($AG$2,3),瞬跳!$C:$C,"&lt;=" &amp; LEFT($AH$2,4)&amp; MID($AH$2,6,1) &amp; RIGHT($AH$2,3))</f>
        <v>0</v>
      </c>
      <c r="U10" s="907">
        <f>COUNTIFS(瞬跳!$B:$B,S10,瞬跳!$C:$C,"&gt;=" &amp; $AG$3,瞬跳!$C:$C,"&lt;=" &amp; $AH$3)+COUNTIFS(瞬跳!$B:$B,S10,瞬跳!$C:$C,"&gt;=" &amp; LEFT($AG$3,4)&amp; MID($AG$3,6,1) &amp; RIGHT($AG$3,3),瞬跳!$C:$C,"&lt;=" &amp; LEFT($AH$3,4)&amp; MID($AH$3,6,1) &amp; RIGHT($AH$3,3))</f>
        <v>0</v>
      </c>
      <c r="V10" s="908" t="s">
        <v>1102</v>
      </c>
      <c r="W10" s="906">
        <f>COUNTIFS(瞬跳!$B:$B,V10,瞬跳!$C:$C,"&gt;=" &amp; $AG$2,瞬跳!$C:$C,"&lt;=" &amp; $AH$2)+COUNTIFS(瞬跳!$B:$B,V10,瞬跳!$C:$C,"&gt;=" &amp; LEFT($AG$2,4)&amp; MID($AG$2,6,1) &amp; RIGHT($AG$2,3),瞬跳!$C:$C,"&lt;=" &amp; LEFT($AH$2,4)&amp; MID($AH$2,6,1) &amp; RIGHT($AH$2,3))</f>
        <v>1</v>
      </c>
      <c r="X10" s="907">
        <f>COUNTIFS(瞬跳!$B:$B,V10,瞬跳!$C:$C,"&gt;=" &amp; $AG$3,瞬跳!$C:$C,"&lt;=" &amp; $AH$3)+COUNTIFS(瞬跳!$B:$B,V10,瞬跳!$C:$C,"&gt;=" &amp; LEFT($AG$3,4)&amp; MID($AG$3,6,1) &amp; RIGHT($AG$3,3),瞬跳!$C:$C,"&lt;=" &amp; LEFT($AH$3,4)&amp; MID($AH$3,6,1) &amp; RIGHT($AH$3,3))</f>
        <v>1</v>
      </c>
      <c r="Y10" s="908" t="s">
        <v>456</v>
      </c>
      <c r="Z10" s="906">
        <f>COUNTIFS(瞬跳!$B:$B,Y10,瞬跳!$C:$C,"&gt;=" &amp; $AG$2,瞬跳!$C:$C,"&lt;=" &amp; $AH$2)+COUNTIFS(瞬跳!$B:$B,Y10,瞬跳!$C:$C,"&gt;=" &amp; LEFT($AG$2,4)&amp; MID($AG$2,6,1) &amp; RIGHT($AG$2,3),瞬跳!$C:$C,"&lt;=" &amp; LEFT($AH$2,4)&amp; MID($AH$2,6,1) &amp; RIGHT($AH$2,3))</f>
        <v>0</v>
      </c>
      <c r="AA10" s="907">
        <f>COUNTIFS(瞬跳!$B:$B,Y10,瞬跳!$C:$C,"&gt;=" &amp; $AG$3,瞬跳!$C:$C,"&lt;=" &amp; $AH$3)+COUNTIFS(瞬跳!$B:$B,Y10,瞬跳!$C:$C,"&gt;=" &amp; LEFT($AG$3,4)&amp; MID($AG$3,6,1) &amp; RIGHT($AG$3,3),瞬跳!$C:$C,"&lt;=" &amp; LEFT($AH$3,4)&amp; MID($AH$3,6,1) &amp; RIGHT($AH$3,3))</f>
        <v>0</v>
      </c>
      <c r="AB10" s="908" t="s">
        <v>911</v>
      </c>
      <c r="AC10" s="906">
        <f>COUNTIFS(瞬跳!$B:$B,AB10,瞬跳!$C:$C,"&gt;=" &amp; $AG$2,瞬跳!$C:$C,"&lt;=" &amp; $AH$2)+COUNTIFS(瞬跳!$B:$B,AB10,瞬跳!$C:$C,"&gt;=" &amp; LEFT($AG$2,4)&amp; MID($AG$2,6,1) &amp; RIGHT($AG$2,3),瞬跳!$C:$C,"&lt;=" &amp; LEFT($AH$2,4)&amp; MID($AH$2,6,1) &amp; RIGHT($AH$2,3))</f>
        <v>0</v>
      </c>
      <c r="AD10" s="907">
        <f>COUNTIFS(瞬跳!$B:$B,AB10,瞬跳!$C:$C,"&gt;=" &amp; $AG$3,瞬跳!$C:$C,"&lt;=" &amp; $AH$3)+COUNTIFS(瞬跳!$B:$B,AB10,瞬跳!$C:$C,"&gt;=" &amp; LEFT($AG$3,4)&amp; MID($AG$3,6,1) &amp; RIGHT($AG$3,3),瞬跳!$C:$C,"&lt;=" &amp; LEFT($AH$3,4)&amp; MID($AH$3,6,1) &amp; RIGHT($AH$3,3))</f>
        <v>0</v>
      </c>
      <c r="AG10" s="973" t="s">
        <v>1196</v>
      </c>
      <c r="AH10" s="870">
        <v>4</v>
      </c>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row>
    <row r="11" spans="1:89">
      <c r="A11" s="908" t="s">
        <v>975</v>
      </c>
      <c r="B11" s="906">
        <f>COUNTIFS(瞬跳!$B:$B,A11,瞬跳!$C:$C,"&gt;=" &amp; $AG$2,瞬跳!$C:$C,"&lt;=" &amp; $AH$2)+COUNTIFS(瞬跳!$B:$B,A11,瞬跳!$C:$C,"&gt;=" &amp; LEFT($AG$2,4)&amp; MID($AG$2,6,1) &amp; RIGHT($AG$2,3),瞬跳!$C:$C,"&lt;=" &amp; LEFT($AH$2,4)&amp; MID($AH$2,6,1) &amp; RIGHT($AH$2,3))</f>
        <v>0</v>
      </c>
      <c r="C11" s="907">
        <f>COUNTIFS(瞬跳!$B:$B,A11,瞬跳!$C:$C,"&gt;=" &amp; $AG$3,瞬跳!$C:$C,"&lt;=" &amp; $AH$3)+COUNTIFS(瞬跳!$B:$B,A11,瞬跳!$C:$C,"&gt;=" &amp; LEFT($AG$3,4)&amp; MID($AG$3,6,1) &amp; RIGHT($AG$3,3),瞬跳!$C:$C,"&lt;=" &amp; LEFT($AH$3,4)&amp; MID($AH$3,6,1) &amp; RIGHT($AH$3,3))</f>
        <v>0</v>
      </c>
      <c r="D11" s="908" t="s">
        <v>660</v>
      </c>
      <c r="E11" s="906">
        <f>COUNTIFS(瞬跳!$B:$B,D11,瞬跳!$C:$C,"&gt;=" &amp; $AG$2,瞬跳!$C:$C,"&lt;=" &amp; $AH$2)+COUNTIFS(瞬跳!$B:$B,D11,瞬跳!$C:$C,"&gt;=" &amp; LEFT($AG$2,4)&amp; MID($AG$2,6,1) &amp; RIGHT($AG$2,3),瞬跳!$C:$C,"&lt;=" &amp; LEFT($AH$2,4)&amp; MID($AH$2,6,1) &amp; RIGHT($AH$2,3))</f>
        <v>0</v>
      </c>
      <c r="F11" s="907">
        <f>COUNTIFS(瞬跳!$B:$B,D11,瞬跳!$C:$C,"&gt;=" &amp; $AG$3,瞬跳!$C:$C,"&lt;=" &amp; $AH$3)+COUNTIFS(瞬跳!$B:$B,D11,瞬跳!$C:$C,"&gt;=" &amp; LEFT($AG$3,4)&amp; MID($AG$3,6,1) &amp; RIGHT($AG$3,3),瞬跳!$C:$C,"&lt;=" &amp; LEFT($AH$3,4)&amp; MID($AH$3,6,1) &amp; RIGHT($AH$3,3))</f>
        <v>0</v>
      </c>
      <c r="G11" s="909" t="s">
        <v>1313</v>
      </c>
      <c r="H11" s="906">
        <f>COUNTIFS(瞬跳!$B:$B,G11,瞬跳!$C:$C,"&gt;=" &amp; $AG$2,瞬跳!$C:$C,"&lt;=" &amp; $AH$2)+COUNTIFS(瞬跳!$B:$B,G11,瞬跳!$C:$C,"&gt;=" &amp; LEFT($AG$2,4)&amp; MID($AG$2,6,1) &amp; RIGHT($AG$2,3),瞬跳!$C:$C,"&lt;=" &amp; LEFT($AH$2,4)&amp; MID($AH$2,6,1) &amp; RIGHT($AH$2,3))</f>
        <v>0</v>
      </c>
      <c r="I11" s="907">
        <f>COUNTIFS(瞬跳!$B:$B,G11,瞬跳!$C:$C,"&gt;=" &amp; $AG$3,瞬跳!$C:$C,"&lt;=" &amp; $AH$3)+COUNTIFS(瞬跳!$B:$B,G11,瞬跳!$C:$C,"&gt;=" &amp; LEFT($AG$3,4)&amp; MID($AG$3,6,1) &amp; RIGHT($AG$3,3),瞬跳!$C:$C,"&lt;=" &amp; LEFT($AH$3,4)&amp; MID($AH$3,6,1) &amp; RIGHT($AH$3,3))</f>
        <v>0</v>
      </c>
      <c r="J11" s="908" t="s">
        <v>277</v>
      </c>
      <c r="K11" s="906">
        <f>COUNTIFS(瞬跳!$B:$B,J11,瞬跳!$C:$C,"&gt;=" &amp; $AG$2,瞬跳!$C:$C,"&lt;=" &amp; $AH$2)+COUNTIFS(瞬跳!$B:$B,J11,瞬跳!$C:$C,"&gt;=" &amp; LEFT($AG$2,4)&amp; MID($AG$2,6,1) &amp; RIGHT($AG$2,3),瞬跳!$C:$C,"&lt;=" &amp; LEFT($AH$2,4)&amp; MID($AH$2,6,1) &amp; RIGHT($AH$2,3))</f>
        <v>1</v>
      </c>
      <c r="L11" s="907">
        <f>COUNTIFS(瞬跳!$B:$B,J11,瞬跳!$C:$C,"&gt;=" &amp; $AG$3,瞬跳!$C:$C,"&lt;=" &amp; $AH$3)+COUNTIFS(瞬跳!$B:$B,J11,瞬跳!$C:$C,"&gt;=" &amp; LEFT($AG$3,4)&amp; MID($AG$3,6,1) &amp; RIGHT($AG$3,3),瞬跳!$C:$C,"&lt;=" &amp; LEFT($AH$3,4)&amp; MID($AH$3,6,1) &amp; RIGHT($AH$3,3))</f>
        <v>2</v>
      </c>
      <c r="M11" s="908" t="s">
        <v>1128</v>
      </c>
      <c r="N11" s="906">
        <f>COUNTIFS(瞬跳!$B:$B,M11,瞬跳!$C:$C,"&gt;=" &amp; $AG$2,瞬跳!$C:$C,"&lt;=" &amp; $AH$2)+COUNTIFS(瞬跳!$B:$B,M11,瞬跳!$C:$C,"&gt;=" &amp; LEFT($AG$2,4)&amp; MID($AG$2,6,1) &amp; RIGHT($AG$2,3),瞬跳!$C:$C,"&lt;=" &amp; LEFT($AH$2,4)&amp; MID($AH$2,6,1) &amp; RIGHT($AH$2,3))</f>
        <v>0</v>
      </c>
      <c r="O11" s="907">
        <f>COUNTIFS(瞬跳!$B:$B,M11,瞬跳!$C:$C,"&gt;=" &amp; $AG$3,瞬跳!$C:$C,"&lt;=" &amp; $AH$3)+COUNTIFS(瞬跳!$B:$B,M11,瞬跳!$C:$C,"&gt;=" &amp; LEFT($AG$3,4)&amp; MID($AG$3,6,1) &amp; RIGHT($AG$3,3),瞬跳!$C:$C,"&lt;=" &amp; LEFT($AH$3,4)&amp; MID($AH$3,6,1) &amp; RIGHT($AH$3,3))</f>
        <v>0</v>
      </c>
      <c r="P11" s="908" t="s">
        <v>202</v>
      </c>
      <c r="Q11" s="906">
        <f>COUNTIFS(瞬跳!$B:$B,P11,瞬跳!$C:$C,"&gt;=" &amp; $AG$2,瞬跳!$C:$C,"&lt;=" &amp; $AH$2)+COUNTIFS(瞬跳!$B:$B,P11,瞬跳!$C:$C,"&gt;=" &amp; LEFT($AG$2,4)&amp; MID($AG$2,6,1) &amp; RIGHT($AG$2,3),瞬跳!$C:$C,"&lt;=" &amp; LEFT($AH$2,4)&amp; MID($AH$2,6,1) &amp; RIGHT($AH$2,3))</f>
        <v>0</v>
      </c>
      <c r="R11" s="907">
        <f>COUNTIFS(瞬跳!$B:$B,P11,瞬跳!$C:$C,"&gt;=" &amp; $AG$3,瞬跳!$C:$C,"&lt;=" &amp; $AH$3)+COUNTIFS(瞬跳!$B:$B,P11,瞬跳!$C:$C,"&gt;=" &amp; LEFT($AG$3,4)&amp; MID($AG$3,6,1) &amp; RIGHT($AG$3,3),瞬跳!$C:$C,"&lt;=" &amp; LEFT($AH$3,4)&amp; MID($AH$3,6,1) &amp; RIGHT($AH$3,3))</f>
        <v>0</v>
      </c>
      <c r="S11" s="908" t="s">
        <v>290</v>
      </c>
      <c r="T11" s="906">
        <f>COUNTIFS(瞬跳!$B:$B,S11,瞬跳!$C:$C,"&gt;=" &amp; $AG$2,瞬跳!$C:$C,"&lt;=" &amp; $AH$2)+COUNTIFS(瞬跳!$B:$B,S11,瞬跳!$C:$C,"&gt;=" &amp; LEFT($AG$2,4)&amp; MID($AG$2,6,1) &amp; RIGHT($AG$2,3),瞬跳!$C:$C,"&lt;=" &amp; LEFT($AH$2,4)&amp; MID($AH$2,6,1) &amp; RIGHT($AH$2,3))</f>
        <v>0</v>
      </c>
      <c r="U11" s="907">
        <f>COUNTIFS(瞬跳!$B:$B,S11,瞬跳!$C:$C,"&gt;=" &amp; $AG$3,瞬跳!$C:$C,"&lt;=" &amp; $AH$3)+COUNTIFS(瞬跳!$B:$B,S11,瞬跳!$C:$C,"&gt;=" &amp; LEFT($AG$3,4)&amp; MID($AG$3,6,1) &amp; RIGHT($AG$3,3),瞬跳!$C:$C,"&lt;=" &amp; LEFT($AH$3,4)&amp; MID($AH$3,6,1) &amp; RIGHT($AH$3,3))</f>
        <v>1</v>
      </c>
      <c r="V11" s="908" t="s">
        <v>1104</v>
      </c>
      <c r="W11" s="906">
        <f>COUNTIFS(瞬跳!$B:$B,V11,瞬跳!$C:$C,"&gt;=" &amp; $AG$2,瞬跳!$C:$C,"&lt;=" &amp; $AH$2)+COUNTIFS(瞬跳!$B:$B,V11,瞬跳!$C:$C,"&gt;=" &amp; LEFT($AG$2,4)&amp; MID($AG$2,6,1) &amp; RIGHT($AG$2,3),瞬跳!$C:$C,"&lt;=" &amp; LEFT($AH$2,4)&amp; MID($AH$2,6,1) &amp; RIGHT($AH$2,3))</f>
        <v>0</v>
      </c>
      <c r="X11" s="907">
        <f>COUNTIFS(瞬跳!$B:$B,V11,瞬跳!$C:$C,"&gt;=" &amp; $AG$3,瞬跳!$C:$C,"&lt;=" &amp; $AH$3)+COUNTIFS(瞬跳!$B:$B,V11,瞬跳!$C:$C,"&gt;=" &amp; LEFT($AG$3,4)&amp; MID($AG$3,6,1) &amp; RIGHT($AG$3,3),瞬跳!$C:$C,"&lt;=" &amp; LEFT($AH$3,4)&amp; MID($AH$3,6,1) &amp; RIGHT($AH$3,3))</f>
        <v>0</v>
      </c>
      <c r="Y11" s="908" t="s">
        <v>458</v>
      </c>
      <c r="Z11" s="906">
        <f>COUNTIFS(瞬跳!$B:$B,Y11,瞬跳!$C:$C,"&gt;=" &amp; $AG$2,瞬跳!$C:$C,"&lt;=" &amp; $AH$2)+COUNTIFS(瞬跳!$B:$B,Y11,瞬跳!$C:$C,"&gt;=" &amp; LEFT($AG$2,4)&amp; MID($AG$2,6,1) &amp; RIGHT($AG$2,3),瞬跳!$C:$C,"&lt;=" &amp; LEFT($AH$2,4)&amp; MID($AH$2,6,1) &amp; RIGHT($AH$2,3))</f>
        <v>0</v>
      </c>
      <c r="AA11" s="907">
        <f>COUNTIFS(瞬跳!$B:$B,Y11,瞬跳!$C:$C,"&gt;=" &amp; $AG$3,瞬跳!$C:$C,"&lt;=" &amp; $AH$3)+COUNTIFS(瞬跳!$B:$B,Y11,瞬跳!$C:$C,"&gt;=" &amp; LEFT($AG$3,4)&amp; MID($AG$3,6,1) &amp; RIGHT($AG$3,3),瞬跳!$C:$C,"&lt;=" &amp; LEFT($AH$3,4)&amp; MID($AH$3,6,1) &amp; RIGHT($AH$3,3))</f>
        <v>0</v>
      </c>
      <c r="AB11" s="908" t="s">
        <v>913</v>
      </c>
      <c r="AC11" s="906">
        <f>COUNTIFS(瞬跳!$B:$B,AB11,瞬跳!$C:$C,"&gt;=" &amp; $AG$2,瞬跳!$C:$C,"&lt;=" &amp; $AH$2)+COUNTIFS(瞬跳!$B:$B,AB11,瞬跳!$C:$C,"&gt;=" &amp; LEFT($AG$2,4)&amp; MID($AG$2,6,1) &amp; RIGHT($AG$2,3),瞬跳!$C:$C,"&lt;=" &amp; LEFT($AH$2,4)&amp; MID($AH$2,6,1) &amp; RIGHT($AH$2,3))</f>
        <v>0</v>
      </c>
      <c r="AD11" s="907">
        <f>COUNTIFS(瞬跳!$B:$B,AB11,瞬跳!$C:$C,"&gt;=" &amp; $AG$3,瞬跳!$C:$C,"&lt;=" &amp; $AH$3)+COUNTIFS(瞬跳!$B:$B,AB11,瞬跳!$C:$C,"&gt;=" &amp; LEFT($AG$3,4)&amp; MID($AG$3,6,1) &amp; RIGHT($AG$3,3),瞬跳!$C:$C,"&lt;=" &amp; LEFT($AH$3,4)&amp; MID($AH$3,6,1) &amp; RIGHT($AH$3,3))</f>
        <v>1</v>
      </c>
      <c r="AG11" s="973" t="s">
        <v>3392</v>
      </c>
      <c r="AH11" s="870">
        <v>1</v>
      </c>
      <c r="AI11"/>
    </row>
    <row r="12" spans="1:89">
      <c r="A12" s="908" t="s">
        <v>976</v>
      </c>
      <c r="B12" s="906">
        <f>COUNTIFS(瞬跳!$B:$B,A12,瞬跳!$C:$C,"&gt;=" &amp; $AG$2,瞬跳!$C:$C,"&lt;=" &amp; $AH$2)+COUNTIFS(瞬跳!$B:$B,A12,瞬跳!$C:$C,"&gt;=" &amp; LEFT($AG$2,4)&amp; MID($AG$2,6,1) &amp; RIGHT($AG$2,3),瞬跳!$C:$C,"&lt;=" &amp; LEFT($AH$2,4)&amp; MID($AH$2,6,1) &amp; RIGHT($AH$2,3))</f>
        <v>0</v>
      </c>
      <c r="C12" s="907">
        <f>COUNTIFS(瞬跳!$B:$B,A12,瞬跳!$C:$C,"&gt;=" &amp; $AG$3,瞬跳!$C:$C,"&lt;=" &amp; $AH$3)+COUNTIFS(瞬跳!$B:$B,A12,瞬跳!$C:$C,"&gt;=" &amp; LEFT($AG$3,4)&amp; MID($AG$3,6,1) &amp; RIGHT($AG$3,3),瞬跳!$C:$C,"&lt;=" &amp; LEFT($AH$3,4)&amp; MID($AH$3,6,1) &amp; RIGHT($AH$3,3))</f>
        <v>0</v>
      </c>
      <c r="D12" s="908" t="s">
        <v>1243</v>
      </c>
      <c r="E12" s="906">
        <f>COUNTIFS(瞬跳!$B:$B,D12,瞬跳!$C:$C,"&gt;=" &amp; $AG$2,瞬跳!$C:$C,"&lt;=" &amp; $AH$2)+COUNTIFS(瞬跳!$B:$B,D12,瞬跳!$C:$C,"&gt;=" &amp; LEFT($AG$2,4)&amp; MID($AG$2,6,1) &amp; RIGHT($AG$2,3),瞬跳!$C:$C,"&lt;=" &amp; LEFT($AH$2,4)&amp; MID($AH$2,6,1) &amp; RIGHT($AH$2,3))</f>
        <v>0</v>
      </c>
      <c r="F12" s="907">
        <f>COUNTIFS(瞬跳!$B:$B,D12,瞬跳!$C:$C,"&gt;=" &amp; $AG$3,瞬跳!$C:$C,"&lt;=" &amp; $AH$3)+COUNTIFS(瞬跳!$B:$B,D12,瞬跳!$C:$C,"&gt;=" &amp; LEFT($AG$3,4)&amp; MID($AG$3,6,1) &amp; RIGHT($AG$3,3),瞬跳!$C:$C,"&lt;=" &amp; LEFT($AH$3,4)&amp; MID($AH$3,6,1) &amp; RIGHT($AH$3,3))</f>
        <v>0</v>
      </c>
      <c r="G12" s="909" t="s">
        <v>1314</v>
      </c>
      <c r="H12" s="906">
        <f>COUNTIFS(瞬跳!$B:$B,G12,瞬跳!$C:$C,"&gt;=" &amp; $AG$2,瞬跳!$C:$C,"&lt;=" &amp; $AH$2)+COUNTIFS(瞬跳!$B:$B,G12,瞬跳!$C:$C,"&gt;=" &amp; LEFT($AG$2,4)&amp; MID($AG$2,6,1) &amp; RIGHT($AG$2,3),瞬跳!$C:$C,"&lt;=" &amp; LEFT($AH$2,4)&amp; MID($AH$2,6,1) &amp; RIGHT($AH$2,3))</f>
        <v>0</v>
      </c>
      <c r="I12" s="907">
        <f>COUNTIFS(瞬跳!$B:$B,G12,瞬跳!$C:$C,"&gt;=" &amp; $AG$3,瞬跳!$C:$C,"&lt;=" &amp; $AH$3)+COUNTIFS(瞬跳!$B:$B,G12,瞬跳!$C:$C,"&gt;=" &amp; LEFT($AG$3,4)&amp; MID($AG$3,6,1) &amp; RIGHT($AG$3,3),瞬跳!$C:$C,"&lt;=" &amp; LEFT($AH$3,4)&amp; MID($AH$3,6,1) &amp; RIGHT($AH$3,3))</f>
        <v>0</v>
      </c>
      <c r="J12" s="910" t="s">
        <v>279</v>
      </c>
      <c r="K12" s="906">
        <f>COUNTIFS(瞬跳!$B:$B,J12,瞬跳!$C:$C,"&gt;=" &amp; $AG$2,瞬跳!$C:$C,"&lt;=" &amp; $AH$2)+COUNTIFS(瞬跳!$B:$B,J12,瞬跳!$C:$C,"&gt;=" &amp; LEFT($AG$2,4)&amp; MID($AG$2,6,1) &amp; RIGHT($AG$2,3),瞬跳!$C:$C,"&lt;=" &amp; LEFT($AH$2,4)&amp; MID($AH$2,6,1) &amp; RIGHT($AH$2,3))</f>
        <v>0</v>
      </c>
      <c r="L12" s="907">
        <f>COUNTIFS(瞬跳!$B:$B,J12,瞬跳!$C:$C,"&gt;=" &amp; $AG$3,瞬跳!$C:$C,"&lt;=" &amp; $AH$3)+COUNTIFS(瞬跳!$B:$B,J12,瞬跳!$C:$C,"&gt;=" &amp; LEFT($AG$3,4)&amp; MID($AG$3,6,1) &amp; RIGHT($AG$3,3),瞬跳!$C:$C,"&lt;=" &amp; LEFT($AH$3,4)&amp; MID($AH$3,6,1) &amp; RIGHT($AH$3,3))</f>
        <v>1</v>
      </c>
      <c r="M12" s="910" t="s">
        <v>1130</v>
      </c>
      <c r="N12" s="906">
        <f>COUNTIFS(瞬跳!$B:$B,M12,瞬跳!$C:$C,"&gt;=" &amp; $AG$2,瞬跳!$C:$C,"&lt;=" &amp; $AH$2)+COUNTIFS(瞬跳!$B:$B,M12,瞬跳!$C:$C,"&gt;=" &amp; LEFT($AG$2,4)&amp; MID($AG$2,6,1) &amp; RIGHT($AG$2,3),瞬跳!$C:$C,"&lt;=" &amp; LEFT($AH$2,4)&amp; MID($AH$2,6,1) &amp; RIGHT($AH$2,3))</f>
        <v>3</v>
      </c>
      <c r="O12" s="907">
        <f>COUNTIFS(瞬跳!$B:$B,M12,瞬跳!$C:$C,"&gt;=" &amp; $AG$3,瞬跳!$C:$C,"&lt;=" &amp; $AH$3)+COUNTIFS(瞬跳!$B:$B,M12,瞬跳!$C:$C,"&gt;=" &amp; LEFT($AG$3,4)&amp; MID($AG$3,6,1) &amp; RIGHT($AG$3,3),瞬跳!$C:$C,"&lt;=" &amp; LEFT($AH$3,4)&amp; MID($AH$3,6,1) &amp; RIGHT($AH$3,3))</f>
        <v>5</v>
      </c>
      <c r="P12" s="908" t="s">
        <v>747</v>
      </c>
      <c r="Q12" s="906">
        <f>COUNTIFS(瞬跳!$B:$B,P12,瞬跳!$C:$C,"&gt;=" &amp; $AG$2,瞬跳!$C:$C,"&lt;=" &amp; $AH$2)+COUNTIFS(瞬跳!$B:$B,P12,瞬跳!$C:$C,"&gt;=" &amp; LEFT($AG$2,4)&amp; MID($AG$2,6,1) &amp; RIGHT($AG$2,3),瞬跳!$C:$C,"&lt;=" &amp; LEFT($AH$2,4)&amp; MID($AH$2,6,1) &amp; RIGHT($AH$2,3))</f>
        <v>0</v>
      </c>
      <c r="R12" s="907">
        <f>COUNTIFS(瞬跳!$B:$B,P12,瞬跳!$C:$C,"&gt;=" &amp; $AG$3,瞬跳!$C:$C,"&lt;=" &amp; $AH$3)+COUNTIFS(瞬跳!$B:$B,P12,瞬跳!$C:$C,"&gt;=" &amp; LEFT($AG$3,4)&amp; MID($AG$3,6,1) &amp; RIGHT($AG$3,3),瞬跳!$C:$C,"&lt;=" &amp; LEFT($AH$3,4)&amp; MID($AH$3,6,1) &amp; RIGHT($AH$3,3))</f>
        <v>1</v>
      </c>
      <c r="S12" s="908" t="s">
        <v>1538</v>
      </c>
      <c r="T12" s="906">
        <f>COUNTIFS(瞬跳!$B:$B,S12,瞬跳!$C:$C,"&gt;=" &amp; $AG$2,瞬跳!$C:$C,"&lt;=" &amp; $AH$2)+COUNTIFS(瞬跳!$B:$B,S12,瞬跳!$C:$C,"&gt;=" &amp; LEFT($AG$2,4)&amp; MID($AG$2,6,1) &amp; RIGHT($AG$2,3),瞬跳!$C:$C,"&lt;=" &amp; LEFT($AH$2,4)&amp; MID($AH$2,6,1) &amp; RIGHT($AH$2,3))</f>
        <v>0</v>
      </c>
      <c r="U12" s="907">
        <f>COUNTIFS(瞬跳!$B:$B,S12,瞬跳!$C:$C,"&gt;=" &amp; $AG$3,瞬跳!$C:$C,"&lt;=" &amp; $AH$3)+COUNTIFS(瞬跳!$B:$B,S12,瞬跳!$C:$C,"&gt;=" &amp; LEFT($AG$3,4)&amp; MID($AG$3,6,1) &amp; RIGHT($AG$3,3),瞬跳!$C:$C,"&lt;=" &amp; LEFT($AH$3,4)&amp; MID($AH$3,6,1) &amp; RIGHT($AH$3,3))</f>
        <v>0</v>
      </c>
      <c r="V12" s="908" t="s">
        <v>1106</v>
      </c>
      <c r="W12" s="906">
        <f>COUNTIFS(瞬跳!$B:$B,V12,瞬跳!$C:$C,"&gt;=" &amp; $AG$2,瞬跳!$C:$C,"&lt;=" &amp; $AH$2)+COUNTIFS(瞬跳!$B:$B,V12,瞬跳!$C:$C,"&gt;=" &amp; LEFT($AG$2,4)&amp; MID($AG$2,6,1) &amp; RIGHT($AG$2,3),瞬跳!$C:$C,"&lt;=" &amp; LEFT($AH$2,4)&amp; MID($AH$2,6,1) &amp; RIGHT($AH$2,3))</f>
        <v>0</v>
      </c>
      <c r="X12" s="907">
        <f>COUNTIFS(瞬跳!$B:$B,V12,瞬跳!$C:$C,"&gt;=" &amp; $AG$3,瞬跳!$C:$C,"&lt;=" &amp; $AH$3)+COUNTIFS(瞬跳!$B:$B,V12,瞬跳!$C:$C,"&gt;=" &amp; LEFT($AG$3,4)&amp; MID($AG$3,6,1) &amp; RIGHT($AG$3,3),瞬跳!$C:$C,"&lt;=" &amp; LEFT($AH$3,4)&amp; MID($AH$3,6,1) &amp; RIGHT($AH$3,3))</f>
        <v>0</v>
      </c>
      <c r="Y12" s="908" t="s">
        <v>1032</v>
      </c>
      <c r="Z12" s="906">
        <f>COUNTIFS(瞬跳!$B:$B,Y12,瞬跳!$C:$C,"&gt;=" &amp; $AG$2,瞬跳!$C:$C,"&lt;=" &amp; $AH$2)+COUNTIFS(瞬跳!$B:$B,Y12,瞬跳!$C:$C,"&gt;=" &amp; LEFT($AG$2,4)&amp; MID($AG$2,6,1) &amp; RIGHT($AG$2,3),瞬跳!$C:$C,"&lt;=" &amp; LEFT($AH$2,4)&amp; MID($AH$2,6,1) &amp; RIGHT($AH$2,3))</f>
        <v>0</v>
      </c>
      <c r="AA12" s="907">
        <f>COUNTIFS(瞬跳!$B:$B,Y12,瞬跳!$C:$C,"&gt;=" &amp; $AG$3,瞬跳!$C:$C,"&lt;=" &amp; $AH$3)+COUNTIFS(瞬跳!$B:$B,Y12,瞬跳!$C:$C,"&gt;=" &amp; LEFT($AG$3,4)&amp; MID($AG$3,6,1) &amp; RIGHT($AG$3,3),瞬跳!$C:$C,"&lt;=" &amp; LEFT($AH$3,4)&amp; MID($AH$3,6,1) &amp; RIGHT($AH$3,3))</f>
        <v>0</v>
      </c>
      <c r="AB12" s="908" t="s">
        <v>59</v>
      </c>
      <c r="AC12" s="906">
        <f>COUNTIFS(瞬跳!$B:$B,AB12,瞬跳!$C:$C,"&gt;=" &amp; $AG$2,瞬跳!$C:$C,"&lt;=" &amp; $AH$2)+COUNTIFS(瞬跳!$B:$B,AB12,瞬跳!$C:$C,"&gt;=" &amp; LEFT($AG$2,4)&amp; MID($AG$2,6,1) &amp; RIGHT($AG$2,3),瞬跳!$C:$C,"&lt;=" &amp; LEFT($AH$2,4)&amp; MID($AH$2,6,1) &amp; RIGHT($AH$2,3))</f>
        <v>0</v>
      </c>
      <c r="AD12" s="907">
        <f>COUNTIFS(瞬跳!$B:$B,AB12,瞬跳!$C:$C,"&gt;=" &amp; $AG$3,瞬跳!$C:$C,"&lt;=" &amp; $AH$3)+COUNTIFS(瞬跳!$B:$B,AB12,瞬跳!$C:$C,"&gt;=" &amp; LEFT($AG$3,4)&amp; MID($AG$3,6,1) &amp; RIGHT($AG$3,3),瞬跳!$C:$C,"&lt;=" &amp; LEFT($AH$3,4)&amp; MID($AH$3,6,1) &amp; RIGHT($AH$3,3))</f>
        <v>0</v>
      </c>
      <c r="AG12" s="973" t="s">
        <v>446</v>
      </c>
      <c r="AH12" s="870">
        <v>1</v>
      </c>
      <c r="AI12"/>
    </row>
    <row r="13" spans="1:89">
      <c r="A13" s="908" t="s">
        <v>977</v>
      </c>
      <c r="B13" s="906">
        <f>COUNTIFS(瞬跳!$B:$B,A13,瞬跳!$C:$C,"&gt;=" &amp; $AG$2,瞬跳!$C:$C,"&lt;=" &amp; $AH$2)+COUNTIFS(瞬跳!$B:$B,A13,瞬跳!$C:$C,"&gt;=" &amp; LEFT($AG$2,4)&amp; MID($AG$2,6,1) &amp; RIGHT($AG$2,3),瞬跳!$C:$C,"&lt;=" &amp; LEFT($AH$2,4)&amp; MID($AH$2,6,1) &amp; RIGHT($AH$2,3))</f>
        <v>0</v>
      </c>
      <c r="C13" s="907">
        <f>COUNTIFS(瞬跳!$B:$B,A13,瞬跳!$C:$C,"&gt;=" &amp; $AG$3,瞬跳!$C:$C,"&lt;=" &amp; $AH$3)+COUNTIFS(瞬跳!$B:$B,A13,瞬跳!$C:$C,"&gt;=" &amp; LEFT($AG$3,4)&amp; MID($AG$3,6,1) &amp; RIGHT($AG$3,3),瞬跳!$C:$C,"&lt;=" &amp; LEFT($AH$3,4)&amp; MID($AH$3,6,1) &amp; RIGHT($AH$3,3))</f>
        <v>0</v>
      </c>
      <c r="D13" s="908" t="s">
        <v>784</v>
      </c>
      <c r="E13" s="906">
        <f>COUNTIFS(瞬跳!$B:$B,D13,瞬跳!$C:$C,"&gt;=" &amp; $AG$2,瞬跳!$C:$C,"&lt;=" &amp; $AH$2)+COUNTIFS(瞬跳!$B:$B,D13,瞬跳!$C:$C,"&gt;=" &amp; LEFT($AG$2,4)&amp; MID($AG$2,6,1) &amp; RIGHT($AG$2,3),瞬跳!$C:$C,"&lt;=" &amp; LEFT($AH$2,4)&amp; MID($AH$2,6,1) &amp; RIGHT($AH$2,3))</f>
        <v>0</v>
      </c>
      <c r="F13" s="907">
        <f>COUNTIFS(瞬跳!$B:$B,D13,瞬跳!$C:$C,"&gt;=" &amp; $AG$3,瞬跳!$C:$C,"&lt;=" &amp; $AH$3)+COUNTIFS(瞬跳!$B:$B,D13,瞬跳!$C:$C,"&gt;=" &amp; LEFT($AG$3,4)&amp; MID($AG$3,6,1) &amp; RIGHT($AG$3,3),瞬跳!$C:$C,"&lt;=" &amp; LEFT($AH$3,4)&amp; MID($AH$3,6,1) &amp; RIGHT($AH$3,3))</f>
        <v>0</v>
      </c>
      <c r="G13" s="911" t="s">
        <v>27</v>
      </c>
      <c r="H13" s="906">
        <f>COUNTIFS(瞬跳!$B:$B,G13,瞬跳!$C:$C,"&gt;=" &amp; $AG$2,瞬跳!$C:$C,"&lt;=" &amp; $AH$2)+COUNTIFS(瞬跳!$B:$B,G13,瞬跳!$C:$C,"&gt;=" &amp; LEFT($AG$2,4)&amp; MID($AG$2,6,1) &amp; RIGHT($AG$2,3),瞬跳!$C:$C,"&lt;=" &amp; LEFT($AH$2,4)&amp; MID($AH$2,6,1) &amp; RIGHT($AH$2,3))</f>
        <v>0</v>
      </c>
      <c r="I13" s="907">
        <f>COUNTIFS(瞬跳!$B:$B,G13,瞬跳!$C:$C,"&gt;=" &amp; $AG$3,瞬跳!$C:$C,"&lt;=" &amp; $AH$3)+COUNTIFS(瞬跳!$B:$B,G13,瞬跳!$C:$C,"&gt;=" &amp; LEFT($AG$3,4)&amp; MID($AG$3,6,1) &amp; RIGHT($AG$3,3),瞬跳!$C:$C,"&lt;=" &amp; LEFT($AH$3,4)&amp; MID($AH$3,6,1) &amp; RIGHT($AH$3,3))</f>
        <v>0</v>
      </c>
      <c r="J13" s="908" t="s">
        <v>772</v>
      </c>
      <c r="K13" s="906">
        <f>COUNTIFS(瞬跳!$B:$B,J13,瞬跳!$C:$C,"&gt;=" &amp; $AG$2,瞬跳!$C:$C,"&lt;=" &amp; $AH$2)+COUNTIFS(瞬跳!$B:$B,J13,瞬跳!$C:$C,"&gt;=" &amp; LEFT($AG$2,4)&amp; MID($AG$2,6,1) &amp; RIGHT($AG$2,3),瞬跳!$C:$C,"&lt;=" &amp; LEFT($AH$2,4)&amp; MID($AH$2,6,1) &amp; RIGHT($AH$2,3))</f>
        <v>0</v>
      </c>
      <c r="L13" s="907">
        <f>COUNTIFS(瞬跳!$B:$B,J13,瞬跳!$C:$C,"&gt;=" &amp; $AG$3,瞬跳!$C:$C,"&lt;=" &amp; $AH$3)+COUNTIFS(瞬跳!$B:$B,J13,瞬跳!$C:$C,"&gt;=" &amp; LEFT($AG$3,4)&amp; MID($AG$3,6,1) &amp; RIGHT($AG$3,3),瞬跳!$C:$C,"&lt;=" &amp; LEFT($AH$3,4)&amp; MID($AH$3,6,1) &amp; RIGHT($AH$3,3))</f>
        <v>0</v>
      </c>
      <c r="M13" s="908" t="s">
        <v>1131</v>
      </c>
      <c r="N13" s="906">
        <f>COUNTIFS(瞬跳!$B:$B,M13,瞬跳!$C:$C,"&gt;=" &amp; $AG$2,瞬跳!$C:$C,"&lt;=" &amp; $AH$2)+COUNTIFS(瞬跳!$B:$B,M13,瞬跳!$C:$C,"&gt;=" &amp; LEFT($AG$2,4)&amp; MID($AG$2,6,1) &amp; RIGHT($AG$2,3),瞬跳!$C:$C,"&lt;=" &amp; LEFT($AH$2,4)&amp; MID($AH$2,6,1) &amp; RIGHT($AH$2,3))</f>
        <v>0</v>
      </c>
      <c r="O13" s="907">
        <f>COUNTIFS(瞬跳!$B:$B,M13,瞬跳!$C:$C,"&gt;=" &amp; $AG$3,瞬跳!$C:$C,"&lt;=" &amp; $AH$3)+COUNTIFS(瞬跳!$B:$B,M13,瞬跳!$C:$C,"&gt;=" &amp; LEFT($AG$3,4)&amp; MID($AG$3,6,1) &amp; RIGHT($AG$3,3),瞬跳!$C:$C,"&lt;=" &amp; LEFT($AH$3,4)&amp; MID($AH$3,6,1) &amp; RIGHT($AH$3,3))</f>
        <v>0</v>
      </c>
      <c r="P13" s="908" t="s">
        <v>1535</v>
      </c>
      <c r="Q13" s="906">
        <f>COUNTIFS(瞬跳!$B:$B,P13,瞬跳!$C:$C,"&gt;=" &amp; $AG$2,瞬跳!$C:$C,"&lt;=" &amp; $AH$2)+COUNTIFS(瞬跳!$B:$B,P13,瞬跳!$C:$C,"&gt;=" &amp; LEFT($AG$2,4)&amp; MID($AG$2,6,1) &amp; RIGHT($AG$2,3),瞬跳!$C:$C,"&lt;=" &amp; LEFT($AH$2,4)&amp; MID($AH$2,6,1) &amp; RIGHT($AH$2,3))</f>
        <v>0</v>
      </c>
      <c r="R13" s="907">
        <f>COUNTIFS(瞬跳!$B:$B,P13,瞬跳!$C:$C,"&gt;=" &amp; $AG$3,瞬跳!$C:$C,"&lt;=" &amp; $AH$3)+COUNTIFS(瞬跳!$B:$B,P13,瞬跳!$C:$C,"&gt;=" &amp; LEFT($AG$3,4)&amp; MID($AG$3,6,1) &amp; RIGHT($AG$3,3),瞬跳!$C:$C,"&lt;=" &amp; LEFT($AH$3,4)&amp; MID($AH$3,6,1) &amp; RIGHT($AH$3,3))</f>
        <v>0</v>
      </c>
      <c r="S13" s="908" t="s">
        <v>1539</v>
      </c>
      <c r="T13" s="906">
        <f>COUNTIFS(瞬跳!$B:$B,S13,瞬跳!$C:$C,"&gt;=" &amp; $AG$2,瞬跳!$C:$C,"&lt;=" &amp; $AH$2)+COUNTIFS(瞬跳!$B:$B,S13,瞬跳!$C:$C,"&gt;=" &amp; LEFT($AG$2,4)&amp; MID($AG$2,6,1) &amp; RIGHT($AG$2,3),瞬跳!$C:$C,"&lt;=" &amp; LEFT($AH$2,4)&amp; MID($AH$2,6,1) &amp; RIGHT($AH$2,3))</f>
        <v>2</v>
      </c>
      <c r="U13" s="907">
        <f>COUNTIFS(瞬跳!$B:$B,S13,瞬跳!$C:$C,"&gt;=" &amp; $AG$3,瞬跳!$C:$C,"&lt;=" &amp; $AH$3)+COUNTIFS(瞬跳!$B:$B,S13,瞬跳!$C:$C,"&gt;=" &amp; LEFT($AG$3,4)&amp; MID($AG$3,6,1) &amp; RIGHT($AG$3,3),瞬跳!$C:$C,"&lt;=" &amp; LEFT($AH$3,4)&amp; MID($AH$3,6,1) &amp; RIGHT($AH$3,3))</f>
        <v>6</v>
      </c>
      <c r="V13" s="910" t="s">
        <v>900</v>
      </c>
      <c r="W13" s="906">
        <f>COUNTIFS(瞬跳!$B:$B,V13,瞬跳!$C:$C,"&gt;=" &amp; $AG$2,瞬跳!$C:$C,"&lt;=" &amp; $AH$2)+COUNTIFS(瞬跳!$B:$B,V13,瞬跳!$C:$C,"&gt;=" &amp; LEFT($AG$2,4)&amp; MID($AG$2,6,1) &amp; RIGHT($AG$2,3),瞬跳!$C:$C,"&lt;=" &amp; LEFT($AH$2,4)&amp; MID($AH$2,6,1) &amp; RIGHT($AH$2,3))</f>
        <v>0</v>
      </c>
      <c r="X13" s="907">
        <f>COUNTIFS(瞬跳!$B:$B,V13,瞬跳!$C:$C,"&gt;=" &amp; $AG$3,瞬跳!$C:$C,"&lt;=" &amp; $AH$3)+COUNTIFS(瞬跳!$B:$B,V13,瞬跳!$C:$C,"&gt;=" &amp; LEFT($AG$3,4)&amp; MID($AG$3,6,1) &amp; RIGHT($AG$3,3),瞬跳!$C:$C,"&lt;=" &amp; LEFT($AH$3,4)&amp; MID($AH$3,6,1) &amp; RIGHT($AH$3,3))</f>
        <v>0</v>
      </c>
      <c r="Y13" s="908" t="s">
        <v>1034</v>
      </c>
      <c r="Z13" s="906">
        <f>COUNTIFS(瞬跳!$B:$B,Y13,瞬跳!$C:$C,"&gt;=" &amp; $AG$2,瞬跳!$C:$C,"&lt;=" &amp; $AH$2)+COUNTIFS(瞬跳!$B:$B,Y13,瞬跳!$C:$C,"&gt;=" &amp; LEFT($AG$2,4)&amp; MID($AG$2,6,1) &amp; RIGHT($AG$2,3),瞬跳!$C:$C,"&lt;=" &amp; LEFT($AH$2,4)&amp; MID($AH$2,6,1) &amp; RIGHT($AH$2,3))</f>
        <v>0</v>
      </c>
      <c r="AA13" s="907">
        <f>COUNTIFS(瞬跳!$B:$B,Y13,瞬跳!$C:$C,"&gt;=" &amp; $AG$3,瞬跳!$C:$C,"&lt;=" &amp; $AH$3)+COUNTIFS(瞬跳!$B:$B,Y13,瞬跳!$C:$C,"&gt;=" &amp; LEFT($AG$3,4)&amp; MID($AG$3,6,1) &amp; RIGHT($AG$3,3),瞬跳!$C:$C,"&lt;=" &amp; LEFT($AH$3,4)&amp; MID($AH$3,6,1) &amp; RIGHT($AH$3,3))</f>
        <v>0</v>
      </c>
      <c r="AB13" s="908" t="s">
        <v>61</v>
      </c>
      <c r="AC13" s="906">
        <f>COUNTIFS(瞬跳!$B:$B,AB13,瞬跳!$C:$C,"&gt;=" &amp; $AG$2,瞬跳!$C:$C,"&lt;=" &amp; $AH$2)+COUNTIFS(瞬跳!$B:$B,AB13,瞬跳!$C:$C,"&gt;=" &amp; LEFT($AG$2,4)&amp; MID($AG$2,6,1) &amp; RIGHT($AG$2,3),瞬跳!$C:$C,"&lt;=" &amp; LEFT($AH$2,4)&amp; MID($AH$2,6,1) &amp; RIGHT($AH$2,3))</f>
        <v>0</v>
      </c>
      <c r="AD13" s="907">
        <f>COUNTIFS(瞬跳!$B:$B,AB13,瞬跳!$C:$C,"&gt;=" &amp; $AG$3,瞬跳!$C:$C,"&lt;=" &amp; $AH$3)+COUNTIFS(瞬跳!$B:$B,AB13,瞬跳!$C:$C,"&gt;=" &amp; LEFT($AG$3,4)&amp; MID($AG$3,6,1) &amp; RIGHT($AG$3,3),瞬跳!$C:$C,"&lt;=" &amp; LEFT($AH$3,4)&amp; MID($AH$3,6,1) &amp; RIGHT($AH$3,3))</f>
        <v>0</v>
      </c>
      <c r="AG13" s="973" t="s">
        <v>447</v>
      </c>
      <c r="AH13" s="870">
        <v>1</v>
      </c>
      <c r="AI13"/>
    </row>
    <row r="14" spans="1:89">
      <c r="A14" s="908" t="s">
        <v>978</v>
      </c>
      <c r="B14" s="906">
        <f>COUNTIFS(瞬跳!$B:$B,A14,瞬跳!$C:$C,"&gt;=" &amp; $AG$2,瞬跳!$C:$C,"&lt;=" &amp; $AH$2)+COUNTIFS(瞬跳!$B:$B,A14,瞬跳!$C:$C,"&gt;=" &amp; LEFT($AG$2,4)&amp; MID($AG$2,6,1) &amp; RIGHT($AG$2,3),瞬跳!$C:$C,"&lt;=" &amp; LEFT($AH$2,4)&amp; MID($AH$2,6,1) &amp; RIGHT($AH$2,3))</f>
        <v>0</v>
      </c>
      <c r="C14" s="907">
        <f>COUNTIFS(瞬跳!$B:$B,A14,瞬跳!$C:$C,"&gt;=" &amp; $AG$3,瞬跳!$C:$C,"&lt;=" &amp; $AH$3)+COUNTIFS(瞬跳!$B:$B,A14,瞬跳!$C:$C,"&gt;=" &amp; LEFT($AG$3,4)&amp; MID($AG$3,6,1) &amp; RIGHT($AG$3,3),瞬跳!$C:$C,"&lt;=" &amp; LEFT($AH$3,4)&amp; MID($AH$3,6,1) &amp; RIGHT($AH$3,3))</f>
        <v>0</v>
      </c>
      <c r="D14" s="908" t="s">
        <v>787</v>
      </c>
      <c r="E14" s="906">
        <f>COUNTIFS(瞬跳!$B:$B,D14,瞬跳!$C:$C,"&gt;=" &amp; $AG$2,瞬跳!$C:$C,"&lt;=" &amp; $AH$2)+COUNTIFS(瞬跳!$B:$B,D14,瞬跳!$C:$C,"&gt;=" &amp; LEFT($AG$2,4)&amp; MID($AG$2,6,1) &amp; RIGHT($AG$2,3),瞬跳!$C:$C,"&lt;=" &amp; LEFT($AH$2,4)&amp; MID($AH$2,6,1) &amp; RIGHT($AH$2,3))</f>
        <v>0</v>
      </c>
      <c r="F14" s="907">
        <f>COUNTIFS(瞬跳!$B:$B,D14,瞬跳!$C:$C,"&gt;=" &amp; $AG$3,瞬跳!$C:$C,"&lt;=" &amp; $AH$3)+COUNTIFS(瞬跳!$B:$B,D14,瞬跳!$C:$C,"&gt;=" &amp; LEFT($AG$3,4)&amp; MID($AG$3,6,1) &amp; RIGHT($AG$3,3),瞬跳!$C:$C,"&lt;=" &amp; LEFT($AH$3,4)&amp; MID($AH$3,6,1) &amp; RIGHT($AH$3,3))</f>
        <v>0</v>
      </c>
      <c r="G14" s="909" t="s">
        <v>28</v>
      </c>
      <c r="H14" s="906">
        <f>COUNTIFS(瞬跳!$B:$B,G14,瞬跳!$C:$C,"&gt;=" &amp; $AG$2,瞬跳!$C:$C,"&lt;=" &amp; $AH$2)+COUNTIFS(瞬跳!$B:$B,G14,瞬跳!$C:$C,"&gt;=" &amp; LEFT($AG$2,4)&amp; MID($AG$2,6,1) &amp; RIGHT($AG$2,3),瞬跳!$C:$C,"&lt;=" &amp; LEFT($AH$2,4)&amp; MID($AH$2,6,1) &amp; RIGHT($AH$2,3))</f>
        <v>0</v>
      </c>
      <c r="I14" s="907">
        <f>COUNTIFS(瞬跳!$B:$B,G14,瞬跳!$C:$C,"&gt;=" &amp; $AG$3,瞬跳!$C:$C,"&lt;=" &amp; $AH$3)+COUNTIFS(瞬跳!$B:$B,G14,瞬跳!$C:$C,"&gt;=" &amp; LEFT($AG$3,4)&amp; MID($AG$3,6,1) &amp; RIGHT($AG$3,3),瞬跳!$C:$C,"&lt;=" &amp; LEFT($AH$3,4)&amp; MID($AH$3,6,1) &amp; RIGHT($AH$3,3))</f>
        <v>0</v>
      </c>
      <c r="J14" s="908" t="s">
        <v>1427</v>
      </c>
      <c r="K14" s="906">
        <f>COUNTIFS(瞬跳!$B:$B,J14,瞬跳!$C:$C,"&gt;=" &amp; $AG$2,瞬跳!$C:$C,"&lt;=" &amp; $AH$2)+COUNTIFS(瞬跳!$B:$B,J14,瞬跳!$C:$C,"&gt;=" &amp; LEFT($AG$2,4)&amp; MID($AG$2,6,1) &amp; RIGHT($AG$2,3),瞬跳!$C:$C,"&lt;=" &amp; LEFT($AH$2,4)&amp; MID($AH$2,6,1) &amp; RIGHT($AH$2,3))</f>
        <v>0</v>
      </c>
      <c r="L14" s="907">
        <f>COUNTIFS(瞬跳!$B:$B,J14,瞬跳!$C:$C,"&gt;=" &amp; $AG$3,瞬跳!$C:$C,"&lt;=" &amp; $AH$3)+COUNTIFS(瞬跳!$B:$B,J14,瞬跳!$C:$C,"&gt;=" &amp; LEFT($AG$3,4)&amp; MID($AG$3,6,1) &amp; RIGHT($AG$3,3),瞬跳!$C:$C,"&lt;=" &amp; LEFT($AH$3,4)&amp; MID($AH$3,6,1) &amp; RIGHT($AH$3,3))</f>
        <v>0</v>
      </c>
      <c r="M14" s="908" t="s">
        <v>57</v>
      </c>
      <c r="N14" s="906">
        <f>COUNTIFS(瞬跳!$B:$B,M14,瞬跳!$C:$C,"&gt;=" &amp; $AG$2,瞬跳!$C:$C,"&lt;=" &amp; $AH$2)+COUNTIFS(瞬跳!$B:$B,M14,瞬跳!$C:$C,"&gt;=" &amp; LEFT($AG$2,4)&amp; MID($AG$2,6,1) &amp; RIGHT($AG$2,3),瞬跳!$C:$C,"&lt;=" &amp; LEFT($AH$2,4)&amp; MID($AH$2,6,1) &amp; RIGHT($AH$2,3))</f>
        <v>0</v>
      </c>
      <c r="O14" s="907">
        <f>COUNTIFS(瞬跳!$B:$B,M14,瞬跳!$C:$C,"&gt;=" &amp; $AG$3,瞬跳!$C:$C,"&lt;=" &amp; $AH$3)+COUNTIFS(瞬跳!$B:$B,M14,瞬跳!$C:$C,"&gt;=" &amp; LEFT($AG$3,4)&amp; MID($AG$3,6,1) &amp; RIGHT($AG$3,3),瞬跳!$C:$C,"&lt;=" &amp; LEFT($AH$3,4)&amp; MID($AH$3,6,1) &amp; RIGHT($AH$3,3))</f>
        <v>2</v>
      </c>
      <c r="P14" s="910" t="s">
        <v>180</v>
      </c>
      <c r="Q14" s="906">
        <f>COUNTIFS(瞬跳!$B:$B,P14,瞬跳!$C:$C,"&gt;=" &amp; $AG$2,瞬跳!$C:$C,"&lt;=" &amp; $AH$2)+COUNTIFS(瞬跳!$B:$B,P14,瞬跳!$C:$C,"&gt;=" &amp; LEFT($AG$2,4)&amp; MID($AG$2,6,1) &amp; RIGHT($AG$2,3),瞬跳!$C:$C,"&lt;=" &amp; LEFT($AH$2,4)&amp; MID($AH$2,6,1) &amp; RIGHT($AH$2,3))</f>
        <v>0</v>
      </c>
      <c r="R14" s="907">
        <f>COUNTIFS(瞬跳!$B:$B,P14,瞬跳!$C:$C,"&gt;=" &amp; $AG$3,瞬跳!$C:$C,"&lt;=" &amp; $AH$3)+COUNTIFS(瞬跳!$B:$B,P14,瞬跳!$C:$C,"&gt;=" &amp; LEFT($AG$3,4)&amp; MID($AG$3,6,1) &amp; RIGHT($AG$3,3),瞬跳!$C:$C,"&lt;=" &amp; LEFT($AH$3,4)&amp; MID($AH$3,6,1) &amp; RIGHT($AH$3,3))</f>
        <v>0</v>
      </c>
      <c r="S14" s="908" t="s">
        <v>1540</v>
      </c>
      <c r="T14" s="906">
        <f>COUNTIFS(瞬跳!$B:$B,S14,瞬跳!$C:$C,"&gt;=" &amp; $AG$2,瞬跳!$C:$C,"&lt;=" &amp; $AH$2)+COUNTIFS(瞬跳!$B:$B,S14,瞬跳!$C:$C,"&gt;=" &amp; LEFT($AG$2,4)&amp; MID($AG$2,6,1) &amp; RIGHT($AG$2,3),瞬跳!$C:$C,"&lt;=" &amp; LEFT($AH$2,4)&amp; MID($AH$2,6,1) &amp; RIGHT($AH$2,3))</f>
        <v>0</v>
      </c>
      <c r="U14" s="907">
        <f>COUNTIFS(瞬跳!$B:$B,S14,瞬跳!$C:$C,"&gt;=" &amp; $AG$3,瞬跳!$C:$C,"&lt;=" &amp; $AH$3)+COUNTIFS(瞬跳!$B:$B,S14,瞬跳!$C:$C,"&gt;=" &amp; LEFT($AG$3,4)&amp; MID($AG$3,6,1) &amp; RIGHT($AG$3,3),瞬跳!$C:$C,"&lt;=" &amp; LEFT($AH$3,4)&amp; MID($AH$3,6,1) &amp; RIGHT($AH$3,3))</f>
        <v>0</v>
      </c>
      <c r="V14" s="910" t="s">
        <v>902</v>
      </c>
      <c r="W14" s="906">
        <f>COUNTIFS(瞬跳!$B:$B,V14,瞬跳!$C:$C,"&gt;=" &amp; $AG$2,瞬跳!$C:$C,"&lt;=" &amp; $AH$2)+COUNTIFS(瞬跳!$B:$B,V14,瞬跳!$C:$C,"&gt;=" &amp; LEFT($AG$2,4)&amp; MID($AG$2,6,1) &amp; RIGHT($AG$2,3),瞬跳!$C:$C,"&lt;=" &amp; LEFT($AH$2,4)&amp; MID($AH$2,6,1) &amp; RIGHT($AH$2,3))</f>
        <v>0</v>
      </c>
      <c r="X14" s="907">
        <f>COUNTIFS(瞬跳!$B:$B,V14,瞬跳!$C:$C,"&gt;=" &amp; $AG$3,瞬跳!$C:$C,"&lt;=" &amp; $AH$3)+COUNTIFS(瞬跳!$B:$B,V14,瞬跳!$C:$C,"&gt;=" &amp; LEFT($AG$3,4)&amp; MID($AG$3,6,1) &amp; RIGHT($AG$3,3),瞬跳!$C:$C,"&lt;=" &amp; LEFT($AH$3,4)&amp; MID($AH$3,6,1) &amp; RIGHT($AH$3,3))</f>
        <v>0</v>
      </c>
      <c r="Y14" s="908" t="s">
        <v>1036</v>
      </c>
      <c r="Z14" s="906">
        <f>COUNTIFS(瞬跳!$B:$B,Y14,瞬跳!$C:$C,"&gt;=" &amp; $AG$2,瞬跳!$C:$C,"&lt;=" &amp; $AH$2)+COUNTIFS(瞬跳!$B:$B,Y14,瞬跳!$C:$C,"&gt;=" &amp; LEFT($AG$2,4)&amp; MID($AG$2,6,1) &amp; RIGHT($AG$2,3),瞬跳!$C:$C,"&lt;=" &amp; LEFT($AH$2,4)&amp; MID($AH$2,6,1) &amp; RIGHT($AH$2,3))</f>
        <v>0</v>
      </c>
      <c r="AA14" s="907">
        <f>COUNTIFS(瞬跳!$B:$B,Y14,瞬跳!$C:$C,"&gt;=" &amp; $AG$3,瞬跳!$C:$C,"&lt;=" &amp; $AH$3)+COUNTIFS(瞬跳!$B:$B,Y14,瞬跳!$C:$C,"&gt;=" &amp; LEFT($AG$3,4)&amp; MID($AG$3,6,1) &amp; RIGHT($AG$3,3),瞬跳!$C:$C,"&lt;=" &amp; LEFT($AH$3,4)&amp; MID($AH$3,6,1) &amp; RIGHT($AH$3,3))</f>
        <v>0</v>
      </c>
      <c r="AB14" s="908" t="s">
        <v>1524</v>
      </c>
      <c r="AC14" s="906">
        <f>COUNTIFS(瞬跳!$B:$B,AB14,瞬跳!$C:$C,"&gt;=" &amp; $AG$2,瞬跳!$C:$C,"&lt;=" &amp; $AH$2)+COUNTIFS(瞬跳!$B:$B,AB14,瞬跳!$C:$C,"&gt;=" &amp; LEFT($AG$2,4)&amp; MID($AG$2,6,1) &amp; RIGHT($AG$2,3),瞬跳!$C:$C,"&lt;=" &amp; LEFT($AH$2,4)&amp; MID($AH$2,6,1) &amp; RIGHT($AH$2,3))</f>
        <v>0</v>
      </c>
      <c r="AD14" s="907">
        <f>COUNTIFS(瞬跳!$B:$B,AB14,瞬跳!$C:$C,"&gt;=" &amp; $AG$3,瞬跳!$C:$C,"&lt;=" &amp; $AH$3)+COUNTIFS(瞬跳!$B:$B,AB14,瞬跳!$C:$C,"&gt;=" &amp; LEFT($AG$3,4)&amp; MID($AG$3,6,1) &amp; RIGHT($AG$3,3),瞬跳!$C:$C,"&lt;=" &amp; LEFT($AH$3,4)&amp; MID($AH$3,6,1) &amp; RIGHT($AH$3,3))</f>
        <v>0</v>
      </c>
      <c r="AG14" s="973" t="s">
        <v>217</v>
      </c>
      <c r="AH14" s="870">
        <v>1</v>
      </c>
      <c r="AI14"/>
    </row>
    <row r="15" spans="1:89">
      <c r="A15" s="908" t="s">
        <v>979</v>
      </c>
      <c r="B15" s="906">
        <f>COUNTIFS(瞬跳!$B:$B,A15,瞬跳!$C:$C,"&gt;=" &amp; $AG$2,瞬跳!$C:$C,"&lt;=" &amp; $AH$2)+COUNTIFS(瞬跳!$B:$B,A15,瞬跳!$C:$C,"&gt;=" &amp; LEFT($AG$2,4)&amp; MID($AG$2,6,1) &amp; RIGHT($AG$2,3),瞬跳!$C:$C,"&lt;=" &amp; LEFT($AH$2,4)&amp; MID($AH$2,6,1) &amp; RIGHT($AH$2,3))</f>
        <v>0</v>
      </c>
      <c r="C15" s="907">
        <f>COUNTIFS(瞬跳!$B:$B,A15,瞬跳!$C:$C,"&gt;=" &amp; $AG$3,瞬跳!$C:$C,"&lt;=" &amp; $AH$3)+COUNTIFS(瞬跳!$B:$B,A15,瞬跳!$C:$C,"&gt;=" &amp; LEFT($AG$3,4)&amp; MID($AG$3,6,1) &amp; RIGHT($AG$3,3),瞬跳!$C:$C,"&lt;=" &amp; LEFT($AH$3,4)&amp; MID($AH$3,6,1) &amp; RIGHT($AH$3,3))</f>
        <v>0</v>
      </c>
      <c r="D15" s="908" t="s">
        <v>790</v>
      </c>
      <c r="E15" s="906">
        <f>COUNTIFS(瞬跳!$B:$B,D15,瞬跳!$C:$C,"&gt;=" &amp; $AG$2,瞬跳!$C:$C,"&lt;=" &amp; $AH$2)+COUNTIFS(瞬跳!$B:$B,D15,瞬跳!$C:$C,"&gt;=" &amp; LEFT($AG$2,4)&amp; MID($AG$2,6,1) &amp; RIGHT($AG$2,3),瞬跳!$C:$C,"&lt;=" &amp; LEFT($AH$2,4)&amp; MID($AH$2,6,1) &amp; RIGHT($AH$2,3))</f>
        <v>0</v>
      </c>
      <c r="F15" s="907">
        <f>COUNTIFS(瞬跳!$B:$B,D15,瞬跳!$C:$C,"&gt;=" &amp; $AG$3,瞬跳!$C:$C,"&lt;=" &amp; $AH$3)+COUNTIFS(瞬跳!$B:$B,D15,瞬跳!$C:$C,"&gt;=" &amp; LEFT($AG$3,4)&amp; MID($AG$3,6,1) &amp; RIGHT($AG$3,3),瞬跳!$C:$C,"&lt;=" &amp; LEFT($AH$3,4)&amp; MID($AH$3,6,1) &amp; RIGHT($AH$3,3))</f>
        <v>0</v>
      </c>
      <c r="G15" s="911" t="s">
        <v>1255</v>
      </c>
      <c r="H15" s="906">
        <f>COUNTIFS(瞬跳!$B:$B,G15,瞬跳!$C:$C,"&gt;=" &amp; $AG$2,瞬跳!$C:$C,"&lt;=" &amp; $AH$2)+COUNTIFS(瞬跳!$B:$B,G15,瞬跳!$C:$C,"&gt;=" &amp; LEFT($AG$2,4)&amp; MID($AG$2,6,1) &amp; RIGHT($AG$2,3),瞬跳!$C:$C,"&lt;=" &amp; LEFT($AH$2,4)&amp; MID($AH$2,6,1) &amp; RIGHT($AH$2,3))</f>
        <v>0</v>
      </c>
      <c r="I15" s="907">
        <f>COUNTIFS(瞬跳!$B:$B,G15,瞬跳!$C:$C,"&gt;=" &amp; $AG$3,瞬跳!$C:$C,"&lt;=" &amp; $AH$3)+COUNTIFS(瞬跳!$B:$B,G15,瞬跳!$C:$C,"&gt;=" &amp; LEFT($AG$3,4)&amp; MID($AG$3,6,1) &amp; RIGHT($AG$3,3),瞬跳!$C:$C,"&lt;=" &amp; LEFT($AH$3,4)&amp; MID($AH$3,6,1) &amp; RIGHT($AH$3,3))</f>
        <v>0</v>
      </c>
      <c r="J15" s="908" t="s">
        <v>1430</v>
      </c>
      <c r="K15" s="906">
        <f>COUNTIFS(瞬跳!$B:$B,J15,瞬跳!$C:$C,"&gt;=" &amp; $AG$2,瞬跳!$C:$C,"&lt;=" &amp; $AH$2)+COUNTIFS(瞬跳!$B:$B,J15,瞬跳!$C:$C,"&gt;=" &amp; LEFT($AG$2,4)&amp; MID($AG$2,6,1) &amp; RIGHT($AG$2,3),瞬跳!$C:$C,"&lt;=" &amp; LEFT($AH$2,4)&amp; MID($AH$2,6,1) &amp; RIGHT($AH$2,3))</f>
        <v>0</v>
      </c>
      <c r="L15" s="907">
        <f>COUNTIFS(瞬跳!$B:$B,J15,瞬跳!$C:$C,"&gt;=" &amp; $AG$3,瞬跳!$C:$C,"&lt;=" &amp; $AH$3)+COUNTIFS(瞬跳!$B:$B,J15,瞬跳!$C:$C,"&gt;=" &amp; LEFT($AG$3,4)&amp; MID($AG$3,6,1) &amp; RIGHT($AG$3,3),瞬跳!$C:$C,"&lt;=" &amp; LEFT($AH$3,4)&amp; MID($AH$3,6,1) &amp; RIGHT($AH$3,3))</f>
        <v>0</v>
      </c>
      <c r="M15" s="912"/>
      <c r="N15" s="906"/>
      <c r="O15" s="907"/>
      <c r="P15" s="908" t="s">
        <v>882</v>
      </c>
      <c r="Q15" s="906">
        <f>COUNTIFS(瞬跳!$B:$B,P15,瞬跳!$C:$C,"&gt;=" &amp; $AG$2,瞬跳!$C:$C,"&lt;=" &amp; $AH$2)+COUNTIFS(瞬跳!$B:$B,P15,瞬跳!$C:$C,"&gt;=" &amp; LEFT($AG$2,4)&amp; MID($AG$2,6,1) &amp; RIGHT($AG$2,3),瞬跳!$C:$C,"&lt;=" &amp; LEFT($AH$2,4)&amp; MID($AH$2,6,1) &amp; RIGHT($AH$2,3))</f>
        <v>1</v>
      </c>
      <c r="R15" s="907">
        <f>COUNTIFS(瞬跳!$B:$B,P15,瞬跳!$C:$C,"&gt;=" &amp; $AG$3,瞬跳!$C:$C,"&lt;=" &amp; $AH$3)+COUNTIFS(瞬跳!$B:$B,P15,瞬跳!$C:$C,"&gt;=" &amp; LEFT($AG$3,4)&amp; MID($AG$3,6,1) &amp; RIGHT($AG$3,3),瞬跳!$C:$C,"&lt;=" &amp; LEFT($AH$3,4)&amp; MID($AH$3,6,1) &amp; RIGHT($AH$3,3))</f>
        <v>1</v>
      </c>
      <c r="S15" s="908" t="s">
        <v>693</v>
      </c>
      <c r="T15" s="906">
        <f>COUNTIFS(瞬跳!$B:$B,S15,瞬跳!$C:$C,"&gt;=" &amp; $AG$2,瞬跳!$C:$C,"&lt;=" &amp; $AH$2)+COUNTIFS(瞬跳!$B:$B,S15,瞬跳!$C:$C,"&gt;=" &amp; LEFT($AG$2,4)&amp; MID($AG$2,6,1) &amp; RIGHT($AG$2,3),瞬跳!$C:$C,"&lt;=" &amp; LEFT($AH$2,4)&amp; MID($AH$2,6,1) &amp; RIGHT($AH$2,3))</f>
        <v>0</v>
      </c>
      <c r="U15" s="907">
        <f>COUNTIFS(瞬跳!$B:$B,S15,瞬跳!$C:$C,"&gt;=" &amp; $AG$3,瞬跳!$C:$C,"&lt;=" &amp; $AH$3)+COUNTIFS(瞬跳!$B:$B,S15,瞬跳!$C:$C,"&gt;=" &amp; LEFT($AG$3,4)&amp; MID($AG$3,6,1) &amp; RIGHT($AG$3,3),瞬跳!$C:$C,"&lt;=" &amp; LEFT($AH$3,4)&amp; MID($AH$3,6,1) &amp; RIGHT($AH$3,3))</f>
        <v>0</v>
      </c>
      <c r="V15" s="910" t="s">
        <v>1138</v>
      </c>
      <c r="W15" s="906">
        <f>COUNTIFS(瞬跳!$B:$B,V15,瞬跳!$C:$C,"&gt;=" &amp; $AG$2,瞬跳!$C:$C,"&lt;=" &amp; $AH$2)+COUNTIFS(瞬跳!$B:$B,V15,瞬跳!$C:$C,"&gt;=" &amp; LEFT($AG$2,4)&amp; MID($AG$2,6,1) &amp; RIGHT($AG$2,3),瞬跳!$C:$C,"&lt;=" &amp; LEFT($AH$2,4)&amp; MID($AH$2,6,1) &amp; RIGHT($AH$2,3))</f>
        <v>0</v>
      </c>
      <c r="X15" s="907">
        <f>COUNTIFS(瞬跳!$B:$B,V15,瞬跳!$C:$C,"&gt;=" &amp; $AG$3,瞬跳!$C:$C,"&lt;=" &amp; $AH$3)+COUNTIFS(瞬跳!$B:$B,V15,瞬跳!$C:$C,"&gt;=" &amp; LEFT($AG$3,4)&amp; MID($AG$3,6,1) &amp; RIGHT($AG$3,3),瞬跳!$C:$C,"&lt;=" &amp; LEFT($AH$3,4)&amp; MID($AH$3,6,1) &amp; RIGHT($AH$3,3))</f>
        <v>0</v>
      </c>
      <c r="Y15" s="908" t="s">
        <v>340</v>
      </c>
      <c r="Z15" s="906">
        <f>COUNTIFS(瞬跳!$B:$B,Y15,瞬跳!$C:$C,"&gt;=" &amp; $AG$2,瞬跳!$C:$C,"&lt;=" &amp; $AH$2)+COUNTIFS(瞬跳!$B:$B,Y15,瞬跳!$C:$C,"&gt;=" &amp; LEFT($AG$2,4)&amp; MID($AG$2,6,1) &amp; RIGHT($AG$2,3),瞬跳!$C:$C,"&lt;=" &amp; LEFT($AH$2,4)&amp; MID($AH$2,6,1) &amp; RIGHT($AH$2,3))</f>
        <v>0</v>
      </c>
      <c r="AA15" s="907">
        <f>COUNTIFS(瞬跳!$B:$B,Y15,瞬跳!$C:$C,"&gt;=" &amp; $AG$3,瞬跳!$C:$C,"&lt;=" &amp; $AH$3)+COUNTIFS(瞬跳!$B:$B,Y15,瞬跳!$C:$C,"&gt;=" &amp; LEFT($AG$3,4)&amp; MID($AG$3,6,1) &amp; RIGHT($AG$3,3),瞬跳!$C:$C,"&lt;=" &amp; LEFT($AH$3,4)&amp; MID($AH$3,6,1) &amp; RIGHT($AH$3,3))</f>
        <v>0</v>
      </c>
      <c r="AB15" s="908" t="s">
        <v>1235</v>
      </c>
      <c r="AC15" s="906">
        <f>COUNTIFS(瞬跳!$B:$B,AB15,瞬跳!$C:$C,"&gt;=" &amp; $AG$2,瞬跳!$C:$C,"&lt;=" &amp; $AH$2)+COUNTIFS(瞬跳!$B:$B,AB15,瞬跳!$C:$C,"&gt;=" &amp; LEFT($AG$2,4)&amp; MID($AG$2,6,1) &amp; RIGHT($AG$2,3),瞬跳!$C:$C,"&lt;=" &amp; LEFT($AH$2,4)&amp; MID($AH$2,6,1) &amp; RIGHT($AH$2,3))</f>
        <v>1</v>
      </c>
      <c r="AD15" s="907">
        <f>COUNTIFS(瞬跳!$B:$B,AB15,瞬跳!$C:$C,"&gt;=" &amp; $AG$3,瞬跳!$C:$C,"&lt;=" &amp; $AH$3)+COUNTIFS(瞬跳!$B:$B,AB15,瞬跳!$C:$C,"&gt;=" &amp; LEFT($AG$3,4)&amp; MID($AG$3,6,1) &amp; RIGHT($AG$3,3),瞬跳!$C:$C,"&lt;=" &amp; LEFT($AH$3,4)&amp; MID($AH$3,6,1) &amp; RIGHT($AH$3,3))</f>
        <v>3</v>
      </c>
      <c r="AG15" s="973" t="s">
        <v>227</v>
      </c>
      <c r="AH15" s="870">
        <v>1</v>
      </c>
      <c r="AI15"/>
    </row>
    <row r="16" spans="1:89">
      <c r="A16" s="908" t="s">
        <v>980</v>
      </c>
      <c r="B16" s="906">
        <f>COUNTIFS(瞬跳!$B:$B,A16,瞬跳!$C:$C,"&gt;=" &amp; $AG$2,瞬跳!$C:$C,"&lt;=" &amp; $AH$2)+COUNTIFS(瞬跳!$B:$B,A16,瞬跳!$C:$C,"&gt;=" &amp; LEFT($AG$2,4)&amp; MID($AG$2,6,1) &amp; RIGHT($AG$2,3),瞬跳!$C:$C,"&lt;=" &amp; LEFT($AH$2,4)&amp; MID($AH$2,6,1) &amp; RIGHT($AH$2,3))</f>
        <v>0</v>
      </c>
      <c r="C16" s="907">
        <f>COUNTIFS(瞬跳!$B:$B,A16,瞬跳!$C:$C,"&gt;=" &amp; $AG$3,瞬跳!$C:$C,"&lt;=" &amp; $AH$3)+COUNTIFS(瞬跳!$B:$B,A16,瞬跳!$C:$C,"&gt;=" &amp; LEFT($AG$3,4)&amp; MID($AG$3,6,1) &amp; RIGHT($AG$3,3),瞬跳!$C:$C,"&lt;=" &amp; LEFT($AH$3,4)&amp; MID($AH$3,6,1) &amp; RIGHT($AH$3,3))</f>
        <v>0</v>
      </c>
      <c r="D16" s="908" t="s">
        <v>793</v>
      </c>
      <c r="E16" s="906">
        <f>COUNTIFS(瞬跳!$B:$B,D16,瞬跳!$C:$C,"&gt;=" &amp; $AG$2,瞬跳!$C:$C,"&lt;=" &amp; $AH$2)+COUNTIFS(瞬跳!$B:$B,D16,瞬跳!$C:$C,"&gt;=" &amp; LEFT($AG$2,4)&amp; MID($AG$2,6,1) &amp; RIGHT($AG$2,3),瞬跳!$C:$C,"&lt;=" &amp; LEFT($AH$2,4)&amp; MID($AH$2,6,1) &amp; RIGHT($AH$2,3))</f>
        <v>0</v>
      </c>
      <c r="F16" s="907">
        <f>COUNTIFS(瞬跳!$B:$B,D16,瞬跳!$C:$C,"&gt;=" &amp; $AG$3,瞬跳!$C:$C,"&lt;=" &amp; $AH$3)+COUNTIFS(瞬跳!$B:$B,D16,瞬跳!$C:$C,"&gt;=" &amp; LEFT($AG$3,4)&amp; MID($AG$3,6,1) &amp; RIGHT($AG$3,3),瞬跳!$C:$C,"&lt;=" &amp; LEFT($AH$3,4)&amp; MID($AH$3,6,1) &amp; RIGHT($AH$3,3))</f>
        <v>0</v>
      </c>
      <c r="G16" s="911" t="s">
        <v>1256</v>
      </c>
      <c r="H16" s="906">
        <f>COUNTIFS(瞬跳!$B:$B,G16,瞬跳!$C:$C,"&gt;=" &amp; $AG$2,瞬跳!$C:$C,"&lt;=" &amp; $AH$2)+COUNTIFS(瞬跳!$B:$B,G16,瞬跳!$C:$C,"&gt;=" &amp; LEFT($AG$2,4)&amp; MID($AG$2,6,1) &amp; RIGHT($AG$2,3),瞬跳!$C:$C,"&lt;=" &amp; LEFT($AH$2,4)&amp; MID($AH$2,6,1) &amp; RIGHT($AH$2,3))</f>
        <v>0</v>
      </c>
      <c r="I16" s="907">
        <f>COUNTIFS(瞬跳!$B:$B,G16,瞬跳!$C:$C,"&gt;=" &amp; $AG$3,瞬跳!$C:$C,"&lt;=" &amp; $AH$3)+COUNTIFS(瞬跳!$B:$B,G16,瞬跳!$C:$C,"&gt;=" &amp; LEFT($AG$3,4)&amp; MID($AG$3,6,1) &amp; RIGHT($AG$3,3),瞬跳!$C:$C,"&lt;=" &amp; LEFT($AH$3,4)&amp; MID($AH$3,6,1) &amp; RIGHT($AH$3,3))</f>
        <v>0</v>
      </c>
      <c r="J16" s="910" t="s">
        <v>1432</v>
      </c>
      <c r="K16" s="906">
        <f>COUNTIFS(瞬跳!$B:$B,J16,瞬跳!$C:$C,"&gt;=" &amp; $AG$2,瞬跳!$C:$C,"&lt;=" &amp; $AH$2)+COUNTIFS(瞬跳!$B:$B,J16,瞬跳!$C:$C,"&gt;=" &amp; LEFT($AG$2,4)&amp; MID($AG$2,6,1) &amp; RIGHT($AG$2,3),瞬跳!$C:$C,"&lt;=" &amp; LEFT($AH$2,4)&amp; MID($AH$2,6,1) &amp; RIGHT($AH$2,3))</f>
        <v>0</v>
      </c>
      <c r="L16" s="907">
        <f>COUNTIFS(瞬跳!$B:$B,J16,瞬跳!$C:$C,"&gt;=" &amp; $AG$3,瞬跳!$C:$C,"&lt;=" &amp; $AH$3)+COUNTIFS(瞬跳!$B:$B,J16,瞬跳!$C:$C,"&gt;=" &amp; LEFT($AG$3,4)&amp; MID($AG$3,6,1) &amp; RIGHT($AG$3,3),瞬跳!$C:$C,"&lt;=" &amp; LEFT($AH$3,4)&amp; MID($AH$3,6,1) &amp; RIGHT($AH$3,3))</f>
        <v>0</v>
      </c>
      <c r="M16" s="912"/>
      <c r="N16" s="906"/>
      <c r="O16" s="907"/>
      <c r="P16" s="908" t="s">
        <v>883</v>
      </c>
      <c r="Q16" s="906">
        <f>COUNTIFS(瞬跳!$B:$B,P16,瞬跳!$C:$C,"&gt;=" &amp; $AG$2,瞬跳!$C:$C,"&lt;=" &amp; $AH$2)+COUNTIFS(瞬跳!$B:$B,P16,瞬跳!$C:$C,"&gt;=" &amp; LEFT($AG$2,4)&amp; MID($AG$2,6,1) &amp; RIGHT($AG$2,3),瞬跳!$C:$C,"&lt;=" &amp; LEFT($AH$2,4)&amp; MID($AH$2,6,1) &amp; RIGHT($AH$2,3))</f>
        <v>2</v>
      </c>
      <c r="R16" s="907">
        <f>COUNTIFS(瞬跳!$B:$B,P16,瞬跳!$C:$C,"&gt;=" &amp; $AG$3,瞬跳!$C:$C,"&lt;=" &amp; $AH$3)+COUNTIFS(瞬跳!$B:$B,P16,瞬跳!$C:$C,"&gt;=" &amp; LEFT($AG$3,4)&amp; MID($AG$3,6,1) &amp; RIGHT($AG$3,3),瞬跳!$C:$C,"&lt;=" &amp; LEFT($AH$3,4)&amp; MID($AH$3,6,1) &amp; RIGHT($AH$3,3))</f>
        <v>3</v>
      </c>
      <c r="S16" s="908" t="s">
        <v>917</v>
      </c>
      <c r="T16" s="906">
        <f>COUNTIFS(瞬跳!$B:$B,S16,瞬跳!$C:$C,"&gt;=" &amp; $AG$2,瞬跳!$C:$C,"&lt;=" &amp; $AH$2)+COUNTIFS(瞬跳!$B:$B,S16,瞬跳!$C:$C,"&gt;=" &amp; LEFT($AG$2,4)&amp; MID($AG$2,6,1) &amp; RIGHT($AG$2,3),瞬跳!$C:$C,"&lt;=" &amp; LEFT($AH$2,4)&amp; MID($AH$2,6,1) &amp; RIGHT($AH$2,3))</f>
        <v>0</v>
      </c>
      <c r="U16" s="907">
        <f>COUNTIFS(瞬跳!$B:$B,S16,瞬跳!$C:$C,"&gt;=" &amp; $AG$3,瞬跳!$C:$C,"&lt;=" &amp; $AH$3)+COUNTIFS(瞬跳!$B:$B,S16,瞬跳!$C:$C,"&gt;=" &amp; LEFT($AG$3,4)&amp; MID($AG$3,6,1) &amp; RIGHT($AG$3,3),瞬跳!$C:$C,"&lt;=" &amp; LEFT($AH$3,4)&amp; MID($AH$3,6,1) &amp; RIGHT($AH$3,3))</f>
        <v>0</v>
      </c>
      <c r="V16" s="910" t="s">
        <v>1530</v>
      </c>
      <c r="W16" s="906">
        <f>COUNTIFS(瞬跳!$B:$B,V16,瞬跳!$C:$C,"&gt;=" &amp; $AG$2,瞬跳!$C:$C,"&lt;=" &amp; $AH$2)+COUNTIFS(瞬跳!$B:$B,V16,瞬跳!$C:$C,"&gt;=" &amp; LEFT($AG$2,4)&amp; MID($AG$2,6,1) &amp; RIGHT($AG$2,3),瞬跳!$C:$C,"&lt;=" &amp; LEFT($AH$2,4)&amp; MID($AH$2,6,1) &amp; RIGHT($AH$2,3))</f>
        <v>0</v>
      </c>
      <c r="X16" s="907">
        <f>COUNTIFS(瞬跳!$B:$B,V16,瞬跳!$C:$C,"&gt;=" &amp; $AG$3,瞬跳!$C:$C,"&lt;=" &amp; $AH$3)+COUNTIFS(瞬跳!$B:$B,V16,瞬跳!$C:$C,"&gt;=" &amp; LEFT($AG$3,4)&amp; MID($AG$3,6,1) &amp; RIGHT($AG$3,3),瞬跳!$C:$C,"&lt;=" &amp; LEFT($AH$3,4)&amp; MID($AH$3,6,1) &amp; RIGHT($AH$3,3))</f>
        <v>0</v>
      </c>
      <c r="Y16" s="908" t="s">
        <v>342</v>
      </c>
      <c r="Z16" s="906">
        <f>COUNTIFS(瞬跳!$B:$B,Y16,瞬跳!$C:$C,"&gt;=" &amp; $AG$2,瞬跳!$C:$C,"&lt;=" &amp; $AH$2)+COUNTIFS(瞬跳!$B:$B,Y16,瞬跳!$C:$C,"&gt;=" &amp; LEFT($AG$2,4)&amp; MID($AG$2,6,1) &amp; RIGHT($AG$2,3),瞬跳!$C:$C,"&lt;=" &amp; LEFT($AH$2,4)&amp; MID($AH$2,6,1) &amp; RIGHT($AH$2,3))</f>
        <v>0</v>
      </c>
      <c r="AA16" s="907">
        <f>COUNTIFS(瞬跳!$B:$B,Y16,瞬跳!$C:$C,"&gt;=" &amp; $AG$3,瞬跳!$C:$C,"&lt;=" &amp; $AH$3)+COUNTIFS(瞬跳!$B:$B,Y16,瞬跳!$C:$C,"&gt;=" &amp; LEFT($AG$3,4)&amp; MID($AG$3,6,1) &amp; RIGHT($AG$3,3),瞬跳!$C:$C,"&lt;=" &amp; LEFT($AH$3,4)&amp; MID($AH$3,6,1) &amp; RIGHT($AH$3,3))</f>
        <v>0</v>
      </c>
      <c r="AB16" s="908" t="s">
        <v>1237</v>
      </c>
      <c r="AC16" s="906">
        <f>COUNTIFS(瞬跳!$B:$B,AB16,瞬跳!$C:$C,"&gt;=" &amp; $AG$2,瞬跳!$C:$C,"&lt;=" &amp; $AH$2)+COUNTIFS(瞬跳!$B:$B,AB16,瞬跳!$C:$C,"&gt;=" &amp; LEFT($AG$2,4)&amp; MID($AG$2,6,1) &amp; RIGHT($AG$2,3),瞬跳!$C:$C,"&lt;=" &amp; LEFT($AH$2,4)&amp; MID($AH$2,6,1) &amp; RIGHT($AH$2,3))</f>
        <v>0</v>
      </c>
      <c r="AD16" s="907">
        <f>COUNTIFS(瞬跳!$B:$B,AB16,瞬跳!$C:$C,"&gt;=" &amp; $AG$3,瞬跳!$C:$C,"&lt;=" &amp; $AH$3)+COUNTIFS(瞬跳!$B:$B,AB16,瞬跳!$C:$C,"&gt;=" &amp; LEFT($AG$3,4)&amp; MID($AG$3,6,1) &amp; RIGHT($AG$3,3),瞬跳!$C:$C,"&lt;=" &amp; LEFT($AH$3,4)&amp; MID($AH$3,6,1) &amp; RIGHT($AH$3,3))</f>
        <v>0</v>
      </c>
      <c r="AG16" s="973" t="s">
        <v>230</v>
      </c>
      <c r="AH16" s="870">
        <v>1</v>
      </c>
      <c r="AI16"/>
    </row>
    <row r="17" spans="1:35">
      <c r="A17" s="908" t="s">
        <v>981</v>
      </c>
      <c r="B17" s="906">
        <f>COUNTIFS(瞬跳!$B:$B,A17,瞬跳!$C:$C,"&gt;=" &amp; $AG$2,瞬跳!$C:$C,"&lt;=" &amp; $AH$2)+COUNTIFS(瞬跳!$B:$B,A17,瞬跳!$C:$C,"&gt;=" &amp; LEFT($AG$2,4)&amp; MID($AG$2,6,1) &amp; RIGHT($AG$2,3),瞬跳!$C:$C,"&lt;=" &amp; LEFT($AH$2,4)&amp; MID($AH$2,6,1) &amp; RIGHT($AH$2,3))</f>
        <v>0</v>
      </c>
      <c r="C17" s="907">
        <f>COUNTIFS(瞬跳!$B:$B,A17,瞬跳!$C:$C,"&gt;=" &amp; $AG$3,瞬跳!$C:$C,"&lt;=" &amp; $AH$3)+COUNTIFS(瞬跳!$B:$B,A17,瞬跳!$C:$C,"&gt;=" &amp; LEFT($AG$3,4)&amp; MID($AG$3,6,1) &amp; RIGHT($AG$3,3),瞬跳!$C:$C,"&lt;=" &amp; LEFT($AH$3,4)&amp; MID($AH$3,6,1) &amp; RIGHT($AH$3,3))</f>
        <v>0</v>
      </c>
      <c r="D17" s="910" t="s">
        <v>795</v>
      </c>
      <c r="E17" s="906">
        <f>COUNTIFS(瞬跳!$B:$B,D17,瞬跳!$C:$C,"&gt;=" &amp; $AG$2,瞬跳!$C:$C,"&lt;=" &amp; $AH$2)+COUNTIFS(瞬跳!$B:$B,D17,瞬跳!$C:$C,"&gt;=" &amp; LEFT($AG$2,4)&amp; MID($AG$2,6,1) &amp; RIGHT($AG$2,3),瞬跳!$C:$C,"&lt;=" &amp; LEFT($AH$2,4)&amp; MID($AH$2,6,1) &amp; RIGHT($AH$2,3))</f>
        <v>0</v>
      </c>
      <c r="F17" s="907">
        <f>COUNTIFS(瞬跳!$B:$B,D17,瞬跳!$C:$C,"&gt;=" &amp; $AG$3,瞬跳!$C:$C,"&lt;=" &amp; $AH$3)+COUNTIFS(瞬跳!$B:$B,D17,瞬跳!$C:$C,"&gt;=" &amp; LEFT($AG$3,4)&amp; MID($AG$3,6,1) &amp; RIGHT($AG$3,3),瞬跳!$C:$C,"&lt;=" &amp; LEFT($AH$3,4)&amp; MID($AH$3,6,1) &amp; RIGHT($AH$3,3))</f>
        <v>0</v>
      </c>
      <c r="G17" s="911" t="s">
        <v>1257</v>
      </c>
      <c r="H17" s="906">
        <f>COUNTIFS(瞬跳!$B:$B,G17,瞬跳!$C:$C,"&gt;=" &amp; $AG$2,瞬跳!$C:$C,"&lt;=" &amp; $AH$2)+COUNTIFS(瞬跳!$B:$B,G17,瞬跳!$C:$C,"&gt;=" &amp; LEFT($AG$2,4)&amp; MID($AG$2,6,1) &amp; RIGHT($AG$2,3),瞬跳!$C:$C,"&lt;=" &amp; LEFT($AH$2,4)&amp; MID($AH$2,6,1) &amp; RIGHT($AH$2,3))</f>
        <v>0</v>
      </c>
      <c r="I17" s="907">
        <f>COUNTIFS(瞬跳!$B:$B,G17,瞬跳!$C:$C,"&gt;=" &amp; $AG$3,瞬跳!$C:$C,"&lt;=" &amp; $AH$3)+COUNTIFS(瞬跳!$B:$B,G17,瞬跳!$C:$C,"&gt;=" &amp; LEFT($AG$3,4)&amp; MID($AG$3,6,1) &amp; RIGHT($AG$3,3),瞬跳!$C:$C,"&lt;=" &amp; LEFT($AH$3,4)&amp; MID($AH$3,6,1) &amp; RIGHT($AH$3,3))</f>
        <v>0</v>
      </c>
      <c r="J17" s="908" t="s">
        <v>164</v>
      </c>
      <c r="K17" s="906">
        <f>COUNTIFS(瞬跳!$B:$B,J17,瞬跳!$C:$C,"&gt;=" &amp; $AG$2,瞬跳!$C:$C,"&lt;=" &amp; $AH$2)+COUNTIFS(瞬跳!$B:$B,J17,瞬跳!$C:$C,"&gt;=" &amp; LEFT($AG$2,4)&amp; MID($AG$2,6,1) &amp; RIGHT($AG$2,3),瞬跳!$C:$C,"&lt;=" &amp; LEFT($AH$2,4)&amp; MID($AH$2,6,1) &amp; RIGHT($AH$2,3))</f>
        <v>0</v>
      </c>
      <c r="L17" s="907">
        <f>COUNTIFS(瞬跳!$B:$B,J17,瞬跳!$C:$C,"&gt;=" &amp; $AG$3,瞬跳!$C:$C,"&lt;=" &amp; $AH$3)+COUNTIFS(瞬跳!$B:$B,J17,瞬跳!$C:$C,"&gt;=" &amp; LEFT($AG$3,4)&amp; MID($AG$3,6,1) &amp; RIGHT($AG$3,3),瞬跳!$C:$C,"&lt;=" &amp; LEFT($AH$3,4)&amp; MID($AH$3,6,1) &amp; RIGHT($AH$3,3))</f>
        <v>0</v>
      </c>
      <c r="M17" s="912"/>
      <c r="N17" s="906"/>
      <c r="O17" s="907"/>
      <c r="P17" s="908" t="s">
        <v>884</v>
      </c>
      <c r="Q17" s="906">
        <f>COUNTIFS(瞬跳!$B:$B,P17,瞬跳!$C:$C,"&gt;=" &amp; $AG$2,瞬跳!$C:$C,"&lt;=" &amp; $AH$2)+COUNTIFS(瞬跳!$B:$B,P17,瞬跳!$C:$C,"&gt;=" &amp; LEFT($AG$2,4)&amp; MID($AG$2,6,1) &amp; RIGHT($AG$2,3),瞬跳!$C:$C,"&lt;=" &amp; LEFT($AH$2,4)&amp; MID($AH$2,6,1) &amp; RIGHT($AH$2,3))</f>
        <v>0</v>
      </c>
      <c r="R17" s="907">
        <f>COUNTIFS(瞬跳!$B:$B,P17,瞬跳!$C:$C,"&gt;=" &amp; $AG$3,瞬跳!$C:$C,"&lt;=" &amp; $AH$3)+COUNTIFS(瞬跳!$B:$B,P17,瞬跳!$C:$C,"&gt;=" &amp; LEFT($AG$3,4)&amp; MID($AG$3,6,1) &amp; RIGHT($AG$3,3),瞬跳!$C:$C,"&lt;=" &amp; LEFT($AH$3,4)&amp; MID($AH$3,6,1) &amp; RIGHT($AH$3,3))</f>
        <v>0</v>
      </c>
      <c r="S17" s="908" t="s">
        <v>918</v>
      </c>
      <c r="T17" s="906">
        <f>COUNTIFS(瞬跳!$B:$B,S17,瞬跳!$C:$C,"&gt;=" &amp; $AG$2,瞬跳!$C:$C,"&lt;=" &amp; $AH$2)+COUNTIFS(瞬跳!$B:$B,S17,瞬跳!$C:$C,"&gt;=" &amp; LEFT($AG$2,4)&amp; MID($AG$2,6,1) &amp; RIGHT($AG$2,3),瞬跳!$C:$C,"&lt;=" &amp; LEFT($AH$2,4)&amp; MID($AH$2,6,1) &amp; RIGHT($AH$2,3))</f>
        <v>0</v>
      </c>
      <c r="U17" s="907">
        <f>COUNTIFS(瞬跳!$B:$B,S17,瞬跳!$C:$C,"&gt;=" &amp; $AG$3,瞬跳!$C:$C,"&lt;=" &amp; $AH$3)+COUNTIFS(瞬跳!$B:$B,S17,瞬跳!$C:$C,"&gt;=" &amp; LEFT($AG$3,4)&amp; MID($AG$3,6,1) &amp; RIGHT($AG$3,3),瞬跳!$C:$C,"&lt;=" &amp; LEFT($AH$3,4)&amp; MID($AH$3,6,1) &amp; RIGHT($AH$3,3))</f>
        <v>0</v>
      </c>
      <c r="V17" s="910" t="s">
        <v>1532</v>
      </c>
      <c r="W17" s="906">
        <f>COUNTIFS(瞬跳!$B:$B,V17,瞬跳!$C:$C,"&gt;=" &amp; $AG$2,瞬跳!$C:$C,"&lt;=" &amp; $AH$2)+COUNTIFS(瞬跳!$B:$B,V17,瞬跳!$C:$C,"&gt;=" &amp; LEFT($AG$2,4)&amp; MID($AG$2,6,1) &amp; RIGHT($AG$2,3),瞬跳!$C:$C,"&lt;=" &amp; LEFT($AH$2,4)&amp; MID($AH$2,6,1) &amp; RIGHT($AH$2,3))</f>
        <v>0</v>
      </c>
      <c r="X17" s="907">
        <f>COUNTIFS(瞬跳!$B:$B,V17,瞬跳!$C:$C,"&gt;=" &amp; $AG$3,瞬跳!$C:$C,"&lt;=" &amp; $AH$3)+COUNTIFS(瞬跳!$B:$B,V17,瞬跳!$C:$C,"&gt;=" &amp; LEFT($AG$3,4)&amp; MID($AG$3,6,1) &amp; RIGHT($AG$3,3),瞬跳!$C:$C,"&lt;=" &amp; LEFT($AH$3,4)&amp; MID($AH$3,6,1) &amp; RIGHT($AH$3,3))</f>
        <v>0</v>
      </c>
      <c r="Y17" s="908" t="s">
        <v>344</v>
      </c>
      <c r="Z17" s="906">
        <f>COUNTIFS(瞬跳!$B:$B,Y17,瞬跳!$C:$C,"&gt;=" &amp; $AG$2,瞬跳!$C:$C,"&lt;=" &amp; $AH$2)+COUNTIFS(瞬跳!$B:$B,Y17,瞬跳!$C:$C,"&gt;=" &amp; LEFT($AG$2,4)&amp; MID($AG$2,6,1) &amp; RIGHT($AG$2,3),瞬跳!$C:$C,"&lt;=" &amp; LEFT($AH$2,4)&amp; MID($AH$2,6,1) &amp; RIGHT($AH$2,3))</f>
        <v>0</v>
      </c>
      <c r="AA17" s="907">
        <f>COUNTIFS(瞬跳!$B:$B,Y17,瞬跳!$C:$C,"&gt;=" &amp; $AG$3,瞬跳!$C:$C,"&lt;=" &amp; $AH$3)+COUNTIFS(瞬跳!$B:$B,Y17,瞬跳!$C:$C,"&gt;=" &amp; LEFT($AG$3,4)&amp; MID($AG$3,6,1) &amp; RIGHT($AG$3,3),瞬跳!$C:$C,"&lt;=" &amp; LEFT($AH$3,4)&amp; MID($AH$3,6,1) &amp; RIGHT($AH$3,3))</f>
        <v>0</v>
      </c>
      <c r="AB17" s="908" t="s">
        <v>1239</v>
      </c>
      <c r="AC17" s="906">
        <f>COUNTIFS(瞬跳!$B:$B,AB17,瞬跳!$C:$C,"&gt;=" &amp; $AG$2,瞬跳!$C:$C,"&lt;=" &amp; $AH$2)+COUNTIFS(瞬跳!$B:$B,AB17,瞬跳!$C:$C,"&gt;=" &amp; LEFT($AG$2,4)&amp; MID($AG$2,6,1) &amp; RIGHT($AG$2,3),瞬跳!$C:$C,"&lt;=" &amp; LEFT($AH$2,4)&amp; MID($AH$2,6,1) &amp; RIGHT($AH$2,3))</f>
        <v>0</v>
      </c>
      <c r="AD17" s="907">
        <f>COUNTIFS(瞬跳!$B:$B,AB17,瞬跳!$C:$C,"&gt;=" &amp; $AG$3,瞬跳!$C:$C,"&lt;=" &amp; $AH$3)+COUNTIFS(瞬跳!$B:$B,AB17,瞬跳!$C:$C,"&gt;=" &amp; LEFT($AG$3,4)&amp; MID($AG$3,6,1) &amp; RIGHT($AG$3,3),瞬跳!$C:$C,"&lt;=" &amp; LEFT($AH$3,4)&amp; MID($AH$3,6,1) &amp; RIGHT($AH$3,3))</f>
        <v>0</v>
      </c>
      <c r="AG17" s="973" t="s">
        <v>233</v>
      </c>
      <c r="AH17" s="870">
        <v>1</v>
      </c>
      <c r="AI17"/>
    </row>
    <row r="18" spans="1:35">
      <c r="A18" s="908" t="s">
        <v>982</v>
      </c>
      <c r="B18" s="906">
        <f>COUNTIFS(瞬跳!$B:$B,A18,瞬跳!$C:$C,"&gt;=" &amp; $AG$2,瞬跳!$C:$C,"&lt;=" &amp; $AH$2)+COUNTIFS(瞬跳!$B:$B,A18,瞬跳!$C:$C,"&gt;=" &amp; LEFT($AG$2,4)&amp; MID($AG$2,6,1) &amp; RIGHT($AG$2,3),瞬跳!$C:$C,"&lt;=" &amp; LEFT($AH$2,4)&amp; MID($AH$2,6,1) &amp; RIGHT($AH$2,3))</f>
        <v>0</v>
      </c>
      <c r="C18" s="907">
        <f>COUNTIFS(瞬跳!$B:$B,A18,瞬跳!$C:$C,"&gt;=" &amp; $AG$3,瞬跳!$C:$C,"&lt;=" &amp; $AH$3)+COUNTIFS(瞬跳!$B:$B,A18,瞬跳!$C:$C,"&gt;=" &amp; LEFT($AG$3,4)&amp; MID($AG$3,6,1) &amp; RIGHT($AG$3,3),瞬跳!$C:$C,"&lt;=" &amp; LEFT($AH$3,4)&amp; MID($AH$3,6,1) &amp; RIGHT($AH$3,3))</f>
        <v>0</v>
      </c>
      <c r="D18" s="910" t="s">
        <v>1476</v>
      </c>
      <c r="E18" s="906">
        <f>COUNTIFS(瞬跳!$B:$B,D18,瞬跳!$C:$C,"&gt;=" &amp; $AG$2,瞬跳!$C:$C,"&lt;=" &amp; $AH$2)+COUNTIFS(瞬跳!$B:$B,D18,瞬跳!$C:$C,"&gt;=" &amp; LEFT($AG$2,4)&amp; MID($AG$2,6,1) &amp; RIGHT($AG$2,3),瞬跳!$C:$C,"&lt;=" &amp; LEFT($AH$2,4)&amp; MID($AH$2,6,1) &amp; RIGHT($AH$2,3))</f>
        <v>0</v>
      </c>
      <c r="F18" s="907">
        <f>COUNTIFS(瞬跳!$B:$B,D18,瞬跳!$C:$C,"&gt;=" &amp; $AG$3,瞬跳!$C:$C,"&lt;=" &amp; $AH$3)+COUNTIFS(瞬跳!$B:$B,D18,瞬跳!$C:$C,"&gt;=" &amp; LEFT($AG$3,4)&amp; MID($AG$3,6,1) &amp; RIGHT($AG$3,3),瞬跳!$C:$C,"&lt;=" &amp; LEFT($AH$3,4)&amp; MID($AH$3,6,1) &amp; RIGHT($AH$3,3))</f>
        <v>0</v>
      </c>
      <c r="G18" s="911" t="s">
        <v>1481</v>
      </c>
      <c r="H18" s="906">
        <f>COUNTIFS(瞬跳!$B:$B,G18,瞬跳!$C:$C,"&gt;=" &amp; $AG$2,瞬跳!$C:$C,"&lt;=" &amp; $AH$2)+COUNTIFS(瞬跳!$B:$B,G18,瞬跳!$C:$C,"&gt;=" &amp; LEFT($AG$2,4)&amp; MID($AG$2,6,1) &amp; RIGHT($AG$2,3),瞬跳!$C:$C,"&lt;=" &amp; LEFT($AH$2,4)&amp; MID($AH$2,6,1) &amp; RIGHT($AH$2,3))</f>
        <v>0</v>
      </c>
      <c r="I18" s="907">
        <f>COUNTIFS(瞬跳!$B:$B,G18,瞬跳!$C:$C,"&gt;=" &amp; $AG$3,瞬跳!$C:$C,"&lt;=" &amp; $AH$3)+COUNTIFS(瞬跳!$B:$B,G18,瞬跳!$C:$C,"&gt;=" &amp; LEFT($AG$3,4)&amp; MID($AG$3,6,1) &amp; RIGHT($AG$3,3),瞬跳!$C:$C,"&lt;=" &amp; LEFT($AH$3,4)&amp; MID($AH$3,6,1) &amp; RIGHT($AH$3,3))</f>
        <v>0</v>
      </c>
      <c r="J18" s="912"/>
      <c r="K18" s="906"/>
      <c r="L18" s="907"/>
      <c r="M18" s="912"/>
      <c r="N18" s="906"/>
      <c r="O18" s="907"/>
      <c r="P18" s="908" t="s">
        <v>885</v>
      </c>
      <c r="Q18" s="906">
        <f>COUNTIFS(瞬跳!$B:$B,P18,瞬跳!$C:$C,"&gt;=" &amp; $AG$2,瞬跳!$C:$C,"&lt;=" &amp; $AH$2)+COUNTIFS(瞬跳!$B:$B,P18,瞬跳!$C:$C,"&gt;=" &amp; LEFT($AG$2,4)&amp; MID($AG$2,6,1) &amp; RIGHT($AG$2,3),瞬跳!$C:$C,"&lt;=" &amp; LEFT($AH$2,4)&amp; MID($AH$2,6,1) &amp; RIGHT($AH$2,3))</f>
        <v>0</v>
      </c>
      <c r="R18" s="907">
        <f>COUNTIFS(瞬跳!$B:$B,P18,瞬跳!$C:$C,"&gt;=" &amp; $AG$3,瞬跳!$C:$C,"&lt;=" &amp; $AH$3)+COUNTIFS(瞬跳!$B:$B,P18,瞬跳!$C:$C,"&gt;=" &amp; LEFT($AG$3,4)&amp; MID($AG$3,6,1) &amp; RIGHT($AG$3,3),瞬跳!$C:$C,"&lt;=" &amp; LEFT($AH$3,4)&amp; MID($AH$3,6,1) &amp; RIGHT($AH$3,3))</f>
        <v>0</v>
      </c>
      <c r="S18" s="908" t="s">
        <v>919</v>
      </c>
      <c r="T18" s="906">
        <f>COUNTIFS(瞬跳!$B:$B,S18,瞬跳!$C:$C,"&gt;=" &amp; $AG$2,瞬跳!$C:$C,"&lt;=" &amp; $AH$2)+COUNTIFS(瞬跳!$B:$B,S18,瞬跳!$C:$C,"&gt;=" &amp; LEFT($AG$2,4)&amp; MID($AG$2,6,1) &amp; RIGHT($AG$2,3),瞬跳!$C:$C,"&lt;=" &amp; LEFT($AH$2,4)&amp; MID($AH$2,6,1) &amp; RIGHT($AH$2,3))</f>
        <v>0</v>
      </c>
      <c r="U18" s="907">
        <f>COUNTIFS(瞬跳!$B:$B,S18,瞬跳!$C:$C,"&gt;=" &amp; $AG$3,瞬跳!$C:$C,"&lt;=" &amp; $AH$3)+COUNTIFS(瞬跳!$B:$B,S18,瞬跳!$C:$C,"&gt;=" &amp; LEFT($AG$3,4)&amp; MID($AG$3,6,1) &amp; RIGHT($AG$3,3),瞬跳!$C:$C,"&lt;=" &amp; LEFT($AH$3,4)&amp; MID($AH$3,6,1) &amp; RIGHT($AH$3,3))</f>
        <v>1</v>
      </c>
      <c r="V18" s="910" t="s">
        <v>1258</v>
      </c>
      <c r="W18" s="906">
        <f>COUNTIFS(瞬跳!$B:$B,V18,瞬跳!$C:$C,"&gt;=" &amp; $AG$2,瞬跳!$C:$C,"&lt;=" &amp; $AH$2)+COUNTIFS(瞬跳!$B:$B,V18,瞬跳!$C:$C,"&gt;=" &amp; LEFT($AG$2,4)&amp; MID($AG$2,6,1) &amp; RIGHT($AG$2,3),瞬跳!$C:$C,"&lt;=" &amp; LEFT($AH$2,4)&amp; MID($AH$2,6,1) &amp; RIGHT($AH$2,3))</f>
        <v>0</v>
      </c>
      <c r="X18" s="907">
        <f>COUNTIFS(瞬跳!$B:$B,V18,瞬跳!$C:$C,"&gt;=" &amp; $AG$3,瞬跳!$C:$C,"&lt;=" &amp; $AH$3)+COUNTIFS(瞬跳!$B:$B,V18,瞬跳!$C:$C,"&gt;=" &amp; LEFT($AG$3,4)&amp; MID($AG$3,6,1) &amp; RIGHT($AG$3,3),瞬跳!$C:$C,"&lt;=" &amp; LEFT($AH$3,4)&amp; MID($AH$3,6,1) &amp; RIGHT($AH$3,3))</f>
        <v>0</v>
      </c>
      <c r="Y18" s="908" t="s">
        <v>346</v>
      </c>
      <c r="Z18" s="906">
        <f>COUNTIFS(瞬跳!$B:$B,Y18,瞬跳!$C:$C,"&gt;=" &amp; $AG$2,瞬跳!$C:$C,"&lt;=" &amp; $AH$2)+COUNTIFS(瞬跳!$B:$B,Y18,瞬跳!$C:$C,"&gt;=" &amp; LEFT($AG$2,4)&amp; MID($AG$2,6,1) &amp; RIGHT($AG$2,3),瞬跳!$C:$C,"&lt;=" &amp; LEFT($AH$2,4)&amp; MID($AH$2,6,1) &amp; RIGHT($AH$2,3))</f>
        <v>0</v>
      </c>
      <c r="AA18" s="907">
        <f>COUNTIFS(瞬跳!$B:$B,Y18,瞬跳!$C:$C,"&gt;=" &amp; $AG$3,瞬跳!$C:$C,"&lt;=" &amp; $AH$3)+COUNTIFS(瞬跳!$B:$B,Y18,瞬跳!$C:$C,"&gt;=" &amp; LEFT($AG$3,4)&amp; MID($AG$3,6,1) &amp; RIGHT($AG$3,3),瞬跳!$C:$C,"&lt;=" &amp; LEFT($AH$3,4)&amp; MID($AH$3,6,1) &amp; RIGHT($AH$3,3))</f>
        <v>0</v>
      </c>
      <c r="AB18" s="908" t="s">
        <v>614</v>
      </c>
      <c r="AC18" s="906">
        <f>COUNTIFS(瞬跳!$B:$B,AB18,瞬跳!$C:$C,"&gt;=" &amp; $AG$2,瞬跳!$C:$C,"&lt;=" &amp; $AH$2)+COUNTIFS(瞬跳!$B:$B,AB18,瞬跳!$C:$C,"&gt;=" &amp; LEFT($AG$2,4)&amp; MID($AG$2,6,1) &amp; RIGHT($AG$2,3),瞬跳!$C:$C,"&lt;=" &amp; LEFT($AH$2,4)&amp; MID($AH$2,6,1) &amp; RIGHT($AH$2,3))</f>
        <v>0</v>
      </c>
      <c r="AD18" s="907">
        <f>COUNTIFS(瞬跳!$B:$B,AB18,瞬跳!$C:$C,"&gt;=" &amp; $AG$3,瞬跳!$C:$C,"&lt;=" &amp; $AH$3)+COUNTIFS(瞬跳!$B:$B,AB18,瞬跳!$C:$C,"&gt;=" &amp; LEFT($AG$3,4)&amp; MID($AG$3,6,1) &amp; RIGHT($AG$3,3),瞬跳!$C:$C,"&lt;=" &amp; LEFT($AH$3,4)&amp; MID($AH$3,6,1) &amp; RIGHT($AH$3,3))</f>
        <v>0</v>
      </c>
      <c r="AG18" s="973" t="s">
        <v>134</v>
      </c>
      <c r="AH18" s="870">
        <v>1</v>
      </c>
      <c r="AI18"/>
    </row>
    <row r="19" spans="1:35">
      <c r="A19" s="908" t="s">
        <v>983</v>
      </c>
      <c r="B19" s="906">
        <f>COUNTIFS(瞬跳!$B:$B,A19,瞬跳!$C:$C,"&gt;=" &amp; $AG$2,瞬跳!$C:$C,"&lt;=" &amp; $AH$2)+COUNTIFS(瞬跳!$B:$B,A19,瞬跳!$C:$C,"&gt;=" &amp; LEFT($AG$2,4)&amp; MID($AG$2,6,1) &amp; RIGHT($AG$2,3),瞬跳!$C:$C,"&lt;=" &amp; LEFT($AH$2,4)&amp; MID($AH$2,6,1) &amp; RIGHT($AH$2,3))</f>
        <v>0</v>
      </c>
      <c r="C19" s="907">
        <f>COUNTIFS(瞬跳!$B:$B,A19,瞬跳!$C:$C,"&gt;=" &amp; $AG$3,瞬跳!$C:$C,"&lt;=" &amp; $AH$3)+COUNTIFS(瞬跳!$B:$B,A19,瞬跳!$C:$C,"&gt;=" &amp; LEFT($AG$3,4)&amp; MID($AG$3,6,1) &amp; RIGHT($AG$3,3),瞬跳!$C:$C,"&lt;=" &amp; LEFT($AH$3,4)&amp; MID($AH$3,6,1) &amp; RIGHT($AH$3,3))</f>
        <v>0</v>
      </c>
      <c r="D19" s="910" t="s">
        <v>324</v>
      </c>
      <c r="E19" s="906">
        <f>COUNTIFS(瞬跳!$B:$B,D19,瞬跳!$C:$C,"&gt;=" &amp; $AG$2,瞬跳!$C:$C,"&lt;=" &amp; $AH$2)+COUNTIFS(瞬跳!$B:$B,D19,瞬跳!$C:$C,"&gt;=" &amp; LEFT($AG$2,4)&amp; MID($AG$2,6,1) &amp; RIGHT($AG$2,3),瞬跳!$C:$C,"&lt;=" &amp; LEFT($AH$2,4)&amp; MID($AH$2,6,1) &amp; RIGHT($AH$2,3))</f>
        <v>0</v>
      </c>
      <c r="F19" s="907">
        <f>COUNTIFS(瞬跳!$B:$B,D19,瞬跳!$C:$C,"&gt;=" &amp; $AG$3,瞬跳!$C:$C,"&lt;=" &amp; $AH$3)+COUNTIFS(瞬跳!$B:$B,D19,瞬跳!$C:$C,"&gt;=" &amp; LEFT($AG$3,4)&amp; MID($AG$3,6,1) &amp; RIGHT($AG$3,3),瞬跳!$C:$C,"&lt;=" &amp; LEFT($AH$3,4)&amp; MID($AH$3,6,1) &amp; RIGHT($AH$3,3))</f>
        <v>0</v>
      </c>
      <c r="G19" s="911" t="s">
        <v>1482</v>
      </c>
      <c r="H19" s="906">
        <f>COUNTIFS(瞬跳!$B:$B,G19,瞬跳!$C:$C,"&gt;=" &amp; $AG$2,瞬跳!$C:$C,"&lt;=" &amp; $AH$2)+COUNTIFS(瞬跳!$B:$B,G19,瞬跳!$C:$C,"&gt;=" &amp; LEFT($AG$2,4)&amp; MID($AG$2,6,1) &amp; RIGHT($AG$2,3),瞬跳!$C:$C,"&lt;=" &amp; LEFT($AH$2,4)&amp; MID($AH$2,6,1) &amp; RIGHT($AH$2,3))</f>
        <v>0</v>
      </c>
      <c r="I19" s="907">
        <f>COUNTIFS(瞬跳!$B:$B,G19,瞬跳!$C:$C,"&gt;=" &amp; $AG$3,瞬跳!$C:$C,"&lt;=" &amp; $AH$3)+COUNTIFS(瞬跳!$B:$B,G19,瞬跳!$C:$C,"&gt;=" &amp; LEFT($AG$3,4)&amp; MID($AG$3,6,1) &amp; RIGHT($AG$3,3),瞬跳!$C:$C,"&lt;=" &amp; LEFT($AH$3,4)&amp; MID($AH$3,6,1) &amp; RIGHT($AH$3,3))</f>
        <v>0</v>
      </c>
      <c r="J19" s="912"/>
      <c r="K19" s="906"/>
      <c r="L19" s="907"/>
      <c r="M19" s="912"/>
      <c r="N19" s="906"/>
      <c r="O19" s="907"/>
      <c r="P19" s="908" t="s">
        <v>886</v>
      </c>
      <c r="Q19" s="906">
        <f>COUNTIFS(瞬跳!$B:$B,P19,瞬跳!$C:$C,"&gt;=" &amp; $AG$2,瞬跳!$C:$C,"&lt;=" &amp; $AH$2)+COUNTIFS(瞬跳!$B:$B,P19,瞬跳!$C:$C,"&gt;=" &amp; LEFT($AG$2,4)&amp; MID($AG$2,6,1) &amp; RIGHT($AG$2,3),瞬跳!$C:$C,"&lt;=" &amp; LEFT($AH$2,4)&amp; MID($AH$2,6,1) &amp; RIGHT($AH$2,3))</f>
        <v>0</v>
      </c>
      <c r="R19" s="907">
        <f>COUNTIFS(瞬跳!$B:$B,P19,瞬跳!$C:$C,"&gt;=" &amp; $AG$3,瞬跳!$C:$C,"&lt;=" &amp; $AH$3)+COUNTIFS(瞬跳!$B:$B,P19,瞬跳!$C:$C,"&gt;=" &amp; LEFT($AG$3,4)&amp; MID($AG$3,6,1) &amp; RIGHT($AG$3,3),瞬跳!$C:$C,"&lt;=" &amp; LEFT($AH$3,4)&amp; MID($AH$3,6,1) &amp; RIGHT($AH$3,3))</f>
        <v>0</v>
      </c>
      <c r="S19" s="908" t="s">
        <v>920</v>
      </c>
      <c r="T19" s="906">
        <f>COUNTIFS(瞬跳!$B:$B,S19,瞬跳!$C:$C,"&gt;=" &amp; $AG$2,瞬跳!$C:$C,"&lt;=" &amp; $AH$2)+COUNTIFS(瞬跳!$B:$B,S19,瞬跳!$C:$C,"&gt;=" &amp; LEFT($AG$2,4)&amp; MID($AG$2,6,1) &amp; RIGHT($AG$2,3),瞬跳!$C:$C,"&lt;=" &amp; LEFT($AH$2,4)&amp; MID($AH$2,6,1) &amp; RIGHT($AH$2,3))</f>
        <v>0</v>
      </c>
      <c r="U19" s="907">
        <f>COUNTIFS(瞬跳!$B:$B,S19,瞬跳!$C:$C,"&gt;=" &amp; $AG$3,瞬跳!$C:$C,"&lt;=" &amp; $AH$3)+COUNTIFS(瞬跳!$B:$B,S19,瞬跳!$C:$C,"&gt;=" &amp; LEFT($AG$3,4)&amp; MID($AG$3,6,1) &amp; RIGHT($AG$3,3),瞬跳!$C:$C,"&lt;=" &amp; LEFT($AH$3,4)&amp; MID($AH$3,6,1) &amp; RIGHT($AH$3,3))</f>
        <v>2</v>
      </c>
      <c r="V19" s="910" t="s">
        <v>1260</v>
      </c>
      <c r="W19" s="906">
        <f>COUNTIFS(瞬跳!$B:$B,V19,瞬跳!$C:$C,"&gt;=" &amp; $AG$2,瞬跳!$C:$C,"&lt;=" &amp; $AH$2)+COUNTIFS(瞬跳!$B:$B,V19,瞬跳!$C:$C,"&gt;=" &amp; LEFT($AG$2,4)&amp; MID($AG$2,6,1) &amp; RIGHT($AG$2,3),瞬跳!$C:$C,"&lt;=" &amp; LEFT($AH$2,4)&amp; MID($AH$2,6,1) &amp; RIGHT($AH$2,3))</f>
        <v>1</v>
      </c>
      <c r="X19" s="907">
        <f>COUNTIFS(瞬跳!$B:$B,V19,瞬跳!$C:$C,"&gt;=" &amp; $AG$3,瞬跳!$C:$C,"&lt;=" &amp; $AH$3)+COUNTIFS(瞬跳!$B:$B,V19,瞬跳!$C:$C,"&gt;=" &amp; LEFT($AG$3,4)&amp; MID($AG$3,6,1) &amp; RIGHT($AG$3,3),瞬跳!$C:$C,"&lt;=" &amp; LEFT($AH$3,4)&amp; MID($AH$3,6,1) &amp; RIGHT($AH$3,3))</f>
        <v>1</v>
      </c>
      <c r="Y19" s="908" t="s">
        <v>1587</v>
      </c>
      <c r="Z19" s="906">
        <f>COUNTIFS(瞬跳!$B:$B,Y19,瞬跳!$C:$C,"&gt;=" &amp; $AG$2,瞬跳!$C:$C,"&lt;=" &amp; $AH$2)+COUNTIFS(瞬跳!$B:$B,Y19,瞬跳!$C:$C,"&gt;=" &amp; LEFT($AG$2,4)&amp; MID($AG$2,6,1) &amp; RIGHT($AG$2,3),瞬跳!$C:$C,"&lt;=" &amp; LEFT($AH$2,4)&amp; MID($AH$2,6,1) &amp; RIGHT($AH$2,3))</f>
        <v>0</v>
      </c>
      <c r="AA19" s="907">
        <f>COUNTIFS(瞬跳!$B:$B,Y19,瞬跳!$C:$C,"&gt;=" &amp; $AG$3,瞬跳!$C:$C,"&lt;=" &amp; $AH$3)+COUNTIFS(瞬跳!$B:$B,Y19,瞬跳!$C:$C,"&gt;=" &amp; LEFT($AG$3,4)&amp; MID($AG$3,6,1) &amp; RIGHT($AG$3,3),瞬跳!$C:$C,"&lt;=" &amp; LEFT($AH$3,4)&amp; MID($AH$3,6,1) &amp; RIGHT($AH$3,3))</f>
        <v>0</v>
      </c>
      <c r="AB19" s="910" t="s">
        <v>615</v>
      </c>
      <c r="AC19" s="906">
        <f>COUNTIFS(瞬跳!$B:$B,AB19,瞬跳!$C:$C,"&gt;=" &amp; $AG$2,瞬跳!$C:$C,"&lt;=" &amp; $AH$2)+COUNTIFS(瞬跳!$B:$B,AB19,瞬跳!$C:$C,"&gt;=" &amp; LEFT($AG$2,4)&amp; MID($AG$2,6,1) &amp; RIGHT($AG$2,3),瞬跳!$C:$C,"&lt;=" &amp; LEFT($AH$2,4)&amp; MID($AH$2,6,1) &amp; RIGHT($AH$2,3))</f>
        <v>0</v>
      </c>
      <c r="AD19" s="907">
        <f>COUNTIFS(瞬跳!$B:$B,AB19,瞬跳!$C:$C,"&gt;=" &amp; $AG$3,瞬跳!$C:$C,"&lt;=" &amp; $AH$3)+COUNTIFS(瞬跳!$B:$B,AB19,瞬跳!$C:$C,"&gt;=" &amp; LEFT($AG$3,4)&amp; MID($AG$3,6,1) &amp; RIGHT($AG$3,3),瞬跳!$C:$C,"&lt;=" &amp; LEFT($AH$3,4)&amp; MID($AH$3,6,1) &amp; RIGHT($AH$3,3))</f>
        <v>0</v>
      </c>
      <c r="AG19" s="973" t="s">
        <v>3016</v>
      </c>
      <c r="AH19" s="870">
        <v>1</v>
      </c>
      <c r="AI19"/>
    </row>
    <row r="20" spans="1:35">
      <c r="A20" s="908" t="s">
        <v>984</v>
      </c>
      <c r="B20" s="906">
        <f>COUNTIFS(瞬跳!$B:$B,A20,瞬跳!$C:$C,"&gt;=" &amp; $AG$2,瞬跳!$C:$C,"&lt;=" &amp; $AH$2)+COUNTIFS(瞬跳!$B:$B,A20,瞬跳!$C:$C,"&gt;=" &amp; LEFT($AG$2,4)&amp; MID($AG$2,6,1) &amp; RIGHT($AG$2,3),瞬跳!$C:$C,"&lt;=" &amp; LEFT($AH$2,4)&amp; MID($AH$2,6,1) &amp; RIGHT($AH$2,3))</f>
        <v>0</v>
      </c>
      <c r="C20" s="907">
        <f>COUNTIFS(瞬跳!$B:$B,A20,瞬跳!$C:$C,"&gt;=" &amp; $AG$3,瞬跳!$C:$C,"&lt;=" &amp; $AH$3)+COUNTIFS(瞬跳!$B:$B,A20,瞬跳!$C:$C,"&gt;=" &amp; LEFT($AG$3,4)&amp; MID($AG$3,6,1) &amp; RIGHT($AG$3,3),瞬跳!$C:$C,"&lt;=" &amp; LEFT($AH$3,4)&amp; MID($AH$3,6,1) &amp; RIGHT($AH$3,3))</f>
        <v>0</v>
      </c>
      <c r="D20" s="913"/>
      <c r="E20" s="906"/>
      <c r="F20" s="907"/>
      <c r="G20" s="911" t="s">
        <v>1483</v>
      </c>
      <c r="H20" s="906">
        <f>COUNTIFS(瞬跳!$B:$B,G20,瞬跳!$C:$C,"&gt;=" &amp; $AG$2,瞬跳!$C:$C,"&lt;=" &amp; $AH$2)+COUNTIFS(瞬跳!$B:$B,G20,瞬跳!$C:$C,"&gt;=" &amp; LEFT($AG$2,4)&amp; MID($AG$2,6,1) &amp; RIGHT($AG$2,3),瞬跳!$C:$C,"&lt;=" &amp; LEFT($AH$2,4)&amp; MID($AH$2,6,1) &amp; RIGHT($AH$2,3))</f>
        <v>0</v>
      </c>
      <c r="I20" s="907">
        <f>COUNTIFS(瞬跳!$B:$B,G20,瞬跳!$C:$C,"&gt;=" &amp; $AG$3,瞬跳!$C:$C,"&lt;=" &amp; $AH$3)+COUNTIFS(瞬跳!$B:$B,G20,瞬跳!$C:$C,"&gt;=" &amp; LEFT($AG$3,4)&amp; MID($AG$3,6,1) &amp; RIGHT($AG$3,3),瞬跳!$C:$C,"&lt;=" &amp; LEFT($AH$3,4)&amp; MID($AH$3,6,1) &amp; RIGHT($AH$3,3))</f>
        <v>1</v>
      </c>
      <c r="J20" s="912"/>
      <c r="K20" s="906"/>
      <c r="L20" s="907"/>
      <c r="M20" s="912"/>
      <c r="N20" s="906"/>
      <c r="O20" s="907"/>
      <c r="P20" s="908" t="s">
        <v>29</v>
      </c>
      <c r="Q20" s="906">
        <f>COUNTIFS(瞬跳!$B:$B,P20,瞬跳!$C:$C,"&gt;=" &amp; $AG$2,瞬跳!$C:$C,"&lt;=" &amp; $AH$2)+COUNTIFS(瞬跳!$B:$B,P20,瞬跳!$C:$C,"&gt;=" &amp; LEFT($AG$2,4)&amp; MID($AG$2,6,1) &amp; RIGHT($AG$2,3),瞬跳!$C:$C,"&lt;=" &amp; LEFT($AH$2,4)&amp; MID($AH$2,6,1) &amp; RIGHT($AH$2,3))</f>
        <v>0</v>
      </c>
      <c r="R20" s="907">
        <f>COUNTIFS(瞬跳!$B:$B,P20,瞬跳!$C:$C,"&gt;=" &amp; $AG$3,瞬跳!$C:$C,"&lt;=" &amp; $AH$3)+COUNTIFS(瞬跳!$B:$B,P20,瞬跳!$C:$C,"&gt;=" &amp; LEFT($AG$3,4)&amp; MID($AG$3,6,1) &amp; RIGHT($AG$3,3),瞬跳!$C:$C,"&lt;=" &amp; LEFT($AH$3,4)&amp; MID($AH$3,6,1) &amp; RIGHT($AH$3,3))</f>
        <v>1</v>
      </c>
      <c r="S20" s="908" t="s">
        <v>921</v>
      </c>
      <c r="T20" s="906">
        <f>COUNTIFS(瞬跳!$B:$B,S20,瞬跳!$C:$C,"&gt;=" &amp; $AG$2,瞬跳!$C:$C,"&lt;=" &amp; $AH$2)+COUNTIFS(瞬跳!$B:$B,S20,瞬跳!$C:$C,"&gt;=" &amp; LEFT($AG$2,4)&amp; MID($AG$2,6,1) &amp; RIGHT($AG$2,3),瞬跳!$C:$C,"&lt;=" &amp; LEFT($AH$2,4)&amp; MID($AH$2,6,1) &amp; RIGHT($AH$2,3))</f>
        <v>0</v>
      </c>
      <c r="U20" s="907">
        <f>COUNTIFS(瞬跳!$B:$B,S20,瞬跳!$C:$C,"&gt;=" &amp; $AG$3,瞬跳!$C:$C,"&lt;=" &amp; $AH$3)+COUNTIFS(瞬跳!$B:$B,S20,瞬跳!$C:$C,"&gt;=" &amp; LEFT($AG$3,4)&amp; MID($AG$3,6,1) &amp; RIGHT($AG$3,3),瞬跳!$C:$C,"&lt;=" &amp; LEFT($AH$3,4)&amp; MID($AH$3,6,1) &amp; RIGHT($AH$3,3))</f>
        <v>0</v>
      </c>
      <c r="V20" s="913"/>
      <c r="W20" s="906"/>
      <c r="X20" s="907"/>
      <c r="Y20" s="912"/>
      <c r="Z20" s="906"/>
      <c r="AA20" s="907"/>
      <c r="AB20" s="914"/>
      <c r="AC20" s="906"/>
      <c r="AD20" s="907"/>
      <c r="AG20" s="973" t="s">
        <v>3563</v>
      </c>
      <c r="AH20" s="870">
        <v>1</v>
      </c>
      <c r="AI20"/>
    </row>
    <row r="21" spans="1:35">
      <c r="A21" s="908" t="s">
        <v>1508</v>
      </c>
      <c r="B21" s="906">
        <f>COUNTIFS(瞬跳!$B:$B,A21,瞬跳!$C:$C,"&gt;=" &amp; $AG$2,瞬跳!$C:$C,"&lt;=" &amp; $AH$2)+COUNTIFS(瞬跳!$B:$B,A21,瞬跳!$C:$C,"&gt;=" &amp; LEFT($AG$2,4)&amp; MID($AG$2,6,1) &amp; RIGHT($AG$2,3),瞬跳!$C:$C,"&lt;=" &amp; LEFT($AH$2,4)&amp; MID($AH$2,6,1) &amp; RIGHT($AH$2,3))</f>
        <v>0</v>
      </c>
      <c r="C21" s="907">
        <f>COUNTIFS(瞬跳!$B:$B,A21,瞬跳!$C:$C,"&gt;=" &amp; $AG$3,瞬跳!$C:$C,"&lt;=" &amp; $AH$3)+COUNTIFS(瞬跳!$B:$B,A21,瞬跳!$C:$C,"&gt;=" &amp; LEFT($AG$3,4)&amp; MID($AG$3,6,1) &amp; RIGHT($AG$3,3),瞬跳!$C:$C,"&lt;=" &amp; LEFT($AH$3,4)&amp; MID($AH$3,6,1) &amp; RIGHT($AH$3,3))</f>
        <v>0</v>
      </c>
      <c r="D21" s="913"/>
      <c r="E21" s="906"/>
      <c r="F21" s="907"/>
      <c r="G21" s="911" t="s">
        <v>1484</v>
      </c>
      <c r="H21" s="906">
        <f>COUNTIFS(瞬跳!$B:$B,G21,瞬跳!$C:$C,"&gt;=" &amp; $AG$2,瞬跳!$C:$C,"&lt;=" &amp; $AH$2)+COUNTIFS(瞬跳!$B:$B,G21,瞬跳!$C:$C,"&gt;=" &amp; LEFT($AG$2,4)&amp; MID($AG$2,6,1) &amp; RIGHT($AG$2,3),瞬跳!$C:$C,"&lt;=" &amp; LEFT($AH$2,4)&amp; MID($AH$2,6,1) &amp; RIGHT($AH$2,3))</f>
        <v>0</v>
      </c>
      <c r="I21" s="907">
        <f>COUNTIFS(瞬跳!$B:$B,G21,瞬跳!$C:$C,"&gt;=" &amp; $AG$3,瞬跳!$C:$C,"&lt;=" &amp; $AH$3)+COUNTIFS(瞬跳!$B:$B,G21,瞬跳!$C:$C,"&gt;=" &amp; LEFT($AG$3,4)&amp; MID($AG$3,6,1) &amp; RIGHT($AG$3,3),瞬跳!$C:$C,"&lt;=" &amp; LEFT($AH$3,4)&amp; MID($AH$3,6,1) &amp; RIGHT($AH$3,3))</f>
        <v>0</v>
      </c>
      <c r="J21" s="912"/>
      <c r="K21" s="906"/>
      <c r="L21" s="907"/>
      <c r="M21" s="912"/>
      <c r="N21" s="906"/>
      <c r="O21" s="907"/>
      <c r="P21" s="908" t="s">
        <v>30</v>
      </c>
      <c r="Q21" s="906">
        <f>COUNTIFS(瞬跳!$B:$B,P21,瞬跳!$C:$C,"&gt;=" &amp; $AG$2,瞬跳!$C:$C,"&lt;=" &amp; $AH$2)+COUNTIFS(瞬跳!$B:$B,P21,瞬跳!$C:$C,"&gt;=" &amp; LEFT($AG$2,4)&amp; MID($AG$2,6,1) &amp; RIGHT($AG$2,3),瞬跳!$C:$C,"&lt;=" &amp; LEFT($AH$2,4)&amp; MID($AH$2,6,1) &amp; RIGHT($AH$2,3))</f>
        <v>0</v>
      </c>
      <c r="R21" s="907">
        <f>COUNTIFS(瞬跳!$B:$B,P21,瞬跳!$C:$C,"&gt;=" &amp; $AG$3,瞬跳!$C:$C,"&lt;=" &amp; $AH$3)+COUNTIFS(瞬跳!$B:$B,P21,瞬跳!$C:$C,"&gt;=" &amp; LEFT($AG$3,4)&amp; MID($AG$3,6,1) &amp; RIGHT($AG$3,3),瞬跳!$C:$C,"&lt;=" &amp; LEFT($AH$3,4)&amp; MID($AH$3,6,1) &amp; RIGHT($AH$3,3))</f>
        <v>0</v>
      </c>
      <c r="S21" s="908" t="s">
        <v>922</v>
      </c>
      <c r="T21" s="906">
        <f>COUNTIFS(瞬跳!$B:$B,S21,瞬跳!$C:$C,"&gt;=" &amp; $AG$2,瞬跳!$C:$C,"&lt;=" &amp; $AH$2)+COUNTIFS(瞬跳!$B:$B,S21,瞬跳!$C:$C,"&gt;=" &amp; LEFT($AG$2,4)&amp; MID($AG$2,6,1) &amp; RIGHT($AG$2,3),瞬跳!$C:$C,"&lt;=" &amp; LEFT($AH$2,4)&amp; MID($AH$2,6,1) &amp; RIGHT($AH$2,3))</f>
        <v>0</v>
      </c>
      <c r="U21" s="907">
        <f>COUNTIFS(瞬跳!$B:$B,S21,瞬跳!$C:$C,"&gt;=" &amp; $AG$3,瞬跳!$C:$C,"&lt;=" &amp; $AH$3)+COUNTIFS(瞬跳!$B:$B,S21,瞬跳!$C:$C,"&gt;=" &amp; LEFT($AG$3,4)&amp; MID($AG$3,6,1) &amp; RIGHT($AG$3,3),瞬跳!$C:$C,"&lt;=" &amp; LEFT($AH$3,4)&amp; MID($AH$3,6,1) &amp; RIGHT($AH$3,3))</f>
        <v>0</v>
      </c>
      <c r="V21" s="913"/>
      <c r="W21" s="906"/>
      <c r="X21" s="907"/>
      <c r="Y21" s="912"/>
      <c r="Z21" s="906"/>
      <c r="AA21" s="907"/>
      <c r="AB21" s="914"/>
      <c r="AC21" s="906"/>
      <c r="AD21" s="907"/>
      <c r="AG21" s="973" t="s">
        <v>1493</v>
      </c>
      <c r="AH21" s="870">
        <v>1</v>
      </c>
      <c r="AI21"/>
    </row>
    <row r="22" spans="1:35">
      <c r="A22" s="908" t="s">
        <v>1509</v>
      </c>
      <c r="B22" s="906">
        <f>COUNTIFS(瞬跳!$B:$B,A22,瞬跳!$C:$C,"&gt;=" &amp; $AG$2,瞬跳!$C:$C,"&lt;=" &amp; $AH$2)+COUNTIFS(瞬跳!$B:$B,A22,瞬跳!$C:$C,"&gt;=" &amp; LEFT($AG$2,4)&amp; MID($AG$2,6,1) &amp; RIGHT($AG$2,3),瞬跳!$C:$C,"&lt;=" &amp; LEFT($AH$2,4)&amp; MID($AH$2,6,1) &amp; RIGHT($AH$2,3))</f>
        <v>0</v>
      </c>
      <c r="C22" s="907">
        <f>COUNTIFS(瞬跳!$B:$B,A22,瞬跳!$C:$C,"&gt;=" &amp; $AG$3,瞬跳!$C:$C,"&lt;=" &amp; $AH$3)+COUNTIFS(瞬跳!$B:$B,A22,瞬跳!$C:$C,"&gt;=" &amp; LEFT($AG$3,4)&amp; MID($AG$3,6,1) &amp; RIGHT($AG$3,3),瞬跳!$C:$C,"&lt;=" &amp; LEFT($AH$3,4)&amp; MID($AH$3,6,1) &amp; RIGHT($AH$3,3))</f>
        <v>0</v>
      </c>
      <c r="D22" s="913"/>
      <c r="E22" s="906"/>
      <c r="F22" s="907"/>
      <c r="G22" s="911" t="s">
        <v>1092</v>
      </c>
      <c r="H22" s="906">
        <f>COUNTIFS(瞬跳!$B:$B,G22,瞬跳!$C:$C,"&gt;=" &amp; $AG$2,瞬跳!$C:$C,"&lt;=" &amp; $AH$2)+COUNTIFS(瞬跳!$B:$B,G22,瞬跳!$C:$C,"&gt;=" &amp; LEFT($AG$2,4)&amp; MID($AG$2,6,1) &amp; RIGHT($AG$2,3),瞬跳!$C:$C,"&lt;=" &amp; LEFT($AH$2,4)&amp; MID($AH$2,6,1) &amp; RIGHT($AH$2,3))</f>
        <v>0</v>
      </c>
      <c r="I22" s="907">
        <f>COUNTIFS(瞬跳!$B:$B,G22,瞬跳!$C:$C,"&gt;=" &amp; $AG$3,瞬跳!$C:$C,"&lt;=" &amp; $AH$3)+COUNTIFS(瞬跳!$B:$B,G22,瞬跳!$C:$C,"&gt;=" &amp; LEFT($AG$3,4)&amp; MID($AG$3,6,1) &amp; RIGHT($AG$3,3),瞬跳!$C:$C,"&lt;=" &amp; LEFT($AH$3,4)&amp; MID($AH$3,6,1) &amp; RIGHT($AH$3,3))</f>
        <v>0</v>
      </c>
      <c r="J22" s="912"/>
      <c r="K22" s="906"/>
      <c r="L22" s="907"/>
      <c r="M22" s="912"/>
      <c r="N22" s="906"/>
      <c r="O22" s="907"/>
      <c r="P22" s="908" t="s">
        <v>1387</v>
      </c>
      <c r="Q22" s="906">
        <f>COUNTIFS(瞬跳!$B:$B,P22,瞬跳!$C:$C,"&gt;=" &amp; $AG$2,瞬跳!$C:$C,"&lt;=" &amp; $AH$2)+COUNTIFS(瞬跳!$B:$B,P22,瞬跳!$C:$C,"&gt;=" &amp; LEFT($AG$2,4)&amp; MID($AG$2,6,1) &amp; RIGHT($AG$2,3),瞬跳!$C:$C,"&lt;=" &amp; LEFT($AH$2,4)&amp; MID($AH$2,6,1) &amp; RIGHT($AH$2,3))</f>
        <v>0</v>
      </c>
      <c r="R22" s="907">
        <f>COUNTIFS(瞬跳!$B:$B,P22,瞬跳!$C:$C,"&gt;=" &amp; $AG$3,瞬跳!$C:$C,"&lt;=" &amp; $AH$3)+COUNTIFS(瞬跳!$B:$B,P22,瞬跳!$C:$C,"&gt;=" &amp; LEFT($AG$3,4)&amp; MID($AG$3,6,1) &amp; RIGHT($AG$3,3),瞬跳!$C:$C,"&lt;=" &amp; LEFT($AH$3,4)&amp; MID($AH$3,6,1) &amp; RIGHT($AH$3,3))</f>
        <v>0</v>
      </c>
      <c r="S22" s="908" t="s">
        <v>538</v>
      </c>
      <c r="T22" s="906">
        <f>COUNTIFS(瞬跳!$B:$B,S22,瞬跳!$C:$C,"&gt;=" &amp; $AG$2,瞬跳!$C:$C,"&lt;=" &amp; $AH$2)+COUNTIFS(瞬跳!$B:$B,S22,瞬跳!$C:$C,"&gt;=" &amp; LEFT($AG$2,4)&amp; MID($AG$2,6,1) &amp; RIGHT($AG$2,3),瞬跳!$C:$C,"&lt;=" &amp; LEFT($AH$2,4)&amp; MID($AH$2,6,1) &amp; RIGHT($AH$2,3))</f>
        <v>0</v>
      </c>
      <c r="U22" s="907">
        <f>COUNTIFS(瞬跳!$B:$B,S22,瞬跳!$C:$C,"&gt;=" &amp; $AG$3,瞬跳!$C:$C,"&lt;=" &amp; $AH$3)+COUNTIFS(瞬跳!$B:$B,S22,瞬跳!$C:$C,"&gt;=" &amp; LEFT($AG$3,4)&amp; MID($AG$3,6,1) &amp; RIGHT($AG$3,3),瞬跳!$C:$C,"&lt;=" &amp; LEFT($AH$3,4)&amp; MID($AH$3,6,1) &amp; RIGHT($AH$3,3))</f>
        <v>0</v>
      </c>
      <c r="V22" s="913"/>
      <c r="W22" s="906"/>
      <c r="X22" s="907"/>
      <c r="Y22" s="912"/>
      <c r="Z22" s="906"/>
      <c r="AA22" s="907"/>
      <c r="AB22" s="914"/>
      <c r="AC22" s="906"/>
      <c r="AD22" s="907"/>
      <c r="AG22" s="973" t="s">
        <v>1506</v>
      </c>
      <c r="AH22" s="870">
        <v>1</v>
      </c>
      <c r="AI22"/>
    </row>
    <row r="23" spans="1:35">
      <c r="A23" s="908" t="s">
        <v>1510</v>
      </c>
      <c r="B23" s="906">
        <f>COUNTIFS(瞬跳!$B:$B,A23,瞬跳!$C:$C,"&gt;=" &amp; $AG$2,瞬跳!$C:$C,"&lt;=" &amp; $AH$2)+COUNTIFS(瞬跳!$B:$B,A23,瞬跳!$C:$C,"&gt;=" &amp; LEFT($AG$2,4)&amp; MID($AG$2,6,1) &amp; RIGHT($AG$2,3),瞬跳!$C:$C,"&lt;=" &amp; LEFT($AH$2,4)&amp; MID($AH$2,6,1) &amp; RIGHT($AH$2,3))</f>
        <v>0</v>
      </c>
      <c r="C23" s="907">
        <f>COUNTIFS(瞬跳!$B:$B,A23,瞬跳!$C:$C,"&gt;=" &amp; $AG$3,瞬跳!$C:$C,"&lt;=" &amp; $AH$3)+COUNTIFS(瞬跳!$B:$B,A23,瞬跳!$C:$C,"&gt;=" &amp; LEFT($AG$3,4)&amp; MID($AG$3,6,1) &amp; RIGHT($AG$3,3),瞬跳!$C:$C,"&lt;=" &amp; LEFT($AH$3,4)&amp; MID($AH$3,6,1) &amp; RIGHT($AH$3,3))</f>
        <v>0</v>
      </c>
      <c r="D23" s="913"/>
      <c r="E23" s="906"/>
      <c r="F23" s="907"/>
      <c r="G23" s="911" t="s">
        <v>1377</v>
      </c>
      <c r="H23" s="906">
        <f>COUNTIFS(瞬跳!$B:$B,G23,瞬跳!$C:$C,"&gt;=" &amp; $AG$2,瞬跳!$C:$C,"&lt;=" &amp; $AH$2)+COUNTIFS(瞬跳!$B:$B,G23,瞬跳!$C:$C,"&gt;=" &amp; LEFT($AG$2,4)&amp; MID($AG$2,6,1) &amp; RIGHT($AG$2,3),瞬跳!$C:$C,"&lt;=" &amp; LEFT($AH$2,4)&amp; MID($AH$2,6,1) &amp; RIGHT($AH$2,3))</f>
        <v>1</v>
      </c>
      <c r="I23" s="907">
        <f>COUNTIFS(瞬跳!$B:$B,G23,瞬跳!$C:$C,"&gt;=" &amp; $AG$3,瞬跳!$C:$C,"&lt;=" &amp; $AH$3)+COUNTIFS(瞬跳!$B:$B,G23,瞬跳!$C:$C,"&gt;=" &amp; LEFT($AG$3,4)&amp; MID($AG$3,6,1) &amp; RIGHT($AG$3,3),瞬跳!$C:$C,"&lt;=" &amp; LEFT($AH$3,4)&amp; MID($AH$3,6,1) &amp; RIGHT($AH$3,3))</f>
        <v>1</v>
      </c>
      <c r="J23" s="912"/>
      <c r="K23" s="906"/>
      <c r="L23" s="907"/>
      <c r="M23" s="912"/>
      <c r="N23" s="906"/>
      <c r="O23" s="907"/>
      <c r="P23" s="908" t="s">
        <v>1388</v>
      </c>
      <c r="Q23" s="906">
        <f>COUNTIFS(瞬跳!$B:$B,P23,瞬跳!$C:$C,"&gt;=" &amp; $AG$2,瞬跳!$C:$C,"&lt;=" &amp; $AH$2)+COUNTIFS(瞬跳!$B:$B,P23,瞬跳!$C:$C,"&gt;=" &amp; LEFT($AG$2,4)&amp; MID($AG$2,6,1) &amp; RIGHT($AG$2,3),瞬跳!$C:$C,"&lt;=" &amp; LEFT($AH$2,4)&amp; MID($AH$2,6,1) &amp; RIGHT($AH$2,3))</f>
        <v>0</v>
      </c>
      <c r="R23" s="907">
        <f>COUNTIFS(瞬跳!$B:$B,P23,瞬跳!$C:$C,"&gt;=" &amp; $AG$3,瞬跳!$C:$C,"&lt;=" &amp; $AH$3)+COUNTIFS(瞬跳!$B:$B,P23,瞬跳!$C:$C,"&gt;=" &amp; LEFT($AG$3,4)&amp; MID($AG$3,6,1) &amp; RIGHT($AG$3,3),瞬跳!$C:$C,"&lt;=" &amp; LEFT($AH$3,4)&amp; MID($AH$3,6,1) &amp; RIGHT($AH$3,3))</f>
        <v>0</v>
      </c>
      <c r="S23" s="908" t="s">
        <v>539</v>
      </c>
      <c r="T23" s="906">
        <f>COUNTIFS(瞬跳!$B:$B,S23,瞬跳!$C:$C,"&gt;=" &amp; $AG$2,瞬跳!$C:$C,"&lt;=" &amp; $AH$2)+COUNTIFS(瞬跳!$B:$B,S23,瞬跳!$C:$C,"&gt;=" &amp; LEFT($AG$2,4)&amp; MID($AG$2,6,1) &amp; RIGHT($AG$2,3),瞬跳!$C:$C,"&lt;=" &amp; LEFT($AH$2,4)&amp; MID($AH$2,6,1) &amp; RIGHT($AH$2,3))</f>
        <v>0</v>
      </c>
      <c r="U23" s="907">
        <f>COUNTIFS(瞬跳!$B:$B,S23,瞬跳!$C:$C,"&gt;=" &amp; $AG$3,瞬跳!$C:$C,"&lt;=" &amp; $AH$3)+COUNTIFS(瞬跳!$B:$B,S23,瞬跳!$C:$C,"&gt;=" &amp; LEFT($AG$3,4)&amp; MID($AG$3,6,1) &amp; RIGHT($AG$3,3),瞬跳!$C:$C,"&lt;=" &amp; LEFT($AH$3,4)&amp; MID($AH$3,6,1) &amp; RIGHT($AH$3,3))</f>
        <v>1</v>
      </c>
      <c r="V23" s="913"/>
      <c r="W23" s="906"/>
      <c r="X23" s="907"/>
      <c r="Y23" s="912"/>
      <c r="Z23" s="906"/>
      <c r="AA23" s="907"/>
      <c r="AB23" s="914"/>
      <c r="AC23" s="906"/>
      <c r="AD23" s="907"/>
      <c r="AG23" s="973" t="s">
        <v>181</v>
      </c>
      <c r="AH23" s="870">
        <v>1</v>
      </c>
      <c r="AI23"/>
    </row>
    <row r="24" spans="1:35">
      <c r="A24" s="908" t="s">
        <v>1511</v>
      </c>
      <c r="B24" s="906">
        <f>COUNTIFS(瞬跳!$B:$B,A24,瞬跳!$C:$C,"&gt;=" &amp; $AG$2,瞬跳!$C:$C,"&lt;=" &amp; $AH$2)+COUNTIFS(瞬跳!$B:$B,A24,瞬跳!$C:$C,"&gt;=" &amp; LEFT($AG$2,4)&amp; MID($AG$2,6,1) &amp; RIGHT($AG$2,3),瞬跳!$C:$C,"&lt;=" &amp; LEFT($AH$2,4)&amp; MID($AH$2,6,1) &amp; RIGHT($AH$2,3))</f>
        <v>0</v>
      </c>
      <c r="C24" s="907">
        <f>COUNTIFS(瞬跳!$B:$B,A24,瞬跳!$C:$C,"&gt;=" &amp; $AG$3,瞬跳!$C:$C,"&lt;=" &amp; $AH$3)+COUNTIFS(瞬跳!$B:$B,A24,瞬跳!$C:$C,"&gt;=" &amp; LEFT($AG$3,4)&amp; MID($AG$3,6,1) &amp; RIGHT($AG$3,3),瞬跳!$C:$C,"&lt;=" &amp; LEFT($AH$3,4)&amp; MID($AH$3,6,1) &amp; RIGHT($AH$3,3))</f>
        <v>0</v>
      </c>
      <c r="D24" s="913"/>
      <c r="E24" s="906"/>
      <c r="F24" s="907"/>
      <c r="G24" s="911" t="s">
        <v>1378</v>
      </c>
      <c r="H24" s="906">
        <f>COUNTIFS(瞬跳!$B:$B,G24,瞬跳!$C:$C,"&gt;=" &amp; $AG$2,瞬跳!$C:$C,"&lt;=" &amp; $AH$2)+COUNTIFS(瞬跳!$B:$B,G24,瞬跳!$C:$C,"&gt;=" &amp; LEFT($AG$2,4)&amp; MID($AG$2,6,1) &amp; RIGHT($AG$2,3),瞬跳!$C:$C,"&lt;=" &amp; LEFT($AH$2,4)&amp; MID($AH$2,6,1) &amp; RIGHT($AH$2,3))</f>
        <v>0</v>
      </c>
      <c r="I24" s="907">
        <f>COUNTIFS(瞬跳!$B:$B,G24,瞬跳!$C:$C,"&gt;=" &amp; $AG$3,瞬跳!$C:$C,"&lt;=" &amp; $AH$3)+COUNTIFS(瞬跳!$B:$B,G24,瞬跳!$C:$C,"&gt;=" &amp; LEFT($AG$3,4)&amp; MID($AG$3,6,1) &amp; RIGHT($AG$3,3),瞬跳!$C:$C,"&lt;=" &amp; LEFT($AH$3,4)&amp; MID($AH$3,6,1) &amp; RIGHT($AH$3,3))</f>
        <v>0</v>
      </c>
      <c r="J24" s="915"/>
      <c r="K24" s="906"/>
      <c r="L24" s="907"/>
      <c r="M24" s="912"/>
      <c r="N24" s="906"/>
      <c r="O24" s="907"/>
      <c r="P24" s="908" t="s">
        <v>1389</v>
      </c>
      <c r="Q24" s="906">
        <f>COUNTIFS(瞬跳!$B:$B,P24,瞬跳!$C:$C,"&gt;=" &amp; $AG$2,瞬跳!$C:$C,"&lt;=" &amp; $AH$2)+COUNTIFS(瞬跳!$B:$B,P24,瞬跳!$C:$C,"&gt;=" &amp; LEFT($AG$2,4)&amp; MID($AG$2,6,1) &amp; RIGHT($AG$2,3),瞬跳!$C:$C,"&lt;=" &amp; LEFT($AH$2,4)&amp; MID($AH$2,6,1) &amp; RIGHT($AH$2,3))</f>
        <v>0</v>
      </c>
      <c r="R24" s="907">
        <f>COUNTIFS(瞬跳!$B:$B,P24,瞬跳!$C:$C,"&gt;=" &amp; $AG$3,瞬跳!$C:$C,"&lt;=" &amp; $AH$3)+COUNTIFS(瞬跳!$B:$B,P24,瞬跳!$C:$C,"&gt;=" &amp; LEFT($AG$3,4)&amp; MID($AG$3,6,1) &amp; RIGHT($AG$3,3),瞬跳!$C:$C,"&lt;=" &amp; LEFT($AH$3,4)&amp; MID($AH$3,6,1) &amp; RIGHT($AH$3,3))</f>
        <v>0</v>
      </c>
      <c r="S24" s="908" t="s">
        <v>540</v>
      </c>
      <c r="T24" s="906">
        <f>COUNTIFS(瞬跳!$B:$B,S24,瞬跳!$C:$C,"&gt;=" &amp; $AG$2,瞬跳!$C:$C,"&lt;=" &amp; $AH$2)+COUNTIFS(瞬跳!$B:$B,S24,瞬跳!$C:$C,"&gt;=" &amp; LEFT($AG$2,4)&amp; MID($AG$2,6,1) &amp; RIGHT($AG$2,3),瞬跳!$C:$C,"&lt;=" &amp; LEFT($AH$2,4)&amp; MID($AH$2,6,1) &amp; RIGHT($AH$2,3))</f>
        <v>0</v>
      </c>
      <c r="U24" s="907">
        <f>COUNTIFS(瞬跳!$B:$B,S24,瞬跳!$C:$C,"&gt;=" &amp; $AG$3,瞬跳!$C:$C,"&lt;=" &amp; $AH$3)+COUNTIFS(瞬跳!$B:$B,S24,瞬跳!$C:$C,"&gt;=" &amp; LEFT($AG$3,4)&amp; MID($AG$3,6,1) &amp; RIGHT($AG$3,3),瞬跳!$C:$C,"&lt;=" &amp; LEFT($AH$3,4)&amp; MID($AH$3,6,1) &amp; RIGHT($AH$3,3))</f>
        <v>2</v>
      </c>
      <c r="V24" s="913"/>
      <c r="W24" s="906"/>
      <c r="X24" s="907"/>
      <c r="Y24" s="912"/>
      <c r="Z24" s="906"/>
      <c r="AA24" s="907"/>
      <c r="AB24" s="914"/>
      <c r="AC24" s="906"/>
      <c r="AD24" s="907"/>
      <c r="AG24" s="973" t="s">
        <v>182</v>
      </c>
      <c r="AH24" s="870">
        <v>1</v>
      </c>
      <c r="AI24"/>
    </row>
    <row r="25" spans="1:35">
      <c r="A25" s="908" t="s">
        <v>1512</v>
      </c>
      <c r="B25" s="906">
        <f>COUNTIFS(瞬跳!$B:$B,A25,瞬跳!$C:$C,"&gt;=" &amp; $AG$2,瞬跳!$C:$C,"&lt;=" &amp; $AH$2)+COUNTIFS(瞬跳!$B:$B,A25,瞬跳!$C:$C,"&gt;=" &amp; LEFT($AG$2,4)&amp; MID($AG$2,6,1) &amp; RIGHT($AG$2,3),瞬跳!$C:$C,"&lt;=" &amp; LEFT($AH$2,4)&amp; MID($AH$2,6,1) &amp; RIGHT($AH$2,3))</f>
        <v>0</v>
      </c>
      <c r="C25" s="907">
        <f>COUNTIFS(瞬跳!$B:$B,A25,瞬跳!$C:$C,"&gt;=" &amp; $AG$3,瞬跳!$C:$C,"&lt;=" &amp; $AH$3)+COUNTIFS(瞬跳!$B:$B,A25,瞬跳!$C:$C,"&gt;=" &amp; LEFT($AG$3,4)&amp; MID($AG$3,6,1) &amp; RIGHT($AG$3,3),瞬跳!$C:$C,"&lt;=" &amp; LEFT($AH$3,4)&amp; MID($AH$3,6,1) &amp; RIGHT($AH$3,3))</f>
        <v>0</v>
      </c>
      <c r="D25" s="913"/>
      <c r="E25" s="906"/>
      <c r="F25" s="907"/>
      <c r="G25" s="911" t="s">
        <v>579</v>
      </c>
      <c r="H25" s="906">
        <f>COUNTIFS(瞬跳!$B:$B,G25,瞬跳!$C:$C,"&gt;=" &amp; $AG$2,瞬跳!$C:$C,"&lt;=" &amp; $AH$2)+COUNTIFS(瞬跳!$B:$B,G25,瞬跳!$C:$C,"&gt;=" &amp; LEFT($AG$2,4)&amp; MID($AG$2,6,1) &amp; RIGHT($AG$2,3),瞬跳!$C:$C,"&lt;=" &amp; LEFT($AH$2,4)&amp; MID($AH$2,6,1) &amp; RIGHT($AH$2,3))</f>
        <v>0</v>
      </c>
      <c r="I25" s="907">
        <f>COUNTIFS(瞬跳!$B:$B,G25,瞬跳!$C:$C,"&gt;=" &amp; $AG$3,瞬跳!$C:$C,"&lt;=" &amp; $AH$3)+COUNTIFS(瞬跳!$B:$B,G25,瞬跳!$C:$C,"&gt;=" &amp; LEFT($AG$3,4)&amp; MID($AG$3,6,1) &amp; RIGHT($AG$3,3),瞬跳!$C:$C,"&lt;=" &amp; LEFT($AH$3,4)&amp; MID($AH$3,6,1) &amp; RIGHT($AH$3,3))</f>
        <v>1</v>
      </c>
      <c r="J25" s="915"/>
      <c r="K25" s="906"/>
      <c r="L25" s="907"/>
      <c r="M25" s="912"/>
      <c r="N25" s="906"/>
      <c r="O25" s="907"/>
      <c r="P25" s="912"/>
      <c r="Q25" s="906"/>
      <c r="R25" s="907"/>
      <c r="S25" s="912"/>
      <c r="T25" s="906"/>
      <c r="U25" s="907"/>
      <c r="V25" s="913"/>
      <c r="W25" s="906"/>
      <c r="X25" s="907"/>
      <c r="Y25" s="912"/>
      <c r="Z25" s="906"/>
      <c r="AA25" s="907"/>
      <c r="AB25" s="914"/>
      <c r="AC25" s="906"/>
      <c r="AD25" s="907"/>
      <c r="AG25" s="973" t="s">
        <v>290</v>
      </c>
      <c r="AH25" s="870">
        <v>1</v>
      </c>
      <c r="AI25"/>
    </row>
    <row r="26" spans="1:35">
      <c r="A26" s="908" t="s">
        <v>1513</v>
      </c>
      <c r="B26" s="906">
        <f>COUNTIFS(瞬跳!$B:$B,A26,瞬跳!$C:$C,"&gt;=" &amp; $AG$2,瞬跳!$C:$C,"&lt;=" &amp; $AH$2)+COUNTIFS(瞬跳!$B:$B,A26,瞬跳!$C:$C,"&gt;=" &amp; LEFT($AG$2,4)&amp; MID($AG$2,6,1) &amp; RIGHT($AG$2,3),瞬跳!$C:$C,"&lt;=" &amp; LEFT($AH$2,4)&amp; MID($AH$2,6,1) &amp; RIGHT($AH$2,3))</f>
        <v>0</v>
      </c>
      <c r="C26" s="907">
        <f>COUNTIFS(瞬跳!$B:$B,A26,瞬跳!$C:$C,"&gt;=" &amp; $AG$3,瞬跳!$C:$C,"&lt;=" &amp; $AH$3)+COUNTIFS(瞬跳!$B:$B,A26,瞬跳!$C:$C,"&gt;=" &amp; LEFT($AG$3,4)&amp; MID($AG$3,6,1) &amp; RIGHT($AG$3,3),瞬跳!$C:$C,"&lt;=" &amp; LEFT($AH$3,4)&amp; MID($AH$3,6,1) &amp; RIGHT($AH$3,3))</f>
        <v>0</v>
      </c>
      <c r="D26" s="913"/>
      <c r="E26" s="906"/>
      <c r="F26" s="907"/>
      <c r="G26" s="911" t="s">
        <v>1359</v>
      </c>
      <c r="H26" s="906">
        <f>COUNTIFS(瞬跳!$B:$B,G26,瞬跳!$C:$C,"&gt;=" &amp; $AG$2,瞬跳!$C:$C,"&lt;=" &amp; $AH$2)+COUNTIFS(瞬跳!$B:$B,G26,瞬跳!$C:$C,"&gt;=" &amp; LEFT($AG$2,4)&amp; MID($AG$2,6,1) &amp; RIGHT($AG$2,3),瞬跳!$C:$C,"&lt;=" &amp; LEFT($AH$2,4)&amp; MID($AH$2,6,1) &amp; RIGHT($AH$2,3))</f>
        <v>0</v>
      </c>
      <c r="I26" s="907">
        <f>COUNTIFS(瞬跳!$B:$B,G26,瞬跳!$C:$C,"&gt;=" &amp; $AG$3,瞬跳!$C:$C,"&lt;=" &amp; $AH$3)+COUNTIFS(瞬跳!$B:$B,G26,瞬跳!$C:$C,"&gt;=" &amp; LEFT($AG$3,4)&amp; MID($AG$3,6,1) &amp; RIGHT($AG$3,3),瞬跳!$C:$C,"&lt;=" &amp; LEFT($AH$3,4)&amp; MID($AH$3,6,1) &amp; RIGHT($AH$3,3))</f>
        <v>0</v>
      </c>
      <c r="J26" s="915"/>
      <c r="K26" s="906"/>
      <c r="L26" s="907"/>
      <c r="M26" s="912"/>
      <c r="N26" s="906"/>
      <c r="O26" s="907"/>
      <c r="P26" s="912"/>
      <c r="Q26" s="906"/>
      <c r="R26" s="907"/>
      <c r="S26" s="912"/>
      <c r="T26" s="906"/>
      <c r="U26" s="907"/>
      <c r="V26" s="913"/>
      <c r="W26" s="906"/>
      <c r="X26" s="907"/>
      <c r="Y26" s="912"/>
      <c r="Z26" s="906"/>
      <c r="AA26" s="907"/>
      <c r="AB26" s="914"/>
      <c r="AC26" s="906"/>
      <c r="AD26" s="907"/>
      <c r="AG26" s="973" t="s">
        <v>919</v>
      </c>
      <c r="AH26" s="870">
        <v>1</v>
      </c>
      <c r="AI26"/>
    </row>
    <row r="27" spans="1:35">
      <c r="A27" s="908" t="s">
        <v>1514</v>
      </c>
      <c r="B27" s="906">
        <f>COUNTIFS(瞬跳!$B:$B,A27,瞬跳!$C:$C,"&gt;=" &amp; $AG$2,瞬跳!$C:$C,"&lt;=" &amp; $AH$2)+COUNTIFS(瞬跳!$B:$B,A27,瞬跳!$C:$C,"&gt;=" &amp; LEFT($AG$2,4)&amp; MID($AG$2,6,1) &amp; RIGHT($AG$2,3),瞬跳!$C:$C,"&lt;=" &amp; LEFT($AH$2,4)&amp; MID($AH$2,6,1) &amp; RIGHT($AH$2,3))</f>
        <v>0</v>
      </c>
      <c r="C27" s="907">
        <f>COUNTIFS(瞬跳!$B:$B,A27,瞬跳!$C:$C,"&gt;=" &amp; $AG$3,瞬跳!$C:$C,"&lt;=" &amp; $AH$3)+COUNTIFS(瞬跳!$B:$B,A27,瞬跳!$C:$C,"&gt;=" &amp; LEFT($AG$3,4)&amp; MID($AG$3,6,1) &amp; RIGHT($AG$3,3),瞬跳!$C:$C,"&lt;=" &amp; LEFT($AH$3,4)&amp; MID($AH$3,6,1) &amp; RIGHT($AH$3,3))</f>
        <v>0</v>
      </c>
      <c r="D27" s="913"/>
      <c r="E27" s="906"/>
      <c r="F27" s="907"/>
      <c r="G27" s="911" t="s">
        <v>1379</v>
      </c>
      <c r="H27" s="906">
        <f>COUNTIFS(瞬跳!$B:$B,G27,瞬跳!$C:$C,"&gt;=" &amp; $AG$2,瞬跳!$C:$C,"&lt;=" &amp; $AH$2)+COUNTIFS(瞬跳!$B:$B,G27,瞬跳!$C:$C,"&gt;=" &amp; LEFT($AG$2,4)&amp; MID($AG$2,6,1) &amp; RIGHT($AG$2,3),瞬跳!$C:$C,"&lt;=" &amp; LEFT($AH$2,4)&amp; MID($AH$2,6,1) &amp; RIGHT($AH$2,3))</f>
        <v>0</v>
      </c>
      <c r="I27" s="907">
        <f>COUNTIFS(瞬跳!$B:$B,G27,瞬跳!$C:$C,"&gt;=" &amp; $AG$3,瞬跳!$C:$C,"&lt;=" &amp; $AH$3)+COUNTIFS(瞬跳!$B:$B,G27,瞬跳!$C:$C,"&gt;=" &amp; LEFT($AG$3,4)&amp; MID($AG$3,6,1) &amp; RIGHT($AG$3,3),瞬跳!$C:$C,"&lt;=" &amp; LEFT($AH$3,4)&amp; MID($AH$3,6,1) &amp; RIGHT($AH$3,3))</f>
        <v>0</v>
      </c>
      <c r="J27" s="915"/>
      <c r="K27" s="906"/>
      <c r="L27" s="907"/>
      <c r="M27" s="912"/>
      <c r="N27" s="906"/>
      <c r="O27" s="907"/>
      <c r="P27" s="912"/>
      <c r="Q27" s="906"/>
      <c r="R27" s="907"/>
      <c r="S27" s="912"/>
      <c r="T27" s="906"/>
      <c r="U27" s="907"/>
      <c r="V27" s="913"/>
      <c r="W27" s="906"/>
      <c r="X27" s="907"/>
      <c r="Y27" s="912"/>
      <c r="Z27" s="906"/>
      <c r="AA27" s="907"/>
      <c r="AB27" s="914"/>
      <c r="AC27" s="906"/>
      <c r="AD27" s="907"/>
      <c r="AG27" s="973" t="s">
        <v>539</v>
      </c>
      <c r="AH27" s="870">
        <v>1</v>
      </c>
    </row>
    <row r="28" spans="1:35">
      <c r="A28" s="908" t="s">
        <v>1515</v>
      </c>
      <c r="B28" s="906">
        <f>COUNTIFS(瞬跳!$B:$B,A28,瞬跳!$C:$C,"&gt;=" &amp; $AG$2,瞬跳!$C:$C,"&lt;=" &amp; $AH$2)+COUNTIFS(瞬跳!$B:$B,A28,瞬跳!$C:$C,"&gt;=" &amp; LEFT($AG$2,4)&amp; MID($AG$2,6,1) &amp; RIGHT($AG$2,3),瞬跳!$C:$C,"&lt;=" &amp; LEFT($AH$2,4)&amp; MID($AH$2,6,1) &amp; RIGHT($AH$2,3))</f>
        <v>0</v>
      </c>
      <c r="C28" s="907">
        <f>COUNTIFS(瞬跳!$B:$B,A28,瞬跳!$C:$C,"&gt;=" &amp; $AG$3,瞬跳!$C:$C,"&lt;=" &amp; $AH$3)+COUNTIFS(瞬跳!$B:$B,A28,瞬跳!$C:$C,"&gt;=" &amp; LEFT($AG$3,4)&amp; MID($AG$3,6,1) &amp; RIGHT($AG$3,3),瞬跳!$C:$C,"&lt;=" &amp; LEFT($AH$3,4)&amp; MID($AH$3,6,1) &amp; RIGHT($AH$3,3))</f>
        <v>0</v>
      </c>
      <c r="D28" s="913"/>
      <c r="E28" s="906"/>
      <c r="F28" s="907"/>
      <c r="G28" s="911" t="s">
        <v>1380</v>
      </c>
      <c r="H28" s="906">
        <f>COUNTIFS(瞬跳!$B:$B,G28,瞬跳!$C:$C,"&gt;=" &amp; $AG$2,瞬跳!$C:$C,"&lt;=" &amp; $AH$2)+COUNTIFS(瞬跳!$B:$B,G28,瞬跳!$C:$C,"&gt;=" &amp; LEFT($AG$2,4)&amp; MID($AG$2,6,1) &amp; RIGHT($AG$2,3),瞬跳!$C:$C,"&lt;=" &amp; LEFT($AH$2,4)&amp; MID($AH$2,6,1) &amp; RIGHT($AH$2,3))</f>
        <v>0</v>
      </c>
      <c r="I28" s="907">
        <f>COUNTIFS(瞬跳!$B:$B,G28,瞬跳!$C:$C,"&gt;=" &amp; $AG$3,瞬跳!$C:$C,"&lt;=" &amp; $AH$3)+COUNTIFS(瞬跳!$B:$B,G28,瞬跳!$C:$C,"&gt;=" &amp; LEFT($AG$3,4)&amp; MID($AG$3,6,1) &amp; RIGHT($AG$3,3),瞬跳!$C:$C,"&lt;=" &amp; LEFT($AH$3,4)&amp; MID($AH$3,6,1) &amp; RIGHT($AH$3,3))</f>
        <v>0</v>
      </c>
      <c r="J28" s="915"/>
      <c r="K28" s="906"/>
      <c r="L28" s="907"/>
      <c r="M28" s="912"/>
      <c r="N28" s="906"/>
      <c r="O28" s="907"/>
      <c r="P28" s="912"/>
      <c r="Q28" s="906"/>
      <c r="R28" s="907"/>
      <c r="S28" s="912"/>
      <c r="T28" s="906"/>
      <c r="U28" s="907"/>
      <c r="V28" s="913"/>
      <c r="W28" s="906"/>
      <c r="X28" s="907"/>
      <c r="Y28" s="912"/>
      <c r="Z28" s="906"/>
      <c r="AA28" s="907"/>
      <c r="AB28" s="914"/>
      <c r="AC28" s="906"/>
      <c r="AD28" s="907"/>
      <c r="AG28" s="973" t="s">
        <v>540</v>
      </c>
      <c r="AH28" s="870">
        <v>1</v>
      </c>
    </row>
    <row r="29" spans="1:35">
      <c r="A29" s="908" t="s">
        <v>1516</v>
      </c>
      <c r="B29" s="906">
        <f>COUNTIFS(瞬跳!$B:$B,A29,瞬跳!$C:$C,"&gt;=" &amp; $AG$2,瞬跳!$C:$C,"&lt;=" &amp; $AH$2)+COUNTIFS(瞬跳!$B:$B,A29,瞬跳!$C:$C,"&gt;=" &amp; LEFT($AG$2,4)&amp; MID($AG$2,6,1) &amp; RIGHT($AG$2,3),瞬跳!$C:$C,"&lt;=" &amp; LEFT($AH$2,4)&amp; MID($AH$2,6,1) &amp; RIGHT($AH$2,3))</f>
        <v>0</v>
      </c>
      <c r="C29" s="907">
        <f>COUNTIFS(瞬跳!$B:$B,A29,瞬跳!$C:$C,"&gt;=" &amp; $AG$3,瞬跳!$C:$C,"&lt;=" &amp; $AH$3)+COUNTIFS(瞬跳!$B:$B,A29,瞬跳!$C:$C,"&gt;=" &amp; LEFT($AG$3,4)&amp; MID($AG$3,6,1) &amp; RIGHT($AG$3,3),瞬跳!$C:$C,"&lt;=" &amp; LEFT($AH$3,4)&amp; MID($AH$3,6,1) &amp; RIGHT($AH$3,3))</f>
        <v>0</v>
      </c>
      <c r="D29" s="913"/>
      <c r="E29" s="906"/>
      <c r="F29" s="907"/>
      <c r="G29" s="911" t="s">
        <v>1381</v>
      </c>
      <c r="H29" s="906">
        <f>COUNTIFS(瞬跳!$B:$B,G29,瞬跳!$C:$C,"&gt;=" &amp; $AG$2,瞬跳!$C:$C,"&lt;=" &amp; $AH$2)+COUNTIFS(瞬跳!$B:$B,G29,瞬跳!$C:$C,"&gt;=" &amp; LEFT($AG$2,4)&amp; MID($AG$2,6,1) &amp; RIGHT($AG$2,3),瞬跳!$C:$C,"&lt;=" &amp; LEFT($AH$2,4)&amp; MID($AH$2,6,1) &amp; RIGHT($AH$2,3))</f>
        <v>0</v>
      </c>
      <c r="I29" s="907">
        <f>COUNTIFS(瞬跳!$B:$B,G29,瞬跳!$C:$C,"&gt;=" &amp; $AG$3,瞬跳!$C:$C,"&lt;=" &amp; $AH$3)+COUNTIFS(瞬跳!$B:$B,G29,瞬跳!$C:$C,"&gt;=" &amp; LEFT($AG$3,4)&amp; MID($AG$3,6,1) &amp; RIGHT($AG$3,3),瞬跳!$C:$C,"&lt;=" &amp; LEFT($AH$3,4)&amp; MID($AH$3,6,1) &amp; RIGHT($AH$3,3))</f>
        <v>0</v>
      </c>
      <c r="J29" s="915"/>
      <c r="K29" s="906"/>
      <c r="L29" s="907"/>
      <c r="M29" s="912"/>
      <c r="N29" s="906"/>
      <c r="O29" s="907"/>
      <c r="P29" s="912"/>
      <c r="Q29" s="906"/>
      <c r="R29" s="907"/>
      <c r="S29" s="912"/>
      <c r="T29" s="906"/>
      <c r="U29" s="907"/>
      <c r="V29" s="913"/>
      <c r="W29" s="906"/>
      <c r="X29" s="907"/>
      <c r="Y29" s="912"/>
      <c r="Z29" s="906"/>
      <c r="AA29" s="907"/>
      <c r="AB29" s="914"/>
      <c r="AC29" s="906"/>
      <c r="AD29" s="907"/>
      <c r="AG29" s="973" t="s">
        <v>471</v>
      </c>
      <c r="AH29" s="870">
        <v>1</v>
      </c>
    </row>
    <row r="30" spans="1:35">
      <c r="A30" s="908" t="s">
        <v>1517</v>
      </c>
      <c r="B30" s="906">
        <f>COUNTIFS(瞬跳!$B:$B,A30,瞬跳!$C:$C,"&gt;=" &amp; $AG$2,瞬跳!$C:$C,"&lt;=" &amp; $AH$2)+COUNTIFS(瞬跳!$B:$B,A30,瞬跳!$C:$C,"&gt;=" &amp; LEFT($AG$2,4)&amp; MID($AG$2,6,1) &amp; RIGHT($AG$2,3),瞬跳!$C:$C,"&lt;=" &amp; LEFT($AH$2,4)&amp; MID($AH$2,6,1) &amp; RIGHT($AH$2,3))</f>
        <v>0</v>
      </c>
      <c r="C30" s="907">
        <f>COUNTIFS(瞬跳!$B:$B,A30,瞬跳!$C:$C,"&gt;=" &amp; $AG$3,瞬跳!$C:$C,"&lt;=" &amp; $AH$3)+COUNTIFS(瞬跳!$B:$B,A30,瞬跳!$C:$C,"&gt;=" &amp; LEFT($AG$3,4)&amp; MID($AG$3,6,1) &amp; RIGHT($AG$3,3),瞬跳!$C:$C,"&lt;=" &amp; LEFT($AH$3,4)&amp; MID($AH$3,6,1) &amp; RIGHT($AH$3,3))</f>
        <v>0</v>
      </c>
      <c r="D30" s="913"/>
      <c r="E30" s="906"/>
      <c r="F30" s="907"/>
      <c r="G30" s="911" t="s">
        <v>1382</v>
      </c>
      <c r="H30" s="906">
        <f>COUNTIFS(瞬跳!$B:$B,G30,瞬跳!$C:$C,"&gt;=" &amp; $AG$2,瞬跳!$C:$C,"&lt;=" &amp; $AH$2)+COUNTIFS(瞬跳!$B:$B,G30,瞬跳!$C:$C,"&gt;=" &amp; LEFT($AG$2,4)&amp; MID($AG$2,6,1) &amp; RIGHT($AG$2,3),瞬跳!$C:$C,"&lt;=" &amp; LEFT($AH$2,4)&amp; MID($AH$2,6,1) &amp; RIGHT($AH$2,3))</f>
        <v>1</v>
      </c>
      <c r="I30" s="907">
        <f>COUNTIFS(瞬跳!$B:$B,G30,瞬跳!$C:$C,"&gt;=" &amp; $AG$3,瞬跳!$C:$C,"&lt;=" &amp; $AH$3)+COUNTIFS(瞬跳!$B:$B,G30,瞬跳!$C:$C,"&gt;=" &amp; LEFT($AG$3,4)&amp; MID($AG$3,6,1) &amp; RIGHT($AG$3,3),瞬跳!$C:$C,"&lt;=" &amp; LEFT($AH$3,4)&amp; MID($AH$3,6,1) &amp; RIGHT($AH$3,3))</f>
        <v>1</v>
      </c>
      <c r="J30" s="915"/>
      <c r="K30" s="906"/>
      <c r="L30" s="907"/>
      <c r="M30" s="912"/>
      <c r="N30" s="906"/>
      <c r="O30" s="907"/>
      <c r="P30" s="912"/>
      <c r="Q30" s="906"/>
      <c r="R30" s="907"/>
      <c r="S30" s="912"/>
      <c r="T30" s="906"/>
      <c r="U30" s="907"/>
      <c r="V30" s="913"/>
      <c r="W30" s="906"/>
      <c r="X30" s="907"/>
      <c r="Y30" s="912"/>
      <c r="Z30" s="906"/>
      <c r="AA30" s="907"/>
      <c r="AB30" s="914"/>
      <c r="AC30" s="906"/>
      <c r="AD30" s="907"/>
      <c r="AG30" s="973" t="s">
        <v>189</v>
      </c>
      <c r="AH30" s="870">
        <v>1</v>
      </c>
    </row>
    <row r="31" spans="1:35">
      <c r="A31" s="908" t="s">
        <v>1518</v>
      </c>
      <c r="B31" s="906">
        <f>COUNTIFS(瞬跳!$B:$B,A31,瞬跳!$C:$C,"&gt;=" &amp; $AG$2,瞬跳!$C:$C,"&lt;=" &amp; $AH$2)+COUNTIFS(瞬跳!$B:$B,A31,瞬跳!$C:$C,"&gt;=" &amp; LEFT($AG$2,4)&amp; MID($AG$2,6,1) &amp; RIGHT($AG$2,3),瞬跳!$C:$C,"&lt;=" &amp; LEFT($AH$2,4)&amp; MID($AH$2,6,1) &amp; RIGHT($AH$2,3))</f>
        <v>0</v>
      </c>
      <c r="C31" s="907">
        <f>COUNTIFS(瞬跳!$B:$B,A31,瞬跳!$C:$C,"&gt;=" &amp; $AG$3,瞬跳!$C:$C,"&lt;=" &amp; $AH$3)+COUNTIFS(瞬跳!$B:$B,A31,瞬跳!$C:$C,"&gt;=" &amp; LEFT($AG$3,4)&amp; MID($AG$3,6,1) &amp; RIGHT($AG$3,3),瞬跳!$C:$C,"&lt;=" &amp; LEFT($AH$3,4)&amp; MID($AH$3,6,1) &amp; RIGHT($AH$3,3))</f>
        <v>0</v>
      </c>
      <c r="D31" s="913"/>
      <c r="E31" s="906"/>
      <c r="F31" s="907"/>
      <c r="G31" s="911" t="s">
        <v>1383</v>
      </c>
      <c r="H31" s="906">
        <f>COUNTIFS(瞬跳!$B:$B,G31,瞬跳!$C:$C,"&gt;=" &amp; $AG$2,瞬跳!$C:$C,"&lt;=" &amp; $AH$2)+COUNTIFS(瞬跳!$B:$B,G31,瞬跳!$C:$C,"&gt;=" &amp; LEFT($AG$2,4)&amp; MID($AG$2,6,1) &amp; RIGHT($AG$2,3),瞬跳!$C:$C,"&lt;=" &amp; LEFT($AH$2,4)&amp; MID($AH$2,6,1) &amp; RIGHT($AH$2,3))</f>
        <v>0</v>
      </c>
      <c r="I31" s="907">
        <f>COUNTIFS(瞬跳!$B:$B,G31,瞬跳!$C:$C,"&gt;=" &amp; $AG$3,瞬跳!$C:$C,"&lt;=" &amp; $AH$3)+COUNTIFS(瞬跳!$B:$B,G31,瞬跳!$C:$C,"&gt;=" &amp; LEFT($AG$3,4)&amp; MID($AG$3,6,1) &amp; RIGHT($AG$3,3),瞬跳!$C:$C,"&lt;=" &amp; LEFT($AH$3,4)&amp; MID($AH$3,6,1) &amp; RIGHT($AH$3,3))</f>
        <v>0</v>
      </c>
      <c r="J31" s="915"/>
      <c r="K31" s="906"/>
      <c r="L31" s="907"/>
      <c r="M31" s="912"/>
      <c r="N31" s="906"/>
      <c r="O31" s="907"/>
      <c r="P31" s="912"/>
      <c r="Q31" s="906"/>
      <c r="R31" s="907"/>
      <c r="S31" s="912"/>
      <c r="T31" s="906"/>
      <c r="U31" s="907"/>
      <c r="V31" s="913"/>
      <c r="W31" s="906"/>
      <c r="X31" s="907"/>
      <c r="Y31" s="912"/>
      <c r="Z31" s="906"/>
      <c r="AA31" s="907"/>
      <c r="AB31" s="914"/>
      <c r="AC31" s="906"/>
      <c r="AD31" s="907"/>
      <c r="AG31" s="973" t="s">
        <v>503</v>
      </c>
      <c r="AH31" s="870">
        <v>1</v>
      </c>
    </row>
    <row r="32" spans="1:35">
      <c r="A32" s="908" t="s">
        <v>1519</v>
      </c>
      <c r="B32" s="906">
        <f>COUNTIFS(瞬跳!$B:$B,A32,瞬跳!$C:$C,"&gt;=" &amp; $AG$2,瞬跳!$C:$C,"&lt;=" &amp; $AH$2)+COUNTIFS(瞬跳!$B:$B,A32,瞬跳!$C:$C,"&gt;=" &amp; LEFT($AG$2,4)&amp; MID($AG$2,6,1) &amp; RIGHT($AG$2,3),瞬跳!$C:$C,"&lt;=" &amp; LEFT($AH$2,4)&amp; MID($AH$2,6,1) &amp; RIGHT($AH$2,3))</f>
        <v>0</v>
      </c>
      <c r="C32" s="907">
        <f>COUNTIFS(瞬跳!$B:$B,A32,瞬跳!$C:$C,"&gt;=" &amp; $AG$3,瞬跳!$C:$C,"&lt;=" &amp; $AH$3)+COUNTIFS(瞬跳!$B:$B,A32,瞬跳!$C:$C,"&gt;=" &amp; LEFT($AG$3,4)&amp; MID($AG$3,6,1) &amp; RIGHT($AG$3,3),瞬跳!$C:$C,"&lt;=" &amp; LEFT($AH$3,4)&amp; MID($AH$3,6,1) &amp; RIGHT($AH$3,3))</f>
        <v>0</v>
      </c>
      <c r="D32" s="913"/>
      <c r="E32" s="906"/>
      <c r="F32" s="907"/>
      <c r="G32" s="911" t="s">
        <v>1384</v>
      </c>
      <c r="H32" s="906">
        <f>COUNTIFS(瞬跳!$B:$B,G32,瞬跳!$C:$C,"&gt;=" &amp; $AG$2,瞬跳!$C:$C,"&lt;=" &amp; $AH$2)+COUNTIFS(瞬跳!$B:$B,G32,瞬跳!$C:$C,"&gt;=" &amp; LEFT($AG$2,4)&amp; MID($AG$2,6,1) &amp; RIGHT($AG$2,3),瞬跳!$C:$C,"&lt;=" &amp; LEFT($AH$2,4)&amp; MID($AH$2,6,1) &amp; RIGHT($AH$2,3))</f>
        <v>0</v>
      </c>
      <c r="I32" s="907">
        <f>COUNTIFS(瞬跳!$B:$B,G32,瞬跳!$C:$C,"&gt;=" &amp; $AG$3,瞬跳!$C:$C,"&lt;=" &amp; $AH$3)+COUNTIFS(瞬跳!$B:$B,G32,瞬跳!$C:$C,"&gt;=" &amp; LEFT($AG$3,4)&amp; MID($AG$3,6,1) &amp; RIGHT($AG$3,3),瞬跳!$C:$C,"&lt;=" &amp; LEFT($AH$3,4)&amp; MID($AH$3,6,1) &amp; RIGHT($AH$3,3))</f>
        <v>0</v>
      </c>
      <c r="J32" s="915"/>
      <c r="K32" s="906"/>
      <c r="L32" s="907"/>
      <c r="M32" s="912"/>
      <c r="N32" s="906"/>
      <c r="O32" s="907"/>
      <c r="P32" s="912"/>
      <c r="Q32" s="906"/>
      <c r="R32" s="907"/>
      <c r="S32" s="912"/>
      <c r="T32" s="906"/>
      <c r="U32" s="907"/>
      <c r="V32" s="913"/>
      <c r="W32" s="906"/>
      <c r="X32" s="907"/>
      <c r="Y32" s="912"/>
      <c r="Z32" s="906"/>
      <c r="AA32" s="907"/>
      <c r="AB32" s="914"/>
      <c r="AC32" s="906"/>
      <c r="AD32" s="907"/>
      <c r="AG32" s="973" t="s">
        <v>421</v>
      </c>
      <c r="AH32" s="870">
        <v>1</v>
      </c>
    </row>
    <row r="33" spans="1:34">
      <c r="A33" s="908" t="s">
        <v>1520</v>
      </c>
      <c r="B33" s="906">
        <f>COUNTIFS(瞬跳!$B:$B,A33,瞬跳!$C:$C,"&gt;=" &amp; $AG$2,瞬跳!$C:$C,"&lt;=" &amp; $AH$2)+COUNTIFS(瞬跳!$B:$B,A33,瞬跳!$C:$C,"&gt;=" &amp; LEFT($AG$2,4)&amp; MID($AG$2,6,1) &amp; RIGHT($AG$2,3),瞬跳!$C:$C,"&lt;=" &amp; LEFT($AH$2,4)&amp; MID($AH$2,6,1) &amp; RIGHT($AH$2,3))</f>
        <v>0</v>
      </c>
      <c r="C33" s="907">
        <f>COUNTIFS(瞬跳!$B:$B,A33,瞬跳!$C:$C,"&gt;=" &amp; $AG$3,瞬跳!$C:$C,"&lt;=" &amp; $AH$3)+COUNTIFS(瞬跳!$B:$B,A33,瞬跳!$C:$C,"&gt;=" &amp; LEFT($AG$3,4)&amp; MID($AG$3,6,1) &amp; RIGHT($AG$3,3),瞬跳!$C:$C,"&lt;=" &amp; LEFT($AH$3,4)&amp; MID($AH$3,6,1) &amp; RIGHT($AH$3,3))</f>
        <v>0</v>
      </c>
      <c r="D33" s="913"/>
      <c r="E33" s="906"/>
      <c r="F33" s="907"/>
      <c r="G33" s="913"/>
      <c r="H33" s="906"/>
      <c r="I33" s="907"/>
      <c r="J33" s="915"/>
      <c r="K33" s="906"/>
      <c r="L33" s="907"/>
      <c r="M33" s="912"/>
      <c r="N33" s="906"/>
      <c r="O33" s="907"/>
      <c r="P33" s="912"/>
      <c r="Q33" s="906"/>
      <c r="R33" s="907"/>
      <c r="S33" s="912"/>
      <c r="T33" s="906"/>
      <c r="U33" s="907"/>
      <c r="V33" s="913"/>
      <c r="W33" s="906"/>
      <c r="X33" s="907"/>
      <c r="Y33" s="912"/>
      <c r="Z33" s="906"/>
      <c r="AA33" s="907"/>
      <c r="AB33" s="914"/>
      <c r="AC33" s="906"/>
      <c r="AD33" s="907"/>
      <c r="AG33" s="973" t="s">
        <v>403</v>
      </c>
      <c r="AH33" s="870">
        <v>1</v>
      </c>
    </row>
    <row r="34" spans="1:34">
      <c r="A34" s="908" t="s">
        <v>1521</v>
      </c>
      <c r="B34" s="906">
        <f>COUNTIFS(瞬跳!$B:$B,A34,瞬跳!$C:$C,"&gt;=" &amp; $AG$2,瞬跳!$C:$C,"&lt;=" &amp; $AH$2)+COUNTIFS(瞬跳!$B:$B,A34,瞬跳!$C:$C,"&gt;=" &amp; LEFT($AG$2,4)&amp; MID($AG$2,6,1) &amp; RIGHT($AG$2,3),瞬跳!$C:$C,"&lt;=" &amp; LEFT($AH$2,4)&amp; MID($AH$2,6,1) &amp; RIGHT($AH$2,3))</f>
        <v>0</v>
      </c>
      <c r="C34" s="907">
        <f>COUNTIFS(瞬跳!$B:$B,A34,瞬跳!$C:$C,"&gt;=" &amp; $AG$3,瞬跳!$C:$C,"&lt;=" &amp; $AH$3)+COUNTIFS(瞬跳!$B:$B,A34,瞬跳!$C:$C,"&gt;=" &amp; LEFT($AG$3,4)&amp; MID($AG$3,6,1) &amp; RIGHT($AG$3,3),瞬跳!$C:$C,"&lt;=" &amp; LEFT($AH$3,4)&amp; MID($AH$3,6,1) &amp; RIGHT($AH$3,3))</f>
        <v>0</v>
      </c>
      <c r="D34" s="913"/>
      <c r="E34" s="906"/>
      <c r="F34" s="907"/>
      <c r="G34" s="913"/>
      <c r="H34" s="906"/>
      <c r="I34" s="907"/>
      <c r="J34" s="915"/>
      <c r="K34" s="906"/>
      <c r="L34" s="907"/>
      <c r="M34" s="912"/>
      <c r="N34" s="906"/>
      <c r="O34" s="907"/>
      <c r="P34" s="912"/>
      <c r="Q34" s="906"/>
      <c r="R34" s="907"/>
      <c r="S34" s="912"/>
      <c r="T34" s="906"/>
      <c r="U34" s="907"/>
      <c r="V34" s="913"/>
      <c r="W34" s="906"/>
      <c r="X34" s="907"/>
      <c r="Y34" s="912"/>
      <c r="Z34" s="906"/>
      <c r="AA34" s="907"/>
      <c r="AB34" s="914"/>
      <c r="AC34" s="906"/>
      <c r="AD34" s="907"/>
      <c r="AG34" s="973" t="s">
        <v>638</v>
      </c>
      <c r="AH34" s="870">
        <v>2</v>
      </c>
    </row>
    <row r="35" spans="1:34" ht="20.25" thickBot="1">
      <c r="A35" s="916" t="s">
        <v>153</v>
      </c>
      <c r="B35" s="917">
        <f>SUM(B5:B34)</f>
        <v>0</v>
      </c>
      <c r="C35" s="918">
        <f>SUM(C5:C34)</f>
        <v>2</v>
      </c>
      <c r="D35" s="916" t="s">
        <v>153</v>
      </c>
      <c r="E35" s="917">
        <f>SUM(E5:E34)</f>
        <v>1</v>
      </c>
      <c r="F35" s="918">
        <f>SUM(F5:F34)</f>
        <v>2</v>
      </c>
      <c r="G35" s="916" t="s">
        <v>153</v>
      </c>
      <c r="H35" s="917">
        <f>SUM(H5:H34)</f>
        <v>2</v>
      </c>
      <c r="I35" s="918">
        <f>SUM(I5:I34)</f>
        <v>5</v>
      </c>
      <c r="J35" s="919" t="s">
        <v>153</v>
      </c>
      <c r="K35" s="917">
        <f>SUM(K5:K34)</f>
        <v>4</v>
      </c>
      <c r="L35" s="918">
        <f>SUM(L5:L34)</f>
        <v>8</v>
      </c>
      <c r="M35" s="916" t="s">
        <v>153</v>
      </c>
      <c r="N35" s="917">
        <f>SUM(N5:N34)</f>
        <v>3</v>
      </c>
      <c r="O35" s="918">
        <f>SUM(O5:O34)</f>
        <v>7</v>
      </c>
      <c r="P35" s="916" t="s">
        <v>153</v>
      </c>
      <c r="Q35" s="917">
        <f>SUM(Q5:Q34)</f>
        <v>3</v>
      </c>
      <c r="R35" s="918">
        <f>SUM(R5:R34)</f>
        <v>7</v>
      </c>
      <c r="S35" s="916" t="s">
        <v>153</v>
      </c>
      <c r="T35" s="917">
        <f>SUM(T5:T34)</f>
        <v>2</v>
      </c>
      <c r="U35" s="918">
        <f>SUM(U5:U34)</f>
        <v>15</v>
      </c>
      <c r="V35" s="916" t="s">
        <v>153</v>
      </c>
      <c r="W35" s="917">
        <f>SUM(W5:W34)</f>
        <v>2</v>
      </c>
      <c r="X35" s="918">
        <f>SUM(X5:X34)</f>
        <v>2</v>
      </c>
      <c r="Y35" s="916" t="s">
        <v>153</v>
      </c>
      <c r="Z35" s="917">
        <f>SUM(Z5:Z34)</f>
        <v>0</v>
      </c>
      <c r="AA35" s="918">
        <f>SUM(AA5:AA34)</f>
        <v>0</v>
      </c>
      <c r="AB35" s="916" t="s">
        <v>153</v>
      </c>
      <c r="AC35" s="917">
        <f>SUM(AC5:AC34)</f>
        <v>1</v>
      </c>
      <c r="AD35" s="918">
        <f>SUM(AD5:AD18)</f>
        <v>4</v>
      </c>
      <c r="AG35" s="973" t="s">
        <v>318</v>
      </c>
      <c r="AH35" s="870">
        <v>1</v>
      </c>
    </row>
    <row r="36" spans="1:34" ht="21" thickTop="1" thickBot="1">
      <c r="J36" s="920"/>
      <c r="AC36" s="921"/>
      <c r="AG36" s="973" t="s">
        <v>322</v>
      </c>
      <c r="AH36" s="870">
        <v>1</v>
      </c>
    </row>
    <row r="37" spans="1:34" ht="20.25" thickTop="1">
      <c r="A37" s="922" t="s">
        <v>3512</v>
      </c>
      <c r="B37" s="923"/>
      <c r="C37" s="924"/>
      <c r="D37" s="925" t="s">
        <v>3513</v>
      </c>
      <c r="E37" s="926"/>
      <c r="F37" s="927"/>
      <c r="G37" s="928" t="s">
        <v>3514</v>
      </c>
      <c r="H37" s="923"/>
      <c r="I37" s="924"/>
      <c r="J37" s="929" t="s">
        <v>3515</v>
      </c>
      <c r="K37" s="923"/>
      <c r="L37" s="924"/>
      <c r="M37" s="930" t="s">
        <v>3516</v>
      </c>
      <c r="N37" s="926"/>
      <c r="O37" s="927"/>
      <c r="P37" s="930" t="s">
        <v>3517</v>
      </c>
      <c r="Q37" s="926"/>
      <c r="R37" s="927"/>
      <c r="S37" s="925" t="s">
        <v>3518</v>
      </c>
      <c r="T37" s="926"/>
      <c r="U37" s="927"/>
      <c r="V37" s="928" t="s">
        <v>3519</v>
      </c>
      <c r="W37" s="923"/>
      <c r="X37" s="924"/>
      <c r="Y37" s="925" t="s">
        <v>3520</v>
      </c>
      <c r="Z37" s="926"/>
      <c r="AA37" s="927"/>
      <c r="AB37" s="925" t="s">
        <v>3521</v>
      </c>
      <c r="AC37" s="926"/>
      <c r="AD37" s="927"/>
      <c r="AG37" s="973" t="s">
        <v>1295</v>
      </c>
      <c r="AH37" s="870">
        <v>3</v>
      </c>
    </row>
    <row r="38" spans="1:34">
      <c r="A38" s="912" t="s">
        <v>3507</v>
      </c>
      <c r="B38" s="906" t="s">
        <v>1417</v>
      </c>
      <c r="C38" s="907" t="s">
        <v>3508</v>
      </c>
      <c r="D38" s="905" t="s">
        <v>3507</v>
      </c>
      <c r="E38" s="906" t="s">
        <v>1417</v>
      </c>
      <c r="F38" s="907" t="s">
        <v>3508</v>
      </c>
      <c r="G38" s="905" t="s">
        <v>3507</v>
      </c>
      <c r="H38" s="906" t="s">
        <v>1417</v>
      </c>
      <c r="I38" s="907" t="s">
        <v>3508</v>
      </c>
      <c r="J38" s="931" t="s">
        <v>3507</v>
      </c>
      <c r="K38" s="906" t="s">
        <v>1417</v>
      </c>
      <c r="L38" s="907" t="s">
        <v>3508</v>
      </c>
      <c r="M38" s="905" t="s">
        <v>3507</v>
      </c>
      <c r="N38" s="906" t="s">
        <v>1417</v>
      </c>
      <c r="O38" s="907" t="s">
        <v>3508</v>
      </c>
      <c r="P38" s="905" t="s">
        <v>3507</v>
      </c>
      <c r="Q38" s="906" t="s">
        <v>1417</v>
      </c>
      <c r="R38" s="907" t="s">
        <v>3508</v>
      </c>
      <c r="S38" s="905" t="s">
        <v>3507</v>
      </c>
      <c r="T38" s="906" t="s">
        <v>1417</v>
      </c>
      <c r="U38" s="907" t="s">
        <v>3508</v>
      </c>
      <c r="V38" s="905" t="s">
        <v>3507</v>
      </c>
      <c r="W38" s="906" t="s">
        <v>1417</v>
      </c>
      <c r="X38" s="907" t="s">
        <v>3508</v>
      </c>
      <c r="Y38" s="905" t="s">
        <v>3507</v>
      </c>
      <c r="Z38" s="906" t="s">
        <v>1417</v>
      </c>
      <c r="AA38" s="907" t="s">
        <v>3508</v>
      </c>
      <c r="AB38" s="905" t="s">
        <v>3507</v>
      </c>
      <c r="AC38" s="906" t="s">
        <v>1417</v>
      </c>
      <c r="AD38" s="907" t="s">
        <v>3508</v>
      </c>
      <c r="AG38" s="973" t="s">
        <v>366</v>
      </c>
      <c r="AH38" s="870">
        <v>1</v>
      </c>
    </row>
    <row r="39" spans="1:34">
      <c r="A39" s="908" t="s">
        <v>3522</v>
      </c>
      <c r="B39" s="906">
        <f>COUNTIFS(瞬跳!$B:$B,A39,瞬跳!$C:$C,"&gt;=" &amp; $AG$2,瞬跳!$C:$C,"&lt;=" &amp; $AH$2)+COUNTIFS(瞬跳!$B:$B,A39,瞬跳!$C:$C,"&gt;=" &amp; LEFT($AG$2,4)&amp; MID($AG$2,6,1) &amp; RIGHT($AG$2,3),瞬跳!$C:$C,"&lt;=" &amp; LEFT($AH$2,4)&amp; MID($AH$2,6,1) &amp; RIGHT($AH$2,3))</f>
        <v>0</v>
      </c>
      <c r="C39" s="907">
        <f>COUNTIFS(瞬跳!$B:$B,A39,瞬跳!$C:$C,"&gt;=" &amp; $AG$3,瞬跳!$C:$C,"&lt;=" &amp; $AH$3)+COUNTIFS(瞬跳!$B:$B,A39,瞬跳!$C:$C,"&gt;=" &amp; LEFT($AG$3,4)&amp; MID($AG$3,6,1) &amp; RIGHT($AG$3,3),瞬跳!$C:$C,"&lt;=" &amp; LEFT($AH$3,4)&amp; MID($AH$3,6,1) &amp; RIGHT($AH$3,3))</f>
        <v>0</v>
      </c>
      <c r="D39" s="910" t="s">
        <v>617</v>
      </c>
      <c r="E39" s="906">
        <f>COUNTIFS(瞬跳!$B:$B,D39,瞬跳!$C:$C,"&gt;=" &amp; $AG$2,瞬跳!$C:$C,"&lt;=" &amp; $AH$2)+COUNTIFS(瞬跳!$B:$B,D39,瞬跳!$C:$C,"&gt;=" &amp; LEFT($AG$2,4)&amp; MID($AG$2,6,1) &amp; RIGHT($AG$2,3),瞬跳!$C:$C,"&lt;=" &amp; LEFT($AH$2,4)&amp; MID($AH$2,6,1) &amp; RIGHT($AH$2,3))</f>
        <v>0</v>
      </c>
      <c r="F39" s="907">
        <f>COUNTIFS(瞬跳!$B:$B,D39,瞬跳!$C:$C,"&gt;=" &amp; $AG$3,瞬跳!$C:$C,"&lt;=" &amp; $AH$3)+COUNTIFS(瞬跳!$B:$B,D39,瞬跳!$C:$C,"&gt;=" &amp; LEFT($AG$3,4)&amp; MID($AG$3,6,1) &amp; RIGHT($AG$3,3),瞬跳!$C:$C,"&lt;=" &amp; LEFT($AH$3,4)&amp; MID($AH$3,6,1) &amp; RIGHT($AH$3,3))</f>
        <v>0</v>
      </c>
      <c r="G39" s="908" t="s">
        <v>503</v>
      </c>
      <c r="H39" s="906">
        <f>COUNTIFS(瞬跳!$B:$B,G39,瞬跳!$C:$C,"&gt;=" &amp; $AG$2,瞬跳!$C:$C,"&lt;=" &amp; $AH$2)+COUNTIFS(瞬跳!$B:$B,G39,瞬跳!$C:$C,"&gt;=" &amp; LEFT($AG$2,4)&amp; MID($AG$2,6,1) &amp; RIGHT($AG$2,3),瞬跳!$C:$C,"&lt;=" &amp; LEFT($AH$2,4)&amp; MID($AH$2,6,1) &amp; RIGHT($AH$2,3))</f>
        <v>0</v>
      </c>
      <c r="I39" s="907">
        <f>COUNTIFS(瞬跳!$B:$B,G39,瞬跳!$C:$C,"&gt;=" &amp; $AG$3,瞬跳!$C:$C,"&lt;=" &amp; $AH$3)+COUNTIFS(瞬跳!$B:$B,G39,瞬跳!$C:$C,"&gt;=" &amp; LEFT($AG$3,4)&amp; MID($AG$3,6,1) &amp; RIGHT($AG$3,3),瞬跳!$C:$C,"&lt;=" &amp; LEFT($AH$3,4)&amp; MID($AH$3,6,1) &amp; RIGHT($AH$3,3))</f>
        <v>1</v>
      </c>
      <c r="J39" s="909" t="s">
        <v>423</v>
      </c>
      <c r="K39" s="906">
        <f>COUNTIFS(瞬跳!$B:$B,J39,瞬跳!$C:$C,"&gt;=" &amp; $AG$2,瞬跳!$C:$C,"&lt;=" &amp; $AH$2)+COUNTIFS(瞬跳!$B:$B,J39,瞬跳!$C:$C,"&gt;=" &amp; LEFT($AG$2,4)&amp; MID($AG$2,6,1) &amp; RIGHT($AG$2,3),瞬跳!$C:$C,"&lt;=" &amp; LEFT($AH$2,4)&amp; MID($AH$2,6,1) &amp; RIGHT($AH$2,3))</f>
        <v>0</v>
      </c>
      <c r="L39" s="907">
        <f>COUNTIFS(瞬跳!$B:$B,J39,瞬跳!$C:$C,"&gt;=" &amp; $AG$3,瞬跳!$C:$C,"&lt;=" &amp; $AH$3)+COUNTIFS(瞬跳!$B:$B,J39,瞬跳!$C:$C,"&gt;=" &amp; LEFT($AG$3,4)&amp; MID($AG$3,6,1) &amp; RIGHT($AG$3,3),瞬跳!$C:$C,"&lt;=" &amp; LEFT($AH$3,4)&amp; MID($AH$3,6,1) &amp; RIGHT($AH$3,3))</f>
        <v>0</v>
      </c>
      <c r="M39" s="936" t="s">
        <v>3523</v>
      </c>
      <c r="N39" s="906">
        <f>COUNTIFS(瞬跳!$B:$B,M39,瞬跳!$C:$C,"&gt;=" &amp; $AG$2,瞬跳!$C:$C,"&lt;=" &amp; $AH$2)+COUNTIFS(瞬跳!$B:$B,M39,瞬跳!$C:$C,"&gt;=" &amp; LEFT($AG$2,4)&amp; MID($AG$2,6,1) &amp; RIGHT($AG$2,3),瞬跳!$C:$C,"&lt;=" &amp; LEFT($AH$2,4)&amp; MID($AH$2,6,1) &amp; RIGHT($AH$2,3))</f>
        <v>0</v>
      </c>
      <c r="O39" s="907">
        <f>COUNTIFS(瞬跳!$B:$B,M39,瞬跳!$C:$C,"&gt;=" &amp; $AG$3,瞬跳!$C:$C,"&lt;=" &amp; $AH$3)+COUNTIFS(瞬跳!$B:$B,M39,瞬跳!$C:$C,"&gt;=" &amp; LEFT($AG$3,4)&amp; MID($AG$3,6,1) &amp; RIGHT($AG$3,3),瞬跳!$C:$C,"&lt;=" &amp; LEFT($AH$3,4)&amp; MID($AH$3,6,1) &amp; RIGHT($AH$3,3))</f>
        <v>0</v>
      </c>
      <c r="P39" s="908" t="s">
        <v>964</v>
      </c>
      <c r="Q39" s="906">
        <f>COUNTIFS(瞬跳!$B:$B,P39,瞬跳!$C:$C,"&gt;=" &amp; $AG$2,瞬跳!$C:$C,"&lt;=" &amp; $AH$2)+COUNTIFS(瞬跳!$B:$B,P39,瞬跳!$C:$C,"&gt;=" &amp; LEFT($AG$2,4)&amp; MID($AG$2,6,1) &amp; RIGHT($AG$2,3),瞬跳!$C:$C,"&lt;=" &amp; LEFT($AH$2,4)&amp; MID($AH$2,6,1) &amp; RIGHT($AH$2,3))</f>
        <v>0</v>
      </c>
      <c r="R39" s="907">
        <f>COUNTIFS(瞬跳!$B:$B,P39,瞬跳!$C:$C,"&gt;=" &amp; $AG$3,瞬跳!$C:$C,"&lt;=" &amp; $AH$3)+COUNTIFS(瞬跳!$B:$B,P39,瞬跳!$C:$C,"&gt;=" &amp; LEFT($AG$3,4)&amp; MID($AG$3,6,1) &amp; RIGHT($AG$3,3),瞬跳!$C:$C,"&lt;=" &amp; LEFT($AH$3,4)&amp; MID($AH$3,6,1) &amp; RIGHT($AH$3,3))</f>
        <v>0</v>
      </c>
      <c r="S39" s="908" t="s">
        <v>1390</v>
      </c>
      <c r="T39" s="906">
        <f>COUNTIFS(瞬跳!$B:$B,S39,瞬跳!$C:$C,"&gt;=" &amp; $AG$2,瞬跳!$C:$C,"&lt;=" &amp; $AH$2)+COUNTIFS(瞬跳!$B:$B,S39,瞬跳!$C:$C,"&gt;=" &amp; LEFT($AG$2,4)&amp; MID($AG$2,6,1) &amp; RIGHT($AG$2,3),瞬跳!$C:$C,"&lt;=" &amp; LEFT($AH$2,4)&amp; MID($AH$2,6,1) &amp; RIGHT($AH$2,3))</f>
        <v>0</v>
      </c>
      <c r="U39" s="907">
        <f>COUNTIFS(瞬跳!$B:$B,S39,瞬跳!$C:$C,"&gt;=" &amp; $AG$3,瞬跳!$C:$C,"&lt;=" &amp; $AH$3)+COUNTIFS(瞬跳!$B:$B,S39,瞬跳!$C:$C,"&gt;=" &amp; LEFT($AG$3,4)&amp; MID($AG$3,6,1) &amp; RIGHT($AG$3,3),瞬跳!$C:$C,"&lt;=" &amp; LEFT($AH$3,4)&amp; MID($AH$3,6,1) &amp; RIGHT($AH$3,3))</f>
        <v>0</v>
      </c>
      <c r="V39" s="908" t="s">
        <v>3524</v>
      </c>
      <c r="W39" s="906">
        <f>COUNTIFS(瞬跳!$B:$B,V39,瞬跳!$C:$C,"&gt;=" &amp; $AG$2,瞬跳!$C:$C,"&lt;=" &amp; $AH$2)+COUNTIFS(瞬跳!$B:$B,V39,瞬跳!$C:$C,"&gt;=" &amp; LEFT($AG$2,4)&amp; MID($AG$2,6,1) &amp; RIGHT($AG$2,3),瞬跳!$C:$C,"&lt;=" &amp; LEFT($AH$2,4)&amp; MID($AH$2,6,1) &amp; RIGHT($AH$2,3))</f>
        <v>0</v>
      </c>
      <c r="X39" s="907">
        <f>COUNTIFS(瞬跳!$B:$B,V39,瞬跳!$C:$C,"&gt;=" &amp; $AG$3,瞬跳!$C:$C,"&lt;=" &amp; $AH$3)+COUNTIFS(瞬跳!$B:$B,V39,瞬跳!$C:$C,"&gt;=" &amp; LEFT($AG$3,4)&amp; MID($AG$3,6,1) &amp; RIGHT($AG$3,3),瞬跳!$C:$C,"&lt;=" &amp; LEFT($AH$3,4)&amp; MID($AH$3,6,1) &amp; RIGHT($AH$3,3))</f>
        <v>1</v>
      </c>
      <c r="Y39" s="936" t="s">
        <v>318</v>
      </c>
      <c r="Z39" s="906">
        <f>COUNTIFS(瞬跳!$B:$B,Y39,瞬跳!$C:$C,"&gt;=" &amp; $AG$2,瞬跳!$C:$C,"&lt;=" &amp; $AH$2)+COUNTIFS(瞬跳!$B:$B,Y39,瞬跳!$C:$C,"&gt;=" &amp; LEFT($AG$2,4)&amp; MID($AG$2,6,1) &amp; RIGHT($AG$2,3),瞬跳!$C:$C,"&lt;=" &amp; LEFT($AH$2,4)&amp; MID($AH$2,6,1) &amp; RIGHT($AH$2,3))</f>
        <v>0</v>
      </c>
      <c r="AA39" s="907">
        <f>COUNTIFS(瞬跳!$B:$B,Y39,瞬跳!$C:$C,"&gt;=" &amp; $AG$3,瞬跳!$C:$C,"&lt;=" &amp; $AH$3)+COUNTIFS(瞬跳!$B:$B,Y39,瞬跳!$C:$C,"&gt;=" &amp; LEFT($AG$3,4)&amp; MID($AG$3,6,1) &amp; RIGHT($AG$3,3),瞬跳!$C:$C,"&lt;=" &amp; LEFT($AH$3,4)&amp; MID($AH$3,6,1) &amp; RIGHT($AH$3,3))</f>
        <v>3</v>
      </c>
      <c r="AB39" s="908" t="s">
        <v>1296</v>
      </c>
      <c r="AC39" s="906">
        <f>COUNTIFS(瞬跳!$B:$B,AB39,瞬跳!$C:$C,"&gt;=" &amp; $AG$2,瞬跳!$C:$C,"&lt;=" &amp; $AH$2)+COUNTIFS(瞬跳!$B:$B,AB39,瞬跳!$C:$C,"&gt;=" &amp; LEFT($AG$2,4)&amp; MID($AG$2,6,1) &amp; RIGHT($AG$2,3),瞬跳!$C:$C,"&lt;=" &amp; LEFT($AH$2,4)&amp; MID($AH$2,6,1) &amp; RIGHT($AH$2,3))</f>
        <v>0</v>
      </c>
      <c r="AD39" s="907">
        <f>COUNTIFS(瞬跳!$B:$B,AB39,瞬跳!$C:$C,"&gt;=" &amp; $AG$3,瞬跳!$C:$C,"&lt;=" &amp; $AH$3)+COUNTIFS(瞬跳!$B:$B,AB39,瞬跳!$C:$C,"&gt;=" &amp; LEFT($AG$3,4)&amp; MID($AG$3,6,1) &amp; RIGHT($AG$3,3),瞬跳!$C:$C,"&lt;=" &amp; LEFT($AH$3,4)&amp; MID($AH$3,6,1) &amp; RIGHT($AH$3,3))</f>
        <v>0</v>
      </c>
      <c r="AG39" s="973" t="s">
        <v>1132</v>
      </c>
      <c r="AH39" s="870">
        <v>1</v>
      </c>
    </row>
    <row r="40" spans="1:34">
      <c r="A40" s="908" t="s">
        <v>1522</v>
      </c>
      <c r="B40" s="906">
        <f>COUNTIFS(瞬跳!$B:$B,A40,瞬跳!$C:$C,"&gt;=" &amp; $AG$2,瞬跳!$C:$C,"&lt;=" &amp; $AH$2)+COUNTIFS(瞬跳!$B:$B,A40,瞬跳!$C:$C,"&gt;=" &amp; LEFT($AG$2,4)&amp; MID($AG$2,6,1) &amp; RIGHT($AG$2,3),瞬跳!$C:$C,"&lt;=" &amp; LEFT($AH$2,4)&amp; MID($AH$2,6,1) &amp; RIGHT($AH$2,3))</f>
        <v>0</v>
      </c>
      <c r="C40" s="907">
        <f>COUNTIFS(瞬跳!$B:$B,A40,瞬跳!$C:$C,"&gt;=" &amp; $AG$3,瞬跳!$C:$C,"&lt;=" &amp; $AH$3)+COUNTIFS(瞬跳!$B:$B,A40,瞬跳!$C:$C,"&gt;=" &amp; LEFT($AG$3,4)&amp; MID($AG$3,6,1) &amp; RIGHT($AG$3,3),瞬跳!$C:$C,"&lt;=" &amp; LEFT($AH$3,4)&amp; MID($AH$3,6,1) &amp; RIGHT($AH$3,3))</f>
        <v>0</v>
      </c>
      <c r="D40" s="908" t="s">
        <v>189</v>
      </c>
      <c r="E40" s="906">
        <f>COUNTIFS(瞬跳!$B:$B,D40,瞬跳!$C:$C,"&gt;=" &amp; $AG$2,瞬跳!$C:$C,"&lt;=" &amp; $AH$2)+COUNTIFS(瞬跳!$B:$B,D40,瞬跳!$C:$C,"&gt;=" &amp; LEFT($AG$2,4)&amp; MID($AG$2,6,1) &amp; RIGHT($AG$2,3),瞬跳!$C:$C,"&lt;=" &amp; LEFT($AH$2,4)&amp; MID($AH$2,6,1) &amp; RIGHT($AH$2,3))</f>
        <v>0</v>
      </c>
      <c r="F40" s="907">
        <f>COUNTIFS(瞬跳!$B:$B,D40,瞬跳!$C:$C,"&gt;=" &amp; $AG$3,瞬跳!$C:$C,"&lt;=" &amp; $AH$3)+COUNTIFS(瞬跳!$B:$B,D40,瞬跳!$C:$C,"&gt;=" &amp; LEFT($AG$3,4)&amp; MID($AG$3,6,1) &amp; RIGHT($AG$3,3),瞬跳!$C:$C,"&lt;=" &amp; LEFT($AH$3,4)&amp; MID($AH$3,6,1) &amp; RIGHT($AH$3,3))</f>
        <v>1</v>
      </c>
      <c r="G40" s="908" t="s">
        <v>505</v>
      </c>
      <c r="H40" s="906">
        <f>COUNTIFS(瞬跳!$B:$B,G40,瞬跳!$C:$C,"&gt;=" &amp; $AG$2,瞬跳!$C:$C,"&lt;=" &amp; $AH$2)+COUNTIFS(瞬跳!$B:$B,G40,瞬跳!$C:$C,"&gt;=" &amp; LEFT($AG$2,4)&amp; MID($AG$2,6,1) &amp; RIGHT($AG$2,3),瞬跳!$C:$C,"&lt;=" &amp; LEFT($AH$2,4)&amp; MID($AH$2,6,1) &amp; RIGHT($AH$2,3))</f>
        <v>0</v>
      </c>
      <c r="I40" s="907">
        <f>COUNTIFS(瞬跳!$B:$B,G40,瞬跳!$C:$C,"&gt;=" &amp; $AG$3,瞬跳!$C:$C,"&lt;=" &amp; $AH$3)+COUNTIFS(瞬跳!$B:$B,G40,瞬跳!$C:$C,"&gt;=" &amp; LEFT($AG$3,4)&amp; MID($AG$3,6,1) &amp; RIGHT($AG$3,3),瞬跳!$C:$C,"&lt;=" &amp; LEFT($AH$3,4)&amp; MID($AH$3,6,1) &amp; RIGHT($AH$3,3))</f>
        <v>0</v>
      </c>
      <c r="J40" s="909" t="s">
        <v>426</v>
      </c>
      <c r="K40" s="906">
        <f>COUNTIFS(瞬跳!$B:$B,J40,瞬跳!$C:$C,"&gt;=" &amp; $AG$2,瞬跳!$C:$C,"&lt;=" &amp; $AH$2)+COUNTIFS(瞬跳!$B:$B,J40,瞬跳!$C:$C,"&gt;=" &amp; LEFT($AG$2,4)&amp; MID($AG$2,6,1) &amp; RIGHT($AG$2,3),瞬跳!$C:$C,"&lt;=" &amp; LEFT($AH$2,4)&amp; MID($AH$2,6,1) &amp; RIGHT($AH$2,3))</f>
        <v>0</v>
      </c>
      <c r="L40" s="907">
        <f>COUNTIFS(瞬跳!$B:$B,J40,瞬跳!$C:$C,"&gt;=" &amp; $AG$3,瞬跳!$C:$C,"&lt;=" &amp; $AH$3)+COUNTIFS(瞬跳!$B:$B,J40,瞬跳!$C:$C,"&gt;=" &amp; LEFT($AG$3,4)&amp; MID($AG$3,6,1) &amp; RIGHT($AG$3,3),瞬跳!$C:$C,"&lt;=" &amp; LEFT($AH$3,4)&amp; MID($AH$3,6,1) &amp; RIGHT($AH$3,3))</f>
        <v>0</v>
      </c>
      <c r="M40" s="936" t="s">
        <v>388</v>
      </c>
      <c r="N40" s="906">
        <f>COUNTIFS(瞬跳!$B:$B,M40,瞬跳!$C:$C,"&gt;=" &amp; $AG$2,瞬跳!$C:$C,"&lt;=" &amp; $AH$2)+COUNTIFS(瞬跳!$B:$B,M40,瞬跳!$C:$C,"&gt;=" &amp; LEFT($AG$2,4)&amp; MID($AG$2,6,1) &amp; RIGHT($AG$2,3),瞬跳!$C:$C,"&lt;=" &amp; LEFT($AH$2,4)&amp; MID($AH$2,6,1) &amp; RIGHT($AH$2,3))</f>
        <v>0</v>
      </c>
      <c r="O40" s="907">
        <f>COUNTIFS(瞬跳!$B:$B,M40,瞬跳!$C:$C,"&gt;=" &amp; $AG$3,瞬跳!$C:$C,"&lt;=" &amp; $AH$3)+COUNTIFS(瞬跳!$B:$B,M40,瞬跳!$C:$C,"&gt;=" &amp; LEFT($AG$3,4)&amp; MID($AG$3,6,1) &amp; RIGHT($AG$3,3),瞬跳!$C:$C,"&lt;=" &amp; LEFT($AH$3,4)&amp; MID($AH$3,6,1) &amp; RIGHT($AH$3,3))</f>
        <v>0</v>
      </c>
      <c r="P40" s="908" t="s">
        <v>967</v>
      </c>
      <c r="Q40" s="906">
        <f>COUNTIFS(瞬跳!$B:$B,P40,瞬跳!$C:$C,"&gt;=" &amp; $AG$2,瞬跳!$C:$C,"&lt;=" &amp; $AH$2)+COUNTIFS(瞬跳!$B:$B,P40,瞬跳!$C:$C,"&gt;=" &amp; LEFT($AG$2,4)&amp; MID($AG$2,6,1) &amp; RIGHT($AG$2,3),瞬跳!$C:$C,"&lt;=" &amp; LEFT($AH$2,4)&amp; MID($AH$2,6,1) &amp; RIGHT($AH$2,3))</f>
        <v>0</v>
      </c>
      <c r="R40" s="907">
        <f>COUNTIFS(瞬跳!$B:$B,P40,瞬跳!$C:$C,"&gt;=" &amp; $AG$3,瞬跳!$C:$C,"&lt;=" &amp; $AH$3)+COUNTIFS(瞬跳!$B:$B,P40,瞬跳!$C:$C,"&gt;=" &amp; LEFT($AG$3,4)&amp; MID($AG$3,6,1) &amp; RIGHT($AG$3,3),瞬跳!$C:$C,"&lt;=" &amp; LEFT($AH$3,4)&amp; MID($AH$3,6,1) &amp; RIGHT($AH$3,3))</f>
        <v>0</v>
      </c>
      <c r="S40" s="908" t="s">
        <v>1201</v>
      </c>
      <c r="T40" s="906">
        <f>COUNTIFS(瞬跳!$B:$B,S40,瞬跳!$C:$C,"&gt;=" &amp; $AG$2,瞬跳!$C:$C,"&lt;=" &amp; $AH$2)+COUNTIFS(瞬跳!$B:$B,S40,瞬跳!$C:$C,"&gt;=" &amp; LEFT($AG$2,4)&amp; MID($AG$2,6,1) &amp; RIGHT($AG$2,3),瞬跳!$C:$C,"&lt;=" &amp; LEFT($AH$2,4)&amp; MID($AH$2,6,1) &amp; RIGHT($AH$2,3))</f>
        <v>0</v>
      </c>
      <c r="U40" s="907">
        <f>COUNTIFS(瞬跳!$B:$B,S40,瞬跳!$C:$C,"&gt;=" &amp; $AG$3,瞬跳!$C:$C,"&lt;=" &amp; $AH$3)+COUNTIFS(瞬跳!$B:$B,S40,瞬跳!$C:$C,"&gt;=" &amp; LEFT($AG$3,4)&amp; MID($AG$3,6,1) &amp; RIGHT($AG$3,3),瞬跳!$C:$C,"&lt;=" &amp; LEFT($AH$3,4)&amp; MID($AH$3,6,1) &amp; RIGHT($AH$3,3))</f>
        <v>0</v>
      </c>
      <c r="V40" s="908" t="s">
        <v>406</v>
      </c>
      <c r="W40" s="906">
        <f>COUNTIFS(瞬跳!$B:$B,V40,瞬跳!$C:$C,"&gt;=" &amp; $AG$2,瞬跳!$C:$C,"&lt;=" &amp; $AH$2)+COUNTIFS(瞬跳!$B:$B,V40,瞬跳!$C:$C,"&gt;=" &amp; LEFT($AG$2,4)&amp; MID($AG$2,6,1) &amp; RIGHT($AG$2,3),瞬跳!$C:$C,"&lt;=" &amp; LEFT($AH$2,4)&amp; MID($AH$2,6,1) &amp; RIGHT($AH$2,3))</f>
        <v>0</v>
      </c>
      <c r="X40" s="907">
        <f>COUNTIFS(瞬跳!$B:$B,V40,瞬跳!$C:$C,"&gt;=" &amp; $AG$3,瞬跳!$C:$C,"&lt;=" &amp; $AH$3)+COUNTIFS(瞬跳!$B:$B,V40,瞬跳!$C:$C,"&gt;=" &amp; LEFT($AG$3,4)&amp; MID($AG$3,6,1) &amp; RIGHT($AG$3,3),瞬跳!$C:$C,"&lt;=" &amp; LEFT($AH$3,4)&amp; MID($AH$3,6,1) &amp; RIGHT($AH$3,3))</f>
        <v>1</v>
      </c>
      <c r="Y40" s="936" t="s">
        <v>320</v>
      </c>
      <c r="Z40" s="906">
        <f>COUNTIFS(瞬跳!$B:$B,Y40,瞬跳!$C:$C,"&gt;=" &amp; $AG$2,瞬跳!$C:$C,"&lt;=" &amp; $AH$2)+COUNTIFS(瞬跳!$B:$B,Y40,瞬跳!$C:$C,"&gt;=" &amp; LEFT($AG$2,4)&amp; MID($AG$2,6,1) &amp; RIGHT($AG$2,3),瞬跳!$C:$C,"&lt;=" &amp; LEFT($AH$2,4)&amp; MID($AH$2,6,1) &amp; RIGHT($AH$2,3))</f>
        <v>1</v>
      </c>
      <c r="AA40" s="907">
        <f>COUNTIFS(瞬跳!$B:$B,Y40,瞬跳!$C:$C,"&gt;=" &amp; $AG$3,瞬跳!$C:$C,"&lt;=" &amp; $AH$3)+COUNTIFS(瞬跳!$B:$B,Y40,瞬跳!$C:$C,"&gt;=" &amp; LEFT($AG$3,4)&amp; MID($AG$3,6,1) &amp; RIGHT($AG$3,3),瞬跳!$C:$C,"&lt;=" &amp; LEFT($AH$3,4)&amp; MID($AH$3,6,1) &amp; RIGHT($AH$3,3))</f>
        <v>2</v>
      </c>
      <c r="AB40" s="910" t="s">
        <v>6</v>
      </c>
      <c r="AC40" s="906">
        <f>COUNTIFS(瞬跳!$B:$B,AB40,瞬跳!$C:$C,"&gt;=" &amp; $AG$2,瞬跳!$C:$C,"&lt;=" &amp; $AH$2)+COUNTIFS(瞬跳!$B:$B,AB40,瞬跳!$C:$C,"&gt;=" &amp; LEFT($AG$2,4)&amp; MID($AG$2,6,1) &amp; RIGHT($AG$2,3),瞬跳!$C:$C,"&lt;=" &amp; LEFT($AH$2,4)&amp; MID($AH$2,6,1) &amp; RIGHT($AH$2,3))</f>
        <v>0</v>
      </c>
      <c r="AD40" s="907">
        <f>COUNTIFS(瞬跳!$B:$B,AB40,瞬跳!$C:$C,"&gt;=" &amp; $AG$3,瞬跳!$C:$C,"&lt;=" &amp; $AH$3)+COUNTIFS(瞬跳!$B:$B,AB40,瞬跳!$C:$C,"&gt;=" &amp; LEFT($AG$3,4)&amp; MID($AG$3,6,1) &amp; RIGHT($AG$3,3),瞬跳!$C:$C,"&lt;=" &amp; LEFT($AH$3,4)&amp; MID($AH$3,6,1) &amp; RIGHT($AH$3,3))</f>
        <v>0</v>
      </c>
      <c r="AG40" s="973" t="s">
        <v>1213</v>
      </c>
      <c r="AH40" s="870">
        <v>1</v>
      </c>
    </row>
    <row r="41" spans="1:34">
      <c r="A41" s="908" t="s">
        <v>1523</v>
      </c>
      <c r="B41" s="906">
        <f>COUNTIFS(瞬跳!$B:$B,A41,瞬跳!$C:$C,"&gt;=" &amp; $AG$2,瞬跳!$C:$C,"&lt;=" &amp; $AH$2)+COUNTIFS(瞬跳!$B:$B,A41,瞬跳!$C:$C,"&gt;=" &amp; LEFT($AG$2,4)&amp; MID($AG$2,6,1) &amp; RIGHT($AG$2,3),瞬跳!$C:$C,"&lt;=" &amp; LEFT($AH$2,4)&amp; MID($AH$2,6,1) &amp; RIGHT($AH$2,3))</f>
        <v>0</v>
      </c>
      <c r="C41" s="907">
        <f>COUNTIFS(瞬跳!$B:$B,A41,瞬跳!$C:$C,"&gt;=" &amp; $AG$3,瞬跳!$C:$C,"&lt;=" &amp; $AH$3)+COUNTIFS(瞬跳!$B:$B,A41,瞬跳!$C:$C,"&gt;=" &amp; LEFT($AG$3,4)&amp; MID($AG$3,6,1) &amp; RIGHT($AG$3,3),瞬跳!$C:$C,"&lt;=" &amp; LEFT($AH$3,4)&amp; MID($AH$3,6,1) &amp; RIGHT($AH$3,3))</f>
        <v>0</v>
      </c>
      <c r="D41" s="908" t="s">
        <v>191</v>
      </c>
      <c r="E41" s="906">
        <f>COUNTIFS(瞬跳!$B:$B,D41,瞬跳!$C:$C,"&gt;=" &amp; $AG$2,瞬跳!$C:$C,"&lt;=" &amp; $AH$2)+COUNTIFS(瞬跳!$B:$B,D41,瞬跳!$C:$C,"&gt;=" &amp; LEFT($AG$2,4)&amp; MID($AG$2,6,1) &amp; RIGHT($AG$2,3),瞬跳!$C:$C,"&lt;=" &amp; LEFT($AH$2,4)&amp; MID($AH$2,6,1) &amp; RIGHT($AH$2,3))</f>
        <v>1</v>
      </c>
      <c r="F41" s="907">
        <f>COUNTIFS(瞬跳!$B:$B,D41,瞬跳!$C:$C,"&gt;=" &amp; $AG$3,瞬跳!$C:$C,"&lt;=" &amp; $AH$3)+COUNTIFS(瞬跳!$B:$B,D41,瞬跳!$C:$C,"&gt;=" &amp; LEFT($AG$3,4)&amp; MID($AG$3,6,1) &amp; RIGHT($AG$3,3),瞬跳!$C:$C,"&lt;=" &amp; LEFT($AH$3,4)&amp; MID($AH$3,6,1) &amp; RIGHT($AH$3,3))</f>
        <v>1</v>
      </c>
      <c r="G41" s="908" t="s">
        <v>408</v>
      </c>
      <c r="H41" s="906">
        <f>COUNTIFS(瞬跳!$B:$B,G41,瞬跳!$C:$C,"&gt;=" &amp; $AG$2,瞬跳!$C:$C,"&lt;=" &amp; $AH$2)+COUNTIFS(瞬跳!$B:$B,G41,瞬跳!$C:$C,"&gt;=" &amp; LEFT($AG$2,4)&amp; MID($AG$2,6,1) &amp; RIGHT($AG$2,3),瞬跳!$C:$C,"&lt;=" &amp; LEFT($AH$2,4)&amp; MID($AH$2,6,1) &amp; RIGHT($AH$2,3))</f>
        <v>0</v>
      </c>
      <c r="I41" s="907">
        <f>COUNTIFS(瞬跳!$B:$B,G41,瞬跳!$C:$C,"&gt;=" &amp; $AG$3,瞬跳!$C:$C,"&lt;=" &amp; $AH$3)+COUNTIFS(瞬跳!$B:$B,G41,瞬跳!$C:$C,"&gt;=" &amp; LEFT($AG$3,4)&amp; MID($AG$3,6,1) &amp; RIGHT($AG$3,3),瞬跳!$C:$C,"&lt;=" &amp; LEFT($AH$3,4)&amp; MID($AH$3,6,1) &amp; RIGHT($AH$3,3))</f>
        <v>0</v>
      </c>
      <c r="J41" s="909" t="s">
        <v>428</v>
      </c>
      <c r="K41" s="906">
        <f>COUNTIFS(瞬跳!$B:$B,J41,瞬跳!$C:$C,"&gt;=" &amp; $AG$2,瞬跳!$C:$C,"&lt;=" &amp; $AH$2)+COUNTIFS(瞬跳!$B:$B,J41,瞬跳!$C:$C,"&gt;=" &amp; LEFT($AG$2,4)&amp; MID($AG$2,6,1) &amp; RIGHT($AG$2,3),瞬跳!$C:$C,"&lt;=" &amp; LEFT($AH$2,4)&amp; MID($AH$2,6,1) &amp; RIGHT($AH$2,3))</f>
        <v>0</v>
      </c>
      <c r="L41" s="907">
        <f>COUNTIFS(瞬跳!$B:$B,J41,瞬跳!$C:$C,"&gt;=" &amp; $AG$3,瞬跳!$C:$C,"&lt;=" &amp; $AH$3)+COUNTIFS(瞬跳!$B:$B,J41,瞬跳!$C:$C,"&gt;=" &amp; LEFT($AG$3,4)&amp; MID($AG$3,6,1) &amp; RIGHT($AG$3,3),瞬跳!$C:$C,"&lt;=" &amp; LEFT($AH$3,4)&amp; MID($AH$3,6,1) &amp; RIGHT($AH$3,3))</f>
        <v>0</v>
      </c>
      <c r="M41" s="936" t="s">
        <v>389</v>
      </c>
      <c r="N41" s="906">
        <f>COUNTIFS(瞬跳!$B:$B,M41,瞬跳!$C:$C,"&gt;=" &amp; $AG$2,瞬跳!$C:$C,"&lt;=" &amp; $AH$2)+COUNTIFS(瞬跳!$B:$B,M41,瞬跳!$C:$C,"&gt;=" &amp; LEFT($AG$2,4)&amp; MID($AG$2,6,1) &amp; RIGHT($AG$2,3),瞬跳!$C:$C,"&lt;=" &amp; LEFT($AH$2,4)&amp; MID($AH$2,6,1) &amp; RIGHT($AH$2,3))</f>
        <v>0</v>
      </c>
      <c r="O41" s="907">
        <f>COUNTIFS(瞬跳!$B:$B,M41,瞬跳!$C:$C,"&gt;=" &amp; $AG$3,瞬跳!$C:$C,"&lt;=" &amp; $AH$3)+COUNTIFS(瞬跳!$B:$B,M41,瞬跳!$C:$C,"&gt;=" &amp; LEFT($AG$3,4)&amp; MID($AG$3,6,1) &amp; RIGHT($AG$3,3),瞬跳!$C:$C,"&lt;=" &amp; LEFT($AH$3,4)&amp; MID($AH$3,6,1) &amp; RIGHT($AH$3,3))</f>
        <v>0</v>
      </c>
      <c r="P41" s="910" t="s">
        <v>750</v>
      </c>
      <c r="Q41" s="906">
        <f>COUNTIFS(瞬跳!$B:$B,P41,瞬跳!$C:$C,"&gt;=" &amp; $AG$2,瞬跳!$C:$C,"&lt;=" &amp; $AH$2)+COUNTIFS(瞬跳!$B:$B,P41,瞬跳!$C:$C,"&gt;=" &amp; LEFT($AG$2,4)&amp; MID($AG$2,6,1) &amp; RIGHT($AG$2,3),瞬跳!$C:$C,"&lt;=" &amp; LEFT($AH$2,4)&amp; MID($AH$2,6,1) &amp; RIGHT($AH$2,3))</f>
        <v>0</v>
      </c>
      <c r="R41" s="907">
        <f>COUNTIFS(瞬跳!$B:$B,P41,瞬跳!$C:$C,"&gt;=" &amp; $AG$3,瞬跳!$C:$C,"&lt;=" &amp; $AH$3)+COUNTIFS(瞬跳!$B:$B,P41,瞬跳!$C:$C,"&gt;=" &amp; LEFT($AG$3,4)&amp; MID($AG$3,6,1) &amp; RIGHT($AG$3,3),瞬跳!$C:$C,"&lt;=" &amp; LEFT($AH$3,4)&amp; MID($AH$3,6,1) &amp; RIGHT($AH$3,3))</f>
        <v>0</v>
      </c>
      <c r="S41" s="908" t="s">
        <v>1202</v>
      </c>
      <c r="T41" s="906">
        <f>COUNTIFS(瞬跳!$B:$B,S41,瞬跳!$C:$C,"&gt;=" &amp; $AG$2,瞬跳!$C:$C,"&lt;=" &amp; $AH$2)+COUNTIFS(瞬跳!$B:$B,S41,瞬跳!$C:$C,"&gt;=" &amp; LEFT($AG$2,4)&amp; MID($AG$2,6,1) &amp; RIGHT($AG$2,3),瞬跳!$C:$C,"&lt;=" &amp; LEFT($AH$2,4)&amp; MID($AH$2,6,1) &amp; RIGHT($AH$2,3))</f>
        <v>0</v>
      </c>
      <c r="U41" s="907">
        <f>COUNTIFS(瞬跳!$B:$B,S41,瞬跳!$C:$C,"&gt;=" &amp; $AG$3,瞬跳!$C:$C,"&lt;=" &amp; $AH$3)+COUNTIFS(瞬跳!$B:$B,S41,瞬跳!$C:$C,"&gt;=" &amp; LEFT($AG$3,4)&amp; MID($AG$3,6,1) &amp; RIGHT($AG$3,3),瞬跳!$C:$C,"&lt;=" &amp; LEFT($AH$3,4)&amp; MID($AH$3,6,1) &amp; RIGHT($AH$3,3))</f>
        <v>0</v>
      </c>
      <c r="V41" s="908" t="s">
        <v>81</v>
      </c>
      <c r="W41" s="906">
        <f>COUNTIFS(瞬跳!$B:$B,V41,瞬跳!$C:$C,"&gt;=" &amp; $AG$2,瞬跳!$C:$C,"&lt;=" &amp; $AH$2)+COUNTIFS(瞬跳!$B:$B,V41,瞬跳!$C:$C,"&gt;=" &amp; LEFT($AG$2,4)&amp; MID($AG$2,6,1) &amp; RIGHT($AG$2,3),瞬跳!$C:$C,"&lt;=" &amp; LEFT($AH$2,4)&amp; MID($AH$2,6,1) &amp; RIGHT($AH$2,3))</f>
        <v>0</v>
      </c>
      <c r="X41" s="907">
        <f>COUNTIFS(瞬跳!$B:$B,V41,瞬跳!$C:$C,"&gt;=" &amp; $AG$3,瞬跳!$C:$C,"&lt;=" &amp; $AH$3)+COUNTIFS(瞬跳!$B:$B,V41,瞬跳!$C:$C,"&gt;=" &amp; LEFT($AG$3,4)&amp; MID($AG$3,6,1) &amp; RIGHT($AG$3,3),瞬跳!$C:$C,"&lt;=" &amp; LEFT($AH$3,4)&amp; MID($AH$3,6,1) &amp; RIGHT($AH$3,3))</f>
        <v>0</v>
      </c>
      <c r="Y41" s="936" t="s">
        <v>322</v>
      </c>
      <c r="Z41" s="906">
        <f>COUNTIFS(瞬跳!$B:$B,Y41,瞬跳!$C:$C,"&gt;=" &amp; $AG$2,瞬跳!$C:$C,"&lt;=" &amp; $AH$2)+COUNTIFS(瞬跳!$B:$B,Y41,瞬跳!$C:$C,"&gt;=" &amp; LEFT($AG$2,4)&amp; MID($AG$2,6,1) &amp; RIGHT($AG$2,3),瞬跳!$C:$C,"&lt;=" &amp; LEFT($AH$2,4)&amp; MID($AH$2,6,1) &amp; RIGHT($AH$2,3))</f>
        <v>1</v>
      </c>
      <c r="AA41" s="907">
        <f>COUNTIFS(瞬跳!$B:$B,Y41,瞬跳!$C:$C,"&gt;=" &amp; $AG$3,瞬跳!$C:$C,"&lt;=" &amp; $AH$3)+COUNTIFS(瞬跳!$B:$B,Y41,瞬跳!$C:$C,"&gt;=" &amp; LEFT($AG$3,4)&amp; MID($AG$3,6,1) &amp; RIGHT($AG$3,3),瞬跳!$C:$C,"&lt;=" &amp; LEFT($AH$3,4)&amp; MID($AH$3,6,1) &amp; RIGHT($AH$3,3))</f>
        <v>4</v>
      </c>
      <c r="AB41" s="910" t="s">
        <v>7</v>
      </c>
      <c r="AC41" s="906">
        <f>COUNTIFS(瞬跳!$B:$B,AB41,瞬跳!$C:$C,"&gt;=" &amp; $AG$2,瞬跳!$C:$C,"&lt;=" &amp; $AH$2)+COUNTIFS(瞬跳!$B:$B,AB41,瞬跳!$C:$C,"&gt;=" &amp; LEFT($AG$2,4)&amp; MID($AG$2,6,1) &amp; RIGHT($AG$2,3),瞬跳!$C:$C,"&lt;=" &amp; LEFT($AH$2,4)&amp; MID($AH$2,6,1) &amp; RIGHT($AH$2,3))</f>
        <v>1</v>
      </c>
      <c r="AD41" s="907">
        <f>COUNTIFS(瞬跳!$B:$B,AB41,瞬跳!$C:$C,"&gt;=" &amp; $AG$3,瞬跳!$C:$C,"&lt;=" &amp; $AH$3)+COUNTIFS(瞬跳!$B:$B,AB41,瞬跳!$C:$C,"&gt;=" &amp; LEFT($AG$3,4)&amp; MID($AG$3,6,1) &amp; RIGHT($AG$3,3),瞬跳!$C:$C,"&lt;=" &amp; LEFT($AH$3,4)&amp; MID($AH$3,6,1) &amp; RIGHT($AH$3,3))</f>
        <v>1</v>
      </c>
      <c r="AG41" s="973" t="s">
        <v>84</v>
      </c>
      <c r="AH41" s="870">
        <v>2</v>
      </c>
    </row>
    <row r="42" spans="1:34">
      <c r="A42" s="908" t="s">
        <v>86</v>
      </c>
      <c r="B42" s="906">
        <f>COUNTIFS(瞬跳!$B:$B,A42,瞬跳!$C:$C,"&gt;=" &amp; $AG$2,瞬跳!$C:$C,"&lt;=" &amp; $AH$2)+COUNTIFS(瞬跳!$B:$B,A42,瞬跳!$C:$C,"&gt;=" &amp; LEFT($AG$2,4)&amp; MID($AG$2,6,1) &amp; RIGHT($AG$2,3),瞬跳!$C:$C,"&lt;=" &amp; LEFT($AH$2,4)&amp; MID($AH$2,6,1) &amp; RIGHT($AH$2,3))</f>
        <v>0</v>
      </c>
      <c r="C42" s="907">
        <f>COUNTIFS(瞬跳!$B:$B,A42,瞬跳!$C:$C,"&gt;=" &amp; $AG$3,瞬跳!$C:$C,"&lt;=" &amp; $AH$3)+COUNTIFS(瞬跳!$B:$B,A42,瞬跳!$C:$C,"&gt;=" &amp; LEFT($AG$3,4)&amp; MID($AG$3,6,1) &amp; RIGHT($AG$3,3),瞬跳!$C:$C,"&lt;=" &amp; LEFT($AH$3,4)&amp; MID($AH$3,6,1) &amp; RIGHT($AH$3,3))</f>
        <v>0</v>
      </c>
      <c r="D42" s="908" t="s">
        <v>193</v>
      </c>
      <c r="E42" s="906">
        <f>COUNTIFS(瞬跳!$B:$B,D42,瞬跳!$C:$C,"&gt;=" &amp; $AG$2,瞬跳!$C:$C,"&lt;=" &amp; $AH$2)+COUNTIFS(瞬跳!$B:$B,D42,瞬跳!$C:$C,"&gt;=" &amp; LEFT($AG$2,4)&amp; MID($AG$2,6,1) &amp; RIGHT($AG$2,3),瞬跳!$C:$C,"&lt;=" &amp; LEFT($AH$2,4)&amp; MID($AH$2,6,1) &amp; RIGHT($AH$2,3))</f>
        <v>0</v>
      </c>
      <c r="F42" s="907">
        <f>COUNTIFS(瞬跳!$B:$B,D42,瞬跳!$C:$C,"&gt;=" &amp; $AG$3,瞬跳!$C:$C,"&lt;=" &amp; $AH$3)+COUNTIFS(瞬跳!$B:$B,D42,瞬跳!$C:$C,"&gt;=" &amp; LEFT($AG$3,4)&amp; MID($AG$3,6,1) &amp; RIGHT($AG$3,3),瞬跳!$C:$C,"&lt;=" &amp; LEFT($AH$3,4)&amp; MID($AH$3,6,1) &amp; RIGHT($AH$3,3))</f>
        <v>2</v>
      </c>
      <c r="G42" s="908" t="s">
        <v>410</v>
      </c>
      <c r="H42" s="906">
        <f>COUNTIFS(瞬跳!$B:$B,G42,瞬跳!$C:$C,"&gt;=" &amp; $AG$2,瞬跳!$C:$C,"&lt;=" &amp; $AH$2)+COUNTIFS(瞬跳!$B:$B,G42,瞬跳!$C:$C,"&gt;=" &amp; LEFT($AG$2,4)&amp; MID($AG$2,6,1) &amp; RIGHT($AG$2,3),瞬跳!$C:$C,"&lt;=" &amp; LEFT($AH$2,4)&amp; MID($AH$2,6,1) &amp; RIGHT($AH$2,3))</f>
        <v>1</v>
      </c>
      <c r="I42" s="907">
        <f>COUNTIFS(瞬跳!$B:$B,G42,瞬跳!$C:$C,"&gt;=" &amp; $AG$3,瞬跳!$C:$C,"&lt;=" &amp; $AH$3)+COUNTIFS(瞬跳!$B:$B,G42,瞬跳!$C:$C,"&gt;=" &amp; LEFT($AG$3,4)&amp; MID($AG$3,6,1) &amp; RIGHT($AG$3,3),瞬跳!$C:$C,"&lt;=" &amp; LEFT($AH$3,4)&amp; MID($AH$3,6,1) &amp; RIGHT($AH$3,3))</f>
        <v>1</v>
      </c>
      <c r="J42" s="909" t="s">
        <v>430</v>
      </c>
      <c r="K42" s="906">
        <f>COUNTIFS(瞬跳!$B:$B,J42,瞬跳!$C:$C,"&gt;=" &amp; $AG$2,瞬跳!$C:$C,"&lt;=" &amp; $AH$2)+COUNTIFS(瞬跳!$B:$B,J42,瞬跳!$C:$C,"&gt;=" &amp; LEFT($AG$2,4)&amp; MID($AG$2,6,1) &amp; RIGHT($AG$2,3),瞬跳!$C:$C,"&lt;=" &amp; LEFT($AH$2,4)&amp; MID($AH$2,6,1) &amp; RIGHT($AH$2,3))</f>
        <v>0</v>
      </c>
      <c r="L42" s="907">
        <f>COUNTIFS(瞬跳!$B:$B,J42,瞬跳!$C:$C,"&gt;=" &amp; $AG$3,瞬跳!$C:$C,"&lt;=" &amp; $AH$3)+COUNTIFS(瞬跳!$B:$B,J42,瞬跳!$C:$C,"&gt;=" &amp; LEFT($AG$3,4)&amp; MID($AG$3,6,1) &amp; RIGHT($AG$3,3),瞬跳!$C:$C,"&lt;=" &amp; LEFT($AH$3,4)&amp; MID($AH$3,6,1) &amp; RIGHT($AH$3,3))</f>
        <v>0</v>
      </c>
      <c r="M42" s="936" t="s">
        <v>390</v>
      </c>
      <c r="N42" s="906">
        <f>COUNTIFS(瞬跳!$B:$B,M42,瞬跳!$C:$C,"&gt;=" &amp; $AG$2,瞬跳!$C:$C,"&lt;=" &amp; $AH$2)+COUNTIFS(瞬跳!$B:$B,M42,瞬跳!$C:$C,"&gt;=" &amp; LEFT($AG$2,4)&amp; MID($AG$2,6,1) &amp; RIGHT($AG$2,3),瞬跳!$C:$C,"&lt;=" &amp; LEFT($AH$2,4)&amp; MID($AH$2,6,1) &amp; RIGHT($AH$2,3))</f>
        <v>0</v>
      </c>
      <c r="O42" s="907">
        <f>COUNTIFS(瞬跳!$B:$B,M42,瞬跳!$C:$C,"&gt;=" &amp; $AG$3,瞬跳!$C:$C,"&lt;=" &amp; $AH$3)+COUNTIFS(瞬跳!$B:$B,M42,瞬跳!$C:$C,"&gt;=" &amp; LEFT($AG$3,4)&amp; MID($AG$3,6,1) &amp; RIGHT($AG$3,3),瞬跳!$C:$C,"&lt;=" &amp; LEFT($AH$3,4)&amp; MID($AH$3,6,1) &amp; RIGHT($AH$3,3))</f>
        <v>0</v>
      </c>
      <c r="P42" s="908" t="s">
        <v>176</v>
      </c>
      <c r="Q42" s="906">
        <f>COUNTIFS(瞬跳!$B:$B,P42,瞬跳!$C:$C,"&gt;=" &amp; $AG$2,瞬跳!$C:$C,"&lt;=" &amp; $AH$2)+COUNTIFS(瞬跳!$B:$B,P42,瞬跳!$C:$C,"&gt;=" &amp; LEFT($AG$2,4)&amp; MID($AG$2,6,1) &amp; RIGHT($AG$2,3),瞬跳!$C:$C,"&lt;=" &amp; LEFT($AH$2,4)&amp; MID($AH$2,6,1) &amp; RIGHT($AH$2,3))</f>
        <v>0</v>
      </c>
      <c r="R42" s="907">
        <f>COUNTIFS(瞬跳!$B:$B,P42,瞬跳!$C:$C,"&gt;=" &amp; $AG$3,瞬跳!$C:$C,"&lt;=" &amp; $AH$3)+COUNTIFS(瞬跳!$B:$B,P42,瞬跳!$C:$C,"&gt;=" &amp; LEFT($AG$3,4)&amp; MID($AG$3,6,1) &amp; RIGHT($AG$3,3),瞬跳!$C:$C,"&lt;=" &amp; LEFT($AH$3,4)&amp; MID($AH$3,6,1) &amp; RIGHT($AH$3,3))</f>
        <v>0</v>
      </c>
      <c r="S42" s="908" t="s">
        <v>1203</v>
      </c>
      <c r="T42" s="906">
        <f>COUNTIFS(瞬跳!$B:$B,S42,瞬跳!$C:$C,"&gt;=" &amp; $AG$2,瞬跳!$C:$C,"&lt;=" &amp; $AH$2)+COUNTIFS(瞬跳!$B:$B,S42,瞬跳!$C:$C,"&gt;=" &amp; LEFT($AG$2,4)&amp; MID($AG$2,6,1) &amp; RIGHT($AG$2,3),瞬跳!$C:$C,"&lt;=" &amp; LEFT($AH$2,4)&amp; MID($AH$2,6,1) &amp; RIGHT($AH$2,3))</f>
        <v>1</v>
      </c>
      <c r="U42" s="907">
        <f>COUNTIFS(瞬跳!$B:$B,S42,瞬跳!$C:$C,"&gt;=" &amp; $AG$3,瞬跳!$C:$C,"&lt;=" &amp; $AH$3)+COUNTIFS(瞬跳!$B:$B,S42,瞬跳!$C:$C,"&gt;=" &amp; LEFT($AG$3,4)&amp; MID($AG$3,6,1) &amp; RIGHT($AG$3,3),瞬跳!$C:$C,"&lt;=" &amp; LEFT($AH$3,4)&amp; MID($AH$3,6,1) &amp; RIGHT($AH$3,3))</f>
        <v>1</v>
      </c>
      <c r="V42" s="908" t="s">
        <v>631</v>
      </c>
      <c r="W42" s="906">
        <f>COUNTIFS(瞬跳!$B:$B,V42,瞬跳!$C:$C,"&gt;=" &amp; $AG$2,瞬跳!$C:$C,"&lt;=" &amp; $AH$2)+COUNTIFS(瞬跳!$B:$B,V42,瞬跳!$C:$C,"&gt;=" &amp; LEFT($AG$2,4)&amp; MID($AG$2,6,1) &amp; RIGHT($AG$2,3),瞬跳!$C:$C,"&lt;=" &amp; LEFT($AH$2,4)&amp; MID($AH$2,6,1) &amp; RIGHT($AH$2,3))</f>
        <v>0</v>
      </c>
      <c r="X42" s="907">
        <f>COUNTIFS(瞬跳!$B:$B,V42,瞬跳!$C:$C,"&gt;=" &amp; $AG$3,瞬跳!$C:$C,"&lt;=" &amp; $AH$3)+COUNTIFS(瞬跳!$B:$B,V42,瞬跳!$C:$C,"&gt;=" &amp; LEFT($AG$3,4)&amp; MID($AG$3,6,1) &amp; RIGHT($AG$3,3),瞬跳!$C:$C,"&lt;=" &amp; LEFT($AH$3,4)&amp; MID($AH$3,6,1) &amp; RIGHT($AH$3,3))</f>
        <v>0</v>
      </c>
      <c r="Y42" s="936" t="s">
        <v>848</v>
      </c>
      <c r="Z42" s="906">
        <f>COUNTIFS(瞬跳!$B:$B,Y42,瞬跳!$C:$C,"&gt;=" &amp; $AG$2,瞬跳!$C:$C,"&lt;=" &amp; $AH$2)+COUNTIFS(瞬跳!$B:$B,Y42,瞬跳!$C:$C,"&gt;=" &amp; LEFT($AG$2,4)&amp; MID($AG$2,6,1) &amp; RIGHT($AG$2,3),瞬跳!$C:$C,"&lt;=" &amp; LEFT($AH$2,4)&amp; MID($AH$2,6,1) &amp; RIGHT($AH$2,3))</f>
        <v>2</v>
      </c>
      <c r="AA42" s="907">
        <f>COUNTIFS(瞬跳!$B:$B,Y42,瞬跳!$C:$C,"&gt;=" &amp; $AG$3,瞬跳!$C:$C,"&lt;=" &amp; $AH$3)+COUNTIFS(瞬跳!$B:$B,Y42,瞬跳!$C:$C,"&gt;=" &amp; LEFT($AG$3,4)&amp; MID($AG$3,6,1) &amp; RIGHT($AG$3,3),瞬跳!$C:$C,"&lt;=" &amp; LEFT($AH$3,4)&amp; MID($AH$3,6,1) &amp; RIGHT($AH$3,3))</f>
        <v>3</v>
      </c>
      <c r="AB42" s="908" t="s">
        <v>1000</v>
      </c>
      <c r="AC42" s="906">
        <f>COUNTIFS(瞬跳!$B:$B,AB42,瞬跳!$C:$C,"&gt;=" &amp; $AG$2,瞬跳!$C:$C,"&lt;=" &amp; $AH$2)+COUNTIFS(瞬跳!$B:$B,AB42,瞬跳!$C:$C,"&gt;=" &amp; LEFT($AG$2,4)&amp; MID($AG$2,6,1) &amp; RIGHT($AG$2,3),瞬跳!$C:$C,"&lt;=" &amp; LEFT($AH$2,4)&amp; MID($AH$2,6,1) &amp; RIGHT($AH$2,3))</f>
        <v>0</v>
      </c>
      <c r="AD42" s="907">
        <f>COUNTIFS(瞬跳!$B:$B,AB42,瞬跳!$C:$C,"&gt;=" &amp; $AG$3,瞬跳!$C:$C,"&lt;=" &amp; $AH$3)+COUNTIFS(瞬跳!$B:$B,AB42,瞬跳!$C:$C,"&gt;=" &amp; LEFT($AG$3,4)&amp; MID($AG$3,6,1) &amp; RIGHT($AG$3,3),瞬跳!$C:$C,"&lt;=" &amp; LEFT($AH$3,4)&amp; MID($AH$3,6,1) &amp; RIGHT($AH$3,3))</f>
        <v>1</v>
      </c>
      <c r="AG42" s="973" t="s">
        <v>3551</v>
      </c>
      <c r="AH42" s="870">
        <v>1</v>
      </c>
    </row>
    <row r="43" spans="1:34">
      <c r="A43" s="908" t="s">
        <v>87</v>
      </c>
      <c r="B43" s="906">
        <f>COUNTIFS(瞬跳!$B:$B,A43,瞬跳!$C:$C,"&gt;=" &amp; $AG$2,瞬跳!$C:$C,"&lt;=" &amp; $AH$2)+COUNTIFS(瞬跳!$B:$B,A43,瞬跳!$C:$C,"&gt;=" &amp; LEFT($AG$2,4)&amp; MID($AG$2,6,1) &amp; RIGHT($AG$2,3),瞬跳!$C:$C,"&lt;=" &amp; LEFT($AH$2,4)&amp; MID($AH$2,6,1) &amp; RIGHT($AH$2,3))</f>
        <v>0</v>
      </c>
      <c r="C43" s="907">
        <f>COUNTIFS(瞬跳!$B:$B,A43,瞬跳!$C:$C,"&gt;=" &amp; $AG$3,瞬跳!$C:$C,"&lt;=" &amp; $AH$3)+COUNTIFS(瞬跳!$B:$B,A43,瞬跳!$C:$C,"&gt;=" &amp; LEFT($AG$3,4)&amp; MID($AG$3,6,1) &amp; RIGHT($AG$3,3),瞬跳!$C:$C,"&lt;=" &amp; LEFT($AH$3,4)&amp; MID($AH$3,6,1) &amp; RIGHT($AH$3,3))</f>
        <v>0</v>
      </c>
      <c r="D43" s="908" t="s">
        <v>195</v>
      </c>
      <c r="E43" s="906">
        <f>COUNTIFS(瞬跳!$B:$B,D43,瞬跳!$C:$C,"&gt;=" &amp; $AG$2,瞬跳!$C:$C,"&lt;=" &amp; $AH$2)+COUNTIFS(瞬跳!$B:$B,D43,瞬跳!$C:$C,"&gt;=" &amp; LEFT($AG$2,4)&amp; MID($AG$2,6,1) &amp; RIGHT($AG$2,3),瞬跳!$C:$C,"&lt;=" &amp; LEFT($AH$2,4)&amp; MID($AH$2,6,1) &amp; RIGHT($AH$2,3))</f>
        <v>0</v>
      </c>
      <c r="F43" s="907">
        <f>COUNTIFS(瞬跳!$B:$B,D43,瞬跳!$C:$C,"&gt;=" &amp; $AG$3,瞬跳!$C:$C,"&lt;=" &amp; $AH$3)+COUNTIFS(瞬跳!$B:$B,D43,瞬跳!$C:$C,"&gt;=" &amp; LEFT($AG$3,4)&amp; MID($AG$3,6,1) &amp; RIGHT($AG$3,3),瞬跳!$C:$C,"&lt;=" &amp; LEFT($AH$3,4)&amp; MID($AH$3,6,1) &amp; RIGHT($AH$3,3))</f>
        <v>1</v>
      </c>
      <c r="G43" s="910" t="s">
        <v>411</v>
      </c>
      <c r="H43" s="906">
        <f>COUNTIFS(瞬跳!$B:$B,G43,瞬跳!$C:$C,"&gt;=" &amp; $AG$2,瞬跳!$C:$C,"&lt;=" &amp; $AH$2)+COUNTIFS(瞬跳!$B:$B,G43,瞬跳!$C:$C,"&gt;=" &amp; LEFT($AG$2,4)&amp; MID($AG$2,6,1) &amp; RIGHT($AG$2,3),瞬跳!$C:$C,"&lt;=" &amp; LEFT($AH$2,4)&amp; MID($AH$2,6,1) &amp; RIGHT($AH$2,3))</f>
        <v>0</v>
      </c>
      <c r="I43" s="907">
        <f>COUNTIFS(瞬跳!$B:$B,G43,瞬跳!$C:$C,"&gt;=" &amp; $AG$3,瞬跳!$C:$C,"&lt;=" &amp; $AH$3)+COUNTIFS(瞬跳!$B:$B,G43,瞬跳!$C:$C,"&gt;=" &amp; LEFT($AG$3,4)&amp; MID($AG$3,6,1) &amp; RIGHT($AG$3,3),瞬跳!$C:$C,"&lt;=" &amp; LEFT($AH$3,4)&amp; MID($AH$3,6,1) &amp; RIGHT($AH$3,3))</f>
        <v>0</v>
      </c>
      <c r="J43" s="909" t="s">
        <v>432</v>
      </c>
      <c r="K43" s="906">
        <f>COUNTIFS(瞬跳!$B:$B,J43,瞬跳!$C:$C,"&gt;=" &amp; $AG$2,瞬跳!$C:$C,"&lt;=" &amp; $AH$2)+COUNTIFS(瞬跳!$B:$B,J43,瞬跳!$C:$C,"&gt;=" &amp; LEFT($AG$2,4)&amp; MID($AG$2,6,1) &amp; RIGHT($AG$2,3),瞬跳!$C:$C,"&lt;=" &amp; LEFT($AH$2,4)&amp; MID($AH$2,6,1) &amp; RIGHT($AH$2,3))</f>
        <v>0</v>
      </c>
      <c r="L43" s="907">
        <f>COUNTIFS(瞬跳!$B:$B,J43,瞬跳!$C:$C,"&gt;=" &amp; $AG$3,瞬跳!$C:$C,"&lt;=" &amp; $AH$3)+COUNTIFS(瞬跳!$B:$B,J43,瞬跳!$C:$C,"&gt;=" &amp; LEFT($AG$3,4)&amp; MID($AG$3,6,1) &amp; RIGHT($AG$3,3),瞬跳!$C:$C,"&lt;=" &amp; LEFT($AH$3,4)&amp; MID($AH$3,6,1) &amp; RIGHT($AH$3,3))</f>
        <v>0</v>
      </c>
      <c r="M43" s="936" t="s">
        <v>254</v>
      </c>
      <c r="N43" s="906">
        <f>COUNTIFS(瞬跳!$B:$B,M43,瞬跳!$C:$C,"&gt;=" &amp; $AG$2,瞬跳!$C:$C,"&lt;=" &amp; $AH$2)+COUNTIFS(瞬跳!$B:$B,M43,瞬跳!$C:$C,"&gt;=" &amp; LEFT($AG$2,4)&amp; MID($AG$2,6,1) &amp; RIGHT($AG$2,3),瞬跳!$C:$C,"&lt;=" &amp; LEFT($AH$2,4)&amp; MID($AH$2,6,1) &amp; RIGHT($AH$2,3))</f>
        <v>0</v>
      </c>
      <c r="O43" s="907">
        <f>COUNTIFS(瞬跳!$B:$B,M43,瞬跳!$C:$C,"&gt;=" &amp; $AG$3,瞬跳!$C:$C,"&lt;=" &amp; $AH$3)+COUNTIFS(瞬跳!$B:$B,M43,瞬跳!$C:$C,"&gt;=" &amp; LEFT($AG$3,4)&amp; MID($AG$3,6,1) &amp; RIGHT($AG$3,3),瞬跳!$C:$C,"&lt;=" &amp; LEFT($AH$3,4)&amp; MID($AH$3,6,1) &amp; RIGHT($AH$3,3))</f>
        <v>0</v>
      </c>
      <c r="P43" s="908" t="s">
        <v>734</v>
      </c>
      <c r="Q43" s="906">
        <f>COUNTIFS(瞬跳!$B:$B,P43,瞬跳!$C:$C,"&gt;=" &amp; $AG$2,瞬跳!$C:$C,"&lt;=" &amp; $AH$2)+COUNTIFS(瞬跳!$B:$B,P43,瞬跳!$C:$C,"&gt;=" &amp; LEFT($AG$2,4)&amp; MID($AG$2,6,1) &amp; RIGHT($AG$2,3),瞬跳!$C:$C,"&lt;=" &amp; LEFT($AH$2,4)&amp; MID($AH$2,6,1) &amp; RIGHT($AH$2,3))</f>
        <v>0</v>
      </c>
      <c r="R43" s="907">
        <f>COUNTIFS(瞬跳!$B:$B,P43,瞬跳!$C:$C,"&gt;=" &amp; $AG$3,瞬跳!$C:$C,"&lt;=" &amp; $AH$3)+COUNTIFS(瞬跳!$B:$B,P43,瞬跳!$C:$C,"&gt;=" &amp; LEFT($AG$3,4)&amp; MID($AG$3,6,1) &amp; RIGHT($AG$3,3),瞬跳!$C:$C,"&lt;=" &amp; LEFT($AH$3,4)&amp; MID($AH$3,6,1) &amp; RIGHT($AH$3,3))</f>
        <v>0</v>
      </c>
      <c r="S43" s="908" t="s">
        <v>1204</v>
      </c>
      <c r="T43" s="906">
        <f>COUNTIFS(瞬跳!$B:$B,S43,瞬跳!$C:$C,"&gt;=" &amp; $AG$2,瞬跳!$C:$C,"&lt;=" &amp; $AH$2)+COUNTIFS(瞬跳!$B:$B,S43,瞬跳!$C:$C,"&gt;=" &amp; LEFT($AG$2,4)&amp; MID($AG$2,6,1) &amp; RIGHT($AG$2,3),瞬跳!$C:$C,"&lt;=" &amp; LEFT($AH$2,4)&amp; MID($AH$2,6,1) &amp; RIGHT($AH$2,3))</f>
        <v>0</v>
      </c>
      <c r="U43" s="907">
        <f>COUNTIFS(瞬跳!$B:$B,S43,瞬跳!$C:$C,"&gt;=" &amp; $AG$3,瞬跳!$C:$C,"&lt;=" &amp; $AH$3)+COUNTIFS(瞬跳!$B:$B,S43,瞬跳!$C:$C,"&gt;=" &amp; LEFT($AG$3,4)&amp; MID($AG$3,6,1) &amp; RIGHT($AG$3,3),瞬跳!$C:$C,"&lt;=" &amp; LEFT($AH$3,4)&amp; MID($AH$3,6,1) &amp; RIGHT($AH$3,3))</f>
        <v>0</v>
      </c>
      <c r="V43" s="908" t="s">
        <v>633</v>
      </c>
      <c r="W43" s="906">
        <f>COUNTIFS(瞬跳!$B:$B,V43,瞬跳!$C:$C,"&gt;=" &amp; $AG$2,瞬跳!$C:$C,"&lt;=" &amp; $AH$2)+COUNTIFS(瞬跳!$B:$B,V43,瞬跳!$C:$C,"&gt;=" &amp; LEFT($AG$2,4)&amp; MID($AG$2,6,1) &amp; RIGHT($AG$2,3),瞬跳!$C:$C,"&lt;=" &amp; LEFT($AH$2,4)&amp; MID($AH$2,6,1) &amp; RIGHT($AH$2,3))</f>
        <v>1</v>
      </c>
      <c r="X43" s="907">
        <f>COUNTIFS(瞬跳!$B:$B,V43,瞬跳!$C:$C,"&gt;=" &amp; $AG$3,瞬跳!$C:$C,"&lt;=" &amp; $AH$3)+COUNTIFS(瞬跳!$B:$B,V43,瞬跳!$C:$C,"&gt;=" &amp; LEFT($AG$3,4)&amp; MID($AG$3,6,1) &amp; RIGHT($AG$3,3),瞬跳!$C:$C,"&lt;=" &amp; LEFT($AH$3,4)&amp; MID($AH$3,6,1) &amp; RIGHT($AH$3,3))</f>
        <v>1</v>
      </c>
      <c r="Y43" s="936" t="s">
        <v>850</v>
      </c>
      <c r="Z43" s="906">
        <f>COUNTIFS(瞬跳!$B:$B,Y43,瞬跳!$C:$C,"&gt;=" &amp; $AG$2,瞬跳!$C:$C,"&lt;=" &amp; $AH$2)+COUNTIFS(瞬跳!$B:$B,Y43,瞬跳!$C:$C,"&gt;=" &amp; LEFT($AG$2,4)&amp; MID($AG$2,6,1) &amp; RIGHT($AG$2,3),瞬跳!$C:$C,"&lt;=" &amp; LEFT($AH$2,4)&amp; MID($AH$2,6,1) &amp; RIGHT($AH$2,3))</f>
        <v>2</v>
      </c>
      <c r="AA43" s="907">
        <f>COUNTIFS(瞬跳!$B:$B,Y43,瞬跳!$C:$C,"&gt;=" &amp; $AG$3,瞬跳!$C:$C,"&lt;=" &amp; $AH$3)+COUNTIFS(瞬跳!$B:$B,Y43,瞬跳!$C:$C,"&gt;=" &amp; LEFT($AG$3,4)&amp; MID($AG$3,6,1) &amp; RIGHT($AG$3,3),瞬跳!$C:$C,"&lt;=" &amp; LEFT($AH$3,4)&amp; MID($AH$3,6,1) &amp; RIGHT($AH$3,3))</f>
        <v>3</v>
      </c>
      <c r="AB43" s="908" t="s">
        <v>1002</v>
      </c>
      <c r="AC43" s="906">
        <f>COUNTIFS(瞬跳!$B:$B,AB43,瞬跳!$C:$C,"&gt;=" &amp; $AG$2,瞬跳!$C:$C,"&lt;=" &amp; $AH$2)+COUNTIFS(瞬跳!$B:$B,AB43,瞬跳!$C:$C,"&gt;=" &amp; LEFT($AG$2,4)&amp; MID($AG$2,6,1) &amp; RIGHT($AG$2,3),瞬跳!$C:$C,"&lt;=" &amp; LEFT($AH$2,4)&amp; MID($AH$2,6,1) &amp; RIGHT($AH$2,3))</f>
        <v>0</v>
      </c>
      <c r="AD43" s="907">
        <f>COUNTIFS(瞬跳!$B:$B,AB43,瞬跳!$C:$C,"&gt;=" &amp; $AG$3,瞬跳!$C:$C,"&lt;=" &amp; $AH$3)+COUNTIFS(瞬跳!$B:$B,AB43,瞬跳!$C:$C,"&gt;=" &amp; LEFT($AG$3,4)&amp; MID($AG$3,6,1) &amp; RIGHT($AG$3,3),瞬跳!$C:$C,"&lt;=" &amp; LEFT($AH$3,4)&amp; MID($AH$3,6,1) &amp; RIGHT($AH$3,3))</f>
        <v>1</v>
      </c>
      <c r="AG43" s="973" t="s">
        <v>3382</v>
      </c>
      <c r="AH43" s="870">
        <v>40</v>
      </c>
    </row>
    <row r="44" spans="1:34">
      <c r="A44" s="908" t="s">
        <v>89</v>
      </c>
      <c r="B44" s="906">
        <f>COUNTIFS(瞬跳!$B:$B,A44,瞬跳!$C:$C,"&gt;=" &amp; $AG$2,瞬跳!$C:$C,"&lt;=" &amp; $AH$2)+COUNTIFS(瞬跳!$B:$B,A44,瞬跳!$C:$C,"&gt;=" &amp; LEFT($AG$2,4)&amp; MID($AG$2,6,1) &amp; RIGHT($AG$2,3),瞬跳!$C:$C,"&lt;=" &amp; LEFT($AH$2,4)&amp; MID($AH$2,6,1) &amp; RIGHT($AH$2,3))</f>
        <v>0</v>
      </c>
      <c r="C44" s="907">
        <f>COUNTIFS(瞬跳!$B:$B,A44,瞬跳!$C:$C,"&gt;=" &amp; $AG$3,瞬跳!$C:$C,"&lt;=" &amp; $AH$3)+COUNTIFS(瞬跳!$B:$B,A44,瞬跳!$C:$C,"&gt;=" &amp; LEFT($AG$3,4)&amp; MID($AG$3,6,1) &amp; RIGHT($AG$3,3),瞬跳!$C:$C,"&lt;=" &amp; LEFT($AH$3,4)&amp; MID($AH$3,6,1) &amp; RIGHT($AH$3,3))</f>
        <v>0</v>
      </c>
      <c r="D44" s="908" t="s">
        <v>197</v>
      </c>
      <c r="E44" s="906">
        <f>COUNTIFS(瞬跳!$B:$B,D44,瞬跳!$C:$C,"&gt;=" &amp; $AG$2,瞬跳!$C:$C,"&lt;=" &amp; $AH$2)+COUNTIFS(瞬跳!$B:$B,D44,瞬跳!$C:$C,"&gt;=" &amp; LEFT($AG$2,4)&amp; MID($AG$2,6,1) &amp; RIGHT($AG$2,3),瞬跳!$C:$C,"&lt;=" &amp; LEFT($AH$2,4)&amp; MID($AH$2,6,1) &amp; RIGHT($AH$2,3))</f>
        <v>0</v>
      </c>
      <c r="F44" s="907">
        <f>COUNTIFS(瞬跳!$B:$B,D44,瞬跳!$C:$C,"&gt;=" &amp; $AG$3,瞬跳!$C:$C,"&lt;=" &amp; $AH$3)+COUNTIFS(瞬跳!$B:$B,D44,瞬跳!$C:$C,"&gt;=" &amp; LEFT($AG$3,4)&amp; MID($AG$3,6,1) &amp; RIGHT($AG$3,3),瞬跳!$C:$C,"&lt;=" &amp; LEFT($AH$3,4)&amp; MID($AH$3,6,1) &amp; RIGHT($AH$3,3))</f>
        <v>0</v>
      </c>
      <c r="G44" s="908" t="s">
        <v>413</v>
      </c>
      <c r="H44" s="906">
        <f>COUNTIFS(瞬跳!$B:$B,G44,瞬跳!$C:$C,"&gt;=" &amp; $AG$2,瞬跳!$C:$C,"&lt;=" &amp; $AH$2)+COUNTIFS(瞬跳!$B:$B,G44,瞬跳!$C:$C,"&gt;=" &amp; LEFT($AG$2,4)&amp; MID($AG$2,6,1) &amp; RIGHT($AG$2,3),瞬跳!$C:$C,"&lt;=" &amp; LEFT($AH$2,4)&amp; MID($AH$2,6,1) &amp; RIGHT($AH$2,3))</f>
        <v>1</v>
      </c>
      <c r="I44" s="907">
        <f>COUNTIFS(瞬跳!$B:$B,G44,瞬跳!$C:$C,"&gt;=" &amp; $AG$3,瞬跳!$C:$C,"&lt;=" &amp; $AH$3)+COUNTIFS(瞬跳!$B:$B,G44,瞬跳!$C:$C,"&gt;=" &amp; LEFT($AG$3,4)&amp; MID($AG$3,6,1) &amp; RIGHT($AG$3,3),瞬跳!$C:$C,"&lt;=" &amp; LEFT($AH$3,4)&amp; MID($AH$3,6,1) &amp; RIGHT($AH$3,3))</f>
        <v>1</v>
      </c>
      <c r="J44" s="909" t="s">
        <v>434</v>
      </c>
      <c r="K44" s="906">
        <f>COUNTIFS(瞬跳!$B:$B,J44,瞬跳!$C:$C,"&gt;=" &amp; $AG$2,瞬跳!$C:$C,"&lt;=" &amp; $AH$2)+COUNTIFS(瞬跳!$B:$B,J44,瞬跳!$C:$C,"&gt;=" &amp; LEFT($AG$2,4)&amp; MID($AG$2,6,1) &amp; RIGHT($AG$2,3),瞬跳!$C:$C,"&lt;=" &amp; LEFT($AH$2,4)&amp; MID($AH$2,6,1) &amp; RIGHT($AH$2,3))</f>
        <v>0</v>
      </c>
      <c r="L44" s="907">
        <f>COUNTIFS(瞬跳!$B:$B,J44,瞬跳!$C:$C,"&gt;=" &amp; $AG$3,瞬跳!$C:$C,"&lt;=" &amp; $AH$3)+COUNTIFS(瞬跳!$B:$B,J44,瞬跳!$C:$C,"&gt;=" &amp; LEFT($AG$3,4)&amp; MID($AG$3,6,1) &amp; RIGHT($AG$3,3),瞬跳!$C:$C,"&lt;=" &amp; LEFT($AH$3,4)&amp; MID($AH$3,6,1) &amp; RIGHT($AH$3,3))</f>
        <v>0</v>
      </c>
      <c r="M44" s="936" t="s">
        <v>553</v>
      </c>
      <c r="N44" s="906">
        <f>COUNTIFS(瞬跳!$B:$B,M44,瞬跳!$C:$C,"&gt;=" &amp; $AG$2,瞬跳!$C:$C,"&lt;=" &amp; $AH$2)+COUNTIFS(瞬跳!$B:$B,M44,瞬跳!$C:$C,"&gt;=" &amp; LEFT($AG$2,4)&amp; MID($AG$2,6,1) &amp; RIGHT($AG$2,3),瞬跳!$C:$C,"&lt;=" &amp; LEFT($AH$2,4)&amp; MID($AH$2,6,1) &amp; RIGHT($AH$2,3))</f>
        <v>0</v>
      </c>
      <c r="O44" s="907">
        <f>COUNTIFS(瞬跳!$B:$B,M44,瞬跳!$C:$C,"&gt;=" &amp; $AG$3,瞬跳!$C:$C,"&lt;=" &amp; $AH$3)+COUNTIFS(瞬跳!$B:$B,M44,瞬跳!$C:$C,"&gt;=" &amp; LEFT($AG$3,4)&amp; MID($AG$3,6,1) &amp; RIGHT($AG$3,3),瞬跳!$C:$C,"&lt;=" &amp; LEFT($AH$3,4)&amp; MID($AH$3,6,1) &amp; RIGHT($AH$3,3))</f>
        <v>0</v>
      </c>
      <c r="P44" s="908" t="s">
        <v>736</v>
      </c>
      <c r="Q44" s="906">
        <f>COUNTIFS(瞬跳!$B:$B,P44,瞬跳!$C:$C,"&gt;=" &amp; $AG$2,瞬跳!$C:$C,"&lt;=" &amp; $AH$2)+COUNTIFS(瞬跳!$B:$B,P44,瞬跳!$C:$C,"&gt;=" &amp; LEFT($AG$2,4)&amp; MID($AG$2,6,1) &amp; RIGHT($AG$2,3),瞬跳!$C:$C,"&lt;=" &amp; LEFT($AH$2,4)&amp; MID($AH$2,6,1) &amp; RIGHT($AH$2,3))</f>
        <v>0</v>
      </c>
      <c r="R44" s="907">
        <f>COUNTIFS(瞬跳!$B:$B,P44,瞬跳!$C:$C,"&gt;=" &amp; $AG$3,瞬跳!$C:$C,"&lt;=" &amp; $AH$3)+COUNTIFS(瞬跳!$B:$B,P44,瞬跳!$C:$C,"&gt;=" &amp; LEFT($AG$3,4)&amp; MID($AG$3,6,1) &amp; RIGHT($AG$3,3),瞬跳!$C:$C,"&lt;=" &amp; LEFT($AH$3,4)&amp; MID($AH$3,6,1) &amp; RIGHT($AH$3,3))</f>
        <v>0</v>
      </c>
      <c r="S44" s="908" t="s">
        <v>392</v>
      </c>
      <c r="T44" s="906">
        <f>COUNTIFS(瞬跳!$B:$B,S44,瞬跳!$C:$C,"&gt;=" &amp; $AG$2,瞬跳!$C:$C,"&lt;=" &amp; $AH$2)+COUNTIFS(瞬跳!$B:$B,S44,瞬跳!$C:$C,"&gt;=" &amp; LEFT($AG$2,4)&amp; MID($AG$2,6,1) &amp; RIGHT($AG$2,3),瞬跳!$C:$C,"&lt;=" &amp; LEFT($AH$2,4)&amp; MID($AH$2,6,1) &amp; RIGHT($AH$2,3))</f>
        <v>0</v>
      </c>
      <c r="U44" s="907">
        <f>COUNTIFS(瞬跳!$B:$B,S44,瞬跳!$C:$C,"&gt;=" &amp; $AG$3,瞬跳!$C:$C,"&lt;=" &amp; $AH$3)+COUNTIFS(瞬跳!$B:$B,S44,瞬跳!$C:$C,"&gt;=" &amp; LEFT($AG$3,4)&amp; MID($AG$3,6,1) &amp; RIGHT($AG$3,3),瞬跳!$C:$C,"&lt;=" &amp; LEFT($AH$3,4)&amp; MID($AH$3,6,1) &amp; RIGHT($AH$3,3))</f>
        <v>0</v>
      </c>
      <c r="V44" s="908" t="s">
        <v>634</v>
      </c>
      <c r="W44" s="906">
        <f>COUNTIFS(瞬跳!$B:$B,V44,瞬跳!$C:$C,"&gt;=" &amp; $AG$2,瞬跳!$C:$C,"&lt;=" &amp; $AH$2)+COUNTIFS(瞬跳!$B:$B,V44,瞬跳!$C:$C,"&gt;=" &amp; LEFT($AG$2,4)&amp; MID($AG$2,6,1) &amp; RIGHT($AG$2,3),瞬跳!$C:$C,"&lt;=" &amp; LEFT($AH$2,4)&amp; MID($AH$2,6,1) &amp; RIGHT($AH$2,3))</f>
        <v>0</v>
      </c>
      <c r="X44" s="907">
        <f>COUNTIFS(瞬跳!$B:$B,V44,瞬跳!$C:$C,"&gt;=" &amp; $AG$3,瞬跳!$C:$C,"&lt;=" &amp; $AH$3)+COUNTIFS(瞬跳!$B:$B,V44,瞬跳!$C:$C,"&gt;=" &amp; LEFT($AG$3,4)&amp; MID($AG$3,6,1) &amp; RIGHT($AG$3,3),瞬跳!$C:$C,"&lt;=" &amp; LEFT($AH$3,4)&amp; MID($AH$3,6,1) &amp; RIGHT($AH$3,3))</f>
        <v>0</v>
      </c>
      <c r="Y44" s="936" t="s">
        <v>1332</v>
      </c>
      <c r="Z44" s="906">
        <f>COUNTIFS(瞬跳!$B:$B,Y44,瞬跳!$C:$C,"&gt;=" &amp; $AG$2,瞬跳!$C:$C,"&lt;=" &amp; $AH$2)+COUNTIFS(瞬跳!$B:$B,Y44,瞬跳!$C:$C,"&gt;=" &amp; LEFT($AG$2,4)&amp; MID($AG$2,6,1) &amp; RIGHT($AG$2,3),瞬跳!$C:$C,"&lt;=" &amp; LEFT($AH$2,4)&amp; MID($AH$2,6,1) &amp; RIGHT($AH$2,3))</f>
        <v>0</v>
      </c>
      <c r="AA44" s="907">
        <f>COUNTIFS(瞬跳!$B:$B,Y44,瞬跳!$C:$C,"&gt;=" &amp; $AG$3,瞬跳!$C:$C,"&lt;=" &amp; $AH$3)+COUNTIFS(瞬跳!$B:$B,Y44,瞬跳!$C:$C,"&gt;=" &amp; LEFT($AG$3,4)&amp; MID($AG$3,6,1) &amp; RIGHT($AG$3,3),瞬跳!$C:$C,"&lt;=" &amp; LEFT($AH$3,4)&amp; MID($AH$3,6,1) &amp; RIGHT($AH$3,3))</f>
        <v>0</v>
      </c>
      <c r="AB44" s="908" t="s">
        <v>684</v>
      </c>
      <c r="AC44" s="906">
        <f>COUNTIFS(瞬跳!$B:$B,AB44,瞬跳!$C:$C,"&gt;=" &amp; $AG$2,瞬跳!$C:$C,"&lt;=" &amp; $AH$2)+COUNTIFS(瞬跳!$B:$B,AB44,瞬跳!$C:$C,"&gt;=" &amp; LEFT($AG$2,4)&amp; MID($AG$2,6,1) &amp; RIGHT($AG$2,3),瞬跳!$C:$C,"&lt;=" &amp; LEFT($AH$2,4)&amp; MID($AH$2,6,1) &amp; RIGHT($AH$2,3))</f>
        <v>0</v>
      </c>
      <c r="AD44" s="907">
        <f>COUNTIFS(瞬跳!$B:$B,AB44,瞬跳!$C:$C,"&gt;=" &amp; $AG$3,瞬跳!$C:$C,"&lt;=" &amp; $AH$3)+COUNTIFS(瞬跳!$B:$B,AB44,瞬跳!$C:$C,"&gt;=" &amp; LEFT($AG$3,4)&amp; MID($AG$3,6,1) &amp; RIGHT($AG$3,3),瞬跳!$C:$C,"&lt;=" &amp; LEFT($AH$3,4)&amp; MID($AH$3,6,1) &amp; RIGHT($AH$3,3))</f>
        <v>0</v>
      </c>
      <c r="AG44"/>
      <c r="AH44"/>
    </row>
    <row r="45" spans="1:34">
      <c r="A45" s="908" t="s">
        <v>90</v>
      </c>
      <c r="B45" s="906">
        <f>COUNTIFS(瞬跳!$B:$B,A45,瞬跳!$C:$C,"&gt;=" &amp; $AG$2,瞬跳!$C:$C,"&lt;=" &amp; $AH$2)+COUNTIFS(瞬跳!$B:$B,A45,瞬跳!$C:$C,"&gt;=" &amp; LEFT($AG$2,4)&amp; MID($AG$2,6,1) &amp; RIGHT($AG$2,3),瞬跳!$C:$C,"&lt;=" &amp; LEFT($AH$2,4)&amp; MID($AH$2,6,1) &amp; RIGHT($AH$2,3))</f>
        <v>0</v>
      </c>
      <c r="C45" s="907">
        <f>COUNTIFS(瞬跳!$B:$B,A45,瞬跳!$C:$C,"&gt;=" &amp; $AG$3,瞬跳!$C:$C,"&lt;=" &amp; $AH$3)+COUNTIFS(瞬跳!$B:$B,A45,瞬跳!$C:$C,"&gt;=" &amp; LEFT($AG$3,4)&amp; MID($AG$3,6,1) &amp; RIGHT($AG$3,3),瞬跳!$C:$C,"&lt;=" &amp; LEFT($AH$3,4)&amp; MID($AH$3,6,1) &amp; RIGHT($AH$3,3))</f>
        <v>0</v>
      </c>
      <c r="D45" s="908" t="s">
        <v>1558</v>
      </c>
      <c r="E45" s="906">
        <f>COUNTIFS(瞬跳!$B:$B,D45,瞬跳!$C:$C,"&gt;=" &amp; $AG$2,瞬跳!$C:$C,"&lt;=" &amp; $AH$2)+COUNTIFS(瞬跳!$B:$B,D45,瞬跳!$C:$C,"&gt;=" &amp; LEFT($AG$2,4)&amp; MID($AG$2,6,1) &amp; RIGHT($AG$2,3),瞬跳!$C:$C,"&lt;=" &amp; LEFT($AH$2,4)&amp; MID($AH$2,6,1) &amp; RIGHT($AH$2,3))</f>
        <v>0</v>
      </c>
      <c r="F45" s="907">
        <f>COUNTIFS(瞬跳!$B:$B,D45,瞬跳!$C:$C,"&gt;=" &amp; $AG$3,瞬跳!$C:$C,"&lt;=" &amp; $AH$3)+COUNTIFS(瞬跳!$B:$B,D45,瞬跳!$C:$C,"&gt;=" &amp; LEFT($AG$3,4)&amp; MID($AG$3,6,1) &amp; RIGHT($AG$3,3),瞬跳!$C:$C,"&lt;=" &amp; LEFT($AH$3,4)&amp; MID($AH$3,6,1) &amp; RIGHT($AH$3,3))</f>
        <v>0</v>
      </c>
      <c r="G45" s="908" t="s">
        <v>415</v>
      </c>
      <c r="H45" s="906">
        <f>COUNTIFS(瞬跳!$B:$B,G45,瞬跳!$C:$C,"&gt;=" &amp; $AG$2,瞬跳!$C:$C,"&lt;=" &amp; $AH$2)+COUNTIFS(瞬跳!$B:$B,G45,瞬跳!$C:$C,"&gt;=" &amp; LEFT($AG$2,4)&amp; MID($AG$2,6,1) &amp; RIGHT($AG$2,3),瞬跳!$C:$C,"&lt;=" &amp; LEFT($AH$2,4)&amp; MID($AH$2,6,1) &amp; RIGHT($AH$2,3))</f>
        <v>0</v>
      </c>
      <c r="I45" s="907">
        <f>COUNTIFS(瞬跳!$B:$B,G45,瞬跳!$C:$C,"&gt;=" &amp; $AG$3,瞬跳!$C:$C,"&lt;=" &amp; $AH$3)+COUNTIFS(瞬跳!$B:$B,G45,瞬跳!$C:$C,"&gt;=" &amp; LEFT($AG$3,4)&amp; MID($AG$3,6,1) &amp; RIGHT($AG$3,3),瞬跳!$C:$C,"&lt;=" &amp; LEFT($AH$3,4)&amp; MID($AH$3,6,1) &amp; RIGHT($AH$3,3))</f>
        <v>0</v>
      </c>
      <c r="J45" s="909" t="s">
        <v>436</v>
      </c>
      <c r="K45" s="906">
        <f>COUNTIFS(瞬跳!$B:$B,J45,瞬跳!$C:$C,"&gt;=" &amp; $AG$2,瞬跳!$C:$C,"&lt;=" &amp; $AH$2)+COUNTIFS(瞬跳!$B:$B,J45,瞬跳!$C:$C,"&gt;=" &amp; LEFT($AG$2,4)&amp; MID($AG$2,6,1) &amp; RIGHT($AG$2,3),瞬跳!$C:$C,"&lt;=" &amp; LEFT($AH$2,4)&amp; MID($AH$2,6,1) &amp; RIGHT($AH$2,3))</f>
        <v>0</v>
      </c>
      <c r="L45" s="907">
        <f>COUNTIFS(瞬跳!$B:$B,J45,瞬跳!$C:$C,"&gt;=" &amp; $AG$3,瞬跳!$C:$C,"&lt;=" &amp; $AH$3)+COUNTIFS(瞬跳!$B:$B,J45,瞬跳!$C:$C,"&gt;=" &amp; LEFT($AG$3,4)&amp; MID($AG$3,6,1) &amp; RIGHT($AG$3,3),瞬跳!$C:$C,"&lt;=" &amp; LEFT($AH$3,4)&amp; MID($AH$3,6,1) &amp; RIGHT($AH$3,3))</f>
        <v>0</v>
      </c>
      <c r="M45" s="936" t="s">
        <v>3168</v>
      </c>
      <c r="N45" s="906">
        <f>COUNTIFS(瞬跳!$B:$B,M45,瞬跳!$C:$C,"&gt;=" &amp; $AG$2,瞬跳!$C:$C,"&lt;=" &amp; $AH$2)+COUNTIFS(瞬跳!$B:$B,M45,瞬跳!$C:$C,"&gt;=" &amp; LEFT($AG$2,4)&amp; MID($AG$2,6,1) &amp; RIGHT($AG$2,3),瞬跳!$C:$C,"&lt;=" &amp; LEFT($AH$2,4)&amp; MID($AH$2,6,1) &amp; RIGHT($AH$2,3))</f>
        <v>0</v>
      </c>
      <c r="O45" s="907">
        <f>COUNTIFS(瞬跳!$B:$B,M45,瞬跳!$C:$C,"&gt;=" &amp; $AG$3,瞬跳!$C:$C,"&lt;=" &amp; $AH$3)+COUNTIFS(瞬跳!$B:$B,M45,瞬跳!$C:$C,"&gt;=" &amp; LEFT($AG$3,4)&amp; MID($AG$3,6,1) &amp; RIGHT($AG$3,3),瞬跳!$C:$C,"&lt;=" &amp; LEFT($AH$3,4)&amp; MID($AH$3,6,1) &amp; RIGHT($AH$3,3))</f>
        <v>0</v>
      </c>
      <c r="P45" s="908" t="s">
        <v>271</v>
      </c>
      <c r="Q45" s="906">
        <f>COUNTIFS(瞬跳!$B:$B,P45,瞬跳!$C:$C,"&gt;=" &amp; $AG$2,瞬跳!$C:$C,"&lt;=" &amp; $AH$2)+COUNTIFS(瞬跳!$B:$B,P45,瞬跳!$C:$C,"&gt;=" &amp; LEFT($AG$2,4)&amp; MID($AG$2,6,1) &amp; RIGHT($AG$2,3),瞬跳!$C:$C,"&lt;=" &amp; LEFT($AH$2,4)&amp; MID($AH$2,6,1) &amp; RIGHT($AH$2,3))</f>
        <v>0</v>
      </c>
      <c r="R45" s="907">
        <f>COUNTIFS(瞬跳!$B:$B,P45,瞬跳!$C:$C,"&gt;=" &amp; $AG$3,瞬跳!$C:$C,"&lt;=" &amp; $AH$3)+COUNTIFS(瞬跳!$B:$B,P45,瞬跳!$C:$C,"&gt;=" &amp; LEFT($AG$3,4)&amp; MID($AG$3,6,1) &amp; RIGHT($AG$3,3),瞬跳!$C:$C,"&lt;=" &amp; LEFT($AH$3,4)&amp; MID($AH$3,6,1) &amp; RIGHT($AH$3,3))</f>
        <v>0</v>
      </c>
      <c r="S45" s="908" t="s">
        <v>393</v>
      </c>
      <c r="T45" s="906">
        <f>COUNTIFS(瞬跳!$B:$B,S45,瞬跳!$C:$C,"&gt;=" &amp; $AG$2,瞬跳!$C:$C,"&lt;=" &amp; $AH$2)+COUNTIFS(瞬跳!$B:$B,S45,瞬跳!$C:$C,"&gt;=" &amp; LEFT($AG$2,4)&amp; MID($AG$2,6,1) &amp; RIGHT($AG$2,3),瞬跳!$C:$C,"&lt;=" &amp; LEFT($AH$2,4)&amp; MID($AH$2,6,1) &amp; RIGHT($AH$2,3))</f>
        <v>0</v>
      </c>
      <c r="U45" s="907">
        <f>COUNTIFS(瞬跳!$B:$B,S45,瞬跳!$C:$C,"&gt;=" &amp; $AG$3,瞬跳!$C:$C,"&lt;=" &amp; $AH$3)+COUNTIFS(瞬跳!$B:$B,S45,瞬跳!$C:$C,"&gt;=" &amp; LEFT($AG$3,4)&amp; MID($AG$3,6,1) &amp; RIGHT($AG$3,3),瞬跳!$C:$C,"&lt;=" &amp; LEFT($AH$3,4)&amp; MID($AH$3,6,1) &amp; RIGHT($AH$3,3))</f>
        <v>0</v>
      </c>
      <c r="V45" s="908" t="s">
        <v>636</v>
      </c>
      <c r="W45" s="906">
        <f>COUNTIFS(瞬跳!$B:$B,V45,瞬跳!$C:$C,"&gt;=" &amp; $AG$2,瞬跳!$C:$C,"&lt;=" &amp; $AH$2)+COUNTIFS(瞬跳!$B:$B,V45,瞬跳!$C:$C,"&gt;=" &amp; LEFT($AG$2,4)&amp; MID($AG$2,6,1) &amp; RIGHT($AG$2,3),瞬跳!$C:$C,"&lt;=" &amp; LEFT($AH$2,4)&amp; MID($AH$2,6,1) &amp; RIGHT($AH$2,3))</f>
        <v>0</v>
      </c>
      <c r="X45" s="907">
        <f>COUNTIFS(瞬跳!$B:$B,V45,瞬跳!$C:$C,"&gt;=" &amp; $AG$3,瞬跳!$C:$C,"&lt;=" &amp; $AH$3)+COUNTIFS(瞬跳!$B:$B,V45,瞬跳!$C:$C,"&gt;=" &amp; LEFT($AG$3,4)&amp; MID($AG$3,6,1) &amp; RIGHT($AG$3,3),瞬跳!$C:$C,"&lt;=" &amp; LEFT($AH$3,4)&amp; MID($AH$3,6,1) &amp; RIGHT($AH$3,3))</f>
        <v>0</v>
      </c>
      <c r="Y45" s="936" t="s">
        <v>1334</v>
      </c>
      <c r="Z45" s="906">
        <f>COUNTIFS(瞬跳!$B:$B,Y45,瞬跳!$C:$C,"&gt;=" &amp; $AG$2,瞬跳!$C:$C,"&lt;=" &amp; $AH$2)+COUNTIFS(瞬跳!$B:$B,Y45,瞬跳!$C:$C,"&gt;=" &amp; LEFT($AG$2,4)&amp; MID($AG$2,6,1) &amp; RIGHT($AG$2,3),瞬跳!$C:$C,"&lt;=" &amp; LEFT($AH$2,4)&amp; MID($AH$2,6,1) &amp; RIGHT($AH$2,3))</f>
        <v>2</v>
      </c>
      <c r="AA45" s="907">
        <f>COUNTIFS(瞬跳!$B:$B,Y45,瞬跳!$C:$C,"&gt;=" &amp; $AG$3,瞬跳!$C:$C,"&lt;=" &amp; $AH$3)+COUNTIFS(瞬跳!$B:$B,Y45,瞬跳!$C:$C,"&gt;=" &amp; LEFT($AG$3,4)&amp; MID($AG$3,6,1) &amp; RIGHT($AG$3,3),瞬跳!$C:$C,"&lt;=" &amp; LEFT($AH$3,4)&amp; MID($AH$3,6,1) &amp; RIGHT($AH$3,3))</f>
        <v>2</v>
      </c>
      <c r="AB45" s="908" t="s">
        <v>686</v>
      </c>
      <c r="AC45" s="906">
        <f>COUNTIFS(瞬跳!$B:$B,AB45,瞬跳!$C:$C,"&gt;=" &amp; $AG$2,瞬跳!$C:$C,"&lt;=" &amp; $AH$2)+COUNTIFS(瞬跳!$B:$B,AB45,瞬跳!$C:$C,"&gt;=" &amp; LEFT($AG$2,4)&amp; MID($AG$2,6,1) &amp; RIGHT($AG$2,3),瞬跳!$C:$C,"&lt;=" &amp; LEFT($AH$2,4)&amp; MID($AH$2,6,1) &amp; RIGHT($AH$2,3))</f>
        <v>0</v>
      </c>
      <c r="AD45" s="907">
        <f>COUNTIFS(瞬跳!$B:$B,AB45,瞬跳!$C:$C,"&gt;=" &amp; $AG$3,瞬跳!$C:$C,"&lt;=" &amp; $AH$3)+COUNTIFS(瞬跳!$B:$B,AB45,瞬跳!$C:$C,"&gt;=" &amp; LEFT($AG$3,4)&amp; MID($AG$3,6,1) &amp; RIGHT($AG$3,3),瞬跳!$C:$C,"&lt;=" &amp; LEFT($AH$3,4)&amp; MID($AH$3,6,1) &amp; RIGHT($AH$3,3))</f>
        <v>0</v>
      </c>
      <c r="AG45"/>
      <c r="AH45"/>
    </row>
    <row r="46" spans="1:34">
      <c r="A46" s="908" t="s">
        <v>91</v>
      </c>
      <c r="B46" s="906">
        <f>COUNTIFS(瞬跳!$B:$B,A46,瞬跳!$C:$C,"&gt;=" &amp; $AG$2,瞬跳!$C:$C,"&lt;=" &amp; $AH$2)+COUNTIFS(瞬跳!$B:$B,A46,瞬跳!$C:$C,"&gt;=" &amp; LEFT($AG$2,4)&amp; MID($AG$2,6,1) &amp; RIGHT($AG$2,3),瞬跳!$C:$C,"&lt;=" &amp; LEFT($AH$2,4)&amp; MID($AH$2,6,1) &amp; RIGHT($AH$2,3))</f>
        <v>0</v>
      </c>
      <c r="C46" s="907">
        <f>COUNTIFS(瞬跳!$B:$B,A46,瞬跳!$C:$C,"&gt;=" &amp; $AG$3,瞬跳!$C:$C,"&lt;=" &amp; $AH$3)+COUNTIFS(瞬跳!$B:$B,A46,瞬跳!$C:$C,"&gt;=" &amp; LEFT($AG$3,4)&amp; MID($AG$3,6,1) &amp; RIGHT($AG$3,3),瞬跳!$C:$C,"&lt;=" &amp; LEFT($AH$3,4)&amp; MID($AH$3,6,1) &amp; RIGHT($AH$3,3))</f>
        <v>0</v>
      </c>
      <c r="D46" s="908" t="s">
        <v>1560</v>
      </c>
      <c r="E46" s="906">
        <f>COUNTIFS(瞬跳!$B:$B,D46,瞬跳!$C:$C,"&gt;=" &amp; $AG$2,瞬跳!$C:$C,"&lt;=" &amp; $AH$2)+COUNTIFS(瞬跳!$B:$B,D46,瞬跳!$C:$C,"&gt;=" &amp; LEFT($AG$2,4)&amp; MID($AG$2,6,1) &amp; RIGHT($AG$2,3),瞬跳!$C:$C,"&lt;=" &amp; LEFT($AH$2,4)&amp; MID($AH$2,6,1) &amp; RIGHT($AH$2,3))</f>
        <v>0</v>
      </c>
      <c r="F46" s="907">
        <f>COUNTIFS(瞬跳!$B:$B,D46,瞬跳!$C:$C,"&gt;=" &amp; $AG$3,瞬跳!$C:$C,"&lt;=" &amp; $AH$3)+COUNTIFS(瞬跳!$B:$B,D46,瞬跳!$C:$C,"&gt;=" &amp; LEFT($AG$3,4)&amp; MID($AG$3,6,1) &amp; RIGHT($AG$3,3),瞬跳!$C:$C,"&lt;=" &amp; LEFT($AH$3,4)&amp; MID($AH$3,6,1) &amp; RIGHT($AH$3,3))</f>
        <v>0</v>
      </c>
      <c r="G46" s="908" t="s">
        <v>417</v>
      </c>
      <c r="H46" s="906">
        <f>COUNTIFS(瞬跳!$B:$B,G46,瞬跳!$C:$C,"&gt;=" &amp; $AG$2,瞬跳!$C:$C,"&lt;=" &amp; $AH$2)+COUNTIFS(瞬跳!$B:$B,G46,瞬跳!$C:$C,"&gt;=" &amp; LEFT($AG$2,4)&amp; MID($AG$2,6,1) &amp; RIGHT($AG$2,3),瞬跳!$C:$C,"&lt;=" &amp; LEFT($AH$2,4)&amp; MID($AH$2,6,1) &amp; RIGHT($AH$2,3))</f>
        <v>0</v>
      </c>
      <c r="I46" s="907">
        <f>COUNTIFS(瞬跳!$B:$B,G46,瞬跳!$C:$C,"&gt;=" &amp; $AG$3,瞬跳!$C:$C,"&lt;=" &amp; $AH$3)+COUNTIFS(瞬跳!$B:$B,G46,瞬跳!$C:$C,"&gt;=" &amp; LEFT($AG$3,4)&amp; MID($AG$3,6,1) &amp; RIGHT($AG$3,3),瞬跳!$C:$C,"&lt;=" &amp; LEFT($AH$3,4)&amp; MID($AH$3,6,1) &amp; RIGHT($AH$3,3))</f>
        <v>0</v>
      </c>
      <c r="J46" s="909" t="s">
        <v>1003</v>
      </c>
      <c r="K46" s="906">
        <f>COUNTIFS(瞬跳!$B:$B,J46,瞬跳!$C:$C,"&gt;=" &amp; $AG$2,瞬跳!$C:$C,"&lt;=" &amp; $AH$2)+COUNTIFS(瞬跳!$B:$B,J46,瞬跳!$C:$C,"&gt;=" &amp; LEFT($AG$2,4)&amp; MID($AG$2,6,1) &amp; RIGHT($AG$2,3),瞬跳!$C:$C,"&lt;=" &amp; LEFT($AH$2,4)&amp; MID($AH$2,6,1) &amp; RIGHT($AH$2,3))</f>
        <v>0</v>
      </c>
      <c r="L46" s="907">
        <f>COUNTIFS(瞬跳!$B:$B,J46,瞬跳!$C:$C,"&gt;=" &amp; $AG$3,瞬跳!$C:$C,"&lt;=" &amp; $AH$3)+COUNTIFS(瞬跳!$B:$B,J46,瞬跳!$C:$C,"&gt;=" &amp; LEFT($AG$3,4)&amp; MID($AG$3,6,1) &amp; RIGHT($AG$3,3),瞬跳!$C:$C,"&lt;=" &amp; LEFT($AH$3,4)&amp; MID($AH$3,6,1) &amp; RIGHT($AH$3,3))</f>
        <v>0</v>
      </c>
      <c r="M46" s="936" t="s">
        <v>255</v>
      </c>
      <c r="N46" s="906">
        <f>COUNTIFS(瞬跳!$B:$B,M46,瞬跳!$C:$C,"&gt;=" &amp; $AG$2,瞬跳!$C:$C,"&lt;=" &amp; $AH$2)+COUNTIFS(瞬跳!$B:$B,M46,瞬跳!$C:$C,"&gt;=" &amp; LEFT($AG$2,4)&amp; MID($AG$2,6,1) &amp; RIGHT($AG$2,3),瞬跳!$C:$C,"&lt;=" &amp; LEFT($AH$2,4)&amp; MID($AH$2,6,1) &amp; RIGHT($AH$2,3))</f>
        <v>0</v>
      </c>
      <c r="O46" s="907">
        <f>COUNTIFS(瞬跳!$B:$B,M46,瞬跳!$C:$C,"&gt;=" &amp; $AG$3,瞬跳!$C:$C,"&lt;=" &amp; $AH$3)+COUNTIFS(瞬跳!$B:$B,M46,瞬跳!$C:$C,"&gt;=" &amp; LEFT($AG$3,4)&amp; MID($AG$3,6,1) &amp; RIGHT($AG$3,3),瞬跳!$C:$C,"&lt;=" &amp; LEFT($AH$3,4)&amp; MID($AH$3,6,1) &amp; RIGHT($AH$3,3))</f>
        <v>0</v>
      </c>
      <c r="P46" s="908" t="s">
        <v>272</v>
      </c>
      <c r="Q46" s="906">
        <f>COUNTIFS(瞬跳!$B:$B,P46,瞬跳!$C:$C,"&gt;=" &amp; $AG$2,瞬跳!$C:$C,"&lt;=" &amp; $AH$2)+COUNTIFS(瞬跳!$B:$B,P46,瞬跳!$C:$C,"&gt;=" &amp; LEFT($AG$2,4)&amp; MID($AG$2,6,1) &amp; RIGHT($AG$2,3),瞬跳!$C:$C,"&lt;=" &amp; LEFT($AH$2,4)&amp; MID($AH$2,6,1) &amp; RIGHT($AH$2,3))</f>
        <v>0</v>
      </c>
      <c r="R46" s="907">
        <f>COUNTIFS(瞬跳!$B:$B,P46,瞬跳!$C:$C,"&gt;=" &amp; $AG$3,瞬跳!$C:$C,"&lt;=" &amp; $AH$3)+COUNTIFS(瞬跳!$B:$B,P46,瞬跳!$C:$C,"&gt;=" &amp; LEFT($AG$3,4)&amp; MID($AG$3,6,1) &amp; RIGHT($AG$3,3),瞬跳!$C:$C,"&lt;=" &amp; LEFT($AH$3,4)&amp; MID($AH$3,6,1) &amp; RIGHT($AH$3,3))</f>
        <v>0</v>
      </c>
      <c r="S46" s="908" t="s">
        <v>394</v>
      </c>
      <c r="T46" s="906">
        <f>COUNTIFS(瞬跳!$B:$B,S46,瞬跳!$C:$C,"&gt;=" &amp; $AG$2,瞬跳!$C:$C,"&lt;=" &amp; $AH$2)+COUNTIFS(瞬跳!$B:$B,S46,瞬跳!$C:$C,"&gt;=" &amp; LEFT($AG$2,4)&amp; MID($AG$2,6,1) &amp; RIGHT($AG$2,3),瞬跳!$C:$C,"&lt;=" &amp; LEFT($AH$2,4)&amp; MID($AH$2,6,1) &amp; RIGHT($AH$2,3))</f>
        <v>0</v>
      </c>
      <c r="U46" s="907">
        <f>COUNTIFS(瞬跳!$B:$B,S46,瞬跳!$C:$C,"&gt;=" &amp; $AG$3,瞬跳!$C:$C,"&lt;=" &amp; $AH$3)+COUNTIFS(瞬跳!$B:$B,S46,瞬跳!$C:$C,"&gt;=" &amp; LEFT($AG$3,4)&amp; MID($AG$3,6,1) &amp; RIGHT($AG$3,3),瞬跳!$C:$C,"&lt;=" &amp; LEFT($AH$3,4)&amp; MID($AH$3,6,1) &amp; RIGHT($AH$3,3))</f>
        <v>0</v>
      </c>
      <c r="V46" s="908" t="s">
        <v>638</v>
      </c>
      <c r="W46" s="906">
        <f>COUNTIFS(瞬跳!$B:$B,V46,瞬跳!$C:$C,"&gt;=" &amp; $AG$2,瞬跳!$C:$C,"&lt;=" &amp; $AH$2)+COUNTIFS(瞬跳!$B:$B,V46,瞬跳!$C:$C,"&gt;=" &amp; LEFT($AG$2,4)&amp; MID($AG$2,6,1) &amp; RIGHT($AG$2,3),瞬跳!$C:$C,"&lt;=" &amp; LEFT($AH$2,4)&amp; MID($AH$2,6,1) &amp; RIGHT($AH$2,3))</f>
        <v>0</v>
      </c>
      <c r="X46" s="907">
        <f>COUNTIFS(瞬跳!$B:$B,V46,瞬跳!$C:$C,"&gt;=" &amp; $AG$3,瞬跳!$C:$C,"&lt;=" &amp; $AH$3)+COUNTIFS(瞬跳!$B:$B,V46,瞬跳!$C:$C,"&gt;=" &amp; LEFT($AG$3,4)&amp; MID($AG$3,6,1) &amp; RIGHT($AG$3,3),瞬跳!$C:$C,"&lt;=" &amp; LEFT($AH$3,4)&amp; MID($AH$3,6,1) &amp; RIGHT($AH$3,3))</f>
        <v>3</v>
      </c>
      <c r="Y46" s="936" t="s">
        <v>1336</v>
      </c>
      <c r="Z46" s="906">
        <f>COUNTIFS(瞬跳!$B:$B,Y46,瞬跳!$C:$C,"&gt;=" &amp; $AG$2,瞬跳!$C:$C,"&lt;=" &amp; $AH$2)+COUNTIFS(瞬跳!$B:$B,Y46,瞬跳!$C:$C,"&gt;=" &amp; LEFT($AG$2,4)&amp; MID($AG$2,6,1) &amp; RIGHT($AG$2,3),瞬跳!$C:$C,"&lt;=" &amp; LEFT($AH$2,4)&amp; MID($AH$2,6,1) &amp; RIGHT($AH$2,3))</f>
        <v>0</v>
      </c>
      <c r="AA46" s="907">
        <f>COUNTIFS(瞬跳!$B:$B,Y46,瞬跳!$C:$C,"&gt;=" &amp; $AG$3,瞬跳!$C:$C,"&lt;=" &amp; $AH$3)+COUNTIFS(瞬跳!$B:$B,Y46,瞬跳!$C:$C,"&gt;=" &amp; LEFT($AG$3,4)&amp; MID($AG$3,6,1) &amp; RIGHT($AG$3,3),瞬跳!$C:$C,"&lt;=" &amp; LEFT($AH$3,4)&amp; MID($AH$3,6,1) &amp; RIGHT($AH$3,3))</f>
        <v>0</v>
      </c>
      <c r="AB46" s="908" t="s">
        <v>246</v>
      </c>
      <c r="AC46" s="906">
        <f>COUNTIFS(瞬跳!$B:$B,AB46,瞬跳!$C:$C,"&gt;=" &amp; $AG$2,瞬跳!$C:$C,"&lt;=" &amp; $AH$2)+COUNTIFS(瞬跳!$B:$B,AB46,瞬跳!$C:$C,"&gt;=" &amp; LEFT($AG$2,4)&amp; MID($AG$2,6,1) &amp; RIGHT($AG$2,3),瞬跳!$C:$C,"&lt;=" &amp; LEFT($AH$2,4)&amp; MID($AH$2,6,1) &amp; RIGHT($AH$2,3))</f>
        <v>0</v>
      </c>
      <c r="AD46" s="907">
        <f>COUNTIFS(瞬跳!$B:$B,AB46,瞬跳!$C:$C,"&gt;=" &amp; $AG$3,瞬跳!$C:$C,"&lt;=" &amp; $AH$3)+COUNTIFS(瞬跳!$B:$B,AB46,瞬跳!$C:$C,"&gt;=" &amp; LEFT($AG$3,4)&amp; MID($AG$3,6,1) &amp; RIGHT($AG$3,3),瞬跳!$C:$C,"&lt;=" &amp; LEFT($AH$3,4)&amp; MID($AH$3,6,1) &amp; RIGHT($AH$3,3))</f>
        <v>0</v>
      </c>
      <c r="AG46"/>
      <c r="AH46"/>
    </row>
    <row r="47" spans="1:34">
      <c r="A47" s="908" t="s">
        <v>92</v>
      </c>
      <c r="B47" s="906">
        <f>COUNTIFS(瞬跳!$B:$B,A47,瞬跳!$C:$C,"&gt;=" &amp; $AG$2,瞬跳!$C:$C,"&lt;=" &amp; $AH$2)+COUNTIFS(瞬跳!$B:$B,A47,瞬跳!$C:$C,"&gt;=" &amp; LEFT($AG$2,4)&amp; MID($AG$2,6,1) &amp; RIGHT($AG$2,3),瞬跳!$C:$C,"&lt;=" &amp; LEFT($AH$2,4)&amp; MID($AH$2,6,1) &amp; RIGHT($AH$2,3))</f>
        <v>0</v>
      </c>
      <c r="C47" s="907">
        <f>COUNTIFS(瞬跳!$B:$B,A47,瞬跳!$C:$C,"&gt;=" &amp; $AG$3,瞬跳!$C:$C,"&lt;=" &amp; $AH$3)+COUNTIFS(瞬跳!$B:$B,A47,瞬跳!$C:$C,"&gt;=" &amp; LEFT($AG$3,4)&amp; MID($AG$3,6,1) &amp; RIGHT($AG$3,3),瞬跳!$C:$C,"&lt;=" &amp; LEFT($AH$3,4)&amp; MID($AH$3,6,1) &amp; RIGHT($AH$3,3))</f>
        <v>0</v>
      </c>
      <c r="D47" s="908" t="s">
        <v>1562</v>
      </c>
      <c r="E47" s="906">
        <f>COUNTIFS(瞬跳!$B:$B,D47,瞬跳!$C:$C,"&gt;=" &amp; $AG$2,瞬跳!$C:$C,"&lt;=" &amp; $AH$2)+COUNTIFS(瞬跳!$B:$B,D47,瞬跳!$C:$C,"&gt;=" &amp; LEFT($AG$2,4)&amp; MID($AG$2,6,1) &amp; RIGHT($AG$2,3),瞬跳!$C:$C,"&lt;=" &amp; LEFT($AH$2,4)&amp; MID($AH$2,6,1) &amp; RIGHT($AH$2,3))</f>
        <v>0</v>
      </c>
      <c r="F47" s="907">
        <f>COUNTIFS(瞬跳!$B:$B,D47,瞬跳!$C:$C,"&gt;=" &amp; $AG$3,瞬跳!$C:$C,"&lt;=" &amp; $AH$3)+COUNTIFS(瞬跳!$B:$B,D47,瞬跳!$C:$C,"&gt;=" &amp; LEFT($AG$3,4)&amp; MID($AG$3,6,1) &amp; RIGHT($AG$3,3),瞬跳!$C:$C,"&lt;=" &amp; LEFT($AH$3,4)&amp; MID($AH$3,6,1) &amp; RIGHT($AH$3,3))</f>
        <v>0</v>
      </c>
      <c r="G47" s="908" t="s">
        <v>419</v>
      </c>
      <c r="H47" s="906">
        <f>COUNTIFS(瞬跳!$B:$B,G47,瞬跳!$C:$C,"&gt;=" &amp; $AG$2,瞬跳!$C:$C,"&lt;=" &amp; $AH$2)+COUNTIFS(瞬跳!$B:$B,G47,瞬跳!$C:$C,"&gt;=" &amp; LEFT($AG$2,4)&amp; MID($AG$2,6,1) &amp; RIGHT($AG$2,3),瞬跳!$C:$C,"&lt;=" &amp; LEFT($AH$2,4)&amp; MID($AH$2,6,1) &amp; RIGHT($AH$2,3))</f>
        <v>0</v>
      </c>
      <c r="I47" s="907">
        <f>COUNTIFS(瞬跳!$B:$B,G47,瞬跳!$C:$C,"&gt;=" &amp; $AG$3,瞬跳!$C:$C,"&lt;=" &amp; $AH$3)+COUNTIFS(瞬跳!$B:$B,G47,瞬跳!$C:$C,"&gt;=" &amp; LEFT($AG$3,4)&amp; MID($AG$3,6,1) &amp; RIGHT($AG$3,3),瞬跳!$C:$C,"&lt;=" &amp; LEFT($AH$3,4)&amp; MID($AH$3,6,1) &amp; RIGHT($AH$3,3))</f>
        <v>0</v>
      </c>
      <c r="J47" s="909" t="s">
        <v>1005</v>
      </c>
      <c r="K47" s="906">
        <f>COUNTIFS(瞬跳!$B:$B,J47,瞬跳!$C:$C,"&gt;=" &amp; $AG$2,瞬跳!$C:$C,"&lt;=" &amp; $AH$2)+COUNTIFS(瞬跳!$B:$B,J47,瞬跳!$C:$C,"&gt;=" &amp; LEFT($AG$2,4)&amp; MID($AG$2,6,1) &amp; RIGHT($AG$2,3),瞬跳!$C:$C,"&lt;=" &amp; LEFT($AH$2,4)&amp; MID($AH$2,6,1) &amp; RIGHT($AH$2,3))</f>
        <v>0</v>
      </c>
      <c r="L47" s="907">
        <f>COUNTIFS(瞬跳!$B:$B,J47,瞬跳!$C:$C,"&gt;=" &amp; $AG$3,瞬跳!$C:$C,"&lt;=" &amp; $AH$3)+COUNTIFS(瞬跳!$B:$B,J47,瞬跳!$C:$C,"&gt;=" &amp; LEFT($AG$3,4)&amp; MID($AG$3,6,1) &amp; RIGHT($AG$3,3),瞬跳!$C:$C,"&lt;=" &amp; LEFT($AH$3,4)&amp; MID($AH$3,6,1) &amp; RIGHT($AH$3,3))</f>
        <v>0</v>
      </c>
      <c r="M47" s="936" t="s">
        <v>256</v>
      </c>
      <c r="N47" s="906">
        <f>COUNTIFS(瞬跳!$B:$B,M47,瞬跳!$C:$C,"&gt;=" &amp; $AG$2,瞬跳!$C:$C,"&lt;=" &amp; $AH$2)+COUNTIFS(瞬跳!$B:$B,M47,瞬跳!$C:$C,"&gt;=" &amp; LEFT($AG$2,4)&amp; MID($AG$2,6,1) &amp; RIGHT($AG$2,3),瞬跳!$C:$C,"&lt;=" &amp; LEFT($AH$2,4)&amp; MID($AH$2,6,1) &amp; RIGHT($AH$2,3))</f>
        <v>0</v>
      </c>
      <c r="O47" s="907">
        <f>COUNTIFS(瞬跳!$B:$B,M47,瞬跳!$C:$C,"&gt;=" &amp; $AG$3,瞬跳!$C:$C,"&lt;=" &amp; $AH$3)+COUNTIFS(瞬跳!$B:$B,M47,瞬跳!$C:$C,"&gt;=" &amp; LEFT($AG$3,4)&amp; MID($AG$3,6,1) &amp; RIGHT($AG$3,3),瞬跳!$C:$C,"&lt;=" &amp; LEFT($AH$3,4)&amp; MID($AH$3,6,1) &amp; RIGHT($AH$3,3))</f>
        <v>0</v>
      </c>
      <c r="P47" s="908" t="s">
        <v>1151</v>
      </c>
      <c r="Q47" s="906">
        <f>COUNTIFS(瞬跳!$B:$B,P47,瞬跳!$C:$C,"&gt;=" &amp; $AG$2,瞬跳!$C:$C,"&lt;=" &amp; $AH$2)+COUNTIFS(瞬跳!$B:$B,P47,瞬跳!$C:$C,"&gt;=" &amp; LEFT($AG$2,4)&amp; MID($AG$2,6,1) &amp; RIGHT($AG$2,3),瞬跳!$C:$C,"&lt;=" &amp; LEFT($AH$2,4)&amp; MID($AH$2,6,1) &amp; RIGHT($AH$2,3))</f>
        <v>0</v>
      </c>
      <c r="R47" s="907">
        <f>COUNTIFS(瞬跳!$B:$B,P47,瞬跳!$C:$C,"&gt;=" &amp; $AG$3,瞬跳!$C:$C,"&lt;=" &amp; $AH$3)+COUNTIFS(瞬跳!$B:$B,P47,瞬跳!$C:$C,"&gt;=" &amp; LEFT($AG$3,4)&amp; MID($AG$3,6,1) &amp; RIGHT($AG$3,3),瞬跳!$C:$C,"&lt;=" &amp; LEFT($AH$3,4)&amp; MID($AH$3,6,1) &amp; RIGHT($AH$3,3))</f>
        <v>0</v>
      </c>
      <c r="S47" s="908" t="s">
        <v>395</v>
      </c>
      <c r="T47" s="906">
        <f>COUNTIFS(瞬跳!$B:$B,S47,瞬跳!$C:$C,"&gt;=" &amp; $AG$2,瞬跳!$C:$C,"&lt;=" &amp; $AH$2)+COUNTIFS(瞬跳!$B:$B,S47,瞬跳!$C:$C,"&gt;=" &amp; LEFT($AG$2,4)&amp; MID($AG$2,6,1) &amp; RIGHT($AG$2,3),瞬跳!$C:$C,"&lt;=" &amp; LEFT($AH$2,4)&amp; MID($AH$2,6,1) &amp; RIGHT($AH$2,3))</f>
        <v>0</v>
      </c>
      <c r="U47" s="907">
        <f>COUNTIFS(瞬跳!$B:$B,S47,瞬跳!$C:$C,"&gt;=" &amp; $AG$3,瞬跳!$C:$C,"&lt;=" &amp; $AH$3)+COUNTIFS(瞬跳!$B:$B,S47,瞬跳!$C:$C,"&gt;=" &amp; LEFT($AG$3,4)&amp; MID($AG$3,6,1) &amp; RIGHT($AG$3,3),瞬跳!$C:$C,"&lt;=" &amp; LEFT($AH$3,4)&amp; MID($AH$3,6,1) &amp; RIGHT($AH$3,3))</f>
        <v>0</v>
      </c>
      <c r="V47" s="910" t="s">
        <v>314</v>
      </c>
      <c r="W47" s="906">
        <f>COUNTIFS(瞬跳!$B:$B,V47,瞬跳!$C:$C,"&gt;=" &amp; $AG$2,瞬跳!$C:$C,"&lt;=" &amp; $AH$2)+COUNTIFS(瞬跳!$B:$B,V47,瞬跳!$C:$C,"&gt;=" &amp; LEFT($AG$2,4)&amp; MID($AG$2,6,1) &amp; RIGHT($AG$2,3),瞬跳!$C:$C,"&lt;=" &amp; LEFT($AH$2,4)&amp; MID($AH$2,6,1) &amp; RIGHT($AH$2,3))</f>
        <v>1</v>
      </c>
      <c r="X47" s="907">
        <f>COUNTIFS(瞬跳!$B:$B,V47,瞬跳!$C:$C,"&gt;=" &amp; $AG$3,瞬跳!$C:$C,"&lt;=" &amp; $AH$3)+COUNTIFS(瞬跳!$B:$B,V47,瞬跳!$C:$C,"&gt;=" &amp; LEFT($AG$3,4)&amp; MID($AG$3,6,1) &amp; RIGHT($AG$3,3),瞬跳!$C:$C,"&lt;=" &amp; LEFT($AH$3,4)&amp; MID($AH$3,6,1) &amp; RIGHT($AH$3,3))</f>
        <v>1</v>
      </c>
      <c r="Y47" s="936" t="s">
        <v>1293</v>
      </c>
      <c r="Z47" s="906">
        <f>COUNTIFS(瞬跳!$B:$B,Y47,瞬跳!$C:$C,"&gt;=" &amp; $AG$2,瞬跳!$C:$C,"&lt;=" &amp; $AH$2)+COUNTIFS(瞬跳!$B:$B,Y47,瞬跳!$C:$C,"&gt;=" &amp; LEFT($AG$2,4)&amp; MID($AG$2,6,1) &amp; RIGHT($AG$2,3),瞬跳!$C:$C,"&lt;=" &amp; LEFT($AH$2,4)&amp; MID($AH$2,6,1) &amp; RIGHT($AH$2,3))</f>
        <v>1</v>
      </c>
      <c r="AA47" s="907">
        <f>COUNTIFS(瞬跳!$B:$B,Y47,瞬跳!$C:$C,"&gt;=" &amp; $AG$3,瞬跳!$C:$C,"&lt;=" &amp; $AH$3)+COUNTIFS(瞬跳!$B:$B,Y47,瞬跳!$C:$C,"&gt;=" &amp; LEFT($AG$3,4)&amp; MID($AG$3,6,1) &amp; RIGHT($AG$3,3),瞬跳!$C:$C,"&lt;=" &amp; LEFT($AH$3,4)&amp; MID($AH$3,6,1) &amp; RIGHT($AH$3,3))</f>
        <v>2</v>
      </c>
      <c r="AB47" s="908" t="s">
        <v>248</v>
      </c>
      <c r="AC47" s="906">
        <f>COUNTIFS(瞬跳!$B:$B,AB47,瞬跳!$C:$C,"&gt;=" &amp; $AG$2,瞬跳!$C:$C,"&lt;=" &amp; $AH$2)+COUNTIFS(瞬跳!$B:$B,AB47,瞬跳!$C:$C,"&gt;=" &amp; LEFT($AG$2,4)&amp; MID($AG$2,6,1) &amp; RIGHT($AG$2,3),瞬跳!$C:$C,"&lt;=" &amp; LEFT($AH$2,4)&amp; MID($AH$2,6,1) &amp; RIGHT($AH$2,3))</f>
        <v>0</v>
      </c>
      <c r="AD47" s="907">
        <f>COUNTIFS(瞬跳!$B:$B,AB47,瞬跳!$C:$C,"&gt;=" &amp; $AG$3,瞬跳!$C:$C,"&lt;=" &amp; $AH$3)+COUNTIFS(瞬跳!$B:$B,AB47,瞬跳!$C:$C,"&gt;=" &amp; LEFT($AG$3,4)&amp; MID($AG$3,6,1) &amp; RIGHT($AG$3,3),瞬跳!$C:$C,"&lt;=" &amp; LEFT($AH$3,4)&amp; MID($AH$3,6,1) &amp; RIGHT($AH$3,3))</f>
        <v>0</v>
      </c>
      <c r="AG47"/>
      <c r="AH47"/>
    </row>
    <row r="48" spans="1:34">
      <c r="A48" s="908" t="s">
        <v>93</v>
      </c>
      <c r="B48" s="906">
        <f>COUNTIFS(瞬跳!$B:$B,A48,瞬跳!$C:$C,"&gt;=" &amp; $AG$2,瞬跳!$C:$C,"&lt;=" &amp; $AH$2)+COUNTIFS(瞬跳!$B:$B,A48,瞬跳!$C:$C,"&gt;=" &amp; LEFT($AG$2,4)&amp; MID($AG$2,6,1) &amp; RIGHT($AG$2,3),瞬跳!$C:$C,"&lt;=" &amp; LEFT($AH$2,4)&amp; MID($AH$2,6,1) &amp; RIGHT($AH$2,3))</f>
        <v>0</v>
      </c>
      <c r="C48" s="907">
        <f>COUNTIFS(瞬跳!$B:$B,A48,瞬跳!$C:$C,"&gt;=" &amp; $AG$3,瞬跳!$C:$C,"&lt;=" &amp; $AH$3)+COUNTIFS(瞬跳!$B:$B,A48,瞬跳!$C:$C,"&gt;=" &amp; LEFT($AG$3,4)&amp; MID($AG$3,6,1) &amp; RIGHT($AG$3,3),瞬跳!$C:$C,"&lt;=" &amp; LEFT($AH$3,4)&amp; MID($AH$3,6,1) &amp; RIGHT($AH$3,3))</f>
        <v>0</v>
      </c>
      <c r="D48" s="908" t="s">
        <v>1564</v>
      </c>
      <c r="E48" s="906">
        <f>COUNTIFS(瞬跳!$B:$B,D48,瞬跳!$C:$C,"&gt;=" &amp; $AG$2,瞬跳!$C:$C,"&lt;=" &amp; $AH$2)+COUNTIFS(瞬跳!$B:$B,D48,瞬跳!$C:$C,"&gt;=" &amp; LEFT($AG$2,4)&amp; MID($AG$2,6,1) &amp; RIGHT($AG$2,3),瞬跳!$C:$C,"&lt;=" &amp; LEFT($AH$2,4)&amp; MID($AH$2,6,1) &amp; RIGHT($AH$2,3))</f>
        <v>0</v>
      </c>
      <c r="F48" s="907">
        <f>COUNTIFS(瞬跳!$B:$B,D48,瞬跳!$C:$C,"&gt;=" &amp; $AG$3,瞬跳!$C:$C,"&lt;=" &amp; $AH$3)+COUNTIFS(瞬跳!$B:$B,D48,瞬跳!$C:$C,"&gt;=" &amp; LEFT($AG$3,4)&amp; MID($AG$3,6,1) &amp; RIGHT($AG$3,3),瞬跳!$C:$C,"&lt;=" &amp; LEFT($AH$3,4)&amp; MID($AH$3,6,1) &amp; RIGHT($AH$3,3))</f>
        <v>1</v>
      </c>
      <c r="G48" s="908" t="s">
        <v>420</v>
      </c>
      <c r="H48" s="906">
        <f>COUNTIFS(瞬跳!$B:$B,G48,瞬跳!$C:$C,"&gt;=" &amp; $AG$2,瞬跳!$C:$C,"&lt;=" &amp; $AH$2)+COUNTIFS(瞬跳!$B:$B,G48,瞬跳!$C:$C,"&gt;=" &amp; LEFT($AG$2,4)&amp; MID($AG$2,6,1) &amp; RIGHT($AG$2,3),瞬跳!$C:$C,"&lt;=" &amp; LEFT($AH$2,4)&amp; MID($AH$2,6,1) &amp; RIGHT($AH$2,3))</f>
        <v>0</v>
      </c>
      <c r="I48" s="907">
        <f>COUNTIFS(瞬跳!$B:$B,G48,瞬跳!$C:$C,"&gt;=" &amp; $AG$3,瞬跳!$C:$C,"&lt;=" &amp; $AH$3)+COUNTIFS(瞬跳!$B:$B,G48,瞬跳!$C:$C,"&gt;=" &amp; LEFT($AG$3,4)&amp; MID($AG$3,6,1) &amp; RIGHT($AG$3,3),瞬跳!$C:$C,"&lt;=" &amp; LEFT($AH$3,4)&amp; MID($AH$3,6,1) &amp; RIGHT($AH$3,3))</f>
        <v>0</v>
      </c>
      <c r="J48" s="909" t="s">
        <v>1007</v>
      </c>
      <c r="K48" s="906">
        <f>COUNTIFS(瞬跳!$B:$B,J48,瞬跳!$C:$C,"&gt;=" &amp; $AG$2,瞬跳!$C:$C,"&lt;=" &amp; $AH$2)+COUNTIFS(瞬跳!$B:$B,J48,瞬跳!$C:$C,"&gt;=" &amp; LEFT($AG$2,4)&amp; MID($AG$2,6,1) &amp; RIGHT($AG$2,3),瞬跳!$C:$C,"&lt;=" &amp; LEFT($AH$2,4)&amp; MID($AH$2,6,1) &amp; RIGHT($AH$2,3))</f>
        <v>0</v>
      </c>
      <c r="L48" s="907">
        <f>COUNTIFS(瞬跳!$B:$B,J48,瞬跳!$C:$C,"&gt;=" &amp; $AG$3,瞬跳!$C:$C,"&lt;=" &amp; $AH$3)+COUNTIFS(瞬跳!$B:$B,J48,瞬跳!$C:$C,"&gt;=" &amp; LEFT($AG$3,4)&amp; MID($AG$3,6,1) &amp; RIGHT($AG$3,3),瞬跳!$C:$C,"&lt;=" &amp; LEFT($AH$3,4)&amp; MID($AH$3,6,1) &amp; RIGHT($AH$3,3))</f>
        <v>1</v>
      </c>
      <c r="M48" s="936" t="s">
        <v>1045</v>
      </c>
      <c r="N48" s="906">
        <f>COUNTIFS(瞬跳!$B:$B,M48,瞬跳!$C:$C,"&gt;=" &amp; $AG$2,瞬跳!$C:$C,"&lt;=" &amp; $AH$2)+COUNTIFS(瞬跳!$B:$B,M48,瞬跳!$C:$C,"&gt;=" &amp; LEFT($AG$2,4)&amp; MID($AG$2,6,1) &amp; RIGHT($AG$2,3),瞬跳!$C:$C,"&lt;=" &amp; LEFT($AH$2,4)&amp; MID($AH$2,6,1) &amp; RIGHT($AH$2,3))</f>
        <v>0</v>
      </c>
      <c r="O48" s="907">
        <f>COUNTIFS(瞬跳!$B:$B,M48,瞬跳!$C:$C,"&gt;=" &amp; $AG$3,瞬跳!$C:$C,"&lt;=" &amp; $AH$3)+COUNTIFS(瞬跳!$B:$B,M48,瞬跳!$C:$C,"&gt;=" &amp; LEFT($AG$3,4)&amp; MID($AG$3,6,1) &amp; RIGHT($AG$3,3),瞬跳!$C:$C,"&lt;=" &amp; LEFT($AH$3,4)&amp; MID($AH$3,6,1) &amp; RIGHT($AH$3,3))</f>
        <v>0</v>
      </c>
      <c r="P48" s="908" t="s">
        <v>403</v>
      </c>
      <c r="Q48" s="906">
        <f>COUNTIFS(瞬跳!$B:$B,P48,瞬跳!$C:$C,"&gt;=" &amp; $AG$2,瞬跳!$C:$C,"&lt;=" &amp; $AH$2)+COUNTIFS(瞬跳!$B:$B,P48,瞬跳!$C:$C,"&gt;=" &amp; LEFT($AG$2,4)&amp; MID($AG$2,6,1) &amp; RIGHT($AG$2,3),瞬跳!$C:$C,"&lt;=" &amp; LEFT($AH$2,4)&amp; MID($AH$2,6,1) &amp; RIGHT($AH$2,3))</f>
        <v>0</v>
      </c>
      <c r="R48" s="907">
        <f>COUNTIFS(瞬跳!$B:$B,P48,瞬跳!$C:$C,"&gt;=" &amp; $AG$3,瞬跳!$C:$C,"&lt;=" &amp; $AH$3)+COUNTIFS(瞬跳!$B:$B,P48,瞬跳!$C:$C,"&gt;=" &amp; LEFT($AG$3,4)&amp; MID($AG$3,6,1) &amp; RIGHT($AG$3,3),瞬跳!$C:$C,"&lt;=" &amp; LEFT($AH$3,4)&amp; MID($AH$3,6,1) &amp; RIGHT($AH$3,3))</f>
        <v>1</v>
      </c>
      <c r="S48" s="910" t="s">
        <v>396</v>
      </c>
      <c r="T48" s="906">
        <f>COUNTIFS(瞬跳!$B:$B,S48,瞬跳!$C:$C,"&gt;=" &amp; $AG$2,瞬跳!$C:$C,"&lt;=" &amp; $AH$2)+COUNTIFS(瞬跳!$B:$B,S48,瞬跳!$C:$C,"&gt;=" &amp; LEFT($AG$2,4)&amp; MID($AG$2,6,1) &amp; RIGHT($AG$2,3),瞬跳!$C:$C,"&lt;=" &amp; LEFT($AH$2,4)&amp; MID($AH$2,6,1) &amp; RIGHT($AH$2,3))</f>
        <v>0</v>
      </c>
      <c r="U48" s="907">
        <f>COUNTIFS(瞬跳!$B:$B,S48,瞬跳!$C:$C,"&gt;=" &amp; $AG$3,瞬跳!$C:$C,"&lt;=" &amp; $AH$3)+COUNTIFS(瞬跳!$B:$B,S48,瞬跳!$C:$C,"&gt;=" &amp; LEFT($AG$3,4)&amp; MID($AG$3,6,1) &amp; RIGHT($AG$3,3),瞬跳!$C:$C,"&lt;=" &amp; LEFT($AH$3,4)&amp; MID($AH$3,6,1) &amp; RIGHT($AH$3,3))</f>
        <v>0</v>
      </c>
      <c r="V48" s="908" t="s">
        <v>316</v>
      </c>
      <c r="W48" s="906">
        <f>COUNTIFS(瞬跳!$B:$B,V48,瞬跳!$C:$C,"&gt;=" &amp; $AG$2,瞬跳!$C:$C,"&lt;=" &amp; $AH$2)+COUNTIFS(瞬跳!$B:$B,V48,瞬跳!$C:$C,"&gt;=" &amp; LEFT($AG$2,4)&amp; MID($AG$2,6,1) &amp; RIGHT($AG$2,3),瞬跳!$C:$C,"&lt;=" &amp; LEFT($AH$2,4)&amp; MID($AH$2,6,1) &amp; RIGHT($AH$2,3))</f>
        <v>1</v>
      </c>
      <c r="X48" s="907">
        <f>COUNTIFS(瞬跳!$B:$B,V48,瞬跳!$C:$C,"&gt;=" &amp; $AG$3,瞬跳!$C:$C,"&lt;=" &amp; $AH$3)+COUNTIFS(瞬跳!$B:$B,V48,瞬跳!$C:$C,"&gt;=" &amp; LEFT($AG$3,4)&amp; MID($AG$3,6,1) &amp; RIGHT($AG$3,3),瞬跳!$C:$C,"&lt;=" &amp; LEFT($AH$3,4)&amp; MID($AH$3,6,1) &amp; RIGHT($AH$3,3))</f>
        <v>1</v>
      </c>
      <c r="Y48" s="936" t="s">
        <v>1295</v>
      </c>
      <c r="Z48" s="906">
        <f>COUNTIFS(瞬跳!$B:$B,Y48,瞬跳!$C:$C,"&gt;=" &amp; $AG$2,瞬跳!$C:$C,"&lt;=" &amp; $AH$2)+COUNTIFS(瞬跳!$B:$B,Y48,瞬跳!$C:$C,"&gt;=" &amp; LEFT($AG$2,4)&amp; MID($AG$2,6,1) &amp; RIGHT($AG$2,3),瞬跳!$C:$C,"&lt;=" &amp; LEFT($AH$2,4)&amp; MID($AH$2,6,1) &amp; RIGHT($AH$2,3))</f>
        <v>0</v>
      </c>
      <c r="AA48" s="907">
        <f>COUNTIFS(瞬跳!$B:$B,Y48,瞬跳!$C:$C,"&gt;=" &amp; $AG$3,瞬跳!$C:$C,"&lt;=" &amp; $AH$3)+COUNTIFS(瞬跳!$B:$B,Y48,瞬跳!$C:$C,"&gt;=" &amp; LEFT($AG$3,4)&amp; MID($AG$3,6,1) &amp; RIGHT($AG$3,3),瞬跳!$C:$C,"&lt;=" &amp; LEFT($AH$3,4)&amp; MID($AH$3,6,1) &amp; RIGHT($AH$3,3))</f>
        <v>3</v>
      </c>
      <c r="AB48" s="908" t="s">
        <v>250</v>
      </c>
      <c r="AC48" s="906">
        <f>COUNTIFS(瞬跳!$B:$B,AB48,瞬跳!$C:$C,"&gt;=" &amp; $AG$2,瞬跳!$C:$C,"&lt;=" &amp; $AH$2)+COUNTIFS(瞬跳!$B:$B,AB48,瞬跳!$C:$C,"&gt;=" &amp; LEFT($AG$2,4)&amp; MID($AG$2,6,1) &amp; RIGHT($AG$2,3),瞬跳!$C:$C,"&lt;=" &amp; LEFT($AH$2,4)&amp; MID($AH$2,6,1) &amp; RIGHT($AH$2,3))</f>
        <v>0</v>
      </c>
      <c r="AD48" s="907">
        <f>COUNTIFS(瞬跳!$B:$B,AB48,瞬跳!$C:$C,"&gt;=" &amp; $AG$3,瞬跳!$C:$C,"&lt;=" &amp; $AH$3)+COUNTIFS(瞬跳!$B:$B,AB48,瞬跳!$C:$C,"&gt;=" &amp; LEFT($AG$3,4)&amp; MID($AG$3,6,1) &amp; RIGHT($AG$3,3),瞬跳!$C:$C,"&lt;=" &amp; LEFT($AH$3,4)&amp; MID($AH$3,6,1) &amp; RIGHT($AH$3,3))</f>
        <v>0</v>
      </c>
      <c r="AG48"/>
      <c r="AH48"/>
    </row>
    <row r="49" spans="1:34">
      <c r="A49" s="908" t="s">
        <v>94</v>
      </c>
      <c r="B49" s="906">
        <f>COUNTIFS(瞬跳!$B:$B,A49,瞬跳!$C:$C,"&gt;=" &amp; $AG$2,瞬跳!$C:$C,"&lt;=" &amp; $AH$2)+COUNTIFS(瞬跳!$B:$B,A49,瞬跳!$C:$C,"&gt;=" &amp; LEFT($AG$2,4)&amp; MID($AG$2,6,1) &amp; RIGHT($AG$2,3),瞬跳!$C:$C,"&lt;=" &amp; LEFT($AH$2,4)&amp; MID($AH$2,6,1) &amp; RIGHT($AH$2,3))</f>
        <v>0</v>
      </c>
      <c r="C49" s="907">
        <f>COUNTIFS(瞬跳!$B:$B,A49,瞬跳!$C:$C,"&gt;=" &amp; $AG$3,瞬跳!$C:$C,"&lt;=" &amp; $AH$3)+COUNTIFS(瞬跳!$B:$B,A49,瞬跳!$C:$C,"&gt;=" &amp; LEFT($AG$3,4)&amp; MID($AG$3,6,1) &amp; RIGHT($AG$3,3),瞬跳!$C:$C,"&lt;=" &amp; LEFT($AH$3,4)&amp; MID($AH$3,6,1) &amp; RIGHT($AH$3,3))</f>
        <v>0</v>
      </c>
      <c r="D49" s="910" t="s">
        <v>1298</v>
      </c>
      <c r="E49" s="906">
        <f>COUNTIFS(瞬跳!$B:$B,D49,瞬跳!$C:$C,"&gt;=" &amp; $AG$2,瞬跳!$C:$C,"&lt;=" &amp; $AH$2)+COUNTIFS(瞬跳!$B:$B,D49,瞬跳!$C:$C,"&gt;=" &amp; LEFT($AG$2,4)&amp; MID($AG$2,6,1) &amp; RIGHT($AG$2,3),瞬跳!$C:$C,"&lt;=" &amp; LEFT($AH$2,4)&amp; MID($AH$2,6,1) &amp; RIGHT($AH$2,3))</f>
        <v>0</v>
      </c>
      <c r="F49" s="907">
        <f>COUNTIFS(瞬跳!$B:$B,D49,瞬跳!$C:$C,"&gt;=" &amp; $AG$3,瞬跳!$C:$C,"&lt;=" &amp; $AH$3)+COUNTIFS(瞬跳!$B:$B,D49,瞬跳!$C:$C,"&gt;=" &amp; LEFT($AG$3,4)&amp; MID($AG$3,6,1) &amp; RIGHT($AG$3,3),瞬跳!$C:$C,"&lt;=" &amp; LEFT($AH$3,4)&amp; MID($AH$3,6,1) &amp; RIGHT($AH$3,3))</f>
        <v>0</v>
      </c>
      <c r="G49" s="908" t="s">
        <v>421</v>
      </c>
      <c r="H49" s="906">
        <f>COUNTIFS(瞬跳!$B:$B,G49,瞬跳!$C:$C,"&gt;=" &amp; $AG$2,瞬跳!$C:$C,"&lt;=" &amp; $AH$2)+COUNTIFS(瞬跳!$B:$B,G49,瞬跳!$C:$C,"&gt;=" &amp; LEFT($AG$2,4)&amp; MID($AG$2,6,1) &amp; RIGHT($AG$2,3),瞬跳!$C:$C,"&lt;=" &amp; LEFT($AH$2,4)&amp; MID($AH$2,6,1) &amp; RIGHT($AH$2,3))</f>
        <v>0</v>
      </c>
      <c r="I49" s="907">
        <f>COUNTIFS(瞬跳!$B:$B,G49,瞬跳!$C:$C,"&gt;=" &amp; $AG$3,瞬跳!$C:$C,"&lt;=" &amp; $AH$3)+COUNTIFS(瞬跳!$B:$B,G49,瞬跳!$C:$C,"&gt;=" &amp; LEFT($AG$3,4)&amp; MID($AG$3,6,1) &amp; RIGHT($AG$3,3),瞬跳!$C:$C,"&lt;=" &amp; LEFT($AH$3,4)&amp; MID($AH$3,6,1) &amp; RIGHT($AH$3,3))</f>
        <v>2</v>
      </c>
      <c r="J49" s="911" t="s">
        <v>1009</v>
      </c>
      <c r="K49" s="906">
        <f>COUNTIFS(瞬跳!$B:$B,J49,瞬跳!$C:$C,"&gt;=" &amp; $AG$2,瞬跳!$C:$C,"&lt;=" &amp; $AH$2)+COUNTIFS(瞬跳!$B:$B,J49,瞬跳!$C:$C,"&gt;=" &amp; LEFT($AG$2,4)&amp; MID($AG$2,6,1) &amp; RIGHT($AG$2,3),瞬跳!$C:$C,"&lt;=" &amp; LEFT($AH$2,4)&amp; MID($AH$2,6,1) &amp; RIGHT($AH$2,3))</f>
        <v>0</v>
      </c>
      <c r="L49" s="907">
        <f>COUNTIFS(瞬跳!$B:$B,J49,瞬跳!$C:$C,"&gt;=" &amp; $AG$3,瞬跳!$C:$C,"&lt;=" &amp; $AH$3)+COUNTIFS(瞬跳!$B:$B,J49,瞬跳!$C:$C,"&gt;=" &amp; LEFT($AG$3,4)&amp; MID($AG$3,6,1) &amp; RIGHT($AG$3,3),瞬跳!$C:$C,"&lt;=" &amp; LEFT($AH$3,4)&amp; MID($AH$3,6,1) &amp; RIGHT($AH$3,3))</f>
        <v>0</v>
      </c>
      <c r="M49" s="936" t="s">
        <v>1046</v>
      </c>
      <c r="N49" s="906">
        <f>COUNTIFS(瞬跳!$B:$B,M49,瞬跳!$C:$C,"&gt;=" &amp; $AG$2,瞬跳!$C:$C,"&lt;=" &amp; $AH$2)+COUNTIFS(瞬跳!$B:$B,M49,瞬跳!$C:$C,"&gt;=" &amp; LEFT($AG$2,4)&amp; MID($AG$2,6,1) &amp; RIGHT($AG$2,3),瞬跳!$C:$C,"&lt;=" &amp; LEFT($AH$2,4)&amp; MID($AH$2,6,1) &amp; RIGHT($AH$2,3))</f>
        <v>0</v>
      </c>
      <c r="O49" s="907">
        <f>COUNTIFS(瞬跳!$B:$B,M49,瞬跳!$C:$C,"&gt;=" &amp; $AG$3,瞬跳!$C:$C,"&lt;=" &amp; $AH$3)+COUNTIFS(瞬跳!$B:$B,M49,瞬跳!$C:$C,"&gt;=" &amp; LEFT($AG$3,4)&amp; MID($AG$3,6,1) &amp; RIGHT($AG$3,3),瞬跳!$C:$C,"&lt;=" &amp; LEFT($AH$3,4)&amp; MID($AH$3,6,1) &amp; RIGHT($AH$3,3))</f>
        <v>0</v>
      </c>
      <c r="P49" s="908" t="s">
        <v>852</v>
      </c>
      <c r="Q49" s="906">
        <f>COUNTIFS(瞬跳!$B:$B,P49,瞬跳!$C:$C,"&gt;=" &amp; $AG$2,瞬跳!$C:$C,"&lt;=" &amp; $AH$2)+COUNTIFS(瞬跳!$B:$B,P49,瞬跳!$C:$C,"&gt;=" &amp; LEFT($AG$2,4)&amp; MID($AG$2,6,1) &amp; RIGHT($AG$2,3),瞬跳!$C:$C,"&lt;=" &amp; LEFT($AH$2,4)&amp; MID($AH$2,6,1) &amp; RIGHT($AH$2,3))</f>
        <v>0</v>
      </c>
      <c r="R49" s="907">
        <f>COUNTIFS(瞬跳!$B:$B,P49,瞬跳!$C:$C,"&gt;=" &amp; $AG$3,瞬跳!$C:$C,"&lt;=" &amp; $AH$3)+COUNTIFS(瞬跳!$B:$B,P49,瞬跳!$C:$C,"&gt;=" &amp; LEFT($AG$3,4)&amp; MID($AG$3,6,1) &amp; RIGHT($AG$3,3),瞬跳!$C:$C,"&lt;=" &amp; LEFT($AH$3,4)&amp; MID($AH$3,6,1) &amp; RIGHT($AH$3,3))</f>
        <v>0</v>
      </c>
      <c r="S49" s="908" t="s">
        <v>397</v>
      </c>
      <c r="T49" s="906">
        <f>COUNTIFS(瞬跳!$B:$B,S49,瞬跳!$C:$C,"&gt;=" &amp; $AG$2,瞬跳!$C:$C,"&lt;=" &amp; $AH$2)+COUNTIFS(瞬跳!$B:$B,S49,瞬跳!$C:$C,"&gt;=" &amp; LEFT($AG$2,4)&amp; MID($AG$2,6,1) &amp; RIGHT($AG$2,3),瞬跳!$C:$C,"&lt;=" &amp; LEFT($AH$2,4)&amp; MID($AH$2,6,1) &amp; RIGHT($AH$2,3))</f>
        <v>0</v>
      </c>
      <c r="U49" s="907">
        <f>COUNTIFS(瞬跳!$B:$B,S49,瞬跳!$C:$C,"&gt;=" &amp; $AG$3,瞬跳!$C:$C,"&lt;=" &amp; $AH$3)+COUNTIFS(瞬跳!$B:$B,S49,瞬跳!$C:$C,"&gt;=" &amp; LEFT($AG$3,4)&amp; MID($AG$3,6,1) &amp; RIGHT($AG$3,3),瞬跳!$C:$C,"&lt;=" &amp; LEFT($AH$3,4)&amp; MID($AH$3,6,1) &amp; RIGHT($AH$3,3))</f>
        <v>0</v>
      </c>
      <c r="V49" s="908" t="s">
        <v>889</v>
      </c>
      <c r="W49" s="906">
        <f>COUNTIFS(瞬跳!$B:$B,V49,瞬跳!$C:$C,"&gt;=" &amp; $AG$2,瞬跳!$C:$C,"&lt;=" &amp; $AH$2)+COUNTIFS(瞬跳!$B:$B,V49,瞬跳!$C:$C,"&gt;=" &amp; LEFT($AG$2,4)&amp; MID($AG$2,6,1) &amp; RIGHT($AG$2,3),瞬跳!$C:$C,"&lt;=" &amp; LEFT($AH$2,4)&amp; MID($AH$2,6,1) &amp; RIGHT($AH$2,3))</f>
        <v>0</v>
      </c>
      <c r="X49" s="907">
        <f>COUNTIFS(瞬跳!$B:$B,V49,瞬跳!$C:$C,"&gt;=" &amp; $AG$3,瞬跳!$C:$C,"&lt;=" &amp; $AH$3)+COUNTIFS(瞬跳!$B:$B,V49,瞬跳!$C:$C,"&gt;=" &amp; LEFT($AG$3,4)&amp; MID($AG$3,6,1) &amp; RIGHT($AG$3,3),瞬跳!$C:$C,"&lt;=" &amp; LEFT($AH$3,4)&amp; MID($AH$3,6,1) &amp; RIGHT($AH$3,3))</f>
        <v>0</v>
      </c>
      <c r="Y49" s="912"/>
      <c r="Z49" s="906"/>
      <c r="AA49" s="907"/>
      <c r="AB49" s="908" t="s">
        <v>252</v>
      </c>
      <c r="AC49" s="906">
        <f>COUNTIFS(瞬跳!$B:$B,AB49,瞬跳!$C:$C,"&gt;=" &amp; $AG$2,瞬跳!$C:$C,"&lt;=" &amp; $AH$2)+COUNTIFS(瞬跳!$B:$B,AB49,瞬跳!$C:$C,"&gt;=" &amp; LEFT($AG$2,4)&amp; MID($AG$2,6,1) &amp; RIGHT($AG$2,3),瞬跳!$C:$C,"&lt;=" &amp; LEFT($AH$2,4)&amp; MID($AH$2,6,1) &amp; RIGHT($AH$2,3))</f>
        <v>1</v>
      </c>
      <c r="AD49" s="907">
        <f>COUNTIFS(瞬跳!$B:$B,AB49,瞬跳!$C:$C,"&gt;=" &amp; $AG$3,瞬跳!$C:$C,"&lt;=" &amp; $AH$3)+COUNTIFS(瞬跳!$B:$B,AB49,瞬跳!$C:$C,"&gt;=" &amp; LEFT($AG$3,4)&amp; MID($AG$3,6,1) &amp; RIGHT($AG$3,3),瞬跳!$C:$C,"&lt;=" &amp; LEFT($AH$3,4)&amp; MID($AH$3,6,1) &amp; RIGHT($AH$3,3))</f>
        <v>1</v>
      </c>
      <c r="AG49"/>
      <c r="AH49"/>
    </row>
    <row r="50" spans="1:34">
      <c r="A50" s="908" t="s">
        <v>470</v>
      </c>
      <c r="B50" s="906">
        <f>COUNTIFS(瞬跳!$B:$B,A50,瞬跳!$C:$C,"&gt;=" &amp; $AG$2,瞬跳!$C:$C,"&lt;=" &amp; $AH$2)+COUNTIFS(瞬跳!$B:$B,A50,瞬跳!$C:$C,"&gt;=" &amp; LEFT($AG$2,4)&amp; MID($AG$2,6,1) &amp; RIGHT($AG$2,3),瞬跳!$C:$C,"&lt;=" &amp; LEFT($AH$2,4)&amp; MID($AH$2,6,1) &amp; RIGHT($AH$2,3))</f>
        <v>0</v>
      </c>
      <c r="C50" s="907">
        <f>COUNTIFS(瞬跳!$B:$B,A50,瞬跳!$C:$C,"&gt;=" &amp; $AG$3,瞬跳!$C:$C,"&lt;=" &amp; $AH$3)+COUNTIFS(瞬跳!$B:$B,A50,瞬跳!$C:$C,"&gt;=" &amp; LEFT($AG$3,4)&amp; MID($AG$3,6,1) &amp; RIGHT($AG$3,3),瞬跳!$C:$C,"&lt;=" &amp; LEFT($AH$3,4)&amp; MID($AH$3,6,1) &amp; RIGHT($AH$3,3))</f>
        <v>2</v>
      </c>
      <c r="D50" s="910" t="s">
        <v>1300</v>
      </c>
      <c r="E50" s="906">
        <f>COUNTIFS(瞬跳!$B:$B,D50,瞬跳!$C:$C,"&gt;=" &amp; $AG$2,瞬跳!$C:$C,"&lt;=" &amp; $AH$2)+COUNTIFS(瞬跳!$B:$B,D50,瞬跳!$C:$C,"&gt;=" &amp; LEFT($AG$2,4)&amp; MID($AG$2,6,1) &amp; RIGHT($AG$2,3),瞬跳!$C:$C,"&lt;=" &amp; LEFT($AH$2,4)&amp; MID($AH$2,6,1) &amp; RIGHT($AH$2,3))</f>
        <v>1</v>
      </c>
      <c r="F50" s="907">
        <f>COUNTIFS(瞬跳!$B:$B,D50,瞬跳!$C:$C,"&gt;=" &amp; $AG$3,瞬跳!$C:$C,"&lt;=" &amp; $AH$3)+COUNTIFS(瞬跳!$B:$B,D50,瞬跳!$C:$C,"&gt;=" &amp; LEFT($AG$3,4)&amp; MID($AG$3,6,1) &amp; RIGHT($AG$3,3),瞬跳!$C:$C,"&lt;=" &amp; LEFT($AH$3,4)&amp; MID($AH$3,6,1) &amp; RIGHT($AH$3,3))</f>
        <v>1</v>
      </c>
      <c r="G50" s="912"/>
      <c r="H50" s="906"/>
      <c r="I50" s="907"/>
      <c r="J50" s="911" t="s">
        <v>1011</v>
      </c>
      <c r="K50" s="906">
        <f>COUNTIFS(瞬跳!$B:$B,J50,瞬跳!$C:$C,"&gt;=" &amp; $AG$2,瞬跳!$C:$C,"&lt;=" &amp; $AH$2)+COUNTIFS(瞬跳!$B:$B,J50,瞬跳!$C:$C,"&gt;=" &amp; LEFT($AG$2,4)&amp; MID($AG$2,6,1) &amp; RIGHT($AG$2,3),瞬跳!$C:$C,"&lt;=" &amp; LEFT($AH$2,4)&amp; MID($AH$2,6,1) &amp; RIGHT($AH$2,3))</f>
        <v>0</v>
      </c>
      <c r="L50" s="907">
        <f>COUNTIFS(瞬跳!$B:$B,J50,瞬跳!$C:$C,"&gt;=" &amp; $AG$3,瞬跳!$C:$C,"&lt;=" &amp; $AH$3)+COUNTIFS(瞬跳!$B:$B,J50,瞬跳!$C:$C,"&gt;=" &amp; LEFT($AG$3,4)&amp; MID($AG$3,6,1) &amp; RIGHT($AG$3,3),瞬跳!$C:$C,"&lt;=" &amp; LEFT($AH$3,4)&amp; MID($AH$3,6,1) &amp; RIGHT($AH$3,3))</f>
        <v>0</v>
      </c>
      <c r="M50" s="936" t="s">
        <v>3525</v>
      </c>
      <c r="N50" s="906">
        <f>COUNTIFS(瞬跳!$B:$B,M50,瞬跳!$C:$C,"&gt;=" &amp; $AG$2,瞬跳!$C:$C,"&lt;=" &amp; $AH$2)+COUNTIFS(瞬跳!$B:$B,M50,瞬跳!$C:$C,"&gt;=" &amp; LEFT($AG$2,4)&amp; MID($AG$2,6,1) &amp; RIGHT($AG$2,3),瞬跳!$C:$C,"&lt;=" &amp; LEFT($AH$2,4)&amp; MID($AH$2,6,1) &amp; RIGHT($AH$2,3))</f>
        <v>0</v>
      </c>
      <c r="O50" s="907">
        <f>COUNTIFS(瞬跳!$B:$B,M50,瞬跳!$C:$C,"&gt;=" &amp; $AG$3,瞬跳!$C:$C,"&lt;=" &amp; $AH$3)+COUNTIFS(瞬跳!$B:$B,M50,瞬跳!$C:$C,"&gt;=" &amp; LEFT($AG$3,4)&amp; MID($AG$3,6,1) &amp; RIGHT($AG$3,3),瞬跳!$C:$C,"&lt;=" &amp; LEFT($AH$3,4)&amp; MID($AH$3,6,1) &amp; RIGHT($AH$3,3))</f>
        <v>0</v>
      </c>
      <c r="P50" s="908" t="s">
        <v>853</v>
      </c>
      <c r="Q50" s="906">
        <f>COUNTIFS(瞬跳!$B:$B,P50,瞬跳!$C:$C,"&gt;=" &amp; $AG$2,瞬跳!$C:$C,"&lt;=" &amp; $AH$2)+COUNTIFS(瞬跳!$B:$B,P50,瞬跳!$C:$C,"&gt;=" &amp; LEFT($AG$2,4)&amp; MID($AG$2,6,1) &amp; RIGHT($AG$2,3),瞬跳!$C:$C,"&lt;=" &amp; LEFT($AH$2,4)&amp; MID($AH$2,6,1) &amp; RIGHT($AH$2,3))</f>
        <v>0</v>
      </c>
      <c r="R50" s="907">
        <f>COUNTIFS(瞬跳!$B:$B,P50,瞬跳!$C:$C,"&gt;=" &amp; $AG$3,瞬跳!$C:$C,"&lt;=" &amp; $AH$3)+COUNTIFS(瞬跳!$B:$B,P50,瞬跳!$C:$C,"&gt;=" &amp; LEFT($AG$3,4)&amp; MID($AG$3,6,1) &amp; RIGHT($AG$3,3),瞬跳!$C:$C,"&lt;=" &amp; LEFT($AH$3,4)&amp; MID($AH$3,6,1) &amp; RIGHT($AH$3,3))</f>
        <v>0</v>
      </c>
      <c r="S50" s="908" t="s">
        <v>398</v>
      </c>
      <c r="T50" s="906">
        <f>COUNTIFS(瞬跳!$B:$B,S50,瞬跳!$C:$C,"&gt;=" &amp; $AG$2,瞬跳!$C:$C,"&lt;=" &amp; $AH$2)+COUNTIFS(瞬跳!$B:$B,S50,瞬跳!$C:$C,"&gt;=" &amp; LEFT($AG$2,4)&amp; MID($AG$2,6,1) &amp; RIGHT($AG$2,3),瞬跳!$C:$C,"&lt;=" &amp; LEFT($AH$2,4)&amp; MID($AH$2,6,1) &amp; RIGHT($AH$2,3))</f>
        <v>0</v>
      </c>
      <c r="U50" s="907">
        <f>COUNTIFS(瞬跳!$B:$B,S50,瞬跳!$C:$C,"&gt;=" &amp; $AG$3,瞬跳!$C:$C,"&lt;=" &amp; $AH$3)+COUNTIFS(瞬跳!$B:$B,S50,瞬跳!$C:$C,"&gt;=" &amp; LEFT($AG$3,4)&amp; MID($AG$3,6,1) &amp; RIGHT($AG$3,3),瞬跳!$C:$C,"&lt;=" &amp; LEFT($AH$3,4)&amp; MID($AH$3,6,1) &amp; RIGHT($AH$3,3))</f>
        <v>0</v>
      </c>
      <c r="V50" s="908" t="s">
        <v>890</v>
      </c>
      <c r="W50" s="906">
        <f>COUNTIFS(瞬跳!$B:$B,V50,瞬跳!$C:$C,"&gt;=" &amp; $AG$2,瞬跳!$C:$C,"&lt;=" &amp; $AH$2)+COUNTIFS(瞬跳!$B:$B,V50,瞬跳!$C:$C,"&gt;=" &amp; LEFT($AG$2,4)&amp; MID($AG$2,6,1) &amp; RIGHT($AG$2,3),瞬跳!$C:$C,"&lt;=" &amp; LEFT($AH$2,4)&amp; MID($AH$2,6,1) &amp; RIGHT($AH$2,3))</f>
        <v>0</v>
      </c>
      <c r="X50" s="907">
        <f>COUNTIFS(瞬跳!$B:$B,V50,瞬跳!$C:$C,"&gt;=" &amp; $AG$3,瞬跳!$C:$C,"&lt;=" &amp; $AH$3)+COUNTIFS(瞬跳!$B:$B,V50,瞬跳!$C:$C,"&gt;=" &amp; LEFT($AG$3,4)&amp; MID($AG$3,6,1) &amp; RIGHT($AG$3,3),瞬跳!$C:$C,"&lt;=" &amp; LEFT($AH$3,4)&amp; MID($AH$3,6,1) &amp; RIGHT($AH$3,3))</f>
        <v>0</v>
      </c>
      <c r="Y50" s="912"/>
      <c r="Z50" s="906"/>
      <c r="AA50" s="907"/>
      <c r="AB50" s="910" t="s">
        <v>296</v>
      </c>
      <c r="AC50" s="906">
        <f>COUNTIFS(瞬跳!$B:$B,AB50,瞬跳!$C:$C,"&gt;=" &amp; $AG$2,瞬跳!$C:$C,"&lt;=" &amp; $AH$2)+COUNTIFS(瞬跳!$B:$B,AB50,瞬跳!$C:$C,"&gt;=" &amp; LEFT($AG$2,4)&amp; MID($AG$2,6,1) &amp; RIGHT($AG$2,3),瞬跳!$C:$C,"&lt;=" &amp; LEFT($AH$2,4)&amp; MID($AH$2,6,1) &amp; RIGHT($AH$2,3))</f>
        <v>0</v>
      </c>
      <c r="AD50" s="907">
        <f>COUNTIFS(瞬跳!$B:$B,AB50,瞬跳!$C:$C,"&gt;=" &amp; $AG$3,瞬跳!$C:$C,"&lt;=" &amp; $AH$3)+COUNTIFS(瞬跳!$B:$B,AB50,瞬跳!$C:$C,"&gt;=" &amp; LEFT($AG$3,4)&amp; MID($AG$3,6,1) &amp; RIGHT($AG$3,3),瞬跳!$C:$C,"&lt;=" &amp; LEFT($AH$3,4)&amp; MID($AH$3,6,1) &amp; RIGHT($AH$3,3))</f>
        <v>0</v>
      </c>
      <c r="AG50"/>
      <c r="AH50"/>
    </row>
    <row r="51" spans="1:34">
      <c r="A51" s="908" t="s">
        <v>471</v>
      </c>
      <c r="B51" s="906">
        <f>COUNTIFS(瞬跳!$B:$B,A51,瞬跳!$C:$C,"&gt;=" &amp; $AG$2,瞬跳!$C:$C,"&lt;=" &amp; $AH$2)+COUNTIFS(瞬跳!$B:$B,A51,瞬跳!$C:$C,"&gt;=" &amp; LEFT($AG$2,4)&amp; MID($AG$2,6,1) &amp; RIGHT($AG$2,3),瞬跳!$C:$C,"&lt;=" &amp; LEFT($AH$2,4)&amp; MID($AH$2,6,1) &amp; RIGHT($AH$2,3))</f>
        <v>0</v>
      </c>
      <c r="C51" s="907">
        <f>COUNTIFS(瞬跳!$B:$B,A51,瞬跳!$C:$C,"&gt;=" &amp; $AG$3,瞬跳!$C:$C,"&lt;=" &amp; $AH$3)+COUNTIFS(瞬跳!$B:$B,A51,瞬跳!$C:$C,"&gt;=" &amp; LEFT($AG$3,4)&amp; MID($AG$3,6,1) &amp; RIGHT($AG$3,3),瞬跳!$C:$C,"&lt;=" &amp; LEFT($AH$3,4)&amp; MID($AH$3,6,1) &amp; RIGHT($AH$3,3))</f>
        <v>1</v>
      </c>
      <c r="D51" s="910" t="s">
        <v>501</v>
      </c>
      <c r="E51" s="906">
        <f>COUNTIFS(瞬跳!$B:$B,D51,瞬跳!$C:$C,"&gt;=" &amp; $AG$2,瞬跳!$C:$C,"&lt;=" &amp; $AH$2)+COUNTIFS(瞬跳!$B:$B,D51,瞬跳!$C:$C,"&gt;=" &amp; LEFT($AG$2,4)&amp; MID($AG$2,6,1) &amp; RIGHT($AG$2,3),瞬跳!$C:$C,"&lt;=" &amp; LEFT($AH$2,4)&amp; MID($AH$2,6,1) &amp; RIGHT($AH$2,3))</f>
        <v>0</v>
      </c>
      <c r="F51" s="907">
        <f>COUNTIFS(瞬跳!$B:$B,D51,瞬跳!$C:$C,"&gt;=" &amp; $AG$3,瞬跳!$C:$C,"&lt;=" &amp; $AH$3)+COUNTIFS(瞬跳!$B:$B,D51,瞬跳!$C:$C,"&gt;=" &amp; LEFT($AG$3,4)&amp; MID($AG$3,6,1) &amp; RIGHT($AG$3,3),瞬跳!$C:$C,"&lt;=" &amp; LEFT($AH$3,4)&amp; MID($AH$3,6,1) &amp; RIGHT($AH$3,3))</f>
        <v>0</v>
      </c>
      <c r="G51" s="912"/>
      <c r="H51" s="906"/>
      <c r="I51" s="907"/>
      <c r="J51" s="911" t="s">
        <v>962</v>
      </c>
      <c r="K51" s="906">
        <f>COUNTIFS(瞬跳!$B:$B,J51,瞬跳!$C:$C,"&gt;=" &amp; $AG$2,瞬跳!$C:$C,"&lt;=" &amp; $AH$2)+COUNTIFS(瞬跳!$B:$B,J51,瞬跳!$C:$C,"&gt;=" &amp; LEFT($AG$2,4)&amp; MID($AG$2,6,1) &amp; RIGHT($AG$2,3),瞬跳!$C:$C,"&lt;=" &amp; LEFT($AH$2,4)&amp; MID($AH$2,6,1) &amp; RIGHT($AH$2,3))</f>
        <v>1</v>
      </c>
      <c r="L51" s="907">
        <f>COUNTIFS(瞬跳!$B:$B,J51,瞬跳!$C:$C,"&gt;=" &amp; $AG$3,瞬跳!$C:$C,"&lt;=" &amp; $AH$3)+COUNTIFS(瞬跳!$B:$B,J51,瞬跳!$C:$C,"&gt;=" &amp; LEFT($AG$3,4)&amp; MID($AG$3,6,1) &amp; RIGHT($AG$3,3),瞬跳!$C:$C,"&lt;=" &amp; LEFT($AH$3,4)&amp; MID($AH$3,6,1) &amp; RIGHT($AH$3,3))</f>
        <v>2</v>
      </c>
      <c r="M51" s="936" t="s">
        <v>3526</v>
      </c>
      <c r="N51" s="906">
        <f>COUNTIFS(瞬跳!$B:$B,M51,瞬跳!$C:$C,"&gt;=" &amp; $AG$2,瞬跳!$C:$C,"&lt;=" &amp; $AH$2)+COUNTIFS(瞬跳!$B:$B,M51,瞬跳!$C:$C,"&gt;=" &amp; LEFT($AG$2,4)&amp; MID($AG$2,6,1) &amp; RIGHT($AG$2,3),瞬跳!$C:$C,"&lt;=" &amp; LEFT($AH$2,4)&amp; MID($AH$2,6,1) &amp; RIGHT($AH$2,3))</f>
        <v>0</v>
      </c>
      <c r="O51" s="907">
        <f>COUNTIFS(瞬跳!$B:$B,M51,瞬跳!$C:$C,"&gt;=" &amp; $AG$3,瞬跳!$C:$C,"&lt;=" &amp; $AH$3)+COUNTIFS(瞬跳!$B:$B,M51,瞬跳!$C:$C,"&gt;=" &amp; LEFT($AG$3,4)&amp; MID($AG$3,6,1) &amp; RIGHT($AG$3,3),瞬跳!$C:$C,"&lt;=" &amp; LEFT($AH$3,4)&amp; MID($AH$3,6,1) &amp; RIGHT($AH$3,3))</f>
        <v>0</v>
      </c>
      <c r="P51" s="908" t="s">
        <v>854</v>
      </c>
      <c r="Q51" s="906">
        <f>COUNTIFS(瞬跳!$B:$B,P51,瞬跳!$C:$C,"&gt;=" &amp; $AG$2,瞬跳!$C:$C,"&lt;=" &amp; $AH$2)+COUNTIFS(瞬跳!$B:$B,P51,瞬跳!$C:$C,"&gt;=" &amp; LEFT($AG$2,4)&amp; MID($AG$2,6,1) &amp; RIGHT($AG$2,3),瞬跳!$C:$C,"&lt;=" &amp; LEFT($AH$2,4)&amp; MID($AH$2,6,1) &amp; RIGHT($AH$2,3))</f>
        <v>0</v>
      </c>
      <c r="R51" s="907">
        <f>COUNTIFS(瞬跳!$B:$B,P51,瞬跳!$C:$C,"&gt;=" &amp; $AG$3,瞬跳!$C:$C,"&lt;=" &amp; $AH$3)+COUNTIFS(瞬跳!$B:$B,P51,瞬跳!$C:$C,"&gt;=" &amp; LEFT($AG$3,4)&amp; MID($AG$3,6,1) &amp; RIGHT($AG$3,3),瞬跳!$C:$C,"&lt;=" &amp; LEFT($AH$3,4)&amp; MID($AH$3,6,1) &amp; RIGHT($AH$3,3))</f>
        <v>0</v>
      </c>
      <c r="S51" s="908" t="s">
        <v>399</v>
      </c>
      <c r="T51" s="906">
        <f>COUNTIFS(瞬跳!$B:$B,S51,瞬跳!$C:$C,"&gt;=" &amp; $AG$2,瞬跳!$C:$C,"&lt;=" &amp; $AH$2)+COUNTIFS(瞬跳!$B:$B,S51,瞬跳!$C:$C,"&gt;=" &amp; LEFT($AG$2,4)&amp; MID($AG$2,6,1) &amp; RIGHT($AG$2,3),瞬跳!$C:$C,"&lt;=" &amp; LEFT($AH$2,4)&amp; MID($AH$2,6,1) &amp; RIGHT($AH$2,3))</f>
        <v>0</v>
      </c>
      <c r="U51" s="907">
        <f>COUNTIFS(瞬跳!$B:$B,S51,瞬跳!$C:$C,"&gt;=" &amp; $AG$3,瞬跳!$C:$C,"&lt;=" &amp; $AH$3)+COUNTIFS(瞬跳!$B:$B,S51,瞬跳!$C:$C,"&gt;=" &amp; LEFT($AG$3,4)&amp; MID($AG$3,6,1) &amp; RIGHT($AG$3,3),瞬跳!$C:$C,"&lt;=" &amp; LEFT($AH$3,4)&amp; MID($AH$3,6,1) &amp; RIGHT($AH$3,3))</f>
        <v>0</v>
      </c>
      <c r="V51" s="910" t="s">
        <v>891</v>
      </c>
      <c r="W51" s="906">
        <f>COUNTIFS(瞬跳!$B:$B,V51,瞬跳!$C:$C,"&gt;=" &amp; $AG$2,瞬跳!$C:$C,"&lt;=" &amp; $AH$2)+COUNTIFS(瞬跳!$B:$B,V51,瞬跳!$C:$C,"&gt;=" &amp; LEFT($AG$2,4)&amp; MID($AG$2,6,1) &amp; RIGHT($AG$2,3),瞬跳!$C:$C,"&lt;=" &amp; LEFT($AH$2,4)&amp; MID($AH$2,6,1) &amp; RIGHT($AH$2,3))</f>
        <v>0</v>
      </c>
      <c r="X51" s="907">
        <f>COUNTIFS(瞬跳!$B:$B,V51,瞬跳!$C:$C,"&gt;=" &amp; $AG$3,瞬跳!$C:$C,"&lt;=" &amp; $AH$3)+COUNTIFS(瞬跳!$B:$B,V51,瞬跳!$C:$C,"&gt;=" &amp; LEFT($AG$3,4)&amp; MID($AG$3,6,1) &amp; RIGHT($AG$3,3),瞬跳!$C:$C,"&lt;=" &amp; LEFT($AH$3,4)&amp; MID($AH$3,6,1) &amp; RIGHT($AH$3,3))</f>
        <v>0</v>
      </c>
      <c r="Y51" s="912"/>
      <c r="Z51" s="906"/>
      <c r="AA51" s="907"/>
      <c r="AB51" s="910" t="s">
        <v>298</v>
      </c>
      <c r="AC51" s="906">
        <f>COUNTIFS(瞬跳!$B:$B,AB51,瞬跳!$C:$C,"&gt;=" &amp; $AG$2,瞬跳!$C:$C,"&lt;=" &amp; $AH$2)+COUNTIFS(瞬跳!$B:$B,AB51,瞬跳!$C:$C,"&gt;=" &amp; LEFT($AG$2,4)&amp; MID($AG$2,6,1) &amp; RIGHT($AG$2,3),瞬跳!$C:$C,"&lt;=" &amp; LEFT($AH$2,4)&amp; MID($AH$2,6,1) &amp; RIGHT($AH$2,3))</f>
        <v>0</v>
      </c>
      <c r="AD51" s="907">
        <f>COUNTIFS(瞬跳!$B:$B,AB51,瞬跳!$C:$C,"&gt;=" &amp; $AG$3,瞬跳!$C:$C,"&lt;=" &amp; $AH$3)+COUNTIFS(瞬跳!$B:$B,AB51,瞬跳!$C:$C,"&gt;=" &amp; LEFT($AG$3,4)&amp; MID($AG$3,6,1) &amp; RIGHT($AG$3,3),瞬跳!$C:$C,"&lt;=" &amp; LEFT($AH$3,4)&amp; MID($AH$3,6,1) &amp; RIGHT($AH$3,3))</f>
        <v>0</v>
      </c>
      <c r="AG51"/>
      <c r="AH51"/>
    </row>
    <row r="52" spans="1:34">
      <c r="A52" s="908" t="s">
        <v>382</v>
      </c>
      <c r="B52" s="906">
        <f>COUNTIFS(瞬跳!$B:$B,A52,瞬跳!$C:$C,"&gt;=" &amp; $AG$2,瞬跳!$C:$C,"&lt;=" &amp; $AH$2)+COUNTIFS(瞬跳!$B:$B,A52,瞬跳!$C:$C,"&gt;=" &amp; LEFT($AG$2,4)&amp; MID($AG$2,6,1) &amp; RIGHT($AG$2,3),瞬跳!$C:$C,"&lt;=" &amp; LEFT($AH$2,4)&amp; MID($AH$2,6,1) &amp; RIGHT($AH$2,3))</f>
        <v>0</v>
      </c>
      <c r="C52" s="907">
        <f>COUNTIFS(瞬跳!$B:$B,A52,瞬跳!$C:$C,"&gt;=" &amp; $AG$3,瞬跳!$C:$C,"&lt;=" &amp; $AH$3)+COUNTIFS(瞬跳!$B:$B,A52,瞬跳!$C:$C,"&gt;=" &amp; LEFT($AG$3,4)&amp; MID($AG$3,6,1) &amp; RIGHT($AG$3,3),瞬跳!$C:$C,"&lt;=" &amp; LEFT($AH$3,4)&amp; MID($AH$3,6,1) &amp; RIGHT($AH$3,3))</f>
        <v>2</v>
      </c>
      <c r="D52" s="913"/>
      <c r="E52" s="906"/>
      <c r="F52" s="907"/>
      <c r="G52" s="912"/>
      <c r="H52" s="906"/>
      <c r="I52" s="907"/>
      <c r="J52" s="911" t="s">
        <v>887</v>
      </c>
      <c r="K52" s="906">
        <f>COUNTIFS(瞬跳!$B:$B,J52,瞬跳!$C:$C,"&gt;=" &amp; $AG$2,瞬跳!$C:$C,"&lt;=" &amp; $AH$2)+COUNTIFS(瞬跳!$B:$B,J52,瞬跳!$C:$C,"&gt;=" &amp; LEFT($AG$2,4)&amp; MID($AG$2,6,1) &amp; RIGHT($AG$2,3),瞬跳!$C:$C,"&lt;=" &amp; LEFT($AH$2,4)&amp; MID($AH$2,6,1) &amp; RIGHT($AH$2,3))</f>
        <v>0</v>
      </c>
      <c r="L52" s="907">
        <f>COUNTIFS(瞬跳!$B:$B,J52,瞬跳!$C:$C,"&gt;=" &amp; $AG$3,瞬跳!$C:$C,"&lt;=" &amp; $AH$3)+COUNTIFS(瞬跳!$B:$B,J52,瞬跳!$C:$C,"&gt;=" &amp; LEFT($AG$3,4)&amp; MID($AG$3,6,1) &amp; RIGHT($AG$3,3),瞬跳!$C:$C,"&lt;=" &amp; LEFT($AH$3,4)&amp; MID($AH$3,6,1) &amp; RIGHT($AH$3,3))</f>
        <v>0</v>
      </c>
      <c r="M52" s="936" t="s">
        <v>1047</v>
      </c>
      <c r="N52" s="906">
        <f>COUNTIFS(瞬跳!$B:$B,M52,瞬跳!$C:$C,"&gt;=" &amp; $AG$2,瞬跳!$C:$C,"&lt;=" &amp; $AH$2)+COUNTIFS(瞬跳!$B:$B,M52,瞬跳!$C:$C,"&gt;=" &amp; LEFT($AG$2,4)&amp; MID($AG$2,6,1) &amp; RIGHT($AG$2,3),瞬跳!$C:$C,"&lt;=" &amp; LEFT($AH$2,4)&amp; MID($AH$2,6,1) &amp; RIGHT($AH$2,3))</f>
        <v>0</v>
      </c>
      <c r="O52" s="907">
        <f>COUNTIFS(瞬跳!$B:$B,M52,瞬跳!$C:$C,"&gt;=" &amp; $AG$3,瞬跳!$C:$C,"&lt;=" &amp; $AH$3)+COUNTIFS(瞬跳!$B:$B,M52,瞬跳!$C:$C,"&gt;=" &amp; LEFT($AG$3,4)&amp; MID($AG$3,6,1) &amp; RIGHT($AG$3,3),瞬跳!$C:$C,"&lt;=" &amp; LEFT($AH$3,4)&amp; MID($AH$3,6,1) &amp; RIGHT($AH$3,3))</f>
        <v>0</v>
      </c>
      <c r="P52" s="910" t="s">
        <v>1409</v>
      </c>
      <c r="Q52" s="906">
        <f>COUNTIFS(瞬跳!$B:$B,P52,瞬跳!$C:$C,"&gt;=" &amp; $AG$2,瞬跳!$C:$C,"&lt;=" &amp; $AH$2)+COUNTIFS(瞬跳!$B:$B,P52,瞬跳!$C:$C,"&gt;=" &amp; LEFT($AG$2,4)&amp; MID($AG$2,6,1) &amp; RIGHT($AG$2,3),瞬跳!$C:$C,"&lt;=" &amp; LEFT($AH$2,4)&amp; MID($AH$2,6,1) &amp; RIGHT($AH$2,3))</f>
        <v>0</v>
      </c>
      <c r="R52" s="907">
        <f>COUNTIFS(瞬跳!$B:$B,P52,瞬跳!$C:$C,"&gt;=" &amp; $AG$3,瞬跳!$C:$C,"&lt;=" &amp; $AH$3)+COUNTIFS(瞬跳!$B:$B,P52,瞬跳!$C:$C,"&gt;=" &amp; LEFT($AG$3,4)&amp; MID($AG$3,6,1) &amp; RIGHT($AG$3,3),瞬跳!$C:$C,"&lt;=" &amp; LEFT($AH$3,4)&amp; MID($AH$3,6,1) &amp; RIGHT($AH$3,3))</f>
        <v>0</v>
      </c>
      <c r="S52" s="908" t="s">
        <v>830</v>
      </c>
      <c r="T52" s="906">
        <f>COUNTIFS(瞬跳!$B:$B,S52,瞬跳!$C:$C,"&gt;=" &amp; $AG$2,瞬跳!$C:$C,"&lt;=" &amp; $AH$2)+COUNTIFS(瞬跳!$B:$B,S52,瞬跳!$C:$C,"&gt;=" &amp; LEFT($AG$2,4)&amp; MID($AG$2,6,1) &amp; RIGHT($AG$2,3),瞬跳!$C:$C,"&lt;=" &amp; LEFT($AH$2,4)&amp; MID($AH$2,6,1) &amp; RIGHT($AH$2,3))</f>
        <v>0</v>
      </c>
      <c r="U52" s="907">
        <f>COUNTIFS(瞬跳!$B:$B,S52,瞬跳!$C:$C,"&gt;=" &amp; $AG$3,瞬跳!$C:$C,"&lt;=" &amp; $AH$3)+COUNTIFS(瞬跳!$B:$B,S52,瞬跳!$C:$C,"&gt;=" &amp; LEFT($AG$3,4)&amp; MID($AG$3,6,1) &amp; RIGHT($AG$3,3),瞬跳!$C:$C,"&lt;=" &amp; LEFT($AH$3,4)&amp; MID($AH$3,6,1) &amp; RIGHT($AH$3,3))</f>
        <v>0</v>
      </c>
      <c r="V52" s="910" t="s">
        <v>892</v>
      </c>
      <c r="W52" s="906">
        <f>COUNTIFS(瞬跳!$B:$B,V52,瞬跳!$C:$C,"&gt;=" &amp; $AG$2,瞬跳!$C:$C,"&lt;=" &amp; $AH$2)+COUNTIFS(瞬跳!$B:$B,V52,瞬跳!$C:$C,"&gt;=" &amp; LEFT($AG$2,4)&amp; MID($AG$2,6,1) &amp; RIGHT($AG$2,3),瞬跳!$C:$C,"&lt;=" &amp; LEFT($AH$2,4)&amp; MID($AH$2,6,1) &amp; RIGHT($AH$2,3))</f>
        <v>0</v>
      </c>
      <c r="X52" s="907">
        <f>COUNTIFS(瞬跳!$B:$B,V52,瞬跳!$C:$C,"&gt;=" &amp; $AG$3,瞬跳!$C:$C,"&lt;=" &amp; $AH$3)+COUNTIFS(瞬跳!$B:$B,V52,瞬跳!$C:$C,"&gt;=" &amp; LEFT($AG$3,4)&amp; MID($AG$3,6,1) &amp; RIGHT($AG$3,3),瞬跳!$C:$C,"&lt;=" &amp; LEFT($AH$3,4)&amp; MID($AH$3,6,1) &amp; RIGHT($AH$3,3))</f>
        <v>0</v>
      </c>
      <c r="Y52" s="912"/>
      <c r="Z52" s="906"/>
      <c r="AA52" s="907"/>
      <c r="AB52" s="908" t="s">
        <v>300</v>
      </c>
      <c r="AC52" s="906">
        <f>COUNTIFS(瞬跳!$B:$B,AB52,瞬跳!$C:$C,"&gt;=" &amp; $AG$2,瞬跳!$C:$C,"&lt;=" &amp; $AH$2)+COUNTIFS(瞬跳!$B:$B,AB52,瞬跳!$C:$C,"&gt;=" &amp; LEFT($AG$2,4)&amp; MID($AG$2,6,1) &amp; RIGHT($AG$2,3),瞬跳!$C:$C,"&lt;=" &amp; LEFT($AH$2,4)&amp; MID($AH$2,6,1) &amp; RIGHT($AH$2,3))</f>
        <v>1</v>
      </c>
      <c r="AD52" s="907">
        <f>COUNTIFS(瞬跳!$B:$B,AB52,瞬跳!$C:$C,"&gt;=" &amp; $AG$3,瞬跳!$C:$C,"&lt;=" &amp; $AH$3)+COUNTIFS(瞬跳!$B:$B,AB52,瞬跳!$C:$C,"&gt;=" &amp; LEFT($AG$3,4)&amp; MID($AG$3,6,1) &amp; RIGHT($AG$3,3),瞬跳!$C:$C,"&lt;=" &amp; LEFT($AH$3,4)&amp; MID($AH$3,6,1) &amp; RIGHT($AH$3,3))</f>
        <v>1</v>
      </c>
      <c r="AG52"/>
      <c r="AH52"/>
    </row>
    <row r="53" spans="1:34">
      <c r="A53" s="908" t="s">
        <v>384</v>
      </c>
      <c r="B53" s="906">
        <f>COUNTIFS(瞬跳!$B:$B,A53,瞬跳!$C:$C,"&gt;=" &amp; $AG$2,瞬跳!$C:$C,"&lt;=" &amp; $AH$2)+COUNTIFS(瞬跳!$B:$B,A53,瞬跳!$C:$C,"&gt;=" &amp; LEFT($AG$2,4)&amp; MID($AG$2,6,1) &amp; RIGHT($AG$2,3),瞬跳!$C:$C,"&lt;=" &amp; LEFT($AH$2,4)&amp; MID($AH$2,6,1) &amp; RIGHT($AH$2,3))</f>
        <v>0</v>
      </c>
      <c r="C53" s="907">
        <f>COUNTIFS(瞬跳!$B:$B,A53,瞬跳!$C:$C,"&gt;=" &amp; $AG$3,瞬跳!$C:$C,"&lt;=" &amp; $AH$3)+COUNTIFS(瞬跳!$B:$B,A53,瞬跳!$C:$C,"&gt;=" &amp; LEFT($AG$3,4)&amp; MID($AG$3,6,1) &amp; RIGHT($AG$3,3),瞬跳!$C:$C,"&lt;=" &amp; LEFT($AH$3,4)&amp; MID($AH$3,6,1) &amp; RIGHT($AH$3,3))</f>
        <v>0</v>
      </c>
      <c r="D53" s="913"/>
      <c r="E53" s="906"/>
      <c r="F53" s="907"/>
      <c r="G53" s="912"/>
      <c r="H53" s="906"/>
      <c r="I53" s="907"/>
      <c r="J53" s="911" t="s">
        <v>888</v>
      </c>
      <c r="K53" s="906">
        <f>COUNTIFS(瞬跳!$B:$B,J53,瞬跳!$C:$C,"&gt;=" &amp; $AG$2,瞬跳!$C:$C,"&lt;=" &amp; $AH$2)+COUNTIFS(瞬跳!$B:$B,J53,瞬跳!$C:$C,"&gt;=" &amp; LEFT($AG$2,4)&amp; MID($AG$2,6,1) &amp; RIGHT($AG$2,3),瞬跳!$C:$C,"&lt;=" &amp; LEFT($AH$2,4)&amp; MID($AH$2,6,1) &amp; RIGHT($AH$2,3))</f>
        <v>0</v>
      </c>
      <c r="L53" s="907">
        <f>COUNTIFS(瞬跳!$B:$B,J53,瞬跳!$C:$C,"&gt;=" &amp; $AG$3,瞬跳!$C:$C,"&lt;=" &amp; $AH$3)+COUNTIFS(瞬跳!$B:$B,J53,瞬跳!$C:$C,"&gt;=" &amp; LEFT($AG$3,4)&amp; MID($AG$3,6,1) &amp; RIGHT($AG$3,3),瞬跳!$C:$C,"&lt;=" &amp; LEFT($AH$3,4)&amp; MID($AH$3,6,1) &amp; RIGHT($AH$3,3))</f>
        <v>1</v>
      </c>
      <c r="M53" s="936" t="s">
        <v>1048</v>
      </c>
      <c r="N53" s="906">
        <f>COUNTIFS(瞬跳!$B:$B,M53,瞬跳!$C:$C,"&gt;=" &amp; $AG$2,瞬跳!$C:$C,"&lt;=" &amp; $AH$2)+COUNTIFS(瞬跳!$B:$B,M53,瞬跳!$C:$C,"&gt;=" &amp; LEFT($AG$2,4)&amp; MID($AG$2,6,1) &amp; RIGHT($AG$2,3),瞬跳!$C:$C,"&lt;=" &amp; LEFT($AH$2,4)&amp; MID($AH$2,6,1) &amp; RIGHT($AH$2,3))</f>
        <v>0</v>
      </c>
      <c r="O53" s="907">
        <f>COUNTIFS(瞬跳!$B:$B,M53,瞬跳!$C:$C,"&gt;=" &amp; $AG$3,瞬跳!$C:$C,"&lt;=" &amp; $AH$3)+COUNTIFS(瞬跳!$B:$B,M53,瞬跳!$C:$C,"&gt;=" &amp; LEFT($AG$3,4)&amp; MID($AG$3,6,1) &amp; RIGHT($AG$3,3),瞬跳!$C:$C,"&lt;=" &amp; LEFT($AH$3,4)&amp; MID($AH$3,6,1) &amp; RIGHT($AH$3,3))</f>
        <v>0</v>
      </c>
      <c r="P53" s="910" t="s">
        <v>1410</v>
      </c>
      <c r="Q53" s="906">
        <f>COUNTIFS(瞬跳!$B:$B,P53,瞬跳!$C:$C,"&gt;=" &amp; $AG$2,瞬跳!$C:$C,"&lt;=" &amp; $AH$2)+COUNTIFS(瞬跳!$B:$B,P53,瞬跳!$C:$C,"&gt;=" &amp; LEFT($AG$2,4)&amp; MID($AG$2,6,1) &amp; RIGHT($AG$2,3),瞬跳!$C:$C,"&lt;=" &amp; LEFT($AH$2,4)&amp; MID($AH$2,6,1) &amp; RIGHT($AH$2,3))</f>
        <v>0</v>
      </c>
      <c r="R53" s="907">
        <f>COUNTIFS(瞬跳!$B:$B,P53,瞬跳!$C:$C,"&gt;=" &amp; $AG$3,瞬跳!$C:$C,"&lt;=" &amp; $AH$3)+COUNTIFS(瞬跳!$B:$B,P53,瞬跳!$C:$C,"&gt;=" &amp; LEFT($AG$3,4)&amp; MID($AG$3,6,1) &amp; RIGHT($AG$3,3),瞬跳!$C:$C,"&lt;=" &amp; LEFT($AH$3,4)&amp; MID($AH$3,6,1) &amp; RIGHT($AH$3,3))</f>
        <v>0</v>
      </c>
      <c r="S53" s="908" t="s">
        <v>11</v>
      </c>
      <c r="T53" s="906">
        <f>COUNTIFS(瞬跳!$B:$B,S53,瞬跳!$C:$C,"&gt;=" &amp; $AG$2,瞬跳!$C:$C,"&lt;=" &amp; $AH$2)+COUNTIFS(瞬跳!$B:$B,S53,瞬跳!$C:$C,"&gt;=" &amp; LEFT($AG$2,4)&amp; MID($AG$2,6,1) &amp; RIGHT($AG$2,3),瞬跳!$C:$C,"&lt;=" &amp; LEFT($AH$2,4)&amp; MID($AH$2,6,1) &amp; RIGHT($AH$2,3))</f>
        <v>1</v>
      </c>
      <c r="U53" s="907">
        <f>COUNTIFS(瞬跳!$B:$B,S53,瞬跳!$C:$C,"&gt;=" &amp; $AG$3,瞬跳!$C:$C,"&lt;=" &amp; $AH$3)+COUNTIFS(瞬跳!$B:$B,S53,瞬跳!$C:$C,"&gt;=" &amp; LEFT($AG$3,4)&amp; MID($AG$3,6,1) &amp; RIGHT($AG$3,3),瞬跳!$C:$C,"&lt;=" &amp; LEFT($AH$3,4)&amp; MID($AH$3,6,1) &amp; RIGHT($AH$3,3))</f>
        <v>1</v>
      </c>
      <c r="V53" s="910" t="s">
        <v>1411</v>
      </c>
      <c r="W53" s="906">
        <f>COUNTIFS(瞬跳!$B:$B,V53,瞬跳!$C:$C,"&gt;=" &amp; $AG$2,瞬跳!$C:$C,"&lt;=" &amp; $AH$2)+COUNTIFS(瞬跳!$B:$B,V53,瞬跳!$C:$C,"&gt;=" &amp; LEFT($AG$2,4)&amp; MID($AG$2,6,1) &amp; RIGHT($AG$2,3),瞬跳!$C:$C,"&lt;=" &amp; LEFT($AH$2,4)&amp; MID($AH$2,6,1) &amp; RIGHT($AH$2,3))</f>
        <v>0</v>
      </c>
      <c r="X53" s="907">
        <f>COUNTIFS(瞬跳!$B:$B,V53,瞬跳!$C:$C,"&gt;=" &amp; $AG$3,瞬跳!$C:$C,"&lt;=" &amp; $AH$3)+COUNTIFS(瞬跳!$B:$B,V53,瞬跳!$C:$C,"&gt;=" &amp; LEFT($AG$3,4)&amp; MID($AG$3,6,1) &amp; RIGHT($AG$3,3),瞬跳!$C:$C,"&lt;=" &amp; LEFT($AH$3,4)&amp; MID($AH$3,6,1) &amp; RIGHT($AH$3,3))</f>
        <v>1</v>
      </c>
      <c r="Y53" s="912"/>
      <c r="Z53" s="906"/>
      <c r="AA53" s="907"/>
      <c r="AB53" s="908" t="s">
        <v>1526</v>
      </c>
      <c r="AC53" s="906">
        <f>COUNTIFS(瞬跳!$B:$B,AB53,瞬跳!$C:$C,"&gt;=" &amp; $AG$2,瞬跳!$C:$C,"&lt;=" &amp; $AH$2)+COUNTIFS(瞬跳!$B:$B,AB53,瞬跳!$C:$C,"&gt;=" &amp; LEFT($AG$2,4)&amp; MID($AG$2,6,1) &amp; RIGHT($AG$2,3),瞬跳!$C:$C,"&lt;=" &amp; LEFT($AH$2,4)&amp; MID($AH$2,6,1) &amp; RIGHT($AH$2,3))</f>
        <v>0</v>
      </c>
      <c r="AD53" s="907">
        <f>COUNTIFS(瞬跳!$B:$B,AB53,瞬跳!$C:$C,"&gt;=" &amp; $AG$3,瞬跳!$C:$C,"&lt;=" &amp; $AH$3)+COUNTIFS(瞬跳!$B:$B,AB53,瞬跳!$C:$C,"&gt;=" &amp; LEFT($AG$3,4)&amp; MID($AG$3,6,1) &amp; RIGHT($AG$3,3),瞬跳!$C:$C,"&lt;=" &amp; LEFT($AH$3,4)&amp; MID($AH$3,6,1) &amp; RIGHT($AH$3,3))</f>
        <v>0</v>
      </c>
      <c r="AG53"/>
      <c r="AH53"/>
    </row>
    <row r="54" spans="1:34">
      <c r="A54" s="908" t="s">
        <v>385</v>
      </c>
      <c r="B54" s="906">
        <f>COUNTIFS(瞬跳!$B:$B,A54,瞬跳!$C:$C,"&gt;=" &amp; $AG$2,瞬跳!$C:$C,"&lt;=" &amp; $AH$2)+COUNTIFS(瞬跳!$B:$B,A54,瞬跳!$C:$C,"&gt;=" &amp; LEFT($AG$2,4)&amp; MID($AG$2,6,1) &amp; RIGHT($AG$2,3),瞬跳!$C:$C,"&lt;=" &amp; LEFT($AH$2,4)&amp; MID($AH$2,6,1) &amp; RIGHT($AH$2,3))</f>
        <v>0</v>
      </c>
      <c r="C54" s="907">
        <f>COUNTIFS(瞬跳!$B:$B,A54,瞬跳!$C:$C,"&gt;=" &amp; $AG$3,瞬跳!$C:$C,"&lt;=" &amp; $AH$3)+COUNTIFS(瞬跳!$B:$B,A54,瞬跳!$C:$C,"&gt;=" &amp; LEFT($AG$3,4)&amp; MID($AG$3,6,1) &amp; RIGHT($AG$3,3),瞬跳!$C:$C,"&lt;=" &amp; LEFT($AH$3,4)&amp; MID($AH$3,6,1) &amp; RIGHT($AH$3,3))</f>
        <v>0</v>
      </c>
      <c r="D54" s="913"/>
      <c r="E54" s="906"/>
      <c r="F54" s="907"/>
      <c r="G54" s="912"/>
      <c r="H54" s="906"/>
      <c r="I54" s="907"/>
      <c r="J54" s="935"/>
      <c r="K54" s="906"/>
      <c r="L54" s="907"/>
      <c r="M54" s="936" t="s">
        <v>1049</v>
      </c>
      <c r="N54" s="906">
        <f>COUNTIFS(瞬跳!$B:$B,M54,瞬跳!$C:$C,"&gt;=" &amp; $AG$2,瞬跳!$C:$C,"&lt;=" &amp; $AH$2)+COUNTIFS(瞬跳!$B:$B,M54,瞬跳!$C:$C,"&gt;=" &amp; LEFT($AG$2,4)&amp; MID($AG$2,6,1) &amp; RIGHT($AG$2,3),瞬跳!$C:$C,"&lt;=" &amp; LEFT($AH$2,4)&amp; MID($AH$2,6,1) &amp; RIGHT($AH$2,3))</f>
        <v>0</v>
      </c>
      <c r="O54" s="907">
        <f>COUNTIFS(瞬跳!$B:$B,M54,瞬跳!$C:$C,"&gt;=" &amp; $AG$3,瞬跳!$C:$C,"&lt;=" &amp; $AH$3)+COUNTIFS(瞬跳!$B:$B,M54,瞬跳!$C:$C,"&gt;=" &amp; LEFT($AG$3,4)&amp; MID($AG$3,6,1) &amp; RIGHT($AG$3,3),瞬跳!$C:$C,"&lt;=" &amp; LEFT($AH$3,4)&amp; MID($AH$3,6,1) &amp; RIGHT($AH$3,3))</f>
        <v>0</v>
      </c>
      <c r="P54" s="913"/>
      <c r="Q54" s="906"/>
      <c r="R54" s="907"/>
      <c r="S54" s="912"/>
      <c r="T54" s="906"/>
      <c r="U54" s="907"/>
      <c r="V54" s="910" t="s">
        <v>1123</v>
      </c>
      <c r="W54" s="906">
        <f>COUNTIFS(瞬跳!$B:$B,V54,瞬跳!$C:$C,"&gt;=" &amp; $AG$2,瞬跳!$C:$C,"&lt;=" &amp; $AH$2)+COUNTIFS(瞬跳!$B:$B,V54,瞬跳!$C:$C,"&gt;=" &amp; LEFT($AG$2,4)&amp; MID($AG$2,6,1) &amp; RIGHT($AG$2,3),瞬跳!$C:$C,"&lt;=" &amp; LEFT($AH$2,4)&amp; MID($AH$2,6,1) &amp; RIGHT($AH$2,3))</f>
        <v>0</v>
      </c>
      <c r="X54" s="907">
        <f>COUNTIFS(瞬跳!$B:$B,V54,瞬跳!$C:$C,"&gt;=" &amp; $AG$3,瞬跳!$C:$C,"&lt;=" &amp; $AH$3)+COUNTIFS(瞬跳!$B:$B,V54,瞬跳!$C:$C,"&gt;=" &amp; LEFT($AG$3,4)&amp; MID($AG$3,6,1) &amp; RIGHT($AG$3,3),瞬跳!$C:$C,"&lt;=" &amp; LEFT($AH$3,4)&amp; MID($AH$3,6,1) &amp; RIGHT($AH$3,3))</f>
        <v>0</v>
      </c>
      <c r="Y54" s="912"/>
      <c r="Z54" s="906"/>
      <c r="AA54" s="907"/>
      <c r="AB54" s="912"/>
      <c r="AC54" s="906"/>
      <c r="AD54" s="907"/>
      <c r="AG54"/>
      <c r="AH54"/>
    </row>
    <row r="55" spans="1:34">
      <c r="A55" s="908" t="s">
        <v>386</v>
      </c>
      <c r="B55" s="906">
        <f>COUNTIFS(瞬跳!$B:$B,A55,瞬跳!$C:$C,"&gt;=" &amp; $AG$2,瞬跳!$C:$C,"&lt;=" &amp; $AH$2)+COUNTIFS(瞬跳!$B:$B,A55,瞬跳!$C:$C,"&gt;=" &amp; LEFT($AG$2,4)&amp; MID($AG$2,6,1) &amp; RIGHT($AG$2,3),瞬跳!$C:$C,"&lt;=" &amp; LEFT($AH$2,4)&amp; MID($AH$2,6,1) &amp; RIGHT($AH$2,3))</f>
        <v>0</v>
      </c>
      <c r="C55" s="907">
        <f>COUNTIFS(瞬跳!$B:$B,A55,瞬跳!$C:$C,"&gt;=" &amp; $AG$3,瞬跳!$C:$C,"&lt;=" &amp; $AH$3)+COUNTIFS(瞬跳!$B:$B,A55,瞬跳!$C:$C,"&gt;=" &amp; LEFT($AG$3,4)&amp; MID($AG$3,6,1) &amp; RIGHT($AG$3,3),瞬跳!$C:$C,"&lt;=" &amp; LEFT($AH$3,4)&amp; MID($AH$3,6,1) &amp; RIGHT($AH$3,3))</f>
        <v>0</v>
      </c>
      <c r="D55" s="913"/>
      <c r="E55" s="906"/>
      <c r="F55" s="907"/>
      <c r="G55" s="912"/>
      <c r="H55" s="906"/>
      <c r="I55" s="907"/>
      <c r="J55" s="935"/>
      <c r="K55" s="906"/>
      <c r="L55" s="907"/>
      <c r="M55" s="936" t="s">
        <v>1050</v>
      </c>
      <c r="N55" s="906">
        <f>COUNTIFS(瞬跳!$B:$B,M55,瞬跳!$C:$C,"&gt;=" &amp; $AG$2,瞬跳!$C:$C,"&lt;=" &amp; $AH$2)+COUNTIFS(瞬跳!$B:$B,M55,瞬跳!$C:$C,"&gt;=" &amp; LEFT($AG$2,4)&amp; MID($AG$2,6,1) &amp; RIGHT($AG$2,3),瞬跳!$C:$C,"&lt;=" &amp; LEFT($AH$2,4)&amp; MID($AH$2,6,1) &amp; RIGHT($AH$2,3))</f>
        <v>0</v>
      </c>
      <c r="O55" s="907">
        <f>COUNTIFS(瞬跳!$B:$B,M55,瞬跳!$C:$C,"&gt;=" &amp; $AG$3,瞬跳!$C:$C,"&lt;=" &amp; $AH$3)+COUNTIFS(瞬跳!$B:$B,M55,瞬跳!$C:$C,"&gt;=" &amp; LEFT($AG$3,4)&amp; MID($AG$3,6,1) &amp; RIGHT($AG$3,3),瞬跳!$C:$C,"&lt;=" &amp; LEFT($AH$3,4)&amp; MID($AH$3,6,1) &amp; RIGHT($AH$3,3))</f>
        <v>0</v>
      </c>
      <c r="P55" s="913"/>
      <c r="Q55" s="906"/>
      <c r="R55" s="907"/>
      <c r="S55" s="912"/>
      <c r="T55" s="906"/>
      <c r="U55" s="907"/>
      <c r="V55" s="910" t="s">
        <v>1124</v>
      </c>
      <c r="W55" s="906">
        <f>COUNTIFS(瞬跳!$B:$B,V55,瞬跳!$C:$C,"&gt;=" &amp; $AG$2,瞬跳!$C:$C,"&lt;=" &amp; $AH$2)+COUNTIFS(瞬跳!$B:$B,V55,瞬跳!$C:$C,"&gt;=" &amp; LEFT($AG$2,4)&amp; MID($AG$2,6,1) &amp; RIGHT($AG$2,3),瞬跳!$C:$C,"&lt;=" &amp; LEFT($AH$2,4)&amp; MID($AH$2,6,1) &amp; RIGHT($AH$2,3))</f>
        <v>0</v>
      </c>
      <c r="X55" s="907">
        <f>COUNTIFS(瞬跳!$B:$B,V55,瞬跳!$C:$C,"&gt;=" &amp; $AG$3,瞬跳!$C:$C,"&lt;=" &amp; $AH$3)+COUNTIFS(瞬跳!$B:$B,V55,瞬跳!$C:$C,"&gt;=" &amp; LEFT($AG$3,4)&amp; MID($AG$3,6,1) &amp; RIGHT($AG$3,3),瞬跳!$C:$C,"&lt;=" &amp; LEFT($AH$3,4)&amp; MID($AH$3,6,1) &amp; RIGHT($AH$3,3))</f>
        <v>0</v>
      </c>
      <c r="Y55" s="912"/>
      <c r="Z55" s="906"/>
      <c r="AA55" s="907"/>
      <c r="AB55" s="912"/>
      <c r="AC55" s="906"/>
      <c r="AD55" s="907"/>
      <c r="AG55"/>
      <c r="AH55"/>
    </row>
    <row r="56" spans="1:34">
      <c r="A56" s="908" t="s">
        <v>387</v>
      </c>
      <c r="B56" s="906">
        <f>COUNTIFS(瞬跳!$B:$B,A56,瞬跳!$C:$C,"&gt;=" &amp; $AG$2,瞬跳!$C:$C,"&lt;=" &amp; $AH$2)+COUNTIFS(瞬跳!$B:$B,A56,瞬跳!$C:$C,"&gt;=" &amp; LEFT($AG$2,4)&amp; MID($AG$2,6,1) &amp; RIGHT($AG$2,3),瞬跳!$C:$C,"&lt;=" &amp; LEFT($AH$2,4)&amp; MID($AH$2,6,1) &amp; RIGHT($AH$2,3))</f>
        <v>0</v>
      </c>
      <c r="C56" s="907">
        <f>COUNTIFS(瞬跳!$B:$B,A56,瞬跳!$C:$C,"&gt;=" &amp; $AG$3,瞬跳!$C:$C,"&lt;=" &amp; $AH$3)+COUNTIFS(瞬跳!$B:$B,A56,瞬跳!$C:$C,"&gt;=" &amp; LEFT($AG$3,4)&amp; MID($AG$3,6,1) &amp; RIGHT($AG$3,3),瞬跳!$C:$C,"&lt;=" &amp; LEFT($AH$3,4)&amp; MID($AH$3,6,1) &amp; RIGHT($AH$3,3))</f>
        <v>0</v>
      </c>
      <c r="D56" s="913"/>
      <c r="E56" s="906"/>
      <c r="F56" s="907"/>
      <c r="G56" s="912"/>
      <c r="H56" s="906"/>
      <c r="I56" s="907"/>
      <c r="J56" s="935"/>
      <c r="K56" s="906"/>
      <c r="L56" s="907"/>
      <c r="M56" s="936" t="s">
        <v>590</v>
      </c>
      <c r="N56" s="906">
        <f>COUNTIFS(瞬跳!$B:$B,M56,瞬跳!$C:$C,"&gt;=" &amp; $AG$2,瞬跳!$C:$C,"&lt;=" &amp; $AH$2)+COUNTIFS(瞬跳!$B:$B,M56,瞬跳!$C:$C,"&gt;=" &amp; LEFT($AG$2,4)&amp; MID($AG$2,6,1) &amp; RIGHT($AG$2,3),瞬跳!$C:$C,"&lt;=" &amp; LEFT($AH$2,4)&amp; MID($AH$2,6,1) &amp; RIGHT($AH$2,3))</f>
        <v>0</v>
      </c>
      <c r="O56" s="907">
        <f>COUNTIFS(瞬跳!$B:$B,M56,瞬跳!$C:$C,"&gt;=" &amp; $AG$3,瞬跳!$C:$C,"&lt;=" &amp; $AH$3)+COUNTIFS(瞬跳!$B:$B,M56,瞬跳!$C:$C,"&gt;=" &amp; LEFT($AG$3,4)&amp; MID($AG$3,6,1) &amp; RIGHT($AG$3,3),瞬跳!$C:$C,"&lt;=" &amp; LEFT($AH$3,4)&amp; MID($AH$3,6,1) &amp; RIGHT($AH$3,3))</f>
        <v>0</v>
      </c>
      <c r="P56" s="913"/>
      <c r="Q56" s="906"/>
      <c r="R56" s="907"/>
      <c r="S56" s="912"/>
      <c r="T56" s="906"/>
      <c r="U56" s="907"/>
      <c r="V56" s="910" t="s">
        <v>1125</v>
      </c>
      <c r="W56" s="906">
        <f>COUNTIFS(瞬跳!$B:$B,V56,瞬跳!$C:$C,"&gt;=" &amp; $AG$2,瞬跳!$C:$C,"&lt;=" &amp; $AH$2)+COUNTIFS(瞬跳!$B:$B,V56,瞬跳!$C:$C,"&gt;=" &amp; LEFT($AG$2,4)&amp; MID($AG$2,6,1) &amp; RIGHT($AG$2,3),瞬跳!$C:$C,"&lt;=" &amp; LEFT($AH$2,4)&amp; MID($AH$2,6,1) &amp; RIGHT($AH$2,3))</f>
        <v>0</v>
      </c>
      <c r="X56" s="907">
        <f>COUNTIFS(瞬跳!$B:$B,V56,瞬跳!$C:$C,"&gt;=" &amp; $AG$3,瞬跳!$C:$C,"&lt;=" &amp; $AH$3)+COUNTIFS(瞬跳!$B:$B,V56,瞬跳!$C:$C,"&gt;=" &amp; LEFT($AG$3,4)&amp; MID($AG$3,6,1) &amp; RIGHT($AG$3,3),瞬跳!$C:$C,"&lt;=" &amp; LEFT($AH$3,4)&amp; MID($AH$3,6,1) &amp; RIGHT($AH$3,3))</f>
        <v>0</v>
      </c>
      <c r="Y56" s="912"/>
      <c r="Z56" s="906"/>
      <c r="AA56" s="907"/>
      <c r="AB56" s="912"/>
      <c r="AC56" s="906"/>
      <c r="AD56" s="907"/>
      <c r="AG56"/>
      <c r="AH56"/>
    </row>
    <row r="57" spans="1:34">
      <c r="A57" s="912"/>
      <c r="B57" s="906"/>
      <c r="C57" s="907"/>
      <c r="D57" s="913"/>
      <c r="E57" s="906"/>
      <c r="F57" s="907"/>
      <c r="G57" s="912"/>
      <c r="H57" s="906"/>
      <c r="I57" s="907"/>
      <c r="J57" s="935"/>
      <c r="K57" s="906"/>
      <c r="L57" s="907"/>
      <c r="M57" s="936" t="s">
        <v>3527</v>
      </c>
      <c r="N57" s="906">
        <f>COUNTIFS(瞬跳!$B:$B,M57,瞬跳!$C:$C,"&gt;=" &amp; $AG$2,瞬跳!$C:$C,"&lt;=" &amp; $AH$2)+COUNTIFS(瞬跳!$B:$B,M57,瞬跳!$C:$C,"&gt;=" &amp; LEFT($AG$2,4)&amp; MID($AG$2,6,1) &amp; RIGHT($AG$2,3),瞬跳!$C:$C,"&lt;=" &amp; LEFT($AH$2,4)&amp; MID($AH$2,6,1) &amp; RIGHT($AH$2,3))</f>
        <v>0</v>
      </c>
      <c r="O57" s="907">
        <f>COUNTIFS(瞬跳!$B:$B,M57,瞬跳!$C:$C,"&gt;=" &amp; $AG$3,瞬跳!$C:$C,"&lt;=" &amp; $AH$3)+COUNTIFS(瞬跳!$B:$B,M57,瞬跳!$C:$C,"&gt;=" &amp; LEFT($AG$3,4)&amp; MID($AG$3,6,1) &amp; RIGHT($AG$3,3),瞬跳!$C:$C,"&lt;=" &amp; LEFT($AH$3,4)&amp; MID($AH$3,6,1) &amp; RIGHT($AH$3,3))</f>
        <v>0</v>
      </c>
      <c r="P57" s="913"/>
      <c r="Q57" s="906"/>
      <c r="R57" s="907"/>
      <c r="S57" s="912"/>
      <c r="T57" s="906"/>
      <c r="U57" s="907"/>
      <c r="V57" s="910" t="s">
        <v>1126</v>
      </c>
      <c r="W57" s="906">
        <f>COUNTIFS(瞬跳!$B:$B,V57,瞬跳!$C:$C,"&gt;=" &amp; $AG$2,瞬跳!$C:$C,"&lt;=" &amp; $AH$2)+COUNTIFS(瞬跳!$B:$B,V57,瞬跳!$C:$C,"&gt;=" &amp; LEFT($AG$2,4)&amp; MID($AG$2,6,1) &amp; RIGHT($AG$2,3),瞬跳!$C:$C,"&lt;=" &amp; LEFT($AH$2,4)&amp; MID($AH$2,6,1) &amp; RIGHT($AH$2,3))</f>
        <v>0</v>
      </c>
      <c r="X57" s="907">
        <f>COUNTIFS(瞬跳!$B:$B,V57,瞬跳!$C:$C,"&gt;=" &amp; $AG$3,瞬跳!$C:$C,"&lt;=" &amp; $AH$3)+COUNTIFS(瞬跳!$B:$B,V57,瞬跳!$C:$C,"&gt;=" &amp; LEFT($AG$3,4)&amp; MID($AG$3,6,1) &amp; RIGHT($AG$3,3),瞬跳!$C:$C,"&lt;=" &amp; LEFT($AH$3,4)&amp; MID($AH$3,6,1) &amp; RIGHT($AH$3,3))</f>
        <v>2</v>
      </c>
      <c r="Y57" s="912"/>
      <c r="Z57" s="906"/>
      <c r="AA57" s="907"/>
      <c r="AB57" s="912"/>
      <c r="AC57" s="906"/>
      <c r="AD57" s="907"/>
      <c r="AG57"/>
      <c r="AH57"/>
    </row>
    <row r="58" spans="1:34">
      <c r="A58" s="912"/>
      <c r="B58" s="906"/>
      <c r="C58" s="907"/>
      <c r="D58" s="913"/>
      <c r="E58" s="906"/>
      <c r="F58" s="907"/>
      <c r="G58" s="912"/>
      <c r="H58" s="906"/>
      <c r="I58" s="907"/>
      <c r="J58" s="935"/>
      <c r="K58" s="906"/>
      <c r="L58" s="907"/>
      <c r="M58" s="936" t="s">
        <v>815</v>
      </c>
      <c r="N58" s="906">
        <f>COUNTIFS(瞬跳!$B:$B,M58,瞬跳!$C:$C,"&gt;=" &amp; $AG$2,瞬跳!$C:$C,"&lt;=" &amp; $AH$2)+COUNTIFS(瞬跳!$B:$B,M58,瞬跳!$C:$C,"&gt;=" &amp; LEFT($AG$2,4)&amp; MID($AG$2,6,1) &amp; RIGHT($AG$2,3),瞬跳!$C:$C,"&lt;=" &amp; LEFT($AH$2,4)&amp; MID($AH$2,6,1) &amp; RIGHT($AH$2,3))</f>
        <v>0</v>
      </c>
      <c r="O58" s="907">
        <f>COUNTIFS(瞬跳!$B:$B,M58,瞬跳!$C:$C,"&gt;=" &amp; $AG$3,瞬跳!$C:$C,"&lt;=" &amp; $AH$3)+COUNTIFS(瞬跳!$B:$B,M58,瞬跳!$C:$C,"&gt;=" &amp; LEFT($AG$3,4)&amp; MID($AG$3,6,1) &amp; RIGHT($AG$3,3),瞬跳!$C:$C,"&lt;=" &amp; LEFT($AH$3,4)&amp; MID($AH$3,6,1) &amp; RIGHT($AH$3,3))</f>
        <v>0</v>
      </c>
      <c r="P58" s="913"/>
      <c r="Q58" s="906"/>
      <c r="R58" s="907"/>
      <c r="S58" s="912"/>
      <c r="T58" s="906"/>
      <c r="U58" s="907"/>
      <c r="V58" s="910" t="s">
        <v>1127</v>
      </c>
      <c r="W58" s="906">
        <f>COUNTIFS(瞬跳!$B:$B,V58,瞬跳!$C:$C,"&gt;=" &amp; $AG$2,瞬跳!$C:$C,"&lt;=" &amp; $AH$2)+COUNTIFS(瞬跳!$B:$B,V58,瞬跳!$C:$C,"&gt;=" &amp; LEFT($AG$2,4)&amp; MID($AG$2,6,1) &amp; RIGHT($AG$2,3),瞬跳!$C:$C,"&lt;=" &amp; LEFT($AH$2,4)&amp; MID($AH$2,6,1) &amp; RIGHT($AH$2,3))</f>
        <v>0</v>
      </c>
      <c r="X58" s="907">
        <f>COUNTIFS(瞬跳!$B:$B,V58,瞬跳!$C:$C,"&gt;=" &amp; $AG$3,瞬跳!$C:$C,"&lt;=" &amp; $AH$3)+COUNTIFS(瞬跳!$B:$B,V58,瞬跳!$C:$C,"&gt;=" &amp; LEFT($AG$3,4)&amp; MID($AG$3,6,1) &amp; RIGHT($AG$3,3),瞬跳!$C:$C,"&lt;=" &amp; LEFT($AH$3,4)&amp; MID($AH$3,6,1) &amp; RIGHT($AH$3,3))</f>
        <v>1</v>
      </c>
      <c r="Y58" s="912"/>
      <c r="Z58" s="906"/>
      <c r="AA58" s="907"/>
      <c r="AB58" s="912"/>
      <c r="AC58" s="906"/>
      <c r="AD58" s="907"/>
      <c r="AG58"/>
      <c r="AH58"/>
    </row>
    <row r="59" spans="1:34">
      <c r="A59" s="912"/>
      <c r="B59" s="906"/>
      <c r="C59" s="907"/>
      <c r="D59" s="913"/>
      <c r="E59" s="906"/>
      <c r="F59" s="907"/>
      <c r="G59" s="912"/>
      <c r="H59" s="906"/>
      <c r="I59" s="907"/>
      <c r="J59" s="935"/>
      <c r="K59" s="906"/>
      <c r="L59" s="907"/>
      <c r="M59" s="936" t="s">
        <v>816</v>
      </c>
      <c r="N59" s="906">
        <f>COUNTIFS(瞬跳!$B:$B,M59,瞬跳!$C:$C,"&gt;=" &amp; $AG$2,瞬跳!$C:$C,"&lt;=" &amp; $AH$2)+COUNTIFS(瞬跳!$B:$B,M59,瞬跳!$C:$C,"&gt;=" &amp; LEFT($AG$2,4)&amp; MID($AG$2,6,1) &amp; RIGHT($AG$2,3),瞬跳!$C:$C,"&lt;=" &amp; LEFT($AH$2,4)&amp; MID($AH$2,6,1) &amp; RIGHT($AH$2,3))</f>
        <v>0</v>
      </c>
      <c r="O59" s="907">
        <f>COUNTIFS(瞬跳!$B:$B,M59,瞬跳!$C:$C,"&gt;=" &amp; $AG$3,瞬跳!$C:$C,"&lt;=" &amp; $AH$3)+COUNTIFS(瞬跳!$B:$B,M59,瞬跳!$C:$C,"&gt;=" &amp; LEFT($AG$3,4)&amp; MID($AG$3,6,1) &amp; RIGHT($AG$3,3),瞬跳!$C:$C,"&lt;=" &amp; LEFT($AH$3,4)&amp; MID($AH$3,6,1) &amp; RIGHT($AH$3,3))</f>
        <v>0</v>
      </c>
      <c r="P59" s="913"/>
      <c r="Q59" s="906"/>
      <c r="R59" s="907"/>
      <c r="S59" s="912"/>
      <c r="T59" s="906"/>
      <c r="U59" s="907"/>
      <c r="V59" s="913"/>
      <c r="W59" s="906"/>
      <c r="X59" s="907"/>
      <c r="Y59" s="912"/>
      <c r="Z59" s="906"/>
      <c r="AA59" s="907"/>
      <c r="AB59" s="912"/>
      <c r="AC59" s="906"/>
      <c r="AD59" s="907"/>
      <c r="AG59"/>
      <c r="AH59"/>
    </row>
    <row r="60" spans="1:34">
      <c r="A60" s="912"/>
      <c r="B60" s="906"/>
      <c r="C60" s="907"/>
      <c r="D60" s="913"/>
      <c r="E60" s="906"/>
      <c r="F60" s="907"/>
      <c r="G60" s="912"/>
      <c r="H60" s="906"/>
      <c r="I60" s="907"/>
      <c r="J60" s="935"/>
      <c r="K60" s="906"/>
      <c r="L60" s="907"/>
      <c r="M60" s="936" t="s">
        <v>817</v>
      </c>
      <c r="N60" s="906">
        <f>COUNTIFS(瞬跳!$B:$B,M60,瞬跳!$C:$C,"&gt;=" &amp; $AG$2,瞬跳!$C:$C,"&lt;=" &amp; $AH$2)+COUNTIFS(瞬跳!$B:$B,M60,瞬跳!$C:$C,"&gt;=" &amp; LEFT($AG$2,4)&amp; MID($AG$2,6,1) &amp; RIGHT($AG$2,3),瞬跳!$C:$C,"&lt;=" &amp; LEFT($AH$2,4)&amp; MID($AH$2,6,1) &amp; RIGHT($AH$2,3))</f>
        <v>0</v>
      </c>
      <c r="O60" s="907">
        <f>COUNTIFS(瞬跳!$B:$B,M60,瞬跳!$C:$C,"&gt;=" &amp; $AG$3,瞬跳!$C:$C,"&lt;=" &amp; $AH$3)+COUNTIFS(瞬跳!$B:$B,M60,瞬跳!$C:$C,"&gt;=" &amp; LEFT($AG$3,4)&amp; MID($AG$3,6,1) &amp; RIGHT($AG$3,3),瞬跳!$C:$C,"&lt;=" &amp; LEFT($AH$3,4)&amp; MID($AH$3,6,1) &amp; RIGHT($AH$3,3))</f>
        <v>0</v>
      </c>
      <c r="P60" s="913"/>
      <c r="Q60" s="906"/>
      <c r="R60" s="907"/>
      <c r="S60" s="912"/>
      <c r="T60" s="906"/>
      <c r="U60" s="907"/>
      <c r="V60" s="913"/>
      <c r="W60" s="906"/>
      <c r="X60" s="907"/>
      <c r="Y60" s="912"/>
      <c r="Z60" s="906"/>
      <c r="AA60" s="907"/>
      <c r="AB60" s="912"/>
      <c r="AC60" s="906"/>
      <c r="AD60" s="907"/>
      <c r="AG60"/>
      <c r="AH60"/>
    </row>
    <row r="61" spans="1:34">
      <c r="A61" s="912"/>
      <c r="B61" s="906"/>
      <c r="C61" s="907"/>
      <c r="D61" s="913"/>
      <c r="E61" s="906"/>
      <c r="F61" s="907"/>
      <c r="G61" s="912"/>
      <c r="H61" s="906"/>
      <c r="I61" s="907"/>
      <c r="J61" s="935"/>
      <c r="K61" s="906"/>
      <c r="L61" s="907"/>
      <c r="M61" s="936" t="s">
        <v>818</v>
      </c>
      <c r="N61" s="906">
        <f>COUNTIFS(瞬跳!$B:$B,M61,瞬跳!$C:$C,"&gt;=" &amp; $AG$2,瞬跳!$C:$C,"&lt;=" &amp; $AH$2)+COUNTIFS(瞬跳!$B:$B,M61,瞬跳!$C:$C,"&gt;=" &amp; LEFT($AG$2,4)&amp; MID($AG$2,6,1) &amp; RIGHT($AG$2,3),瞬跳!$C:$C,"&lt;=" &amp; LEFT($AH$2,4)&amp; MID($AH$2,6,1) &amp; RIGHT($AH$2,3))</f>
        <v>0</v>
      </c>
      <c r="O61" s="907">
        <f>COUNTIFS(瞬跳!$B:$B,M61,瞬跳!$C:$C,"&gt;=" &amp; $AG$3,瞬跳!$C:$C,"&lt;=" &amp; $AH$3)+COUNTIFS(瞬跳!$B:$B,M61,瞬跳!$C:$C,"&gt;=" &amp; LEFT($AG$3,4)&amp; MID($AG$3,6,1) &amp; RIGHT($AG$3,3),瞬跳!$C:$C,"&lt;=" &amp; LEFT($AH$3,4)&amp; MID($AH$3,6,1) &amp; RIGHT($AH$3,3))</f>
        <v>0</v>
      </c>
      <c r="P61" s="913"/>
      <c r="Q61" s="906"/>
      <c r="R61" s="907"/>
      <c r="S61" s="912"/>
      <c r="T61" s="906"/>
      <c r="U61" s="907"/>
      <c r="V61" s="913"/>
      <c r="W61" s="906"/>
      <c r="X61" s="907"/>
      <c r="Y61" s="912"/>
      <c r="Z61" s="906"/>
      <c r="AA61" s="907"/>
      <c r="AB61" s="912"/>
      <c r="AC61" s="906"/>
      <c r="AD61" s="907"/>
      <c r="AG61"/>
      <c r="AH61"/>
    </row>
    <row r="62" spans="1:34">
      <c r="A62" s="912"/>
      <c r="B62" s="906"/>
      <c r="C62" s="907"/>
      <c r="D62" s="913"/>
      <c r="E62" s="906"/>
      <c r="F62" s="907"/>
      <c r="G62" s="912"/>
      <c r="H62" s="906"/>
      <c r="I62" s="907"/>
      <c r="J62" s="935"/>
      <c r="K62" s="906"/>
      <c r="L62" s="907"/>
      <c r="M62" s="936" t="s">
        <v>819</v>
      </c>
      <c r="N62" s="906">
        <f>COUNTIFS(瞬跳!$B:$B,M62,瞬跳!$C:$C,"&gt;=" &amp; $AG$2,瞬跳!$C:$C,"&lt;=" &amp; $AH$2)+COUNTIFS(瞬跳!$B:$B,M62,瞬跳!$C:$C,"&gt;=" &amp; LEFT($AG$2,4)&amp; MID($AG$2,6,1) &amp; RIGHT($AG$2,3),瞬跳!$C:$C,"&lt;=" &amp; LEFT($AH$2,4)&amp; MID($AH$2,6,1) &amp; RIGHT($AH$2,3))</f>
        <v>0</v>
      </c>
      <c r="O62" s="907">
        <f>COUNTIFS(瞬跳!$B:$B,M62,瞬跳!$C:$C,"&gt;=" &amp; $AG$3,瞬跳!$C:$C,"&lt;=" &amp; $AH$3)+COUNTIFS(瞬跳!$B:$B,M62,瞬跳!$C:$C,"&gt;=" &amp; LEFT($AG$3,4)&amp; MID($AG$3,6,1) &amp; RIGHT($AG$3,3),瞬跳!$C:$C,"&lt;=" &amp; LEFT($AH$3,4)&amp; MID($AH$3,6,1) &amp; RIGHT($AH$3,3))</f>
        <v>0</v>
      </c>
      <c r="P62" s="913"/>
      <c r="Q62" s="906"/>
      <c r="R62" s="907"/>
      <c r="S62" s="912"/>
      <c r="T62" s="906"/>
      <c r="U62" s="907"/>
      <c r="V62" s="913"/>
      <c r="W62" s="906"/>
      <c r="X62" s="907"/>
      <c r="Y62" s="912"/>
      <c r="Z62" s="906"/>
      <c r="AA62" s="907"/>
      <c r="AB62" s="912"/>
      <c r="AC62" s="906"/>
      <c r="AD62" s="907"/>
      <c r="AG62"/>
      <c r="AH62"/>
    </row>
    <row r="63" spans="1:34" ht="20.25" thickBot="1">
      <c r="A63" s="916" t="s">
        <v>153</v>
      </c>
      <c r="B63" s="917">
        <f>SUM(B39:B62)</f>
        <v>0</v>
      </c>
      <c r="C63" s="918">
        <f>SUM(C39:C62)</f>
        <v>5</v>
      </c>
      <c r="D63" s="916" t="s">
        <v>153</v>
      </c>
      <c r="E63" s="917">
        <f>SUM(E39:E62)</f>
        <v>2</v>
      </c>
      <c r="F63" s="918">
        <f>SUM(F39:F62)</f>
        <v>7</v>
      </c>
      <c r="G63" s="916" t="s">
        <v>153</v>
      </c>
      <c r="H63" s="917">
        <f>SUM(H39:H62)</f>
        <v>2</v>
      </c>
      <c r="I63" s="918">
        <f>SUM(I39:I62)</f>
        <v>5</v>
      </c>
      <c r="J63" s="919" t="s">
        <v>153</v>
      </c>
      <c r="K63" s="917">
        <f>SUM(K39:K62)</f>
        <v>1</v>
      </c>
      <c r="L63" s="918">
        <f>SUM(L39:L62)</f>
        <v>4</v>
      </c>
      <c r="M63" s="916" t="s">
        <v>153</v>
      </c>
      <c r="N63" s="917">
        <f>SUM(N39:N62)</f>
        <v>0</v>
      </c>
      <c r="O63" s="918">
        <f>SUM(O39:O62)</f>
        <v>0</v>
      </c>
      <c r="P63" s="916" t="s">
        <v>153</v>
      </c>
      <c r="Q63" s="917">
        <f>SUM(Q39:Q62)</f>
        <v>0</v>
      </c>
      <c r="R63" s="918">
        <f>SUM(R39:R62)</f>
        <v>1</v>
      </c>
      <c r="S63" s="916" t="s">
        <v>153</v>
      </c>
      <c r="T63" s="917">
        <f>SUM(T39:T62)</f>
        <v>2</v>
      </c>
      <c r="U63" s="918">
        <f>SUM(U39:U62)</f>
        <v>2</v>
      </c>
      <c r="V63" s="916" t="s">
        <v>153</v>
      </c>
      <c r="W63" s="917">
        <f>SUM(W39:W62)</f>
        <v>3</v>
      </c>
      <c r="X63" s="918">
        <f>SUM(X39:X62)</f>
        <v>12</v>
      </c>
      <c r="Y63" s="916" t="s">
        <v>153</v>
      </c>
      <c r="Z63" s="917">
        <f>SUM(Z39:Z62)</f>
        <v>9</v>
      </c>
      <c r="AA63" s="918">
        <f>SUM(AA39:AA62)</f>
        <v>22</v>
      </c>
      <c r="AB63" s="916" t="s">
        <v>153</v>
      </c>
      <c r="AC63" s="917">
        <f>SUM(AC39:AC62)</f>
        <v>3</v>
      </c>
      <c r="AD63" s="918">
        <f>SUM(AD39:AD62)</f>
        <v>5</v>
      </c>
      <c r="AG63"/>
      <c r="AH63"/>
    </row>
    <row r="64" spans="1:34" ht="21" thickTop="1" thickBot="1">
      <c r="J64" s="920"/>
      <c r="AC64" s="921"/>
      <c r="AG64"/>
      <c r="AH64"/>
    </row>
    <row r="65" spans="1:34" ht="20.25" thickTop="1">
      <c r="A65" s="925" t="s">
        <v>3528</v>
      </c>
      <c r="B65" s="923"/>
      <c r="C65" s="924"/>
      <c r="D65" s="925" t="s">
        <v>3529</v>
      </c>
      <c r="E65" s="926"/>
      <c r="F65" s="927"/>
      <c r="G65" s="925" t="s">
        <v>3530</v>
      </c>
      <c r="H65" s="926"/>
      <c r="I65" s="927"/>
      <c r="J65" s="929" t="s">
        <v>3531</v>
      </c>
      <c r="K65" s="923"/>
      <c r="L65" s="924"/>
      <c r="M65" s="930" t="s">
        <v>3532</v>
      </c>
      <c r="N65" s="926"/>
      <c r="O65" s="927"/>
      <c r="P65" s="928" t="s">
        <v>3533</v>
      </c>
      <c r="Q65" s="923"/>
      <c r="R65" s="924"/>
      <c r="S65" s="925" t="s">
        <v>3534</v>
      </c>
      <c r="T65" s="926"/>
      <c r="U65" s="927"/>
      <c r="V65" s="925" t="s">
        <v>3535</v>
      </c>
      <c r="W65" s="926"/>
      <c r="X65" s="927"/>
      <c r="Y65" s="925" t="s">
        <v>3536</v>
      </c>
      <c r="Z65" s="926"/>
      <c r="AA65" s="927"/>
      <c r="AB65" s="925" t="s">
        <v>3537</v>
      </c>
      <c r="AC65" s="926"/>
      <c r="AD65" s="927"/>
      <c r="AG65"/>
      <c r="AH65"/>
    </row>
    <row r="66" spans="1:34">
      <c r="A66" s="912" t="s">
        <v>3507</v>
      </c>
      <c r="B66" s="906" t="s">
        <v>1417</v>
      </c>
      <c r="C66" s="907" t="s">
        <v>3508</v>
      </c>
      <c r="D66" s="905" t="s">
        <v>3507</v>
      </c>
      <c r="E66" s="906" t="s">
        <v>1417</v>
      </c>
      <c r="F66" s="907" t="s">
        <v>3508</v>
      </c>
      <c r="G66" s="905" t="s">
        <v>3507</v>
      </c>
      <c r="H66" s="906" t="s">
        <v>1417</v>
      </c>
      <c r="I66" s="907" t="s">
        <v>3508</v>
      </c>
      <c r="J66" s="931" t="s">
        <v>3507</v>
      </c>
      <c r="K66" s="906" t="s">
        <v>1417</v>
      </c>
      <c r="L66" s="907" t="s">
        <v>3508</v>
      </c>
      <c r="M66" s="905" t="s">
        <v>3507</v>
      </c>
      <c r="N66" s="906" t="s">
        <v>1417</v>
      </c>
      <c r="O66" s="907" t="s">
        <v>3508</v>
      </c>
      <c r="P66" s="905" t="s">
        <v>3507</v>
      </c>
      <c r="Q66" s="906" t="s">
        <v>1417</v>
      </c>
      <c r="R66" s="907" t="s">
        <v>3508</v>
      </c>
      <c r="S66" s="905" t="s">
        <v>3507</v>
      </c>
      <c r="T66" s="906" t="s">
        <v>1417</v>
      </c>
      <c r="U66" s="907" t="s">
        <v>3508</v>
      </c>
      <c r="V66" s="905" t="s">
        <v>3507</v>
      </c>
      <c r="W66" s="906" t="s">
        <v>1417</v>
      </c>
      <c r="X66" s="907" t="s">
        <v>3508</v>
      </c>
      <c r="Y66" s="905" t="s">
        <v>3507</v>
      </c>
      <c r="Z66" s="906" t="s">
        <v>1417</v>
      </c>
      <c r="AA66" s="907" t="s">
        <v>3508</v>
      </c>
      <c r="AB66" s="905" t="s">
        <v>3507</v>
      </c>
      <c r="AC66" s="906" t="s">
        <v>1417</v>
      </c>
      <c r="AD66" s="907" t="s">
        <v>3508</v>
      </c>
      <c r="AG66"/>
      <c r="AH66"/>
    </row>
    <row r="67" spans="1:34" ht="20.100000000000001" customHeight="1">
      <c r="A67" s="909" t="s">
        <v>3538</v>
      </c>
      <c r="B67" s="906">
        <f>COUNTIFS(瞬跳!$B:$B,A67,瞬跳!$C:$C,"&gt;=" &amp; $AG$2,瞬跳!$C:$C,"&lt;=" &amp; $AH$2)+COUNTIFS(瞬跳!$B:$B,A67,瞬跳!$C:$C,"&gt;=" &amp; LEFT($AG$2,4)&amp; MID($AG$2,6,1) &amp; RIGHT($AG$2,3),瞬跳!$C:$C,"&lt;=" &amp; LEFT($AH$2,4)&amp; MID($AH$2,6,1) &amp; RIGHT($AH$2,3))</f>
        <v>1</v>
      </c>
      <c r="C67" s="907">
        <f>COUNTIFS(瞬跳!$B:$B,A67,瞬跳!$C:$C,"&gt;=" &amp; $AG$3,瞬跳!$C:$C,"&lt;=" &amp; $AH$3)+COUNTIFS(瞬跳!$B:$B,A67,瞬跳!$C:$C,"&gt;=" &amp; LEFT($AG$3,4)&amp; MID($AG$3,6,1) &amp; RIGHT($AG$3,3),瞬跳!$C:$C,"&lt;=" &amp; LEFT($AH$3,4)&amp; MID($AH$3,6,1) &amp; RIGHT($AH$3,3))</f>
        <v>1</v>
      </c>
      <c r="D67" s="909" t="s">
        <v>1044</v>
      </c>
      <c r="E67" s="906">
        <f>COUNTIFS(瞬跳!$B:$B,D67,瞬跳!$C:$C,"&gt;=" &amp; $AG$2,瞬跳!$C:$C,"&lt;=" &amp; $AH$2)</f>
        <v>0</v>
      </c>
      <c r="F67" s="907">
        <f>COUNTIFS(瞬跳!$B:$B,D67,瞬跳!$C:$C,"&gt;=" &amp; $AG$3,瞬跳!$C:$C,"&lt;=" &amp; $AH$3)+COUNTIFS(瞬跳!$B:$B,D67,瞬跳!$C:$C,"&gt;=" &amp; LEFT($AG$3,4)&amp; MID($AG$3,6,1) &amp; RIGHT($AG$3,3),瞬跳!$C:$C,"&lt;=" &amp; LEFT($AH$3,4)&amp; MID($AH$3,6,1) &amp; RIGHT($AH$3,3))</f>
        <v>0</v>
      </c>
      <c r="G67" s="909" t="s">
        <v>1247</v>
      </c>
      <c r="H67" s="906">
        <f>COUNTIFS(瞬跳!$B:$B,G67,瞬跳!$C:$C,"&gt;=" &amp; $AG$2,瞬跳!$C:$C,"&lt;=" &amp; $AH$2)+COUNTIFS(瞬跳!$B:$B,G67,瞬跳!$C:$C,"&gt;=" &amp; LEFT($AG$2,4)&amp; MID($AG$2,6,1) &amp; RIGHT($AG$2,3),瞬跳!$C:$C,"&lt;=" &amp; LEFT($AH$2,4)&amp; MID($AH$2,6,1) &amp; RIGHT($AH$2,3))</f>
        <v>0</v>
      </c>
      <c r="I67" s="907">
        <f>COUNTIFS(瞬跳!$B:$B,G67,瞬跳!$C:$C,"&gt;=" &amp; $AG$3,瞬跳!$C:$C,"&lt;=" &amp; $AH$3)+COUNTIFS(瞬跳!$B:$B,G67,瞬跳!$C:$C,"&gt;=" &amp; LEFT($AG$3,4)&amp; MID($AG$3,6,1) &amp; RIGHT($AG$3,3),瞬跳!$C:$C,"&lt;=" &amp; LEFT($AH$3,4)&amp; MID($AH$3,6,1) &amp; RIGHT($AH$3,3))</f>
        <v>0</v>
      </c>
      <c r="J67" s="909" t="s">
        <v>1399</v>
      </c>
      <c r="K67" s="906">
        <f>COUNTIFS(瞬跳!$B:$B,J67,瞬跳!$C:$C,"&gt;=" &amp; $AG$2,瞬跳!$C:$C,"&lt;=" &amp; $AH$2)+COUNTIFS(瞬跳!$B:$B,J67,瞬跳!$C:$C,"&gt;=" &amp; LEFT($AG$2,4)&amp; MID($AG$2,6,1) &amp; RIGHT($AG$2,3),瞬跳!$C:$C,"&lt;=" &amp; LEFT($AH$2,4)&amp; MID($AH$2,6,1) &amp; RIGHT($AH$2,3))</f>
        <v>0</v>
      </c>
      <c r="L67" s="907">
        <f>COUNTIFS(瞬跳!$B:$B,J67,瞬跳!$C:$C,"&gt;=" &amp; $AG$3,瞬跳!$C:$C,"&lt;=" &amp; $AH$3)+COUNTIFS(瞬跳!$B:$B,J67,瞬跳!$C:$C,"&gt;=" &amp; LEFT($AG$3,4)&amp; MID($AG$3,6,1) &amp; RIGHT($AG$3,3),瞬跳!$C:$C,"&lt;=" &amp; LEFT($AH$3,4)&amp; MID($AH$3,6,1) &amp; RIGHT($AH$3,3))</f>
        <v>0</v>
      </c>
      <c r="M67" s="909" t="s">
        <v>1454</v>
      </c>
      <c r="N67" s="906">
        <f>COUNTIFS(瞬跳!$B:$B,M67,瞬跳!$C:$C,"&gt;=" &amp; $AG$2,瞬跳!$C:$C,"&lt;=" &amp; $AH$2)+COUNTIFS(瞬跳!$B:$B,M67,瞬跳!$C:$C,"&gt;=" &amp; LEFT($AG$2,4)&amp; MID($AG$2,6,1) &amp; RIGHT($AG$2,3),瞬跳!$C:$C,"&lt;=" &amp; LEFT($AH$2,4)&amp; MID($AH$2,6,1) &amp; RIGHT($AH$2,3))</f>
        <v>1</v>
      </c>
      <c r="O67" s="907">
        <f>COUNTIFS(瞬跳!$B:$B,M67,瞬跳!$C:$C,"&gt;=" &amp; $AG$3,瞬跳!$C:$C,"&lt;=" &amp; $AH$3)+COUNTIFS(瞬跳!$B:$B,M67,瞬跳!$C:$C,"&gt;=" &amp; LEFT($AG$3,4)&amp; MID($AG$3,6,1) &amp; RIGHT($AG$3,3),瞬跳!$C:$C,"&lt;=" &amp; LEFT($AH$3,4)&amp; MID($AH$3,6,1) &amp; RIGHT($AH$3,3))</f>
        <v>2</v>
      </c>
      <c r="P67" s="909" t="s">
        <v>3539</v>
      </c>
      <c r="Q67" s="906">
        <f>COUNTIFS(瞬跳!$B:$B,P67,瞬跳!$C:$C,"&gt;=" &amp; $AG$2,瞬跳!$C:$C,"&lt;=" &amp; $AH$2)+COUNTIFS(瞬跳!$B:$B,P67,瞬跳!$C:$C,"&gt;=" &amp; LEFT($AG$2,4)&amp; MID($AG$2,6,1) &amp; RIGHT($AG$2,3),瞬跳!$C:$C,"&lt;=" &amp; LEFT($AH$2,4)&amp; MID($AH$2,6,1) &amp; RIGHT($AH$2,3))</f>
        <v>0</v>
      </c>
      <c r="R67" s="907">
        <f>COUNTIFS(瞬跳!$B:$B,P67,瞬跳!$C:$C,"&gt;=" &amp; $AG$3,瞬跳!$C:$C,"&lt;=" &amp; $AH$3)+COUNTIFS(瞬跳!$B:$B,P67,瞬跳!$C:$C,"&gt;=" &amp; LEFT($AG$3,4)&amp; MID($AG$3,6,1) &amp; RIGHT($AG$3,3),瞬跳!$C:$C,"&lt;=" &amp; LEFT($AH$3,4)&amp; MID($AH$3,6,1) &amp; RIGHT($AH$3,3))</f>
        <v>0</v>
      </c>
      <c r="S67" s="909" t="s">
        <v>3540</v>
      </c>
      <c r="T67" s="906">
        <f>COUNTIFS(瞬跳!$B:$B,S67,瞬跳!$C:$C,"&gt;=" &amp; $AG$2,瞬跳!$C:$C,"&lt;=" &amp; $AH$2)+COUNTIFS(瞬跳!$B:$B,S67,瞬跳!$C:$C,"&gt;=" &amp; LEFT($AG$2,4)&amp; MID($AG$2,6,1) &amp; RIGHT($AG$2,3),瞬跳!$C:$C,"&lt;=" &amp; LEFT($AH$2,4)&amp; MID($AH$2,6,1) &amp; RIGHT($AH$2,3))</f>
        <v>0</v>
      </c>
      <c r="U67" s="907">
        <f>COUNTIFS(瞬跳!$B:$B,S67,瞬跳!$C:$C,"&gt;=" &amp; $AG$3,瞬跳!$C:$C,"&lt;=" &amp; $AH$3)+COUNTIFS(瞬跳!$B:$B,S67,瞬跳!$C:$C,"&gt;=" &amp; LEFT($AG$3,4)&amp; MID($AG$3,6,1) &amp; RIGHT($AG$3,3),瞬跳!$C:$C,"&lt;=" &amp; LEFT($AH$3,4)&amp; MID($AH$3,6,1) &amp; RIGHT($AH$3,3))</f>
        <v>0</v>
      </c>
      <c r="V67" s="909" t="s">
        <v>3541</v>
      </c>
      <c r="W67" s="906">
        <f>COUNTIFS(瞬跳!$B:$B,V67,瞬跳!$C:$C,"&gt;=" &amp; $AG$2,瞬跳!$C:$C,"&lt;=" &amp; $AH$2)+COUNTIFS(瞬跳!$B:$B,V67,瞬跳!$C:$C,"&gt;=" &amp; LEFT($AG$2,4)&amp; MID($AG$2,6,1) &amp; RIGHT($AG$2,3),瞬跳!$C:$C,"&lt;=" &amp; LEFT($AH$2,4)&amp; MID($AH$2,6,1) &amp; RIGHT($AH$2,3))</f>
        <v>0</v>
      </c>
      <c r="X67" s="907">
        <f>COUNTIFS(瞬跳!$B:$B,V67,瞬跳!$C:$C,"&gt;=" &amp; $AG$3,瞬跳!$C:$C,"&lt;=" &amp; $AH$3)+COUNTIFS(瞬跳!$B:$B,V67,瞬跳!$C:$C,"&gt;=" &amp; LEFT($AG$3,4)&amp; MID($AG$3,6,1) &amp; RIGHT($AG$3,3),瞬跳!$C:$C,"&lt;=" &amp; LEFT($AH$3,4)&amp; MID($AH$3,6,1) &amp; RIGHT($AH$3,3))</f>
        <v>0</v>
      </c>
      <c r="Y67" s="909" t="s">
        <v>1465</v>
      </c>
      <c r="Z67" s="906">
        <f>COUNTIFS(瞬跳!$B:$B,Y67,瞬跳!$C:$C,"&gt;=" &amp; $AG$2,瞬跳!$C:$C,"&lt;=" &amp; $AH$2)+COUNTIFS(瞬跳!$B:$B,Y67,瞬跳!$C:$C,"&gt;=" &amp; LEFT($AG$2,4)&amp; MID($AG$2,6,1) &amp; RIGHT($AG$2,3),瞬跳!$C:$C,"&lt;=" &amp; LEFT($AH$2,4)&amp; MID($AH$2,6,1) &amp; RIGHT($AH$2,3))</f>
        <v>0</v>
      </c>
      <c r="AA67" s="907">
        <f>COUNTIFS(瞬跳!$B:$B,Y67,瞬跳!$C:$C,"&gt;=" &amp; $AG$3,瞬跳!$C:$C,"&lt;=" &amp; $AH$3)+COUNTIFS(瞬跳!$B:$B,Y67,瞬跳!$C:$C,"&gt;=" &amp; LEFT($AG$3,4)&amp; MID($AG$3,6,1) &amp; RIGHT($AG$3,3),瞬跳!$C:$C,"&lt;=" &amp; LEFT($AH$3,4)&amp; MID($AH$3,6,1) &amp; RIGHT($AH$3,3))</f>
        <v>0</v>
      </c>
      <c r="AB67" s="909" t="s">
        <v>3542</v>
      </c>
      <c r="AC67" s="906">
        <f>COUNTIFS(瞬跳!$B:$B,AB67,瞬跳!$C:$C,"&gt;=" &amp; $AG$2,瞬跳!$C:$C,"&lt;=" &amp; $AH$2)+COUNTIFS(瞬跳!$B:$B,AB67,瞬跳!$C:$C,"&gt;=" &amp; LEFT($AG$2,4)&amp; MID($AG$2,6,1) &amp; RIGHT($AG$2,3),瞬跳!$C:$C,"&lt;=" &amp; LEFT($AH$2,4)&amp; MID($AH$2,6,1) &amp; RIGHT($AH$2,3))</f>
        <v>0</v>
      </c>
      <c r="AD67" s="907">
        <f>COUNTIFS(瞬跳!$B:$B,AB67,瞬跳!$C:$C,"&gt;=" &amp; $AG$3,瞬跳!$C:$C,"&lt;=" &amp; $AH$3)+COUNTIFS(瞬跳!$B:$B,AB67,瞬跳!$C:$C,"&gt;=" &amp; LEFT($AG$3,4)&amp; MID($AG$3,6,1) &amp; RIGHT($AG$3,3),瞬跳!$C:$C,"&lt;=" &amp; LEFT($AH$3,4)&amp; MID($AH$3,6,1) &amp; RIGHT($AH$3,3))</f>
        <v>0</v>
      </c>
    </row>
    <row r="68" spans="1:34" ht="20.100000000000001" customHeight="1">
      <c r="A68" s="909" t="s">
        <v>1051</v>
      </c>
      <c r="B68" s="906">
        <f>COUNTIFS(瞬跳!$B:$B,A68,瞬跳!$C:$C,"&gt;=" &amp; $AG$2,瞬跳!$C:$C,"&lt;=" &amp; $AH$2)+COUNTIFS(瞬跳!$B:$B,A68,瞬跳!$C:$C,"&gt;=" &amp; LEFT($AG$2,4)&amp; MID($AG$2,6,1) &amp; RIGHT($AG$2,3),瞬跳!$C:$C,"&lt;=" &amp; LEFT($AH$2,4)&amp; MID($AH$2,6,1) &amp; RIGHT($AH$2,3))</f>
        <v>4</v>
      </c>
      <c r="C68" s="907">
        <f>COUNTIFS(瞬跳!$B:$B,A68,瞬跳!$C:$C,"&gt;=" &amp; $AG$3,瞬跳!$C:$C,"&lt;=" &amp; $AH$3)+COUNTIFS(瞬跳!$B:$B,A68,瞬跳!$C:$C,"&gt;=" &amp; LEFT($AG$3,4)&amp; MID($AG$3,6,1) &amp; RIGHT($AG$3,3),瞬跳!$C:$C,"&lt;=" &amp; LEFT($AH$3,4)&amp; MID($AH$3,6,1) &amp; RIGHT($AH$3,3))</f>
        <v>4</v>
      </c>
      <c r="D68" s="909" t="s">
        <v>798</v>
      </c>
      <c r="E68" s="906">
        <f>COUNTIFS(瞬跳!$B:$B,D68,瞬跳!$C:$C,"&gt;=" &amp; $AG$2,瞬跳!$C:$C,"&lt;=" &amp; $AH$2)</f>
        <v>0</v>
      </c>
      <c r="F68" s="907">
        <f>COUNTIFS(瞬跳!$B:$B,D68,瞬跳!$C:$C,"&gt;=" &amp; $AG$3,瞬跳!$C:$C,"&lt;=" &amp; $AH$3)+COUNTIFS(瞬跳!$B:$B,D68,瞬跳!$C:$C,"&gt;=" &amp; LEFT($AG$3,4)&amp; MID($AG$3,6,1) &amp; RIGHT($AG$3,3),瞬跳!$C:$C,"&lt;=" &amp; LEFT($AH$3,4)&amp; MID($AH$3,6,1) &amp; RIGHT($AH$3,3))</f>
        <v>0</v>
      </c>
      <c r="G68" s="909" t="s">
        <v>1249</v>
      </c>
      <c r="H68" s="906">
        <f>COUNTIFS(瞬跳!$B:$B,G68,瞬跳!$C:$C,"&gt;=" &amp; $AG$2,瞬跳!$C:$C,"&lt;=" &amp; $AH$2)+COUNTIFS(瞬跳!$B:$B,G68,瞬跳!$C:$C,"&gt;=" &amp; LEFT($AG$2,4)&amp; MID($AG$2,6,1) &amp; RIGHT($AG$2,3),瞬跳!$C:$C,"&lt;=" &amp; LEFT($AH$2,4)&amp; MID($AH$2,6,1) &amp; RIGHT($AH$2,3))</f>
        <v>0</v>
      </c>
      <c r="I68" s="907">
        <f>COUNTIFS(瞬跳!$B:$B,G68,瞬跳!$C:$C,"&gt;=" &amp; $AG$3,瞬跳!$C:$C,"&lt;=" &amp; $AH$3)+COUNTIFS(瞬跳!$B:$B,G68,瞬跳!$C:$C,"&gt;=" &amp; LEFT($AG$3,4)&amp; MID($AG$3,6,1) &amp; RIGHT($AG$3,3),瞬跳!$C:$C,"&lt;=" &amp; LEFT($AH$3,4)&amp; MID($AH$3,6,1) &amp; RIGHT($AH$3,3))</f>
        <v>0</v>
      </c>
      <c r="J68" s="909" t="s">
        <v>84</v>
      </c>
      <c r="K68" s="906">
        <f>COUNTIFS(瞬跳!$B:$B,J68,瞬跳!$C:$C,"&gt;=" &amp; $AG$2,瞬跳!$C:$C,"&lt;=" &amp; $AH$2)+COUNTIFS(瞬跳!$B:$B,J68,瞬跳!$C:$C,"&gt;=" &amp; LEFT($AG$2,4)&amp; MID($AG$2,6,1) &amp; RIGHT($AG$2,3),瞬跳!$C:$C,"&lt;=" &amp; LEFT($AH$2,4)&amp; MID($AH$2,6,1) &amp; RIGHT($AH$2,3))</f>
        <v>0</v>
      </c>
      <c r="L68" s="907">
        <f>COUNTIFS(瞬跳!$B:$B,J68,瞬跳!$C:$C,"&gt;=" &amp; $AG$3,瞬跳!$C:$C,"&lt;=" &amp; $AH$3)+COUNTIFS(瞬跳!$B:$B,J68,瞬跳!$C:$C,"&gt;=" &amp; LEFT($AG$3,4)&amp; MID($AG$3,6,1) &amp; RIGHT($AG$3,3),瞬跳!$C:$C,"&lt;=" &amp; LEFT($AH$3,4)&amp; MID($AH$3,6,1) &amp; RIGHT($AH$3,3))</f>
        <v>2</v>
      </c>
      <c r="M68" s="909" t="s">
        <v>1455</v>
      </c>
      <c r="N68" s="906">
        <f>COUNTIFS(瞬跳!$B:$B,M68,瞬跳!$C:$C,"&gt;=" &amp; $AG$2,瞬跳!$C:$C,"&lt;=" &amp; $AH$2)+COUNTIFS(瞬跳!$B:$B,M68,瞬跳!$C:$C,"&gt;=" &amp; LEFT($AG$2,4)&amp; MID($AG$2,6,1) &amp; RIGHT($AG$2,3),瞬跳!$C:$C,"&lt;=" &amp; LEFT($AH$2,4)&amp; MID($AH$2,6,1) &amp; RIGHT($AH$2,3))</f>
        <v>0</v>
      </c>
      <c r="O68" s="907">
        <f>COUNTIFS(瞬跳!$B:$B,M68,瞬跳!$C:$C,"&gt;=" &amp; $AG$3,瞬跳!$C:$C,"&lt;=" &amp; $AH$3)+COUNTIFS(瞬跳!$B:$B,M68,瞬跳!$C:$C,"&gt;=" &amp; LEFT($AG$3,4)&amp; MID($AG$3,6,1) &amp; RIGHT($AG$3,3),瞬跳!$C:$C,"&lt;=" &amp; LEFT($AH$3,4)&amp; MID($AH$3,6,1) &amp; RIGHT($AH$3,3))</f>
        <v>0</v>
      </c>
      <c r="P68" s="909" t="s">
        <v>400</v>
      </c>
      <c r="Q68" s="906">
        <f>COUNTIFS(瞬跳!$B:$B,P68,瞬跳!$C:$C,"&gt;=" &amp; $AG$2,瞬跳!$C:$C,"&lt;=" &amp; $AH$2)+COUNTIFS(瞬跳!$B:$B,P68,瞬跳!$C:$C,"&gt;=" &amp; LEFT($AG$2,4)&amp; MID($AG$2,6,1) &amp; RIGHT($AG$2,3),瞬跳!$C:$C,"&lt;=" &amp; LEFT($AH$2,4)&amp; MID($AH$2,6,1) &amp; RIGHT($AH$2,3))</f>
        <v>0</v>
      </c>
      <c r="R68" s="907">
        <f>COUNTIFS(瞬跳!$B:$B,P68,瞬跳!$C:$C,"&gt;=" &amp; $AG$3,瞬跳!$C:$C,"&lt;=" &amp; $AH$3)+COUNTIFS(瞬跳!$B:$B,P68,瞬跳!$C:$C,"&gt;=" &amp; LEFT($AG$3,4)&amp; MID($AG$3,6,1) &amp; RIGHT($AG$3,3),瞬跳!$C:$C,"&lt;=" &amp; LEFT($AH$3,4)&amp; MID($AH$3,6,1) &amp; RIGHT($AH$3,3))</f>
        <v>1</v>
      </c>
      <c r="S68" s="909" t="s">
        <v>1451</v>
      </c>
      <c r="T68" s="906">
        <f>COUNTIFS(瞬跳!$B:$B,S68,瞬跳!$C:$C,"&gt;=" &amp; $AG$2,瞬跳!$C:$C,"&lt;=" &amp; $AH$2)+COUNTIFS(瞬跳!$B:$B,S68,瞬跳!$C:$C,"&gt;=" &amp; LEFT($AG$2,4)&amp; MID($AG$2,6,1) &amp; RIGHT($AG$2,3),瞬跳!$C:$C,"&lt;=" &amp; LEFT($AH$2,4)&amp; MID($AH$2,6,1) &amp; RIGHT($AH$2,3))</f>
        <v>0</v>
      </c>
      <c r="U68" s="907">
        <f>COUNTIFS(瞬跳!$B:$B,S68,瞬跳!$C:$C,"&gt;=" &amp; $AG$3,瞬跳!$C:$C,"&lt;=" &amp; $AH$3)+COUNTIFS(瞬跳!$B:$B,S68,瞬跳!$C:$C,"&gt;=" &amp; LEFT($AG$3,4)&amp; MID($AG$3,6,1) &amp; RIGHT($AG$3,3),瞬跳!$C:$C,"&lt;=" &amp; LEFT($AH$3,4)&amp; MID($AH$3,6,1) &amp; RIGHT($AH$3,3))</f>
        <v>0</v>
      </c>
      <c r="V68" s="911" t="s">
        <v>1286</v>
      </c>
      <c r="W68" s="906">
        <f>COUNTIFS(瞬跳!$B:$B,V68,瞬跳!$C:$C,"&gt;=" &amp; $AG$2,瞬跳!$C:$C,"&lt;=" &amp; $AH$2)+COUNTIFS(瞬跳!$B:$B,V68,瞬跳!$C:$C,"&gt;=" &amp; LEFT($AG$2,4)&amp; MID($AG$2,6,1) &amp; RIGHT($AG$2,3),瞬跳!$C:$C,"&lt;=" &amp; LEFT($AH$2,4)&amp; MID($AH$2,6,1) &amp; RIGHT($AH$2,3))</f>
        <v>0</v>
      </c>
      <c r="X68" s="907">
        <f>COUNTIFS(瞬跳!$B:$B,V68,瞬跳!$C:$C,"&gt;=" &amp; $AG$3,瞬跳!$C:$C,"&lt;=" &amp; $AH$3)+COUNTIFS(瞬跳!$B:$B,V68,瞬跳!$C:$C,"&gt;=" &amp; LEFT($AG$3,4)&amp; MID($AG$3,6,1) &amp; RIGHT($AG$3,3),瞬跳!$C:$C,"&lt;=" &amp; LEFT($AH$3,4)&amp; MID($AH$3,6,1) &amp; RIGHT($AH$3,3))</f>
        <v>2</v>
      </c>
      <c r="Y68" s="909" t="s">
        <v>1466</v>
      </c>
      <c r="Z68" s="906">
        <f>COUNTIFS(瞬跳!$B:$B,Y68,瞬跳!$C:$C,"&gt;=" &amp; $AG$2,瞬跳!$C:$C,"&lt;=" &amp; $AH$2)+COUNTIFS(瞬跳!$B:$B,Y68,瞬跳!$C:$C,"&gt;=" &amp; LEFT($AG$2,4)&amp; MID($AG$2,6,1) &amp; RIGHT($AG$2,3),瞬跳!$C:$C,"&lt;=" &amp; LEFT($AH$2,4)&amp; MID($AH$2,6,1) &amp; RIGHT($AH$2,3))</f>
        <v>0</v>
      </c>
      <c r="AA68" s="907">
        <f>COUNTIFS(瞬跳!$B:$B,Y68,瞬跳!$C:$C,"&gt;=" &amp; $AG$3,瞬跳!$C:$C,"&lt;=" &amp; $AH$3)+COUNTIFS(瞬跳!$B:$B,Y68,瞬跳!$C:$C,"&gt;=" &amp; LEFT($AG$3,4)&amp; MID($AG$3,6,1) &amp; RIGHT($AG$3,3),瞬跳!$C:$C,"&lt;=" &amp; LEFT($AH$3,4)&amp; MID($AH$3,6,1) &amp; RIGHT($AH$3,3))</f>
        <v>1</v>
      </c>
      <c r="AB68" s="909" t="s">
        <v>954</v>
      </c>
      <c r="AC68" s="906">
        <f>COUNTIFS(瞬跳!$B:$B,AB68,瞬跳!$C:$C,"&gt;=" &amp; $AG$2,瞬跳!$C:$C,"&lt;=" &amp; $AH$2)+COUNTIFS(瞬跳!$B:$B,AB68,瞬跳!$C:$C,"&gt;=" &amp; LEFT($AG$2,4)&amp; MID($AG$2,6,1) &amp; RIGHT($AG$2,3),瞬跳!$C:$C,"&lt;=" &amp; LEFT($AH$2,4)&amp; MID($AH$2,6,1) &amp; RIGHT($AH$2,3))</f>
        <v>0</v>
      </c>
      <c r="AD68" s="907">
        <f>COUNTIFS(瞬跳!$B:$B,AB68,瞬跳!$C:$C,"&gt;=" &amp; $AG$3,瞬跳!$C:$C,"&lt;=" &amp; $AH$3)+COUNTIFS(瞬跳!$B:$B,AB68,瞬跳!$C:$C,"&gt;=" &amp; LEFT($AG$3,4)&amp; MID($AG$3,6,1) &amp; RIGHT($AG$3,3),瞬跳!$C:$C,"&lt;=" &amp; LEFT($AH$3,4)&amp; MID($AH$3,6,1) &amp; RIGHT($AH$3,3))</f>
        <v>0</v>
      </c>
    </row>
    <row r="69" spans="1:34" ht="20.100000000000001" customHeight="1">
      <c r="A69" s="909" t="s">
        <v>1052</v>
      </c>
      <c r="B69" s="906">
        <f>COUNTIFS(瞬跳!$B:$B,A69,瞬跳!$C:$C,"&gt;=" &amp; $AG$2,瞬跳!$C:$C,"&lt;=" &amp; $AH$2)+COUNTIFS(瞬跳!$B:$B,A69,瞬跳!$C:$C,"&gt;=" &amp; LEFT($AG$2,4)&amp; MID($AG$2,6,1) &amp; RIGHT($AG$2,3),瞬跳!$C:$C,"&lt;=" &amp; LEFT($AH$2,4)&amp; MID($AH$2,6,1) &amp; RIGHT($AH$2,3))</f>
        <v>0</v>
      </c>
      <c r="C69" s="907">
        <f>COUNTIFS(瞬跳!$B:$B,A69,瞬跳!$C:$C,"&gt;=" &amp; $AG$3,瞬跳!$C:$C,"&lt;=" &amp; $AH$3)+COUNTIFS(瞬跳!$B:$B,A69,瞬跳!$C:$C,"&gt;=" &amp; LEFT($AG$3,4)&amp; MID($AG$3,6,1) &amp; RIGHT($AG$3,3),瞬跳!$C:$C,"&lt;=" &amp; LEFT($AH$3,4)&amp; MID($AH$3,6,1) &amp; RIGHT($AH$3,3))</f>
        <v>0</v>
      </c>
      <c r="D69" s="909" t="s">
        <v>287</v>
      </c>
      <c r="E69" s="906">
        <f>COUNTIFS(瞬跳!$B:$B,D69,瞬跳!$C:$C,"&gt;=" &amp; $AG$2,瞬跳!$C:$C,"&lt;=" &amp; $AH$2)</f>
        <v>0</v>
      </c>
      <c r="F69" s="907">
        <f>COUNTIFS(瞬跳!$B:$B,D69,瞬跳!$C:$C,"&gt;=" &amp; $AG$3,瞬跳!$C:$C,"&lt;=" &amp; $AH$3)+COUNTIFS(瞬跳!$B:$B,D69,瞬跳!$C:$C,"&gt;=" &amp; LEFT($AG$3,4)&amp; MID($AG$3,6,1) &amp; RIGHT($AG$3,3),瞬跳!$C:$C,"&lt;=" &amp; LEFT($AH$3,4)&amp; MID($AH$3,6,1) &amp; RIGHT($AH$3,3))</f>
        <v>0</v>
      </c>
      <c r="G69" s="911" t="s">
        <v>1251</v>
      </c>
      <c r="H69" s="906">
        <f>COUNTIFS(瞬跳!$B:$B,G69,瞬跳!$C:$C,"&gt;=" &amp; $AG$2,瞬跳!$C:$C,"&lt;=" &amp; $AH$2)+COUNTIFS(瞬跳!$B:$B,G69,瞬跳!$C:$C,"&gt;=" &amp; LEFT($AG$2,4)&amp; MID($AG$2,6,1) &amp; RIGHT($AG$2,3),瞬跳!$C:$C,"&lt;=" &amp; LEFT($AH$2,4)&amp; MID($AH$2,6,1) &amp; RIGHT($AH$2,3))</f>
        <v>0</v>
      </c>
      <c r="I69" s="907">
        <f>COUNTIFS(瞬跳!$B:$B,G69,瞬跳!$C:$C,"&gt;=" &amp; $AG$3,瞬跳!$C:$C,"&lt;=" &amp; $AH$3)+COUNTIFS(瞬跳!$B:$B,G69,瞬跳!$C:$C,"&gt;=" &amp; LEFT($AG$3,4)&amp; MID($AG$3,6,1) &amp; RIGHT($AG$3,3),瞬跳!$C:$C,"&lt;=" &amp; LEFT($AH$3,4)&amp; MID($AH$3,6,1) &amp; RIGHT($AH$3,3))</f>
        <v>2</v>
      </c>
      <c r="J69" s="909" t="s">
        <v>1159</v>
      </c>
      <c r="K69" s="906">
        <f>COUNTIFS(瞬跳!$B:$B,J69,瞬跳!$C:$C,"&gt;=" &amp; $AG$2,瞬跳!$C:$C,"&lt;=" &amp; $AH$2)+COUNTIFS(瞬跳!$B:$B,J69,瞬跳!$C:$C,"&gt;=" &amp; LEFT($AG$2,4)&amp; MID($AG$2,6,1) &amp; RIGHT($AG$2,3),瞬跳!$C:$C,"&lt;=" &amp; LEFT($AH$2,4)&amp; MID($AH$2,6,1) &amp; RIGHT($AH$2,3))</f>
        <v>2</v>
      </c>
      <c r="L69" s="907">
        <f>COUNTIFS(瞬跳!$B:$B,J69,瞬跳!$C:$C,"&gt;=" &amp; $AG$3,瞬跳!$C:$C,"&lt;=" &amp; $AH$3)+COUNTIFS(瞬跳!$B:$B,J69,瞬跳!$C:$C,"&gt;=" &amp; LEFT($AG$3,4)&amp; MID($AG$3,6,1) &amp; RIGHT($AG$3,3),瞬跳!$C:$C,"&lt;=" &amp; LEFT($AH$3,4)&amp; MID($AH$3,6,1) &amp; RIGHT($AH$3,3))</f>
        <v>3</v>
      </c>
      <c r="M69" s="911" t="s">
        <v>1456</v>
      </c>
      <c r="N69" s="906">
        <f>COUNTIFS(瞬跳!$B:$B,M69,瞬跳!$C:$C,"&gt;=" &amp; $AG$2,瞬跳!$C:$C,"&lt;=" &amp; $AH$2)+COUNTIFS(瞬跳!$B:$B,M69,瞬跳!$C:$C,"&gt;=" &amp; LEFT($AG$2,4)&amp; MID($AG$2,6,1) &amp; RIGHT($AG$2,3),瞬跳!$C:$C,"&lt;=" &amp; LEFT($AH$2,4)&amp; MID($AH$2,6,1) &amp; RIGHT($AH$2,3))</f>
        <v>0</v>
      </c>
      <c r="O69" s="907">
        <f>COUNTIFS(瞬跳!$B:$B,M69,瞬跳!$C:$C,"&gt;=" &amp; $AG$3,瞬跳!$C:$C,"&lt;=" &amp; $AH$3)+COUNTIFS(瞬跳!$B:$B,M69,瞬跳!$C:$C,"&gt;=" &amp; LEFT($AG$3,4)&amp; MID($AG$3,6,1) &amp; RIGHT($AG$3,3),瞬跳!$C:$C,"&lt;=" &amp; LEFT($AH$3,4)&amp; MID($AH$3,6,1) &amp; RIGHT($AH$3,3))</f>
        <v>0</v>
      </c>
      <c r="P69" s="909" t="s">
        <v>401</v>
      </c>
      <c r="Q69" s="906">
        <f>COUNTIFS(瞬跳!$B:$B,P69,瞬跳!$C:$C,"&gt;=" &amp; $AG$2,瞬跳!$C:$C,"&lt;=" &amp; $AH$2)+COUNTIFS(瞬跳!$B:$B,P69,瞬跳!$C:$C,"&gt;=" &amp; LEFT($AG$2,4)&amp; MID($AG$2,6,1) &amp; RIGHT($AG$2,3),瞬跳!$C:$C,"&lt;=" &amp; LEFT($AH$2,4)&amp; MID($AH$2,6,1) &amp; RIGHT($AH$2,3))</f>
        <v>0</v>
      </c>
      <c r="R69" s="907">
        <f>COUNTIFS(瞬跳!$B:$B,P69,瞬跳!$C:$C,"&gt;=" &amp; $AG$3,瞬跳!$C:$C,"&lt;=" &amp; $AH$3)+COUNTIFS(瞬跳!$B:$B,P69,瞬跳!$C:$C,"&gt;=" &amp; LEFT($AG$3,4)&amp; MID($AG$3,6,1) &amp; RIGHT($AG$3,3),瞬跳!$C:$C,"&lt;=" &amp; LEFT($AH$3,4)&amp; MID($AH$3,6,1) &amp; RIGHT($AH$3,3))</f>
        <v>0</v>
      </c>
      <c r="S69" s="909" t="s">
        <v>1452</v>
      </c>
      <c r="T69" s="906">
        <f>COUNTIFS(瞬跳!$B:$B,S69,瞬跳!$C:$C,"&gt;=" &amp; $AG$2,瞬跳!$C:$C,"&lt;=" &amp; $AH$2)+COUNTIFS(瞬跳!$B:$B,S69,瞬跳!$C:$C,"&gt;=" &amp; LEFT($AG$2,4)&amp; MID($AG$2,6,1) &amp; RIGHT($AG$2,3),瞬跳!$C:$C,"&lt;=" &amp; LEFT($AH$2,4)&amp; MID($AH$2,6,1) &amp; RIGHT($AH$2,3))</f>
        <v>0</v>
      </c>
      <c r="U69" s="907">
        <f>COUNTIFS(瞬跳!$B:$B,S69,瞬跳!$C:$C,"&gt;=" &amp; $AG$3,瞬跳!$C:$C,"&lt;=" &amp; $AH$3)+COUNTIFS(瞬跳!$B:$B,S69,瞬跳!$C:$C,"&gt;=" &amp; LEFT($AG$3,4)&amp; MID($AG$3,6,1) &amp; RIGHT($AG$3,3),瞬跳!$C:$C,"&lt;=" &amp; LEFT($AH$3,4)&amp; MID($AH$3,6,1) &amp; RIGHT($AH$3,3))</f>
        <v>0</v>
      </c>
      <c r="V69" s="911" t="s">
        <v>894</v>
      </c>
      <c r="W69" s="906">
        <f>COUNTIFS(瞬跳!$B:$B,V69,瞬跳!$C:$C,"&gt;=" &amp; $AG$2,瞬跳!$C:$C,"&lt;=" &amp; $AH$2)+COUNTIFS(瞬跳!$B:$B,V69,瞬跳!$C:$C,"&gt;=" &amp; LEFT($AG$2,4)&amp; MID($AG$2,6,1) &amp; RIGHT($AG$2,3),瞬跳!$C:$C,"&lt;=" &amp; LEFT($AH$2,4)&amp; MID($AH$2,6,1) &amp; RIGHT($AH$2,3))</f>
        <v>0</v>
      </c>
      <c r="X69" s="907">
        <f>COUNTIFS(瞬跳!$B:$B,V69,瞬跳!$C:$C,"&gt;=" &amp; $AG$3,瞬跳!$C:$C,"&lt;=" &amp; $AH$3)+COUNTIFS(瞬跳!$B:$B,V69,瞬跳!$C:$C,"&gt;=" &amp; LEFT($AG$3,4)&amp; MID($AG$3,6,1) &amp; RIGHT($AG$3,3),瞬跳!$C:$C,"&lt;=" &amp; LEFT($AH$3,4)&amp; MID($AH$3,6,1) &amp; RIGHT($AH$3,3))</f>
        <v>0</v>
      </c>
      <c r="Y69" s="909" t="s">
        <v>1467</v>
      </c>
      <c r="Z69" s="906">
        <f>COUNTIFS(瞬跳!$B:$B,Y69,瞬跳!$C:$C,"&gt;=" &amp; $AG$2,瞬跳!$C:$C,"&lt;=" &amp; $AH$2)+COUNTIFS(瞬跳!$B:$B,Y69,瞬跳!$C:$C,"&gt;=" &amp; LEFT($AG$2,4)&amp; MID($AG$2,6,1) &amp; RIGHT($AG$2,3),瞬跳!$C:$C,"&lt;=" &amp; LEFT($AH$2,4)&amp; MID($AH$2,6,1) &amp; RIGHT($AH$2,3))</f>
        <v>0</v>
      </c>
      <c r="AA69" s="907">
        <f>COUNTIFS(瞬跳!$B:$B,Y69,瞬跳!$C:$C,"&gt;=" &amp; $AG$3,瞬跳!$C:$C,"&lt;=" &amp; $AH$3)+COUNTIFS(瞬跳!$B:$B,Y69,瞬跳!$C:$C,"&gt;=" &amp; LEFT($AG$3,4)&amp; MID($AG$3,6,1) &amp; RIGHT($AG$3,3),瞬跳!$C:$C,"&lt;=" &amp; LEFT($AH$3,4)&amp; MID($AH$3,6,1) &amp; RIGHT($AH$3,3))</f>
        <v>0</v>
      </c>
      <c r="AB69" s="911" t="s">
        <v>955</v>
      </c>
      <c r="AC69" s="906">
        <f>COUNTIFS(瞬跳!$B:$B,AB69,瞬跳!$C:$C,"&gt;=" &amp; $AG$2,瞬跳!$C:$C,"&lt;=" &amp; $AH$2)+COUNTIFS(瞬跳!$B:$B,AB69,瞬跳!$C:$C,"&gt;=" &amp; LEFT($AG$2,4)&amp; MID($AG$2,6,1) &amp; RIGHT($AG$2,3),瞬跳!$C:$C,"&lt;=" &amp; LEFT($AH$2,4)&amp; MID($AH$2,6,1) &amp; RIGHT($AH$2,3))</f>
        <v>0</v>
      </c>
      <c r="AD69" s="907">
        <f>COUNTIFS(瞬跳!$B:$B,AB69,瞬跳!$C:$C,"&gt;=" &amp; $AG$3,瞬跳!$C:$C,"&lt;=" &amp; $AH$3)+COUNTIFS(瞬跳!$B:$B,AB69,瞬跳!$C:$C,"&gt;=" &amp; LEFT($AG$3,4)&amp; MID($AG$3,6,1) &amp; RIGHT($AG$3,3),瞬跳!$C:$C,"&lt;=" &amp; LEFT($AH$3,4)&amp; MID($AH$3,6,1) &amp; RIGHT($AH$3,3))</f>
        <v>0</v>
      </c>
    </row>
    <row r="70" spans="1:34" ht="20.100000000000001" customHeight="1">
      <c r="A70" s="909" t="s">
        <v>1053</v>
      </c>
      <c r="B70" s="906">
        <f>COUNTIFS(瞬跳!$B:$B,A70,瞬跳!$C:$C,"&gt;=" &amp; $AG$2,瞬跳!$C:$C,"&lt;=" &amp; $AH$2)+COUNTIFS(瞬跳!$B:$B,A70,瞬跳!$C:$C,"&gt;=" &amp; LEFT($AG$2,4)&amp; MID($AG$2,6,1) &amp; RIGHT($AG$2,3),瞬跳!$C:$C,"&lt;=" &amp; LEFT($AH$2,4)&amp; MID($AH$2,6,1) &amp; RIGHT($AH$2,3))</f>
        <v>0</v>
      </c>
      <c r="C70" s="907">
        <f>COUNTIFS(瞬跳!$B:$B,A70,瞬跳!$C:$C,"&gt;=" &amp; $AG$3,瞬跳!$C:$C,"&lt;=" &amp; $AH$3)+COUNTIFS(瞬跳!$B:$B,A70,瞬跳!$C:$C,"&gt;=" &amp; LEFT($AG$3,4)&amp; MID($AG$3,6,1) &amp; RIGHT($AG$3,3),瞬跳!$C:$C,"&lt;=" &amp; LEFT($AH$3,4)&amp; MID($AH$3,6,1) &amp; RIGHT($AH$3,3))</f>
        <v>0</v>
      </c>
      <c r="D70" s="909" t="s">
        <v>598</v>
      </c>
      <c r="E70" s="906">
        <f>COUNTIFS(瞬跳!$B:$B,D70,瞬跳!$C:$C,"&gt;=" &amp; $AG$2,瞬跳!$C:$C,"&lt;=" &amp; $AH$2)</f>
        <v>0</v>
      </c>
      <c r="F70" s="907">
        <f>COUNTIFS(瞬跳!$B:$B,D70,瞬跳!$C:$C,"&gt;=" &amp; $AG$3,瞬跳!$C:$C,"&lt;=" &amp; $AH$3)+COUNTIFS(瞬跳!$B:$B,D70,瞬跳!$C:$C,"&gt;=" &amp; LEFT($AG$3,4)&amp; MID($AG$3,6,1) &amp; RIGHT($AG$3,3),瞬跳!$C:$C,"&lt;=" &amp; LEFT($AH$3,4)&amp; MID($AH$3,6,1) &amp; RIGHT($AH$3,3))</f>
        <v>0</v>
      </c>
      <c r="G70" s="909" t="s">
        <v>704</v>
      </c>
      <c r="H70" s="906">
        <f>COUNTIFS(瞬跳!$B:$B,G70,瞬跳!$C:$C,"&gt;=" &amp; $AG$2,瞬跳!$C:$C,"&lt;=" &amp; $AH$2)+COUNTIFS(瞬跳!$B:$B,G70,瞬跳!$C:$C,"&gt;=" &amp; LEFT($AG$2,4)&amp; MID($AG$2,6,1) &amp; RIGHT($AG$2,3),瞬跳!$C:$C,"&lt;=" &amp; LEFT($AH$2,4)&amp; MID($AH$2,6,1) &amp; RIGHT($AH$2,3))</f>
        <v>0</v>
      </c>
      <c r="I70" s="907">
        <f>COUNTIFS(瞬跳!$B:$B,G70,瞬跳!$C:$C,"&gt;=" &amp; $AG$3,瞬跳!$C:$C,"&lt;=" &amp; $AH$3)+COUNTIFS(瞬跳!$B:$B,G70,瞬跳!$C:$C,"&gt;=" &amp; LEFT($AG$3,4)&amp; MID($AG$3,6,1) &amp; RIGHT($AG$3,3),瞬跳!$C:$C,"&lt;=" &amp; LEFT($AH$3,4)&amp; MID($AH$3,6,1) &amp; RIGHT($AH$3,3))</f>
        <v>0</v>
      </c>
      <c r="J70" s="909" t="s">
        <v>1161</v>
      </c>
      <c r="K70" s="906">
        <f>COUNTIFS(瞬跳!$B:$B,J70,瞬跳!$C:$C,"&gt;=" &amp; $AG$2,瞬跳!$C:$C,"&lt;=" &amp; $AH$2)+COUNTIFS(瞬跳!$B:$B,J70,瞬跳!$C:$C,"&gt;=" &amp; LEFT($AG$2,4)&amp; MID($AG$2,6,1) &amp; RIGHT($AG$2,3),瞬跳!$C:$C,"&lt;=" &amp; LEFT($AH$2,4)&amp; MID($AH$2,6,1) &amp; RIGHT($AH$2,3))</f>
        <v>0</v>
      </c>
      <c r="L70" s="907">
        <f>COUNTIFS(瞬跳!$B:$B,J70,瞬跳!$C:$C,"&gt;=" &amp; $AG$3,瞬跳!$C:$C,"&lt;=" &amp; $AH$3)+COUNTIFS(瞬跳!$B:$B,J70,瞬跳!$C:$C,"&gt;=" &amp; LEFT($AG$3,4)&amp; MID($AG$3,6,1) &amp; RIGHT($AG$3,3),瞬跳!$C:$C,"&lt;=" &amp; LEFT($AH$3,4)&amp; MID($AH$3,6,1) &amp; RIGHT($AH$3,3))</f>
        <v>1</v>
      </c>
      <c r="M70" s="909" t="s">
        <v>1458</v>
      </c>
      <c r="N70" s="906">
        <f>COUNTIFS(瞬跳!$B:$B,M70,瞬跳!$C:$C,"&gt;=" &amp; $AG$2,瞬跳!$C:$C,"&lt;=" &amp; $AH$2)+COUNTIFS(瞬跳!$B:$B,M70,瞬跳!$C:$C,"&gt;=" &amp; LEFT($AG$2,4)&amp; MID($AG$2,6,1) &amp; RIGHT($AG$2,3),瞬跳!$C:$C,"&lt;=" &amp; LEFT($AH$2,4)&amp; MID($AH$2,6,1) &amp; RIGHT($AH$2,3))</f>
        <v>0</v>
      </c>
      <c r="O70" s="907">
        <f>COUNTIFS(瞬跳!$B:$B,M70,瞬跳!$C:$C,"&gt;=" &amp; $AG$3,瞬跳!$C:$C,"&lt;=" &amp; $AH$3)+COUNTIFS(瞬跳!$B:$B,M70,瞬跳!$C:$C,"&gt;=" &amp; LEFT($AG$3,4)&amp; MID($AG$3,6,1) &amp; RIGHT($AG$3,3),瞬跳!$C:$C,"&lt;=" &amp; LEFT($AH$3,4)&amp; MID($AH$3,6,1) &amp; RIGHT($AH$3,3))</f>
        <v>0</v>
      </c>
      <c r="P70" s="909" t="s">
        <v>402</v>
      </c>
      <c r="Q70" s="906">
        <f>COUNTIFS(瞬跳!$B:$B,P70,瞬跳!$C:$C,"&gt;=" &amp; $AG$2,瞬跳!$C:$C,"&lt;=" &amp; $AH$2)+COUNTIFS(瞬跳!$B:$B,P70,瞬跳!$C:$C,"&gt;=" &amp; LEFT($AG$2,4)&amp; MID($AG$2,6,1) &amp; RIGHT($AG$2,3),瞬跳!$C:$C,"&lt;=" &amp; LEFT($AH$2,4)&amp; MID($AH$2,6,1) &amp; RIGHT($AH$2,3))</f>
        <v>0</v>
      </c>
      <c r="R70" s="907">
        <f>COUNTIFS(瞬跳!$B:$B,P70,瞬跳!$C:$C,"&gt;=" &amp; $AG$3,瞬跳!$C:$C,"&lt;=" &amp; $AH$3)+COUNTIFS(瞬跳!$B:$B,P70,瞬跳!$C:$C,"&gt;=" &amp; LEFT($AG$3,4)&amp; MID($AG$3,6,1) &amp; RIGHT($AG$3,3),瞬跳!$C:$C,"&lt;=" &amp; LEFT($AH$3,4)&amp; MID($AH$3,6,1) &amp; RIGHT($AH$3,3))</f>
        <v>0</v>
      </c>
      <c r="S70" s="909" t="s">
        <v>914</v>
      </c>
      <c r="T70" s="906">
        <f>COUNTIFS(瞬跳!$B:$B,S70,瞬跳!$C:$C,"&gt;=" &amp; $AG$2,瞬跳!$C:$C,"&lt;=" &amp; $AH$2)+COUNTIFS(瞬跳!$B:$B,S70,瞬跳!$C:$C,"&gt;=" &amp; LEFT($AG$2,4)&amp; MID($AG$2,6,1) &amp; RIGHT($AG$2,3),瞬跳!$C:$C,"&lt;=" &amp; LEFT($AH$2,4)&amp; MID($AH$2,6,1) &amp; RIGHT($AH$2,3))</f>
        <v>0</v>
      </c>
      <c r="U70" s="907">
        <f>COUNTIFS(瞬跳!$B:$B,S70,瞬跳!$C:$C,"&gt;=" &amp; $AG$3,瞬跳!$C:$C,"&lt;=" &amp; $AH$3)+COUNTIFS(瞬跳!$B:$B,S70,瞬跳!$C:$C,"&gt;=" &amp; LEFT($AG$3,4)&amp; MID($AG$3,6,1) &amp; RIGHT($AG$3,3),瞬跳!$C:$C,"&lt;=" &amp; LEFT($AH$3,4)&amp; MID($AH$3,6,1) &amp; RIGHT($AH$3,3))</f>
        <v>0</v>
      </c>
      <c r="V70" s="909" t="s">
        <v>895</v>
      </c>
      <c r="W70" s="906">
        <f>COUNTIFS(瞬跳!$B:$B,V70,瞬跳!$C:$C,"&gt;=" &amp; $AG$2,瞬跳!$C:$C,"&lt;=" &amp; $AH$2)+COUNTIFS(瞬跳!$B:$B,V70,瞬跳!$C:$C,"&gt;=" &amp; LEFT($AG$2,4)&amp; MID($AG$2,6,1) &amp; RIGHT($AG$2,3),瞬跳!$C:$C,"&lt;=" &amp; LEFT($AH$2,4)&amp; MID($AH$2,6,1) &amp; RIGHT($AH$2,3))</f>
        <v>0</v>
      </c>
      <c r="X70" s="907">
        <f>COUNTIFS(瞬跳!$B:$B,V70,瞬跳!$C:$C,"&gt;=" &amp; $AG$3,瞬跳!$C:$C,"&lt;=" &amp; $AH$3)+COUNTIFS(瞬跳!$B:$B,V70,瞬跳!$C:$C,"&gt;=" &amp; LEFT($AG$3,4)&amp; MID($AG$3,6,1) &amp; RIGHT($AG$3,3),瞬跳!$C:$C,"&lt;=" &amp; LEFT($AH$3,4)&amp; MID($AH$3,6,1) &amp; RIGHT($AH$3,3))</f>
        <v>0</v>
      </c>
      <c r="Y70" s="909" t="s">
        <v>1468</v>
      </c>
      <c r="Z70" s="906">
        <f>COUNTIFS(瞬跳!$B:$B,Y70,瞬跳!$C:$C,"&gt;=" &amp; $AG$2,瞬跳!$C:$C,"&lt;=" &amp; $AH$2)+COUNTIFS(瞬跳!$B:$B,Y70,瞬跳!$C:$C,"&gt;=" &amp; LEFT($AG$2,4)&amp; MID($AG$2,6,1) &amp; RIGHT($AG$2,3),瞬跳!$C:$C,"&lt;=" &amp; LEFT($AH$2,4)&amp; MID($AH$2,6,1) &amp; RIGHT($AH$2,3))</f>
        <v>0</v>
      </c>
      <c r="AA70" s="907">
        <f>COUNTIFS(瞬跳!$B:$B,Y70,瞬跳!$C:$C,"&gt;=" &amp; $AG$3,瞬跳!$C:$C,"&lt;=" &amp; $AH$3)+COUNTIFS(瞬跳!$B:$B,Y70,瞬跳!$C:$C,"&gt;=" &amp; LEFT($AG$3,4)&amp; MID($AG$3,6,1) &amp; RIGHT($AG$3,3),瞬跳!$C:$C,"&lt;=" &amp; LEFT($AH$3,4)&amp; MID($AH$3,6,1) &amp; RIGHT($AH$3,3))</f>
        <v>0</v>
      </c>
      <c r="AB70" s="909" t="s">
        <v>956</v>
      </c>
      <c r="AC70" s="906">
        <f>COUNTIFS(瞬跳!$B:$B,AB70,瞬跳!$C:$C,"&gt;=" &amp; $AG$2,瞬跳!$C:$C,"&lt;=" &amp; $AH$2)+COUNTIFS(瞬跳!$B:$B,AB70,瞬跳!$C:$C,"&gt;=" &amp; LEFT($AG$2,4)&amp; MID($AG$2,6,1) &amp; RIGHT($AG$2,3),瞬跳!$C:$C,"&lt;=" &amp; LEFT($AH$2,4)&amp; MID($AH$2,6,1) &amp; RIGHT($AH$2,3))</f>
        <v>0</v>
      </c>
      <c r="AD70" s="907">
        <f>COUNTIFS(瞬跳!$B:$B,AB70,瞬跳!$C:$C,"&gt;=" &amp; $AG$3,瞬跳!$C:$C,"&lt;=" &amp; $AH$3)+COUNTIFS(瞬跳!$B:$B,AB70,瞬跳!$C:$C,"&gt;=" &amp; LEFT($AG$3,4)&amp; MID($AG$3,6,1) &amp; RIGHT($AG$3,3),瞬跳!$C:$C,"&lt;=" &amp; LEFT($AH$3,4)&amp; MID($AH$3,6,1) &amp; RIGHT($AH$3,3))</f>
        <v>0</v>
      </c>
    </row>
    <row r="71" spans="1:34" ht="20.100000000000001" customHeight="1">
      <c r="A71" s="909" t="s">
        <v>1054</v>
      </c>
      <c r="B71" s="906">
        <f>COUNTIFS(瞬跳!$B:$B,A71,瞬跳!$C:$C,"&gt;=" &amp; $AG$2,瞬跳!$C:$C,"&lt;=" &amp; $AH$2)+COUNTIFS(瞬跳!$B:$B,A71,瞬跳!$C:$C,"&gt;=" &amp; LEFT($AG$2,4)&amp; MID($AG$2,6,1) &amp; RIGHT($AG$2,3),瞬跳!$C:$C,"&lt;=" &amp; LEFT($AH$2,4)&amp; MID($AH$2,6,1) &amp; RIGHT($AH$2,3))</f>
        <v>0</v>
      </c>
      <c r="C71" s="907">
        <f>COUNTIFS(瞬跳!$B:$B,A71,瞬跳!$C:$C,"&gt;=" &amp; $AG$3,瞬跳!$C:$C,"&lt;=" &amp; $AH$3)+COUNTIFS(瞬跳!$B:$B,A71,瞬跳!$C:$C,"&gt;=" &amp; LEFT($AG$3,4)&amp; MID($AG$3,6,1) &amp; RIGHT($AG$3,3),瞬跳!$C:$C,"&lt;=" &amp; LEFT($AH$3,4)&amp; MID($AH$3,6,1) &amp; RIGHT($AH$3,3))</f>
        <v>1</v>
      </c>
      <c r="D71" s="909" t="s">
        <v>54</v>
      </c>
      <c r="E71" s="906">
        <f>COUNTIFS(瞬跳!$B:$B,D71,瞬跳!$C:$C,"&gt;=" &amp; $AG$2,瞬跳!$C:$C,"&lt;=" &amp; $AH$2)</f>
        <v>0</v>
      </c>
      <c r="F71" s="907">
        <f>COUNTIFS(瞬跳!$B:$B,D71,瞬跳!$C:$C,"&gt;=" &amp; $AG$3,瞬跳!$C:$C,"&lt;=" &amp; $AH$3)+COUNTIFS(瞬跳!$B:$B,D71,瞬跳!$C:$C,"&gt;=" &amp; LEFT($AG$3,4)&amp; MID($AG$3,6,1) &amp; RIGHT($AG$3,3),瞬跳!$C:$C,"&lt;=" &amp; LEFT($AH$3,4)&amp; MID($AH$3,6,1) &amp; RIGHT($AH$3,3))</f>
        <v>0</v>
      </c>
      <c r="G71" s="909" t="s">
        <v>623</v>
      </c>
      <c r="H71" s="906">
        <f>COUNTIFS(瞬跳!$B:$B,G71,瞬跳!$C:$C,"&gt;=" &amp; $AG$2,瞬跳!$C:$C,"&lt;=" &amp; $AH$2)+COUNTIFS(瞬跳!$B:$B,G71,瞬跳!$C:$C,"&gt;=" &amp; LEFT($AG$2,4)&amp; MID($AG$2,6,1) &amp; RIGHT($AG$2,3),瞬跳!$C:$C,"&lt;=" &amp; LEFT($AH$2,4)&amp; MID($AH$2,6,1) &amp; RIGHT($AH$2,3))</f>
        <v>0</v>
      </c>
      <c r="I71" s="907">
        <f>COUNTIFS(瞬跳!$B:$B,G71,瞬跳!$C:$C,"&gt;=" &amp; $AG$3,瞬跳!$C:$C,"&lt;=" &amp; $AH$3)+COUNTIFS(瞬跳!$B:$B,G71,瞬跳!$C:$C,"&gt;=" &amp; LEFT($AG$3,4)&amp; MID($AG$3,6,1) &amp; RIGHT($AG$3,3),瞬跳!$C:$C,"&lt;=" &amp; LEFT($AH$3,4)&amp; MID($AH$3,6,1) &amp; RIGHT($AH$3,3))</f>
        <v>0</v>
      </c>
      <c r="J71" s="909" t="s">
        <v>1163</v>
      </c>
      <c r="K71" s="906">
        <f>COUNTIFS(瞬跳!$B:$B,J71,瞬跳!$C:$C,"&gt;=" &amp; $AG$2,瞬跳!$C:$C,"&lt;=" &amp; $AH$2)+COUNTIFS(瞬跳!$B:$B,J71,瞬跳!$C:$C,"&gt;=" &amp; LEFT($AG$2,4)&amp; MID($AG$2,6,1) &amp; RIGHT($AG$2,3),瞬跳!$C:$C,"&lt;=" &amp; LEFT($AH$2,4)&amp; MID($AH$2,6,1) &amp; RIGHT($AH$2,3))</f>
        <v>0</v>
      </c>
      <c r="L71" s="907">
        <f>COUNTIFS(瞬跳!$B:$B,J71,瞬跳!$C:$C,"&gt;=" &amp; $AG$3,瞬跳!$C:$C,"&lt;=" &amp; $AH$3)+COUNTIFS(瞬跳!$B:$B,J71,瞬跳!$C:$C,"&gt;=" &amp; LEFT($AG$3,4)&amp; MID($AG$3,6,1) &amp; RIGHT($AG$3,3),瞬跳!$C:$C,"&lt;=" &amp; LEFT($AH$3,4)&amp; MID($AH$3,6,1) &amp; RIGHT($AH$3,3))</f>
        <v>0</v>
      </c>
      <c r="M71" s="909" t="s">
        <v>1460</v>
      </c>
      <c r="N71" s="906">
        <f>COUNTIFS(瞬跳!$B:$B,M71,瞬跳!$C:$C,"&gt;=" &amp; $AG$2,瞬跳!$C:$C,"&lt;=" &amp; $AH$2)+COUNTIFS(瞬跳!$B:$B,M71,瞬跳!$C:$C,"&gt;=" &amp; LEFT($AG$2,4)&amp; MID($AG$2,6,1) &amp; RIGHT($AG$2,3),瞬跳!$C:$C,"&lt;=" &amp; LEFT($AH$2,4)&amp; MID($AH$2,6,1) &amp; RIGHT($AH$2,3))</f>
        <v>0</v>
      </c>
      <c r="O71" s="907">
        <f>COUNTIFS(瞬跳!$B:$B,M71,瞬跳!$C:$C,"&gt;=" &amp; $AG$3,瞬跳!$C:$C,"&lt;=" &amp; $AH$3)+COUNTIFS(瞬跳!$B:$B,M71,瞬跳!$C:$C,"&gt;=" &amp; LEFT($AG$3,4)&amp; MID($AG$3,6,1) &amp; RIGHT($AG$3,3),瞬跳!$C:$C,"&lt;=" &amp; LEFT($AH$3,4)&amp; MID($AH$3,6,1) &amp; RIGHT($AH$3,3))</f>
        <v>0</v>
      </c>
      <c r="P71" s="909" t="s">
        <v>1449</v>
      </c>
      <c r="Q71" s="906">
        <f>COUNTIFS(瞬跳!$B:$B,P71,瞬跳!$C:$C,"&gt;=" &amp; $AG$2,瞬跳!$C:$C,"&lt;=" &amp; $AH$2)+COUNTIFS(瞬跳!$B:$B,P71,瞬跳!$C:$C,"&gt;=" &amp; LEFT($AG$2,4)&amp; MID($AG$2,6,1) &amp; RIGHT($AG$2,3),瞬跳!$C:$C,"&lt;=" &amp; LEFT($AH$2,4)&amp; MID($AH$2,6,1) &amp; RIGHT($AH$2,3))</f>
        <v>0</v>
      </c>
      <c r="R71" s="907">
        <f>COUNTIFS(瞬跳!$B:$B,P71,瞬跳!$C:$C,"&gt;=" &amp; $AG$3,瞬跳!$C:$C,"&lt;=" &amp; $AH$3)+COUNTIFS(瞬跳!$B:$B,P71,瞬跳!$C:$C,"&gt;=" &amp; LEFT($AG$3,4)&amp; MID($AG$3,6,1) &amp; RIGHT($AG$3,3),瞬跳!$C:$C,"&lt;=" &amp; LEFT($AH$3,4)&amp; MID($AH$3,6,1) &amp; RIGHT($AH$3,3))</f>
        <v>0</v>
      </c>
      <c r="S71" s="909" t="s">
        <v>915</v>
      </c>
      <c r="T71" s="906">
        <f>COUNTIFS(瞬跳!$B:$B,S71,瞬跳!$C:$C,"&gt;=" &amp; $AG$2,瞬跳!$C:$C,"&lt;=" &amp; $AH$2)+COUNTIFS(瞬跳!$B:$B,S71,瞬跳!$C:$C,"&gt;=" &amp; LEFT($AG$2,4)&amp; MID($AG$2,6,1) &amp; RIGHT($AG$2,3),瞬跳!$C:$C,"&lt;=" &amp; LEFT($AH$2,4)&amp; MID($AH$2,6,1) &amp; RIGHT($AH$2,3))</f>
        <v>0</v>
      </c>
      <c r="U71" s="907">
        <f>COUNTIFS(瞬跳!$B:$B,S71,瞬跳!$C:$C,"&gt;=" &amp; $AG$3,瞬跳!$C:$C,"&lt;=" &amp; $AH$3)+COUNTIFS(瞬跳!$B:$B,S71,瞬跳!$C:$C,"&gt;=" &amp; LEFT($AG$3,4)&amp; MID($AG$3,6,1) &amp; RIGHT($AG$3,3),瞬跳!$C:$C,"&lt;=" &amp; LEFT($AH$3,4)&amp; MID($AH$3,6,1) &amp; RIGHT($AH$3,3))</f>
        <v>0</v>
      </c>
      <c r="V71" s="909" t="s">
        <v>1553</v>
      </c>
      <c r="W71" s="906">
        <f>COUNTIFS(瞬跳!$B:$B,V71,瞬跳!$C:$C,"&gt;=" &amp; $AG$2,瞬跳!$C:$C,"&lt;=" &amp; $AH$2)+COUNTIFS(瞬跳!$B:$B,V71,瞬跳!$C:$C,"&gt;=" &amp; LEFT($AG$2,4)&amp; MID($AG$2,6,1) &amp; RIGHT($AG$2,3),瞬跳!$C:$C,"&lt;=" &amp; LEFT($AH$2,4)&amp; MID($AH$2,6,1) &amp; RIGHT($AH$2,3))</f>
        <v>0</v>
      </c>
      <c r="X71" s="907">
        <f>COUNTIFS(瞬跳!$B:$B,V71,瞬跳!$C:$C,"&gt;=" &amp; $AG$3,瞬跳!$C:$C,"&lt;=" &amp; $AH$3)+COUNTIFS(瞬跳!$B:$B,V71,瞬跳!$C:$C,"&gt;=" &amp; LEFT($AG$3,4)&amp; MID($AG$3,6,1) &amp; RIGHT($AG$3,3),瞬跳!$C:$C,"&lt;=" &amp; LEFT($AH$3,4)&amp; MID($AH$3,6,1) &amp; RIGHT($AH$3,3))</f>
        <v>1</v>
      </c>
      <c r="Y71" s="909" t="s">
        <v>1469</v>
      </c>
      <c r="Z71" s="906">
        <f>COUNTIFS(瞬跳!$B:$B,Y71,瞬跳!$C:$C,"&gt;=" &amp; $AG$2,瞬跳!$C:$C,"&lt;=" &amp; $AH$2)+COUNTIFS(瞬跳!$B:$B,Y71,瞬跳!$C:$C,"&gt;=" &amp; LEFT($AG$2,4)&amp; MID($AG$2,6,1) &amp; RIGHT($AG$2,3),瞬跳!$C:$C,"&lt;=" &amp; LEFT($AH$2,4)&amp; MID($AH$2,6,1) &amp; RIGHT($AH$2,3))</f>
        <v>1</v>
      </c>
      <c r="AA71" s="907">
        <f>COUNTIFS(瞬跳!$B:$B,Y71,瞬跳!$C:$C,"&gt;=" &amp; $AG$3,瞬跳!$C:$C,"&lt;=" &amp; $AH$3)+COUNTIFS(瞬跳!$B:$B,Y71,瞬跳!$C:$C,"&gt;=" &amp; LEFT($AG$3,4)&amp; MID($AG$3,6,1) &amp; RIGHT($AG$3,3),瞬跳!$C:$C,"&lt;=" &amp; LEFT($AH$3,4)&amp; MID($AH$3,6,1) &amp; RIGHT($AH$3,3))</f>
        <v>1</v>
      </c>
      <c r="AB71" s="909" t="s">
        <v>490</v>
      </c>
      <c r="AC71" s="906">
        <f>COUNTIFS(瞬跳!$B:$B,AB71,瞬跳!$C:$C,"&gt;=" &amp; $AG$2,瞬跳!$C:$C,"&lt;=" &amp; $AH$2)+COUNTIFS(瞬跳!$B:$B,AB71,瞬跳!$C:$C,"&gt;=" &amp; LEFT($AG$2,4)&amp; MID($AG$2,6,1) &amp; RIGHT($AG$2,3),瞬跳!$C:$C,"&lt;=" &amp; LEFT($AH$2,4)&amp; MID($AH$2,6,1) &amp; RIGHT($AH$2,3))</f>
        <v>0</v>
      </c>
      <c r="AD71" s="907">
        <f>COUNTIFS(瞬跳!$B:$B,AB71,瞬跳!$C:$C,"&gt;=" &amp; $AG$3,瞬跳!$C:$C,"&lt;=" &amp; $AH$3)+COUNTIFS(瞬跳!$B:$B,AB71,瞬跳!$C:$C,"&gt;=" &amp; LEFT($AG$3,4)&amp; MID($AG$3,6,1) &amp; RIGHT($AG$3,3),瞬跳!$C:$C,"&lt;=" &amp; LEFT($AH$3,4)&amp; MID($AH$3,6,1) &amp; RIGHT($AH$3,3))</f>
        <v>0</v>
      </c>
    </row>
    <row r="72" spans="1:34" ht="20.100000000000001" customHeight="1">
      <c r="A72" s="909" t="s">
        <v>1055</v>
      </c>
      <c r="B72" s="906">
        <f>COUNTIFS(瞬跳!$B:$B,A72,瞬跳!$C:$C,"&gt;=" &amp; $AG$2,瞬跳!$C:$C,"&lt;=" &amp; $AH$2)+COUNTIFS(瞬跳!$B:$B,A72,瞬跳!$C:$C,"&gt;=" &amp; LEFT($AG$2,4)&amp; MID($AG$2,6,1) &amp; RIGHT($AG$2,3),瞬跳!$C:$C,"&lt;=" &amp; LEFT($AH$2,4)&amp; MID($AH$2,6,1) &amp; RIGHT($AH$2,3))</f>
        <v>0</v>
      </c>
      <c r="C72" s="907">
        <f>COUNTIFS(瞬跳!$B:$B,A72,瞬跳!$C:$C,"&gt;=" &amp; $AG$3,瞬跳!$C:$C,"&lt;=" &amp; $AH$3)+COUNTIFS(瞬跳!$B:$B,A72,瞬跳!$C:$C,"&gt;=" &amp; LEFT($AG$3,4)&amp; MID($AG$3,6,1) &amp; RIGHT($AG$3,3),瞬跳!$C:$C,"&lt;=" &amp; LEFT($AH$3,4)&amp; MID($AH$3,6,1) &amp; RIGHT($AH$3,3))</f>
        <v>0</v>
      </c>
      <c r="D72" s="909" t="s">
        <v>3315</v>
      </c>
      <c r="E72" s="906">
        <f>COUNTIFS(瞬跳!$B:$B,D72,瞬跳!$C:$C,"&gt;=" &amp; $AG$2,瞬跳!$C:$C,"&lt;=" &amp; $AH$2)</f>
        <v>0</v>
      </c>
      <c r="F72" s="907">
        <f>COUNTIFS(瞬跳!$B:$B,D72,瞬跳!$C:$C,"&gt;=" &amp; $AG$3,瞬跳!$C:$C,"&lt;=" &amp; $AH$3)+COUNTIFS(瞬跳!$B:$B,D72,瞬跳!$C:$C,"&gt;=" &amp; LEFT($AG$3,4)&amp; MID($AG$3,6,1) &amp; RIGHT($AG$3,3),瞬跳!$C:$C,"&lt;=" &amp; LEFT($AH$3,4)&amp; MID($AH$3,6,1) &amp; RIGHT($AH$3,3))</f>
        <v>0</v>
      </c>
      <c r="G72" s="909" t="s">
        <v>625</v>
      </c>
      <c r="H72" s="906">
        <f>COUNTIFS(瞬跳!$B:$B,G72,瞬跳!$C:$C,"&gt;=" &amp; $AG$2,瞬跳!$C:$C,"&lt;=" &amp; $AH$2)+COUNTIFS(瞬跳!$B:$B,G72,瞬跳!$C:$C,"&gt;=" &amp; LEFT($AG$2,4)&amp; MID($AG$2,6,1) &amp; RIGHT($AG$2,3),瞬跳!$C:$C,"&lt;=" &amp; LEFT($AH$2,4)&amp; MID($AH$2,6,1) &amp; RIGHT($AH$2,3))</f>
        <v>0</v>
      </c>
      <c r="I72" s="907">
        <f>COUNTIFS(瞬跳!$B:$B,G72,瞬跳!$C:$C,"&gt;=" &amp; $AG$3,瞬跳!$C:$C,"&lt;=" &amp; $AH$3)+COUNTIFS(瞬跳!$B:$B,G72,瞬跳!$C:$C,"&gt;=" &amp; LEFT($AG$3,4)&amp; MID($AG$3,6,1) &amp; RIGHT($AG$3,3),瞬跳!$C:$C,"&lt;=" &amp; LEFT($AH$3,4)&amp; MID($AH$3,6,1) &amp; RIGHT($AH$3,3))</f>
        <v>0</v>
      </c>
      <c r="J72" s="909" t="s">
        <v>1165</v>
      </c>
      <c r="K72" s="906">
        <f>COUNTIFS(瞬跳!$B:$B,J72,瞬跳!$C:$C,"&gt;=" &amp; $AG$2,瞬跳!$C:$C,"&lt;=" &amp; $AH$2)+COUNTIFS(瞬跳!$B:$B,J72,瞬跳!$C:$C,"&gt;=" &amp; LEFT($AG$2,4)&amp; MID($AG$2,6,1) &amp; RIGHT($AG$2,3),瞬跳!$C:$C,"&lt;=" &amp; LEFT($AH$2,4)&amp; MID($AH$2,6,1) &amp; RIGHT($AH$2,3))</f>
        <v>0</v>
      </c>
      <c r="L72" s="907">
        <f>COUNTIFS(瞬跳!$B:$B,J72,瞬跳!$C:$C,"&gt;=" &amp; $AG$3,瞬跳!$C:$C,"&lt;=" &amp; $AH$3)+COUNTIFS(瞬跳!$B:$B,J72,瞬跳!$C:$C,"&gt;=" &amp; LEFT($AG$3,4)&amp; MID($AG$3,6,1) &amp; RIGHT($AG$3,3),瞬跳!$C:$C,"&lt;=" &amp; LEFT($AH$3,4)&amp; MID($AH$3,6,1) &amp; RIGHT($AH$3,3))</f>
        <v>0</v>
      </c>
      <c r="M72" s="909" t="s">
        <v>1462</v>
      </c>
      <c r="N72" s="906">
        <f>COUNTIFS(瞬跳!$B:$B,M72,瞬跳!$C:$C,"&gt;=" &amp; $AG$2,瞬跳!$C:$C,"&lt;=" &amp; $AH$2)+COUNTIFS(瞬跳!$B:$B,M72,瞬跳!$C:$C,"&gt;=" &amp; LEFT($AG$2,4)&amp; MID($AG$2,6,1) &amp; RIGHT($AG$2,3),瞬跳!$C:$C,"&lt;=" &amp; LEFT($AH$2,4)&amp; MID($AH$2,6,1) &amp; RIGHT($AH$2,3))</f>
        <v>0</v>
      </c>
      <c r="O72" s="907">
        <f>COUNTIFS(瞬跳!$B:$B,M72,瞬跳!$C:$C,"&gt;=" &amp; $AG$3,瞬跳!$C:$C,"&lt;=" &amp; $AH$3)+COUNTIFS(瞬跳!$B:$B,M72,瞬跳!$C:$C,"&gt;=" &amp; LEFT($AG$3,4)&amp; MID($AG$3,6,1) &amp; RIGHT($AG$3,3),瞬跳!$C:$C,"&lt;=" &amp; LEFT($AH$3,4)&amp; MID($AH$3,6,1) &amp; RIGHT($AH$3,3))</f>
        <v>0</v>
      </c>
      <c r="P72" s="909" t="s">
        <v>1450</v>
      </c>
      <c r="Q72" s="906">
        <f>COUNTIFS(瞬跳!$B:$B,P72,瞬跳!$C:$C,"&gt;=" &amp; $AG$2,瞬跳!$C:$C,"&lt;=" &amp; $AH$2)+COUNTIFS(瞬跳!$B:$B,P72,瞬跳!$C:$C,"&gt;=" &amp; LEFT($AG$2,4)&amp; MID($AG$2,6,1) &amp; RIGHT($AG$2,3),瞬跳!$C:$C,"&lt;=" &amp; LEFT($AH$2,4)&amp; MID($AH$2,6,1) &amp; RIGHT($AH$2,3))</f>
        <v>1</v>
      </c>
      <c r="R72" s="907">
        <f>COUNTIFS(瞬跳!$B:$B,P72,瞬跳!$C:$C,"&gt;=" &amp; $AG$3,瞬跳!$C:$C,"&lt;=" &amp; $AH$3)+COUNTIFS(瞬跳!$B:$B,P72,瞬跳!$C:$C,"&gt;=" &amp; LEFT($AG$3,4)&amp; MID($AG$3,6,1) &amp; RIGHT($AG$3,3),瞬跳!$C:$C,"&lt;=" &amp; LEFT($AH$3,4)&amp; MID($AH$3,6,1) &amp; RIGHT($AH$3,3))</f>
        <v>1</v>
      </c>
      <c r="S72" s="909" t="s">
        <v>554</v>
      </c>
      <c r="T72" s="906">
        <f>COUNTIFS(瞬跳!$B:$B,S72,瞬跳!$C:$C,"&gt;=" &amp; $AG$2,瞬跳!$C:$C,"&lt;=" &amp; $AH$2)+COUNTIFS(瞬跳!$B:$B,S72,瞬跳!$C:$C,"&gt;=" &amp; LEFT($AG$2,4)&amp; MID($AG$2,6,1) &amp; RIGHT($AG$2,3),瞬跳!$C:$C,"&lt;=" &amp; LEFT($AH$2,4)&amp; MID($AH$2,6,1) &amp; RIGHT($AH$2,3))</f>
        <v>0</v>
      </c>
      <c r="U72" s="907">
        <f>COUNTIFS(瞬跳!$B:$B,S72,瞬跳!$C:$C,"&gt;=" &amp; $AG$3,瞬跳!$C:$C,"&lt;=" &amp; $AH$3)+COUNTIFS(瞬跳!$B:$B,S72,瞬跳!$C:$C,"&gt;=" &amp; LEFT($AG$3,4)&amp; MID($AG$3,6,1) &amp; RIGHT($AG$3,3),瞬跳!$C:$C,"&lt;=" &amp; LEFT($AH$3,4)&amp; MID($AH$3,6,1) &amp; RIGHT($AH$3,3))</f>
        <v>0</v>
      </c>
      <c r="V72" s="909" t="s">
        <v>3543</v>
      </c>
      <c r="W72" s="906">
        <f>COUNTIFS(瞬跳!$B:$B,V72,瞬跳!$C:$C,"&gt;=" &amp; $AG$2,瞬跳!$C:$C,"&lt;=" &amp; $AH$2)+COUNTIFS(瞬跳!$B:$B,V72,瞬跳!$C:$C,"&gt;=" &amp; LEFT($AG$2,4)&amp; MID($AG$2,6,1) &amp; RIGHT($AG$2,3),瞬跳!$C:$C,"&lt;=" &amp; LEFT($AH$2,4)&amp; MID($AH$2,6,1) &amp; RIGHT($AH$2,3))</f>
        <v>0</v>
      </c>
      <c r="X72" s="907">
        <f>COUNTIFS(瞬跳!$B:$B,V72,瞬跳!$C:$C,"&gt;=" &amp; $AG$3,瞬跳!$C:$C,"&lt;=" &amp; $AH$3)+COUNTIFS(瞬跳!$B:$B,V72,瞬跳!$C:$C,"&gt;=" &amp; LEFT($AG$3,4)&amp; MID($AG$3,6,1) &amp; RIGHT($AG$3,3),瞬跳!$C:$C,"&lt;=" &amp; LEFT($AH$3,4)&amp; MID($AH$3,6,1) &amp; RIGHT($AH$3,3))</f>
        <v>1</v>
      </c>
      <c r="Y72" s="909" t="s">
        <v>1470</v>
      </c>
      <c r="Z72" s="906">
        <f>COUNTIFS(瞬跳!$B:$B,Y72,瞬跳!$C:$C,"&gt;=" &amp; $AG$2,瞬跳!$C:$C,"&lt;=" &amp; $AH$2)+COUNTIFS(瞬跳!$B:$B,Y72,瞬跳!$C:$C,"&gt;=" &amp; LEFT($AG$2,4)&amp; MID($AG$2,6,1) &amp; RIGHT($AG$2,3),瞬跳!$C:$C,"&lt;=" &amp; LEFT($AH$2,4)&amp; MID($AH$2,6,1) &amp; RIGHT($AH$2,3))</f>
        <v>0</v>
      </c>
      <c r="AA72" s="907">
        <f>COUNTIFS(瞬跳!$B:$B,Y72,瞬跳!$C:$C,"&gt;=" &amp; $AG$3,瞬跳!$C:$C,"&lt;=" &amp; $AH$3)+COUNTIFS(瞬跳!$B:$B,Y72,瞬跳!$C:$C,"&gt;=" &amp; LEFT($AG$3,4)&amp; MID($AG$3,6,1) &amp; RIGHT($AG$3,3),瞬跳!$C:$C,"&lt;=" &amp; LEFT($AH$3,4)&amp; MID($AH$3,6,1) &amp; RIGHT($AH$3,3))</f>
        <v>2</v>
      </c>
      <c r="AB72" s="909" t="s">
        <v>491</v>
      </c>
      <c r="AC72" s="906">
        <f>COUNTIFS(瞬跳!$B:$B,AB72,瞬跳!$C:$C,"&gt;=" &amp; $AG$2,瞬跳!$C:$C,"&lt;=" &amp; $AH$2)+COUNTIFS(瞬跳!$B:$B,AB72,瞬跳!$C:$C,"&gt;=" &amp; LEFT($AG$2,4)&amp; MID($AG$2,6,1) &amp; RIGHT($AG$2,3),瞬跳!$C:$C,"&lt;=" &amp; LEFT($AH$2,4)&amp; MID($AH$2,6,1) &amp; RIGHT($AH$2,3))</f>
        <v>0</v>
      </c>
      <c r="AD72" s="907">
        <f>COUNTIFS(瞬跳!$B:$B,AB72,瞬跳!$C:$C,"&gt;=" &amp; $AG$3,瞬跳!$C:$C,"&lt;=" &amp; $AH$3)+COUNTIFS(瞬跳!$B:$B,AB72,瞬跳!$C:$C,"&gt;=" &amp; LEFT($AG$3,4)&amp; MID($AG$3,6,1) &amp; RIGHT($AG$3,3),瞬跳!$C:$C,"&lt;=" &amp; LEFT($AH$3,4)&amp; MID($AH$3,6,1) &amp; RIGHT($AH$3,3))</f>
        <v>0</v>
      </c>
    </row>
    <row r="73" spans="1:34" ht="20.100000000000001" customHeight="1">
      <c r="A73" s="909" t="s">
        <v>1056</v>
      </c>
      <c r="B73" s="906">
        <f>COUNTIFS(瞬跳!$B:$B,A73,瞬跳!$C:$C,"&gt;=" &amp; $AG$2,瞬跳!$C:$C,"&lt;=" &amp; $AH$2)+COUNTIFS(瞬跳!$B:$B,A73,瞬跳!$C:$C,"&gt;=" &amp; LEFT($AG$2,4)&amp; MID($AG$2,6,1) &amp; RIGHT($AG$2,3),瞬跳!$C:$C,"&lt;=" &amp; LEFT($AH$2,4)&amp; MID($AH$2,6,1) &amp; RIGHT($AH$2,3))</f>
        <v>0</v>
      </c>
      <c r="C73" s="907">
        <f>COUNTIFS(瞬跳!$B:$B,A73,瞬跳!$C:$C,"&gt;=" &amp; $AG$3,瞬跳!$C:$C,"&lt;=" &amp; $AH$3)+COUNTIFS(瞬跳!$B:$B,A73,瞬跳!$C:$C,"&gt;=" &amp; LEFT($AG$3,4)&amp; MID($AG$3,6,1) &amp; RIGHT($AG$3,3),瞬跳!$C:$C,"&lt;=" &amp; LEFT($AH$3,4)&amp; MID($AH$3,6,1) &amp; RIGHT($AH$3,3))</f>
        <v>1</v>
      </c>
      <c r="D73" s="909" t="s">
        <v>3544</v>
      </c>
      <c r="E73" s="906">
        <f>COUNTIFS(瞬跳!$B:$B,D73,瞬跳!$C:$C,"&gt;=" &amp; $AG$2,瞬跳!$C:$C,"&lt;=" &amp; $AH$2)</f>
        <v>0</v>
      </c>
      <c r="F73" s="907">
        <f>COUNTIFS(瞬跳!$B:$B,D73,瞬跳!$C:$C,"&gt;=" &amp; $AG$3,瞬跳!$C:$C,"&lt;=" &amp; $AH$3)+COUNTIFS(瞬跳!$B:$B,D73,瞬跳!$C:$C,"&gt;=" &amp; LEFT($AG$3,4)&amp; MID($AG$3,6,1) &amp; RIGHT($AG$3,3),瞬跳!$C:$C,"&lt;=" &amp; LEFT($AH$3,4)&amp; MID($AH$3,6,1) &amp; RIGHT($AH$3,3))</f>
        <v>0</v>
      </c>
      <c r="G73" s="909" t="s">
        <v>627</v>
      </c>
      <c r="H73" s="906">
        <f>COUNTIFS(瞬跳!$B:$B,G73,瞬跳!$C:$C,"&gt;=" &amp; $AG$2,瞬跳!$C:$C,"&lt;=" &amp; $AH$2)+COUNTIFS(瞬跳!$B:$B,G73,瞬跳!$C:$C,"&gt;=" &amp; LEFT($AG$2,4)&amp; MID($AG$2,6,1) &amp; RIGHT($AG$2,3),瞬跳!$C:$C,"&lt;=" &amp; LEFT($AH$2,4)&amp; MID($AH$2,6,1) &amp; RIGHT($AH$2,3))</f>
        <v>0</v>
      </c>
      <c r="I73" s="907">
        <f>COUNTIFS(瞬跳!$B:$B,G73,瞬跳!$C:$C,"&gt;=" &amp; $AG$3,瞬跳!$C:$C,"&lt;=" &amp; $AH$3)+COUNTIFS(瞬跳!$B:$B,G73,瞬跳!$C:$C,"&gt;=" &amp; LEFT($AG$3,4)&amp; MID($AG$3,6,1) &amp; RIGHT($AG$3,3),瞬跳!$C:$C,"&lt;=" &amp; LEFT($AH$3,4)&amp; MID($AH$3,6,1) &amp; RIGHT($AH$3,3))</f>
        <v>0</v>
      </c>
      <c r="J73" s="909" t="s">
        <v>1166</v>
      </c>
      <c r="K73" s="906">
        <f>COUNTIFS(瞬跳!$B:$B,J73,瞬跳!$C:$C,"&gt;=" &amp; $AG$2,瞬跳!$C:$C,"&lt;=" &amp; $AH$2)+COUNTIFS(瞬跳!$B:$B,J73,瞬跳!$C:$C,"&gt;=" &amp; LEFT($AG$2,4)&amp; MID($AG$2,6,1) &amp; RIGHT($AG$2,3),瞬跳!$C:$C,"&lt;=" &amp; LEFT($AH$2,4)&amp; MID($AH$2,6,1) &amp; RIGHT($AH$2,3))</f>
        <v>0</v>
      </c>
      <c r="L73" s="907">
        <f>COUNTIFS(瞬跳!$B:$B,J73,瞬跳!$C:$C,"&gt;=" &amp; $AG$3,瞬跳!$C:$C,"&lt;=" &amp; $AH$3)+COUNTIFS(瞬跳!$B:$B,J73,瞬跳!$C:$C,"&gt;=" &amp; LEFT($AG$3,4)&amp; MID($AG$3,6,1) &amp; RIGHT($AG$3,3),瞬跳!$C:$C,"&lt;=" &amp; LEFT($AH$3,4)&amp; MID($AH$3,6,1) &amp; RIGHT($AH$3,3))</f>
        <v>0</v>
      </c>
      <c r="M73" s="909" t="s">
        <v>1178</v>
      </c>
      <c r="N73" s="906">
        <f>COUNTIFS(瞬跳!$B:$B,M73,瞬跳!$C:$C,"&gt;=" &amp; $AG$2,瞬跳!$C:$C,"&lt;=" &amp; $AH$2)+COUNTIFS(瞬跳!$B:$B,M73,瞬跳!$C:$C,"&gt;=" &amp; LEFT($AG$2,4)&amp; MID($AG$2,6,1) &amp; RIGHT($AG$2,3),瞬跳!$C:$C,"&lt;=" &amp; LEFT($AH$2,4)&amp; MID($AH$2,6,1) &amp; RIGHT($AH$2,3))</f>
        <v>0</v>
      </c>
      <c r="O73" s="907">
        <f>COUNTIFS(瞬跳!$B:$B,M73,瞬跳!$C:$C,"&gt;=" &amp; $AG$3,瞬跳!$C:$C,"&lt;=" &amp; $AH$3)+COUNTIFS(瞬跳!$B:$B,M73,瞬跳!$C:$C,"&gt;=" &amp; LEFT($AG$3,4)&amp; MID($AG$3,6,1) &amp; RIGHT($AG$3,3),瞬跳!$C:$C,"&lt;=" &amp; LEFT($AH$3,4)&amp; MID($AH$3,6,1) &amp; RIGHT($AH$3,3))</f>
        <v>0</v>
      </c>
      <c r="P73" s="909" t="s">
        <v>3545</v>
      </c>
      <c r="Q73" s="906">
        <f>COUNTIFS(瞬跳!$B:$B,P73,瞬跳!$C:$C,"&gt;=" &amp; $AG$2,瞬跳!$C:$C,"&lt;=" &amp; $AH$2)+COUNTIFS(瞬跳!$B:$B,P73,瞬跳!$C:$C,"&gt;=" &amp; LEFT($AG$2,4)&amp; MID($AG$2,6,1) &amp; RIGHT($AG$2,3),瞬跳!$C:$C,"&lt;=" &amp; LEFT($AH$2,4)&amp; MID($AH$2,6,1) &amp; RIGHT($AH$2,3))</f>
        <v>0</v>
      </c>
      <c r="R73" s="907">
        <f>COUNTIFS(瞬跳!$B:$B,P73,瞬跳!$C:$C,"&gt;=" &amp; $AG$3,瞬跳!$C:$C,"&lt;=" &amp; $AH$3)+COUNTIFS(瞬跳!$B:$B,P73,瞬跳!$C:$C,"&gt;=" &amp; LEFT($AG$3,4)&amp; MID($AG$3,6,1) &amp; RIGHT($AG$3,3),瞬跳!$C:$C,"&lt;=" &amp; LEFT($AH$3,4)&amp; MID($AH$3,6,1) &amp; RIGHT($AH$3,3))</f>
        <v>0</v>
      </c>
      <c r="S73" s="909" t="s">
        <v>1371</v>
      </c>
      <c r="T73" s="906">
        <f>COUNTIFS(瞬跳!$B:$B,S73,瞬跳!$C:$C,"&gt;=" &amp; $AG$2,瞬跳!$C:$C,"&lt;=" &amp; $AH$2)+COUNTIFS(瞬跳!$B:$B,S73,瞬跳!$C:$C,"&gt;=" &amp; LEFT($AG$2,4)&amp; MID($AG$2,6,1) &amp; RIGHT($AG$2,3),瞬跳!$C:$C,"&lt;=" &amp; LEFT($AH$2,4)&amp; MID($AH$2,6,1) &amp; RIGHT($AH$2,3))</f>
        <v>0</v>
      </c>
      <c r="U73" s="907">
        <f>COUNTIFS(瞬跳!$B:$B,S73,瞬跳!$C:$C,"&gt;=" &amp; $AG$3,瞬跳!$C:$C,"&lt;=" &amp; $AH$3)+COUNTIFS(瞬跳!$B:$B,S73,瞬跳!$C:$C,"&gt;=" &amp; LEFT($AG$3,4)&amp; MID($AG$3,6,1) &amp; RIGHT($AG$3,3),瞬跳!$C:$C,"&lt;=" &amp; LEFT($AH$3,4)&amp; MID($AH$3,6,1) &amp; RIGHT($AH$3,3))</f>
        <v>0</v>
      </c>
      <c r="V73" s="909" t="s">
        <v>1223</v>
      </c>
      <c r="W73" s="906">
        <f>COUNTIFS(瞬跳!$B:$B,V73,瞬跳!$C:$C,"&gt;=" &amp; $AG$2,瞬跳!$C:$C,"&lt;=" &amp; $AH$2)+COUNTIFS(瞬跳!$B:$B,V73,瞬跳!$C:$C,"&gt;=" &amp; LEFT($AG$2,4)&amp; MID($AG$2,6,1) &amp; RIGHT($AG$2,3),瞬跳!$C:$C,"&lt;=" &amp; LEFT($AH$2,4)&amp; MID($AH$2,6,1) &amp; RIGHT($AH$2,3))</f>
        <v>0</v>
      </c>
      <c r="X73" s="907">
        <f>COUNTIFS(瞬跳!$B:$B,V73,瞬跳!$C:$C,"&gt;=" &amp; $AG$3,瞬跳!$C:$C,"&lt;=" &amp; $AH$3)+COUNTIFS(瞬跳!$B:$B,V73,瞬跳!$C:$C,"&gt;=" &amp; LEFT($AG$3,4)&amp; MID($AG$3,6,1) &amp; RIGHT($AG$3,3),瞬跳!$C:$C,"&lt;=" &amp; LEFT($AH$3,4)&amp; MID($AH$3,6,1) &amp; RIGHT($AH$3,3))</f>
        <v>0</v>
      </c>
      <c r="Y73" s="909" t="s">
        <v>1471</v>
      </c>
      <c r="Z73" s="906">
        <f>COUNTIFS(瞬跳!$B:$B,Y73,瞬跳!$C:$C,"&gt;=" &amp; $AG$2,瞬跳!$C:$C,"&lt;=" &amp; $AH$2)+COUNTIFS(瞬跳!$B:$B,Y73,瞬跳!$C:$C,"&gt;=" &amp; LEFT($AG$2,4)&amp; MID($AG$2,6,1) &amp; RIGHT($AG$2,3),瞬跳!$C:$C,"&lt;=" &amp; LEFT($AH$2,4)&amp; MID($AH$2,6,1) &amp; RIGHT($AH$2,3))</f>
        <v>0</v>
      </c>
      <c r="AA73" s="907">
        <f>COUNTIFS(瞬跳!$B:$B,Y73,瞬跳!$C:$C,"&gt;=" &amp; $AG$3,瞬跳!$C:$C,"&lt;=" &amp; $AH$3)+COUNTIFS(瞬跳!$B:$B,Y73,瞬跳!$C:$C,"&gt;=" &amp; LEFT($AG$3,4)&amp; MID($AG$3,6,1) &amp; RIGHT($AG$3,3),瞬跳!$C:$C,"&lt;=" &amp; LEFT($AH$3,4)&amp; MID($AH$3,6,1) &amp; RIGHT($AH$3,3))</f>
        <v>1</v>
      </c>
      <c r="AB73" s="909" t="s">
        <v>492</v>
      </c>
      <c r="AC73" s="906">
        <f>COUNTIFS(瞬跳!$B:$B,AB73,瞬跳!$C:$C,"&gt;=" &amp; $AG$2,瞬跳!$C:$C,"&lt;=" &amp; $AH$2)+COUNTIFS(瞬跳!$B:$B,AB73,瞬跳!$C:$C,"&gt;=" &amp; LEFT($AG$2,4)&amp; MID($AG$2,6,1) &amp; RIGHT($AG$2,3),瞬跳!$C:$C,"&lt;=" &amp; LEFT($AH$2,4)&amp; MID($AH$2,6,1) &amp; RIGHT($AH$2,3))</f>
        <v>0</v>
      </c>
      <c r="AD73" s="907">
        <f>COUNTIFS(瞬跳!$B:$B,AB73,瞬跳!$C:$C,"&gt;=" &amp; $AG$3,瞬跳!$C:$C,"&lt;=" &amp; $AH$3)+COUNTIFS(瞬跳!$B:$B,AB73,瞬跳!$C:$C,"&gt;=" &amp; LEFT($AG$3,4)&amp; MID($AG$3,6,1) &amp; RIGHT($AG$3,3),瞬跳!$C:$C,"&lt;=" &amp; LEFT($AH$3,4)&amp; MID($AH$3,6,1) &amp; RIGHT($AH$3,3))</f>
        <v>0</v>
      </c>
    </row>
    <row r="74" spans="1:34" ht="20.100000000000001" customHeight="1">
      <c r="A74" s="909" t="s">
        <v>1057</v>
      </c>
      <c r="B74" s="906">
        <f>COUNTIFS(瞬跳!$B:$B,A74,瞬跳!$C:$C,"&gt;=" &amp; $AG$2,瞬跳!$C:$C,"&lt;=" &amp; $AH$2)+COUNTIFS(瞬跳!$B:$B,A74,瞬跳!$C:$C,"&gt;=" &amp; LEFT($AG$2,4)&amp; MID($AG$2,6,1) &amp; RIGHT($AG$2,3),瞬跳!$C:$C,"&lt;=" &amp; LEFT($AH$2,4)&amp; MID($AH$2,6,1) &amp; RIGHT($AH$2,3))</f>
        <v>0</v>
      </c>
      <c r="C74" s="907">
        <f>COUNTIFS(瞬跳!$B:$B,A74,瞬跳!$C:$C,"&gt;=" &amp; $AG$3,瞬跳!$C:$C,"&lt;=" &amp; $AH$3)+COUNTIFS(瞬跳!$B:$B,A74,瞬跳!$C:$C,"&gt;=" &amp; LEFT($AG$3,4)&amp; MID($AG$3,6,1) &amp; RIGHT($AG$3,3),瞬跳!$C:$C,"&lt;=" &amp; LEFT($AH$3,4)&amp; MID($AH$3,6,1) &amp; RIGHT($AH$3,3))</f>
        <v>0</v>
      </c>
      <c r="D74" s="909" t="s">
        <v>3546</v>
      </c>
      <c r="E74" s="906">
        <f>COUNTIFS(瞬跳!$B:$B,D74,瞬跳!$C:$C,"&gt;=" &amp; $AG$2,瞬跳!$C:$C,"&lt;=" &amp; $AH$2)</f>
        <v>0</v>
      </c>
      <c r="F74" s="907">
        <f>COUNTIFS(瞬跳!$B:$B,D74,瞬跳!$C:$C,"&gt;=" &amp; $AG$3,瞬跳!$C:$C,"&lt;=" &amp; $AH$3)+COUNTIFS(瞬跳!$B:$B,D74,瞬跳!$C:$C,"&gt;=" &amp; LEFT($AG$3,4)&amp; MID($AG$3,6,1) &amp; RIGHT($AG$3,3),瞬跳!$C:$C,"&lt;=" &amp; LEFT($AH$3,4)&amp; MID($AH$3,6,1) &amp; RIGHT($AH$3,3))</f>
        <v>0</v>
      </c>
      <c r="G74" s="909" t="s">
        <v>19</v>
      </c>
      <c r="H74" s="906">
        <f>COUNTIFS(瞬跳!$B:$B,G74,瞬跳!$C:$C,"&gt;=" &amp; $AG$2,瞬跳!$C:$C,"&lt;=" &amp; $AH$2)+COUNTIFS(瞬跳!$B:$B,G74,瞬跳!$C:$C,"&gt;=" &amp; LEFT($AG$2,4)&amp; MID($AG$2,6,1) &amp; RIGHT($AG$2,3),瞬跳!$C:$C,"&lt;=" &amp; LEFT($AH$2,4)&amp; MID($AH$2,6,1) &amp; RIGHT($AH$2,3))</f>
        <v>0</v>
      </c>
      <c r="I74" s="907">
        <f>COUNTIFS(瞬跳!$B:$B,G74,瞬跳!$C:$C,"&gt;=" &amp; $AG$3,瞬跳!$C:$C,"&lt;=" &amp; $AH$3)+COUNTIFS(瞬跳!$B:$B,G74,瞬跳!$C:$C,"&gt;=" &amp; LEFT($AG$3,4)&amp; MID($AG$3,6,1) &amp; RIGHT($AG$3,3),瞬跳!$C:$C,"&lt;=" &amp; LEFT($AH$3,4)&amp; MID($AH$3,6,1) &amp; RIGHT($AH$3,3))</f>
        <v>4</v>
      </c>
      <c r="J74" s="909" t="s">
        <v>1168</v>
      </c>
      <c r="K74" s="906">
        <f>COUNTIFS(瞬跳!$B:$B,J74,瞬跳!$C:$C,"&gt;=" &amp; $AG$2,瞬跳!$C:$C,"&lt;=" &amp; $AH$2)+COUNTIFS(瞬跳!$B:$B,J74,瞬跳!$C:$C,"&gt;=" &amp; LEFT($AG$2,4)&amp; MID($AG$2,6,1) &amp; RIGHT($AG$2,3),瞬跳!$C:$C,"&lt;=" &amp; LEFT($AH$2,4)&amp; MID($AH$2,6,1) &amp; RIGHT($AH$2,3))</f>
        <v>0</v>
      </c>
      <c r="L74" s="907">
        <f>COUNTIFS(瞬跳!$B:$B,J74,瞬跳!$C:$C,"&gt;=" &amp; $AG$3,瞬跳!$C:$C,"&lt;=" &amp; $AH$3)+COUNTIFS(瞬跳!$B:$B,J74,瞬跳!$C:$C,"&gt;=" &amp; LEFT($AG$3,4)&amp; MID($AG$3,6,1) &amp; RIGHT($AG$3,3),瞬跳!$C:$C,"&lt;=" &amp; LEFT($AH$3,4)&amp; MID($AH$3,6,1) &amp; RIGHT($AH$3,3))</f>
        <v>0</v>
      </c>
      <c r="M74" s="909" t="s">
        <v>1180</v>
      </c>
      <c r="N74" s="906">
        <f>COUNTIFS(瞬跳!$B:$B,M74,瞬跳!$C:$C,"&gt;=" &amp; $AG$2,瞬跳!$C:$C,"&lt;=" &amp; $AH$2)+COUNTIFS(瞬跳!$B:$B,M74,瞬跳!$C:$C,"&gt;=" &amp; LEFT($AG$2,4)&amp; MID($AG$2,6,1) &amp; RIGHT($AG$2,3),瞬跳!$C:$C,"&lt;=" &amp; LEFT($AH$2,4)&amp; MID($AH$2,6,1) &amp; RIGHT($AH$2,3))</f>
        <v>0</v>
      </c>
      <c r="O74" s="907">
        <f>COUNTIFS(瞬跳!$B:$B,M74,瞬跳!$C:$C,"&gt;=" &amp; $AG$3,瞬跳!$C:$C,"&lt;=" &amp; $AH$3)+COUNTIFS(瞬跳!$B:$B,M74,瞬跳!$C:$C,"&gt;=" &amp; LEFT($AG$3,4)&amp; MID($AG$3,6,1) &amp; RIGHT($AG$3,3),瞬跳!$C:$C,"&lt;=" &amp; LEFT($AH$3,4)&amp; MID($AH$3,6,1) &amp; RIGHT($AH$3,3))</f>
        <v>0</v>
      </c>
      <c r="P74" s="909" t="s">
        <v>262</v>
      </c>
      <c r="Q74" s="906">
        <f>COUNTIFS(瞬跳!$B:$B,P74,瞬跳!$C:$C,"&gt;=" &amp; $AG$2,瞬跳!$C:$C,"&lt;=" &amp; $AH$2)+COUNTIFS(瞬跳!$B:$B,P74,瞬跳!$C:$C,"&gt;=" &amp; LEFT($AG$2,4)&amp; MID($AG$2,6,1) &amp; RIGHT($AG$2,3),瞬跳!$C:$C,"&lt;=" &amp; LEFT($AH$2,4)&amp; MID($AH$2,6,1) &amp; RIGHT($AH$2,3))</f>
        <v>0</v>
      </c>
      <c r="R74" s="907">
        <f>COUNTIFS(瞬跳!$B:$B,P74,瞬跳!$C:$C,"&gt;=" &amp; $AG$3,瞬跳!$C:$C,"&lt;=" &amp; $AH$3)+COUNTIFS(瞬跳!$B:$B,P74,瞬跳!$C:$C,"&gt;=" &amp; LEFT($AG$3,4)&amp; MID($AG$3,6,1) &amp; RIGHT($AG$3,3),瞬跳!$C:$C,"&lt;=" &amp; LEFT($AH$3,4)&amp; MID($AH$3,6,1) &amp; RIGHT($AH$3,3))</f>
        <v>0</v>
      </c>
      <c r="S74" s="909" t="s">
        <v>1372</v>
      </c>
      <c r="T74" s="906">
        <f>COUNTIFS(瞬跳!$B:$B,S74,瞬跳!$C:$C,"&gt;=" &amp; $AG$2,瞬跳!$C:$C,"&lt;=" &amp; $AH$2)+COUNTIFS(瞬跳!$B:$B,S74,瞬跳!$C:$C,"&gt;=" &amp; LEFT($AG$2,4)&amp; MID($AG$2,6,1) &amp; RIGHT($AG$2,3),瞬跳!$C:$C,"&lt;=" &amp; LEFT($AH$2,4)&amp; MID($AH$2,6,1) &amp; RIGHT($AH$2,3))</f>
        <v>0</v>
      </c>
      <c r="U74" s="907">
        <f>COUNTIFS(瞬跳!$B:$B,S74,瞬跳!$C:$C,"&gt;=" &amp; $AG$3,瞬跳!$C:$C,"&lt;=" &amp; $AH$3)+COUNTIFS(瞬跳!$B:$B,S74,瞬跳!$C:$C,"&gt;=" &amp; LEFT($AG$3,4)&amp; MID($AG$3,6,1) &amp; RIGHT($AG$3,3),瞬跳!$C:$C,"&lt;=" &amp; LEFT($AH$3,4)&amp; MID($AH$3,6,1) &amp; RIGHT($AH$3,3))</f>
        <v>0</v>
      </c>
      <c r="V74" s="909" t="s">
        <v>1224</v>
      </c>
      <c r="W74" s="906">
        <f>COUNTIFS(瞬跳!$B:$B,V74,瞬跳!$C:$C,"&gt;=" &amp; $AG$2,瞬跳!$C:$C,"&lt;=" &amp; $AH$2)+COUNTIFS(瞬跳!$B:$B,V74,瞬跳!$C:$C,"&gt;=" &amp; LEFT($AG$2,4)&amp; MID($AG$2,6,1) &amp; RIGHT($AG$2,3),瞬跳!$C:$C,"&lt;=" &amp; LEFT($AH$2,4)&amp; MID($AH$2,6,1) &amp; RIGHT($AH$2,3))</f>
        <v>0</v>
      </c>
      <c r="X74" s="907">
        <f>COUNTIFS(瞬跳!$B:$B,V74,瞬跳!$C:$C,"&gt;=" &amp; $AG$3,瞬跳!$C:$C,"&lt;=" &amp; $AH$3)+COUNTIFS(瞬跳!$B:$B,V74,瞬跳!$C:$C,"&gt;=" &amp; LEFT($AG$3,4)&amp; MID($AG$3,6,1) &amp; RIGHT($AG$3,3),瞬跳!$C:$C,"&lt;=" &amp; LEFT($AH$3,4)&amp; MID($AH$3,6,1) &amp; RIGHT($AH$3,3))</f>
        <v>0</v>
      </c>
      <c r="Y74" s="909" t="s">
        <v>68</v>
      </c>
      <c r="Z74" s="906">
        <f>COUNTIFS(瞬跳!$B:$B,Y74,瞬跳!$C:$C,"&gt;=" &amp; $AG$2,瞬跳!$C:$C,"&lt;=" &amp; $AH$2)+COUNTIFS(瞬跳!$B:$B,Y74,瞬跳!$C:$C,"&gt;=" &amp; LEFT($AG$2,4)&amp; MID($AG$2,6,1) &amp; RIGHT($AG$2,3),瞬跳!$C:$C,"&lt;=" &amp; LEFT($AH$2,4)&amp; MID($AH$2,6,1) &amp; RIGHT($AH$2,3))</f>
        <v>0</v>
      </c>
      <c r="AA74" s="907">
        <f>COUNTIFS(瞬跳!$B:$B,Y74,瞬跳!$C:$C,"&gt;=" &amp; $AG$3,瞬跳!$C:$C,"&lt;=" &amp; $AH$3)+COUNTIFS(瞬跳!$B:$B,Y74,瞬跳!$C:$C,"&gt;=" &amp; LEFT($AG$3,4)&amp; MID($AG$3,6,1) &amp; RIGHT($AG$3,3),瞬跳!$C:$C,"&lt;=" &amp; LEFT($AH$3,4)&amp; MID($AH$3,6,1) &amp; RIGHT($AH$3,3))</f>
        <v>0</v>
      </c>
      <c r="AB74" s="909" t="s">
        <v>493</v>
      </c>
      <c r="AC74" s="906">
        <f>COUNTIFS(瞬跳!$B:$B,AB74,瞬跳!$C:$C,"&gt;=" &amp; $AG$2,瞬跳!$C:$C,"&lt;=" &amp; $AH$2)+COUNTIFS(瞬跳!$B:$B,AB74,瞬跳!$C:$C,"&gt;=" &amp; LEFT($AG$2,4)&amp; MID($AG$2,6,1) &amp; RIGHT($AG$2,3),瞬跳!$C:$C,"&lt;=" &amp; LEFT($AH$2,4)&amp; MID($AH$2,6,1) &amp; RIGHT($AH$2,3))</f>
        <v>0</v>
      </c>
      <c r="AD74" s="907">
        <f>COUNTIFS(瞬跳!$B:$B,AB74,瞬跳!$C:$C,"&gt;=" &amp; $AG$3,瞬跳!$C:$C,"&lt;=" &amp; $AH$3)+COUNTIFS(瞬跳!$B:$B,AB74,瞬跳!$C:$C,"&gt;=" &amp; LEFT($AG$3,4)&amp; MID($AG$3,6,1) &amp; RIGHT($AG$3,3),瞬跳!$C:$C,"&lt;=" &amp; LEFT($AH$3,4)&amp; MID($AH$3,6,1) &amp; RIGHT($AH$3,3))</f>
        <v>0</v>
      </c>
    </row>
    <row r="75" spans="1:34" ht="20.100000000000001" customHeight="1">
      <c r="A75" s="909" t="s">
        <v>364</v>
      </c>
      <c r="B75" s="906">
        <f>COUNTIFS(瞬跳!$B:$B,A75,瞬跳!$C:$C,"&gt;=" &amp; $AG$2,瞬跳!$C:$C,"&lt;=" &amp; $AH$2)+COUNTIFS(瞬跳!$B:$B,A75,瞬跳!$C:$C,"&gt;=" &amp; LEFT($AG$2,4)&amp; MID($AG$2,6,1) &amp; RIGHT($AG$2,3),瞬跳!$C:$C,"&lt;=" &amp; LEFT($AH$2,4)&amp; MID($AH$2,6,1) &amp; RIGHT($AH$2,3))</f>
        <v>0</v>
      </c>
      <c r="C75" s="907">
        <f>COUNTIFS(瞬跳!$B:$B,A75,瞬跳!$C:$C,"&gt;=" &amp; $AG$3,瞬跳!$C:$C,"&lt;=" &amp; $AH$3)+COUNTIFS(瞬跳!$B:$B,A75,瞬跳!$C:$C,"&gt;=" &amp; LEFT($AG$3,4)&amp; MID($AG$3,6,1) &amp; RIGHT($AG$3,3),瞬跳!$C:$C,"&lt;=" &amp; LEFT($AH$3,4)&amp; MID($AH$3,6,1) &amp; RIGHT($AH$3,3))</f>
        <v>0</v>
      </c>
      <c r="D75" s="911" t="s">
        <v>1013</v>
      </c>
      <c r="E75" s="906">
        <f>COUNTIFS(瞬跳!$B:$B,D75,瞬跳!$C:$C,"&gt;=" &amp; $AG$2,瞬跳!$C:$C,"&lt;=" &amp; $AH$2)</f>
        <v>0</v>
      </c>
      <c r="F75" s="907">
        <f>COUNTIFS(瞬跳!$B:$B,D75,瞬跳!$C:$C,"&gt;=" &amp; $AG$3,瞬跳!$C:$C,"&lt;=" &amp; $AH$3)+COUNTIFS(瞬跳!$B:$B,D75,瞬跳!$C:$C,"&gt;=" &amp; LEFT($AG$3,4)&amp; MID($AG$3,6,1) &amp; RIGHT($AG$3,3),瞬跳!$C:$C,"&lt;=" &amp; LEFT($AH$3,4)&amp; MID($AH$3,6,1) &amp; RIGHT($AH$3,3))</f>
        <v>0</v>
      </c>
      <c r="G75" s="909" t="s">
        <v>21</v>
      </c>
      <c r="H75" s="906">
        <f>COUNTIFS(瞬跳!$B:$B,G75,瞬跳!$C:$C,"&gt;=" &amp; $AG$2,瞬跳!$C:$C,"&lt;=" &amp; $AH$2)+COUNTIFS(瞬跳!$B:$B,G75,瞬跳!$C:$C,"&gt;=" &amp; LEFT($AG$2,4)&amp; MID($AG$2,6,1) &amp; RIGHT($AG$2,3),瞬跳!$C:$C,"&lt;=" &amp; LEFT($AH$2,4)&amp; MID($AH$2,6,1) &amp; RIGHT($AH$2,3))</f>
        <v>2</v>
      </c>
      <c r="I75" s="907">
        <f>COUNTIFS(瞬跳!$B:$B,G75,瞬跳!$C:$C,"&gt;=" &amp; $AG$3,瞬跳!$C:$C,"&lt;=" &amp; $AH$3)+COUNTIFS(瞬跳!$B:$B,G75,瞬跳!$C:$C,"&gt;=" &amp; LEFT($AG$3,4)&amp; MID($AG$3,6,1) &amp; RIGHT($AG$3,3),瞬跳!$C:$C,"&lt;=" &amp; LEFT($AH$3,4)&amp; MID($AH$3,6,1) &amp; RIGHT($AH$3,3))</f>
        <v>2</v>
      </c>
      <c r="J75" s="909" t="s">
        <v>1140</v>
      </c>
      <c r="K75" s="906">
        <f>COUNTIFS(瞬跳!$B:$B,J75,瞬跳!$C:$C,"&gt;=" &amp; $AG$2,瞬跳!$C:$C,"&lt;=" &amp; $AH$2)+COUNTIFS(瞬跳!$B:$B,J75,瞬跳!$C:$C,"&gt;=" &amp; LEFT($AG$2,4)&amp; MID($AG$2,6,1) &amp; RIGHT($AG$2,3),瞬跳!$C:$C,"&lt;=" &amp; LEFT($AH$2,4)&amp; MID($AH$2,6,1) &amp; RIGHT($AH$2,3))</f>
        <v>1</v>
      </c>
      <c r="L75" s="907">
        <f>COUNTIFS(瞬跳!$B:$B,J75,瞬跳!$C:$C,"&gt;=" &amp; $AG$3,瞬跳!$C:$C,"&lt;=" &amp; $AH$3)+COUNTIFS(瞬跳!$B:$B,J75,瞬跳!$C:$C,"&gt;=" &amp; LEFT($AG$3,4)&amp; MID($AG$3,6,1) &amp; RIGHT($AG$3,3),瞬跳!$C:$C,"&lt;=" &amp; LEFT($AH$3,4)&amp; MID($AH$3,6,1) &amp; RIGHT($AH$3,3))</f>
        <v>1</v>
      </c>
      <c r="M75" s="909" t="s">
        <v>1182</v>
      </c>
      <c r="N75" s="906">
        <f>COUNTIFS(瞬跳!$B:$B,M75,瞬跳!$C:$C,"&gt;=" &amp; $AG$2,瞬跳!$C:$C,"&lt;=" &amp; $AH$2)+COUNTIFS(瞬跳!$B:$B,M75,瞬跳!$C:$C,"&gt;=" &amp; LEFT($AG$2,4)&amp; MID($AG$2,6,1) &amp; RIGHT($AG$2,3),瞬跳!$C:$C,"&lt;=" &amp; LEFT($AH$2,4)&amp; MID($AH$2,6,1) &amp; RIGHT($AH$2,3))</f>
        <v>0</v>
      </c>
      <c r="O75" s="907">
        <f>COUNTIFS(瞬跳!$B:$B,M75,瞬跳!$C:$C,"&gt;=" &amp; $AG$3,瞬跳!$C:$C,"&lt;=" &amp; $AH$3)+COUNTIFS(瞬跳!$B:$B,M75,瞬跳!$C:$C,"&gt;=" &amp; LEFT($AG$3,4)&amp; MID($AG$3,6,1) &amp; RIGHT($AG$3,3),瞬跳!$C:$C,"&lt;=" &amp; LEFT($AH$3,4)&amp; MID($AH$3,6,1) &amp; RIGHT($AH$3,3))</f>
        <v>1</v>
      </c>
      <c r="P75" s="911" t="s">
        <v>263</v>
      </c>
      <c r="Q75" s="906">
        <f>COUNTIFS(瞬跳!$B:$B,P75,瞬跳!$C:$C,"&gt;=" &amp; $AG$2,瞬跳!$C:$C,"&lt;=" &amp; $AH$2)+COUNTIFS(瞬跳!$B:$B,P75,瞬跳!$C:$C,"&gt;=" &amp; LEFT($AG$2,4)&amp; MID($AG$2,6,1) &amp; RIGHT($AG$2,3),瞬跳!$C:$C,"&lt;=" &amp; LEFT($AH$2,4)&amp; MID($AH$2,6,1) &amp; RIGHT($AH$2,3))</f>
        <v>0</v>
      </c>
      <c r="R75" s="907">
        <f>COUNTIFS(瞬跳!$B:$B,P75,瞬跳!$C:$C,"&gt;=" &amp; $AG$3,瞬跳!$C:$C,"&lt;=" &amp; $AH$3)+COUNTIFS(瞬跳!$B:$B,P75,瞬跳!$C:$C,"&gt;=" &amp; LEFT($AG$3,4)&amp; MID($AG$3,6,1) &amp; RIGHT($AG$3,3),瞬跳!$C:$C,"&lt;=" &amp; LEFT($AH$3,4)&amp; MID($AH$3,6,1) &amp; RIGHT($AH$3,3))</f>
        <v>0</v>
      </c>
      <c r="S75" s="909" t="s">
        <v>1373</v>
      </c>
      <c r="T75" s="906">
        <f>COUNTIFS(瞬跳!$B:$B,S75,瞬跳!$C:$C,"&gt;=" &amp; $AG$2,瞬跳!$C:$C,"&lt;=" &amp; $AH$2)+COUNTIFS(瞬跳!$B:$B,S75,瞬跳!$C:$C,"&gt;=" &amp; LEFT($AG$2,4)&amp; MID($AG$2,6,1) &amp; RIGHT($AG$2,3),瞬跳!$C:$C,"&lt;=" &amp; LEFT($AH$2,4)&amp; MID($AH$2,6,1) &amp; RIGHT($AH$2,3))</f>
        <v>0</v>
      </c>
      <c r="U75" s="907">
        <f>COUNTIFS(瞬跳!$B:$B,S75,瞬跳!$C:$C,"&gt;=" &amp; $AG$3,瞬跳!$C:$C,"&lt;=" &amp; $AH$3)+COUNTIFS(瞬跳!$B:$B,S75,瞬跳!$C:$C,"&gt;=" &amp; LEFT($AG$3,4)&amp; MID($AG$3,6,1) &amp; RIGHT($AG$3,3),瞬跳!$C:$C,"&lt;=" &amp; LEFT($AH$3,4)&amp; MID($AH$3,6,1) &amp; RIGHT($AH$3,3))</f>
        <v>0</v>
      </c>
      <c r="V75" s="909" t="s">
        <v>1225</v>
      </c>
      <c r="W75" s="906">
        <f>COUNTIFS(瞬跳!$B:$B,V75,瞬跳!$C:$C,"&gt;=" &amp; $AG$2,瞬跳!$C:$C,"&lt;=" &amp; $AH$2)+COUNTIFS(瞬跳!$B:$B,V75,瞬跳!$C:$C,"&gt;=" &amp; LEFT($AG$2,4)&amp; MID($AG$2,6,1) &amp; RIGHT($AG$2,3),瞬跳!$C:$C,"&lt;=" &amp; LEFT($AH$2,4)&amp; MID($AH$2,6,1) &amp; RIGHT($AH$2,3))</f>
        <v>0</v>
      </c>
      <c r="X75" s="907">
        <f>COUNTIFS(瞬跳!$B:$B,V75,瞬跳!$C:$C,"&gt;=" &amp; $AG$3,瞬跳!$C:$C,"&lt;=" &amp; $AH$3)+COUNTIFS(瞬跳!$B:$B,V75,瞬跳!$C:$C,"&gt;=" &amp; LEFT($AG$3,4)&amp; MID($AG$3,6,1) &amp; RIGHT($AG$3,3),瞬跳!$C:$C,"&lt;=" &amp; LEFT($AH$3,4)&amp; MID($AH$3,6,1) &amp; RIGHT($AH$3,3))</f>
        <v>0</v>
      </c>
      <c r="Y75" s="911" t="s">
        <v>69</v>
      </c>
      <c r="Z75" s="906">
        <f>COUNTIFS(瞬跳!$B:$B,Y75,瞬跳!$C:$C,"&gt;=" &amp; $AG$2,瞬跳!$C:$C,"&lt;=" &amp; $AH$2)+COUNTIFS(瞬跳!$B:$B,Y75,瞬跳!$C:$C,"&gt;=" &amp; LEFT($AG$2,4)&amp; MID($AG$2,6,1) &amp; RIGHT($AG$2,3),瞬跳!$C:$C,"&lt;=" &amp; LEFT($AH$2,4)&amp; MID($AH$2,6,1) &amp; RIGHT($AH$2,3))</f>
        <v>0</v>
      </c>
      <c r="AA75" s="907">
        <f>COUNTIFS(瞬跳!$B:$B,Y75,瞬跳!$C:$C,"&gt;=" &amp; $AG$3,瞬跳!$C:$C,"&lt;=" &amp; $AH$3)+COUNTIFS(瞬跳!$B:$B,Y75,瞬跳!$C:$C,"&gt;=" &amp; LEFT($AG$3,4)&amp; MID($AG$3,6,1) &amp; RIGHT($AG$3,3),瞬跳!$C:$C,"&lt;=" &amp; LEFT($AH$3,4)&amp; MID($AH$3,6,1) &amp; RIGHT($AH$3,3))</f>
        <v>0</v>
      </c>
      <c r="AB75" s="909" t="s">
        <v>336</v>
      </c>
      <c r="AC75" s="906">
        <f>COUNTIFS(瞬跳!$B:$B,AB75,瞬跳!$C:$C,"&gt;=" &amp; $AG$2,瞬跳!$C:$C,"&lt;=" &amp; $AH$2)+COUNTIFS(瞬跳!$B:$B,AB75,瞬跳!$C:$C,"&gt;=" &amp; LEFT($AG$2,4)&amp; MID($AG$2,6,1) &amp; RIGHT($AG$2,3),瞬跳!$C:$C,"&lt;=" &amp; LEFT($AH$2,4)&amp; MID($AH$2,6,1) &amp; RIGHT($AH$2,3))</f>
        <v>0</v>
      </c>
      <c r="AD75" s="907">
        <f>COUNTIFS(瞬跳!$B:$B,AB75,瞬跳!$C:$C,"&gt;=" &amp; $AG$3,瞬跳!$C:$C,"&lt;=" &amp; $AH$3)+COUNTIFS(瞬跳!$B:$B,AB75,瞬跳!$C:$C,"&gt;=" &amp; LEFT($AG$3,4)&amp; MID($AG$3,6,1) &amp; RIGHT($AG$3,3),瞬跳!$C:$C,"&lt;=" &amp; LEFT($AH$3,4)&amp; MID($AH$3,6,1) &amp; RIGHT($AH$3,3))</f>
        <v>0</v>
      </c>
    </row>
    <row r="76" spans="1:34" ht="20.100000000000001" customHeight="1">
      <c r="A76" s="909" t="s">
        <v>365</v>
      </c>
      <c r="B76" s="906">
        <f>COUNTIFS(瞬跳!$B:$B,A76,瞬跳!$C:$C,"&gt;=" &amp; $AG$2,瞬跳!$C:$C,"&lt;=" &amp; $AH$2)+COUNTIFS(瞬跳!$B:$B,A76,瞬跳!$C:$C,"&gt;=" &amp; LEFT($AG$2,4)&amp; MID($AG$2,6,1) &amp; RIGHT($AG$2,3),瞬跳!$C:$C,"&lt;=" &amp; LEFT($AH$2,4)&amp; MID($AH$2,6,1) &amp; RIGHT($AH$2,3))</f>
        <v>0</v>
      </c>
      <c r="C76" s="907">
        <f>COUNTIFS(瞬跳!$B:$B,A76,瞬跳!$C:$C,"&gt;=" &amp; $AG$3,瞬跳!$C:$C,"&lt;=" &amp; $AH$3)+COUNTIFS(瞬跳!$B:$B,A76,瞬跳!$C:$C,"&gt;=" &amp; LEFT($AG$3,4)&amp; MID($AG$3,6,1) &amp; RIGHT($AG$3,3),瞬跳!$C:$C,"&lt;=" &amp; LEFT($AH$3,4)&amp; MID($AH$3,6,1) &amp; RIGHT($AH$3,3))</f>
        <v>0</v>
      </c>
      <c r="D76" s="911" t="s">
        <v>3547</v>
      </c>
      <c r="E76" s="906">
        <f>COUNTIFS(瞬跳!$B:$B,D76,瞬跳!$C:$C,"&gt;=" &amp; $AG$2,瞬跳!$C:$C,"&lt;=" &amp; $AH$2)</f>
        <v>0</v>
      </c>
      <c r="F76" s="907">
        <f>COUNTIFS(瞬跳!$B:$B,D76,瞬跳!$C:$C,"&gt;=" &amp; $AG$3,瞬跳!$C:$C,"&lt;=" &amp; $AH$3)+COUNTIFS(瞬跳!$B:$B,D76,瞬跳!$C:$C,"&gt;=" &amp; LEFT($AG$3,4)&amp; MID($AG$3,6,1) &amp; RIGHT($AG$3,3),瞬跳!$C:$C,"&lt;=" &amp; LEFT($AH$3,4)&amp; MID($AH$3,6,1) &amp; RIGHT($AH$3,3))</f>
        <v>0</v>
      </c>
      <c r="G76" s="909" t="s">
        <v>23</v>
      </c>
      <c r="H76" s="906">
        <f>COUNTIFS(瞬跳!$B:$B,G76,瞬跳!$C:$C,"&gt;=" &amp; $AG$2,瞬跳!$C:$C,"&lt;=" &amp; $AH$2)+COUNTIFS(瞬跳!$B:$B,G76,瞬跳!$C:$C,"&gt;=" &amp; LEFT($AG$2,4)&amp; MID($AG$2,6,1) &amp; RIGHT($AG$2,3),瞬跳!$C:$C,"&lt;=" &amp; LEFT($AH$2,4)&amp; MID($AH$2,6,1) &amp; RIGHT($AH$2,3))</f>
        <v>0</v>
      </c>
      <c r="I76" s="907">
        <f>COUNTIFS(瞬跳!$B:$B,G76,瞬跳!$C:$C,"&gt;=" &amp; $AG$3,瞬跳!$C:$C,"&lt;=" &amp; $AH$3)+COUNTIFS(瞬跳!$B:$B,G76,瞬跳!$C:$C,"&gt;=" &amp; LEFT($AG$3,4)&amp; MID($AG$3,6,1) &amp; RIGHT($AG$3,3),瞬跳!$C:$C,"&lt;=" &amp; LEFT($AH$3,4)&amp; MID($AH$3,6,1) &amp; RIGHT($AH$3,3))</f>
        <v>0</v>
      </c>
      <c r="J76" s="909" t="s">
        <v>593</v>
      </c>
      <c r="K76" s="906">
        <f>COUNTIFS(瞬跳!$B:$B,J76,瞬跳!$C:$C,"&gt;=" &amp; $AG$2,瞬跳!$C:$C,"&lt;=" &amp; $AH$2)+COUNTIFS(瞬跳!$B:$B,J76,瞬跳!$C:$C,"&gt;=" &amp; LEFT($AG$2,4)&amp; MID($AG$2,6,1) &amp; RIGHT($AG$2,3),瞬跳!$C:$C,"&lt;=" &amp; LEFT($AH$2,4)&amp; MID($AH$2,6,1) &amp; RIGHT($AH$2,3))</f>
        <v>1</v>
      </c>
      <c r="L76" s="907">
        <f>COUNTIFS(瞬跳!$B:$B,J76,瞬跳!$C:$C,"&gt;=" &amp; $AG$3,瞬跳!$C:$C,"&lt;=" &amp; $AH$3)+COUNTIFS(瞬跳!$B:$B,J76,瞬跳!$C:$C,"&gt;=" &amp; LEFT($AG$3,4)&amp; MID($AG$3,6,1) &amp; RIGHT($AG$3,3),瞬跳!$C:$C,"&lt;=" &amp; LEFT($AH$3,4)&amp; MID($AH$3,6,1) &amp; RIGHT($AH$3,3))</f>
        <v>2</v>
      </c>
      <c r="M76" s="909" t="s">
        <v>1184</v>
      </c>
      <c r="N76" s="906">
        <f>COUNTIFS(瞬跳!$B:$B,M76,瞬跳!$C:$C,"&gt;=" &amp; $AG$2,瞬跳!$C:$C,"&lt;=" &amp; $AH$2)+COUNTIFS(瞬跳!$B:$B,M76,瞬跳!$C:$C,"&gt;=" &amp; LEFT($AG$2,4)&amp; MID($AG$2,6,1) &amp; RIGHT($AG$2,3),瞬跳!$C:$C,"&lt;=" &amp; LEFT($AH$2,4)&amp; MID($AH$2,6,1) &amp; RIGHT($AH$2,3))</f>
        <v>0</v>
      </c>
      <c r="O76" s="907">
        <f>COUNTIFS(瞬跳!$B:$B,M76,瞬跳!$C:$C,"&gt;=" &amp; $AG$3,瞬跳!$C:$C,"&lt;=" &amp; $AH$3)+COUNTIFS(瞬跳!$B:$B,M76,瞬跳!$C:$C,"&gt;=" &amp; LEFT($AG$3,4)&amp; MID($AG$3,6,1) &amp; RIGHT($AG$3,3),瞬跳!$C:$C,"&lt;=" &amp; LEFT($AH$3,4)&amp; MID($AH$3,6,1) &amp; RIGHT($AH$3,3))</f>
        <v>0</v>
      </c>
      <c r="P76" s="909" t="s">
        <v>824</v>
      </c>
      <c r="Q76" s="906">
        <f>COUNTIFS(瞬跳!$B:$B,P76,瞬跳!$C:$C,"&gt;=" &amp; $AG$2,瞬跳!$C:$C,"&lt;=" &amp; $AH$2)+COUNTIFS(瞬跳!$B:$B,P76,瞬跳!$C:$C,"&gt;=" &amp; LEFT($AG$2,4)&amp; MID($AG$2,6,1) &amp; RIGHT($AG$2,3),瞬跳!$C:$C,"&lt;=" &amp; LEFT($AH$2,4)&amp; MID($AH$2,6,1) &amp; RIGHT($AH$2,3))</f>
        <v>0</v>
      </c>
      <c r="R76" s="907">
        <f>COUNTIFS(瞬跳!$B:$B,P76,瞬跳!$C:$C,"&gt;=" &amp; $AG$3,瞬跳!$C:$C,"&lt;=" &amp; $AH$3)+COUNTIFS(瞬跳!$B:$B,P76,瞬跳!$C:$C,"&gt;=" &amp; LEFT($AG$3,4)&amp; MID($AG$3,6,1) &amp; RIGHT($AG$3,3),瞬跳!$C:$C,"&lt;=" &amp; LEFT($AH$3,4)&amp; MID($AH$3,6,1) &amp; RIGHT($AH$3,3))</f>
        <v>0</v>
      </c>
      <c r="S76" s="911" t="s">
        <v>1374</v>
      </c>
      <c r="T76" s="906">
        <f>COUNTIFS(瞬跳!$B:$B,S76,瞬跳!$C:$C,"&gt;=" &amp; $AG$2,瞬跳!$C:$C,"&lt;=" &amp; $AH$2)+COUNTIFS(瞬跳!$B:$B,S76,瞬跳!$C:$C,"&gt;=" &amp; LEFT($AG$2,4)&amp; MID($AG$2,6,1) &amp; RIGHT($AG$2,3),瞬跳!$C:$C,"&lt;=" &amp; LEFT($AH$2,4)&amp; MID($AH$2,6,1) &amp; RIGHT($AH$2,3))</f>
        <v>0</v>
      </c>
      <c r="U76" s="907">
        <f>COUNTIFS(瞬跳!$B:$B,S76,瞬跳!$C:$C,"&gt;=" &amp; $AG$3,瞬跳!$C:$C,"&lt;=" &amp; $AH$3)+COUNTIFS(瞬跳!$B:$B,S76,瞬跳!$C:$C,"&gt;=" &amp; LEFT($AG$3,4)&amp; MID($AG$3,6,1) &amp; RIGHT($AG$3,3),瞬跳!$C:$C,"&lt;=" &amp; LEFT($AH$3,4)&amp; MID($AH$3,6,1) &amp; RIGHT($AH$3,3))</f>
        <v>0</v>
      </c>
      <c r="V76" s="909" t="s">
        <v>1226</v>
      </c>
      <c r="W76" s="906">
        <f>COUNTIFS(瞬跳!$B:$B,V76,瞬跳!$C:$C,"&gt;=" &amp; $AG$2,瞬跳!$C:$C,"&lt;=" &amp; $AH$2)+COUNTIFS(瞬跳!$B:$B,V76,瞬跳!$C:$C,"&gt;=" &amp; LEFT($AG$2,4)&amp; MID($AG$2,6,1) &amp; RIGHT($AG$2,3),瞬跳!$C:$C,"&lt;=" &amp; LEFT($AH$2,4)&amp; MID($AH$2,6,1) &amp; RIGHT($AH$2,3))</f>
        <v>0</v>
      </c>
      <c r="X76" s="907">
        <f>COUNTIFS(瞬跳!$B:$B,V76,瞬跳!$C:$C,"&gt;=" &amp; $AG$3,瞬跳!$C:$C,"&lt;=" &amp; $AH$3)+COUNTIFS(瞬跳!$B:$B,V76,瞬跳!$C:$C,"&gt;=" &amp; LEFT($AG$3,4)&amp; MID($AG$3,6,1) &amp; RIGHT($AG$3,3),瞬跳!$C:$C,"&lt;=" &amp; LEFT($AH$3,4)&amp; MID($AH$3,6,1) &amp; RIGHT($AH$3,3))</f>
        <v>0</v>
      </c>
      <c r="Y76" s="911" t="s">
        <v>1192</v>
      </c>
      <c r="Z76" s="906">
        <f>COUNTIFS(瞬跳!$B:$B,Y76,瞬跳!$C:$C,"&gt;=" &amp; $AG$2,瞬跳!$C:$C,"&lt;=" &amp; $AH$2)+COUNTIFS(瞬跳!$B:$B,Y76,瞬跳!$C:$C,"&gt;=" &amp; LEFT($AG$2,4)&amp; MID($AG$2,6,1) &amp; RIGHT($AG$2,3),瞬跳!$C:$C,"&lt;=" &amp; LEFT($AH$2,4)&amp; MID($AH$2,6,1) &amp; RIGHT($AH$2,3))</f>
        <v>0</v>
      </c>
      <c r="AA76" s="907">
        <f>COUNTIFS(瞬跳!$B:$B,Y76,瞬跳!$C:$C,"&gt;=" &amp; $AG$3,瞬跳!$C:$C,"&lt;=" &amp; $AH$3)+COUNTIFS(瞬跳!$B:$B,Y76,瞬跳!$C:$C,"&gt;=" &amp; LEFT($AG$3,4)&amp; MID($AG$3,6,1) &amp; RIGHT($AG$3,3),瞬跳!$C:$C,"&lt;=" &amp; LEFT($AH$3,4)&amp; MID($AH$3,6,1) &amp; RIGHT($AH$3,3))</f>
        <v>0</v>
      </c>
      <c r="AB76" s="909" t="s">
        <v>337</v>
      </c>
      <c r="AC76" s="906">
        <f>COUNTIFS(瞬跳!$B:$B,AB76,瞬跳!$C:$C,"&gt;=" &amp; $AG$2,瞬跳!$C:$C,"&lt;=" &amp; $AH$2)+COUNTIFS(瞬跳!$B:$B,AB76,瞬跳!$C:$C,"&gt;=" &amp; LEFT($AG$2,4)&amp; MID($AG$2,6,1) &amp; RIGHT($AG$2,3),瞬跳!$C:$C,"&lt;=" &amp; LEFT($AH$2,4)&amp; MID($AH$2,6,1) &amp; RIGHT($AH$2,3))</f>
        <v>0</v>
      </c>
      <c r="AD76" s="907">
        <f>COUNTIFS(瞬跳!$B:$B,AB76,瞬跳!$C:$C,"&gt;=" &amp; $AG$3,瞬跳!$C:$C,"&lt;=" &amp; $AH$3)+COUNTIFS(瞬跳!$B:$B,AB76,瞬跳!$C:$C,"&gt;=" &amp; LEFT($AG$3,4)&amp; MID($AG$3,6,1) &amp; RIGHT($AG$3,3),瞬跳!$C:$C,"&lt;=" &amp; LEFT($AH$3,4)&amp; MID($AH$3,6,1) &amp; RIGHT($AH$3,3))</f>
        <v>0</v>
      </c>
    </row>
    <row r="77" spans="1:34" ht="20.100000000000001" customHeight="1">
      <c r="A77" s="909" t="s">
        <v>366</v>
      </c>
      <c r="B77" s="906">
        <f>COUNTIFS(瞬跳!$B:$B,A77,瞬跳!$C:$C,"&gt;=" &amp; $AG$2,瞬跳!$C:$C,"&lt;=" &amp; $AH$2)+COUNTIFS(瞬跳!$B:$B,A77,瞬跳!$C:$C,"&gt;=" &amp; LEFT($AG$2,4)&amp; MID($AG$2,6,1) &amp; RIGHT($AG$2,3),瞬跳!$C:$C,"&lt;=" &amp; LEFT($AH$2,4)&amp; MID($AH$2,6,1) &amp; RIGHT($AH$2,3))</f>
        <v>2</v>
      </c>
      <c r="C77" s="907">
        <f>COUNTIFS(瞬跳!$B:$B,A77,瞬跳!$C:$C,"&gt;=" &amp; $AG$3,瞬跳!$C:$C,"&lt;=" &amp; $AH$3)+COUNTIFS(瞬跳!$B:$B,A77,瞬跳!$C:$C,"&gt;=" &amp; LEFT($AG$3,4)&amp; MID($AG$3,6,1) &amp; RIGHT($AG$3,3),瞬跳!$C:$C,"&lt;=" &amp; LEFT($AH$3,4)&amp; MID($AH$3,6,1) &amp; RIGHT($AH$3,3))</f>
        <v>4</v>
      </c>
      <c r="D77" s="911" t="s">
        <v>3548</v>
      </c>
      <c r="E77" s="906">
        <f>COUNTIFS(瞬跳!$B:$B,D77,瞬跳!$C:$C,"&gt;=" &amp; $AG$2,瞬跳!$C:$C,"&lt;=" &amp; $AH$2)</f>
        <v>0</v>
      </c>
      <c r="F77" s="907">
        <f>COUNTIFS(瞬跳!$B:$B,D77,瞬跳!$C:$C,"&gt;=" &amp; $AG$3,瞬跳!$C:$C,"&lt;=" &amp; $AH$3)+COUNTIFS(瞬跳!$B:$B,D77,瞬跳!$C:$C,"&gt;=" &amp; LEFT($AG$3,4)&amp; MID($AG$3,6,1) &amp; RIGHT($AG$3,3),瞬跳!$C:$C,"&lt;=" &amp; LEFT($AH$3,4)&amp; MID($AH$3,6,1) &amp; RIGHT($AH$3,3))</f>
        <v>0</v>
      </c>
      <c r="G77" s="909" t="s">
        <v>896</v>
      </c>
      <c r="H77" s="906">
        <f>COUNTIFS(瞬跳!$B:$B,G77,瞬跳!$C:$C,"&gt;=" &amp; $AG$2,瞬跳!$C:$C,"&lt;=" &amp; $AH$2)+COUNTIFS(瞬跳!$B:$B,G77,瞬跳!$C:$C,"&gt;=" &amp; LEFT($AG$2,4)&amp; MID($AG$2,6,1) &amp; RIGHT($AG$2,3),瞬跳!$C:$C,"&lt;=" &amp; LEFT($AH$2,4)&amp; MID($AH$2,6,1) &amp; RIGHT($AH$2,3))</f>
        <v>0</v>
      </c>
      <c r="I77" s="907">
        <f>COUNTIFS(瞬跳!$B:$B,G77,瞬跳!$C:$C,"&gt;=" &amp; $AG$3,瞬跳!$C:$C,"&lt;=" &amp; $AH$3)+COUNTIFS(瞬跳!$B:$B,G77,瞬跳!$C:$C,"&gt;=" &amp; LEFT($AG$3,4)&amp; MID($AG$3,6,1) &amp; RIGHT($AG$3,3),瞬跳!$C:$C,"&lt;=" &amp; LEFT($AH$3,4)&amp; MID($AH$3,6,1) &amp; RIGHT($AH$3,3))</f>
        <v>2</v>
      </c>
      <c r="J77" s="911" t="s">
        <v>595</v>
      </c>
      <c r="K77" s="906">
        <f>COUNTIFS(瞬跳!$B:$B,J77,瞬跳!$C:$C,"&gt;=" &amp; $AG$2,瞬跳!$C:$C,"&lt;=" &amp; $AH$2)+COUNTIFS(瞬跳!$B:$B,J77,瞬跳!$C:$C,"&gt;=" &amp; LEFT($AG$2,4)&amp; MID($AG$2,6,1) &amp; RIGHT($AG$2,3),瞬跳!$C:$C,"&lt;=" &amp; LEFT($AH$2,4)&amp; MID($AH$2,6,1) &amp; RIGHT($AH$2,3))</f>
        <v>0</v>
      </c>
      <c r="L77" s="907">
        <f>COUNTIFS(瞬跳!$B:$B,J77,瞬跳!$C:$C,"&gt;=" &amp; $AG$3,瞬跳!$C:$C,"&lt;=" &amp; $AH$3)+COUNTIFS(瞬跳!$B:$B,J77,瞬跳!$C:$C,"&gt;=" &amp; LEFT($AG$3,4)&amp; MID($AG$3,6,1) &amp; RIGHT($AG$3,3),瞬跳!$C:$C,"&lt;=" &amp; LEFT($AH$3,4)&amp; MID($AH$3,6,1) &amp; RIGHT($AH$3,3))</f>
        <v>1</v>
      </c>
      <c r="M77" s="909" t="s">
        <v>161</v>
      </c>
      <c r="N77" s="906">
        <f>COUNTIFS(瞬跳!$B:$B,M77,瞬跳!$C:$C,"&gt;=" &amp; $AG$2,瞬跳!$C:$C,"&lt;=" &amp; $AH$2)+COUNTIFS(瞬跳!$B:$B,M77,瞬跳!$C:$C,"&gt;=" &amp; LEFT($AG$2,4)&amp; MID($AG$2,6,1) &amp; RIGHT($AG$2,3),瞬跳!$C:$C,"&lt;=" &amp; LEFT($AH$2,4)&amp; MID($AH$2,6,1) &amp; RIGHT($AH$2,3))</f>
        <v>0</v>
      </c>
      <c r="O77" s="907">
        <f>COUNTIFS(瞬跳!$B:$B,M77,瞬跳!$C:$C,"&gt;=" &amp; $AG$3,瞬跳!$C:$C,"&lt;=" &amp; $AH$3)+COUNTIFS(瞬跳!$B:$B,M77,瞬跳!$C:$C,"&gt;=" &amp; LEFT($AG$3,4)&amp; MID($AG$3,6,1) &amp; RIGHT($AG$3,3),瞬跳!$C:$C,"&lt;=" &amp; LEFT($AH$3,4)&amp; MID($AH$3,6,1) &amp; RIGHT($AH$3,3))</f>
        <v>0</v>
      </c>
      <c r="P77" s="909" t="s">
        <v>825</v>
      </c>
      <c r="Q77" s="906">
        <f>COUNTIFS(瞬跳!$B:$B,P77,瞬跳!$C:$C,"&gt;=" &amp; $AG$2,瞬跳!$C:$C,"&lt;=" &amp; $AH$2)+COUNTIFS(瞬跳!$B:$B,P77,瞬跳!$C:$C,"&gt;=" &amp; LEFT($AG$2,4)&amp; MID($AG$2,6,1) &amp; RIGHT($AG$2,3),瞬跳!$C:$C,"&lt;=" &amp; LEFT($AH$2,4)&amp; MID($AH$2,6,1) &amp; RIGHT($AH$2,3))</f>
        <v>0</v>
      </c>
      <c r="R77" s="907">
        <f>COUNTIFS(瞬跳!$B:$B,P77,瞬跳!$C:$C,"&gt;=" &amp; $AG$3,瞬跳!$C:$C,"&lt;=" &amp; $AH$3)+COUNTIFS(瞬跳!$B:$B,P77,瞬跳!$C:$C,"&gt;=" &amp; LEFT($AG$3,4)&amp; MID($AG$3,6,1) &amp; RIGHT($AG$3,3),瞬跳!$C:$C,"&lt;=" &amp; LEFT($AH$3,4)&amp; MID($AH$3,6,1) &amp; RIGHT($AH$3,3))</f>
        <v>0</v>
      </c>
      <c r="S77" s="915"/>
      <c r="T77" s="937"/>
      <c r="U77" s="938"/>
      <c r="V77" s="909" t="s">
        <v>3549</v>
      </c>
      <c r="W77" s="906">
        <f>COUNTIFS(瞬跳!$B:$B,V77,瞬跳!$C:$C,"&gt;=" &amp; $AG$2,瞬跳!$C:$C,"&lt;=" &amp; $AH$2)+COUNTIFS(瞬跳!$B:$B,V77,瞬跳!$C:$C,"&gt;=" &amp; LEFT($AG$2,4)&amp; MID($AG$2,6,1) &amp; RIGHT($AG$2,3),瞬跳!$C:$C,"&lt;=" &amp; LEFT($AH$2,4)&amp; MID($AH$2,6,1) &amp; RIGHT($AH$2,3))</f>
        <v>0</v>
      </c>
      <c r="X77" s="907">
        <f>COUNTIFS(瞬跳!$B:$B,V77,瞬跳!$C:$C,"&gt;=" &amp; $AG$3,瞬跳!$C:$C,"&lt;=" &amp; $AH$3)+COUNTIFS(瞬跳!$B:$B,V77,瞬跳!$C:$C,"&gt;=" &amp; LEFT($AG$3,4)&amp; MID($AG$3,6,1) &amp; RIGHT($AG$3,3),瞬跳!$C:$C,"&lt;=" &amp; LEFT($AH$3,4)&amp; MID($AH$3,6,1) &amp; RIGHT($AH$3,3))</f>
        <v>0</v>
      </c>
      <c r="Y77" s="909" t="s">
        <v>1193</v>
      </c>
      <c r="Z77" s="906">
        <f>COUNTIFS(瞬跳!$B:$B,Y77,瞬跳!$C:$C,"&gt;=" &amp; $AG$2,瞬跳!$C:$C,"&lt;=" &amp; $AH$2)+COUNTIFS(瞬跳!$B:$B,Y77,瞬跳!$C:$C,"&gt;=" &amp; LEFT($AG$2,4)&amp; MID($AG$2,6,1) &amp; RIGHT($AG$2,3),瞬跳!$C:$C,"&lt;=" &amp; LEFT($AH$2,4)&amp; MID($AH$2,6,1) &amp; RIGHT($AH$2,3))</f>
        <v>0</v>
      </c>
      <c r="AA77" s="907">
        <f>COUNTIFS(瞬跳!$B:$B,Y77,瞬跳!$C:$C,"&gt;=" &amp; $AG$3,瞬跳!$C:$C,"&lt;=" &amp; $AH$3)+COUNTIFS(瞬跳!$B:$B,Y77,瞬跳!$C:$C,"&gt;=" &amp; LEFT($AG$3,4)&amp; MID($AG$3,6,1) &amp; RIGHT($AG$3,3),瞬跳!$C:$C,"&lt;=" &amp; LEFT($AH$3,4)&amp; MID($AH$3,6,1) &amp; RIGHT($AH$3,3))</f>
        <v>0</v>
      </c>
      <c r="AB77" s="909" t="s">
        <v>338</v>
      </c>
      <c r="AC77" s="906">
        <f>COUNTIFS(瞬跳!$B:$B,AB77,瞬跳!$C:$C,"&gt;=" &amp; $AG$2,瞬跳!$C:$C,"&lt;=" &amp; $AH$2)+COUNTIFS(瞬跳!$B:$B,AB77,瞬跳!$C:$C,"&gt;=" &amp; LEFT($AG$2,4)&amp; MID($AG$2,6,1) &amp; RIGHT($AG$2,3),瞬跳!$C:$C,"&lt;=" &amp; LEFT($AH$2,4)&amp; MID($AH$2,6,1) &amp; RIGHT($AH$2,3))</f>
        <v>2</v>
      </c>
      <c r="AD77" s="907">
        <f>COUNTIFS(瞬跳!$B:$B,AB77,瞬跳!$C:$C,"&gt;=" &amp; $AG$3,瞬跳!$C:$C,"&lt;=" &amp; $AH$3)+COUNTIFS(瞬跳!$B:$B,AB77,瞬跳!$C:$C,"&gt;=" &amp; LEFT($AG$3,4)&amp; MID($AG$3,6,1) &amp; RIGHT($AG$3,3),瞬跳!$C:$C,"&lt;=" &amp; LEFT($AH$3,4)&amp; MID($AH$3,6,1) &amp; RIGHT($AH$3,3))</f>
        <v>2</v>
      </c>
    </row>
    <row r="78" spans="1:34" ht="20.100000000000001" customHeight="1">
      <c r="A78" s="909" t="s">
        <v>687</v>
      </c>
      <c r="B78" s="906">
        <f>COUNTIFS(瞬跳!$B:$B,A78,瞬跳!$C:$C,"&gt;=" &amp; $AG$2,瞬跳!$C:$C,"&lt;=" &amp; $AH$2)+COUNTIFS(瞬跳!$B:$B,A78,瞬跳!$C:$C,"&gt;=" &amp; LEFT($AG$2,4)&amp; MID($AG$2,6,1) &amp; RIGHT($AG$2,3),瞬跳!$C:$C,"&lt;=" &amp; LEFT($AH$2,4)&amp; MID($AH$2,6,1) &amp; RIGHT($AH$2,3))</f>
        <v>0</v>
      </c>
      <c r="C78" s="907">
        <f>COUNTIFS(瞬跳!$B:$B,A78,瞬跳!$C:$C,"&gt;=" &amp; $AG$3,瞬跳!$C:$C,"&lt;=" &amp; $AH$3)+COUNTIFS(瞬跳!$B:$B,A78,瞬跳!$C:$C,"&gt;=" &amp; LEFT($AG$3,4)&amp; MID($AG$3,6,1) &amp; RIGHT($AG$3,3),瞬跳!$C:$C,"&lt;=" &amp; LEFT($AH$3,4)&amp; MID($AH$3,6,1) &amp; RIGHT($AH$3,3))</f>
        <v>0</v>
      </c>
      <c r="D78" s="911" t="s">
        <v>466</v>
      </c>
      <c r="E78" s="906">
        <f>COUNTIFS(瞬跳!$B:$B,D78,瞬跳!$C:$C,"&gt;=" &amp; $AG$2,瞬跳!$C:$C,"&lt;=" &amp; $AH$2)</f>
        <v>0</v>
      </c>
      <c r="F78" s="907">
        <f>COUNTIFS(瞬跳!$B:$B,D78,瞬跳!$C:$C,"&gt;=" &amp; $AG$3,瞬跳!$C:$C,"&lt;=" &amp; $AH$3)+COUNTIFS(瞬跳!$B:$B,D78,瞬跳!$C:$C,"&gt;=" &amp; LEFT($AG$3,4)&amp; MID($AG$3,6,1) &amp; RIGHT($AG$3,3),瞬跳!$C:$C,"&lt;=" &amp; LEFT($AH$3,4)&amp; MID($AH$3,6,1) &amp; RIGHT($AH$3,3))</f>
        <v>0</v>
      </c>
      <c r="G78" s="909" t="s">
        <v>1132</v>
      </c>
      <c r="H78" s="906">
        <f>COUNTIFS(瞬跳!$B:$B,G78,瞬跳!$C:$C,"&gt;=" &amp; $AG$2,瞬跳!$C:$C,"&lt;=" &amp; $AH$2)+COUNTIFS(瞬跳!$B:$B,G78,瞬跳!$C:$C,"&gt;=" &amp; LEFT($AG$2,4)&amp; MID($AG$2,6,1) &amp; RIGHT($AG$2,3),瞬跳!$C:$C,"&lt;=" &amp; LEFT($AH$2,4)&amp; MID($AH$2,6,1) &amp; RIGHT($AH$2,3))</f>
        <v>1</v>
      </c>
      <c r="I78" s="907">
        <f>COUNTIFS(瞬跳!$B:$B,G78,瞬跳!$C:$C,"&gt;=" &amp; $AG$3,瞬跳!$C:$C,"&lt;=" &amp; $AH$3)+COUNTIFS(瞬跳!$B:$B,G78,瞬跳!$C:$C,"&gt;=" &amp; LEFT($AG$3,4)&amp; MID($AG$3,6,1) &amp; RIGHT($AG$3,3),瞬跳!$C:$C,"&lt;=" &amp; LEFT($AH$3,4)&amp; MID($AH$3,6,1) &amp; RIGHT($AH$3,3))</f>
        <v>2</v>
      </c>
      <c r="J78" s="911" t="s">
        <v>532</v>
      </c>
      <c r="K78" s="906">
        <f>COUNTIFS(瞬跳!$B:$B,J78,瞬跳!$C:$C,"&gt;=" &amp; $AG$2,瞬跳!$C:$C,"&lt;=" &amp; $AH$2)+COUNTIFS(瞬跳!$B:$B,J78,瞬跳!$C:$C,"&gt;=" &amp; LEFT($AG$2,4)&amp; MID($AG$2,6,1) &amp; RIGHT($AG$2,3),瞬跳!$C:$C,"&lt;=" &amp; LEFT($AH$2,4)&amp; MID($AH$2,6,1) &amp; RIGHT($AH$2,3))</f>
        <v>1</v>
      </c>
      <c r="L78" s="907">
        <f>COUNTIFS(瞬跳!$B:$B,J78,瞬跳!$C:$C,"&gt;=" &amp; $AG$3,瞬跳!$C:$C,"&lt;=" &amp; $AH$3)+COUNTIFS(瞬跳!$B:$B,J78,瞬跳!$C:$C,"&gt;=" &amp; LEFT($AG$3,4)&amp; MID($AG$3,6,1) &amp; RIGHT($AG$3,3),瞬跳!$C:$C,"&lt;=" &amp; LEFT($AH$3,4)&amp; MID($AH$3,6,1) &amp; RIGHT($AH$3,3))</f>
        <v>2</v>
      </c>
      <c r="M78" s="909" t="s">
        <v>162</v>
      </c>
      <c r="N78" s="906">
        <f>COUNTIFS(瞬跳!$B:$B,M78,瞬跳!$C:$C,"&gt;=" &amp; $AG$2,瞬跳!$C:$C,"&lt;=" &amp; $AH$2)+COUNTIFS(瞬跳!$B:$B,M78,瞬跳!$C:$C,"&gt;=" &amp; LEFT($AG$2,4)&amp; MID($AG$2,6,1) &amp; RIGHT($AG$2,3),瞬跳!$C:$C,"&lt;=" &amp; LEFT($AH$2,4)&amp; MID($AH$2,6,1) &amp; RIGHT($AH$2,3))</f>
        <v>0</v>
      </c>
      <c r="O78" s="907">
        <f>COUNTIFS(瞬跳!$B:$B,M78,瞬跳!$C:$C,"&gt;=" &amp; $AG$3,瞬跳!$C:$C,"&lt;=" &amp; $AH$3)+COUNTIFS(瞬跳!$B:$B,M78,瞬跳!$C:$C,"&gt;=" &amp; LEFT($AG$3,4)&amp; MID($AG$3,6,1) &amp; RIGHT($AG$3,3),瞬跳!$C:$C,"&lt;=" &amp; LEFT($AH$3,4)&amp; MID($AH$3,6,1) &amp; RIGHT($AH$3,3))</f>
        <v>0</v>
      </c>
      <c r="P78" s="909" t="s">
        <v>826</v>
      </c>
      <c r="Q78" s="906">
        <f>COUNTIFS(瞬跳!$B:$B,P78,瞬跳!$C:$C,"&gt;=" &amp; $AG$2,瞬跳!$C:$C,"&lt;=" &amp; $AH$2)+COUNTIFS(瞬跳!$B:$B,P78,瞬跳!$C:$C,"&gt;=" &amp; LEFT($AG$2,4)&amp; MID($AG$2,6,1) &amp; RIGHT($AG$2,3),瞬跳!$C:$C,"&lt;=" &amp; LEFT($AH$2,4)&amp; MID($AH$2,6,1) &amp; RIGHT($AH$2,3))</f>
        <v>0</v>
      </c>
      <c r="R78" s="907">
        <f>COUNTIFS(瞬跳!$B:$B,P78,瞬跳!$C:$C,"&gt;=" &amp; $AG$3,瞬跳!$C:$C,"&lt;=" &amp; $AH$3)+COUNTIFS(瞬跳!$B:$B,P78,瞬跳!$C:$C,"&gt;=" &amp; LEFT($AG$3,4)&amp; MID($AG$3,6,1) &amp; RIGHT($AG$3,3),瞬跳!$C:$C,"&lt;=" &amp; LEFT($AH$3,4)&amp; MID($AH$3,6,1) &amp; RIGHT($AH$3,3))</f>
        <v>0</v>
      </c>
      <c r="S78" s="915"/>
      <c r="T78" s="937"/>
      <c r="U78" s="938"/>
      <c r="V78" s="911" t="s">
        <v>1290</v>
      </c>
      <c r="W78" s="906">
        <f>COUNTIFS(瞬跳!$B:$B,V78,瞬跳!$C:$C,"&gt;=" &amp; $AG$2,瞬跳!$C:$C,"&lt;=" &amp; $AH$2)+COUNTIFS(瞬跳!$B:$B,V78,瞬跳!$C:$C,"&gt;=" &amp; LEFT($AG$2,4)&amp; MID($AG$2,6,1) &amp; RIGHT($AG$2,3),瞬跳!$C:$C,"&lt;=" &amp; LEFT($AH$2,4)&amp; MID($AH$2,6,1) &amp; RIGHT($AH$2,3))</f>
        <v>0</v>
      </c>
      <c r="X78" s="907">
        <f>COUNTIFS(瞬跳!$B:$B,V78,瞬跳!$C:$C,"&gt;=" &amp; $AG$3,瞬跳!$C:$C,"&lt;=" &amp; $AH$3)+COUNTIFS(瞬跳!$B:$B,V78,瞬跳!$C:$C,"&gt;=" &amp; LEFT($AG$3,4)&amp; MID($AG$3,6,1) &amp; RIGHT($AG$3,3),瞬跳!$C:$C,"&lt;=" &amp; LEFT($AH$3,4)&amp; MID($AH$3,6,1) &amp; RIGHT($AH$3,3))</f>
        <v>0</v>
      </c>
      <c r="Y78" s="909" t="s">
        <v>1194</v>
      </c>
      <c r="Z78" s="906">
        <f>COUNTIFS(瞬跳!$B:$B,Y78,瞬跳!$C:$C,"&gt;=" &amp; $AG$2,瞬跳!$C:$C,"&lt;=" &amp; $AH$2)+COUNTIFS(瞬跳!$B:$B,Y78,瞬跳!$C:$C,"&gt;=" &amp; LEFT($AG$2,4)&amp; MID($AG$2,6,1) &amp; RIGHT($AG$2,3),瞬跳!$C:$C,"&lt;=" &amp; LEFT($AH$2,4)&amp; MID($AH$2,6,1) &amp; RIGHT($AH$2,3))</f>
        <v>0</v>
      </c>
      <c r="AA78" s="907">
        <f>COUNTIFS(瞬跳!$B:$B,Y78,瞬跳!$C:$C,"&gt;=" &amp; $AG$3,瞬跳!$C:$C,"&lt;=" &amp; $AH$3)+COUNTIFS(瞬跳!$B:$B,Y78,瞬跳!$C:$C,"&gt;=" &amp; LEFT($AG$3,4)&amp; MID($AG$3,6,1) &amp; RIGHT($AG$3,3),瞬跳!$C:$C,"&lt;=" &amp; LEFT($AH$3,4)&amp; MID($AH$3,6,1) &amp; RIGHT($AH$3,3))</f>
        <v>1</v>
      </c>
      <c r="AB78" s="909" t="s">
        <v>99</v>
      </c>
      <c r="AC78" s="906">
        <f>COUNTIFS(瞬跳!$B:$B,AB78,瞬跳!$C:$C,"&gt;=" &amp; $AG$2,瞬跳!$C:$C,"&lt;=" &amp; $AH$2)+COUNTIFS(瞬跳!$B:$B,AB78,瞬跳!$C:$C,"&gt;=" &amp; LEFT($AG$2,4)&amp; MID($AG$2,6,1) &amp; RIGHT($AG$2,3),瞬跳!$C:$C,"&lt;=" &amp; LEFT($AH$2,4)&amp; MID($AH$2,6,1) &amp; RIGHT($AH$2,3))</f>
        <v>0</v>
      </c>
      <c r="AD78" s="907">
        <f>COUNTIFS(瞬跳!$B:$B,AB78,瞬跳!$C:$C,"&gt;=" &amp; $AG$3,瞬跳!$C:$C,"&lt;=" &amp; $AH$3)+COUNTIFS(瞬跳!$B:$B,AB78,瞬跳!$C:$C,"&gt;=" &amp; LEFT($AG$3,4)&amp; MID($AG$3,6,1) &amp; RIGHT($AG$3,3),瞬跳!$C:$C,"&lt;=" &amp; LEFT($AH$3,4)&amp; MID($AH$3,6,1) &amp; RIGHT($AH$3,3))</f>
        <v>0</v>
      </c>
    </row>
    <row r="79" spans="1:34" ht="20.100000000000001" customHeight="1">
      <c r="A79" s="909" t="s">
        <v>688</v>
      </c>
      <c r="B79" s="906">
        <f>COUNTIFS(瞬跳!$B:$B,A79,瞬跳!$C:$C,"&gt;=" &amp; $AG$2,瞬跳!$C:$C,"&lt;=" &amp; $AH$2)+COUNTIFS(瞬跳!$B:$B,A79,瞬跳!$C:$C,"&gt;=" &amp; LEFT($AG$2,4)&amp; MID($AG$2,6,1) &amp; RIGHT($AG$2,3),瞬跳!$C:$C,"&lt;=" &amp; LEFT($AH$2,4)&amp; MID($AH$2,6,1) &amp; RIGHT($AH$2,3))</f>
        <v>0</v>
      </c>
      <c r="C79" s="907">
        <f>COUNTIFS(瞬跳!$B:$B,A79,瞬跳!$C:$C,"&gt;=" &amp; $AG$3,瞬跳!$C:$C,"&lt;=" &amp; $AH$3)+COUNTIFS(瞬跳!$B:$B,A79,瞬跳!$C:$C,"&gt;=" &amp; LEFT($AG$3,4)&amp; MID($AG$3,6,1) &amp; RIGHT($AG$3,3),瞬跳!$C:$C,"&lt;=" &amp; LEFT($AH$3,4)&amp; MID($AH$3,6,1) &amp; RIGHT($AH$3,3))</f>
        <v>0</v>
      </c>
      <c r="D79" s="911" t="s">
        <v>467</v>
      </c>
      <c r="E79" s="906">
        <f>COUNTIFS(瞬跳!$B:$B,D79,瞬跳!$C:$C,"&gt;=" &amp; $AG$2,瞬跳!$C:$C,"&lt;=" &amp; $AH$2)</f>
        <v>0</v>
      </c>
      <c r="F79" s="907">
        <f>COUNTIFS(瞬跳!$B:$B,D79,瞬跳!$C:$C,"&gt;=" &amp; $AG$3,瞬跳!$C:$C,"&lt;=" &amp; $AH$3)+COUNTIFS(瞬跳!$B:$B,D79,瞬跳!$C:$C,"&gt;=" &amp; LEFT($AG$3,4)&amp; MID($AG$3,6,1) &amp; RIGHT($AG$3,3),瞬跳!$C:$C,"&lt;=" &amp; LEFT($AH$3,4)&amp; MID($AH$3,6,1) &amp; RIGHT($AH$3,3))</f>
        <v>0</v>
      </c>
      <c r="G79" s="909" t="s">
        <v>1133</v>
      </c>
      <c r="H79" s="906">
        <f>COUNTIFS(瞬跳!$B:$B,G79,瞬跳!$C:$C,"&gt;=" &amp; $AG$2,瞬跳!$C:$C,"&lt;=" &amp; $AH$2)+COUNTIFS(瞬跳!$B:$B,G79,瞬跳!$C:$C,"&gt;=" &amp; LEFT($AG$2,4)&amp; MID($AG$2,6,1) &amp; RIGHT($AG$2,3),瞬跳!$C:$C,"&lt;=" &amp; LEFT($AH$2,4)&amp; MID($AH$2,6,1) &amp; RIGHT($AH$2,3))</f>
        <v>1</v>
      </c>
      <c r="I79" s="907">
        <f>COUNTIFS(瞬跳!$B:$B,G79,瞬跳!$C:$C,"&gt;=" &amp; $AG$3,瞬跳!$C:$C,"&lt;=" &amp; $AH$3)+COUNTIFS(瞬跳!$B:$B,G79,瞬跳!$C:$C,"&gt;=" &amp; LEFT($AG$3,4)&amp; MID($AG$3,6,1) &amp; RIGHT($AG$3,3),瞬跳!$C:$C,"&lt;=" &amp; LEFT($AH$3,4)&amp; MID($AH$3,6,1) &amp; RIGHT($AH$3,3))</f>
        <v>2</v>
      </c>
      <c r="J79" s="911" t="s">
        <v>534</v>
      </c>
      <c r="K79" s="906">
        <f>COUNTIFS(瞬跳!$B:$B,J79,瞬跳!$C:$C,"&gt;=" &amp; $AG$2,瞬跳!$C:$C,"&lt;=" &amp; $AH$2)+COUNTIFS(瞬跳!$B:$B,J79,瞬跳!$C:$C,"&gt;=" &amp; LEFT($AG$2,4)&amp; MID($AG$2,6,1) &amp; RIGHT($AG$2,3),瞬跳!$C:$C,"&lt;=" &amp; LEFT($AH$2,4)&amp; MID($AH$2,6,1) &amp; RIGHT($AH$2,3))</f>
        <v>0</v>
      </c>
      <c r="L79" s="907">
        <f>COUNTIFS(瞬跳!$B:$B,J79,瞬跳!$C:$C,"&gt;=" &amp; $AG$3,瞬跳!$C:$C,"&lt;=" &amp; $AH$3)+COUNTIFS(瞬跳!$B:$B,J79,瞬跳!$C:$C,"&gt;=" &amp; LEFT($AG$3,4)&amp; MID($AG$3,6,1) &amp; RIGHT($AG$3,3),瞬跳!$C:$C,"&lt;=" &amp; LEFT($AH$3,4)&amp; MID($AH$3,6,1) &amp; RIGHT($AH$3,3))</f>
        <v>1</v>
      </c>
      <c r="M79" s="909" t="s">
        <v>163</v>
      </c>
      <c r="N79" s="906">
        <f>COUNTIFS(瞬跳!$B:$B,M79,瞬跳!$C:$C,"&gt;=" &amp; $AG$2,瞬跳!$C:$C,"&lt;=" &amp; $AH$2)+COUNTIFS(瞬跳!$B:$B,M79,瞬跳!$C:$C,"&gt;=" &amp; LEFT($AG$2,4)&amp; MID($AG$2,6,1) &amp; RIGHT($AG$2,3),瞬跳!$C:$C,"&lt;=" &amp; LEFT($AH$2,4)&amp; MID($AH$2,6,1) &amp; RIGHT($AH$2,3))</f>
        <v>1</v>
      </c>
      <c r="O79" s="907">
        <f>COUNTIFS(瞬跳!$B:$B,M79,瞬跳!$C:$C,"&gt;=" &amp; $AG$3,瞬跳!$C:$C,"&lt;=" &amp; $AH$3)+COUNTIFS(瞬跳!$B:$B,M79,瞬跳!$C:$C,"&gt;=" &amp; LEFT($AG$3,4)&amp; MID($AG$3,6,1) &amp; RIGHT($AG$3,3),瞬跳!$C:$C,"&lt;=" &amp; LEFT($AH$3,4)&amp; MID($AH$3,6,1) &amp; RIGHT($AH$3,3))</f>
        <v>1</v>
      </c>
      <c r="P79" s="911" t="s">
        <v>3550</v>
      </c>
      <c r="Q79" s="906">
        <f>COUNTIFS(瞬跳!$B:$B,P79,瞬跳!$C:$C,"&gt;=" &amp; $AG$2,瞬跳!$C:$C,"&lt;=" &amp; $AH$2)+COUNTIFS(瞬跳!$B:$B,P79,瞬跳!$C:$C,"&gt;=" &amp; LEFT($AG$2,4)&amp; MID($AG$2,6,1) &amp; RIGHT($AG$2,3),瞬跳!$C:$C,"&lt;=" &amp; LEFT($AH$2,4)&amp; MID($AH$2,6,1) &amp; RIGHT($AH$2,3))</f>
        <v>0</v>
      </c>
      <c r="R79" s="907">
        <f>COUNTIFS(瞬跳!$B:$B,P79,瞬跳!$C:$C,"&gt;=" &amp; $AG$3,瞬跳!$C:$C,"&lt;=" &amp; $AH$3)+COUNTIFS(瞬跳!$B:$B,P79,瞬跳!$C:$C,"&gt;=" &amp; LEFT($AG$3,4)&amp; MID($AG$3,6,1) &amp; RIGHT($AG$3,3),瞬跳!$C:$C,"&lt;=" &amp; LEFT($AH$3,4)&amp; MID($AH$3,6,1) &amp; RIGHT($AH$3,3))</f>
        <v>0</v>
      </c>
      <c r="S79" s="915"/>
      <c r="T79" s="937"/>
      <c r="U79" s="938"/>
      <c r="V79" s="911" t="s">
        <v>1291</v>
      </c>
      <c r="W79" s="906">
        <f>COUNTIFS(瞬跳!$B:$B,V79,瞬跳!$C:$C,"&gt;=" &amp; $AG$2,瞬跳!$C:$C,"&lt;=" &amp; $AH$2)+COUNTIFS(瞬跳!$B:$B,V79,瞬跳!$C:$C,"&gt;=" &amp; LEFT($AG$2,4)&amp; MID($AG$2,6,1) &amp; RIGHT($AG$2,3),瞬跳!$C:$C,"&lt;=" &amp; LEFT($AH$2,4)&amp; MID($AH$2,6,1) &amp; RIGHT($AH$2,3))</f>
        <v>0</v>
      </c>
      <c r="X79" s="907">
        <f>COUNTIFS(瞬跳!$B:$B,V79,瞬跳!$C:$C,"&gt;=" &amp; $AG$3,瞬跳!$C:$C,"&lt;=" &amp; $AH$3)+COUNTIFS(瞬跳!$B:$B,V79,瞬跳!$C:$C,"&gt;=" &amp; LEFT($AG$3,4)&amp; MID($AG$3,6,1) &amp; RIGHT($AG$3,3),瞬跳!$C:$C,"&lt;=" &amp; LEFT($AH$3,4)&amp; MID($AH$3,6,1) &amp; RIGHT($AH$3,3))</f>
        <v>0</v>
      </c>
      <c r="Y79" s="909" t="s">
        <v>1195</v>
      </c>
      <c r="Z79" s="906">
        <f>COUNTIFS(瞬跳!$B:$B,Y79,瞬跳!$C:$C,"&gt;=" &amp; $AG$2,瞬跳!$C:$C,"&lt;=" &amp; $AH$2)+COUNTIFS(瞬跳!$B:$B,Y79,瞬跳!$C:$C,"&gt;=" &amp; LEFT($AG$2,4)&amp; MID($AG$2,6,1) &amp; RIGHT($AG$2,3),瞬跳!$C:$C,"&lt;=" &amp; LEFT($AH$2,4)&amp; MID($AH$2,6,1) &amp; RIGHT($AH$2,3))</f>
        <v>0</v>
      </c>
      <c r="AA79" s="907">
        <f>COUNTIFS(瞬跳!$B:$B,Y79,瞬跳!$C:$C,"&gt;=" &amp; $AG$3,瞬跳!$C:$C,"&lt;=" &amp; $AH$3)+COUNTIFS(瞬跳!$B:$B,Y79,瞬跳!$C:$C,"&gt;=" &amp; LEFT($AG$3,4)&amp; MID($AG$3,6,1) &amp; RIGHT($AG$3,3),瞬跳!$C:$C,"&lt;=" &amp; LEFT($AH$3,4)&amp; MID($AH$3,6,1) &amp; RIGHT($AH$3,3))</f>
        <v>0</v>
      </c>
      <c r="AB79" s="909" t="s">
        <v>370</v>
      </c>
      <c r="AC79" s="906">
        <f>COUNTIFS(瞬跳!$B:$B,AB79,瞬跳!$C:$C,"&gt;=" &amp; $AG$2,瞬跳!$C:$C,"&lt;=" &amp; $AH$2)+COUNTIFS(瞬跳!$B:$B,AB79,瞬跳!$C:$C,"&gt;=" &amp; LEFT($AG$2,4)&amp; MID($AG$2,6,1) &amp; RIGHT($AG$2,3),瞬跳!$C:$C,"&lt;=" &amp; LEFT($AH$2,4)&amp; MID($AH$2,6,1) &amp; RIGHT($AH$2,3))</f>
        <v>0</v>
      </c>
      <c r="AD79" s="907">
        <f>COUNTIFS(瞬跳!$B:$B,AB79,瞬跳!$C:$C,"&gt;=" &amp; $AG$3,瞬跳!$C:$C,"&lt;=" &amp; $AH$3)+COUNTIFS(瞬跳!$B:$B,AB79,瞬跳!$C:$C,"&gt;=" &amp; LEFT($AG$3,4)&amp; MID($AG$3,6,1) &amp; RIGHT($AG$3,3),瞬跳!$C:$C,"&lt;=" &amp; LEFT($AH$3,4)&amp; MID($AH$3,6,1) &amp; RIGHT($AH$3,3))</f>
        <v>0</v>
      </c>
    </row>
    <row r="80" spans="1:34" ht="20.100000000000001" customHeight="1">
      <c r="A80" s="909" t="s">
        <v>689</v>
      </c>
      <c r="B80" s="906">
        <f>COUNTIFS(瞬跳!$B:$B,A80,瞬跳!$C:$C,"&gt;=" &amp; $AG$2,瞬跳!$C:$C,"&lt;=" &amp; $AH$2)+COUNTIFS(瞬跳!$B:$B,A80,瞬跳!$C:$C,"&gt;=" &amp; LEFT($AG$2,4)&amp; MID($AG$2,6,1) &amp; RIGHT($AG$2,3),瞬跳!$C:$C,"&lt;=" &amp; LEFT($AH$2,4)&amp; MID($AH$2,6,1) &amp; RIGHT($AH$2,3))</f>
        <v>0</v>
      </c>
      <c r="C80" s="907">
        <f>COUNTIFS(瞬跳!$B:$B,A80,瞬跳!$C:$C,"&gt;=" &amp; $AG$3,瞬跳!$C:$C,"&lt;=" &amp; $AH$3)+COUNTIFS(瞬跳!$B:$B,A80,瞬跳!$C:$C,"&gt;=" &amp; LEFT($AG$3,4)&amp; MID($AG$3,6,1) &amp; RIGHT($AG$3,3),瞬跳!$C:$C,"&lt;=" &amp; LEFT($AH$3,4)&amp; MID($AH$3,6,1) &amp; RIGHT($AH$3,3))</f>
        <v>1</v>
      </c>
      <c r="D80" s="911" t="s">
        <v>468</v>
      </c>
      <c r="E80" s="906">
        <f>COUNTIFS(瞬跳!$B:$B,D80,瞬跳!$C:$C,"&gt;=" &amp; $AG$2,瞬跳!$C:$C,"&lt;=" &amp; $AH$2)</f>
        <v>0</v>
      </c>
      <c r="F80" s="907">
        <f>COUNTIFS(瞬跳!$B:$B,D80,瞬跳!$C:$C,"&gt;=" &amp; $AG$3,瞬跳!$C:$C,"&lt;=" &amp; $AH$3)+COUNTIFS(瞬跳!$B:$B,D80,瞬跳!$C:$C,"&gt;=" &amp; LEFT($AG$3,4)&amp; MID($AG$3,6,1) &amp; RIGHT($AG$3,3),瞬跳!$C:$C,"&lt;=" &amp; LEFT($AH$3,4)&amp; MID($AH$3,6,1) &amp; RIGHT($AH$3,3))</f>
        <v>0</v>
      </c>
      <c r="G80" s="909" t="s">
        <v>1212</v>
      </c>
      <c r="H80" s="906">
        <f>COUNTIFS(瞬跳!$B:$B,G80,瞬跳!$C:$C,"&gt;=" &amp; $AG$2,瞬跳!$C:$C,"&lt;=" &amp; $AH$2)+COUNTIFS(瞬跳!$B:$B,G80,瞬跳!$C:$C,"&gt;=" &amp; LEFT($AG$2,4)&amp; MID($AG$2,6,1) &amp; RIGHT($AG$2,3),瞬跳!$C:$C,"&lt;=" &amp; LEFT($AH$2,4)&amp; MID($AH$2,6,1) &amp; RIGHT($AH$2,3))</f>
        <v>0</v>
      </c>
      <c r="I80" s="907">
        <f>COUNTIFS(瞬跳!$B:$B,G80,瞬跳!$C:$C,"&gt;=" &amp; $AG$3,瞬跳!$C:$C,"&lt;=" &amp; $AH$3)+COUNTIFS(瞬跳!$B:$B,G80,瞬跳!$C:$C,"&gt;=" &amp; LEFT($AG$3,4)&amp; MID($AG$3,6,1) &amp; RIGHT($AG$3,3),瞬跳!$C:$C,"&lt;=" &amp; LEFT($AH$3,4)&amp; MID($AH$3,6,1) &amp; RIGHT($AH$3,3))</f>
        <v>0</v>
      </c>
      <c r="J80" s="911" t="s">
        <v>1412</v>
      </c>
      <c r="K80" s="906">
        <f>COUNTIFS(瞬跳!$B:$B,J80,瞬跳!$C:$C,"&gt;=" &amp; $AG$2,瞬跳!$C:$C,"&lt;=" &amp; $AH$2)+COUNTIFS(瞬跳!$B:$B,J80,瞬跳!$C:$C,"&gt;=" &amp; LEFT($AG$2,4)&amp; MID($AG$2,6,1) &amp; RIGHT($AG$2,3),瞬跳!$C:$C,"&lt;=" &amp; LEFT($AH$2,4)&amp; MID($AH$2,6,1) &amp; RIGHT($AH$2,3))</f>
        <v>0</v>
      </c>
      <c r="L80" s="907">
        <f>COUNTIFS(瞬跳!$B:$B,J80,瞬跳!$C:$C,"&gt;=" &amp; $AG$3,瞬跳!$C:$C,"&lt;=" &amp; $AH$3)+COUNTIFS(瞬跳!$B:$B,J80,瞬跳!$C:$C,"&gt;=" &amp; LEFT($AG$3,4)&amp; MID($AG$3,6,1) &amp; RIGHT($AG$3,3),瞬跳!$C:$C,"&lt;=" &amp; LEFT($AH$3,4)&amp; MID($AH$3,6,1) &amp; RIGHT($AH$3,3))</f>
        <v>0</v>
      </c>
      <c r="M80" s="909" t="s">
        <v>3551</v>
      </c>
      <c r="N80" s="906">
        <f>COUNTIFS(瞬跳!$B:$B,M80,瞬跳!$C:$C,"&gt;=" &amp; $AG$2,瞬跳!$C:$C,"&lt;=" &amp; $AH$2)+COUNTIFS(瞬跳!$B:$B,M80,瞬跳!$C:$C,"&gt;=" &amp; LEFT($AG$2,4)&amp; MID($AG$2,6,1) &amp; RIGHT($AG$2,3),瞬跳!$C:$C,"&lt;=" &amp; LEFT($AH$2,4)&amp; MID($AH$2,6,1) &amp; RIGHT($AH$2,3))</f>
        <v>3</v>
      </c>
      <c r="O80" s="907">
        <f>COUNTIFS(瞬跳!$B:$B,M80,瞬跳!$C:$C,"&gt;=" &amp; $AG$3,瞬跳!$C:$C,"&lt;=" &amp; $AH$3)+COUNTIFS(瞬跳!$B:$B,M80,瞬跳!$C:$C,"&gt;=" &amp; LEFT($AG$3,4)&amp; MID($AG$3,6,1) &amp; RIGHT($AG$3,3),瞬跳!$C:$C,"&lt;=" &amp; LEFT($AH$3,4)&amp; MID($AH$3,6,1) &amp; RIGHT($AH$3,3))</f>
        <v>5</v>
      </c>
      <c r="P80" s="911" t="s">
        <v>827</v>
      </c>
      <c r="Q80" s="906">
        <f>COUNTIFS(瞬跳!$B:$B,P80,瞬跳!$C:$C,"&gt;=" &amp; $AG$2,瞬跳!$C:$C,"&lt;=" &amp; $AH$2)+COUNTIFS(瞬跳!$B:$B,P80,瞬跳!$C:$C,"&gt;=" &amp; LEFT($AG$2,4)&amp; MID($AG$2,6,1) &amp; RIGHT($AG$2,3),瞬跳!$C:$C,"&lt;=" &amp; LEFT($AH$2,4)&amp; MID($AH$2,6,1) &amp; RIGHT($AH$2,3))</f>
        <v>0</v>
      </c>
      <c r="R80" s="907">
        <f>COUNTIFS(瞬跳!$B:$B,P80,瞬跳!$C:$C,"&gt;=" &amp; $AG$3,瞬跳!$C:$C,"&lt;=" &amp; $AH$3)+COUNTIFS(瞬跳!$B:$B,P80,瞬跳!$C:$C,"&gt;=" &amp; LEFT($AG$3,4)&amp; MID($AG$3,6,1) &amp; RIGHT($AG$3,3),瞬跳!$C:$C,"&lt;=" &amp; LEFT($AH$3,4)&amp; MID($AH$3,6,1) &amp; RIGHT($AH$3,3))</f>
        <v>0</v>
      </c>
      <c r="S80" s="915"/>
      <c r="T80" s="937"/>
      <c r="U80" s="938"/>
      <c r="V80" s="911" t="s">
        <v>295</v>
      </c>
      <c r="W80" s="906">
        <f>COUNTIFS(瞬跳!$B:$B,V80,瞬跳!$C:$C,"&gt;=" &amp; $AG$2,瞬跳!$C:$C,"&lt;=" &amp; $AH$2)+COUNTIFS(瞬跳!$B:$B,V80,瞬跳!$C:$C,"&gt;=" &amp; LEFT($AG$2,4)&amp; MID($AG$2,6,1) &amp; RIGHT($AG$2,3),瞬跳!$C:$C,"&lt;=" &amp; LEFT($AH$2,4)&amp; MID($AH$2,6,1) &amp; RIGHT($AH$2,3))</f>
        <v>0</v>
      </c>
      <c r="X80" s="907">
        <f>COUNTIFS(瞬跳!$B:$B,V80,瞬跳!$C:$C,"&gt;=" &amp; $AG$3,瞬跳!$C:$C,"&lt;=" &amp; $AH$3)+COUNTIFS(瞬跳!$B:$B,V80,瞬跳!$C:$C,"&gt;=" &amp; LEFT($AG$3,4)&amp; MID($AG$3,6,1) &amp; RIGHT($AG$3,3),瞬跳!$C:$C,"&lt;=" &amp; LEFT($AH$3,4)&amp; MID($AH$3,6,1) &amp; RIGHT($AH$3,3))</f>
        <v>0</v>
      </c>
      <c r="Y80" s="909" t="s">
        <v>1196</v>
      </c>
      <c r="Z80" s="906">
        <f>COUNTIFS(瞬跳!$B:$B,Y80,瞬跳!$C:$C,"&gt;=" &amp; $AG$2,瞬跳!$C:$C,"&lt;=" &amp; $AH$2)+COUNTIFS(瞬跳!$B:$B,Y80,瞬跳!$C:$C,"&gt;=" &amp; LEFT($AG$2,4)&amp; MID($AG$2,6,1) &amp; RIGHT($AG$2,3),瞬跳!$C:$C,"&lt;=" &amp; LEFT($AH$2,4)&amp; MID($AH$2,6,1) &amp; RIGHT($AH$2,3))</f>
        <v>0</v>
      </c>
      <c r="AA80" s="907">
        <f>COUNTIFS(瞬跳!$B:$B,Y80,瞬跳!$C:$C,"&gt;=" &amp; $AG$3,瞬跳!$C:$C,"&lt;=" &amp; $AH$3)+COUNTIFS(瞬跳!$B:$B,Y80,瞬跳!$C:$C,"&gt;=" &amp; LEFT($AG$3,4)&amp; MID($AG$3,6,1) &amp; RIGHT($AG$3,3),瞬跳!$C:$C,"&lt;=" &amp; LEFT($AH$3,4)&amp; MID($AH$3,6,1) &amp; RIGHT($AH$3,3))</f>
        <v>4</v>
      </c>
      <c r="AB80" s="909" t="s">
        <v>371</v>
      </c>
      <c r="AC80" s="906">
        <f>COUNTIFS(瞬跳!$B:$B,AB80,瞬跳!$C:$C,"&gt;=" &amp; $AG$2,瞬跳!$C:$C,"&lt;=" &amp; $AH$2)+COUNTIFS(瞬跳!$B:$B,AB80,瞬跳!$C:$C,"&gt;=" &amp; LEFT($AG$2,4)&amp; MID($AG$2,6,1) &amp; RIGHT($AG$2,3),瞬跳!$C:$C,"&lt;=" &amp; LEFT($AH$2,4)&amp; MID($AH$2,6,1) &amp; RIGHT($AH$2,3))</f>
        <v>0</v>
      </c>
      <c r="AD80" s="907">
        <f>COUNTIFS(瞬跳!$B:$B,AB80,瞬跳!$C:$C,"&gt;=" &amp; $AG$3,瞬跳!$C:$C,"&lt;=" &amp; $AH$3)+COUNTIFS(瞬跳!$B:$B,AB80,瞬跳!$C:$C,"&gt;=" &amp; LEFT($AG$3,4)&amp; MID($AG$3,6,1) &amp; RIGHT($AG$3,3),瞬跳!$C:$C,"&lt;=" &amp; LEFT($AH$3,4)&amp; MID($AH$3,6,1) &amp; RIGHT($AH$3,3))</f>
        <v>1</v>
      </c>
    </row>
    <row r="81" spans="1:30" ht="20.100000000000001" customHeight="1">
      <c r="A81" s="909" t="s">
        <v>690</v>
      </c>
      <c r="B81" s="906">
        <f>COUNTIFS(瞬跳!$B:$B,A81,瞬跳!$C:$C,"&gt;=" &amp; $AG$2,瞬跳!$C:$C,"&lt;=" &amp; $AH$2)+COUNTIFS(瞬跳!$B:$B,A81,瞬跳!$C:$C,"&gt;=" &amp; LEFT($AG$2,4)&amp; MID($AG$2,6,1) &amp; RIGHT($AG$2,3),瞬跳!$C:$C,"&lt;=" &amp; LEFT($AH$2,4)&amp; MID($AH$2,6,1) &amp; RIGHT($AH$2,3))</f>
        <v>2</v>
      </c>
      <c r="C81" s="907">
        <f>COUNTIFS(瞬跳!$B:$B,A81,瞬跳!$C:$C,"&gt;=" &amp; $AG$3,瞬跳!$C:$C,"&lt;=" &amp; $AH$3)+COUNTIFS(瞬跳!$B:$B,A81,瞬跳!$C:$C,"&gt;=" &amp; LEFT($AG$3,4)&amp; MID($AG$3,6,1) &amp; RIGHT($AG$3,3),瞬跳!$C:$C,"&lt;=" &amp; LEFT($AH$3,4)&amp; MID($AH$3,6,1) &amp; RIGHT($AH$3,3))</f>
        <v>3</v>
      </c>
      <c r="D81" s="911" t="s">
        <v>469</v>
      </c>
      <c r="E81" s="906">
        <f>COUNTIFS(瞬跳!$B:$B,D81,瞬跳!$C:$C,"&gt;=" &amp; $AG$2,瞬跳!$C:$C,"&lt;=" &amp; $AH$2)</f>
        <v>0</v>
      </c>
      <c r="F81" s="907">
        <f>COUNTIFS(瞬跳!$B:$B,D81,瞬跳!$C:$C,"&gt;=" &amp; $AG$3,瞬跳!$C:$C,"&lt;=" &amp; $AH$3)+COUNTIFS(瞬跳!$B:$B,D81,瞬跳!$C:$C,"&gt;=" &amp; LEFT($AG$3,4)&amp; MID($AG$3,6,1) &amp; RIGHT($AG$3,3),瞬跳!$C:$C,"&lt;=" &amp; LEFT($AH$3,4)&amp; MID($AH$3,6,1) &amp; RIGHT($AH$3,3))</f>
        <v>0</v>
      </c>
      <c r="G81" s="909" t="s">
        <v>1213</v>
      </c>
      <c r="H81" s="906">
        <f>COUNTIFS(瞬跳!$B:$B,G81,瞬跳!$C:$C,"&gt;=" &amp; $AG$2,瞬跳!$C:$C,"&lt;=" &amp; $AH$2)+COUNTIFS(瞬跳!$B:$B,G81,瞬跳!$C:$C,"&gt;=" &amp; LEFT($AG$2,4)&amp; MID($AG$2,6,1) &amp; RIGHT($AG$2,3),瞬跳!$C:$C,"&lt;=" &amp; LEFT($AH$2,4)&amp; MID($AH$2,6,1) &amp; RIGHT($AH$2,3))</f>
        <v>0</v>
      </c>
      <c r="I81" s="907">
        <f>COUNTIFS(瞬跳!$B:$B,G81,瞬跳!$C:$C,"&gt;=" &amp; $AG$3,瞬跳!$C:$C,"&lt;=" &amp; $AH$3)+COUNTIFS(瞬跳!$B:$B,G81,瞬跳!$C:$C,"&gt;=" &amp; LEFT($AG$3,4)&amp; MID($AG$3,6,1) &amp; RIGHT($AG$3,3),瞬跳!$C:$C,"&lt;=" &amp; LEFT($AH$3,4)&amp; MID($AH$3,6,1) &amp; RIGHT($AH$3,3))</f>
        <v>2</v>
      </c>
      <c r="J81" s="911" t="s">
        <v>536</v>
      </c>
      <c r="K81" s="906">
        <f>COUNTIFS(瞬跳!$B:$B,J81,瞬跳!$C:$C,"&gt;=" &amp; $AG$2,瞬跳!$C:$C,"&lt;=" &amp; $AH$2)+COUNTIFS(瞬跳!$B:$B,J81,瞬跳!$C:$C,"&gt;=" &amp; LEFT($AG$2,4)&amp; MID($AG$2,6,1) &amp; RIGHT($AG$2,3),瞬跳!$C:$C,"&lt;=" &amp; LEFT($AH$2,4)&amp; MID($AH$2,6,1) &amp; RIGHT($AH$2,3))</f>
        <v>1</v>
      </c>
      <c r="L81" s="907">
        <f>COUNTIFS(瞬跳!$B:$B,J81,瞬跳!$C:$C,"&gt;=" &amp; $AG$3,瞬跳!$C:$C,"&lt;=" &amp; $AH$3)+COUNTIFS(瞬跳!$B:$B,J81,瞬跳!$C:$C,"&gt;=" &amp; LEFT($AG$3,4)&amp; MID($AG$3,6,1) &amp; RIGHT($AG$3,3),瞬跳!$C:$C,"&lt;=" &amp; LEFT($AH$3,4)&amp; MID($AH$3,6,1) &amp; RIGHT($AH$3,3))</f>
        <v>1</v>
      </c>
      <c r="M81" s="909" t="s">
        <v>50</v>
      </c>
      <c r="N81" s="906">
        <f>COUNTIFS(瞬跳!$B:$B,M81,瞬跳!$C:$C,"&gt;=" &amp; $AG$2,瞬跳!$C:$C,"&lt;=" &amp; $AH$2)+COUNTIFS(瞬跳!$B:$B,M81,瞬跳!$C:$C,"&gt;=" &amp; LEFT($AG$2,4)&amp; MID($AG$2,6,1) &amp; RIGHT($AG$2,3),瞬跳!$C:$C,"&lt;=" &amp; LEFT($AH$2,4)&amp; MID($AH$2,6,1) &amp; RIGHT($AH$2,3))</f>
        <v>0</v>
      </c>
      <c r="O81" s="907">
        <f>COUNTIFS(瞬跳!$B:$B,M81,瞬跳!$C:$C,"&gt;=" &amp; $AG$3,瞬跳!$C:$C,"&lt;=" &amp; $AH$3)+COUNTIFS(瞬跳!$B:$B,M81,瞬跳!$C:$C,"&gt;=" &amp; LEFT($AG$3,4)&amp; MID($AG$3,6,1) &amp; RIGHT($AG$3,3),瞬跳!$C:$C,"&lt;=" &amp; LEFT($AH$3,4)&amp; MID($AH$3,6,1) &amp; RIGHT($AH$3,3))</f>
        <v>0</v>
      </c>
      <c r="P81" s="911" t="s">
        <v>261</v>
      </c>
      <c r="Q81" s="906">
        <f>COUNTIFS(瞬跳!$B:$B,P81,瞬跳!$C:$C,"&gt;=" &amp; $AG$2,瞬跳!$C:$C,"&lt;=" &amp; $AH$2)+COUNTIFS(瞬跳!$B:$B,P81,瞬跳!$C:$C,"&gt;=" &amp; LEFT($AG$2,4)&amp; MID($AG$2,6,1) &amp; RIGHT($AG$2,3),瞬跳!$C:$C,"&lt;=" &amp; LEFT($AH$2,4)&amp; MID($AH$2,6,1) &amp; RIGHT($AH$2,3))</f>
        <v>0</v>
      </c>
      <c r="R81" s="907">
        <f>COUNTIFS(瞬跳!$B:$B,P81,瞬跳!$C:$C,"&gt;=" &amp; $AG$3,瞬跳!$C:$C,"&lt;=" &amp; $AH$3)+COUNTIFS(瞬跳!$B:$B,P81,瞬跳!$C:$C,"&gt;=" &amp; LEFT($AG$3,4)&amp; MID($AG$3,6,1) &amp; RIGHT($AG$3,3),瞬跳!$C:$C,"&lt;=" &amp; LEFT($AH$3,4)&amp; MID($AH$3,6,1) &amp; RIGHT($AH$3,3))</f>
        <v>0</v>
      </c>
      <c r="S81" s="915"/>
      <c r="T81" s="937"/>
      <c r="U81" s="938"/>
      <c r="V81" s="911" t="s">
        <v>729</v>
      </c>
      <c r="W81" s="906">
        <f>COUNTIFS(瞬跳!$B:$B,V81,瞬跳!$C:$C,"&gt;=" &amp; $AG$2,瞬跳!$C:$C,"&lt;=" &amp; $AH$2)+COUNTIFS(瞬跳!$B:$B,V81,瞬跳!$C:$C,"&gt;=" &amp; LEFT($AG$2,4)&amp; MID($AG$2,6,1) &amp; RIGHT($AG$2,3),瞬跳!$C:$C,"&lt;=" &amp; LEFT($AH$2,4)&amp; MID($AH$2,6,1) &amp; RIGHT($AH$2,3))</f>
        <v>0</v>
      </c>
      <c r="X81" s="907">
        <f>COUNTIFS(瞬跳!$B:$B,V81,瞬跳!$C:$C,"&gt;=" &amp; $AG$3,瞬跳!$C:$C,"&lt;=" &amp; $AH$3)+COUNTIFS(瞬跳!$B:$B,V81,瞬跳!$C:$C,"&gt;=" &amp; LEFT($AG$3,4)&amp; MID($AG$3,6,1) &amp; RIGHT($AG$3,3),瞬跳!$C:$C,"&lt;=" &amp; LEFT($AH$3,4)&amp; MID($AH$3,6,1) &amp; RIGHT($AH$3,3))</f>
        <v>0</v>
      </c>
      <c r="Y81" s="909" t="s">
        <v>1197</v>
      </c>
      <c r="Z81" s="906">
        <f>COUNTIFS(瞬跳!$B:$B,Y81,瞬跳!$C:$C,"&gt;=" &amp; $AG$2,瞬跳!$C:$C,"&lt;=" &amp; $AH$2)+COUNTIFS(瞬跳!$B:$B,Y81,瞬跳!$C:$C,"&gt;=" &amp; LEFT($AG$2,4)&amp; MID($AG$2,6,1) &amp; RIGHT($AG$2,3),瞬跳!$C:$C,"&lt;=" &amp; LEFT($AH$2,4)&amp; MID($AH$2,6,1) &amp; RIGHT($AH$2,3))</f>
        <v>0</v>
      </c>
      <c r="AA81" s="907">
        <f>COUNTIFS(瞬跳!$B:$B,Y81,瞬跳!$C:$C,"&gt;=" &amp; $AG$3,瞬跳!$C:$C,"&lt;=" &amp; $AH$3)+COUNTIFS(瞬跳!$B:$B,Y81,瞬跳!$C:$C,"&gt;=" &amp; LEFT($AG$3,4)&amp; MID($AG$3,6,1) &amp; RIGHT($AG$3,3),瞬跳!$C:$C,"&lt;=" &amp; LEFT($AH$3,4)&amp; MID($AH$3,6,1) &amp; RIGHT($AH$3,3))</f>
        <v>0</v>
      </c>
      <c r="AB81" s="909" t="s">
        <v>372</v>
      </c>
      <c r="AC81" s="906">
        <f>COUNTIFS(瞬跳!$B:$B,AB81,瞬跳!$C:$C,"&gt;=" &amp; $AG$2,瞬跳!$C:$C,"&lt;=" &amp; $AH$2)+COUNTIFS(瞬跳!$B:$B,AB81,瞬跳!$C:$C,"&gt;=" &amp; LEFT($AG$2,4)&amp; MID($AG$2,6,1) &amp; RIGHT($AG$2,3),瞬跳!$C:$C,"&lt;=" &amp; LEFT($AH$2,4)&amp; MID($AH$2,6,1) &amp; RIGHT($AH$2,3))</f>
        <v>0</v>
      </c>
      <c r="AD81" s="907">
        <f>COUNTIFS(瞬跳!$B:$B,AB81,瞬跳!$C:$C,"&gt;=" &amp; $AG$3,瞬跳!$C:$C,"&lt;=" &amp; $AH$3)+COUNTIFS(瞬跳!$B:$B,AB81,瞬跳!$C:$C,"&gt;=" &amp; LEFT($AG$3,4)&amp; MID($AG$3,6,1) &amp; RIGHT($AG$3,3),瞬跳!$C:$C,"&lt;=" &amp; LEFT($AH$3,4)&amp; MID($AH$3,6,1) &amp; RIGHT($AH$3,3))</f>
        <v>1</v>
      </c>
    </row>
    <row r="82" spans="1:30" ht="20.100000000000001" customHeight="1">
      <c r="A82" s="909" t="s">
        <v>26</v>
      </c>
      <c r="B82" s="906">
        <f>COUNTIFS(瞬跳!$B:$B,A82,瞬跳!$C:$C,"&gt;=" &amp; $AG$2,瞬跳!$C:$C,"&lt;=" &amp; $AH$2)+COUNTIFS(瞬跳!$B:$B,A82,瞬跳!$C:$C,"&gt;=" &amp; LEFT($AG$2,4)&amp; MID($AG$2,6,1) &amp; RIGHT($AG$2,3),瞬跳!$C:$C,"&lt;=" &amp; LEFT($AH$2,4)&amp; MID($AH$2,6,1) &amp; RIGHT($AH$2,3))</f>
        <v>0</v>
      </c>
      <c r="C82" s="907">
        <f>COUNTIFS(瞬跳!$B:$B,A82,瞬跳!$C:$C,"&gt;=" &amp; $AG$3,瞬跳!$C:$C,"&lt;=" &amp; $AH$3)+COUNTIFS(瞬跳!$B:$B,A82,瞬跳!$C:$C,"&gt;=" &amp; LEFT($AG$3,4)&amp; MID($AG$3,6,1) &amp; RIGHT($AG$3,3),瞬跳!$C:$C,"&lt;=" &amp; LEFT($AH$3,4)&amp; MID($AH$3,6,1) &amp; RIGHT($AH$3,3))</f>
        <v>0</v>
      </c>
      <c r="D82" s="935"/>
      <c r="E82" s="937"/>
      <c r="F82" s="938"/>
      <c r="G82" s="915"/>
      <c r="H82" s="937"/>
      <c r="I82" s="938"/>
      <c r="J82" s="935"/>
      <c r="K82" s="906"/>
      <c r="L82" s="938"/>
      <c r="M82" s="915"/>
      <c r="N82" s="937"/>
      <c r="O82" s="938"/>
      <c r="P82" s="911" t="s">
        <v>828</v>
      </c>
      <c r="Q82" s="906">
        <f>COUNTIFS(瞬跳!$B:$B,P82,瞬跳!$C:$C,"&gt;=" &amp; $AG$2,瞬跳!$C:$C,"&lt;=" &amp; $AH$2)+COUNTIFS(瞬跳!$B:$B,P82,瞬跳!$C:$C,"&gt;=" &amp; LEFT($AG$2,4)&amp; MID($AG$2,6,1) &amp; RIGHT($AG$2,3),瞬跳!$C:$C,"&lt;=" &amp; LEFT($AH$2,4)&amp; MID($AH$2,6,1) &amp; RIGHT($AH$2,3))</f>
        <v>0</v>
      </c>
      <c r="R82" s="907">
        <f>COUNTIFS(瞬跳!$B:$B,P82,瞬跳!$C:$C,"&gt;=" &amp; $AG$3,瞬跳!$C:$C,"&lt;=" &amp; $AH$3)+COUNTIFS(瞬跳!$B:$B,P82,瞬跳!$C:$C,"&gt;=" &amp; LEFT($AG$3,4)&amp; MID($AG$3,6,1) &amp; RIGHT($AG$3,3),瞬跳!$C:$C,"&lt;=" &amp; LEFT($AH$3,4)&amp; MID($AH$3,6,1) &amp; RIGHT($AH$3,3))</f>
        <v>0</v>
      </c>
      <c r="S82" s="915"/>
      <c r="T82" s="937"/>
      <c r="U82" s="938"/>
      <c r="V82" s="935"/>
      <c r="W82" s="937"/>
      <c r="X82" s="938"/>
      <c r="Y82" s="909" t="s">
        <v>1198</v>
      </c>
      <c r="Z82" s="906">
        <f>COUNTIFS(瞬跳!$B:$B,Y82,瞬跳!$C:$C,"&gt;=" &amp; $AG$2,瞬跳!$C:$C,"&lt;=" &amp; $AH$2)+COUNTIFS(瞬跳!$B:$B,Y82,瞬跳!$C:$C,"&gt;=" &amp; LEFT($AG$2,4)&amp; MID($AG$2,6,1) &amp; RIGHT($AG$2,3),瞬跳!$C:$C,"&lt;=" &amp; LEFT($AH$2,4)&amp; MID($AH$2,6,1) &amp; RIGHT($AH$2,3))</f>
        <v>0</v>
      </c>
      <c r="AA82" s="907">
        <f>COUNTIFS(瞬跳!$B:$B,Y82,瞬跳!$C:$C,"&gt;=" &amp; $AG$3,瞬跳!$C:$C,"&lt;=" &amp; $AH$3)+COUNTIFS(瞬跳!$B:$B,Y82,瞬跳!$C:$C,"&gt;=" &amp; LEFT($AG$3,4)&amp; MID($AG$3,6,1) &amp; RIGHT($AG$3,3),瞬跳!$C:$C,"&lt;=" &amp; LEFT($AH$3,4)&amp; MID($AH$3,6,1) &amp; RIGHT($AH$3,3))</f>
        <v>1</v>
      </c>
      <c r="AB82" s="909" t="s">
        <v>373</v>
      </c>
      <c r="AC82" s="906">
        <f>COUNTIFS(瞬跳!$B:$B,AB82,瞬跳!$C:$C,"&gt;=" &amp; $AG$2,瞬跳!$C:$C,"&lt;=" &amp; $AH$2)+COUNTIFS(瞬跳!$B:$B,AB82,瞬跳!$C:$C,"&gt;=" &amp; LEFT($AG$2,4)&amp; MID($AG$2,6,1) &amp; RIGHT($AG$2,3),瞬跳!$C:$C,"&lt;=" &amp; LEFT($AH$2,4)&amp; MID($AH$2,6,1) &amp; RIGHT($AH$2,3))</f>
        <v>0</v>
      </c>
      <c r="AD82" s="907">
        <f>COUNTIFS(瞬跳!$B:$B,AB82,瞬跳!$C:$C,"&gt;=" &amp; $AG$3,瞬跳!$C:$C,"&lt;=" &amp; $AH$3)+COUNTIFS(瞬跳!$B:$B,AB82,瞬跳!$C:$C,"&gt;=" &amp; LEFT($AG$3,4)&amp; MID($AG$3,6,1) &amp; RIGHT($AG$3,3),瞬跳!$C:$C,"&lt;=" &amp; LEFT($AH$3,4)&amp; MID($AH$3,6,1) &amp; RIGHT($AH$3,3))</f>
        <v>0</v>
      </c>
    </row>
    <row r="83" spans="1:30" ht="20.100000000000001" customHeight="1">
      <c r="A83" s="909" t="s">
        <v>714</v>
      </c>
      <c r="B83" s="906">
        <f>COUNTIFS(瞬跳!$B:$B,A83,瞬跳!$C:$C,"&gt;=" &amp; $AG$2,瞬跳!$C:$C,"&lt;=" &amp; $AH$2)+COUNTIFS(瞬跳!$B:$B,A83,瞬跳!$C:$C,"&gt;=" &amp; LEFT($AG$2,4)&amp; MID($AG$2,6,1) &amp; RIGHT($AG$2,3),瞬跳!$C:$C,"&lt;=" &amp; LEFT($AH$2,4)&amp; MID($AH$2,6,1) &amp; RIGHT($AH$2,3))</f>
        <v>0</v>
      </c>
      <c r="C83" s="907">
        <f>COUNTIFS(瞬跳!$B:$B,A83,瞬跳!$C:$C,"&gt;=" &amp; $AG$3,瞬跳!$C:$C,"&lt;=" &amp; $AH$3)+COUNTIFS(瞬跳!$B:$B,A83,瞬跳!$C:$C,"&gt;=" &amp; LEFT($AG$3,4)&amp; MID($AG$3,6,1) &amp; RIGHT($AG$3,3),瞬跳!$C:$C,"&lt;=" &amp; LEFT($AH$3,4)&amp; MID($AH$3,6,1) &amp; RIGHT($AH$3,3))</f>
        <v>0</v>
      </c>
      <c r="D83" s="935"/>
      <c r="E83" s="937"/>
      <c r="F83" s="938"/>
      <c r="G83" s="915"/>
      <c r="H83" s="937"/>
      <c r="I83" s="938"/>
      <c r="J83" s="935"/>
      <c r="K83" s="906"/>
      <c r="L83" s="938"/>
      <c r="M83" s="915"/>
      <c r="N83" s="937"/>
      <c r="O83" s="938"/>
      <c r="P83" s="911" t="s">
        <v>829</v>
      </c>
      <c r="Q83" s="906">
        <f>COUNTIFS(瞬跳!$B:$B,P83,瞬跳!$C:$C,"&gt;=" &amp; $AG$2,瞬跳!$C:$C,"&lt;=" &amp; $AH$2)+COUNTIFS(瞬跳!$B:$B,P83,瞬跳!$C:$C,"&gt;=" &amp; LEFT($AG$2,4)&amp; MID($AG$2,6,1) &amp; RIGHT($AG$2,3),瞬跳!$C:$C,"&lt;=" &amp; LEFT($AH$2,4)&amp; MID($AH$2,6,1) &amp; RIGHT($AH$2,3))</f>
        <v>0</v>
      </c>
      <c r="R83" s="907">
        <f>COUNTIFS(瞬跳!$B:$B,P83,瞬跳!$C:$C,"&gt;=" &amp; $AG$3,瞬跳!$C:$C,"&lt;=" &amp; $AH$3)+COUNTIFS(瞬跳!$B:$B,P83,瞬跳!$C:$C,"&gt;=" &amp; LEFT($AG$3,4)&amp; MID($AG$3,6,1) &amp; RIGHT($AG$3,3),瞬跳!$C:$C,"&lt;=" &amp; LEFT($AH$3,4)&amp; MID($AH$3,6,1) &amp; RIGHT($AH$3,3))</f>
        <v>0</v>
      </c>
      <c r="S83" s="915"/>
      <c r="T83" s="937"/>
      <c r="U83" s="938"/>
      <c r="V83" s="935"/>
      <c r="W83" s="937"/>
      <c r="X83" s="938"/>
      <c r="Y83" s="909" t="s">
        <v>1199</v>
      </c>
      <c r="Z83" s="906">
        <f>COUNTIFS(瞬跳!$B:$B,Y83,瞬跳!$C:$C,"&gt;=" &amp; $AG$2,瞬跳!$C:$C,"&lt;=" &amp; $AH$2)+COUNTIFS(瞬跳!$B:$B,Y83,瞬跳!$C:$C,"&gt;=" &amp; LEFT($AG$2,4)&amp; MID($AG$2,6,1) &amp; RIGHT($AG$2,3),瞬跳!$C:$C,"&lt;=" &amp; LEFT($AH$2,4)&amp; MID($AH$2,6,1) &amp; RIGHT($AH$2,3))</f>
        <v>0</v>
      </c>
      <c r="AA83" s="907">
        <f>COUNTIFS(瞬跳!$B:$B,Y83,瞬跳!$C:$C,"&gt;=" &amp; $AG$3,瞬跳!$C:$C,"&lt;=" &amp; $AH$3)+COUNTIFS(瞬跳!$B:$B,Y83,瞬跳!$C:$C,"&gt;=" &amp; LEFT($AG$3,4)&amp; MID($AG$3,6,1) &amp; RIGHT($AG$3,3),瞬跳!$C:$C,"&lt;=" &amp; LEFT($AH$3,4)&amp; MID($AH$3,6,1) &amp; RIGHT($AH$3,3))</f>
        <v>1</v>
      </c>
      <c r="AB83" s="909" t="s">
        <v>374</v>
      </c>
      <c r="AC83" s="906">
        <f>COUNTIFS(瞬跳!$B:$B,AB83,瞬跳!$C:$C,"&gt;=" &amp; $AG$2,瞬跳!$C:$C,"&lt;=" &amp; $AH$2)+COUNTIFS(瞬跳!$B:$B,AB83,瞬跳!$C:$C,"&gt;=" &amp; LEFT($AG$2,4)&amp; MID($AG$2,6,1) &amp; RIGHT($AG$2,3),瞬跳!$C:$C,"&lt;=" &amp; LEFT($AH$2,4)&amp; MID($AH$2,6,1) &amp; RIGHT($AH$2,3))</f>
        <v>0</v>
      </c>
      <c r="AD83" s="907">
        <f>COUNTIFS(瞬跳!$B:$B,AB83,瞬跳!$C:$C,"&gt;=" &amp; $AG$3,瞬跳!$C:$C,"&lt;=" &amp; $AH$3)+COUNTIFS(瞬跳!$B:$B,AB83,瞬跳!$C:$C,"&gt;=" &amp; LEFT($AG$3,4)&amp; MID($AG$3,6,1) &amp; RIGHT($AG$3,3),瞬跳!$C:$C,"&lt;=" &amp; LEFT($AH$3,4)&amp; MID($AH$3,6,1) &amp; RIGHT($AH$3,3))</f>
        <v>0</v>
      </c>
    </row>
    <row r="84" spans="1:30" ht="20.100000000000001" customHeight="1">
      <c r="A84" s="909" t="s">
        <v>715</v>
      </c>
      <c r="B84" s="906">
        <f>COUNTIFS(瞬跳!$B:$B,A84,瞬跳!$C:$C,"&gt;=" &amp; $AG$2,瞬跳!$C:$C,"&lt;=" &amp; $AH$2)+COUNTIFS(瞬跳!$B:$B,A84,瞬跳!$C:$C,"&gt;=" &amp; LEFT($AG$2,4)&amp; MID($AG$2,6,1) &amp; RIGHT($AG$2,3),瞬跳!$C:$C,"&lt;=" &amp; LEFT($AH$2,4)&amp; MID($AH$2,6,1) &amp; RIGHT($AH$2,3))</f>
        <v>0</v>
      </c>
      <c r="C84" s="907">
        <f>COUNTIFS(瞬跳!$B:$B,A84,瞬跳!$C:$C,"&gt;=" &amp; $AG$3,瞬跳!$C:$C,"&lt;=" &amp; $AH$3)+COUNTIFS(瞬跳!$B:$B,A84,瞬跳!$C:$C,"&gt;=" &amp; LEFT($AG$3,4)&amp; MID($AG$3,6,1) &amp; RIGHT($AG$3,3),瞬跳!$C:$C,"&lt;=" &amp; LEFT($AH$3,4)&amp; MID($AH$3,6,1) &amp; RIGHT($AH$3,3))</f>
        <v>0</v>
      </c>
      <c r="D84" s="935"/>
      <c r="E84" s="937"/>
      <c r="F84" s="938"/>
      <c r="G84" s="915"/>
      <c r="H84" s="937"/>
      <c r="I84" s="938"/>
      <c r="J84" s="935"/>
      <c r="K84" s="906"/>
      <c r="L84" s="938"/>
      <c r="M84" s="915"/>
      <c r="N84" s="937"/>
      <c r="O84" s="938"/>
      <c r="P84" s="911" t="s">
        <v>485</v>
      </c>
      <c r="Q84" s="906">
        <f>COUNTIFS(瞬跳!$B:$B,P84,瞬跳!$C:$C,"&gt;=" &amp; $AG$2,瞬跳!$C:$C,"&lt;=" &amp; $AH$2)+COUNTIFS(瞬跳!$B:$B,P84,瞬跳!$C:$C,"&gt;=" &amp; LEFT($AG$2,4)&amp; MID($AG$2,6,1) &amp; RIGHT($AG$2,3),瞬跳!$C:$C,"&lt;=" &amp; LEFT($AH$2,4)&amp; MID($AH$2,6,1) &amp; RIGHT($AH$2,3))</f>
        <v>0</v>
      </c>
      <c r="R84" s="907">
        <f>COUNTIFS(瞬跳!$B:$B,P84,瞬跳!$C:$C,"&gt;=" &amp; $AG$3,瞬跳!$C:$C,"&lt;=" &amp; $AH$3)+COUNTIFS(瞬跳!$B:$B,P84,瞬跳!$C:$C,"&gt;=" &amp; LEFT($AG$3,4)&amp; MID($AG$3,6,1) &amp; RIGHT($AG$3,3),瞬跳!$C:$C,"&lt;=" &amp; LEFT($AH$3,4)&amp; MID($AH$3,6,1) &amp; RIGHT($AH$3,3))</f>
        <v>0</v>
      </c>
      <c r="S84" s="915"/>
      <c r="T84" s="937"/>
      <c r="U84" s="938"/>
      <c r="V84" s="935"/>
      <c r="W84" s="937"/>
      <c r="X84" s="938"/>
      <c r="Y84" s="909" t="s">
        <v>1200</v>
      </c>
      <c r="Z84" s="906">
        <f>COUNTIFS(瞬跳!$B:$B,Y84,瞬跳!$C:$C,"&gt;=" &amp; $AG$2,瞬跳!$C:$C,"&lt;=" &amp; $AH$2)+COUNTIFS(瞬跳!$B:$B,Y84,瞬跳!$C:$C,"&gt;=" &amp; LEFT($AG$2,4)&amp; MID($AG$2,6,1) &amp; RIGHT($AG$2,3),瞬跳!$C:$C,"&lt;=" &amp; LEFT($AH$2,4)&amp; MID($AH$2,6,1) &amp; RIGHT($AH$2,3))</f>
        <v>0</v>
      </c>
      <c r="AA84" s="907">
        <f>COUNTIFS(瞬跳!$B:$B,Y84,瞬跳!$C:$C,"&gt;=" &amp; $AG$3,瞬跳!$C:$C,"&lt;=" &amp; $AH$3)+COUNTIFS(瞬跳!$B:$B,Y84,瞬跳!$C:$C,"&gt;=" &amp; LEFT($AG$3,4)&amp; MID($AG$3,6,1) &amp; RIGHT($AG$3,3),瞬跳!$C:$C,"&lt;=" &amp; LEFT($AH$3,4)&amp; MID($AH$3,6,1) &amp; RIGHT($AH$3,3))</f>
        <v>0</v>
      </c>
      <c r="AB84" s="909" t="s">
        <v>375</v>
      </c>
      <c r="AC84" s="906">
        <f>COUNTIFS(瞬跳!$B:$B,AB84,瞬跳!$C:$C,"&gt;=" &amp; $AG$2,瞬跳!$C:$C,"&lt;=" &amp; $AH$2)+COUNTIFS(瞬跳!$B:$B,AB84,瞬跳!$C:$C,"&gt;=" &amp; LEFT($AG$2,4)&amp; MID($AG$2,6,1) &amp; RIGHT($AG$2,3),瞬跳!$C:$C,"&lt;=" &amp; LEFT($AH$2,4)&amp; MID($AH$2,6,1) &amp; RIGHT($AH$2,3))</f>
        <v>1</v>
      </c>
      <c r="AD84" s="907">
        <f>COUNTIFS(瞬跳!$B:$B,AB84,瞬跳!$C:$C,"&gt;=" &amp; $AG$3,瞬跳!$C:$C,"&lt;=" &amp; $AH$3)+COUNTIFS(瞬跳!$B:$B,AB84,瞬跳!$C:$C,"&gt;=" &amp; LEFT($AG$3,4)&amp; MID($AG$3,6,1) &amp; RIGHT($AG$3,3),瞬跳!$C:$C,"&lt;=" &amp; LEFT($AH$3,4)&amp; MID($AH$3,6,1) &amp; RIGHT($AH$3,3))</f>
        <v>1</v>
      </c>
    </row>
    <row r="85" spans="1:30" ht="20.100000000000001" customHeight="1">
      <c r="A85" s="909" t="s">
        <v>1549</v>
      </c>
      <c r="B85" s="906">
        <f>COUNTIFS(瞬跳!$B:$B,A85,瞬跳!$C:$C,"&gt;=" &amp; $AG$2,瞬跳!$C:$C,"&lt;=" &amp; $AH$2)+COUNTIFS(瞬跳!$B:$B,A85,瞬跳!$C:$C,"&gt;=" &amp; LEFT($AG$2,4)&amp; MID($AG$2,6,1) &amp; RIGHT($AG$2,3),瞬跳!$C:$C,"&lt;=" &amp; LEFT($AH$2,4)&amp; MID($AH$2,6,1) &amp; RIGHT($AH$2,3))</f>
        <v>0</v>
      </c>
      <c r="C85" s="907">
        <f>COUNTIFS(瞬跳!$B:$B,A85,瞬跳!$C:$C,"&gt;=" &amp; $AG$3,瞬跳!$C:$C,"&lt;=" &amp; $AH$3)+COUNTIFS(瞬跳!$B:$B,A85,瞬跳!$C:$C,"&gt;=" &amp; LEFT($AG$3,4)&amp; MID($AG$3,6,1) &amp; RIGHT($AG$3,3),瞬跳!$C:$C,"&lt;=" &amp; LEFT($AH$3,4)&amp; MID($AH$3,6,1) &amp; RIGHT($AH$3,3))</f>
        <v>0</v>
      </c>
      <c r="D85" s="935"/>
      <c r="E85" s="937"/>
      <c r="F85" s="938"/>
      <c r="G85" s="915"/>
      <c r="H85" s="937"/>
      <c r="I85" s="938"/>
      <c r="J85" s="935"/>
      <c r="K85" s="906"/>
      <c r="L85" s="938"/>
      <c r="M85" s="915"/>
      <c r="N85" s="937"/>
      <c r="O85" s="938"/>
      <c r="P85" s="935"/>
      <c r="Q85" s="937"/>
      <c r="R85" s="938"/>
      <c r="S85" s="915"/>
      <c r="T85" s="937"/>
      <c r="U85" s="938"/>
      <c r="V85" s="935"/>
      <c r="W85" s="937"/>
      <c r="X85" s="938"/>
      <c r="Y85" s="915"/>
      <c r="Z85" s="937"/>
      <c r="AA85" s="938"/>
      <c r="AB85" s="909" t="s">
        <v>698</v>
      </c>
      <c r="AC85" s="906">
        <f>COUNTIFS(瞬跳!$B:$B,AB85,瞬跳!$C:$C,"&gt;=" &amp; $AG$2,瞬跳!$C:$C,"&lt;=" &amp; $AH$2)+COUNTIFS(瞬跳!$B:$B,AB85,瞬跳!$C:$C,"&gt;=" &amp; LEFT($AG$2,4)&amp; MID($AG$2,6,1) &amp; RIGHT($AG$2,3),瞬跳!$C:$C,"&lt;=" &amp; LEFT($AH$2,4)&amp; MID($AH$2,6,1) &amp; RIGHT($AH$2,3))</f>
        <v>0</v>
      </c>
      <c r="AD85" s="907">
        <f>COUNTIFS(瞬跳!$B:$B,AB85,瞬跳!$C:$C,"&gt;=" &amp; $AG$3,瞬跳!$C:$C,"&lt;=" &amp; $AH$3)+COUNTIFS(瞬跳!$B:$B,AB85,瞬跳!$C:$C,"&gt;=" &amp; LEFT($AG$3,4)&amp; MID($AG$3,6,1) &amp; RIGHT($AG$3,3),瞬跳!$C:$C,"&lt;=" &amp; LEFT($AH$3,4)&amp; MID($AH$3,6,1) &amp; RIGHT($AH$3,3))</f>
        <v>0</v>
      </c>
    </row>
    <row r="86" spans="1:30" ht="20.100000000000001" customHeight="1">
      <c r="A86" s="909" t="s">
        <v>591</v>
      </c>
      <c r="B86" s="906">
        <f>COUNTIFS(瞬跳!$B:$B,A86,瞬跳!$C:$C,"&gt;=" &amp; $AG$2,瞬跳!$C:$C,"&lt;=" &amp; $AH$2)+COUNTIFS(瞬跳!$B:$B,A86,瞬跳!$C:$C,"&gt;=" &amp; LEFT($AG$2,4)&amp; MID($AG$2,6,1) &amp; RIGHT($AG$2,3),瞬跳!$C:$C,"&lt;=" &amp; LEFT($AH$2,4)&amp; MID($AH$2,6,1) &amp; RIGHT($AH$2,3))</f>
        <v>0</v>
      </c>
      <c r="C86" s="907">
        <f>COUNTIFS(瞬跳!$B:$B,A86,瞬跳!$C:$C,"&gt;=" &amp; $AG$3,瞬跳!$C:$C,"&lt;=" &amp; $AH$3)+COUNTIFS(瞬跳!$B:$B,A86,瞬跳!$C:$C,"&gt;=" &amp; LEFT($AG$3,4)&amp; MID($AG$3,6,1) &amp; RIGHT($AG$3,3),瞬跳!$C:$C,"&lt;=" &amp; LEFT($AH$3,4)&amp; MID($AH$3,6,1) &amp; RIGHT($AH$3,3))</f>
        <v>0</v>
      </c>
      <c r="D86" s="935"/>
      <c r="E86" s="937"/>
      <c r="F86" s="938"/>
      <c r="G86" s="915"/>
      <c r="H86" s="937"/>
      <c r="I86" s="938"/>
      <c r="J86" s="935"/>
      <c r="K86" s="906"/>
      <c r="L86" s="938"/>
      <c r="M86" s="915"/>
      <c r="N86" s="937"/>
      <c r="O86" s="938"/>
      <c r="P86" s="935"/>
      <c r="Q86" s="937"/>
      <c r="R86" s="938"/>
      <c r="S86" s="915"/>
      <c r="T86" s="937"/>
      <c r="U86" s="938"/>
      <c r="V86" s="935"/>
      <c r="W86" s="937"/>
      <c r="X86" s="938"/>
      <c r="Y86" s="915"/>
      <c r="Z86" s="937"/>
      <c r="AA86" s="938"/>
      <c r="AB86" s="909" t="s">
        <v>699</v>
      </c>
      <c r="AC86" s="906">
        <f>COUNTIFS(瞬跳!$B:$B,AB86,瞬跳!$C:$C,"&gt;=" &amp; $AG$2,瞬跳!$C:$C,"&lt;=" &amp; $AH$2)+COUNTIFS(瞬跳!$B:$B,AB86,瞬跳!$C:$C,"&gt;=" &amp; LEFT($AG$2,4)&amp; MID($AG$2,6,1) &amp; RIGHT($AG$2,3),瞬跳!$C:$C,"&lt;=" &amp; LEFT($AH$2,4)&amp; MID($AH$2,6,1) &amp; RIGHT($AH$2,3))</f>
        <v>1</v>
      </c>
      <c r="AD86" s="907">
        <f>COUNTIFS(瞬跳!$B:$B,AB86,瞬跳!$C:$C,"&gt;=" &amp; $AG$3,瞬跳!$C:$C,"&lt;=" &amp; $AH$3)+COUNTIFS(瞬跳!$B:$B,AB86,瞬跳!$C:$C,"&gt;=" &amp; LEFT($AG$3,4)&amp; MID($AG$3,6,1) &amp; RIGHT($AG$3,3),瞬跳!$C:$C,"&lt;=" &amp; LEFT($AH$3,4)&amp; MID($AH$3,6,1) &amp; RIGHT($AH$3,3))</f>
        <v>2</v>
      </c>
    </row>
    <row r="87" spans="1:30" ht="20.100000000000001" customHeight="1" thickBot="1">
      <c r="A87" s="916" t="s">
        <v>153</v>
      </c>
      <c r="B87" s="917">
        <f>SUM(B67:B86)</f>
        <v>9</v>
      </c>
      <c r="C87" s="918">
        <f>SUM(C67:C86)</f>
        <v>15</v>
      </c>
      <c r="D87" s="916" t="s">
        <v>153</v>
      </c>
      <c r="E87" s="917">
        <f>SUM(E67:E86)</f>
        <v>0</v>
      </c>
      <c r="F87" s="918">
        <f>SUM(F67:F86)</f>
        <v>0</v>
      </c>
      <c r="G87" s="916" t="s">
        <v>153</v>
      </c>
      <c r="H87" s="917">
        <f>SUM(H67:H86)</f>
        <v>4</v>
      </c>
      <c r="I87" s="918">
        <f>SUM(I67:I86)</f>
        <v>16</v>
      </c>
      <c r="J87" s="916" t="s">
        <v>153</v>
      </c>
      <c r="K87" s="917">
        <f>SUM(K67:K86)</f>
        <v>6</v>
      </c>
      <c r="L87" s="918">
        <f>SUM(L67:L86)</f>
        <v>14</v>
      </c>
      <c r="M87" s="916" t="s">
        <v>153</v>
      </c>
      <c r="N87" s="917">
        <f>SUM(N67:N86)</f>
        <v>5</v>
      </c>
      <c r="O87" s="918">
        <f>SUM(O67:O86)</f>
        <v>9</v>
      </c>
      <c r="P87" s="916" t="s">
        <v>153</v>
      </c>
      <c r="Q87" s="917">
        <f>SUM(Q67:Q86)</f>
        <v>1</v>
      </c>
      <c r="R87" s="918">
        <f>SUM(R67:R86)</f>
        <v>2</v>
      </c>
      <c r="S87" s="916" t="s">
        <v>153</v>
      </c>
      <c r="T87" s="917">
        <f>SUM(T67:T86)</f>
        <v>0</v>
      </c>
      <c r="U87" s="918">
        <f>SUM(U67:U86)</f>
        <v>0</v>
      </c>
      <c r="V87" s="916" t="s">
        <v>153</v>
      </c>
      <c r="W87" s="917">
        <f>SUM(W67:W86)</f>
        <v>0</v>
      </c>
      <c r="X87" s="918">
        <f>SUM(X67:X86)</f>
        <v>4</v>
      </c>
      <c r="Y87" s="916" t="s">
        <v>153</v>
      </c>
      <c r="Z87" s="917">
        <f>SUM(Z67:Z86)</f>
        <v>1</v>
      </c>
      <c r="AA87" s="918">
        <f>SUM(AA67:AA86)</f>
        <v>12</v>
      </c>
      <c r="AB87" s="916" t="s">
        <v>153</v>
      </c>
      <c r="AC87" s="917">
        <f>SUM(AC67:AC86)</f>
        <v>4</v>
      </c>
      <c r="AD87" s="918">
        <f>SUM(AD67:AD86)</f>
        <v>7</v>
      </c>
    </row>
    <row r="88" spans="1:30" ht="20.100000000000001" customHeight="1" thickTop="1" thickBot="1">
      <c r="AC88" s="893"/>
    </row>
    <row r="89" spans="1:30" ht="20.100000000000001" customHeight="1" thickTop="1">
      <c r="A89" s="925" t="s">
        <v>3552</v>
      </c>
      <c r="B89" s="926"/>
      <c r="C89" s="927"/>
      <c r="D89" s="925" t="s">
        <v>3553</v>
      </c>
      <c r="E89" s="926"/>
      <c r="F89" s="927"/>
      <c r="G89" s="928" t="s">
        <v>3554</v>
      </c>
      <c r="H89" s="923"/>
      <c r="I89" s="924"/>
      <c r="J89" s="928" t="s">
        <v>3555</v>
      </c>
      <c r="K89" s="923"/>
      <c r="L89" s="924"/>
      <c r="M89" s="928" t="s">
        <v>3556</v>
      </c>
      <c r="N89" s="923"/>
      <c r="O89" s="924"/>
      <c r="P89" s="928" t="s">
        <v>3557</v>
      </c>
      <c r="Q89" s="923"/>
      <c r="R89" s="924"/>
      <c r="S89" s="928" t="s">
        <v>3558</v>
      </c>
      <c r="T89" s="923"/>
      <c r="U89" s="924"/>
      <c r="V89" s="928" t="s">
        <v>3576</v>
      </c>
      <c r="W89" s="923"/>
      <c r="X89" s="924"/>
      <c r="Z89" s="925" t="s">
        <v>3559</v>
      </c>
      <c r="AA89" s="939"/>
      <c r="AB89" s="939"/>
      <c r="AC89" s="926"/>
      <c r="AD89" s="927"/>
    </row>
    <row r="90" spans="1:30" ht="20.100000000000001" customHeight="1">
      <c r="A90" s="905" t="s">
        <v>3507</v>
      </c>
      <c r="B90" s="906" t="s">
        <v>1417</v>
      </c>
      <c r="C90" s="907" t="s">
        <v>3508</v>
      </c>
      <c r="D90" s="905" t="s">
        <v>3507</v>
      </c>
      <c r="E90" s="906" t="s">
        <v>1417</v>
      </c>
      <c r="F90" s="907" t="s">
        <v>3508</v>
      </c>
      <c r="G90" s="905" t="s">
        <v>3507</v>
      </c>
      <c r="H90" s="906" t="s">
        <v>1417</v>
      </c>
      <c r="I90" s="907" t="s">
        <v>3508</v>
      </c>
      <c r="J90" s="905" t="s">
        <v>3507</v>
      </c>
      <c r="K90" s="906" t="s">
        <v>1417</v>
      </c>
      <c r="L90" s="907" t="s">
        <v>3508</v>
      </c>
      <c r="M90" s="905" t="s">
        <v>3507</v>
      </c>
      <c r="N90" s="906" t="s">
        <v>1417</v>
      </c>
      <c r="O90" s="907" t="s">
        <v>3508</v>
      </c>
      <c r="P90" s="905" t="s">
        <v>3507</v>
      </c>
      <c r="Q90" s="906" t="s">
        <v>1417</v>
      </c>
      <c r="R90" s="907" t="s">
        <v>3508</v>
      </c>
      <c r="S90" s="905" t="s">
        <v>3507</v>
      </c>
      <c r="T90" s="906" t="s">
        <v>1417</v>
      </c>
      <c r="U90" s="907" t="s">
        <v>3508</v>
      </c>
      <c r="V90" s="905" t="s">
        <v>3507</v>
      </c>
      <c r="W90" s="906" t="s">
        <v>1417</v>
      </c>
      <c r="X90" s="907" t="s">
        <v>3508</v>
      </c>
      <c r="Z90" s="940" t="s">
        <v>3560</v>
      </c>
      <c r="AA90" s="941"/>
      <c r="AB90" s="941"/>
      <c r="AC90" s="942"/>
      <c r="AD90" s="968">
        <f>B35+E35+H35+K35+N35+Q35+T35+W35+Z35+AC35+B63+E63+H63+K63+N63+Q63+T63+W63+Z63+AC63+B87+E87+H87+K87+N87+Q87+T87+W87+Z87+AC87+B114+E114+H114+K114+N114+Q114+T114+W114</f>
        <v>83</v>
      </c>
    </row>
    <row r="91" spans="1:30" ht="20.100000000000001" customHeight="1">
      <c r="A91" s="909" t="s">
        <v>3245</v>
      </c>
      <c r="B91" s="906">
        <f>COUNTIFS(瞬跳!$B:$B,A91,瞬跳!$C:$C,"&gt;=" &amp; $AG$2,瞬跳!$C:$C,"&lt;=" &amp; $AH$2)+COUNTIFS(瞬跳!$B:$B,A91,瞬跳!$C:$C,"&gt;=" &amp; LEFT($AG$2,4)&amp; MID($AG$2,6,1) &amp; RIGHT($AG$2,3),瞬跳!$C:$C,"&lt;=" &amp; LEFT($AH$2,4)&amp; MID($AH$2,6,1) &amp; RIGHT($AH$2,3))</f>
        <v>0</v>
      </c>
      <c r="C91" s="907">
        <f>COUNTIFS(瞬跳!$B:$B,A91,瞬跳!$C:$C,"&gt;=" &amp; $AG$3,瞬跳!$C:$C,"&lt;=" &amp; $AH$3)+COUNTIFS(瞬跳!$B:$B,A91,瞬跳!$C:$C,"&gt;=" &amp; LEFT($AG$3,4)&amp; MID($AG$3,6,1) &amp; RIGHT($AG$3,3),瞬跳!$C:$C,"&lt;=" &amp; LEFT($AH$3,4)&amp; MID($AH$3,6,1) &amp; RIGHT($AH$3,3))</f>
        <v>0</v>
      </c>
      <c r="D91" s="909" t="s">
        <v>3561</v>
      </c>
      <c r="E91" s="906">
        <f>COUNTIFS(瞬跳!$B:$B,D91,瞬跳!$C:$C,"&gt;=" &amp; $AG$2,瞬跳!$C:$C,"&lt;=" &amp; $AH$2)+COUNTIFS(瞬跳!$B:$B,D91,瞬跳!$C:$C,"&gt;=" &amp; LEFT($AG$2,4)&amp; MID($AG$2,6,1) &amp; RIGHT($AG$2,3),瞬跳!$C:$C,"&lt;=" &amp; LEFT($AH$2,4)&amp; MID($AH$2,6,1) &amp; RIGHT($AH$2,3))</f>
        <v>0</v>
      </c>
      <c r="F91" s="907">
        <f>COUNTIFS(瞬跳!$B:$B,D91,瞬跳!$C:$C,"&gt;=" &amp; $AG$3,瞬跳!$C:$C,"&lt;=" &amp; $AH$3)+COUNTIFS(瞬跳!$B:$B,D91,瞬跳!$C:$C,"&gt;=" &amp; LEFT($AG$3,4)&amp; MID($AG$3,6,1) &amp; RIGHT($AG$3,3),瞬跳!$C:$C,"&lt;=" &amp; LEFT($AH$3,4)&amp; MID($AH$3,6,1) &amp; RIGHT($AH$3,3))</f>
        <v>0</v>
      </c>
      <c r="G91" s="909" t="s">
        <v>303</v>
      </c>
      <c r="H91" s="906">
        <f>COUNTIFS(瞬跳!$B:$B,G91,瞬跳!$C:$C,"&gt;=" &amp; $AG$2,瞬跳!$C:$C,"&lt;=" &amp; $AH$2)+COUNTIFS(瞬跳!$B:$B,G91,瞬跳!$C:$C,"&gt;=" &amp; LEFT($AG$2,4)&amp; MID($AG$2,6,1) &amp; RIGHT($AG$2,3),瞬跳!$C:$C,"&lt;=" &amp; LEFT($AH$2,4)&amp; MID($AH$2,6,1) &amp; RIGHT($AH$2,3))</f>
        <v>0</v>
      </c>
      <c r="I91" s="907">
        <f>COUNTIFS(瞬跳!$B:$B,G91,瞬跳!$C:$C,"&gt;=" &amp; $AG$3,瞬跳!$C:$C,"&lt;=" &amp; $AH$3)+COUNTIFS(瞬跳!$B:$B,G91,瞬跳!$C:$C,"&gt;=" &amp; LEFT($AG$3,4)&amp; MID($AG$3,6,1) &amp; RIGHT($AG$3,3),瞬跳!$C:$C,"&lt;=" &amp; LEFT($AH$3,4)&amp; MID($AH$3,6,1) &amp; RIGHT($AH$3,3))</f>
        <v>0</v>
      </c>
      <c r="J91" s="944" t="s">
        <v>3562</v>
      </c>
      <c r="K91" s="906">
        <f>COUNTIFS(瞬跳!$B:$B,J91,瞬跳!$C:$C,"&gt;=" &amp; $AG$2,瞬跳!$C:$C,"&lt;=" &amp; $AH$2)+COUNTIFS(瞬跳!$B:$B,J91,瞬跳!$C:$C,"&gt;=" &amp; LEFT($AG$2,4)&amp; MID($AG$2,6,1) &amp; RIGHT($AG$2,3),瞬跳!$C:$C,"&lt;=" &amp; LEFT($AH$2,4)&amp; MID($AH$2,6,1) &amp; RIGHT($AH$2,3))</f>
        <v>0</v>
      </c>
      <c r="L91" s="907">
        <f>COUNTIFS(瞬跳!$B:$B,J91,瞬跳!$C:$C,"&gt;=" &amp; $AG$3,瞬跳!$C:$C,"&lt;=" &amp; $AH$3)+COUNTIFS(瞬跳!$B:$B,J91,瞬跳!$C:$C,"&gt;=" &amp; LEFT($AG$3,4)&amp; MID($AG$3,6,1) &amp; RIGHT($AG$3,3),瞬跳!$C:$C,"&lt;=" &amp; LEFT($AH$3,4)&amp; MID($AH$3,6,1) &amp; RIGHT($AH$3,3))</f>
        <v>0</v>
      </c>
      <c r="M91" s="909" t="s">
        <v>3349</v>
      </c>
      <c r="N91" s="906">
        <f>COUNTIFS(瞬跳!$B:$B,M91,瞬跳!$C:$C,"&gt;=" &amp; $AG$2,瞬跳!$C:$C,"&lt;=" &amp; $AH$2)+COUNTIFS(瞬跳!$B:$B,M91,瞬跳!$C:$C,"&gt;=" &amp; LEFT($AG$2,4)&amp; MID($AG$2,6,1) &amp; RIGHT($AG$2,3),瞬跳!$C:$C,"&lt;=" &amp; LEFT($AH$2,4)&amp; MID($AH$2,6,1) &amp; RIGHT($AH$2,3))</f>
        <v>0</v>
      </c>
      <c r="O91" s="906">
        <f>COUNTIFS(瞬跳!$B:$B,N91,瞬跳!$C:$C,"&gt;=" &amp; $AG$2,瞬跳!$C:$C,"&lt;=" &amp; $AH$2)+COUNTIFS(瞬跳!$B:$B,N91,瞬跳!$C:$C,"&gt;=" &amp; LEFT($AG$2,4)&amp; MID($AG$2,6,1) &amp; RIGHT($AG$2,3),瞬跳!$C:$C,"&lt;=" &amp; LEFT($AH$2,4)&amp; MID($AH$2,6,1) &amp; RIGHT($AH$2,3))</f>
        <v>0</v>
      </c>
      <c r="P91" s="946" t="s">
        <v>2984</v>
      </c>
      <c r="Q91" s="906">
        <f>COUNTIFS(瞬跳!$B:$B,P91,瞬跳!$C:$C,"&gt;=" &amp; $AG$2,瞬跳!$C:$C,"&lt;=" &amp; $AH$2)+COUNTIFS(瞬跳!$B:$B,P91,瞬跳!$C:$C,"&gt;=" &amp; LEFT($AG$2,4)&amp; MID($AG$2,6,1) &amp; RIGHT($AG$2,3),瞬跳!$C:$C,"&lt;=" &amp; LEFT($AH$2,4)&amp; MID($AH$2,6,1) &amp; RIGHT($AH$2,3))</f>
        <v>0</v>
      </c>
      <c r="R91" s="907">
        <f>COUNTIFS(瞬跳!$B:$B,P91,瞬跳!$C:$C,"&gt;=" &amp; $AG$3,瞬跳!$C:$C,"&lt;=" &amp; $AH$3)+COUNTIFS(瞬跳!$B:$B,P91,瞬跳!$C:$C,"&gt;=" &amp; LEFT($AG$3,4)&amp; MID($AG$3,6,1) &amp; RIGHT($AG$3,3),瞬跳!$C:$C,"&lt;=" &amp; LEFT($AH$3,4)&amp; MID($AH$3,6,1) &amp; RIGHT($AH$3,3))</f>
        <v>1</v>
      </c>
      <c r="S91" s="944" t="s">
        <v>3392</v>
      </c>
      <c r="T91" s="906">
        <f>COUNTIFS(瞬跳!$B:$B,S91,瞬跳!$C:$C,"&gt;=" &amp; $AG$2,瞬跳!$C:$C,"&lt;=" &amp; $AH$2)+COUNTIFS(瞬跳!$B:$B,S91,瞬跳!$C:$C,"&gt;=" &amp; LEFT($AG$2,4)&amp; MID($AG$2,6,1) &amp; RIGHT($AG$2,3),瞬跳!$C:$C,"&lt;=" &amp; LEFT($AH$2,4)&amp; MID($AH$2,6,1) &amp; RIGHT($AH$2,3))</f>
        <v>0</v>
      </c>
      <c r="U91" s="907">
        <f>COUNTIFS(瞬跳!$B:$B,S91,瞬跳!$C:$C,"&gt;=" &amp; $AG$3,瞬跳!$C:$C,"&lt;=" &amp; $AH$3)+COUNTIFS(瞬跳!$B:$B,S91,瞬跳!$C:$C,"&gt;=" &amp; LEFT($AG$3,4)&amp; MID($AG$3,6,1) &amp; RIGHT($AG$3,3),瞬跳!$C:$C,"&lt;=" &amp; LEFT($AH$3,4)&amp; MID($AH$3,6,1) &amp; RIGHT($AH$3,3))</f>
        <v>5</v>
      </c>
      <c r="V91" s="944" t="s">
        <v>3577</v>
      </c>
      <c r="W91" s="906">
        <f>COUNTIFS(瞬跳!$B:$B,V91,瞬跳!$C:$C,"&gt;=" &amp; $AG$2,瞬跳!$C:$C,"&lt;=" &amp; $AH$2)+COUNTIFS(瞬跳!$B:$B,V91,瞬跳!$C:$C,"&gt;=" &amp; LEFT($AG$2,4)&amp; MID($AG$2,6,1) &amp; RIGHT($AG$2,3),瞬跳!$C:$C,"&lt;=" &amp; LEFT($AH$2,4)&amp; MID($AH$2,6,1) &amp; RIGHT($AH$2,3))</f>
        <v>0</v>
      </c>
      <c r="X91" s="907">
        <f>COUNTIFS(瞬跳!$B:$B,V91,瞬跳!$C:$C,"&gt;=" &amp; $AG$3,瞬跳!$C:$C,"&lt;=" &amp; $AH$3)+COUNTIFS(瞬跳!$B:$B,V91,瞬跳!$C:$C,"&gt;=" &amp; LEFT($AG$3,4)&amp; MID($AG$3,6,1) &amp; RIGHT($AG$3,3),瞬跳!$C:$C,"&lt;=" &amp; LEFT($AH$3,4)&amp; MID($AH$3,6,1) &amp; RIGHT($AH$3,3))</f>
        <v>0</v>
      </c>
      <c r="Z91" s="940" t="s">
        <v>3564</v>
      </c>
      <c r="AA91" s="942"/>
      <c r="AB91" s="942"/>
      <c r="AC91" s="945"/>
      <c r="AD91" s="943">
        <f>事故饋線一纜表!AD91</f>
        <v>15</v>
      </c>
    </row>
    <row r="92" spans="1:30" ht="20.100000000000001" customHeight="1">
      <c r="A92" s="909" t="s">
        <v>64</v>
      </c>
      <c r="B92" s="906">
        <f>COUNTIFS(瞬跳!$B:$B,A92,瞬跳!$C:$C,"&gt;=" &amp; $AG$2,瞬跳!$C:$C,"&lt;=" &amp; $AH$2)+COUNTIFS(瞬跳!$B:$B,A92,瞬跳!$C:$C,"&gt;=" &amp; LEFT($AG$2,4)&amp; MID($AG$2,6,1) &amp; RIGHT($AG$2,3),瞬跳!$C:$C,"&lt;=" &amp; LEFT($AH$2,4)&amp; MID($AH$2,6,1) &amp; RIGHT($AH$2,3))</f>
        <v>2</v>
      </c>
      <c r="C92" s="907">
        <f>COUNTIFS(瞬跳!$B:$B,A92,瞬跳!$C:$C,"&gt;=" &amp; $AG$3,瞬跳!$C:$C,"&lt;=" &amp; $AH$3)+COUNTIFS(瞬跳!$B:$B,A92,瞬跳!$C:$C,"&gt;=" &amp; LEFT($AG$3,4)&amp; MID($AG$3,6,1) &amp; RIGHT($AG$3,3),瞬跳!$C:$C,"&lt;=" &amp; LEFT($AH$3,4)&amp; MID($AH$3,6,1) &amp; RIGHT($AH$3,3))</f>
        <v>2</v>
      </c>
      <c r="D92" s="909" t="s">
        <v>1422</v>
      </c>
      <c r="E92" s="906">
        <f>COUNTIFS(瞬跳!$B:$B,D92,瞬跳!$C:$C,"&gt;=" &amp; $AG$2,瞬跳!$C:$C,"&lt;=" &amp; $AH$2)+COUNTIFS(瞬跳!$B:$B,D92,瞬跳!$C:$C,"&gt;=" &amp; LEFT($AG$2,4)&amp; MID($AG$2,6,1) &amp; RIGHT($AG$2,3),瞬跳!$C:$C,"&lt;=" &amp; LEFT($AH$2,4)&amp; MID($AH$2,6,1) &amp; RIGHT($AH$2,3))</f>
        <v>0</v>
      </c>
      <c r="F92" s="907">
        <f>COUNTIFS(瞬跳!$B:$B,D92,瞬跳!$C:$C,"&gt;=" &amp; $AG$3,瞬跳!$C:$C,"&lt;=" &amp; $AH$3)+COUNTIFS(瞬跳!$B:$B,D92,瞬跳!$C:$C,"&gt;=" &amp; LEFT($AG$3,4)&amp; MID($AG$3,6,1) &amp; RIGHT($AG$3,3),瞬跳!$C:$C,"&lt;=" &amp; LEFT($AH$3,4)&amp; MID($AH$3,6,1) &amp; RIGHT($AH$3,3))</f>
        <v>0</v>
      </c>
      <c r="G92" s="909" t="s">
        <v>304</v>
      </c>
      <c r="H92" s="906">
        <f>COUNTIFS(瞬跳!$B:$B,G92,瞬跳!$C:$C,"&gt;=" &amp; $AG$2,瞬跳!$C:$C,"&lt;=" &amp; $AH$2)+COUNTIFS(瞬跳!$B:$B,G92,瞬跳!$C:$C,"&gt;=" &amp; LEFT($AG$2,4)&amp; MID($AG$2,6,1) &amp; RIGHT($AG$2,3),瞬跳!$C:$C,"&lt;=" &amp; LEFT($AH$2,4)&amp; MID($AH$2,6,1) &amp; RIGHT($AH$2,3))</f>
        <v>0</v>
      </c>
      <c r="I92" s="907">
        <f>COUNTIFS(瞬跳!$B:$B,G92,瞬跳!$C:$C,"&gt;=" &amp; $AG$3,瞬跳!$C:$C,"&lt;=" &amp; $AH$3)+COUNTIFS(瞬跳!$B:$B,G92,瞬跳!$C:$C,"&gt;=" &amp; LEFT($AG$3,4)&amp; MID($AG$3,6,1) &amp; RIGHT($AG$3,3),瞬跳!$C:$C,"&lt;=" &amp; LEFT($AH$3,4)&amp; MID($AH$3,6,1) &amp; RIGHT($AH$3,3))</f>
        <v>0</v>
      </c>
      <c r="J92" s="946" t="s">
        <v>499</v>
      </c>
      <c r="K92" s="906">
        <f>COUNTIFS(瞬跳!$B:$B,J92,瞬跳!$C:$C,"&gt;=" &amp; $AG$2,瞬跳!$C:$C,"&lt;=" &amp; $AH$2)+COUNTIFS(瞬跳!$B:$B,J92,瞬跳!$C:$C,"&gt;=" &amp; LEFT($AG$2,4)&amp; MID($AG$2,6,1) &amp; RIGHT($AG$2,3),瞬跳!$C:$C,"&lt;=" &amp; LEFT($AH$2,4)&amp; MID($AH$2,6,1) &amp; RIGHT($AH$2,3))</f>
        <v>0</v>
      </c>
      <c r="L92" s="907">
        <f>COUNTIFS(瞬跳!$B:$B,J92,瞬跳!$C:$C,"&gt;=" &amp; $AG$3,瞬跳!$C:$C,"&lt;=" &amp; $AH$3)+COUNTIFS(瞬跳!$B:$B,J92,瞬跳!$C:$C,"&gt;=" &amp; LEFT($AG$3,4)&amp; MID($AG$3,6,1) &amp; RIGHT($AG$3,3),瞬跳!$C:$C,"&lt;=" &amp; LEFT($AH$3,4)&amp; MID($AH$3,6,1) &amp; RIGHT($AH$3,3))</f>
        <v>0</v>
      </c>
      <c r="M92" s="909" t="s">
        <v>234</v>
      </c>
      <c r="N92" s="906">
        <f>COUNTIFS(瞬跳!$B:$B,M92,瞬跳!$C:$C,"&gt;=" &amp; $AG$2,瞬跳!$C:$C,"&lt;=" &amp; $AH$2)+COUNTIFS(瞬跳!$B:$B,M92,瞬跳!$C:$C,"&gt;=" &amp; LEFT($AG$2,4)&amp; MID($AG$2,6,1) &amp; RIGHT($AG$2,3),瞬跳!$C:$C,"&lt;=" &amp; LEFT($AH$2,4)&amp; MID($AH$2,6,1) &amp; RIGHT($AH$2,3))</f>
        <v>0</v>
      </c>
      <c r="O92" s="906">
        <f>COUNTIFS(瞬跳!$B:$B,N92,瞬跳!$C:$C,"&gt;=" &amp; $AG$2,瞬跳!$C:$C,"&lt;=" &amp; $AH$2)+COUNTIFS(瞬跳!$B:$B,N92,瞬跳!$C:$C,"&gt;=" &amp; LEFT($AG$2,4)&amp; MID($AG$2,6,1) &amp; RIGHT($AG$2,3),瞬跳!$C:$C,"&lt;=" &amp; LEFT($AH$2,4)&amp; MID($AH$2,6,1) &amp; RIGHT($AH$2,3))</f>
        <v>0</v>
      </c>
      <c r="P92" s="946" t="s">
        <v>1488</v>
      </c>
      <c r="Q92" s="906">
        <f>COUNTIFS(瞬跳!$B:$B,P92,瞬跳!$C:$C,"&gt;=" &amp; $AG$2,瞬跳!$C:$C,"&lt;=" &amp; $AH$2)+COUNTIFS(瞬跳!$B:$B,P92,瞬跳!$C:$C,"&gt;=" &amp; LEFT($AG$2,4)&amp; MID($AG$2,6,1) &amp; RIGHT($AG$2,3),瞬跳!$C:$C,"&lt;=" &amp; LEFT($AH$2,4)&amp; MID($AH$2,6,1) &amp; RIGHT($AH$2,3))</f>
        <v>0</v>
      </c>
      <c r="R92" s="907">
        <f>COUNTIFS(瞬跳!$B:$B,P92,瞬跳!$C:$C,"&gt;=" &amp; $AG$3,瞬跳!$C:$C,"&lt;=" &amp; $AH$3)+COUNTIFS(瞬跳!$B:$B,P92,瞬跳!$C:$C,"&gt;=" &amp; LEFT($AG$3,4)&amp; MID($AG$3,6,1) &amp; RIGHT($AG$3,3),瞬跳!$C:$C,"&lt;=" &amp; LEFT($AH$3,4)&amp; MID($AH$3,6,1) &amp; RIGHT($AH$3,3))</f>
        <v>0</v>
      </c>
      <c r="S92" s="946" t="s">
        <v>446</v>
      </c>
      <c r="T92" s="906">
        <f>COUNTIFS(瞬跳!$B:$B,S92,瞬跳!$C:$C,"&gt;=" &amp; $AG$2,瞬跳!$C:$C,"&lt;=" &amp; $AH$2)+COUNTIFS(瞬跳!$B:$B,S92,瞬跳!$C:$C,"&gt;=" &amp; LEFT($AG$2,4)&amp; MID($AG$2,6,1) &amp; RIGHT($AG$2,3),瞬跳!$C:$C,"&lt;=" &amp; LEFT($AH$2,4)&amp; MID($AH$2,6,1) &amp; RIGHT($AH$2,3))</f>
        <v>1</v>
      </c>
      <c r="U92" s="907">
        <f>COUNTIFS(瞬跳!$B:$B,S92,瞬跳!$C:$C,"&gt;=" &amp; $AG$3,瞬跳!$C:$C,"&lt;=" &amp; $AH$3)+COUNTIFS(瞬跳!$B:$B,S92,瞬跳!$C:$C,"&gt;=" &amp; LEFT($AG$3,4)&amp; MID($AG$3,6,1) &amp; RIGHT($AG$3,3),瞬跳!$C:$C,"&lt;=" &amp; LEFT($AH$3,4)&amp; MID($AH$3,6,1) &amp; RIGHT($AH$3,3))</f>
        <v>3</v>
      </c>
      <c r="V92" s="946" t="s">
        <v>3013</v>
      </c>
      <c r="W92" s="906">
        <f>COUNTIFS(瞬跳!$B:$B,V92,瞬跳!$C:$C,"&gt;=" &amp; $AG$2,瞬跳!$C:$C,"&lt;=" &amp; $AH$2)+COUNTIFS(瞬跳!$B:$B,V92,瞬跳!$C:$C,"&gt;=" &amp; LEFT($AG$2,4)&amp; MID($AG$2,6,1) &amp; RIGHT($AG$2,3),瞬跳!$C:$C,"&lt;=" &amp; LEFT($AH$2,4)&amp; MID($AH$2,6,1) &amp; RIGHT($AH$2,3))</f>
        <v>0</v>
      </c>
      <c r="X92" s="907">
        <f>COUNTIFS(瞬跳!$B:$B,V92,瞬跳!$C:$C,"&gt;=" &amp; $AG$3,瞬跳!$C:$C,"&lt;=" &amp; $AH$3)+COUNTIFS(瞬跳!$B:$B,V92,瞬跳!$C:$C,"&gt;=" &amp; LEFT($AG$3,4)&amp; MID($AG$3,6,1) &amp; RIGHT($AG$3,3),瞬跳!$C:$C,"&lt;=" &amp; LEFT($AH$3,4)&amp; MID($AH$3,6,1) &amp; RIGHT($AH$3,3))</f>
        <v>0</v>
      </c>
      <c r="Z92" s="947" t="s">
        <v>3565</v>
      </c>
      <c r="AA92" s="948"/>
      <c r="AB92" s="948"/>
      <c r="AC92" s="949"/>
      <c r="AD92" s="960">
        <f>SUMIFS(瞬跳!Q:Q,瞬跳!C:C,"&gt;=" &amp; AG2,瞬跳!C:C,"&lt;=" &amp; AH2)</f>
        <v>0</v>
      </c>
    </row>
    <row r="93" spans="1:30" ht="20.100000000000001" customHeight="1" thickBot="1">
      <c r="A93" s="911" t="s">
        <v>65</v>
      </c>
      <c r="B93" s="906">
        <f>COUNTIFS(瞬跳!$B:$B,A93,瞬跳!$C:$C,"&gt;=" &amp; $AG$2,瞬跳!$C:$C,"&lt;=" &amp; $AH$2)+COUNTIFS(瞬跳!$B:$B,A93,瞬跳!$C:$C,"&gt;=" &amp; LEFT($AG$2,4)&amp; MID($AG$2,6,1) &amp; RIGHT($AG$2,3),瞬跳!$C:$C,"&lt;=" &amp; LEFT($AH$2,4)&amp; MID($AH$2,6,1) &amp; RIGHT($AH$2,3))</f>
        <v>0</v>
      </c>
      <c r="C93" s="907">
        <f>COUNTIFS(瞬跳!$B:$B,A93,瞬跳!$C:$C,"&gt;=" &amp; $AG$3,瞬跳!$C:$C,"&lt;=" &amp; $AH$3)+COUNTIFS(瞬跳!$B:$B,A93,瞬跳!$C:$C,"&gt;=" &amp; LEFT($AG$3,4)&amp; MID($AG$3,6,1) &amp; RIGHT($AG$3,3),瞬跳!$C:$C,"&lt;=" &amp; LEFT($AH$3,4)&amp; MID($AH$3,6,1) &amp; RIGHT($AH$3,3))</f>
        <v>0</v>
      </c>
      <c r="D93" s="909" t="s">
        <v>1423</v>
      </c>
      <c r="E93" s="906">
        <f>COUNTIFS(瞬跳!$B:$B,D93,瞬跳!$C:$C,"&gt;=" &amp; $AG$2,瞬跳!$C:$C,"&lt;=" &amp; $AH$2)+COUNTIFS(瞬跳!$B:$B,D93,瞬跳!$C:$C,"&gt;=" &amp; LEFT($AG$2,4)&amp; MID($AG$2,6,1) &amp; RIGHT($AG$2,3),瞬跳!$C:$C,"&lt;=" &amp; LEFT($AH$2,4)&amp; MID($AH$2,6,1) &amp; RIGHT($AH$2,3))</f>
        <v>0</v>
      </c>
      <c r="F93" s="907">
        <f>COUNTIFS(瞬跳!$B:$B,D93,瞬跳!$C:$C,"&gt;=" &amp; $AG$3,瞬跳!$C:$C,"&lt;=" &amp; $AH$3)+COUNTIFS(瞬跳!$B:$B,D93,瞬跳!$C:$C,"&gt;=" &amp; LEFT($AG$3,4)&amp; MID($AG$3,6,1) &amp; RIGHT($AG$3,3),瞬跳!$C:$C,"&lt;=" &amp; LEFT($AH$3,4)&amp; MID($AH$3,6,1) &amp; RIGHT($AH$3,3))</f>
        <v>0</v>
      </c>
      <c r="G93" s="909" t="s">
        <v>305</v>
      </c>
      <c r="H93" s="906">
        <f>COUNTIFS(瞬跳!$B:$B,G93,瞬跳!$C:$C,"&gt;=" &amp; $AG$2,瞬跳!$C:$C,"&lt;=" &amp; $AH$2)+COUNTIFS(瞬跳!$B:$B,G93,瞬跳!$C:$C,"&gt;=" &amp; LEFT($AG$2,4)&amp; MID($AG$2,6,1) &amp; RIGHT($AG$2,3),瞬跳!$C:$C,"&lt;=" &amp; LEFT($AH$2,4)&amp; MID($AH$2,6,1) &amp; RIGHT($AH$2,3))</f>
        <v>0</v>
      </c>
      <c r="I93" s="907">
        <f>COUNTIFS(瞬跳!$B:$B,G93,瞬跳!$C:$C,"&gt;=" &amp; $AG$3,瞬跳!$C:$C,"&lt;=" &amp; $AH$3)+COUNTIFS(瞬跳!$B:$B,G93,瞬跳!$C:$C,"&gt;=" &amp; LEFT($AG$3,4)&amp; MID($AG$3,6,1) &amp; RIGHT($AG$3,3),瞬跳!$C:$C,"&lt;=" &amp; LEFT($AH$3,4)&amp; MID($AH$3,6,1) &amp; RIGHT($AH$3,3))</f>
        <v>0</v>
      </c>
      <c r="J93" s="946" t="s">
        <v>500</v>
      </c>
      <c r="K93" s="906">
        <f>COUNTIFS(瞬跳!$B:$B,J93,瞬跳!$C:$C,"&gt;=" &amp; $AG$2,瞬跳!$C:$C,"&lt;=" &amp; $AH$2)+COUNTIFS(瞬跳!$B:$B,J93,瞬跳!$C:$C,"&gt;=" &amp; LEFT($AG$2,4)&amp; MID($AG$2,6,1) &amp; RIGHT($AG$2,3),瞬跳!$C:$C,"&lt;=" &amp; LEFT($AH$2,4)&amp; MID($AH$2,6,1) &amp; RIGHT($AH$2,3))</f>
        <v>0</v>
      </c>
      <c r="L93" s="907">
        <f>COUNTIFS(瞬跳!$B:$B,J93,瞬跳!$C:$C,"&gt;=" &amp; $AG$3,瞬跳!$C:$C,"&lt;=" &amp; $AH$3)+COUNTIFS(瞬跳!$B:$B,J93,瞬跳!$C:$C,"&gt;=" &amp; LEFT($AG$3,4)&amp; MID($AG$3,6,1) &amp; RIGHT($AG$3,3),瞬跳!$C:$C,"&lt;=" &amp; LEFT($AH$3,4)&amp; MID($AH$3,6,1) &amp; RIGHT($AH$3,3))</f>
        <v>0</v>
      </c>
      <c r="M93" s="909" t="s">
        <v>236</v>
      </c>
      <c r="N93" s="906">
        <f>COUNTIFS(瞬跳!$B:$B,M93,瞬跳!$C:$C,"&gt;=" &amp; $AG$2,瞬跳!$C:$C,"&lt;=" &amp; $AH$2)+COUNTIFS(瞬跳!$B:$B,M93,瞬跳!$C:$C,"&gt;=" &amp; LEFT($AG$2,4)&amp; MID($AG$2,6,1) &amp; RIGHT($AG$2,3),瞬跳!$C:$C,"&lt;=" &amp; LEFT($AH$2,4)&amp; MID($AH$2,6,1) &amp; RIGHT($AH$2,3))</f>
        <v>0</v>
      </c>
      <c r="O93" s="906">
        <f>COUNTIFS(瞬跳!$B:$B,N93,瞬跳!$C:$C,"&gt;=" &amp; $AG$2,瞬跳!$C:$C,"&lt;=" &amp; $AH$2)+COUNTIFS(瞬跳!$B:$B,N93,瞬跳!$C:$C,"&gt;=" &amp; LEFT($AG$2,4)&amp; MID($AG$2,6,1) &amp; RIGHT($AG$2,3),瞬跳!$C:$C,"&lt;=" &amp; LEFT($AH$2,4)&amp; MID($AH$2,6,1) &amp; RIGHT($AH$2,3))</f>
        <v>0</v>
      </c>
      <c r="P93" s="946" t="s">
        <v>1489</v>
      </c>
      <c r="Q93" s="906">
        <f>COUNTIFS(瞬跳!$B:$B,P93,瞬跳!$C:$C,"&gt;=" &amp; $AG$2,瞬跳!$C:$C,"&lt;=" &amp; $AH$2)+COUNTIFS(瞬跳!$B:$B,P93,瞬跳!$C:$C,"&gt;=" &amp; LEFT($AG$2,4)&amp; MID($AG$2,6,1) &amp; RIGHT($AG$2,3),瞬跳!$C:$C,"&lt;=" &amp; LEFT($AH$2,4)&amp; MID($AH$2,6,1) &amp; RIGHT($AH$2,3))</f>
        <v>0</v>
      </c>
      <c r="R93" s="907">
        <f>COUNTIFS(瞬跳!$B:$B,P93,瞬跳!$C:$C,"&gt;=" &amp; $AG$3,瞬跳!$C:$C,"&lt;=" &amp; $AH$3)+COUNTIFS(瞬跳!$B:$B,P93,瞬跳!$C:$C,"&gt;=" &amp; LEFT($AG$3,4)&amp; MID($AG$3,6,1) &amp; RIGHT($AG$3,3),瞬跳!$C:$C,"&lt;=" &amp; LEFT($AH$3,4)&amp; MID($AH$3,6,1) &amp; RIGHT($AH$3,3))</f>
        <v>0</v>
      </c>
      <c r="S93" s="946" t="s">
        <v>447</v>
      </c>
      <c r="T93" s="906">
        <f>COUNTIFS(瞬跳!$B:$B,S93,瞬跳!$C:$C,"&gt;=" &amp; $AG$2,瞬跳!$C:$C,"&lt;=" &amp; $AH$2)+COUNTIFS(瞬跳!$B:$B,S93,瞬跳!$C:$C,"&gt;=" &amp; LEFT($AG$2,4)&amp; MID($AG$2,6,1) &amp; RIGHT($AG$2,3),瞬跳!$C:$C,"&lt;=" &amp; LEFT($AH$2,4)&amp; MID($AH$2,6,1) &amp; RIGHT($AH$2,3))</f>
        <v>1</v>
      </c>
      <c r="U93" s="907">
        <f>COUNTIFS(瞬跳!$B:$B,S93,瞬跳!$C:$C,"&gt;=" &amp; $AG$3,瞬跳!$C:$C,"&lt;=" &amp; $AH$3)+COUNTIFS(瞬跳!$B:$B,S93,瞬跳!$C:$C,"&gt;=" &amp; LEFT($AG$3,4)&amp; MID($AG$3,6,1) &amp; RIGHT($AG$3,3),瞬跳!$C:$C,"&lt;=" &amp; LEFT($AH$3,4)&amp; MID($AH$3,6,1) &amp; RIGHT($AH$3,3))</f>
        <v>2</v>
      </c>
      <c r="V93" s="946" t="s">
        <v>3014</v>
      </c>
      <c r="W93" s="906">
        <f>COUNTIFS(瞬跳!$B:$B,V93,瞬跳!$C:$C,"&gt;=" &amp; $AG$2,瞬跳!$C:$C,"&lt;=" &amp; $AH$2)+COUNTIFS(瞬跳!$B:$B,V93,瞬跳!$C:$C,"&gt;=" &amp; LEFT($AG$2,4)&amp; MID($AG$2,6,1) &amp; RIGHT($AG$2,3),瞬跳!$C:$C,"&lt;=" &amp; LEFT($AH$2,4)&amp; MID($AH$2,6,1) &amp; RIGHT($AH$2,3))</f>
        <v>0</v>
      </c>
      <c r="X93" s="907">
        <f>COUNTIFS(瞬跳!$B:$B,V93,瞬跳!$C:$C,"&gt;=" &amp; $AG$3,瞬跳!$C:$C,"&lt;=" &amp; $AH$3)+COUNTIFS(瞬跳!$B:$B,V93,瞬跳!$C:$C,"&gt;=" &amp; LEFT($AG$3,4)&amp; MID($AG$3,6,1) &amp; RIGHT($AG$3,3),瞬跳!$C:$C,"&lt;=" &amp; LEFT($AH$3,4)&amp; MID($AH$3,6,1) &amp; RIGHT($AH$3,3))</f>
        <v>0</v>
      </c>
      <c r="Z93" s="951" t="s">
        <v>3566</v>
      </c>
      <c r="AA93" s="952"/>
      <c r="AB93" s="952"/>
      <c r="AC93" s="953"/>
      <c r="AD93" s="954">
        <f>AD90+AD92</f>
        <v>83</v>
      </c>
    </row>
    <row r="94" spans="1:30" ht="20.100000000000001" customHeight="1" thickTop="1" thickBot="1">
      <c r="A94" s="909" t="s">
        <v>66</v>
      </c>
      <c r="B94" s="906">
        <f>COUNTIFS(瞬跳!$B:$B,A94,瞬跳!$C:$C,"&gt;=" &amp; $AG$2,瞬跳!$C:$C,"&lt;=" &amp; $AH$2)+COUNTIFS(瞬跳!$B:$B,A94,瞬跳!$C:$C,"&gt;=" &amp; LEFT($AG$2,4)&amp; MID($AG$2,6,1) &amp; RIGHT($AG$2,3),瞬跳!$C:$C,"&lt;=" &amp; LEFT($AH$2,4)&amp; MID($AH$2,6,1) &amp; RIGHT($AH$2,3))</f>
        <v>1</v>
      </c>
      <c r="C94" s="907">
        <f>COUNTIFS(瞬跳!$B:$B,A94,瞬跳!$C:$C,"&gt;=" &amp; $AG$3,瞬跳!$C:$C,"&lt;=" &amp; $AH$3)+COUNTIFS(瞬跳!$B:$B,A94,瞬跳!$C:$C,"&gt;=" &amp; LEFT($AG$3,4)&amp; MID($AG$3,6,1) &amp; RIGHT($AG$3,3),瞬跳!$C:$C,"&lt;=" &amp; LEFT($AH$3,4)&amp; MID($AH$3,6,1) &amp; RIGHT($AH$3,3))</f>
        <v>2</v>
      </c>
      <c r="D94" s="909" t="s">
        <v>1425</v>
      </c>
      <c r="E94" s="906">
        <f>COUNTIFS(瞬跳!$B:$B,D94,瞬跳!$C:$C,"&gt;=" &amp; $AG$2,瞬跳!$C:$C,"&lt;=" &amp; $AH$2)+COUNTIFS(瞬跳!$B:$B,D94,瞬跳!$C:$C,"&gt;=" &amp; LEFT($AG$2,4)&amp; MID($AG$2,6,1) &amp; RIGHT($AG$2,3),瞬跳!$C:$C,"&lt;=" &amp; LEFT($AH$2,4)&amp; MID($AH$2,6,1) &amp; RIGHT($AH$2,3))</f>
        <v>0</v>
      </c>
      <c r="F94" s="907">
        <f>COUNTIFS(瞬跳!$B:$B,D94,瞬跳!$C:$C,"&gt;=" &amp; $AG$3,瞬跳!$C:$C,"&lt;=" &amp; $AH$3)+COUNTIFS(瞬跳!$B:$B,D94,瞬跳!$C:$C,"&gt;=" &amp; LEFT($AG$3,4)&amp; MID($AG$3,6,1) &amp; RIGHT($AG$3,3),瞬跳!$C:$C,"&lt;=" &amp; LEFT($AH$3,4)&amp; MID($AH$3,6,1) &amp; RIGHT($AH$3,3))</f>
        <v>0</v>
      </c>
      <c r="G94" s="909" t="s">
        <v>1</v>
      </c>
      <c r="H94" s="906">
        <f>COUNTIFS(瞬跳!$B:$B,G94,瞬跳!$C:$C,"&gt;=" &amp; $AG$2,瞬跳!$C:$C,"&lt;=" &amp; $AH$2)+COUNTIFS(瞬跳!$B:$B,G94,瞬跳!$C:$C,"&gt;=" &amp; LEFT($AG$2,4)&amp; MID($AG$2,6,1) &amp; RIGHT($AG$2,3),瞬跳!$C:$C,"&lt;=" &amp; LEFT($AH$2,4)&amp; MID($AH$2,6,1) &amp; RIGHT($AH$2,3))</f>
        <v>0</v>
      </c>
      <c r="I94" s="907">
        <f>COUNTIFS(瞬跳!$B:$B,G94,瞬跳!$C:$C,"&gt;=" &amp; $AG$3,瞬跳!$C:$C,"&lt;=" &amp; $AH$3)+COUNTIFS(瞬跳!$B:$B,G94,瞬跳!$C:$C,"&gt;=" &amp; LEFT($AG$3,4)&amp; MID($AG$3,6,1) &amp; RIGHT($AG$3,3),瞬跳!$C:$C,"&lt;=" &amp; LEFT($AH$3,4)&amp; MID($AH$3,6,1) &amp; RIGHT($AH$3,3))</f>
        <v>0</v>
      </c>
      <c r="J94" s="946" t="s">
        <v>543</v>
      </c>
      <c r="K94" s="906">
        <f>COUNTIFS(瞬跳!$B:$B,J94,瞬跳!$C:$C,"&gt;=" &amp; $AG$2,瞬跳!$C:$C,"&lt;=" &amp; $AH$2)+COUNTIFS(瞬跳!$B:$B,J94,瞬跳!$C:$C,"&gt;=" &amp; LEFT($AG$2,4)&amp; MID($AG$2,6,1) &amp; RIGHT($AG$2,3),瞬跳!$C:$C,"&lt;=" &amp; LEFT($AH$2,4)&amp; MID($AH$2,6,1) &amp; RIGHT($AH$2,3))</f>
        <v>0</v>
      </c>
      <c r="L94" s="907">
        <f>COUNTIFS(瞬跳!$B:$B,J94,瞬跳!$C:$C,"&gt;=" &amp; $AG$3,瞬跳!$C:$C,"&lt;=" &amp; $AH$3)+COUNTIFS(瞬跳!$B:$B,J94,瞬跳!$C:$C,"&gt;=" &amp; LEFT($AG$3,4)&amp; MID($AG$3,6,1) &amp; RIGHT($AG$3,3),瞬跳!$C:$C,"&lt;=" &amp; LEFT($AH$3,4)&amp; MID($AH$3,6,1) &amp; RIGHT($AH$3,3))</f>
        <v>0</v>
      </c>
      <c r="M94" s="909" t="s">
        <v>237</v>
      </c>
      <c r="N94" s="906">
        <f>COUNTIFS(瞬跳!$B:$B,M94,瞬跳!$C:$C,"&gt;=" &amp; $AG$2,瞬跳!$C:$C,"&lt;=" &amp; $AH$2)+COUNTIFS(瞬跳!$B:$B,M94,瞬跳!$C:$C,"&gt;=" &amp; LEFT($AG$2,4)&amp; MID($AG$2,6,1) &amp; RIGHT($AG$2,3),瞬跳!$C:$C,"&lt;=" &amp; LEFT($AH$2,4)&amp; MID($AH$2,6,1) &amp; RIGHT($AH$2,3))</f>
        <v>0</v>
      </c>
      <c r="O94" s="906">
        <f>COUNTIFS(瞬跳!$B:$B,N94,瞬跳!$C:$C,"&gt;=" &amp; $AG$2,瞬跳!$C:$C,"&lt;=" &amp; $AH$2)+COUNTIFS(瞬跳!$B:$B,N94,瞬跳!$C:$C,"&gt;=" &amp; LEFT($AG$2,4)&amp; MID($AG$2,6,1) &amp; RIGHT($AG$2,3),瞬跳!$C:$C,"&lt;=" &amp; LEFT($AH$2,4)&amp; MID($AH$2,6,1) &amp; RIGHT($AH$2,3))</f>
        <v>0</v>
      </c>
      <c r="P94" s="946" t="s">
        <v>1490</v>
      </c>
      <c r="Q94" s="906">
        <f>COUNTIFS(瞬跳!$B:$B,P94,瞬跳!$C:$C,"&gt;=" &amp; $AG$2,瞬跳!$C:$C,"&lt;=" &amp; $AH$2)+COUNTIFS(瞬跳!$B:$B,P94,瞬跳!$C:$C,"&gt;=" &amp; LEFT($AG$2,4)&amp; MID($AG$2,6,1) &amp; RIGHT($AG$2,3),瞬跳!$C:$C,"&lt;=" &amp; LEFT($AH$2,4)&amp; MID($AH$2,6,1) &amp; RIGHT($AH$2,3))</f>
        <v>0</v>
      </c>
      <c r="R94" s="907">
        <f>COUNTIFS(瞬跳!$B:$B,P94,瞬跳!$C:$C,"&gt;=" &amp; $AG$3,瞬跳!$C:$C,"&lt;=" &amp; $AH$3)+COUNTIFS(瞬跳!$B:$B,P94,瞬跳!$C:$C,"&gt;=" &amp; LEFT($AG$3,4)&amp; MID($AG$3,6,1) &amp; RIGHT($AG$3,3),瞬跳!$C:$C,"&lt;=" &amp; LEFT($AH$3,4)&amp; MID($AH$3,6,1) &amp; RIGHT($AH$3,3))</f>
        <v>0</v>
      </c>
      <c r="S94" s="946" t="s">
        <v>217</v>
      </c>
      <c r="T94" s="906">
        <f>COUNTIFS(瞬跳!$B:$B,S94,瞬跳!$C:$C,"&gt;=" &amp; $AG$2,瞬跳!$C:$C,"&lt;=" &amp; $AH$2)+COUNTIFS(瞬跳!$B:$B,S94,瞬跳!$C:$C,"&gt;=" &amp; LEFT($AG$2,4)&amp; MID($AG$2,6,1) &amp; RIGHT($AG$2,3),瞬跳!$C:$C,"&lt;=" &amp; LEFT($AH$2,4)&amp; MID($AH$2,6,1) &amp; RIGHT($AH$2,3))</f>
        <v>0</v>
      </c>
      <c r="U94" s="907">
        <f>COUNTIFS(瞬跳!$B:$B,S94,瞬跳!$C:$C,"&gt;=" &amp; $AG$3,瞬跳!$C:$C,"&lt;=" &amp; $AH$3)+COUNTIFS(瞬跳!$B:$B,S94,瞬跳!$C:$C,"&gt;=" &amp; LEFT($AG$3,4)&amp; MID($AG$3,6,1) &amp; RIGHT($AG$3,3),瞬跳!$C:$C,"&lt;=" &amp; LEFT($AH$3,4)&amp; MID($AH$3,6,1) &amp; RIGHT($AH$3,3))</f>
        <v>1</v>
      </c>
      <c r="V94" s="946" t="s">
        <v>3015</v>
      </c>
      <c r="W94" s="906">
        <f>COUNTIFS(瞬跳!$B:$B,V94,瞬跳!$C:$C,"&gt;=" &amp; $AG$2,瞬跳!$C:$C,"&lt;=" &amp; $AH$2)+COUNTIFS(瞬跳!$B:$B,V94,瞬跳!$C:$C,"&gt;=" &amp; LEFT($AG$2,4)&amp; MID($AG$2,6,1) &amp; RIGHT($AG$2,3),瞬跳!$C:$C,"&lt;=" &amp; LEFT($AH$2,4)&amp; MID($AH$2,6,1) &amp; RIGHT($AH$2,3))</f>
        <v>0</v>
      </c>
      <c r="X94" s="907">
        <f>COUNTIFS(瞬跳!$B:$B,V94,瞬跳!$C:$C,"&gt;=" &amp; $AG$3,瞬跳!$C:$C,"&lt;=" &amp; $AH$3)+COUNTIFS(瞬跳!$B:$B,V94,瞬跳!$C:$C,"&gt;=" &amp; LEFT($AG$3,4)&amp; MID($AG$3,6,1) &amp; RIGHT($AG$3,3),瞬跳!$C:$C,"&lt;=" &amp; LEFT($AH$3,4)&amp; MID($AH$3,6,1) &amp; RIGHT($AH$3,3))</f>
        <v>0</v>
      </c>
      <c r="Z94" s="955"/>
      <c r="AA94" s="955"/>
      <c r="AB94" s="955"/>
      <c r="AC94" s="955"/>
      <c r="AD94" s="955"/>
    </row>
    <row r="95" spans="1:30" ht="20.100000000000001" customHeight="1" thickTop="1">
      <c r="A95" s="909" t="s">
        <v>101</v>
      </c>
      <c r="B95" s="906">
        <f>COUNTIFS(瞬跳!$B:$B,A95,瞬跳!$C:$C,"&gt;=" &amp; $AG$2,瞬跳!$C:$C,"&lt;=" &amp; $AH$2)+COUNTIFS(瞬跳!$B:$B,A95,瞬跳!$C:$C,"&gt;=" &amp; LEFT($AG$2,4)&amp; MID($AG$2,6,1) &amp; RIGHT($AG$2,3),瞬跳!$C:$C,"&lt;=" &amp; LEFT($AH$2,4)&amp; MID($AH$2,6,1) &amp; RIGHT($AH$2,3))</f>
        <v>1</v>
      </c>
      <c r="C95" s="907">
        <f>COUNTIFS(瞬跳!$B:$B,A95,瞬跳!$C:$C,"&gt;=" &amp; $AG$3,瞬跳!$C:$C,"&lt;=" &amp; $AH$3)+COUNTIFS(瞬跳!$B:$B,A95,瞬跳!$C:$C,"&gt;=" &amp; LEFT($AG$3,4)&amp; MID($AG$3,6,1) &amp; RIGHT($AG$3,3),瞬跳!$C:$C,"&lt;=" &amp; LEFT($AH$3,4)&amp; MID($AH$3,6,1) &amp; RIGHT($AH$3,3))</f>
        <v>3</v>
      </c>
      <c r="D95" s="909" t="s">
        <v>1426</v>
      </c>
      <c r="E95" s="906">
        <f>COUNTIFS(瞬跳!$B:$B,D95,瞬跳!$C:$C,"&gt;=" &amp; $AG$2,瞬跳!$C:$C,"&lt;=" &amp; $AH$2)+COUNTIFS(瞬跳!$B:$B,D95,瞬跳!$C:$C,"&gt;=" &amp; LEFT($AG$2,4)&amp; MID($AG$2,6,1) &amp; RIGHT($AG$2,3),瞬跳!$C:$C,"&lt;=" &amp; LEFT($AH$2,4)&amp; MID($AH$2,6,1) &amp; RIGHT($AH$2,3))</f>
        <v>0</v>
      </c>
      <c r="F95" s="907">
        <f>COUNTIFS(瞬跳!$B:$B,D95,瞬跳!$C:$C,"&gt;=" &amp; $AG$3,瞬跳!$C:$C,"&lt;=" &amp; $AH$3)+COUNTIFS(瞬跳!$B:$B,D95,瞬跳!$C:$C,"&gt;=" &amp; LEFT($AG$3,4)&amp; MID($AG$3,6,1) &amp; RIGHT($AG$3,3),瞬跳!$C:$C,"&lt;=" &amp; LEFT($AH$3,4)&amp; MID($AH$3,6,1) &amp; RIGHT($AH$3,3))</f>
        <v>0</v>
      </c>
      <c r="G95" s="911" t="s">
        <v>1059</v>
      </c>
      <c r="H95" s="906">
        <f>COUNTIFS(瞬跳!$B:$B,G95,瞬跳!$C:$C,"&gt;=" &amp; $AG$2,瞬跳!$C:$C,"&lt;=" &amp; $AH$2)+COUNTIFS(瞬跳!$B:$B,G95,瞬跳!$C:$C,"&gt;=" &amp; LEFT($AG$2,4)&amp; MID($AG$2,6,1) &amp; RIGHT($AG$2,3),瞬跳!$C:$C,"&lt;=" &amp; LEFT($AH$2,4)&amp; MID($AH$2,6,1) &amp; RIGHT($AH$2,3))</f>
        <v>0</v>
      </c>
      <c r="I95" s="907">
        <f>COUNTIFS(瞬跳!$B:$B,G95,瞬跳!$C:$C,"&gt;=" &amp; $AG$3,瞬跳!$C:$C,"&lt;=" &amp; $AH$3)+COUNTIFS(瞬跳!$B:$B,G95,瞬跳!$C:$C,"&gt;=" &amp; LEFT($AG$3,4)&amp; MID($AG$3,6,1) &amp; RIGHT($AG$3,3),瞬跳!$C:$C,"&lt;=" &amp; LEFT($AH$3,4)&amp; MID($AH$3,6,1) &amp; RIGHT($AH$3,3))</f>
        <v>0</v>
      </c>
      <c r="J95" s="946" t="s">
        <v>544</v>
      </c>
      <c r="K95" s="906">
        <f>COUNTIFS(瞬跳!$B:$B,J95,瞬跳!$C:$C,"&gt;=" &amp; $AG$2,瞬跳!$C:$C,"&lt;=" &amp; $AH$2)+COUNTIFS(瞬跳!$B:$B,J95,瞬跳!$C:$C,"&gt;=" &amp; LEFT($AG$2,4)&amp; MID($AG$2,6,1) &amp; RIGHT($AG$2,3),瞬跳!$C:$C,"&lt;=" &amp; LEFT($AH$2,4)&amp; MID($AH$2,6,1) &amp; RIGHT($AH$2,3))</f>
        <v>0</v>
      </c>
      <c r="L95" s="907">
        <f>COUNTIFS(瞬跳!$B:$B,J95,瞬跳!$C:$C,"&gt;=" &amp; $AG$3,瞬跳!$C:$C,"&lt;=" &amp; $AH$3)+COUNTIFS(瞬跳!$B:$B,J95,瞬跳!$C:$C,"&gt;=" &amp; LEFT($AG$3,4)&amp; MID($AG$3,6,1) &amp; RIGHT($AG$3,3),瞬跳!$C:$C,"&lt;=" &amp; LEFT($AH$3,4)&amp; MID($AH$3,6,1) &amp; RIGHT($AH$3,3))</f>
        <v>0</v>
      </c>
      <c r="M95" s="911" t="s">
        <v>238</v>
      </c>
      <c r="N95" s="906">
        <f>COUNTIFS(瞬跳!$B:$B,M95,瞬跳!$C:$C,"&gt;=" &amp; $AG$2,瞬跳!$C:$C,"&lt;=" &amp; $AH$2)+COUNTIFS(瞬跳!$B:$B,M95,瞬跳!$C:$C,"&gt;=" &amp; LEFT($AG$2,4)&amp; MID($AG$2,6,1) &amp; RIGHT($AG$2,3),瞬跳!$C:$C,"&lt;=" &amp; LEFT($AH$2,4)&amp; MID($AH$2,6,1) &amp; RIGHT($AH$2,3))</f>
        <v>0</v>
      </c>
      <c r="O95" s="906">
        <f>COUNTIFS(瞬跳!$B:$B,N95,瞬跳!$C:$C,"&gt;=" &amp; $AG$2,瞬跳!$C:$C,"&lt;=" &amp; $AH$2)+COUNTIFS(瞬跳!$B:$B,N95,瞬跳!$C:$C,"&gt;=" &amp; LEFT($AG$2,4)&amp; MID($AG$2,6,1) &amp; RIGHT($AG$2,3),瞬跳!$C:$C,"&lt;=" &amp; LEFT($AH$2,4)&amp; MID($AH$2,6,1) &amp; RIGHT($AH$2,3))</f>
        <v>0</v>
      </c>
      <c r="P95" s="946" t="s">
        <v>1491</v>
      </c>
      <c r="Q95" s="906">
        <f>COUNTIFS(瞬跳!$B:$B,P95,瞬跳!$C:$C,"&gt;=" &amp; $AG$2,瞬跳!$C:$C,"&lt;=" &amp; $AH$2)+COUNTIFS(瞬跳!$B:$B,P95,瞬跳!$C:$C,"&gt;=" &amp; LEFT($AG$2,4)&amp; MID($AG$2,6,1) &amp; RIGHT($AG$2,3),瞬跳!$C:$C,"&lt;=" &amp; LEFT($AH$2,4)&amp; MID($AH$2,6,1) &amp; RIGHT($AH$2,3))</f>
        <v>0</v>
      </c>
      <c r="R95" s="907">
        <f>COUNTIFS(瞬跳!$B:$B,P95,瞬跳!$C:$C,"&gt;=" &amp; $AG$3,瞬跳!$C:$C,"&lt;=" &amp; $AH$3)+COUNTIFS(瞬跳!$B:$B,P95,瞬跳!$C:$C,"&gt;=" &amp; LEFT($AG$3,4)&amp; MID($AG$3,6,1) &amp; RIGHT($AG$3,3),瞬跳!$C:$C,"&lt;=" &amp; LEFT($AH$3,4)&amp; MID($AH$3,6,1) &amp; RIGHT($AH$3,3))</f>
        <v>0</v>
      </c>
      <c r="S95" s="946" t="s">
        <v>218</v>
      </c>
      <c r="T95" s="906">
        <f>COUNTIFS(瞬跳!$B:$B,S95,瞬跳!$C:$C,"&gt;=" &amp; $AG$2,瞬跳!$C:$C,"&lt;=" &amp; $AH$2)+COUNTIFS(瞬跳!$B:$B,S95,瞬跳!$C:$C,"&gt;=" &amp; LEFT($AG$2,4)&amp; MID($AG$2,6,1) &amp; RIGHT($AG$2,3),瞬跳!$C:$C,"&lt;=" &amp; LEFT($AH$2,4)&amp; MID($AH$2,6,1) &amp; RIGHT($AH$2,3))</f>
        <v>0</v>
      </c>
      <c r="U95" s="907">
        <f>COUNTIFS(瞬跳!$B:$B,S95,瞬跳!$C:$C,"&gt;=" &amp; $AG$3,瞬跳!$C:$C,"&lt;=" &amp; $AH$3)+COUNTIFS(瞬跳!$B:$B,S95,瞬跳!$C:$C,"&gt;=" &amp; LEFT($AG$3,4)&amp; MID($AG$3,6,1) &amp; RIGHT($AG$3,3),瞬跳!$C:$C,"&lt;=" &amp; LEFT($AH$3,4)&amp; MID($AH$3,6,1) &amp; RIGHT($AH$3,3))</f>
        <v>0</v>
      </c>
      <c r="V95" s="946" t="s">
        <v>3016</v>
      </c>
      <c r="W95" s="906">
        <f>COUNTIFS(瞬跳!$B:$B,V95,瞬跳!$C:$C,"&gt;=" &amp; $AG$2,瞬跳!$C:$C,"&lt;=" &amp; $AH$2)+COUNTIFS(瞬跳!$B:$B,V95,瞬跳!$C:$C,"&gt;=" &amp; LEFT($AG$2,4)&amp; MID($AG$2,6,1) &amp; RIGHT($AG$2,3),瞬跳!$C:$C,"&lt;=" &amp; LEFT($AH$2,4)&amp; MID($AH$2,6,1) &amp; RIGHT($AH$2,3))</f>
        <v>0</v>
      </c>
      <c r="X95" s="907">
        <f>COUNTIFS(瞬跳!$B:$B,V95,瞬跳!$C:$C,"&gt;=" &amp; $AG$3,瞬跳!$C:$C,"&lt;=" &amp; $AH$3)+COUNTIFS(瞬跳!$B:$B,V95,瞬跳!$C:$C,"&gt;=" &amp; LEFT($AG$3,4)&amp; MID($AG$3,6,1) &amp; RIGHT($AG$3,3),瞬跳!$C:$C,"&lt;=" &amp; LEFT($AH$3,4)&amp; MID($AH$3,6,1) &amp; RIGHT($AH$3,3))</f>
        <v>2</v>
      </c>
      <c r="Z95" s="925" t="str">
        <f>"累計：( "&amp;$AG$3 &amp; "~本月底)"</f>
        <v>累計：( 111.01.01~本月底)</v>
      </c>
      <c r="AA95" s="956"/>
      <c r="AB95" s="956"/>
      <c r="AC95" s="956"/>
      <c r="AD95" s="927"/>
    </row>
    <row r="96" spans="1:30" ht="20.100000000000001" customHeight="1">
      <c r="A96" s="909" t="s">
        <v>102</v>
      </c>
      <c r="B96" s="906">
        <f>COUNTIFS(瞬跳!$B:$B,A96,瞬跳!$C:$C,"&gt;=" &amp; $AG$2,瞬跳!$C:$C,"&lt;=" &amp; $AH$2)+COUNTIFS(瞬跳!$B:$B,A96,瞬跳!$C:$C,"&gt;=" &amp; LEFT($AG$2,4)&amp; MID($AG$2,6,1) &amp; RIGHT($AG$2,3),瞬跳!$C:$C,"&lt;=" &amp; LEFT($AH$2,4)&amp; MID($AH$2,6,1) &amp; RIGHT($AH$2,3))</f>
        <v>0</v>
      </c>
      <c r="C96" s="907">
        <f>COUNTIFS(瞬跳!$B:$B,A96,瞬跳!$C:$C,"&gt;=" &amp; $AG$3,瞬跳!$C:$C,"&lt;=" &amp; $AH$3)+COUNTIFS(瞬跳!$B:$B,A96,瞬跳!$C:$C,"&gt;=" &amp; LEFT($AG$3,4)&amp; MID($AG$3,6,1) &amp; RIGHT($AG$3,3),瞬跳!$C:$C,"&lt;=" &amp; LEFT($AH$3,4)&amp; MID($AH$3,6,1) &amp; RIGHT($AH$3,3))</f>
        <v>0</v>
      </c>
      <c r="D96" s="909" t="s">
        <v>1319</v>
      </c>
      <c r="E96" s="906">
        <f>COUNTIFS(瞬跳!$B:$B,D96,瞬跳!$C:$C,"&gt;=" &amp; $AG$2,瞬跳!$C:$C,"&lt;=" &amp; $AH$2)+COUNTIFS(瞬跳!$B:$B,D96,瞬跳!$C:$C,"&gt;=" &amp; LEFT($AG$2,4)&amp; MID($AG$2,6,1) &amp; RIGHT($AG$2,3),瞬跳!$C:$C,"&lt;=" &amp; LEFT($AH$2,4)&amp; MID($AH$2,6,1) &amp; RIGHT($AH$2,3))</f>
        <v>0</v>
      </c>
      <c r="F96" s="907">
        <f>COUNTIFS(瞬跳!$B:$B,D96,瞬跳!$C:$C,"&gt;=" &amp; $AG$3,瞬跳!$C:$C,"&lt;=" &amp; $AH$3)+COUNTIFS(瞬跳!$B:$B,D96,瞬跳!$C:$C,"&gt;=" &amp; LEFT($AG$3,4)&amp; MID($AG$3,6,1) &amp; RIGHT($AG$3,3),瞬跳!$C:$C,"&lt;=" &amp; LEFT($AH$3,4)&amp; MID($AH$3,6,1) &amp; RIGHT($AH$3,3))</f>
        <v>0</v>
      </c>
      <c r="G96" s="909" t="s">
        <v>1061</v>
      </c>
      <c r="H96" s="906">
        <f>COUNTIFS(瞬跳!$B:$B,G96,瞬跳!$C:$C,"&gt;=" &amp; $AG$2,瞬跳!$C:$C,"&lt;=" &amp; $AH$2)+COUNTIFS(瞬跳!$B:$B,G96,瞬跳!$C:$C,"&gt;=" &amp; LEFT($AG$2,4)&amp; MID($AG$2,6,1) &amp; RIGHT($AG$2,3),瞬跳!$C:$C,"&lt;=" &amp; LEFT($AH$2,4)&amp; MID($AH$2,6,1) &amp; RIGHT($AH$2,3))</f>
        <v>0</v>
      </c>
      <c r="I96" s="907">
        <f>COUNTIFS(瞬跳!$B:$B,G96,瞬跳!$C:$C,"&gt;=" &amp; $AG$3,瞬跳!$C:$C,"&lt;=" &amp; $AH$3)+COUNTIFS(瞬跳!$B:$B,G96,瞬跳!$C:$C,"&gt;=" &amp; LEFT($AG$3,4)&amp; MID($AG$3,6,1) &amp; RIGHT($AG$3,3),瞬跳!$C:$C,"&lt;=" &amp; LEFT($AH$3,4)&amp; MID($AH$3,6,1) &amp; RIGHT($AH$3,3))</f>
        <v>0</v>
      </c>
      <c r="J96" s="946" t="s">
        <v>545</v>
      </c>
      <c r="K96" s="906">
        <f>COUNTIFS(瞬跳!$B:$B,J96,瞬跳!$C:$C,"&gt;=" &amp; $AG$2,瞬跳!$C:$C,"&lt;=" &amp; $AH$2)+COUNTIFS(瞬跳!$B:$B,J96,瞬跳!$C:$C,"&gt;=" &amp; LEFT($AG$2,4)&amp; MID($AG$2,6,1) &amp; RIGHT($AG$2,3),瞬跳!$C:$C,"&lt;=" &amp; LEFT($AH$2,4)&amp; MID($AH$2,6,1) &amp; RIGHT($AH$2,3))</f>
        <v>0</v>
      </c>
      <c r="L96" s="907">
        <f>COUNTIFS(瞬跳!$B:$B,J96,瞬跳!$C:$C,"&gt;=" &amp; $AG$3,瞬跳!$C:$C,"&lt;=" &amp; $AH$3)+COUNTIFS(瞬跳!$B:$B,J96,瞬跳!$C:$C,"&gt;=" &amp; LEFT($AG$3,4)&amp; MID($AG$3,6,1) &amp; RIGHT($AG$3,3),瞬跳!$C:$C,"&lt;=" &amp; LEFT($AH$3,4)&amp; MID($AH$3,6,1) &amp; RIGHT($AH$3,3))</f>
        <v>0</v>
      </c>
      <c r="M96" s="909" t="s">
        <v>239</v>
      </c>
      <c r="N96" s="906">
        <f>COUNTIFS(瞬跳!$B:$B,M96,瞬跳!$C:$C,"&gt;=" &amp; $AG$2,瞬跳!$C:$C,"&lt;=" &amp; $AH$2)+COUNTIFS(瞬跳!$B:$B,M96,瞬跳!$C:$C,"&gt;=" &amp; LEFT($AG$2,4)&amp; MID($AG$2,6,1) &amp; RIGHT($AG$2,3),瞬跳!$C:$C,"&lt;=" &amp; LEFT($AH$2,4)&amp; MID($AH$2,6,1) &amp; RIGHT($AH$2,3))</f>
        <v>0</v>
      </c>
      <c r="O96" s="906">
        <f>COUNTIFS(瞬跳!$B:$B,N96,瞬跳!$C:$C,"&gt;=" &amp; $AG$2,瞬跳!$C:$C,"&lt;=" &amp; $AH$2)+COUNTIFS(瞬跳!$B:$B,N96,瞬跳!$C:$C,"&gt;=" &amp; LEFT($AG$2,4)&amp; MID($AG$2,6,1) &amp; RIGHT($AG$2,3),瞬跳!$C:$C,"&lt;=" &amp; LEFT($AH$2,4)&amp; MID($AH$2,6,1) &amp; RIGHT($AH$2,3))</f>
        <v>0</v>
      </c>
      <c r="P96" s="946" t="s">
        <v>1492</v>
      </c>
      <c r="Q96" s="906">
        <f>COUNTIFS(瞬跳!$B:$B,P96,瞬跳!$C:$C,"&gt;=" &amp; $AG$2,瞬跳!$C:$C,"&lt;=" &amp; $AH$2)+COUNTIFS(瞬跳!$B:$B,P96,瞬跳!$C:$C,"&gt;=" &amp; LEFT($AG$2,4)&amp; MID($AG$2,6,1) &amp; RIGHT($AG$2,3),瞬跳!$C:$C,"&lt;=" &amp; LEFT($AH$2,4)&amp; MID($AH$2,6,1) &amp; RIGHT($AH$2,3))</f>
        <v>0</v>
      </c>
      <c r="R96" s="907">
        <f>COUNTIFS(瞬跳!$B:$B,P96,瞬跳!$C:$C,"&gt;=" &amp; $AG$3,瞬跳!$C:$C,"&lt;=" &amp; $AH$3)+COUNTIFS(瞬跳!$B:$B,P96,瞬跳!$C:$C,"&gt;=" &amp; LEFT($AG$3,4)&amp; MID($AG$3,6,1) &amp; RIGHT($AG$3,3),瞬跳!$C:$C,"&lt;=" &amp; LEFT($AH$3,4)&amp; MID($AH$3,6,1) &amp; RIGHT($AH$3,3))</f>
        <v>0</v>
      </c>
      <c r="S96" s="946" t="s">
        <v>219</v>
      </c>
      <c r="T96" s="906">
        <f>COUNTIFS(瞬跳!$B:$B,S96,瞬跳!$C:$C,"&gt;=" &amp; $AG$2,瞬跳!$C:$C,"&lt;=" &amp; $AH$2)+COUNTIFS(瞬跳!$B:$B,S96,瞬跳!$C:$C,"&gt;=" &amp; LEFT($AG$2,4)&amp; MID($AG$2,6,1) &amp; RIGHT($AG$2,3),瞬跳!$C:$C,"&lt;=" &amp; LEFT($AH$2,4)&amp; MID($AH$2,6,1) &amp; RIGHT($AH$2,3))</f>
        <v>0</v>
      </c>
      <c r="U96" s="907">
        <f>COUNTIFS(瞬跳!$B:$B,S96,瞬跳!$C:$C,"&gt;=" &amp; $AG$3,瞬跳!$C:$C,"&lt;=" &amp; $AH$3)+COUNTIFS(瞬跳!$B:$B,S96,瞬跳!$C:$C,"&gt;=" &amp; LEFT($AG$3,4)&amp; MID($AG$3,6,1) &amp; RIGHT($AG$3,3),瞬跳!$C:$C,"&lt;=" &amp; LEFT($AH$3,4)&amp; MID($AH$3,6,1) &amp; RIGHT($AH$3,3))</f>
        <v>0</v>
      </c>
      <c r="V96" s="946" t="s">
        <v>3017</v>
      </c>
      <c r="W96" s="906">
        <f>COUNTIFS(瞬跳!$B:$B,V96,瞬跳!$C:$C,"&gt;=" &amp; $AG$2,瞬跳!$C:$C,"&lt;=" &amp; $AH$2)+COUNTIFS(瞬跳!$B:$B,V96,瞬跳!$C:$C,"&gt;=" &amp; LEFT($AG$2,4)&amp; MID($AG$2,6,1) &amp; RIGHT($AG$2,3),瞬跳!$C:$C,"&lt;=" &amp; LEFT($AH$2,4)&amp; MID($AH$2,6,1) &amp; RIGHT($AH$2,3))</f>
        <v>0</v>
      </c>
      <c r="X96" s="907">
        <f>COUNTIFS(瞬跳!$B:$B,V96,瞬跳!$C:$C,"&gt;=" &amp; $AG$3,瞬跳!$C:$C,"&lt;=" &amp; $AH$3)+COUNTIFS(瞬跳!$B:$B,V96,瞬跳!$C:$C,"&gt;=" &amp; LEFT($AG$3,4)&amp; MID($AG$3,6,1) &amp; RIGHT($AG$3,3),瞬跳!$C:$C,"&lt;=" &amp; LEFT($AH$3,4)&amp; MID($AH$3,6,1) &amp; RIGHT($AH$3,3))</f>
        <v>0</v>
      </c>
      <c r="Z96" s="974" t="s">
        <v>3567</v>
      </c>
      <c r="AA96" s="969"/>
      <c r="AB96" s="969"/>
      <c r="AC96" s="970"/>
      <c r="AD96" s="958">
        <f>C35+F35+I35+L35+O35+R35+U35+X35+AA35+AD35+C63+F63+I63+L63+O63+R63+U63+X63+AA63+AD63+C87+F87+I87+L87+O87+R87+U87+X87+AA87+AD87+C114+F114+I114+L114+O114+R114+U114+X114</f>
        <v>238</v>
      </c>
    </row>
    <row r="97" spans="1:30" ht="20.100000000000001" customHeight="1">
      <c r="A97" s="909" t="s">
        <v>1407</v>
      </c>
      <c r="B97" s="906">
        <f>COUNTIFS(瞬跳!$B:$B,A97,瞬跳!$C:$C,"&gt;=" &amp; $AG$2,瞬跳!$C:$C,"&lt;=" &amp; $AH$2)+COUNTIFS(瞬跳!$B:$B,A97,瞬跳!$C:$C,"&gt;=" &amp; LEFT($AG$2,4)&amp; MID($AG$2,6,1) &amp; RIGHT($AG$2,3),瞬跳!$C:$C,"&lt;=" &amp; LEFT($AH$2,4)&amp; MID($AH$2,6,1) &amp; RIGHT($AH$2,3))</f>
        <v>0</v>
      </c>
      <c r="C97" s="907">
        <f>COUNTIFS(瞬跳!$B:$B,A97,瞬跳!$C:$C,"&gt;=" &amp; $AG$3,瞬跳!$C:$C,"&lt;=" &amp; $AH$3)+COUNTIFS(瞬跳!$B:$B,A97,瞬跳!$C:$C,"&gt;=" &amp; LEFT($AG$3,4)&amp; MID($AG$3,6,1) &amp; RIGHT($AG$3,3),瞬跳!$C:$C,"&lt;=" &amp; LEFT($AH$3,4)&amp; MID($AH$3,6,1) &amp; RIGHT($AH$3,3))</f>
        <v>0</v>
      </c>
      <c r="D97" s="909" t="s">
        <v>1083</v>
      </c>
      <c r="E97" s="906">
        <f>COUNTIFS(瞬跳!$B:$B,D97,瞬跳!$C:$C,"&gt;=" &amp; $AG$2,瞬跳!$C:$C,"&lt;=" &amp; $AH$2)+COUNTIFS(瞬跳!$B:$B,D97,瞬跳!$C:$C,"&gt;=" &amp; LEFT($AG$2,4)&amp; MID($AG$2,6,1) &amp; RIGHT($AG$2,3),瞬跳!$C:$C,"&lt;=" &amp; LEFT($AH$2,4)&amp; MID($AH$2,6,1) &amp; RIGHT($AH$2,3))</f>
        <v>0</v>
      </c>
      <c r="F97" s="907">
        <f>COUNTIFS(瞬跳!$B:$B,D97,瞬跳!$C:$C,"&gt;=" &amp; $AG$3,瞬跳!$C:$C,"&lt;=" &amp; $AH$3)+COUNTIFS(瞬跳!$B:$B,D97,瞬跳!$C:$C,"&gt;=" &amp; LEFT($AG$3,4)&amp; MID($AG$3,6,1) &amp; RIGHT($AG$3,3),瞬跳!$C:$C,"&lt;=" &amp; LEFT($AH$3,4)&amp; MID($AH$3,6,1) &amp; RIGHT($AH$3,3))</f>
        <v>0</v>
      </c>
      <c r="G97" s="911" t="s">
        <v>1062</v>
      </c>
      <c r="H97" s="906">
        <f>COUNTIFS(瞬跳!$B:$B,G97,瞬跳!$C:$C,"&gt;=" &amp; $AG$2,瞬跳!$C:$C,"&lt;=" &amp; $AH$2)+COUNTIFS(瞬跳!$B:$B,G97,瞬跳!$C:$C,"&gt;=" &amp; LEFT($AG$2,4)&amp; MID($AG$2,6,1) &amp; RIGHT($AG$2,3),瞬跳!$C:$C,"&lt;=" &amp; LEFT($AH$2,4)&amp; MID($AH$2,6,1) &amp; RIGHT($AH$2,3))</f>
        <v>0</v>
      </c>
      <c r="I97" s="907">
        <f>COUNTIFS(瞬跳!$B:$B,G97,瞬跳!$C:$C,"&gt;=" &amp; $AG$3,瞬跳!$C:$C,"&lt;=" &amp; $AH$3)+COUNTIFS(瞬跳!$B:$B,G97,瞬跳!$C:$C,"&gt;=" &amp; LEFT($AG$3,4)&amp; MID($AG$3,6,1) &amp; RIGHT($AG$3,3),瞬跳!$C:$C,"&lt;=" &amp; LEFT($AH$3,4)&amp; MID($AH$3,6,1) &amp; RIGHT($AH$3,3))</f>
        <v>0</v>
      </c>
      <c r="J97" s="946" t="s">
        <v>546</v>
      </c>
      <c r="K97" s="906">
        <f>COUNTIFS(瞬跳!$B:$B,J97,瞬跳!$C:$C,"&gt;=" &amp; $AG$2,瞬跳!$C:$C,"&lt;=" &amp; $AH$2)+COUNTIFS(瞬跳!$B:$B,J97,瞬跳!$C:$C,"&gt;=" &amp; LEFT($AG$2,4)&amp; MID($AG$2,6,1) &amp; RIGHT($AG$2,3),瞬跳!$C:$C,"&lt;=" &amp; LEFT($AH$2,4)&amp; MID($AH$2,6,1) &amp; RIGHT($AH$2,3))</f>
        <v>0</v>
      </c>
      <c r="L97" s="907">
        <f>COUNTIFS(瞬跳!$B:$B,J97,瞬跳!$C:$C,"&gt;=" &amp; $AG$3,瞬跳!$C:$C,"&lt;=" &amp; $AH$3)+COUNTIFS(瞬跳!$B:$B,J97,瞬跳!$C:$C,"&gt;=" &amp; LEFT($AG$3,4)&amp; MID($AG$3,6,1) &amp; RIGHT($AG$3,3),瞬跳!$C:$C,"&lt;=" &amp; LEFT($AH$3,4)&amp; MID($AH$3,6,1) &amp; RIGHT($AH$3,3))</f>
        <v>0</v>
      </c>
      <c r="M97" s="911" t="s">
        <v>240</v>
      </c>
      <c r="N97" s="906">
        <f>COUNTIFS(瞬跳!$B:$B,M97,瞬跳!$C:$C,"&gt;=" &amp; $AG$2,瞬跳!$C:$C,"&lt;=" &amp; $AH$2)+COUNTIFS(瞬跳!$B:$B,M97,瞬跳!$C:$C,"&gt;=" &amp; LEFT($AG$2,4)&amp; MID($AG$2,6,1) &amp; RIGHT($AG$2,3),瞬跳!$C:$C,"&lt;=" &amp; LEFT($AH$2,4)&amp; MID($AH$2,6,1) &amp; RIGHT($AH$2,3))</f>
        <v>1</v>
      </c>
      <c r="O97" s="906">
        <f>COUNTIFS(瞬跳!$B:$B,N97,瞬跳!$C:$C,"&gt;=" &amp; $AG$2,瞬跳!$C:$C,"&lt;=" &amp; $AH$2)+COUNTIFS(瞬跳!$B:$B,N97,瞬跳!$C:$C,"&gt;=" &amp; LEFT($AG$2,4)&amp; MID($AG$2,6,1) &amp; RIGHT($AG$2,3),瞬跳!$C:$C,"&lt;=" &amp; LEFT($AH$2,4)&amp; MID($AH$2,6,1) &amp; RIGHT($AH$2,3))</f>
        <v>0</v>
      </c>
      <c r="P97" s="946" t="s">
        <v>1493</v>
      </c>
      <c r="Q97" s="906">
        <f>COUNTIFS(瞬跳!$B:$B,P97,瞬跳!$C:$C,"&gt;=" &amp; $AG$2,瞬跳!$C:$C,"&lt;=" &amp; $AH$2)+COUNTIFS(瞬跳!$B:$B,P97,瞬跳!$C:$C,"&gt;=" &amp; LEFT($AG$2,4)&amp; MID($AG$2,6,1) &amp; RIGHT($AG$2,3),瞬跳!$C:$C,"&lt;=" &amp; LEFT($AH$2,4)&amp; MID($AH$2,6,1) &amp; RIGHT($AH$2,3))</f>
        <v>1</v>
      </c>
      <c r="R97" s="907">
        <f>COUNTIFS(瞬跳!$B:$B,P97,瞬跳!$C:$C,"&gt;=" &amp; $AG$3,瞬跳!$C:$C,"&lt;=" &amp; $AH$3)+COUNTIFS(瞬跳!$B:$B,P97,瞬跳!$C:$C,"&gt;=" &amp; LEFT($AG$3,4)&amp; MID($AG$3,6,1) &amp; RIGHT($AG$3,3),瞬跳!$C:$C,"&lt;=" &amp; LEFT($AH$3,4)&amp; MID($AH$3,6,1) &amp; RIGHT($AH$3,3))</f>
        <v>2</v>
      </c>
      <c r="S97" s="946" t="s">
        <v>220</v>
      </c>
      <c r="T97" s="906">
        <f>COUNTIFS(瞬跳!$B:$B,S97,瞬跳!$C:$C,"&gt;=" &amp; $AG$2,瞬跳!$C:$C,"&lt;=" &amp; $AH$2)+COUNTIFS(瞬跳!$B:$B,S97,瞬跳!$C:$C,"&gt;=" &amp; LEFT($AG$2,4)&amp; MID($AG$2,6,1) &amp; RIGHT($AG$2,3),瞬跳!$C:$C,"&lt;=" &amp; LEFT($AH$2,4)&amp; MID($AH$2,6,1) &amp; RIGHT($AH$2,3))</f>
        <v>1</v>
      </c>
      <c r="U97" s="907">
        <f>COUNTIFS(瞬跳!$B:$B,S97,瞬跳!$C:$C,"&gt;=" &amp; $AG$3,瞬跳!$C:$C,"&lt;=" &amp; $AH$3)+COUNTIFS(瞬跳!$B:$B,S97,瞬跳!$C:$C,"&gt;=" &amp; LEFT($AG$3,4)&amp; MID($AG$3,6,1) &amp; RIGHT($AG$3,3),瞬跳!$C:$C,"&lt;=" &amp; LEFT($AH$3,4)&amp; MID($AH$3,6,1) &amp; RIGHT($AH$3,3))</f>
        <v>1</v>
      </c>
      <c r="V97" s="946" t="s">
        <v>3018</v>
      </c>
      <c r="W97" s="906">
        <f>COUNTIFS(瞬跳!$B:$B,V97,瞬跳!$C:$C,"&gt;=" &amp; $AG$2,瞬跳!$C:$C,"&lt;=" &amp; $AH$2)+COUNTIFS(瞬跳!$B:$B,V97,瞬跳!$C:$C,"&gt;=" &amp; LEFT($AG$2,4)&amp; MID($AG$2,6,1) &amp; RIGHT($AG$2,3),瞬跳!$C:$C,"&lt;=" &amp; LEFT($AH$2,4)&amp; MID($AH$2,6,1) &amp; RIGHT($AH$2,3))</f>
        <v>0</v>
      </c>
      <c r="X97" s="907">
        <f>COUNTIFS(瞬跳!$B:$B,V97,瞬跳!$C:$C,"&gt;=" &amp; $AG$3,瞬跳!$C:$C,"&lt;=" &amp; $AH$3)+COUNTIFS(瞬跳!$B:$B,V97,瞬跳!$C:$C,"&gt;=" &amp; LEFT($AG$3,4)&amp; MID($AG$3,6,1) &amp; RIGHT($AG$3,3),瞬跳!$C:$C,"&lt;=" &amp; LEFT($AH$3,4)&amp; MID($AH$3,6,1) &amp; RIGHT($AH$3,3))</f>
        <v>1</v>
      </c>
      <c r="Z97" s="940" t="s">
        <v>3568</v>
      </c>
      <c r="AA97" s="957"/>
      <c r="AB97" s="957"/>
      <c r="AC97" s="957"/>
      <c r="AD97" s="943">
        <f>SUMIFS(瞬跳!Q:Q,瞬跳!C:C,"&gt;=" &amp; AG3,瞬跳!C:C,"&lt;=" &amp; AH3)</f>
        <v>116</v>
      </c>
    </row>
    <row r="98" spans="1:30" ht="20.100000000000001" customHeight="1">
      <c r="A98" s="909" t="s">
        <v>1408</v>
      </c>
      <c r="B98" s="906">
        <f>COUNTIFS(瞬跳!$B:$B,A98,瞬跳!$C:$C,"&gt;=" &amp; $AG$2,瞬跳!$C:$C,"&lt;=" &amp; $AH$2)+COUNTIFS(瞬跳!$B:$B,A98,瞬跳!$C:$C,"&gt;=" &amp; LEFT($AG$2,4)&amp; MID($AG$2,6,1) &amp; RIGHT($AG$2,3),瞬跳!$C:$C,"&lt;=" &amp; LEFT($AH$2,4)&amp; MID($AH$2,6,1) &amp; RIGHT($AH$2,3))</f>
        <v>0</v>
      </c>
      <c r="C98" s="907">
        <f>COUNTIFS(瞬跳!$B:$B,A98,瞬跳!$C:$C,"&gt;=" &amp; $AG$3,瞬跳!$C:$C,"&lt;=" &amp; $AH$3)+COUNTIFS(瞬跳!$B:$B,A98,瞬跳!$C:$C,"&gt;=" &amp; LEFT($AG$3,4)&amp; MID($AG$3,6,1) &amp; RIGHT($AG$3,3),瞬跳!$C:$C,"&lt;=" &amp; LEFT($AH$3,4)&amp; MID($AH$3,6,1) &amp; RIGHT($AH$3,3))</f>
        <v>0</v>
      </c>
      <c r="D98" s="911" t="s">
        <v>1084</v>
      </c>
      <c r="E98" s="906">
        <f>COUNTIFS(瞬跳!$B:$B,D98,瞬跳!$C:$C,"&gt;=" &amp; $AG$2,瞬跳!$C:$C,"&lt;=" &amp; $AH$2)+COUNTIFS(瞬跳!$B:$B,D98,瞬跳!$C:$C,"&gt;=" &amp; LEFT($AG$2,4)&amp; MID($AG$2,6,1) &amp; RIGHT($AG$2,3),瞬跳!$C:$C,"&lt;=" &amp; LEFT($AH$2,4)&amp; MID($AH$2,6,1) &amp; RIGHT($AH$2,3))</f>
        <v>0</v>
      </c>
      <c r="F98" s="907">
        <f>COUNTIFS(瞬跳!$B:$B,D98,瞬跳!$C:$C,"&gt;=" &amp; $AG$3,瞬跳!$C:$C,"&lt;=" &amp; $AH$3)+COUNTIFS(瞬跳!$B:$B,D98,瞬跳!$C:$C,"&gt;=" &amp; LEFT($AG$3,4)&amp; MID($AG$3,6,1) &amp; RIGHT($AG$3,3),瞬跳!$C:$C,"&lt;=" &amp; LEFT($AH$3,4)&amp; MID($AH$3,6,1) &amp; RIGHT($AH$3,3))</f>
        <v>0</v>
      </c>
      <c r="G98" s="909" t="s">
        <v>1063</v>
      </c>
      <c r="H98" s="906">
        <f>COUNTIFS(瞬跳!$B:$B,G98,瞬跳!$C:$C,"&gt;=" &amp; $AG$2,瞬跳!$C:$C,"&lt;=" &amp; $AH$2)+COUNTIFS(瞬跳!$B:$B,G98,瞬跳!$C:$C,"&gt;=" &amp; LEFT($AG$2,4)&amp; MID($AG$2,6,1) &amp; RIGHT($AG$2,3),瞬跳!$C:$C,"&lt;=" &amp; LEFT($AH$2,4)&amp; MID($AH$2,6,1) &amp; RIGHT($AH$2,3))</f>
        <v>0</v>
      </c>
      <c r="I98" s="907">
        <f>COUNTIFS(瞬跳!$B:$B,G98,瞬跳!$C:$C,"&gt;=" &amp; $AG$3,瞬跳!$C:$C,"&lt;=" &amp; $AH$3)+COUNTIFS(瞬跳!$B:$B,G98,瞬跳!$C:$C,"&gt;=" &amp; LEFT($AG$3,4)&amp; MID($AG$3,6,1) &amp; RIGHT($AG$3,3),瞬跳!$C:$C,"&lt;=" &amp; LEFT($AH$3,4)&amp; MID($AH$3,6,1) &amp; RIGHT($AH$3,3))</f>
        <v>0</v>
      </c>
      <c r="J98" s="946" t="s">
        <v>547</v>
      </c>
      <c r="K98" s="906">
        <f>COUNTIFS(瞬跳!$B:$B,J98,瞬跳!$C:$C,"&gt;=" &amp; $AG$2,瞬跳!$C:$C,"&lt;=" &amp; $AH$2)+COUNTIFS(瞬跳!$B:$B,J98,瞬跳!$C:$C,"&gt;=" &amp; LEFT($AG$2,4)&amp; MID($AG$2,6,1) &amp; RIGHT($AG$2,3),瞬跳!$C:$C,"&lt;=" &amp; LEFT($AH$2,4)&amp; MID($AH$2,6,1) &amp; RIGHT($AH$2,3))</f>
        <v>0</v>
      </c>
      <c r="L98" s="907">
        <f>COUNTIFS(瞬跳!$B:$B,J98,瞬跳!$C:$C,"&gt;=" &amp; $AG$3,瞬跳!$C:$C,"&lt;=" &amp; $AH$3)+COUNTIFS(瞬跳!$B:$B,J98,瞬跳!$C:$C,"&gt;=" &amp; LEFT($AG$3,4)&amp; MID($AG$3,6,1) &amp; RIGHT($AG$3,3),瞬跳!$C:$C,"&lt;=" &amp; LEFT($AH$3,4)&amp; MID($AH$3,6,1) &amp; RIGHT($AH$3,3))</f>
        <v>0</v>
      </c>
      <c r="M98" s="909" t="s">
        <v>241</v>
      </c>
      <c r="N98" s="906">
        <f>COUNTIFS(瞬跳!$B:$B,M98,瞬跳!$C:$C,"&gt;=" &amp; $AG$2,瞬跳!$C:$C,"&lt;=" &amp; $AH$2)+COUNTIFS(瞬跳!$B:$B,M98,瞬跳!$C:$C,"&gt;=" &amp; LEFT($AG$2,4)&amp; MID($AG$2,6,1) &amp; RIGHT($AG$2,3),瞬跳!$C:$C,"&lt;=" &amp; LEFT($AH$2,4)&amp; MID($AH$2,6,1) &amp; RIGHT($AH$2,3))</f>
        <v>0</v>
      </c>
      <c r="O98" s="906">
        <f>COUNTIFS(瞬跳!$B:$B,N98,瞬跳!$C:$C,"&gt;=" &amp; $AG$2,瞬跳!$C:$C,"&lt;=" &amp; $AH$2)+COUNTIFS(瞬跳!$B:$B,N98,瞬跳!$C:$C,"&gt;=" &amp; LEFT($AG$2,4)&amp; MID($AG$2,6,1) &amp; RIGHT($AG$2,3),瞬跳!$C:$C,"&lt;=" &amp; LEFT($AH$2,4)&amp; MID($AH$2,6,1) &amp; RIGHT($AH$2,3))</f>
        <v>0</v>
      </c>
      <c r="P98" s="946" t="s">
        <v>1494</v>
      </c>
      <c r="Q98" s="906">
        <f>COUNTIFS(瞬跳!$B:$B,P98,瞬跳!$C:$C,"&gt;=" &amp; $AG$2,瞬跳!$C:$C,"&lt;=" &amp; $AH$2)+COUNTIFS(瞬跳!$B:$B,P98,瞬跳!$C:$C,"&gt;=" &amp; LEFT($AG$2,4)&amp; MID($AG$2,6,1) &amp; RIGHT($AG$2,3),瞬跳!$C:$C,"&lt;=" &amp; LEFT($AH$2,4)&amp; MID($AH$2,6,1) &amp; RIGHT($AH$2,3))</f>
        <v>0</v>
      </c>
      <c r="R98" s="907">
        <f>COUNTIFS(瞬跳!$B:$B,P98,瞬跳!$C:$C,"&gt;=" &amp; $AG$3,瞬跳!$C:$C,"&lt;=" &amp; $AH$3)+COUNTIFS(瞬跳!$B:$B,P98,瞬跳!$C:$C,"&gt;=" &amp; LEFT($AG$3,4)&amp; MID($AG$3,6,1) &amp; RIGHT($AG$3,3),瞬跳!$C:$C,"&lt;=" &amp; LEFT($AH$3,4)&amp; MID($AH$3,6,1) &amp; RIGHT($AH$3,3))</f>
        <v>3</v>
      </c>
      <c r="S98" s="946" t="s">
        <v>221</v>
      </c>
      <c r="T98" s="906">
        <f>COUNTIFS(瞬跳!$B:$B,S98,瞬跳!$C:$C,"&gt;=" &amp; $AG$2,瞬跳!$C:$C,"&lt;=" &amp; $AH$2)+COUNTIFS(瞬跳!$B:$B,S98,瞬跳!$C:$C,"&gt;=" &amp; LEFT($AG$2,4)&amp; MID($AG$2,6,1) &amp; RIGHT($AG$2,3),瞬跳!$C:$C,"&lt;=" &amp; LEFT($AH$2,4)&amp; MID($AH$2,6,1) &amp; RIGHT($AH$2,3))</f>
        <v>0</v>
      </c>
      <c r="U98" s="907">
        <f>COUNTIFS(瞬跳!$B:$B,S98,瞬跳!$C:$C,"&gt;=" &amp; $AG$3,瞬跳!$C:$C,"&lt;=" &amp; $AH$3)+COUNTIFS(瞬跳!$B:$B,S98,瞬跳!$C:$C,"&gt;=" &amp; LEFT($AG$3,4)&amp; MID($AG$3,6,1) &amp; RIGHT($AG$3,3),瞬跳!$C:$C,"&lt;=" &amp; LEFT($AH$3,4)&amp; MID($AH$3,6,1) &amp; RIGHT($AH$3,3))</f>
        <v>1</v>
      </c>
      <c r="V98" s="946" t="s">
        <v>3019</v>
      </c>
      <c r="W98" s="906">
        <f>COUNTIFS(瞬跳!$B:$B,V98,瞬跳!$C:$C,"&gt;=" &amp; $AG$2,瞬跳!$C:$C,"&lt;=" &amp; $AH$2)+COUNTIFS(瞬跳!$B:$B,V98,瞬跳!$C:$C,"&gt;=" &amp; LEFT($AG$2,4)&amp; MID($AG$2,6,1) &amp; RIGHT($AG$2,3),瞬跳!$C:$C,"&lt;=" &amp; LEFT($AH$2,4)&amp; MID($AH$2,6,1) &amp; RIGHT($AH$2,3))</f>
        <v>0</v>
      </c>
      <c r="X98" s="907">
        <f>COUNTIFS(瞬跳!$B:$B,V98,瞬跳!$C:$C,"&gt;=" &amp; $AG$3,瞬跳!$C:$C,"&lt;=" &amp; $AH$3)+COUNTIFS(瞬跳!$B:$B,V98,瞬跳!$C:$C,"&gt;=" &amp; LEFT($AG$3,4)&amp; MID($AG$3,6,1) &amp; RIGHT($AG$3,3),瞬跳!$C:$C,"&lt;=" &amp; LEFT($AH$3,4)&amp; MID($AH$3,6,1) &amp; RIGHT($AH$3,3))</f>
        <v>0</v>
      </c>
      <c r="Z98" s="947" t="s">
        <v>3565</v>
      </c>
      <c r="AA98" s="959"/>
      <c r="AB98" s="959"/>
      <c r="AC98" s="959"/>
      <c r="AD98" s="960">
        <v>187</v>
      </c>
    </row>
    <row r="99" spans="1:30" ht="20.100000000000001" customHeight="1" thickBot="1">
      <c r="A99" s="909" t="s">
        <v>47</v>
      </c>
      <c r="B99" s="906">
        <f>COUNTIFS(瞬跳!$B:$B,A99,瞬跳!$C:$C,"&gt;=" &amp; $AG$2,瞬跳!$C:$C,"&lt;=" &amp; $AH$2)+COUNTIFS(瞬跳!$B:$B,A99,瞬跳!$C:$C,"&gt;=" &amp; LEFT($AG$2,4)&amp; MID($AG$2,6,1) &amp; RIGHT($AG$2,3),瞬跳!$C:$C,"&lt;=" &amp; LEFT($AH$2,4)&amp; MID($AH$2,6,1) &amp; RIGHT($AH$2,3))</f>
        <v>0</v>
      </c>
      <c r="C99" s="907">
        <f>COUNTIFS(瞬跳!$B:$B,A99,瞬跳!$C:$C,"&gt;=" &amp; $AG$3,瞬跳!$C:$C,"&lt;=" &amp; $AH$3)+COUNTIFS(瞬跳!$B:$B,A99,瞬跳!$C:$C,"&gt;=" &amp; LEFT($AG$3,4)&amp; MID($AG$3,6,1) &amp; RIGHT($AG$3,3),瞬跳!$C:$C,"&lt;=" &amp; LEFT($AH$3,4)&amp; MID($AH$3,6,1) &amp; RIGHT($AH$3,3))</f>
        <v>1</v>
      </c>
      <c r="D99" s="911" t="s">
        <v>506</v>
      </c>
      <c r="E99" s="906">
        <f>COUNTIFS(瞬跳!$B:$B,D99,瞬跳!$C:$C,"&gt;=" &amp; $AG$2,瞬跳!$C:$C,"&lt;=" &amp; $AH$2)+COUNTIFS(瞬跳!$B:$B,D99,瞬跳!$C:$C,"&gt;=" &amp; LEFT($AG$2,4)&amp; MID($AG$2,6,1) &amp; RIGHT($AG$2,3),瞬跳!$C:$C,"&lt;=" &amp; LEFT($AH$2,4)&amp; MID($AH$2,6,1) &amp; RIGHT($AH$2,3))</f>
        <v>0</v>
      </c>
      <c r="F99" s="907">
        <f>COUNTIFS(瞬跳!$B:$B,D99,瞬跳!$C:$C,"&gt;=" &amp; $AG$3,瞬跳!$C:$C,"&lt;=" &amp; $AH$3)+COUNTIFS(瞬跳!$B:$B,D99,瞬跳!$C:$C,"&gt;=" &amp; LEFT($AG$3,4)&amp; MID($AG$3,6,1) &amp; RIGHT($AG$3,3),瞬跳!$C:$C,"&lt;=" &amp; LEFT($AH$3,4)&amp; MID($AH$3,6,1) &amp; RIGHT($AH$3,3))</f>
        <v>0</v>
      </c>
      <c r="G99" s="911" t="s">
        <v>1064</v>
      </c>
      <c r="H99" s="906">
        <f>COUNTIFS(瞬跳!$B:$B,G99,瞬跳!$C:$C,"&gt;=" &amp; $AG$2,瞬跳!$C:$C,"&lt;=" &amp; $AH$2)+COUNTIFS(瞬跳!$B:$B,G99,瞬跳!$C:$C,"&gt;=" &amp; LEFT($AG$2,4)&amp; MID($AG$2,6,1) &amp; RIGHT($AG$2,3),瞬跳!$C:$C,"&lt;=" &amp; LEFT($AH$2,4)&amp; MID($AH$2,6,1) &amp; RIGHT($AH$2,3))</f>
        <v>0</v>
      </c>
      <c r="I99" s="907">
        <f>COUNTIFS(瞬跳!$B:$B,G99,瞬跳!$C:$C,"&gt;=" &amp; $AG$3,瞬跳!$C:$C,"&lt;=" &amp; $AH$3)+COUNTIFS(瞬跳!$B:$B,G99,瞬跳!$C:$C,"&gt;=" &amp; LEFT($AG$3,4)&amp; MID($AG$3,6,1) &amp; RIGHT($AG$3,3),瞬跳!$C:$C,"&lt;=" &amp; LEFT($AH$3,4)&amp; MID($AH$3,6,1) &amp; RIGHT($AH$3,3))</f>
        <v>0</v>
      </c>
      <c r="J99" s="946" t="s">
        <v>3569</v>
      </c>
      <c r="K99" s="906">
        <f>COUNTIFS(瞬跳!$B:$B,J99,瞬跳!$C:$C,"&gt;=" &amp; $AG$2,瞬跳!$C:$C,"&lt;=" &amp; $AH$2)+COUNTIFS(瞬跳!$B:$B,J99,瞬跳!$C:$C,"&gt;=" &amp; LEFT($AG$2,4)&amp; MID($AG$2,6,1) &amp; RIGHT($AG$2,3),瞬跳!$C:$C,"&lt;=" &amp; LEFT($AH$2,4)&amp; MID($AH$2,6,1) &amp; RIGHT($AH$2,3))</f>
        <v>0</v>
      </c>
      <c r="L99" s="907">
        <f>COUNTIFS(瞬跳!$B:$B,J99,瞬跳!$C:$C,"&gt;=" &amp; $AG$3,瞬跳!$C:$C,"&lt;=" &amp; $AH$3)+COUNTIFS(瞬跳!$B:$B,J99,瞬跳!$C:$C,"&gt;=" &amp; LEFT($AG$3,4)&amp; MID($AG$3,6,1) &amp; RIGHT($AG$3,3),瞬跳!$C:$C,"&lt;=" &amp; LEFT($AH$3,4)&amp; MID($AH$3,6,1) &amp; RIGHT($AH$3,3))</f>
        <v>0</v>
      </c>
      <c r="M99" s="911" t="s">
        <v>242</v>
      </c>
      <c r="N99" s="906">
        <f>COUNTIFS(瞬跳!$B:$B,M99,瞬跳!$C:$C,"&gt;=" &amp; $AG$2,瞬跳!$C:$C,"&lt;=" &amp; $AH$2)+COUNTIFS(瞬跳!$B:$B,M99,瞬跳!$C:$C,"&gt;=" &amp; LEFT($AG$2,4)&amp; MID($AG$2,6,1) &amp; RIGHT($AG$2,3),瞬跳!$C:$C,"&lt;=" &amp; LEFT($AH$2,4)&amp; MID($AH$2,6,1) &amp; RIGHT($AH$2,3))</f>
        <v>0</v>
      </c>
      <c r="O99" s="906">
        <f>COUNTIFS(瞬跳!$B:$B,N99,瞬跳!$C:$C,"&gt;=" &amp; $AG$2,瞬跳!$C:$C,"&lt;=" &amp; $AH$2)+COUNTIFS(瞬跳!$B:$B,N99,瞬跳!$C:$C,"&gt;=" &amp; LEFT($AG$2,4)&amp; MID($AG$2,6,1) &amp; RIGHT($AG$2,3),瞬跳!$C:$C,"&lt;=" &amp; LEFT($AH$2,4)&amp; MID($AH$2,6,1) &amp; RIGHT($AH$2,3))</f>
        <v>0</v>
      </c>
      <c r="P99" s="946" t="s">
        <v>1495</v>
      </c>
      <c r="Q99" s="906">
        <f>COUNTIFS(瞬跳!$B:$B,P99,瞬跳!$C:$C,"&gt;=" &amp; $AG$2,瞬跳!$C:$C,"&lt;=" &amp; $AH$2)+COUNTIFS(瞬跳!$B:$B,P99,瞬跳!$C:$C,"&gt;=" &amp; LEFT($AG$2,4)&amp; MID($AG$2,6,1) &amp; RIGHT($AG$2,3),瞬跳!$C:$C,"&lt;=" &amp; LEFT($AH$2,4)&amp; MID($AH$2,6,1) &amp; RIGHT($AH$2,3))</f>
        <v>0</v>
      </c>
      <c r="R99" s="907">
        <f>COUNTIFS(瞬跳!$B:$B,P99,瞬跳!$C:$C,"&gt;=" &amp; $AG$3,瞬跳!$C:$C,"&lt;=" &amp; $AH$3)+COUNTIFS(瞬跳!$B:$B,P99,瞬跳!$C:$C,"&gt;=" &amp; LEFT($AG$3,4)&amp; MID($AG$3,6,1) &amp; RIGHT($AG$3,3),瞬跳!$C:$C,"&lt;=" &amp; LEFT($AH$3,4)&amp; MID($AH$3,6,1) &amp; RIGHT($AH$3,3))</f>
        <v>0</v>
      </c>
      <c r="S99" s="946" t="s">
        <v>222</v>
      </c>
      <c r="T99" s="906">
        <f>COUNTIFS(瞬跳!$B:$B,S99,瞬跳!$C:$C,"&gt;=" &amp; $AG$2,瞬跳!$C:$C,"&lt;=" &amp; $AH$2)+COUNTIFS(瞬跳!$B:$B,S99,瞬跳!$C:$C,"&gt;=" &amp; LEFT($AG$2,4)&amp; MID($AG$2,6,1) &amp; RIGHT($AG$2,3),瞬跳!$C:$C,"&lt;=" &amp; LEFT($AH$2,4)&amp; MID($AH$2,6,1) &amp; RIGHT($AH$2,3))</f>
        <v>1</v>
      </c>
      <c r="U99" s="907">
        <f>COUNTIFS(瞬跳!$B:$B,S99,瞬跳!$C:$C,"&gt;=" &amp; $AG$3,瞬跳!$C:$C,"&lt;=" &amp; $AH$3)+COUNTIFS(瞬跳!$B:$B,S99,瞬跳!$C:$C,"&gt;=" &amp; LEFT($AG$3,4)&amp; MID($AG$3,6,1) &amp; RIGHT($AG$3,3),瞬跳!$C:$C,"&lt;=" &amp; LEFT($AH$3,4)&amp; MID($AH$3,6,1) &amp; RIGHT($AH$3,3))</f>
        <v>1</v>
      </c>
      <c r="V99" s="946" t="s">
        <v>3020</v>
      </c>
      <c r="W99" s="906">
        <f>COUNTIFS(瞬跳!$B:$B,V99,瞬跳!$C:$C,"&gt;=" &amp; $AG$2,瞬跳!$C:$C,"&lt;=" &amp; $AH$2)+COUNTIFS(瞬跳!$B:$B,V99,瞬跳!$C:$C,"&gt;=" &amp; LEFT($AG$2,4)&amp; MID($AG$2,6,1) &amp; RIGHT($AG$2,3),瞬跳!$C:$C,"&lt;=" &amp; LEFT($AH$2,4)&amp; MID($AH$2,6,1) &amp; RIGHT($AH$2,3))</f>
        <v>0</v>
      </c>
      <c r="X99" s="907">
        <f>COUNTIFS(瞬跳!$B:$B,V99,瞬跳!$C:$C,"&gt;=" &amp; $AG$3,瞬跳!$C:$C,"&lt;=" &amp; $AH$3)+COUNTIFS(瞬跳!$B:$B,V99,瞬跳!$C:$C,"&gt;=" &amp; LEFT($AG$3,4)&amp; MID($AG$3,6,1) &amp; RIGHT($AG$3,3),瞬跳!$C:$C,"&lt;=" &amp; LEFT($AH$3,4)&amp; MID($AH$3,6,1) &amp; RIGHT($AH$3,3))</f>
        <v>0</v>
      </c>
      <c r="Z99" s="975" t="s">
        <v>3570</v>
      </c>
      <c r="AA99" s="961"/>
      <c r="AB99" s="961"/>
      <c r="AC99" s="961"/>
      <c r="AD99" s="962">
        <f>AD96+AD98</f>
        <v>425</v>
      </c>
    </row>
    <row r="100" spans="1:30" ht="20.100000000000001" customHeight="1" thickTop="1">
      <c r="A100" s="909" t="s">
        <v>48</v>
      </c>
      <c r="B100" s="906">
        <f>COUNTIFS(瞬跳!$B:$B,A100,瞬跳!$C:$C,"&gt;=" &amp; $AG$2,瞬跳!$C:$C,"&lt;=" &amp; $AH$2)+COUNTIFS(瞬跳!$B:$B,A100,瞬跳!$C:$C,"&gt;=" &amp; LEFT($AG$2,4)&amp; MID($AG$2,6,1) &amp; RIGHT($AG$2,3),瞬跳!$C:$C,"&lt;=" &amp; LEFT($AH$2,4)&amp; MID($AH$2,6,1) &amp; RIGHT($AH$2,3))</f>
        <v>0</v>
      </c>
      <c r="C100" s="907">
        <f>COUNTIFS(瞬跳!$B:$B,A100,瞬跳!$C:$C,"&gt;=" &amp; $AG$3,瞬跳!$C:$C,"&lt;=" &amp; $AH$3)+COUNTIFS(瞬跳!$B:$B,A100,瞬跳!$C:$C,"&gt;=" &amp; LEFT($AG$3,4)&amp; MID($AG$3,6,1) &amp; RIGHT($AG$3,3),瞬跳!$C:$C,"&lt;=" &amp; LEFT($AH$3,4)&amp; MID($AH$3,6,1) &amp; RIGHT($AH$3,3))</f>
        <v>0</v>
      </c>
      <c r="D100" s="909" t="s">
        <v>507</v>
      </c>
      <c r="E100" s="906">
        <f>COUNTIFS(瞬跳!$B:$B,D100,瞬跳!$C:$C,"&gt;=" &amp; $AG$2,瞬跳!$C:$C,"&lt;=" &amp; $AH$2)+COUNTIFS(瞬跳!$B:$B,D100,瞬跳!$C:$C,"&gt;=" &amp; LEFT($AG$2,4)&amp; MID($AG$2,6,1) &amp; RIGHT($AG$2,3),瞬跳!$C:$C,"&lt;=" &amp; LEFT($AH$2,4)&amp; MID($AH$2,6,1) &amp; RIGHT($AH$2,3))</f>
        <v>0</v>
      </c>
      <c r="F100" s="907">
        <f>COUNTIFS(瞬跳!$B:$B,D100,瞬跳!$C:$C,"&gt;=" &amp; $AG$3,瞬跳!$C:$C,"&lt;=" &amp; $AH$3)+COUNTIFS(瞬跳!$B:$B,D100,瞬跳!$C:$C,"&gt;=" &amp; LEFT($AG$3,4)&amp; MID($AG$3,6,1) &amp; RIGHT($AG$3,3),瞬跳!$C:$C,"&lt;=" &amp; LEFT($AH$3,4)&amp; MID($AH$3,6,1) &amp; RIGHT($AH$3,3))</f>
        <v>0</v>
      </c>
      <c r="G100" s="911" t="s">
        <v>985</v>
      </c>
      <c r="H100" s="906">
        <f>COUNTIFS(瞬跳!$B:$B,G100,瞬跳!$C:$C,"&gt;=" &amp; $AG$2,瞬跳!$C:$C,"&lt;=" &amp; $AH$2)+COUNTIFS(瞬跳!$B:$B,G100,瞬跳!$C:$C,"&gt;=" &amp; LEFT($AG$2,4)&amp; MID($AG$2,6,1) &amp; RIGHT($AG$2,3),瞬跳!$C:$C,"&lt;=" &amp; LEFT($AH$2,4)&amp; MID($AH$2,6,1) &amp; RIGHT($AH$2,3))</f>
        <v>0</v>
      </c>
      <c r="I100" s="907">
        <f>COUNTIFS(瞬跳!$B:$B,G100,瞬跳!$C:$C,"&gt;=" &amp; $AG$3,瞬跳!$C:$C,"&lt;=" &amp; $AH$3)+COUNTIFS(瞬跳!$B:$B,G100,瞬跳!$C:$C,"&gt;=" &amp; LEFT($AG$3,4)&amp; MID($AG$3,6,1) &amp; RIGHT($AG$3,3),瞬跳!$C:$C,"&lt;=" &amp; LEFT($AH$3,4)&amp; MID($AH$3,6,1) &amp; RIGHT($AH$3,3))</f>
        <v>0</v>
      </c>
      <c r="J100" s="946" t="s">
        <v>548</v>
      </c>
      <c r="K100" s="906">
        <f>COUNTIFS(瞬跳!$B:$B,J100,瞬跳!$C:$C,"&gt;=" &amp; $AG$2,瞬跳!$C:$C,"&lt;=" &amp; $AH$2)+COUNTIFS(瞬跳!$B:$B,J100,瞬跳!$C:$C,"&gt;=" &amp; LEFT($AG$2,4)&amp; MID($AG$2,6,1) &amp; RIGHT($AG$2,3),瞬跳!$C:$C,"&lt;=" &amp; LEFT($AH$2,4)&amp; MID($AH$2,6,1) &amp; RIGHT($AH$2,3))</f>
        <v>0</v>
      </c>
      <c r="L100" s="907">
        <f>COUNTIFS(瞬跳!$B:$B,J100,瞬跳!$C:$C,"&gt;=" &amp; $AG$3,瞬跳!$C:$C,"&lt;=" &amp; $AH$3)+COUNTIFS(瞬跳!$B:$B,J100,瞬跳!$C:$C,"&gt;=" &amp; LEFT($AG$3,4)&amp; MID($AG$3,6,1) &amp; RIGHT($AG$3,3),瞬跳!$C:$C,"&lt;=" &amp; LEFT($AH$3,4)&amp; MID($AH$3,6,1) &amp; RIGHT($AH$3,3))</f>
        <v>0</v>
      </c>
      <c r="M100" s="911" t="s">
        <v>243</v>
      </c>
      <c r="N100" s="906">
        <f>COUNTIFS(瞬跳!$B:$B,M100,瞬跳!$C:$C,"&gt;=" &amp; $AG$2,瞬跳!$C:$C,"&lt;=" &amp; $AH$2)+COUNTIFS(瞬跳!$B:$B,M100,瞬跳!$C:$C,"&gt;=" &amp; LEFT($AG$2,4)&amp; MID($AG$2,6,1) &amp; RIGHT($AG$2,3),瞬跳!$C:$C,"&lt;=" &amp; LEFT($AH$2,4)&amp; MID($AH$2,6,1) &amp; RIGHT($AH$2,3))</f>
        <v>0</v>
      </c>
      <c r="O100" s="906">
        <f>COUNTIFS(瞬跳!$B:$B,N100,瞬跳!$C:$C,"&gt;=" &amp; $AG$2,瞬跳!$C:$C,"&lt;=" &amp; $AH$2)+COUNTIFS(瞬跳!$B:$B,N100,瞬跳!$C:$C,"&gt;=" &amp; LEFT($AG$2,4)&amp; MID($AG$2,6,1) &amp; RIGHT($AG$2,3),瞬跳!$C:$C,"&lt;=" &amp; LEFT($AH$2,4)&amp; MID($AH$2,6,1) &amp; RIGHT($AH$2,3))</f>
        <v>0</v>
      </c>
      <c r="P100" s="946" t="s">
        <v>1496</v>
      </c>
      <c r="Q100" s="906">
        <f>COUNTIFS(瞬跳!$B:$B,P100,瞬跳!$C:$C,"&gt;=" &amp; $AG$2,瞬跳!$C:$C,"&lt;=" &amp; $AH$2)+COUNTIFS(瞬跳!$B:$B,P100,瞬跳!$C:$C,"&gt;=" &amp; LEFT($AG$2,4)&amp; MID($AG$2,6,1) &amp; RIGHT($AG$2,3),瞬跳!$C:$C,"&lt;=" &amp; LEFT($AH$2,4)&amp; MID($AH$2,6,1) &amp; RIGHT($AH$2,3))</f>
        <v>0</v>
      </c>
      <c r="R100" s="907">
        <f>COUNTIFS(瞬跳!$B:$B,P100,瞬跳!$C:$C,"&gt;=" &amp; $AG$3,瞬跳!$C:$C,"&lt;=" &amp; $AH$3)+COUNTIFS(瞬跳!$B:$B,P100,瞬跳!$C:$C,"&gt;=" &amp; LEFT($AG$3,4)&amp; MID($AG$3,6,1) &amp; RIGHT($AG$3,3),瞬跳!$C:$C,"&lt;=" &amp; LEFT($AH$3,4)&amp; MID($AH$3,6,1) &amp; RIGHT($AH$3,3))</f>
        <v>0</v>
      </c>
      <c r="S100" s="946" t="s">
        <v>223</v>
      </c>
      <c r="T100" s="906">
        <f>COUNTIFS(瞬跳!$B:$B,S100,瞬跳!$C:$C,"&gt;=" &amp; $AG$2,瞬跳!$C:$C,"&lt;=" &amp; $AH$2)+COUNTIFS(瞬跳!$B:$B,S100,瞬跳!$C:$C,"&gt;=" &amp; LEFT($AG$2,4)&amp; MID($AG$2,6,1) &amp; RIGHT($AG$2,3),瞬跳!$C:$C,"&lt;=" &amp; LEFT($AH$2,4)&amp; MID($AH$2,6,1) &amp; RIGHT($AH$2,3))</f>
        <v>0</v>
      </c>
      <c r="U100" s="907">
        <f>COUNTIFS(瞬跳!$B:$B,S100,瞬跳!$C:$C,"&gt;=" &amp; $AG$3,瞬跳!$C:$C,"&lt;=" &amp; $AH$3)+COUNTIFS(瞬跳!$B:$B,S100,瞬跳!$C:$C,"&gt;=" &amp; LEFT($AG$3,4)&amp; MID($AG$3,6,1) &amp; RIGHT($AG$3,3),瞬跳!$C:$C,"&lt;=" &amp; LEFT($AH$3,4)&amp; MID($AH$3,6,1) &amp; RIGHT($AH$3,3))</f>
        <v>0</v>
      </c>
      <c r="V100" s="946" t="s">
        <v>3021</v>
      </c>
      <c r="W100" s="906">
        <f>COUNTIFS(瞬跳!$B:$B,V100,瞬跳!$C:$C,"&gt;=" &amp; $AG$2,瞬跳!$C:$C,"&lt;=" &amp; $AH$2)+COUNTIFS(瞬跳!$B:$B,V100,瞬跳!$C:$C,"&gt;=" &amp; LEFT($AG$2,4)&amp; MID($AG$2,6,1) &amp; RIGHT($AG$2,3),瞬跳!$C:$C,"&lt;=" &amp; LEFT($AH$2,4)&amp; MID($AH$2,6,1) &amp; RIGHT($AH$2,3))</f>
        <v>0</v>
      </c>
      <c r="X100" s="907">
        <f>COUNTIFS(瞬跳!$B:$B,V100,瞬跳!$C:$C,"&gt;=" &amp; $AG$3,瞬跳!$C:$C,"&lt;=" &amp; $AH$3)+COUNTIFS(瞬跳!$B:$B,V100,瞬跳!$C:$C,"&gt;=" &amp; LEFT($AG$3,4)&amp; MID($AG$3,6,1) &amp; RIGHT($AG$3,3),瞬跳!$C:$C,"&lt;=" &amp; LEFT($AH$3,4)&amp; MID($AH$3,6,1) &amp; RIGHT($AH$3,3))</f>
        <v>0</v>
      </c>
    </row>
    <row r="101" spans="1:30" ht="20.100000000000001" customHeight="1">
      <c r="A101" s="963" t="s">
        <v>49</v>
      </c>
      <c r="B101" s="906">
        <f>COUNTIFS(瞬跳!$B:$B,A101,瞬跳!$C:$C,"&gt;=" &amp; $AG$2,瞬跳!$C:$C,"&lt;=" &amp; $AH$2)+COUNTIFS(瞬跳!$B:$B,A101,瞬跳!$C:$C,"&gt;=" &amp; LEFT($AG$2,4)&amp; MID($AG$2,6,1) &amp; RIGHT($AG$2,3),瞬跳!$C:$C,"&lt;=" &amp; LEFT($AH$2,4)&amp; MID($AH$2,6,1) &amp; RIGHT($AH$2,3))</f>
        <v>0</v>
      </c>
      <c r="C101" s="907">
        <f>COUNTIFS(瞬跳!$B:$B,A101,瞬跳!$C:$C,"&gt;=" &amp; $AG$3,瞬跳!$C:$C,"&lt;=" &amp; $AH$3)+COUNTIFS(瞬跳!$B:$B,A101,瞬跳!$C:$C,"&gt;=" &amp; LEFT($AG$3,4)&amp; MID($AG$3,6,1) &amp; RIGHT($AG$3,3),瞬跳!$C:$C,"&lt;=" &amp; LEFT($AH$3,4)&amp; MID($AH$3,6,1) &amp; RIGHT($AH$3,3))</f>
        <v>0</v>
      </c>
      <c r="D101" s="963" t="s">
        <v>508</v>
      </c>
      <c r="E101" s="906">
        <f>COUNTIFS(瞬跳!$B:$B,D101,瞬跳!$C:$C,"&gt;=" &amp; $AG$2,瞬跳!$C:$C,"&lt;=" &amp; $AH$2)+COUNTIFS(瞬跳!$B:$B,D101,瞬跳!$C:$C,"&gt;=" &amp; LEFT($AG$2,4)&amp; MID($AG$2,6,1) &amp; RIGHT($AG$2,3),瞬跳!$C:$C,"&lt;=" &amp; LEFT($AH$2,4)&amp; MID($AH$2,6,1) &amp; RIGHT($AH$2,3))</f>
        <v>0</v>
      </c>
      <c r="F101" s="907">
        <f>COUNTIFS(瞬跳!$B:$B,D101,瞬跳!$C:$C,"&gt;=" &amp; $AG$3,瞬跳!$C:$C,"&lt;=" &amp; $AH$3)+COUNTIFS(瞬跳!$B:$B,D101,瞬跳!$C:$C,"&gt;=" &amp; LEFT($AG$3,4)&amp; MID($AG$3,6,1) &amp; RIGHT($AG$3,3),瞬跳!$C:$C,"&lt;=" &amp; LEFT($AH$3,4)&amp; MID($AH$3,6,1) &amp; RIGHT($AH$3,3))</f>
        <v>1</v>
      </c>
      <c r="G101" s="964"/>
      <c r="H101" s="965"/>
      <c r="I101" s="966"/>
      <c r="J101" s="946" t="s">
        <v>549</v>
      </c>
      <c r="K101" s="906">
        <f>COUNTIFS(瞬跳!$B:$B,J101,瞬跳!$C:$C,"&gt;=" &amp; $AG$2,瞬跳!$C:$C,"&lt;=" &amp; $AH$2)+COUNTIFS(瞬跳!$B:$B,J101,瞬跳!$C:$C,"&gt;=" &amp; LEFT($AG$2,4)&amp; MID($AG$2,6,1) &amp; RIGHT($AG$2,3),瞬跳!$C:$C,"&lt;=" &amp; LEFT($AH$2,4)&amp; MID($AH$2,6,1) &amp; RIGHT($AH$2,3))</f>
        <v>0</v>
      </c>
      <c r="L101" s="907">
        <f>COUNTIFS(瞬跳!$B:$B,J101,瞬跳!$C:$C,"&gt;=" &amp; $AG$3,瞬跳!$C:$C,"&lt;=" &amp; $AH$3)+COUNTIFS(瞬跳!$B:$B,J101,瞬跳!$C:$C,"&gt;=" &amp; LEFT($AG$3,4)&amp; MID($AG$3,6,1) &amp; RIGHT($AG$3,3),瞬跳!$C:$C,"&lt;=" &amp; LEFT($AH$3,4)&amp; MID($AH$3,6,1) &amp; RIGHT($AH$3,3))</f>
        <v>0</v>
      </c>
      <c r="M101" s="946" t="s">
        <v>127</v>
      </c>
      <c r="N101" s="906">
        <f>COUNTIFS(瞬跳!$B:$B,M101,瞬跳!$C:$C,"&gt;=" &amp; $AG$2,瞬跳!$C:$C,"&lt;=" &amp; $AH$2)+COUNTIFS(瞬跳!$B:$B,M101,瞬跳!$C:$C,"&gt;=" &amp; LEFT($AG$2,4)&amp; MID($AG$2,6,1) &amp; RIGHT($AG$2,3),瞬跳!$C:$C,"&lt;=" &amp; LEFT($AH$2,4)&amp; MID($AH$2,6,1) &amp; RIGHT($AH$2,3))</f>
        <v>0</v>
      </c>
      <c r="O101" s="906">
        <f>COUNTIFS(瞬跳!$B:$B,N101,瞬跳!$C:$C,"&gt;=" &amp; $AG$2,瞬跳!$C:$C,"&lt;=" &amp; $AH$2)+COUNTIFS(瞬跳!$B:$B,N101,瞬跳!$C:$C,"&gt;=" &amp; LEFT($AG$2,4)&amp; MID($AG$2,6,1) &amp; RIGHT($AG$2,3),瞬跳!$C:$C,"&lt;=" &amp; LEFT($AH$2,4)&amp; MID($AH$2,6,1) &amp; RIGHT($AH$2,3))</f>
        <v>0</v>
      </c>
      <c r="P101" s="946" t="s">
        <v>1497</v>
      </c>
      <c r="Q101" s="906">
        <f>COUNTIFS(瞬跳!$B:$B,P101,瞬跳!$C:$C,"&gt;=" &amp; $AG$2,瞬跳!$C:$C,"&lt;=" &amp; $AH$2)+COUNTIFS(瞬跳!$B:$B,P101,瞬跳!$C:$C,"&gt;=" &amp; LEFT($AG$2,4)&amp; MID($AG$2,6,1) &amp; RIGHT($AG$2,3),瞬跳!$C:$C,"&lt;=" &amp; LEFT($AH$2,4)&amp; MID($AH$2,6,1) &amp; RIGHT($AH$2,3))</f>
        <v>0</v>
      </c>
      <c r="R101" s="907">
        <f>COUNTIFS(瞬跳!$B:$B,P101,瞬跳!$C:$C,"&gt;=" &amp; $AG$3,瞬跳!$C:$C,"&lt;=" &amp; $AH$3)+COUNTIFS(瞬跳!$B:$B,P101,瞬跳!$C:$C,"&gt;=" &amp; LEFT($AG$3,4)&amp; MID($AG$3,6,1) &amp; RIGHT($AG$3,3),瞬跳!$C:$C,"&lt;=" &amp; LEFT($AH$3,4)&amp; MID($AH$3,6,1) &amp; RIGHT($AH$3,3))</f>
        <v>0</v>
      </c>
      <c r="S101" s="946" t="s">
        <v>224</v>
      </c>
      <c r="T101" s="906">
        <f>COUNTIFS(瞬跳!$B:$B,S101,瞬跳!$C:$C,"&gt;=" &amp; $AG$2,瞬跳!$C:$C,"&lt;=" &amp; $AH$2)+COUNTIFS(瞬跳!$B:$B,S101,瞬跳!$C:$C,"&gt;=" &amp; LEFT($AG$2,4)&amp; MID($AG$2,6,1) &amp; RIGHT($AG$2,3),瞬跳!$C:$C,"&lt;=" &amp; LEFT($AH$2,4)&amp; MID($AH$2,6,1) &amp; RIGHT($AH$2,3))</f>
        <v>0</v>
      </c>
      <c r="U101" s="907">
        <f>COUNTIFS(瞬跳!$B:$B,S101,瞬跳!$C:$C,"&gt;=" &amp; $AG$3,瞬跳!$C:$C,"&lt;=" &amp; $AH$3)+COUNTIFS(瞬跳!$B:$B,S101,瞬跳!$C:$C,"&gt;=" &amp; LEFT($AG$3,4)&amp; MID($AG$3,6,1) &amp; RIGHT($AG$3,3),瞬跳!$C:$C,"&lt;=" &amp; LEFT($AH$3,4)&amp; MID($AH$3,6,1) &amp; RIGHT($AH$3,3))</f>
        <v>1</v>
      </c>
      <c r="V101" s="946"/>
      <c r="W101" s="906"/>
      <c r="X101" s="907"/>
    </row>
    <row r="102" spans="1:30" ht="20.100000000000001" customHeight="1">
      <c r="A102" s="963" t="s">
        <v>1320</v>
      </c>
      <c r="B102" s="906">
        <f>COUNTIFS(瞬跳!$B:$B,A102,瞬跳!$C:$C,"&gt;=" &amp; $AG$2,瞬跳!$C:$C,"&lt;=" &amp; $AH$2)+COUNTIFS(瞬跳!$B:$B,A102,瞬跳!$C:$C,"&gt;=" &amp; LEFT($AG$2,4)&amp; MID($AG$2,6,1) &amp; RIGHT($AG$2,3),瞬跳!$C:$C,"&lt;=" &amp; LEFT($AH$2,4)&amp; MID($AH$2,6,1) &amp; RIGHT($AH$2,3))</f>
        <v>0</v>
      </c>
      <c r="C102" s="907">
        <f>COUNTIFS(瞬跳!$B:$B,A102,瞬跳!$C:$C,"&gt;=" &amp; $AG$3,瞬跳!$C:$C,"&lt;=" &amp; $AH$3)+COUNTIFS(瞬跳!$B:$B,A102,瞬跳!$C:$C,"&gt;=" &amp; LEFT($AG$3,4)&amp; MID($AG$3,6,1) &amp; RIGHT($AG$3,3),瞬跳!$C:$C,"&lt;=" &amp; LEFT($AH$3,4)&amp; MID($AH$3,6,1) &amp; RIGHT($AH$3,3))</f>
        <v>0</v>
      </c>
      <c r="D102" s="963" t="s">
        <v>509</v>
      </c>
      <c r="E102" s="906">
        <f>COUNTIFS(瞬跳!$B:$B,D102,瞬跳!$C:$C,"&gt;=" &amp; $AG$2,瞬跳!$C:$C,"&lt;=" &amp; $AH$2)+COUNTIFS(瞬跳!$B:$B,D102,瞬跳!$C:$C,"&gt;=" &amp; LEFT($AG$2,4)&amp; MID($AG$2,6,1) &amp; RIGHT($AG$2,3),瞬跳!$C:$C,"&lt;=" &amp; LEFT($AH$2,4)&amp; MID($AH$2,6,1) &amp; RIGHT($AH$2,3))</f>
        <v>0</v>
      </c>
      <c r="F102" s="907">
        <f>COUNTIFS(瞬跳!$B:$B,D102,瞬跳!$C:$C,"&gt;=" &amp; $AG$3,瞬跳!$C:$C,"&lt;=" &amp; $AH$3)+COUNTIFS(瞬跳!$B:$B,D102,瞬跳!$C:$C,"&gt;=" &amp; LEFT($AG$3,4)&amp; MID($AG$3,6,1) &amp; RIGHT($AG$3,3),瞬跳!$C:$C,"&lt;=" &amp; LEFT($AH$3,4)&amp; MID($AH$3,6,1) &amp; RIGHT($AH$3,3))</f>
        <v>0</v>
      </c>
      <c r="G102" s="964"/>
      <c r="H102" s="965"/>
      <c r="I102" s="966"/>
      <c r="J102" s="946" t="s">
        <v>550</v>
      </c>
      <c r="K102" s="906">
        <f>COUNTIFS(瞬跳!$B:$B,J102,瞬跳!$C:$C,"&gt;=" &amp; $AG$2,瞬跳!$C:$C,"&lt;=" &amp; $AH$2)+COUNTIFS(瞬跳!$B:$B,J102,瞬跳!$C:$C,"&gt;=" &amp; LEFT($AG$2,4)&amp; MID($AG$2,6,1) &amp; RIGHT($AG$2,3),瞬跳!$C:$C,"&lt;=" &amp; LEFT($AH$2,4)&amp; MID($AH$2,6,1) &amp; RIGHT($AH$2,3))</f>
        <v>0</v>
      </c>
      <c r="L102" s="907">
        <f>COUNTIFS(瞬跳!$B:$B,J102,瞬跳!$C:$C,"&gt;=" &amp; $AG$3,瞬跳!$C:$C,"&lt;=" &amp; $AH$3)+COUNTIFS(瞬跳!$B:$B,J102,瞬跳!$C:$C,"&gt;=" &amp; LEFT($AG$3,4)&amp; MID($AG$3,6,1) &amp; RIGHT($AG$3,3),瞬跳!$C:$C,"&lt;=" &amp; LEFT($AH$3,4)&amp; MID($AH$3,6,1) &amp; RIGHT($AH$3,3))</f>
        <v>0</v>
      </c>
      <c r="M102" s="946" t="s">
        <v>128</v>
      </c>
      <c r="N102" s="906">
        <f>COUNTIFS(瞬跳!$B:$B,M102,瞬跳!$C:$C,"&gt;=" &amp; $AG$2,瞬跳!$C:$C,"&lt;=" &amp; $AH$2)+COUNTIFS(瞬跳!$B:$B,M102,瞬跳!$C:$C,"&gt;=" &amp; LEFT($AG$2,4)&amp; MID($AG$2,6,1) &amp; RIGHT($AG$2,3),瞬跳!$C:$C,"&lt;=" &amp; LEFT($AH$2,4)&amp; MID($AH$2,6,1) &amp; RIGHT($AH$2,3))</f>
        <v>0</v>
      </c>
      <c r="O102" s="906">
        <f>COUNTIFS(瞬跳!$B:$B,N102,瞬跳!$C:$C,"&gt;=" &amp; $AG$2,瞬跳!$C:$C,"&lt;=" &amp; $AH$2)+COUNTIFS(瞬跳!$B:$B,N102,瞬跳!$C:$C,"&gt;=" &amp; LEFT($AG$2,4)&amp; MID($AG$2,6,1) &amp; RIGHT($AG$2,3),瞬跳!$C:$C,"&lt;=" &amp; LEFT($AH$2,4)&amp; MID($AH$2,6,1) &amp; RIGHT($AH$2,3))</f>
        <v>0</v>
      </c>
      <c r="P102" s="946" t="s">
        <v>1498</v>
      </c>
      <c r="Q102" s="906">
        <f>COUNTIFS(瞬跳!$B:$B,P102,瞬跳!$C:$C,"&gt;=" &amp; $AG$2,瞬跳!$C:$C,"&lt;=" &amp; $AH$2)+COUNTIFS(瞬跳!$B:$B,P102,瞬跳!$C:$C,"&gt;=" &amp; LEFT($AG$2,4)&amp; MID($AG$2,6,1) &amp; RIGHT($AG$2,3),瞬跳!$C:$C,"&lt;=" &amp; LEFT($AH$2,4)&amp; MID($AH$2,6,1) &amp; RIGHT($AH$2,3))</f>
        <v>1</v>
      </c>
      <c r="R102" s="907">
        <f>COUNTIFS(瞬跳!$B:$B,P102,瞬跳!$C:$C,"&gt;=" &amp; $AG$3,瞬跳!$C:$C,"&lt;=" &amp; $AH$3)+COUNTIFS(瞬跳!$B:$B,P102,瞬跳!$C:$C,"&gt;=" &amp; LEFT($AG$3,4)&amp; MID($AG$3,6,1) &amp; RIGHT($AG$3,3),瞬跳!$C:$C,"&lt;=" &amp; LEFT($AH$3,4)&amp; MID($AH$3,6,1) &amp; RIGHT($AH$3,3))</f>
        <v>1</v>
      </c>
      <c r="S102" s="946" t="s">
        <v>225</v>
      </c>
      <c r="T102" s="906">
        <f>COUNTIFS(瞬跳!$B:$B,S102,瞬跳!$C:$C,"&gt;=" &amp; $AG$2,瞬跳!$C:$C,"&lt;=" &amp; $AH$2)+COUNTIFS(瞬跳!$B:$B,S102,瞬跳!$C:$C,"&gt;=" &amp; LEFT($AG$2,4)&amp; MID($AG$2,6,1) &amp; RIGHT($AG$2,3),瞬跳!$C:$C,"&lt;=" &amp; LEFT($AH$2,4)&amp; MID($AH$2,6,1) &amp; RIGHT($AH$2,3))</f>
        <v>0</v>
      </c>
      <c r="U102" s="907">
        <f>COUNTIFS(瞬跳!$B:$B,S102,瞬跳!$C:$C,"&gt;=" &amp; $AG$3,瞬跳!$C:$C,"&lt;=" &amp; $AH$3)+COUNTIFS(瞬跳!$B:$B,S102,瞬跳!$C:$C,"&gt;=" &amp; LEFT($AG$3,4)&amp; MID($AG$3,6,1) &amp; RIGHT($AG$3,3),瞬跳!$C:$C,"&lt;=" &amp; LEFT($AH$3,4)&amp; MID($AH$3,6,1) &amp; RIGHT($AH$3,3))</f>
        <v>0</v>
      </c>
      <c r="V102" s="946"/>
      <c r="W102" s="906"/>
      <c r="X102" s="907"/>
      <c r="AC102" s="893"/>
    </row>
    <row r="103" spans="1:30" ht="20.100000000000001" customHeight="1">
      <c r="A103" s="963" t="s">
        <v>1321</v>
      </c>
      <c r="B103" s="906">
        <f>COUNTIFS(瞬跳!$B:$B,A103,瞬跳!$C:$C,"&gt;=" &amp; $AG$2,瞬跳!$C:$C,"&lt;=" &amp; $AH$2)+COUNTIFS(瞬跳!$B:$B,A103,瞬跳!$C:$C,"&gt;=" &amp; LEFT($AG$2,4)&amp; MID($AG$2,6,1) &amp; RIGHT($AG$2,3),瞬跳!$C:$C,"&lt;=" &amp; LEFT($AH$2,4)&amp; MID($AH$2,6,1) &amp; RIGHT($AH$2,3))</f>
        <v>1</v>
      </c>
      <c r="C103" s="907">
        <f>COUNTIFS(瞬跳!$B:$B,A103,瞬跳!$C:$C,"&gt;=" &amp; $AG$3,瞬跳!$C:$C,"&lt;=" &amp; $AH$3)+COUNTIFS(瞬跳!$B:$B,A103,瞬跳!$C:$C,"&gt;=" &amp; LEFT($AG$3,4)&amp; MID($AG$3,6,1) &amp; RIGHT($AG$3,3),瞬跳!$C:$C,"&lt;=" &amp; LEFT($AH$3,4)&amp; MID($AH$3,6,1) &amp; RIGHT($AH$3,3))</f>
        <v>1</v>
      </c>
      <c r="D103" s="963" t="s">
        <v>510</v>
      </c>
      <c r="E103" s="906">
        <f>COUNTIFS(瞬跳!$B:$B,D103,瞬跳!$C:$C,"&gt;=" &amp; $AG$2,瞬跳!$C:$C,"&lt;=" &amp; $AH$2)+COUNTIFS(瞬跳!$B:$B,D103,瞬跳!$C:$C,"&gt;=" &amp; LEFT($AG$2,4)&amp; MID($AG$2,6,1) &amp; RIGHT($AG$2,3),瞬跳!$C:$C,"&lt;=" &amp; LEFT($AH$2,4)&amp; MID($AH$2,6,1) &amp; RIGHT($AH$2,3))</f>
        <v>0</v>
      </c>
      <c r="F103" s="907">
        <f>COUNTIFS(瞬跳!$B:$B,D103,瞬跳!$C:$C,"&gt;=" &amp; $AG$3,瞬跳!$C:$C,"&lt;=" &amp; $AH$3)+COUNTIFS(瞬跳!$B:$B,D103,瞬跳!$C:$C,"&gt;=" &amp; LEFT($AG$3,4)&amp; MID($AG$3,6,1) &amp; RIGHT($AG$3,3),瞬跳!$C:$C,"&lt;=" &amp; LEFT($AH$3,4)&amp; MID($AH$3,6,1) &amp; RIGHT($AH$3,3))</f>
        <v>0</v>
      </c>
      <c r="G103" s="964"/>
      <c r="H103" s="965"/>
      <c r="I103" s="966"/>
      <c r="J103" s="946" t="s">
        <v>551</v>
      </c>
      <c r="K103" s="906">
        <f>COUNTIFS(瞬跳!$B:$B,J103,瞬跳!$C:$C,"&gt;=" &amp; $AG$2,瞬跳!$C:$C,"&lt;=" &amp; $AH$2)+COUNTIFS(瞬跳!$B:$B,J103,瞬跳!$C:$C,"&gt;=" &amp; LEFT($AG$2,4)&amp; MID($AG$2,6,1) &amp; RIGHT($AG$2,3),瞬跳!$C:$C,"&lt;=" &amp; LEFT($AH$2,4)&amp; MID($AH$2,6,1) &amp; RIGHT($AH$2,3))</f>
        <v>0</v>
      </c>
      <c r="L103" s="907">
        <f>COUNTIFS(瞬跳!$B:$B,J103,瞬跳!$C:$C,"&gt;=" &amp; $AG$3,瞬跳!$C:$C,"&lt;=" &amp; $AH$3)+COUNTIFS(瞬跳!$B:$B,J103,瞬跳!$C:$C,"&gt;=" &amp; LEFT($AG$3,4)&amp; MID($AG$3,6,1) &amp; RIGHT($AG$3,3),瞬跳!$C:$C,"&lt;=" &amp; LEFT($AH$3,4)&amp; MID($AH$3,6,1) &amp; RIGHT($AH$3,3))</f>
        <v>0</v>
      </c>
      <c r="M103" s="946" t="s">
        <v>129</v>
      </c>
      <c r="N103" s="906">
        <f>COUNTIFS(瞬跳!$B:$B,M103,瞬跳!$C:$C,"&gt;=" &amp; $AG$2,瞬跳!$C:$C,"&lt;=" &amp; $AH$2)+COUNTIFS(瞬跳!$B:$B,M103,瞬跳!$C:$C,"&gt;=" &amp; LEFT($AG$2,4)&amp; MID($AG$2,6,1) &amp; RIGHT($AG$2,3),瞬跳!$C:$C,"&lt;=" &amp; LEFT($AH$2,4)&amp; MID($AH$2,6,1) &amp; RIGHT($AH$2,3))</f>
        <v>0</v>
      </c>
      <c r="O103" s="906">
        <f>COUNTIFS(瞬跳!$B:$B,N103,瞬跳!$C:$C,"&gt;=" &amp; $AG$2,瞬跳!$C:$C,"&lt;=" &amp; $AH$2)+COUNTIFS(瞬跳!$B:$B,N103,瞬跳!$C:$C,"&gt;=" &amp; LEFT($AG$2,4)&amp; MID($AG$2,6,1) &amp; RIGHT($AG$2,3),瞬跳!$C:$C,"&lt;=" &amp; LEFT($AH$2,4)&amp; MID($AH$2,6,1) &amp; RIGHT($AH$2,3))</f>
        <v>0</v>
      </c>
      <c r="P103" s="946" t="s">
        <v>1500</v>
      </c>
      <c r="Q103" s="906">
        <f>COUNTIFS(瞬跳!$B:$B,P103,瞬跳!$C:$C,"&gt;=" &amp; $AG$2,瞬跳!$C:$C,"&lt;=" &amp; $AH$2)+COUNTIFS(瞬跳!$B:$B,P103,瞬跳!$C:$C,"&gt;=" &amp; LEFT($AG$2,4)&amp; MID($AG$2,6,1) &amp; RIGHT($AG$2,3),瞬跳!$C:$C,"&lt;=" &amp; LEFT($AH$2,4)&amp; MID($AH$2,6,1) &amp; RIGHT($AH$2,3))</f>
        <v>0</v>
      </c>
      <c r="R103" s="907">
        <f>COUNTIFS(瞬跳!$B:$B,P103,瞬跳!$C:$C,"&gt;=" &amp; $AG$3,瞬跳!$C:$C,"&lt;=" &amp; $AH$3)+COUNTIFS(瞬跳!$B:$B,P103,瞬跳!$C:$C,"&gt;=" &amp; LEFT($AG$3,4)&amp; MID($AG$3,6,1) &amp; RIGHT($AG$3,3),瞬跳!$C:$C,"&lt;=" &amp; LEFT($AH$3,4)&amp; MID($AH$3,6,1) &amp; RIGHT($AH$3,3))</f>
        <v>0</v>
      </c>
      <c r="S103" s="946" t="s">
        <v>226</v>
      </c>
      <c r="T103" s="906">
        <f>COUNTIFS(瞬跳!$B:$B,S103,瞬跳!$C:$C,"&gt;=" &amp; $AG$2,瞬跳!$C:$C,"&lt;=" &amp; $AH$2)+COUNTIFS(瞬跳!$B:$B,S103,瞬跳!$C:$C,"&gt;=" &amp; LEFT($AG$2,4)&amp; MID($AG$2,6,1) &amp; RIGHT($AG$2,3),瞬跳!$C:$C,"&lt;=" &amp; LEFT($AH$2,4)&amp; MID($AH$2,6,1) &amp; RIGHT($AH$2,3))</f>
        <v>0</v>
      </c>
      <c r="U103" s="907">
        <f>COUNTIFS(瞬跳!$B:$B,S103,瞬跳!$C:$C,"&gt;=" &amp; $AG$3,瞬跳!$C:$C,"&lt;=" &amp; $AH$3)+COUNTIFS(瞬跳!$B:$B,S103,瞬跳!$C:$C,"&gt;=" &amp; LEFT($AG$3,4)&amp; MID($AG$3,6,1) &amp; RIGHT($AG$3,3),瞬跳!$C:$C,"&lt;=" &amp; LEFT($AH$3,4)&amp; MID($AH$3,6,1) &amp; RIGHT($AH$3,3))</f>
        <v>0</v>
      </c>
      <c r="V103" s="946"/>
      <c r="W103" s="906"/>
      <c r="X103" s="907"/>
      <c r="AC103" s="893"/>
    </row>
    <row r="104" spans="1:30" ht="20.100000000000001" customHeight="1">
      <c r="A104" s="963" t="s">
        <v>1322</v>
      </c>
      <c r="B104" s="906">
        <f>COUNTIFS(瞬跳!$B:$B,A104,瞬跳!$C:$C,"&gt;=" &amp; $AG$2,瞬跳!$C:$C,"&lt;=" &amp; $AH$2)+COUNTIFS(瞬跳!$B:$B,A104,瞬跳!$C:$C,"&gt;=" &amp; LEFT($AG$2,4)&amp; MID($AG$2,6,1) &amp; RIGHT($AG$2,3),瞬跳!$C:$C,"&lt;=" &amp; LEFT($AH$2,4)&amp; MID($AH$2,6,1) &amp; RIGHT($AH$2,3))</f>
        <v>0</v>
      </c>
      <c r="C104" s="907">
        <f>COUNTIFS(瞬跳!$B:$B,A104,瞬跳!$C:$C,"&gt;=" &amp; $AG$3,瞬跳!$C:$C,"&lt;=" &amp; $AH$3)+COUNTIFS(瞬跳!$B:$B,A104,瞬跳!$C:$C,"&gt;=" &amp; LEFT($AG$3,4)&amp; MID($AG$3,6,1) &amp; RIGHT($AG$3,3),瞬跳!$C:$C,"&lt;=" &amp; LEFT($AH$3,4)&amp; MID($AH$3,6,1) &amp; RIGHT($AH$3,3))</f>
        <v>0</v>
      </c>
      <c r="D104" s="963" t="s">
        <v>511</v>
      </c>
      <c r="E104" s="906">
        <f>COUNTIFS(瞬跳!$B:$B,D104,瞬跳!$C:$C,"&gt;=" &amp; $AG$2,瞬跳!$C:$C,"&lt;=" &amp; $AH$2)+COUNTIFS(瞬跳!$B:$B,D104,瞬跳!$C:$C,"&gt;=" &amp; LEFT($AG$2,4)&amp; MID($AG$2,6,1) &amp; RIGHT($AG$2,3),瞬跳!$C:$C,"&lt;=" &amp; LEFT($AH$2,4)&amp; MID($AH$2,6,1) &amp; RIGHT($AH$2,3))</f>
        <v>0</v>
      </c>
      <c r="F104" s="907">
        <f>COUNTIFS(瞬跳!$B:$B,D104,瞬跳!$C:$C,"&gt;=" &amp; $AG$3,瞬跳!$C:$C,"&lt;=" &amp; $AH$3)+COUNTIFS(瞬跳!$B:$B,D104,瞬跳!$C:$C,"&gt;=" &amp; LEFT($AG$3,4)&amp; MID($AG$3,6,1) &amp; RIGHT($AG$3,3),瞬跳!$C:$C,"&lt;=" &amp; LEFT($AH$3,4)&amp; MID($AH$3,6,1) &amp; RIGHT($AH$3,3))</f>
        <v>0</v>
      </c>
      <c r="G104" s="964"/>
      <c r="H104" s="965"/>
      <c r="I104" s="966"/>
      <c r="J104" s="946" t="s">
        <v>552</v>
      </c>
      <c r="K104" s="906">
        <f>COUNTIFS(瞬跳!$B:$B,J104,瞬跳!$C:$C,"&gt;=" &amp; $AG$2,瞬跳!$C:$C,"&lt;=" &amp; $AH$2)+COUNTIFS(瞬跳!$B:$B,J104,瞬跳!$C:$C,"&gt;=" &amp; LEFT($AG$2,4)&amp; MID($AG$2,6,1) &amp; RIGHT($AG$2,3),瞬跳!$C:$C,"&lt;=" &amp; LEFT($AH$2,4)&amp; MID($AH$2,6,1) &amp; RIGHT($AH$2,3))</f>
        <v>0</v>
      </c>
      <c r="L104" s="907">
        <f>COUNTIFS(瞬跳!$B:$B,J104,瞬跳!$C:$C,"&gt;=" &amp; $AG$3,瞬跳!$C:$C,"&lt;=" &amp; $AH$3)+COUNTIFS(瞬跳!$B:$B,J104,瞬跳!$C:$C,"&gt;=" &amp; LEFT($AG$3,4)&amp; MID($AG$3,6,1) &amp; RIGHT($AG$3,3),瞬跳!$C:$C,"&lt;=" &amp; LEFT($AH$3,4)&amp; MID($AH$3,6,1) &amp; RIGHT($AH$3,3))</f>
        <v>0</v>
      </c>
      <c r="M104" s="946" t="s">
        <v>130</v>
      </c>
      <c r="N104" s="906">
        <f>COUNTIFS(瞬跳!$B:$B,M104,瞬跳!$C:$C,"&gt;=" &amp; $AG$2,瞬跳!$C:$C,"&lt;=" &amp; $AH$2)+COUNTIFS(瞬跳!$B:$B,M104,瞬跳!$C:$C,"&gt;=" &amp; LEFT($AG$2,4)&amp; MID($AG$2,6,1) &amp; RIGHT($AG$2,3),瞬跳!$C:$C,"&lt;=" &amp; LEFT($AH$2,4)&amp; MID($AH$2,6,1) &amp; RIGHT($AH$2,3))</f>
        <v>0</v>
      </c>
      <c r="O104" s="906">
        <f>COUNTIFS(瞬跳!$B:$B,N104,瞬跳!$C:$C,"&gt;=" &amp; $AG$2,瞬跳!$C:$C,"&lt;=" &amp; $AH$2)+COUNTIFS(瞬跳!$B:$B,N104,瞬跳!$C:$C,"&gt;=" &amp; LEFT($AG$2,4)&amp; MID($AG$2,6,1) &amp; RIGHT($AG$2,3),瞬跳!$C:$C,"&lt;=" &amp; LEFT($AH$2,4)&amp; MID($AH$2,6,1) &amp; RIGHT($AH$2,3))</f>
        <v>0</v>
      </c>
      <c r="P104" s="946" t="s">
        <v>1501</v>
      </c>
      <c r="Q104" s="906">
        <f>COUNTIFS(瞬跳!$B:$B,P104,瞬跳!$C:$C,"&gt;=" &amp; $AG$2,瞬跳!$C:$C,"&lt;=" &amp; $AH$2)+COUNTIFS(瞬跳!$B:$B,P104,瞬跳!$C:$C,"&gt;=" &amp; LEFT($AG$2,4)&amp; MID($AG$2,6,1) &amp; RIGHT($AG$2,3),瞬跳!$C:$C,"&lt;=" &amp; LEFT($AH$2,4)&amp; MID($AH$2,6,1) &amp; RIGHT($AH$2,3))</f>
        <v>0</v>
      </c>
      <c r="R104" s="907">
        <f>COUNTIFS(瞬跳!$B:$B,P104,瞬跳!$C:$C,"&gt;=" &amp; $AG$3,瞬跳!$C:$C,"&lt;=" &amp; $AH$3)+COUNTIFS(瞬跳!$B:$B,P104,瞬跳!$C:$C,"&gt;=" &amp; LEFT($AG$3,4)&amp; MID($AG$3,6,1) &amp; RIGHT($AG$3,3),瞬跳!$C:$C,"&lt;=" &amp; LEFT($AH$3,4)&amp; MID($AH$3,6,1) &amp; RIGHT($AH$3,3))</f>
        <v>0</v>
      </c>
      <c r="S104" s="946" t="s">
        <v>227</v>
      </c>
      <c r="T104" s="906">
        <f>COUNTIFS(瞬跳!$B:$B,S104,瞬跳!$C:$C,"&gt;=" &amp; $AG$2,瞬跳!$C:$C,"&lt;=" &amp; $AH$2)+COUNTIFS(瞬跳!$B:$B,S104,瞬跳!$C:$C,"&gt;=" &amp; LEFT($AG$2,4)&amp; MID($AG$2,6,1) &amp; RIGHT($AG$2,3),瞬跳!$C:$C,"&lt;=" &amp; LEFT($AH$2,4)&amp; MID($AH$2,6,1) &amp; RIGHT($AH$2,3))</f>
        <v>0</v>
      </c>
      <c r="U104" s="907">
        <f>COUNTIFS(瞬跳!$B:$B,S104,瞬跳!$C:$C,"&gt;=" &amp; $AG$3,瞬跳!$C:$C,"&lt;=" &amp; $AH$3)+COUNTIFS(瞬跳!$B:$B,S104,瞬跳!$C:$C,"&gt;=" &amp; LEFT($AG$3,4)&amp; MID($AG$3,6,1) &amp; RIGHT($AG$3,3),瞬跳!$C:$C,"&lt;=" &amp; LEFT($AH$3,4)&amp; MID($AH$3,6,1) &amp; RIGHT($AH$3,3))</f>
        <v>2</v>
      </c>
      <c r="V104" s="946"/>
      <c r="W104" s="906"/>
      <c r="X104" s="907"/>
      <c r="AC104" s="893"/>
    </row>
    <row r="105" spans="1:30" ht="20.100000000000001" customHeight="1">
      <c r="A105" s="963" t="s">
        <v>1323</v>
      </c>
      <c r="B105" s="906">
        <f>COUNTIFS(瞬跳!$B:$B,A105,瞬跳!$C:$C,"&gt;=" &amp; $AG$2,瞬跳!$C:$C,"&lt;=" &amp; $AH$2)+COUNTIFS(瞬跳!$B:$B,A105,瞬跳!$C:$C,"&gt;=" &amp; LEFT($AG$2,4)&amp; MID($AG$2,6,1) &amp; RIGHT($AG$2,3),瞬跳!$C:$C,"&lt;=" &amp; LEFT($AH$2,4)&amp; MID($AH$2,6,1) &amp; RIGHT($AH$2,3))</f>
        <v>0</v>
      </c>
      <c r="C105" s="907">
        <f>COUNTIFS(瞬跳!$B:$B,A105,瞬跳!$C:$C,"&gt;=" &amp; $AG$3,瞬跳!$C:$C,"&lt;=" &amp; $AH$3)+COUNTIFS(瞬跳!$B:$B,A105,瞬跳!$C:$C,"&gt;=" &amp; LEFT($AG$3,4)&amp; MID($AG$3,6,1) &amp; RIGHT($AG$3,3),瞬跳!$C:$C,"&lt;=" &amp; LEFT($AH$3,4)&amp; MID($AH$3,6,1) &amp; RIGHT($AH$3,3))</f>
        <v>0</v>
      </c>
      <c r="D105" s="963" t="s">
        <v>512</v>
      </c>
      <c r="E105" s="906">
        <f>COUNTIFS(瞬跳!$B:$B,D105,瞬跳!$C:$C,"&gt;=" &amp; $AG$2,瞬跳!$C:$C,"&lt;=" &amp; $AH$2)+COUNTIFS(瞬跳!$B:$B,D105,瞬跳!$C:$C,"&gt;=" &amp; LEFT($AG$2,4)&amp; MID($AG$2,6,1) &amp; RIGHT($AG$2,3),瞬跳!$C:$C,"&lt;=" &amp; LEFT($AH$2,4)&amp; MID($AH$2,6,1) &amp; RIGHT($AH$2,3))</f>
        <v>0</v>
      </c>
      <c r="F105" s="907">
        <f>COUNTIFS(瞬跳!$B:$B,D105,瞬跳!$C:$C,"&gt;=" &amp; $AG$3,瞬跳!$C:$C,"&lt;=" &amp; $AH$3)+COUNTIFS(瞬跳!$B:$B,D105,瞬跳!$C:$C,"&gt;=" &amp; LEFT($AG$3,4)&amp; MID($AG$3,6,1) &amp; RIGHT($AG$3,3),瞬跳!$C:$C,"&lt;=" &amp; LEFT($AH$3,4)&amp; MID($AH$3,6,1) &amp; RIGHT($AH$3,3))</f>
        <v>0</v>
      </c>
      <c r="G105" s="964"/>
      <c r="H105" s="965"/>
      <c r="I105" s="966"/>
      <c r="J105" s="946" t="s">
        <v>73</v>
      </c>
      <c r="K105" s="906">
        <f>COUNTIFS(瞬跳!$B:$B,J105,瞬跳!$C:$C,"&gt;=" &amp; $AG$2,瞬跳!$C:$C,"&lt;=" &amp; $AH$2)+COUNTIFS(瞬跳!$B:$B,J105,瞬跳!$C:$C,"&gt;=" &amp; LEFT($AG$2,4)&amp; MID($AG$2,6,1) &amp; RIGHT($AG$2,3),瞬跳!$C:$C,"&lt;=" &amp; LEFT($AH$2,4)&amp; MID($AH$2,6,1) &amp; RIGHT($AH$2,3))</f>
        <v>0</v>
      </c>
      <c r="L105" s="907">
        <f>COUNTIFS(瞬跳!$B:$B,J105,瞬跳!$C:$C,"&gt;=" &amp; $AG$3,瞬跳!$C:$C,"&lt;=" &amp; $AH$3)+COUNTIFS(瞬跳!$B:$B,J105,瞬跳!$C:$C,"&gt;=" &amp; LEFT($AG$3,4)&amp; MID($AG$3,6,1) &amp; RIGHT($AG$3,3),瞬跳!$C:$C,"&lt;=" &amp; LEFT($AH$3,4)&amp; MID($AH$3,6,1) &amp; RIGHT($AH$3,3))</f>
        <v>0</v>
      </c>
      <c r="M105" s="946" t="s">
        <v>131</v>
      </c>
      <c r="N105" s="906">
        <f>COUNTIFS(瞬跳!$B:$B,M105,瞬跳!$C:$C,"&gt;=" &amp; $AG$2,瞬跳!$C:$C,"&lt;=" &amp; $AH$2)+COUNTIFS(瞬跳!$B:$B,M105,瞬跳!$C:$C,"&gt;=" &amp; LEFT($AG$2,4)&amp; MID($AG$2,6,1) &amp; RIGHT($AG$2,3),瞬跳!$C:$C,"&lt;=" &amp; LEFT($AH$2,4)&amp; MID($AH$2,6,1) &amp; RIGHT($AH$2,3))</f>
        <v>0</v>
      </c>
      <c r="O105" s="906">
        <f>COUNTIFS(瞬跳!$B:$B,N105,瞬跳!$C:$C,"&gt;=" &amp; $AG$2,瞬跳!$C:$C,"&lt;=" &amp; $AH$2)+COUNTIFS(瞬跳!$B:$B,N105,瞬跳!$C:$C,"&gt;=" &amp; LEFT($AG$2,4)&amp; MID($AG$2,6,1) &amp; RIGHT($AG$2,3),瞬跳!$C:$C,"&lt;=" &amp; LEFT($AH$2,4)&amp; MID($AH$2,6,1) &amp; RIGHT($AH$2,3))</f>
        <v>0</v>
      </c>
      <c r="P105" s="946" t="s">
        <v>1502</v>
      </c>
      <c r="Q105" s="906">
        <f>COUNTIFS(瞬跳!$B:$B,P105,瞬跳!$C:$C,"&gt;=" &amp; $AG$2,瞬跳!$C:$C,"&lt;=" &amp; $AH$2)+COUNTIFS(瞬跳!$B:$B,P105,瞬跳!$C:$C,"&gt;=" &amp; LEFT($AG$2,4)&amp; MID($AG$2,6,1) &amp; RIGHT($AG$2,3),瞬跳!$C:$C,"&lt;=" &amp; LEFT($AH$2,4)&amp; MID($AH$2,6,1) &amp; RIGHT($AH$2,3))</f>
        <v>0</v>
      </c>
      <c r="R105" s="907">
        <f>COUNTIFS(瞬跳!$B:$B,P105,瞬跳!$C:$C,"&gt;=" &amp; $AG$3,瞬跳!$C:$C,"&lt;=" &amp; $AH$3)+COUNTIFS(瞬跳!$B:$B,P105,瞬跳!$C:$C,"&gt;=" &amp; LEFT($AG$3,4)&amp; MID($AG$3,6,1) &amp; RIGHT($AG$3,3),瞬跳!$C:$C,"&lt;=" &amp; LEFT($AH$3,4)&amp; MID($AH$3,6,1) &amp; RIGHT($AH$3,3))</f>
        <v>0</v>
      </c>
      <c r="S105" s="946" t="s">
        <v>228</v>
      </c>
      <c r="T105" s="906">
        <f>COUNTIFS(瞬跳!$B:$B,S105,瞬跳!$C:$C,"&gt;=" &amp; $AG$2,瞬跳!$C:$C,"&lt;=" &amp; $AH$2)+COUNTIFS(瞬跳!$B:$B,S105,瞬跳!$C:$C,"&gt;=" &amp; LEFT($AG$2,4)&amp; MID($AG$2,6,1) &amp; RIGHT($AG$2,3),瞬跳!$C:$C,"&lt;=" &amp; LEFT($AH$2,4)&amp; MID($AH$2,6,1) &amp; RIGHT($AH$2,3))</f>
        <v>0</v>
      </c>
      <c r="U105" s="907">
        <f>COUNTIFS(瞬跳!$B:$B,S105,瞬跳!$C:$C,"&gt;=" &amp; $AG$3,瞬跳!$C:$C,"&lt;=" &amp; $AH$3)+COUNTIFS(瞬跳!$B:$B,S105,瞬跳!$C:$C,"&gt;=" &amp; LEFT($AG$3,4)&amp; MID($AG$3,6,1) &amp; RIGHT($AG$3,3),瞬跳!$C:$C,"&lt;=" &amp; LEFT($AH$3,4)&amp; MID($AH$3,6,1) &amp; RIGHT($AH$3,3))</f>
        <v>1</v>
      </c>
      <c r="V105" s="946"/>
      <c r="W105" s="906"/>
      <c r="X105" s="907"/>
      <c r="AC105" s="893"/>
    </row>
    <row r="106" spans="1:30" ht="20.100000000000001" customHeight="1">
      <c r="A106" s="963" t="s">
        <v>1324</v>
      </c>
      <c r="B106" s="906">
        <f>COUNTIFS(瞬跳!$B:$B,A106,瞬跳!$C:$C,"&gt;=" &amp; $AG$2,瞬跳!$C:$C,"&lt;=" &amp; $AH$2)+COUNTIFS(瞬跳!$B:$B,A106,瞬跳!$C:$C,"&gt;=" &amp; LEFT($AG$2,4)&amp; MID($AG$2,6,1) &amp; RIGHT($AG$2,3),瞬跳!$C:$C,"&lt;=" &amp; LEFT($AH$2,4)&amp; MID($AH$2,6,1) &amp; RIGHT($AH$2,3))</f>
        <v>0</v>
      </c>
      <c r="C106" s="907">
        <f>COUNTIFS(瞬跳!$B:$B,A106,瞬跳!$C:$C,"&gt;=" &amp; $AG$3,瞬跳!$C:$C,"&lt;=" &amp; $AH$3)+COUNTIFS(瞬跳!$B:$B,A106,瞬跳!$C:$C,"&gt;=" &amp; LEFT($AG$3,4)&amp; MID($AG$3,6,1) &amp; RIGHT($AG$3,3),瞬跳!$C:$C,"&lt;=" &amp; LEFT($AH$3,4)&amp; MID($AH$3,6,1) &amp; RIGHT($AH$3,3))</f>
        <v>1</v>
      </c>
      <c r="D106" s="963" t="s">
        <v>513</v>
      </c>
      <c r="E106" s="906">
        <f>COUNTIFS(瞬跳!$B:$B,D106,瞬跳!$C:$C,"&gt;=" &amp; $AG$2,瞬跳!$C:$C,"&lt;=" &amp; $AH$2)+COUNTIFS(瞬跳!$B:$B,D106,瞬跳!$C:$C,"&gt;=" &amp; LEFT($AG$2,4)&amp; MID($AG$2,6,1) &amp; RIGHT($AG$2,3),瞬跳!$C:$C,"&lt;=" &amp; LEFT($AH$2,4)&amp; MID($AH$2,6,1) &amp; RIGHT($AH$2,3))</f>
        <v>0</v>
      </c>
      <c r="F106" s="907">
        <f>COUNTIFS(瞬跳!$B:$B,D106,瞬跳!$C:$C,"&gt;=" &amp; $AG$3,瞬跳!$C:$C,"&lt;=" &amp; $AH$3)+COUNTIFS(瞬跳!$B:$B,D106,瞬跳!$C:$C,"&gt;=" &amp; LEFT($AG$3,4)&amp; MID($AG$3,6,1) &amp; RIGHT($AG$3,3),瞬跳!$C:$C,"&lt;=" &amp; LEFT($AH$3,4)&amp; MID($AH$3,6,1) &amp; RIGHT($AH$3,3))</f>
        <v>0</v>
      </c>
      <c r="G106" s="964"/>
      <c r="H106" s="965"/>
      <c r="I106" s="966"/>
      <c r="J106" s="946" t="s">
        <v>74</v>
      </c>
      <c r="K106" s="906">
        <f>COUNTIFS(瞬跳!$B:$B,J106,瞬跳!$C:$C,"&gt;=" &amp; $AG$2,瞬跳!$C:$C,"&lt;=" &amp; $AH$2)+COUNTIFS(瞬跳!$B:$B,J106,瞬跳!$C:$C,"&gt;=" &amp; LEFT($AG$2,4)&amp; MID($AG$2,6,1) &amp; RIGHT($AG$2,3),瞬跳!$C:$C,"&lt;=" &amp; LEFT($AH$2,4)&amp; MID($AH$2,6,1) &amp; RIGHT($AH$2,3))</f>
        <v>0</v>
      </c>
      <c r="L106" s="907">
        <f>COUNTIFS(瞬跳!$B:$B,J106,瞬跳!$C:$C,"&gt;=" &amp; $AG$3,瞬跳!$C:$C,"&lt;=" &amp; $AH$3)+COUNTIFS(瞬跳!$B:$B,J106,瞬跳!$C:$C,"&gt;=" &amp; LEFT($AG$3,4)&amp; MID($AG$3,6,1) &amp; RIGHT($AG$3,3),瞬跳!$C:$C,"&lt;=" &amp; LEFT($AH$3,4)&amp; MID($AH$3,6,1) &amp; RIGHT($AH$3,3))</f>
        <v>0</v>
      </c>
      <c r="M106" s="946" t="s">
        <v>132</v>
      </c>
      <c r="N106" s="906">
        <f>COUNTIFS(瞬跳!$B:$B,M106,瞬跳!$C:$C,"&gt;=" &amp; $AG$2,瞬跳!$C:$C,"&lt;=" &amp; $AH$2)+COUNTIFS(瞬跳!$B:$B,M106,瞬跳!$C:$C,"&gt;=" &amp; LEFT($AG$2,4)&amp; MID($AG$2,6,1) &amp; RIGHT($AG$2,3),瞬跳!$C:$C,"&lt;=" &amp; LEFT($AH$2,4)&amp; MID($AH$2,6,1) &amp; RIGHT($AH$2,3))</f>
        <v>0</v>
      </c>
      <c r="O106" s="906">
        <f>COUNTIFS(瞬跳!$B:$B,N106,瞬跳!$C:$C,"&gt;=" &amp; $AG$2,瞬跳!$C:$C,"&lt;=" &amp; $AH$2)+COUNTIFS(瞬跳!$B:$B,N106,瞬跳!$C:$C,"&gt;=" &amp; LEFT($AG$2,4)&amp; MID($AG$2,6,1) &amp; RIGHT($AG$2,3),瞬跳!$C:$C,"&lt;=" &amp; LEFT($AH$2,4)&amp; MID($AH$2,6,1) &amp; RIGHT($AH$2,3))</f>
        <v>0</v>
      </c>
      <c r="P106" s="946" t="s">
        <v>1503</v>
      </c>
      <c r="Q106" s="906">
        <f>COUNTIFS(瞬跳!$B:$B,P106,瞬跳!$C:$C,"&gt;=" &amp; $AG$2,瞬跳!$C:$C,"&lt;=" &amp; $AH$2)+COUNTIFS(瞬跳!$B:$B,P106,瞬跳!$C:$C,"&gt;=" &amp; LEFT($AG$2,4)&amp; MID($AG$2,6,1) &amp; RIGHT($AG$2,3),瞬跳!$C:$C,"&lt;=" &amp; LEFT($AH$2,4)&amp; MID($AH$2,6,1) &amp; RIGHT($AH$2,3))</f>
        <v>0</v>
      </c>
      <c r="R106" s="907">
        <f>COUNTIFS(瞬跳!$B:$B,P106,瞬跳!$C:$C,"&gt;=" &amp; $AG$3,瞬跳!$C:$C,"&lt;=" &amp; $AH$3)+COUNTIFS(瞬跳!$B:$B,P106,瞬跳!$C:$C,"&gt;=" &amp; LEFT($AG$3,4)&amp; MID($AG$3,6,1) &amp; RIGHT($AG$3,3),瞬跳!$C:$C,"&lt;=" &amp; LEFT($AH$3,4)&amp; MID($AH$3,6,1) &amp; RIGHT($AH$3,3))</f>
        <v>0</v>
      </c>
      <c r="S106" s="946" t="s">
        <v>229</v>
      </c>
      <c r="T106" s="906">
        <f>COUNTIFS(瞬跳!$B:$B,S106,瞬跳!$C:$C,"&gt;=" &amp; $AG$2,瞬跳!$C:$C,"&lt;=" &amp; $AH$2)+COUNTIFS(瞬跳!$B:$B,S106,瞬跳!$C:$C,"&gt;=" &amp; LEFT($AG$2,4)&amp; MID($AG$2,6,1) &amp; RIGHT($AG$2,3),瞬跳!$C:$C,"&lt;=" &amp; LEFT($AH$2,4)&amp; MID($AH$2,6,1) &amp; RIGHT($AH$2,3))</f>
        <v>0</v>
      </c>
      <c r="U106" s="907">
        <f>COUNTIFS(瞬跳!$B:$B,S106,瞬跳!$C:$C,"&gt;=" &amp; $AG$3,瞬跳!$C:$C,"&lt;=" &amp; $AH$3)+COUNTIFS(瞬跳!$B:$B,S106,瞬跳!$C:$C,"&gt;=" &amp; LEFT($AG$3,4)&amp; MID($AG$3,6,1) &amp; RIGHT($AG$3,3),瞬跳!$C:$C,"&lt;=" &amp; LEFT($AH$3,4)&amp; MID($AH$3,6,1) &amp; RIGHT($AH$3,3))</f>
        <v>0</v>
      </c>
      <c r="V106" s="946"/>
      <c r="W106" s="906"/>
      <c r="X106" s="907"/>
      <c r="AC106" s="893"/>
    </row>
    <row r="107" spans="1:30" ht="20.100000000000001" customHeight="1">
      <c r="A107" s="963" t="s">
        <v>1325</v>
      </c>
      <c r="B107" s="906">
        <f>COUNTIFS(瞬跳!$B:$B,A107,瞬跳!$C:$C,"&gt;=" &amp; $AG$2,瞬跳!$C:$C,"&lt;=" &amp; $AH$2)+COUNTIFS(瞬跳!$B:$B,A107,瞬跳!$C:$C,"&gt;=" &amp; LEFT($AG$2,4)&amp; MID($AG$2,6,1) &amp; RIGHT($AG$2,3),瞬跳!$C:$C,"&lt;=" &amp; LEFT($AH$2,4)&amp; MID($AH$2,6,1) &amp; RIGHT($AH$2,3))</f>
        <v>0</v>
      </c>
      <c r="C107" s="907">
        <f>COUNTIFS(瞬跳!$B:$B,A107,瞬跳!$C:$C,"&gt;=" &amp; $AG$3,瞬跳!$C:$C,"&lt;=" &amp; $AH$3)+COUNTIFS(瞬跳!$B:$B,A107,瞬跳!$C:$C,"&gt;=" &amp; LEFT($AG$3,4)&amp; MID($AG$3,6,1) &amp; RIGHT($AG$3,3),瞬跳!$C:$C,"&lt;=" &amp; LEFT($AH$3,4)&amp; MID($AH$3,6,1) &amp; RIGHT($AH$3,3))</f>
        <v>0</v>
      </c>
      <c r="D107" s="963" t="s">
        <v>514</v>
      </c>
      <c r="E107" s="906">
        <f>COUNTIFS(瞬跳!$B:$B,D107,瞬跳!$C:$C,"&gt;=" &amp; $AG$2,瞬跳!$C:$C,"&lt;=" &amp; $AH$2)+COUNTIFS(瞬跳!$B:$B,D107,瞬跳!$C:$C,"&gt;=" &amp; LEFT($AG$2,4)&amp; MID($AG$2,6,1) &amp; RIGHT($AG$2,3),瞬跳!$C:$C,"&lt;=" &amp; LEFT($AH$2,4)&amp; MID($AH$2,6,1) &amp; RIGHT($AH$2,3))</f>
        <v>0</v>
      </c>
      <c r="F107" s="907">
        <f>COUNTIFS(瞬跳!$B:$B,D107,瞬跳!$C:$C,"&gt;=" &amp; $AG$3,瞬跳!$C:$C,"&lt;=" &amp; $AH$3)+COUNTIFS(瞬跳!$B:$B,D107,瞬跳!$C:$C,"&gt;=" &amp; LEFT($AG$3,4)&amp; MID($AG$3,6,1) &amp; RIGHT($AG$3,3),瞬跳!$C:$C,"&lt;=" &amp; LEFT($AH$3,4)&amp; MID($AH$3,6,1) &amp; RIGHT($AH$3,3))</f>
        <v>0</v>
      </c>
      <c r="G107" s="964"/>
      <c r="H107" s="965"/>
      <c r="I107" s="966"/>
      <c r="J107" s="964"/>
      <c r="K107" s="965"/>
      <c r="L107" s="966"/>
      <c r="M107" s="946" t="s">
        <v>133</v>
      </c>
      <c r="N107" s="906">
        <f>COUNTIFS(瞬跳!$B:$B,M107,瞬跳!$C:$C,"&gt;=" &amp; $AG$2,瞬跳!$C:$C,"&lt;=" &amp; $AH$2)+COUNTIFS(瞬跳!$B:$B,M107,瞬跳!$C:$C,"&gt;=" &amp; LEFT($AG$2,4)&amp; MID($AG$2,6,1) &amp; RIGHT($AG$2,3),瞬跳!$C:$C,"&lt;=" &amp; LEFT($AH$2,4)&amp; MID($AH$2,6,1) &amp; RIGHT($AH$2,3))</f>
        <v>0</v>
      </c>
      <c r="O107" s="906">
        <f>COUNTIFS(瞬跳!$B:$B,N107,瞬跳!$C:$C,"&gt;=" &amp; $AG$2,瞬跳!$C:$C,"&lt;=" &amp; $AH$2)+COUNTIFS(瞬跳!$B:$B,N107,瞬跳!$C:$C,"&gt;=" &amp; LEFT($AG$2,4)&amp; MID($AG$2,6,1) &amp; RIGHT($AG$2,3),瞬跳!$C:$C,"&lt;=" &amp; LEFT($AH$2,4)&amp; MID($AH$2,6,1) &amp; RIGHT($AH$2,3))</f>
        <v>0</v>
      </c>
      <c r="P107" s="946" t="s">
        <v>1504</v>
      </c>
      <c r="Q107" s="906">
        <f>COUNTIFS(瞬跳!$B:$B,P107,瞬跳!$C:$C,"&gt;=" &amp; $AG$2,瞬跳!$C:$C,"&lt;=" &amp; $AH$2)+COUNTIFS(瞬跳!$B:$B,P107,瞬跳!$C:$C,"&gt;=" &amp; LEFT($AG$2,4)&amp; MID($AG$2,6,1) &amp; RIGHT($AG$2,3),瞬跳!$C:$C,"&lt;=" &amp; LEFT($AH$2,4)&amp; MID($AH$2,6,1) &amp; RIGHT($AH$2,3))</f>
        <v>0</v>
      </c>
      <c r="R107" s="907">
        <f>COUNTIFS(瞬跳!$B:$B,P107,瞬跳!$C:$C,"&gt;=" &amp; $AG$3,瞬跳!$C:$C,"&lt;=" &amp; $AH$3)+COUNTIFS(瞬跳!$B:$B,P107,瞬跳!$C:$C,"&gt;=" &amp; LEFT($AG$3,4)&amp; MID($AG$3,6,1) &amp; RIGHT($AG$3,3),瞬跳!$C:$C,"&lt;=" &amp; LEFT($AH$3,4)&amp; MID($AH$3,6,1) &amp; RIGHT($AH$3,3))</f>
        <v>0</v>
      </c>
      <c r="S107" s="946" t="s">
        <v>230</v>
      </c>
      <c r="T107" s="906">
        <f>COUNTIFS(瞬跳!$B:$B,S107,瞬跳!$C:$C,"&gt;=" &amp; $AG$2,瞬跳!$C:$C,"&lt;=" &amp; $AH$2)+COUNTIFS(瞬跳!$B:$B,S107,瞬跳!$C:$C,"&gt;=" &amp; LEFT($AG$2,4)&amp; MID($AG$2,6,1) &amp; RIGHT($AG$2,3),瞬跳!$C:$C,"&lt;=" &amp; LEFT($AH$2,4)&amp; MID($AH$2,6,1) &amp; RIGHT($AH$2,3))</f>
        <v>0</v>
      </c>
      <c r="U107" s="907">
        <f>COUNTIFS(瞬跳!$B:$B,S107,瞬跳!$C:$C,"&gt;=" &amp; $AG$3,瞬跳!$C:$C,"&lt;=" &amp; $AH$3)+COUNTIFS(瞬跳!$B:$B,S107,瞬跳!$C:$C,"&gt;=" &amp; LEFT($AG$3,4)&amp; MID($AG$3,6,1) &amp; RIGHT($AG$3,3),瞬跳!$C:$C,"&lt;=" &amp; LEFT($AH$3,4)&amp; MID($AH$3,6,1) &amp; RIGHT($AH$3,3))</f>
        <v>1</v>
      </c>
      <c r="V107" s="946"/>
      <c r="W107" s="906"/>
      <c r="X107" s="907"/>
      <c r="AC107" s="893"/>
    </row>
    <row r="108" spans="1:30" ht="20.100000000000001" customHeight="1">
      <c r="A108" s="963" t="s">
        <v>739</v>
      </c>
      <c r="B108" s="906">
        <f>COUNTIFS(瞬跳!$B:$B,A108,瞬跳!$C:$C,"&gt;=" &amp; $AG$2,瞬跳!$C:$C,"&lt;=" &amp; $AH$2)+COUNTIFS(瞬跳!$B:$B,A108,瞬跳!$C:$C,"&gt;=" &amp; LEFT($AG$2,4)&amp; MID($AG$2,6,1) &amp; RIGHT($AG$2,3),瞬跳!$C:$C,"&lt;=" &amp; LEFT($AH$2,4)&amp; MID($AH$2,6,1) &amp; RIGHT($AH$2,3))</f>
        <v>0</v>
      </c>
      <c r="C108" s="907">
        <f>COUNTIFS(瞬跳!$B:$B,A108,瞬跳!$C:$C,"&gt;=" &amp; $AG$3,瞬跳!$C:$C,"&lt;=" &amp; $AH$3)+COUNTIFS(瞬跳!$B:$B,A108,瞬跳!$C:$C,"&gt;=" &amp; LEFT($AG$3,4)&amp; MID($AG$3,6,1) &amp; RIGHT($AG$3,3),瞬跳!$C:$C,"&lt;=" &amp; LEFT($AH$3,4)&amp; MID($AH$3,6,1) &amp; RIGHT($AH$3,3))</f>
        <v>0</v>
      </c>
      <c r="D108" s="963" t="s">
        <v>515</v>
      </c>
      <c r="E108" s="906">
        <f>COUNTIFS(瞬跳!$B:$B,D108,瞬跳!$C:$C,"&gt;=" &amp; $AG$2,瞬跳!$C:$C,"&lt;=" &amp; $AH$2)+COUNTIFS(瞬跳!$B:$B,D108,瞬跳!$C:$C,"&gt;=" &amp; LEFT($AG$2,4)&amp; MID($AG$2,6,1) &amp; RIGHT($AG$2,3),瞬跳!$C:$C,"&lt;=" &amp; LEFT($AH$2,4)&amp; MID($AH$2,6,1) &amp; RIGHT($AH$2,3))</f>
        <v>0</v>
      </c>
      <c r="F108" s="907">
        <f>COUNTIFS(瞬跳!$B:$B,D108,瞬跳!$C:$C,"&gt;=" &amp; $AG$3,瞬跳!$C:$C,"&lt;=" &amp; $AH$3)+COUNTIFS(瞬跳!$B:$B,D108,瞬跳!$C:$C,"&gt;=" &amp; LEFT($AG$3,4)&amp; MID($AG$3,6,1) &amp; RIGHT($AG$3,3),瞬跳!$C:$C,"&lt;=" &amp; LEFT($AH$3,4)&amp; MID($AH$3,6,1) &amp; RIGHT($AH$3,3))</f>
        <v>0</v>
      </c>
      <c r="G108" s="964"/>
      <c r="H108" s="965"/>
      <c r="I108" s="966"/>
      <c r="J108" s="964"/>
      <c r="K108" s="965"/>
      <c r="L108" s="966"/>
      <c r="M108" s="946" t="s">
        <v>134</v>
      </c>
      <c r="N108" s="906">
        <f>COUNTIFS(瞬跳!$B:$B,M108,瞬跳!$C:$C,"&gt;=" &amp; $AG$2,瞬跳!$C:$C,"&lt;=" &amp; $AH$2)+COUNTIFS(瞬跳!$B:$B,M108,瞬跳!$C:$C,"&gt;=" &amp; LEFT($AG$2,4)&amp; MID($AG$2,6,1) &amp; RIGHT($AG$2,3),瞬跳!$C:$C,"&lt;=" &amp; LEFT($AH$2,4)&amp; MID($AH$2,6,1) &amp; RIGHT($AH$2,3))</f>
        <v>0</v>
      </c>
      <c r="O108" s="906">
        <f>COUNTIFS(瞬跳!$B:$B,N108,瞬跳!$C:$C,"&gt;=" &amp; $AG$2,瞬跳!$C:$C,"&lt;=" &amp; $AH$2)+COUNTIFS(瞬跳!$B:$B,N108,瞬跳!$C:$C,"&gt;=" &amp; LEFT($AG$2,4)&amp; MID($AG$2,6,1) &amp; RIGHT($AG$2,3),瞬跳!$C:$C,"&lt;=" &amp; LEFT($AH$2,4)&amp; MID($AH$2,6,1) &amp; RIGHT($AH$2,3))</f>
        <v>0</v>
      </c>
      <c r="P108" s="946" t="s">
        <v>1505</v>
      </c>
      <c r="Q108" s="906">
        <f>COUNTIFS(瞬跳!$B:$B,P108,瞬跳!$C:$C,"&gt;=" &amp; $AG$2,瞬跳!$C:$C,"&lt;=" &amp; $AH$2)+COUNTIFS(瞬跳!$B:$B,P108,瞬跳!$C:$C,"&gt;=" &amp; LEFT($AG$2,4)&amp; MID($AG$2,6,1) &amp; RIGHT($AG$2,3),瞬跳!$C:$C,"&lt;=" &amp; LEFT($AH$2,4)&amp; MID($AH$2,6,1) &amp; RIGHT($AH$2,3))</f>
        <v>0</v>
      </c>
      <c r="R108" s="907">
        <f>COUNTIFS(瞬跳!$B:$B,P108,瞬跳!$C:$C,"&gt;=" &amp; $AG$3,瞬跳!$C:$C,"&lt;=" &amp; $AH$3)+COUNTIFS(瞬跳!$B:$B,P108,瞬跳!$C:$C,"&gt;=" &amp; LEFT($AG$3,4)&amp; MID($AG$3,6,1) &amp; RIGHT($AG$3,3),瞬跳!$C:$C,"&lt;=" &amp; LEFT($AH$3,4)&amp; MID($AH$3,6,1) &amp; RIGHT($AH$3,3))</f>
        <v>0</v>
      </c>
      <c r="S108" s="946" t="s">
        <v>231</v>
      </c>
      <c r="T108" s="906">
        <f>COUNTIFS(瞬跳!$B:$B,S108,瞬跳!$C:$C,"&gt;=" &amp; $AG$2,瞬跳!$C:$C,"&lt;=" &amp; $AH$2)+COUNTIFS(瞬跳!$B:$B,S108,瞬跳!$C:$C,"&gt;=" &amp; LEFT($AG$2,4)&amp; MID($AG$2,6,1) &amp; RIGHT($AG$2,3),瞬跳!$C:$C,"&lt;=" &amp; LEFT($AH$2,4)&amp; MID($AH$2,6,1) &amp; RIGHT($AH$2,3))</f>
        <v>0</v>
      </c>
      <c r="U108" s="907">
        <f>COUNTIFS(瞬跳!$B:$B,S108,瞬跳!$C:$C,"&gt;=" &amp; $AG$3,瞬跳!$C:$C,"&lt;=" &amp; $AH$3)+COUNTIFS(瞬跳!$B:$B,S108,瞬跳!$C:$C,"&gt;=" &amp; LEFT($AG$3,4)&amp; MID($AG$3,6,1) &amp; RIGHT($AG$3,3),瞬跳!$C:$C,"&lt;=" &amp; LEFT($AH$3,4)&amp; MID($AH$3,6,1) &amp; RIGHT($AH$3,3))</f>
        <v>1</v>
      </c>
      <c r="V108" s="946"/>
      <c r="W108" s="906"/>
      <c r="X108" s="907"/>
      <c r="AC108" s="893"/>
    </row>
    <row r="109" spans="1:30" ht="20.100000000000001" customHeight="1">
      <c r="A109" s="963" t="s">
        <v>740</v>
      </c>
      <c r="B109" s="906">
        <f>COUNTIFS(瞬跳!$B:$B,A109,瞬跳!$C:$C,"&gt;=" &amp; $AG$2,瞬跳!$C:$C,"&lt;=" &amp; $AH$2)+COUNTIFS(瞬跳!$B:$B,A109,瞬跳!$C:$C,"&gt;=" &amp; LEFT($AG$2,4)&amp; MID($AG$2,6,1) &amp; RIGHT($AG$2,3),瞬跳!$C:$C,"&lt;=" &amp; LEFT($AH$2,4)&amp; MID($AH$2,6,1) &amp; RIGHT($AH$2,3))</f>
        <v>1</v>
      </c>
      <c r="C109" s="907">
        <f>COUNTIFS(瞬跳!$B:$B,A109,瞬跳!$C:$C,"&gt;=" &amp; $AG$3,瞬跳!$C:$C,"&lt;=" &amp; $AH$3)+COUNTIFS(瞬跳!$B:$B,A109,瞬跳!$C:$C,"&gt;=" &amp; LEFT($AG$3,4)&amp; MID($AG$3,6,1) &amp; RIGHT($AG$3,3),瞬跳!$C:$C,"&lt;=" &amp; LEFT($AH$3,4)&amp; MID($AH$3,6,1) &amp; RIGHT($AH$3,3))</f>
        <v>1</v>
      </c>
      <c r="D109" s="963" t="s">
        <v>1233</v>
      </c>
      <c r="E109" s="906">
        <f>COUNTIFS(瞬跳!$B:$B,D109,瞬跳!$C:$C,"&gt;=" &amp; $AG$2,瞬跳!$C:$C,"&lt;=" &amp; $AH$2)+COUNTIFS(瞬跳!$B:$B,D109,瞬跳!$C:$C,"&gt;=" &amp; LEFT($AG$2,4)&amp; MID($AG$2,6,1) &amp; RIGHT($AG$2,3),瞬跳!$C:$C,"&lt;=" &amp; LEFT($AH$2,4)&amp; MID($AH$2,6,1) &amp; RIGHT($AH$2,3))</f>
        <v>0</v>
      </c>
      <c r="F109" s="907">
        <f>COUNTIFS(瞬跳!$B:$B,D109,瞬跳!$C:$C,"&gt;=" &amp; $AG$3,瞬跳!$C:$C,"&lt;=" &amp; $AH$3)+COUNTIFS(瞬跳!$B:$B,D109,瞬跳!$C:$C,"&gt;=" &amp; LEFT($AG$3,4)&amp; MID($AG$3,6,1) &amp; RIGHT($AG$3,3),瞬跳!$C:$C,"&lt;=" &amp; LEFT($AH$3,4)&amp; MID($AH$3,6,1) &amp; RIGHT($AH$3,3))</f>
        <v>0</v>
      </c>
      <c r="G109" s="964"/>
      <c r="H109" s="965"/>
      <c r="I109" s="966"/>
      <c r="J109" s="964"/>
      <c r="K109" s="965"/>
      <c r="L109" s="966"/>
      <c r="M109" s="946" t="s">
        <v>135</v>
      </c>
      <c r="N109" s="906">
        <f>COUNTIFS(瞬跳!$B:$B,M109,瞬跳!$C:$C,"&gt;=" &amp; $AG$2,瞬跳!$C:$C,"&lt;=" &amp; $AH$2)+COUNTIFS(瞬跳!$B:$B,M109,瞬跳!$C:$C,"&gt;=" &amp; LEFT($AG$2,4)&amp; MID($AG$2,6,1) &amp; RIGHT($AG$2,3),瞬跳!$C:$C,"&lt;=" &amp; LEFT($AH$2,4)&amp; MID($AH$2,6,1) &amp; RIGHT($AH$2,3))</f>
        <v>0</v>
      </c>
      <c r="O109" s="906">
        <f>COUNTIFS(瞬跳!$B:$B,N109,瞬跳!$C:$C,"&gt;=" &amp; $AG$2,瞬跳!$C:$C,"&lt;=" &amp; $AH$2)+COUNTIFS(瞬跳!$B:$B,N109,瞬跳!$C:$C,"&gt;=" &amp; LEFT($AG$2,4)&amp; MID($AG$2,6,1) &amp; RIGHT($AG$2,3),瞬跳!$C:$C,"&lt;=" &amp; LEFT($AH$2,4)&amp; MID($AH$2,6,1) &amp; RIGHT($AH$2,3))</f>
        <v>0</v>
      </c>
      <c r="P109" s="946" t="s">
        <v>1506</v>
      </c>
      <c r="Q109" s="906">
        <f>COUNTIFS(瞬跳!$B:$B,P109,瞬跳!$C:$C,"&gt;=" &amp; $AG$2,瞬跳!$C:$C,"&lt;=" &amp; $AH$2)+COUNTIFS(瞬跳!$B:$B,P109,瞬跳!$C:$C,"&gt;=" &amp; LEFT($AG$2,4)&amp; MID($AG$2,6,1) &amp; RIGHT($AG$2,3),瞬跳!$C:$C,"&lt;=" &amp; LEFT($AH$2,4)&amp; MID($AH$2,6,1) &amp; RIGHT($AH$2,3))</f>
        <v>0</v>
      </c>
      <c r="R109" s="907">
        <f>COUNTIFS(瞬跳!$B:$B,P109,瞬跳!$C:$C,"&gt;=" &amp; $AG$3,瞬跳!$C:$C,"&lt;=" &amp; $AH$3)+COUNTIFS(瞬跳!$B:$B,P109,瞬跳!$C:$C,"&gt;=" &amp; LEFT($AG$3,4)&amp; MID($AG$3,6,1) &amp; RIGHT($AG$3,3),瞬跳!$C:$C,"&lt;=" &amp; LEFT($AH$3,4)&amp; MID($AH$3,6,1) &amp; RIGHT($AH$3,3))</f>
        <v>1</v>
      </c>
      <c r="S109" s="946" t="s">
        <v>232</v>
      </c>
      <c r="T109" s="906">
        <f>COUNTIFS(瞬跳!$B:$B,S109,瞬跳!$C:$C,"&gt;=" &amp; $AG$2,瞬跳!$C:$C,"&lt;=" &amp; $AH$2)+COUNTIFS(瞬跳!$B:$B,S109,瞬跳!$C:$C,"&gt;=" &amp; LEFT($AG$2,4)&amp; MID($AG$2,6,1) &amp; RIGHT($AG$2,3),瞬跳!$C:$C,"&lt;=" &amp; LEFT($AH$2,4)&amp; MID($AH$2,6,1) &amp; RIGHT($AH$2,3))</f>
        <v>0</v>
      </c>
      <c r="U109" s="907">
        <f>COUNTIFS(瞬跳!$B:$B,S109,瞬跳!$C:$C,"&gt;=" &amp; $AG$3,瞬跳!$C:$C,"&lt;=" &amp; $AH$3)+COUNTIFS(瞬跳!$B:$B,S109,瞬跳!$C:$C,"&gt;=" &amp; LEFT($AG$3,4)&amp; MID($AG$3,6,1) &amp; RIGHT($AG$3,3),瞬跳!$C:$C,"&lt;=" &amp; LEFT($AH$3,4)&amp; MID($AH$3,6,1) &amp; RIGHT($AH$3,3))</f>
        <v>0</v>
      </c>
      <c r="V109" s="946"/>
      <c r="W109" s="906"/>
      <c r="X109" s="907"/>
      <c r="AC109" s="893"/>
    </row>
    <row r="110" spans="1:30" ht="20.100000000000001" customHeight="1">
      <c r="A110" s="963" t="s">
        <v>741</v>
      </c>
      <c r="B110" s="906">
        <f>COUNTIFS(瞬跳!$B:$B,A110,瞬跳!$C:$C,"&gt;=" &amp; $AG$2,瞬跳!$C:$C,"&lt;=" &amp; $AH$2)+COUNTIFS(瞬跳!$B:$B,A110,瞬跳!$C:$C,"&gt;=" &amp; LEFT($AG$2,4)&amp; MID($AG$2,6,1) &amp; RIGHT($AG$2,3),瞬跳!$C:$C,"&lt;=" &amp; LEFT($AH$2,4)&amp; MID($AH$2,6,1) &amp; RIGHT($AH$2,3))</f>
        <v>0</v>
      </c>
      <c r="C110" s="907">
        <f>COUNTIFS(瞬跳!$B:$B,A110,瞬跳!$C:$C,"&gt;=" &amp; $AG$3,瞬跳!$C:$C,"&lt;=" &amp; $AH$3)+COUNTIFS(瞬跳!$B:$B,A110,瞬跳!$C:$C,"&gt;=" &amp; LEFT($AG$3,4)&amp; MID($AG$3,6,1) &amp; RIGHT($AG$3,3),瞬跳!$C:$C,"&lt;=" &amp; LEFT($AH$3,4)&amp; MID($AH$3,6,1) &amp; RIGHT($AH$3,3))</f>
        <v>0</v>
      </c>
      <c r="D110" s="963" t="s">
        <v>1234</v>
      </c>
      <c r="E110" s="906">
        <f>COUNTIFS(瞬跳!$B:$B,D110,瞬跳!$C:$C,"&gt;=" &amp; $AG$2,瞬跳!$C:$C,"&lt;=" &amp; $AH$2)+COUNTIFS(瞬跳!$B:$B,D110,瞬跳!$C:$C,"&gt;=" &amp; LEFT($AG$2,4)&amp; MID($AG$2,6,1) &amp; RIGHT($AG$2,3),瞬跳!$C:$C,"&lt;=" &amp; LEFT($AH$2,4)&amp; MID($AH$2,6,1) &amp; RIGHT($AH$2,3))</f>
        <v>0</v>
      </c>
      <c r="F110" s="907">
        <f>COUNTIFS(瞬跳!$B:$B,D110,瞬跳!$C:$C,"&gt;=" &amp; $AG$3,瞬跳!$C:$C,"&lt;=" &amp; $AH$3)+COUNTIFS(瞬跳!$B:$B,D110,瞬跳!$C:$C,"&gt;=" &amp; LEFT($AG$3,4)&amp; MID($AG$3,6,1) &amp; RIGHT($AG$3,3),瞬跳!$C:$C,"&lt;=" &amp; LEFT($AH$3,4)&amp; MID($AH$3,6,1) &amp; RIGHT($AH$3,3))</f>
        <v>0</v>
      </c>
      <c r="G110" s="964"/>
      <c r="H110" s="965"/>
      <c r="I110" s="966"/>
      <c r="J110" s="964"/>
      <c r="K110" s="965"/>
      <c r="L110" s="966"/>
      <c r="M110" s="946" t="s">
        <v>136</v>
      </c>
      <c r="N110" s="906">
        <f>COUNTIFS(瞬跳!$B:$B,M110,瞬跳!$C:$C,"&gt;=" &amp; $AG$2,瞬跳!$C:$C,"&lt;=" &amp; $AH$2)+COUNTIFS(瞬跳!$B:$B,M110,瞬跳!$C:$C,"&gt;=" &amp; LEFT($AG$2,4)&amp; MID($AG$2,6,1) &amp; RIGHT($AG$2,3),瞬跳!$C:$C,"&lt;=" &amp; LEFT($AH$2,4)&amp; MID($AH$2,6,1) &amp; RIGHT($AH$2,3))</f>
        <v>0</v>
      </c>
      <c r="O110" s="906">
        <f>COUNTIFS(瞬跳!$B:$B,N110,瞬跳!$C:$C,"&gt;=" &amp; $AG$2,瞬跳!$C:$C,"&lt;=" &amp; $AH$2)+COUNTIFS(瞬跳!$B:$B,N110,瞬跳!$C:$C,"&gt;=" &amp; LEFT($AG$2,4)&amp; MID($AG$2,6,1) &amp; RIGHT($AG$2,3),瞬跳!$C:$C,"&lt;=" &amp; LEFT($AH$2,4)&amp; MID($AH$2,6,1) &amp; RIGHT($AH$2,3))</f>
        <v>0</v>
      </c>
      <c r="P110" s="964"/>
      <c r="Q110" s="965"/>
      <c r="R110" s="966"/>
      <c r="S110" s="946" t="s">
        <v>233</v>
      </c>
      <c r="T110" s="906">
        <f>COUNTIFS(瞬跳!$B:$B,S110,瞬跳!$C:$C,"&gt;=" &amp; $AG$2,瞬跳!$C:$C,"&lt;=" &amp; $AH$2)+COUNTIFS(瞬跳!$B:$B,S110,瞬跳!$C:$C,"&gt;=" &amp; LEFT($AG$2,4)&amp; MID($AG$2,6,1) &amp; RIGHT($AG$2,3),瞬跳!$C:$C,"&lt;=" &amp; LEFT($AH$2,4)&amp; MID($AH$2,6,1) &amp; RIGHT($AH$2,3))</f>
        <v>0</v>
      </c>
      <c r="U110" s="907">
        <f>COUNTIFS(瞬跳!$B:$B,S110,瞬跳!$C:$C,"&gt;=" &amp; $AG$3,瞬跳!$C:$C,"&lt;=" &amp; $AH$3)+COUNTIFS(瞬跳!$B:$B,S110,瞬跳!$C:$C,"&gt;=" &amp; LEFT($AG$3,4)&amp; MID($AG$3,6,1) &amp; RIGHT($AG$3,3),瞬跳!$C:$C,"&lt;=" &amp; LEFT($AH$3,4)&amp; MID($AH$3,6,1) &amp; RIGHT($AH$3,3))</f>
        <v>1</v>
      </c>
      <c r="V110" s="946"/>
      <c r="W110" s="906"/>
      <c r="X110" s="907"/>
      <c r="AC110" s="893"/>
    </row>
    <row r="111" spans="1:30" ht="20.100000000000001" customHeight="1">
      <c r="A111" s="967"/>
      <c r="B111" s="906"/>
      <c r="C111" s="907"/>
      <c r="D111" s="967"/>
      <c r="E111" s="906"/>
      <c r="F111" s="907"/>
      <c r="G111" s="964"/>
      <c r="H111" s="965"/>
      <c r="I111" s="966"/>
      <c r="J111" s="964"/>
      <c r="K111" s="965"/>
      <c r="L111" s="966"/>
      <c r="M111" s="964"/>
      <c r="N111" s="965"/>
      <c r="O111" s="966"/>
      <c r="P111" s="964"/>
      <c r="Q111" s="965"/>
      <c r="R111" s="966"/>
      <c r="S111" s="964"/>
      <c r="T111" s="965"/>
      <c r="U111" s="966"/>
      <c r="V111" s="964"/>
      <c r="W111" s="965"/>
      <c r="X111" s="966"/>
      <c r="AC111" s="893"/>
    </row>
    <row r="112" spans="1:30" ht="20.100000000000001" customHeight="1">
      <c r="A112" s="967"/>
      <c r="B112" s="906"/>
      <c r="C112" s="907"/>
      <c r="D112" s="967"/>
      <c r="E112" s="906"/>
      <c r="F112" s="907"/>
      <c r="G112" s="964"/>
      <c r="H112" s="965"/>
      <c r="I112" s="966"/>
      <c r="J112" s="964"/>
      <c r="K112" s="965"/>
      <c r="L112" s="966"/>
      <c r="M112" s="964"/>
      <c r="N112" s="965"/>
      <c r="O112" s="966"/>
      <c r="P112" s="964"/>
      <c r="Q112" s="965"/>
      <c r="R112" s="966"/>
      <c r="S112" s="964"/>
      <c r="T112" s="965"/>
      <c r="U112" s="966"/>
      <c r="V112" s="964"/>
      <c r="W112" s="965"/>
      <c r="X112" s="966"/>
      <c r="AC112" s="893"/>
    </row>
    <row r="113" spans="1:29" ht="20.100000000000001" customHeight="1">
      <c r="A113" s="967"/>
      <c r="B113" s="906"/>
      <c r="C113" s="907"/>
      <c r="D113" s="967"/>
      <c r="E113" s="906"/>
      <c r="F113" s="907"/>
      <c r="G113" s="964"/>
      <c r="H113" s="965"/>
      <c r="I113" s="966"/>
      <c r="J113" s="964"/>
      <c r="K113" s="965"/>
      <c r="L113" s="966"/>
      <c r="M113" s="964"/>
      <c r="N113" s="965"/>
      <c r="O113" s="966"/>
      <c r="P113" s="964"/>
      <c r="Q113" s="965"/>
      <c r="R113" s="966"/>
      <c r="S113" s="964"/>
      <c r="T113" s="965"/>
      <c r="U113" s="966"/>
      <c r="V113" s="964"/>
      <c r="W113" s="965"/>
      <c r="X113" s="966"/>
      <c r="AC113" s="893"/>
    </row>
    <row r="114" spans="1:29" ht="20.100000000000001" customHeight="1" thickBot="1">
      <c r="A114" s="916" t="s">
        <v>153</v>
      </c>
      <c r="B114" s="917">
        <f>SUM(B91:B113)</f>
        <v>6</v>
      </c>
      <c r="C114" s="917">
        <f>SUM(C91:C113)</f>
        <v>11</v>
      </c>
      <c r="D114" s="916" t="s">
        <v>153</v>
      </c>
      <c r="E114" s="917">
        <f>SUM(E91:E113)</f>
        <v>0</v>
      </c>
      <c r="F114" s="917">
        <f>SUM(F91:F113)</f>
        <v>1</v>
      </c>
      <c r="G114" s="916" t="s">
        <v>153</v>
      </c>
      <c r="H114" s="917">
        <f>SUM(H91:H113)</f>
        <v>0</v>
      </c>
      <c r="I114" s="918">
        <f>SUM(I91:I113)</f>
        <v>0</v>
      </c>
      <c r="J114" s="916" t="s">
        <v>153</v>
      </c>
      <c r="K114" s="917">
        <f>SUM(K91:K113)</f>
        <v>0</v>
      </c>
      <c r="L114" s="918">
        <f>SUM(L91:L113)</f>
        <v>0</v>
      </c>
      <c r="M114" s="916" t="s">
        <v>153</v>
      </c>
      <c r="N114" s="917">
        <f>SUM(N91:N113)</f>
        <v>1</v>
      </c>
      <c r="O114" s="918">
        <f>SUM(O91:O113)</f>
        <v>0</v>
      </c>
      <c r="P114" s="916" t="s">
        <v>153</v>
      </c>
      <c r="Q114" s="917">
        <f>SUM(Q91:Q113)</f>
        <v>2</v>
      </c>
      <c r="R114" s="918">
        <f>SUM(R91:R113)</f>
        <v>8</v>
      </c>
      <c r="S114" s="916" t="s">
        <v>153</v>
      </c>
      <c r="T114" s="917">
        <f>SUM(T91:T113)</f>
        <v>4</v>
      </c>
      <c r="U114" s="918">
        <f>SUM(U91:U113)</f>
        <v>21</v>
      </c>
      <c r="V114" s="916" t="s">
        <v>153</v>
      </c>
      <c r="W114" s="917">
        <f>SUM(W91:W113)</f>
        <v>0</v>
      </c>
      <c r="X114" s="918">
        <f>SUM(X91:X113)</f>
        <v>3</v>
      </c>
    </row>
    <row r="115" spans="1:29" ht="20.25" thickTop="1"/>
    <row r="133" ht="15.75" customHeight="1"/>
  </sheetData>
  <phoneticPr fontId="6" type="noConversion"/>
  <pageMargins left="0.7" right="0.7" top="0.75" bottom="0.75" header="0.3" footer="0.3"/>
  <pageSetup paperSize="8" scale="62" orientation="portrait" r:id="rId2"/>
  <rowBreaks count="2" manualBreakCount="2">
    <brk id="63" max="16383" man="1"/>
    <brk id="114" max="16383" man="1"/>
  </rowBreaks>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6E709-A80C-49CF-ACEA-CF6DFC0AFDD2}">
  <sheetPr codeName="工作表7">
    <tabColor rgb="FFFFC000"/>
  </sheetPr>
  <dimension ref="A1:AH133"/>
  <sheetViews>
    <sheetView view="pageBreakPreview" topLeftCell="D76" zoomScale="70" zoomScaleNormal="100" zoomScaleSheetLayoutView="70" workbookViewId="0">
      <selection sqref="A1:Y2"/>
    </sheetView>
  </sheetViews>
  <sheetFormatPr defaultRowHeight="19.5"/>
  <cols>
    <col min="1" max="1" width="8.5" style="892" customWidth="1"/>
    <col min="2" max="3" width="6.25" style="892" customWidth="1"/>
    <col min="4" max="4" width="8.5" style="892" customWidth="1"/>
    <col min="5" max="6" width="6.25" style="892" customWidth="1"/>
    <col min="7" max="7" width="8.5" style="892" customWidth="1"/>
    <col min="8" max="9" width="6.25" style="892" customWidth="1"/>
    <col min="10" max="10" width="8.5" style="892" customWidth="1"/>
    <col min="11" max="12" width="6.25" style="892" customWidth="1"/>
    <col min="13" max="13" width="8.5" style="892" customWidth="1"/>
    <col min="14" max="15" width="6.25" style="892" customWidth="1"/>
    <col min="16" max="16" width="8.5" style="892" customWidth="1"/>
    <col min="17" max="18" width="6.25" style="892" customWidth="1"/>
    <col min="19" max="19" width="8.5" style="892" customWidth="1"/>
    <col min="20" max="21" width="6.25" style="892" customWidth="1"/>
    <col min="22" max="22" width="8.5" style="892" customWidth="1"/>
    <col min="23" max="24" width="6.25" style="892" customWidth="1"/>
    <col min="25" max="25" width="8.5" style="892" customWidth="1"/>
    <col min="26" max="27" width="6.25" style="892" customWidth="1"/>
    <col min="28" max="28" width="8.5" style="892" customWidth="1"/>
    <col min="29" max="30" width="6.25" style="892" customWidth="1"/>
    <col min="31" max="31" width="8.875" style="892"/>
    <col min="32" max="32" width="13" style="892" bestFit="1" customWidth="1"/>
    <col min="33" max="34" width="12.625" style="892" bestFit="1" customWidth="1"/>
    <col min="35" max="256" width="8.875" style="892"/>
    <col min="257" max="257" width="6.375" style="892" customWidth="1"/>
    <col min="258" max="259" width="4.5" style="892" customWidth="1"/>
    <col min="260" max="260" width="6.375" style="892" customWidth="1"/>
    <col min="261" max="262" width="4.5" style="892" customWidth="1"/>
    <col min="263" max="263" width="6.375" style="892" customWidth="1"/>
    <col min="264" max="265" width="4.5" style="892" customWidth="1"/>
    <col min="266" max="266" width="6.375" style="892" customWidth="1"/>
    <col min="267" max="268" width="4.5" style="892" customWidth="1"/>
    <col min="269" max="269" width="6.375" style="892" customWidth="1"/>
    <col min="270" max="271" width="4.5" style="892" customWidth="1"/>
    <col min="272" max="272" width="6.375" style="892" customWidth="1"/>
    <col min="273" max="274" width="4.5" style="892" customWidth="1"/>
    <col min="275" max="275" width="6.375" style="892" customWidth="1"/>
    <col min="276" max="277" width="4.5" style="892" customWidth="1"/>
    <col min="278" max="278" width="6.375" style="892" customWidth="1"/>
    <col min="279" max="280" width="4.5" style="892" customWidth="1"/>
    <col min="281" max="281" width="6.375" style="892" customWidth="1"/>
    <col min="282" max="283" width="4.5" style="892" customWidth="1"/>
    <col min="284" max="284" width="6.375" style="892" customWidth="1"/>
    <col min="285" max="285" width="6.375" style="892" bestFit="1" customWidth="1"/>
    <col min="286" max="286" width="4.5" style="892" customWidth="1"/>
    <col min="287" max="512" width="8.875" style="892"/>
    <col min="513" max="513" width="6.375" style="892" customWidth="1"/>
    <col min="514" max="515" width="4.5" style="892" customWidth="1"/>
    <col min="516" max="516" width="6.375" style="892" customWidth="1"/>
    <col min="517" max="518" width="4.5" style="892" customWidth="1"/>
    <col min="519" max="519" width="6.375" style="892" customWidth="1"/>
    <col min="520" max="521" width="4.5" style="892" customWidth="1"/>
    <col min="522" max="522" width="6.375" style="892" customWidth="1"/>
    <col min="523" max="524" width="4.5" style="892" customWidth="1"/>
    <col min="525" max="525" width="6.375" style="892" customWidth="1"/>
    <col min="526" max="527" width="4.5" style="892" customWidth="1"/>
    <col min="528" max="528" width="6.375" style="892" customWidth="1"/>
    <col min="529" max="530" width="4.5" style="892" customWidth="1"/>
    <col min="531" max="531" width="6.375" style="892" customWidth="1"/>
    <col min="532" max="533" width="4.5" style="892" customWidth="1"/>
    <col min="534" max="534" width="6.375" style="892" customWidth="1"/>
    <col min="535" max="536" width="4.5" style="892" customWidth="1"/>
    <col min="537" max="537" width="6.375" style="892" customWidth="1"/>
    <col min="538" max="539" width="4.5" style="892" customWidth="1"/>
    <col min="540" max="540" width="6.375" style="892" customWidth="1"/>
    <col min="541" max="541" width="6.375" style="892" bestFit="1" customWidth="1"/>
    <col min="542" max="542" width="4.5" style="892" customWidth="1"/>
    <col min="543" max="768" width="8.875" style="892"/>
    <col min="769" max="769" width="6.375" style="892" customWidth="1"/>
    <col min="770" max="771" width="4.5" style="892" customWidth="1"/>
    <col min="772" max="772" width="6.375" style="892" customWidth="1"/>
    <col min="773" max="774" width="4.5" style="892" customWidth="1"/>
    <col min="775" max="775" width="6.375" style="892" customWidth="1"/>
    <col min="776" max="777" width="4.5" style="892" customWidth="1"/>
    <col min="778" max="778" width="6.375" style="892" customWidth="1"/>
    <col min="779" max="780" width="4.5" style="892" customWidth="1"/>
    <col min="781" max="781" width="6.375" style="892" customWidth="1"/>
    <col min="782" max="783" width="4.5" style="892" customWidth="1"/>
    <col min="784" max="784" width="6.375" style="892" customWidth="1"/>
    <col min="785" max="786" width="4.5" style="892" customWidth="1"/>
    <col min="787" max="787" width="6.375" style="892" customWidth="1"/>
    <col min="788" max="789" width="4.5" style="892" customWidth="1"/>
    <col min="790" max="790" width="6.375" style="892" customWidth="1"/>
    <col min="791" max="792" width="4.5" style="892" customWidth="1"/>
    <col min="793" max="793" width="6.375" style="892" customWidth="1"/>
    <col min="794" max="795" width="4.5" style="892" customWidth="1"/>
    <col min="796" max="796" width="6.375" style="892" customWidth="1"/>
    <col min="797" max="797" width="6.375" style="892" bestFit="1" customWidth="1"/>
    <col min="798" max="798" width="4.5" style="892" customWidth="1"/>
    <col min="799" max="1024" width="8.875" style="892"/>
    <col min="1025" max="1025" width="6.375" style="892" customWidth="1"/>
    <col min="1026" max="1027" width="4.5" style="892" customWidth="1"/>
    <col min="1028" max="1028" width="6.375" style="892" customWidth="1"/>
    <col min="1029" max="1030" width="4.5" style="892" customWidth="1"/>
    <col min="1031" max="1031" width="6.375" style="892" customWidth="1"/>
    <col min="1032" max="1033" width="4.5" style="892" customWidth="1"/>
    <col min="1034" max="1034" width="6.375" style="892" customWidth="1"/>
    <col min="1035" max="1036" width="4.5" style="892" customWidth="1"/>
    <col min="1037" max="1037" width="6.375" style="892" customWidth="1"/>
    <col min="1038" max="1039" width="4.5" style="892" customWidth="1"/>
    <col min="1040" max="1040" width="6.375" style="892" customWidth="1"/>
    <col min="1041" max="1042" width="4.5" style="892" customWidth="1"/>
    <col min="1043" max="1043" width="6.375" style="892" customWidth="1"/>
    <col min="1044" max="1045" width="4.5" style="892" customWidth="1"/>
    <col min="1046" max="1046" width="6.375" style="892" customWidth="1"/>
    <col min="1047" max="1048" width="4.5" style="892" customWidth="1"/>
    <col min="1049" max="1049" width="6.375" style="892" customWidth="1"/>
    <col min="1050" max="1051" width="4.5" style="892" customWidth="1"/>
    <col min="1052" max="1052" width="6.375" style="892" customWidth="1"/>
    <col min="1053" max="1053" width="6.375" style="892" bestFit="1" customWidth="1"/>
    <col min="1054" max="1054" width="4.5" style="892" customWidth="1"/>
    <col min="1055" max="1280" width="8.875" style="892"/>
    <col min="1281" max="1281" width="6.375" style="892" customWidth="1"/>
    <col min="1282" max="1283" width="4.5" style="892" customWidth="1"/>
    <col min="1284" max="1284" width="6.375" style="892" customWidth="1"/>
    <col min="1285" max="1286" width="4.5" style="892" customWidth="1"/>
    <col min="1287" max="1287" width="6.375" style="892" customWidth="1"/>
    <col min="1288" max="1289" width="4.5" style="892" customWidth="1"/>
    <col min="1290" max="1290" width="6.375" style="892" customWidth="1"/>
    <col min="1291" max="1292" width="4.5" style="892" customWidth="1"/>
    <col min="1293" max="1293" width="6.375" style="892" customWidth="1"/>
    <col min="1294" max="1295" width="4.5" style="892" customWidth="1"/>
    <col min="1296" max="1296" width="6.375" style="892" customWidth="1"/>
    <col min="1297" max="1298" width="4.5" style="892" customWidth="1"/>
    <col min="1299" max="1299" width="6.375" style="892" customWidth="1"/>
    <col min="1300" max="1301" width="4.5" style="892" customWidth="1"/>
    <col min="1302" max="1302" width="6.375" style="892" customWidth="1"/>
    <col min="1303" max="1304" width="4.5" style="892" customWidth="1"/>
    <col min="1305" max="1305" width="6.375" style="892" customWidth="1"/>
    <col min="1306" max="1307" width="4.5" style="892" customWidth="1"/>
    <col min="1308" max="1308" width="6.375" style="892" customWidth="1"/>
    <col min="1309" max="1309" width="6.375" style="892" bestFit="1" customWidth="1"/>
    <col min="1310" max="1310" width="4.5" style="892" customWidth="1"/>
    <col min="1311" max="1536" width="8.875" style="892"/>
    <col min="1537" max="1537" width="6.375" style="892" customWidth="1"/>
    <col min="1538" max="1539" width="4.5" style="892" customWidth="1"/>
    <col min="1540" max="1540" width="6.375" style="892" customWidth="1"/>
    <col min="1541" max="1542" width="4.5" style="892" customWidth="1"/>
    <col min="1543" max="1543" width="6.375" style="892" customWidth="1"/>
    <col min="1544" max="1545" width="4.5" style="892" customWidth="1"/>
    <col min="1546" max="1546" width="6.375" style="892" customWidth="1"/>
    <col min="1547" max="1548" width="4.5" style="892" customWidth="1"/>
    <col min="1549" max="1549" width="6.375" style="892" customWidth="1"/>
    <col min="1550" max="1551" width="4.5" style="892" customWidth="1"/>
    <col min="1552" max="1552" width="6.375" style="892" customWidth="1"/>
    <col min="1553" max="1554" width="4.5" style="892" customWidth="1"/>
    <col min="1555" max="1555" width="6.375" style="892" customWidth="1"/>
    <col min="1556" max="1557" width="4.5" style="892" customWidth="1"/>
    <col min="1558" max="1558" width="6.375" style="892" customWidth="1"/>
    <col min="1559" max="1560" width="4.5" style="892" customWidth="1"/>
    <col min="1561" max="1561" width="6.375" style="892" customWidth="1"/>
    <col min="1562" max="1563" width="4.5" style="892" customWidth="1"/>
    <col min="1564" max="1564" width="6.375" style="892" customWidth="1"/>
    <col min="1565" max="1565" width="6.375" style="892" bestFit="1" customWidth="1"/>
    <col min="1566" max="1566" width="4.5" style="892" customWidth="1"/>
    <col min="1567" max="1792" width="8.875" style="892"/>
    <col min="1793" max="1793" width="6.375" style="892" customWidth="1"/>
    <col min="1794" max="1795" width="4.5" style="892" customWidth="1"/>
    <col min="1796" max="1796" width="6.375" style="892" customWidth="1"/>
    <col min="1797" max="1798" width="4.5" style="892" customWidth="1"/>
    <col min="1799" max="1799" width="6.375" style="892" customWidth="1"/>
    <col min="1800" max="1801" width="4.5" style="892" customWidth="1"/>
    <col min="1802" max="1802" width="6.375" style="892" customWidth="1"/>
    <col min="1803" max="1804" width="4.5" style="892" customWidth="1"/>
    <col min="1805" max="1805" width="6.375" style="892" customWidth="1"/>
    <col min="1806" max="1807" width="4.5" style="892" customWidth="1"/>
    <col min="1808" max="1808" width="6.375" style="892" customWidth="1"/>
    <col min="1809" max="1810" width="4.5" style="892" customWidth="1"/>
    <col min="1811" max="1811" width="6.375" style="892" customWidth="1"/>
    <col min="1812" max="1813" width="4.5" style="892" customWidth="1"/>
    <col min="1814" max="1814" width="6.375" style="892" customWidth="1"/>
    <col min="1815" max="1816" width="4.5" style="892" customWidth="1"/>
    <col min="1817" max="1817" width="6.375" style="892" customWidth="1"/>
    <col min="1818" max="1819" width="4.5" style="892" customWidth="1"/>
    <col min="1820" max="1820" width="6.375" style="892" customWidth="1"/>
    <col min="1821" max="1821" width="6.375" style="892" bestFit="1" customWidth="1"/>
    <col min="1822" max="1822" width="4.5" style="892" customWidth="1"/>
    <col min="1823" max="2048" width="8.875" style="892"/>
    <col min="2049" max="2049" width="6.375" style="892" customWidth="1"/>
    <col min="2050" max="2051" width="4.5" style="892" customWidth="1"/>
    <col min="2052" max="2052" width="6.375" style="892" customWidth="1"/>
    <col min="2053" max="2054" width="4.5" style="892" customWidth="1"/>
    <col min="2055" max="2055" width="6.375" style="892" customWidth="1"/>
    <col min="2056" max="2057" width="4.5" style="892" customWidth="1"/>
    <col min="2058" max="2058" width="6.375" style="892" customWidth="1"/>
    <col min="2059" max="2060" width="4.5" style="892" customWidth="1"/>
    <col min="2061" max="2061" width="6.375" style="892" customWidth="1"/>
    <col min="2062" max="2063" width="4.5" style="892" customWidth="1"/>
    <col min="2064" max="2064" width="6.375" style="892" customWidth="1"/>
    <col min="2065" max="2066" width="4.5" style="892" customWidth="1"/>
    <col min="2067" max="2067" width="6.375" style="892" customWidth="1"/>
    <col min="2068" max="2069" width="4.5" style="892" customWidth="1"/>
    <col min="2070" max="2070" width="6.375" style="892" customWidth="1"/>
    <col min="2071" max="2072" width="4.5" style="892" customWidth="1"/>
    <col min="2073" max="2073" width="6.375" style="892" customWidth="1"/>
    <col min="2074" max="2075" width="4.5" style="892" customWidth="1"/>
    <col min="2076" max="2076" width="6.375" style="892" customWidth="1"/>
    <col min="2077" max="2077" width="6.375" style="892" bestFit="1" customWidth="1"/>
    <col min="2078" max="2078" width="4.5" style="892" customWidth="1"/>
    <col min="2079" max="2304" width="8.875" style="892"/>
    <col min="2305" max="2305" width="6.375" style="892" customWidth="1"/>
    <col min="2306" max="2307" width="4.5" style="892" customWidth="1"/>
    <col min="2308" max="2308" width="6.375" style="892" customWidth="1"/>
    <col min="2309" max="2310" width="4.5" style="892" customWidth="1"/>
    <col min="2311" max="2311" width="6.375" style="892" customWidth="1"/>
    <col min="2312" max="2313" width="4.5" style="892" customWidth="1"/>
    <col min="2314" max="2314" width="6.375" style="892" customWidth="1"/>
    <col min="2315" max="2316" width="4.5" style="892" customWidth="1"/>
    <col min="2317" max="2317" width="6.375" style="892" customWidth="1"/>
    <col min="2318" max="2319" width="4.5" style="892" customWidth="1"/>
    <col min="2320" max="2320" width="6.375" style="892" customWidth="1"/>
    <col min="2321" max="2322" width="4.5" style="892" customWidth="1"/>
    <col min="2323" max="2323" width="6.375" style="892" customWidth="1"/>
    <col min="2324" max="2325" width="4.5" style="892" customWidth="1"/>
    <col min="2326" max="2326" width="6.375" style="892" customWidth="1"/>
    <col min="2327" max="2328" width="4.5" style="892" customWidth="1"/>
    <col min="2329" max="2329" width="6.375" style="892" customWidth="1"/>
    <col min="2330" max="2331" width="4.5" style="892" customWidth="1"/>
    <col min="2332" max="2332" width="6.375" style="892" customWidth="1"/>
    <col min="2333" max="2333" width="6.375" style="892" bestFit="1" customWidth="1"/>
    <col min="2334" max="2334" width="4.5" style="892" customWidth="1"/>
    <col min="2335" max="2560" width="8.875" style="892"/>
    <col min="2561" max="2561" width="6.375" style="892" customWidth="1"/>
    <col min="2562" max="2563" width="4.5" style="892" customWidth="1"/>
    <col min="2564" max="2564" width="6.375" style="892" customWidth="1"/>
    <col min="2565" max="2566" width="4.5" style="892" customWidth="1"/>
    <col min="2567" max="2567" width="6.375" style="892" customWidth="1"/>
    <col min="2568" max="2569" width="4.5" style="892" customWidth="1"/>
    <col min="2570" max="2570" width="6.375" style="892" customWidth="1"/>
    <col min="2571" max="2572" width="4.5" style="892" customWidth="1"/>
    <col min="2573" max="2573" width="6.375" style="892" customWidth="1"/>
    <col min="2574" max="2575" width="4.5" style="892" customWidth="1"/>
    <col min="2576" max="2576" width="6.375" style="892" customWidth="1"/>
    <col min="2577" max="2578" width="4.5" style="892" customWidth="1"/>
    <col min="2579" max="2579" width="6.375" style="892" customWidth="1"/>
    <col min="2580" max="2581" width="4.5" style="892" customWidth="1"/>
    <col min="2582" max="2582" width="6.375" style="892" customWidth="1"/>
    <col min="2583" max="2584" width="4.5" style="892" customWidth="1"/>
    <col min="2585" max="2585" width="6.375" style="892" customWidth="1"/>
    <col min="2586" max="2587" width="4.5" style="892" customWidth="1"/>
    <col min="2588" max="2588" width="6.375" style="892" customWidth="1"/>
    <col min="2589" max="2589" width="6.375" style="892" bestFit="1" customWidth="1"/>
    <col min="2590" max="2590" width="4.5" style="892" customWidth="1"/>
    <col min="2591" max="2816" width="8.875" style="892"/>
    <col min="2817" max="2817" width="6.375" style="892" customWidth="1"/>
    <col min="2818" max="2819" width="4.5" style="892" customWidth="1"/>
    <col min="2820" max="2820" width="6.375" style="892" customWidth="1"/>
    <col min="2821" max="2822" width="4.5" style="892" customWidth="1"/>
    <col min="2823" max="2823" width="6.375" style="892" customWidth="1"/>
    <col min="2824" max="2825" width="4.5" style="892" customWidth="1"/>
    <col min="2826" max="2826" width="6.375" style="892" customWidth="1"/>
    <col min="2827" max="2828" width="4.5" style="892" customWidth="1"/>
    <col min="2829" max="2829" width="6.375" style="892" customWidth="1"/>
    <col min="2830" max="2831" width="4.5" style="892" customWidth="1"/>
    <col min="2832" max="2832" width="6.375" style="892" customWidth="1"/>
    <col min="2833" max="2834" width="4.5" style="892" customWidth="1"/>
    <col min="2835" max="2835" width="6.375" style="892" customWidth="1"/>
    <col min="2836" max="2837" width="4.5" style="892" customWidth="1"/>
    <col min="2838" max="2838" width="6.375" style="892" customWidth="1"/>
    <col min="2839" max="2840" width="4.5" style="892" customWidth="1"/>
    <col min="2841" max="2841" width="6.375" style="892" customWidth="1"/>
    <col min="2842" max="2843" width="4.5" style="892" customWidth="1"/>
    <col min="2844" max="2844" width="6.375" style="892" customWidth="1"/>
    <col min="2845" max="2845" width="6.375" style="892" bestFit="1" customWidth="1"/>
    <col min="2846" max="2846" width="4.5" style="892" customWidth="1"/>
    <col min="2847" max="3072" width="8.875" style="892"/>
    <col min="3073" max="3073" width="6.375" style="892" customWidth="1"/>
    <col min="3074" max="3075" width="4.5" style="892" customWidth="1"/>
    <col min="3076" max="3076" width="6.375" style="892" customWidth="1"/>
    <col min="3077" max="3078" width="4.5" style="892" customWidth="1"/>
    <col min="3079" max="3079" width="6.375" style="892" customWidth="1"/>
    <col min="3080" max="3081" width="4.5" style="892" customWidth="1"/>
    <col min="3082" max="3082" width="6.375" style="892" customWidth="1"/>
    <col min="3083" max="3084" width="4.5" style="892" customWidth="1"/>
    <col min="3085" max="3085" width="6.375" style="892" customWidth="1"/>
    <col min="3086" max="3087" width="4.5" style="892" customWidth="1"/>
    <col min="3088" max="3088" width="6.375" style="892" customWidth="1"/>
    <col min="3089" max="3090" width="4.5" style="892" customWidth="1"/>
    <col min="3091" max="3091" width="6.375" style="892" customWidth="1"/>
    <col min="3092" max="3093" width="4.5" style="892" customWidth="1"/>
    <col min="3094" max="3094" width="6.375" style="892" customWidth="1"/>
    <col min="3095" max="3096" width="4.5" style="892" customWidth="1"/>
    <col min="3097" max="3097" width="6.375" style="892" customWidth="1"/>
    <col min="3098" max="3099" width="4.5" style="892" customWidth="1"/>
    <col min="3100" max="3100" width="6.375" style="892" customWidth="1"/>
    <col min="3101" max="3101" width="6.375" style="892" bestFit="1" customWidth="1"/>
    <col min="3102" max="3102" width="4.5" style="892" customWidth="1"/>
    <col min="3103" max="3328" width="8.875" style="892"/>
    <col min="3329" max="3329" width="6.375" style="892" customWidth="1"/>
    <col min="3330" max="3331" width="4.5" style="892" customWidth="1"/>
    <col min="3332" max="3332" width="6.375" style="892" customWidth="1"/>
    <col min="3333" max="3334" width="4.5" style="892" customWidth="1"/>
    <col min="3335" max="3335" width="6.375" style="892" customWidth="1"/>
    <col min="3336" max="3337" width="4.5" style="892" customWidth="1"/>
    <col min="3338" max="3338" width="6.375" style="892" customWidth="1"/>
    <col min="3339" max="3340" width="4.5" style="892" customWidth="1"/>
    <col min="3341" max="3341" width="6.375" style="892" customWidth="1"/>
    <col min="3342" max="3343" width="4.5" style="892" customWidth="1"/>
    <col min="3344" max="3344" width="6.375" style="892" customWidth="1"/>
    <col min="3345" max="3346" width="4.5" style="892" customWidth="1"/>
    <col min="3347" max="3347" width="6.375" style="892" customWidth="1"/>
    <col min="3348" max="3349" width="4.5" style="892" customWidth="1"/>
    <col min="3350" max="3350" width="6.375" style="892" customWidth="1"/>
    <col min="3351" max="3352" width="4.5" style="892" customWidth="1"/>
    <col min="3353" max="3353" width="6.375" style="892" customWidth="1"/>
    <col min="3354" max="3355" width="4.5" style="892" customWidth="1"/>
    <col min="3356" max="3356" width="6.375" style="892" customWidth="1"/>
    <col min="3357" max="3357" width="6.375" style="892" bestFit="1" customWidth="1"/>
    <col min="3358" max="3358" width="4.5" style="892" customWidth="1"/>
    <col min="3359" max="3584" width="8.875" style="892"/>
    <col min="3585" max="3585" width="6.375" style="892" customWidth="1"/>
    <col min="3586" max="3587" width="4.5" style="892" customWidth="1"/>
    <col min="3588" max="3588" width="6.375" style="892" customWidth="1"/>
    <col min="3589" max="3590" width="4.5" style="892" customWidth="1"/>
    <col min="3591" max="3591" width="6.375" style="892" customWidth="1"/>
    <col min="3592" max="3593" width="4.5" style="892" customWidth="1"/>
    <col min="3594" max="3594" width="6.375" style="892" customWidth="1"/>
    <col min="3595" max="3596" width="4.5" style="892" customWidth="1"/>
    <col min="3597" max="3597" width="6.375" style="892" customWidth="1"/>
    <col min="3598" max="3599" width="4.5" style="892" customWidth="1"/>
    <col min="3600" max="3600" width="6.375" style="892" customWidth="1"/>
    <col min="3601" max="3602" width="4.5" style="892" customWidth="1"/>
    <col min="3603" max="3603" width="6.375" style="892" customWidth="1"/>
    <col min="3604" max="3605" width="4.5" style="892" customWidth="1"/>
    <col min="3606" max="3606" width="6.375" style="892" customWidth="1"/>
    <col min="3607" max="3608" width="4.5" style="892" customWidth="1"/>
    <col min="3609" max="3609" width="6.375" style="892" customWidth="1"/>
    <col min="3610" max="3611" width="4.5" style="892" customWidth="1"/>
    <col min="3612" max="3612" width="6.375" style="892" customWidth="1"/>
    <col min="3613" max="3613" width="6.375" style="892" bestFit="1" customWidth="1"/>
    <col min="3614" max="3614" width="4.5" style="892" customWidth="1"/>
    <col min="3615" max="3840" width="8.875" style="892"/>
    <col min="3841" max="3841" width="6.375" style="892" customWidth="1"/>
    <col min="3842" max="3843" width="4.5" style="892" customWidth="1"/>
    <col min="3844" max="3844" width="6.375" style="892" customWidth="1"/>
    <col min="3845" max="3846" width="4.5" style="892" customWidth="1"/>
    <col min="3847" max="3847" width="6.375" style="892" customWidth="1"/>
    <col min="3848" max="3849" width="4.5" style="892" customWidth="1"/>
    <col min="3850" max="3850" width="6.375" style="892" customWidth="1"/>
    <col min="3851" max="3852" width="4.5" style="892" customWidth="1"/>
    <col min="3853" max="3853" width="6.375" style="892" customWidth="1"/>
    <col min="3854" max="3855" width="4.5" style="892" customWidth="1"/>
    <col min="3856" max="3856" width="6.375" style="892" customWidth="1"/>
    <col min="3857" max="3858" width="4.5" style="892" customWidth="1"/>
    <col min="3859" max="3859" width="6.375" style="892" customWidth="1"/>
    <col min="3860" max="3861" width="4.5" style="892" customWidth="1"/>
    <col min="3862" max="3862" width="6.375" style="892" customWidth="1"/>
    <col min="3863" max="3864" width="4.5" style="892" customWidth="1"/>
    <col min="3865" max="3865" width="6.375" style="892" customWidth="1"/>
    <col min="3866" max="3867" width="4.5" style="892" customWidth="1"/>
    <col min="3868" max="3868" width="6.375" style="892" customWidth="1"/>
    <col min="3869" max="3869" width="6.375" style="892" bestFit="1" customWidth="1"/>
    <col min="3870" max="3870" width="4.5" style="892" customWidth="1"/>
    <col min="3871" max="4096" width="8.875" style="892"/>
    <col min="4097" max="4097" width="6.375" style="892" customWidth="1"/>
    <col min="4098" max="4099" width="4.5" style="892" customWidth="1"/>
    <col min="4100" max="4100" width="6.375" style="892" customWidth="1"/>
    <col min="4101" max="4102" width="4.5" style="892" customWidth="1"/>
    <col min="4103" max="4103" width="6.375" style="892" customWidth="1"/>
    <col min="4104" max="4105" width="4.5" style="892" customWidth="1"/>
    <col min="4106" max="4106" width="6.375" style="892" customWidth="1"/>
    <col min="4107" max="4108" width="4.5" style="892" customWidth="1"/>
    <col min="4109" max="4109" width="6.375" style="892" customWidth="1"/>
    <col min="4110" max="4111" width="4.5" style="892" customWidth="1"/>
    <col min="4112" max="4112" width="6.375" style="892" customWidth="1"/>
    <col min="4113" max="4114" width="4.5" style="892" customWidth="1"/>
    <col min="4115" max="4115" width="6.375" style="892" customWidth="1"/>
    <col min="4116" max="4117" width="4.5" style="892" customWidth="1"/>
    <col min="4118" max="4118" width="6.375" style="892" customWidth="1"/>
    <col min="4119" max="4120" width="4.5" style="892" customWidth="1"/>
    <col min="4121" max="4121" width="6.375" style="892" customWidth="1"/>
    <col min="4122" max="4123" width="4.5" style="892" customWidth="1"/>
    <col min="4124" max="4124" width="6.375" style="892" customWidth="1"/>
    <col min="4125" max="4125" width="6.375" style="892" bestFit="1" customWidth="1"/>
    <col min="4126" max="4126" width="4.5" style="892" customWidth="1"/>
    <col min="4127" max="4352" width="8.875" style="892"/>
    <col min="4353" max="4353" width="6.375" style="892" customWidth="1"/>
    <col min="4354" max="4355" width="4.5" style="892" customWidth="1"/>
    <col min="4356" max="4356" width="6.375" style="892" customWidth="1"/>
    <col min="4357" max="4358" width="4.5" style="892" customWidth="1"/>
    <col min="4359" max="4359" width="6.375" style="892" customWidth="1"/>
    <col min="4360" max="4361" width="4.5" style="892" customWidth="1"/>
    <col min="4362" max="4362" width="6.375" style="892" customWidth="1"/>
    <col min="4363" max="4364" width="4.5" style="892" customWidth="1"/>
    <col min="4365" max="4365" width="6.375" style="892" customWidth="1"/>
    <col min="4366" max="4367" width="4.5" style="892" customWidth="1"/>
    <col min="4368" max="4368" width="6.375" style="892" customWidth="1"/>
    <col min="4369" max="4370" width="4.5" style="892" customWidth="1"/>
    <col min="4371" max="4371" width="6.375" style="892" customWidth="1"/>
    <col min="4372" max="4373" width="4.5" style="892" customWidth="1"/>
    <col min="4374" max="4374" width="6.375" style="892" customWidth="1"/>
    <col min="4375" max="4376" width="4.5" style="892" customWidth="1"/>
    <col min="4377" max="4377" width="6.375" style="892" customWidth="1"/>
    <col min="4378" max="4379" width="4.5" style="892" customWidth="1"/>
    <col min="4380" max="4380" width="6.375" style="892" customWidth="1"/>
    <col min="4381" max="4381" width="6.375" style="892" bestFit="1" customWidth="1"/>
    <col min="4382" max="4382" width="4.5" style="892" customWidth="1"/>
    <col min="4383" max="4608" width="8.875" style="892"/>
    <col min="4609" max="4609" width="6.375" style="892" customWidth="1"/>
    <col min="4610" max="4611" width="4.5" style="892" customWidth="1"/>
    <col min="4612" max="4612" width="6.375" style="892" customWidth="1"/>
    <col min="4613" max="4614" width="4.5" style="892" customWidth="1"/>
    <col min="4615" max="4615" width="6.375" style="892" customWidth="1"/>
    <col min="4616" max="4617" width="4.5" style="892" customWidth="1"/>
    <col min="4618" max="4618" width="6.375" style="892" customWidth="1"/>
    <col min="4619" max="4620" width="4.5" style="892" customWidth="1"/>
    <col min="4621" max="4621" width="6.375" style="892" customWidth="1"/>
    <col min="4622" max="4623" width="4.5" style="892" customWidth="1"/>
    <col min="4624" max="4624" width="6.375" style="892" customWidth="1"/>
    <col min="4625" max="4626" width="4.5" style="892" customWidth="1"/>
    <col min="4627" max="4627" width="6.375" style="892" customWidth="1"/>
    <col min="4628" max="4629" width="4.5" style="892" customWidth="1"/>
    <col min="4630" max="4630" width="6.375" style="892" customWidth="1"/>
    <col min="4631" max="4632" width="4.5" style="892" customWidth="1"/>
    <col min="4633" max="4633" width="6.375" style="892" customWidth="1"/>
    <col min="4634" max="4635" width="4.5" style="892" customWidth="1"/>
    <col min="4636" max="4636" width="6.375" style="892" customWidth="1"/>
    <col min="4637" max="4637" width="6.375" style="892" bestFit="1" customWidth="1"/>
    <col min="4638" max="4638" width="4.5" style="892" customWidth="1"/>
    <col min="4639" max="4864" width="8.875" style="892"/>
    <col min="4865" max="4865" width="6.375" style="892" customWidth="1"/>
    <col min="4866" max="4867" width="4.5" style="892" customWidth="1"/>
    <col min="4868" max="4868" width="6.375" style="892" customWidth="1"/>
    <col min="4869" max="4870" width="4.5" style="892" customWidth="1"/>
    <col min="4871" max="4871" width="6.375" style="892" customWidth="1"/>
    <col min="4872" max="4873" width="4.5" style="892" customWidth="1"/>
    <col min="4874" max="4874" width="6.375" style="892" customWidth="1"/>
    <col min="4875" max="4876" width="4.5" style="892" customWidth="1"/>
    <col min="4877" max="4877" width="6.375" style="892" customWidth="1"/>
    <col min="4878" max="4879" width="4.5" style="892" customWidth="1"/>
    <col min="4880" max="4880" width="6.375" style="892" customWidth="1"/>
    <col min="4881" max="4882" width="4.5" style="892" customWidth="1"/>
    <col min="4883" max="4883" width="6.375" style="892" customWidth="1"/>
    <col min="4884" max="4885" width="4.5" style="892" customWidth="1"/>
    <col min="4886" max="4886" width="6.375" style="892" customWidth="1"/>
    <col min="4887" max="4888" width="4.5" style="892" customWidth="1"/>
    <col min="4889" max="4889" width="6.375" style="892" customWidth="1"/>
    <col min="4890" max="4891" width="4.5" style="892" customWidth="1"/>
    <col min="4892" max="4892" width="6.375" style="892" customWidth="1"/>
    <col min="4893" max="4893" width="6.375" style="892" bestFit="1" customWidth="1"/>
    <col min="4894" max="4894" width="4.5" style="892" customWidth="1"/>
    <col min="4895" max="5120" width="8.875" style="892"/>
    <col min="5121" max="5121" width="6.375" style="892" customWidth="1"/>
    <col min="5122" max="5123" width="4.5" style="892" customWidth="1"/>
    <col min="5124" max="5124" width="6.375" style="892" customWidth="1"/>
    <col min="5125" max="5126" width="4.5" style="892" customWidth="1"/>
    <col min="5127" max="5127" width="6.375" style="892" customWidth="1"/>
    <col min="5128" max="5129" width="4.5" style="892" customWidth="1"/>
    <col min="5130" max="5130" width="6.375" style="892" customWidth="1"/>
    <col min="5131" max="5132" width="4.5" style="892" customWidth="1"/>
    <col min="5133" max="5133" width="6.375" style="892" customWidth="1"/>
    <col min="5134" max="5135" width="4.5" style="892" customWidth="1"/>
    <col min="5136" max="5136" width="6.375" style="892" customWidth="1"/>
    <col min="5137" max="5138" width="4.5" style="892" customWidth="1"/>
    <col min="5139" max="5139" width="6.375" style="892" customWidth="1"/>
    <col min="5140" max="5141" width="4.5" style="892" customWidth="1"/>
    <col min="5142" max="5142" width="6.375" style="892" customWidth="1"/>
    <col min="5143" max="5144" width="4.5" style="892" customWidth="1"/>
    <col min="5145" max="5145" width="6.375" style="892" customWidth="1"/>
    <col min="5146" max="5147" width="4.5" style="892" customWidth="1"/>
    <col min="5148" max="5148" width="6.375" style="892" customWidth="1"/>
    <col min="5149" max="5149" width="6.375" style="892" bestFit="1" customWidth="1"/>
    <col min="5150" max="5150" width="4.5" style="892" customWidth="1"/>
    <col min="5151" max="5376" width="8.875" style="892"/>
    <col min="5377" max="5377" width="6.375" style="892" customWidth="1"/>
    <col min="5378" max="5379" width="4.5" style="892" customWidth="1"/>
    <col min="5380" max="5380" width="6.375" style="892" customWidth="1"/>
    <col min="5381" max="5382" width="4.5" style="892" customWidth="1"/>
    <col min="5383" max="5383" width="6.375" style="892" customWidth="1"/>
    <col min="5384" max="5385" width="4.5" style="892" customWidth="1"/>
    <col min="5386" max="5386" width="6.375" style="892" customWidth="1"/>
    <col min="5387" max="5388" width="4.5" style="892" customWidth="1"/>
    <col min="5389" max="5389" width="6.375" style="892" customWidth="1"/>
    <col min="5390" max="5391" width="4.5" style="892" customWidth="1"/>
    <col min="5392" max="5392" width="6.375" style="892" customWidth="1"/>
    <col min="5393" max="5394" width="4.5" style="892" customWidth="1"/>
    <col min="5395" max="5395" width="6.375" style="892" customWidth="1"/>
    <col min="5396" max="5397" width="4.5" style="892" customWidth="1"/>
    <col min="5398" max="5398" width="6.375" style="892" customWidth="1"/>
    <col min="5399" max="5400" width="4.5" style="892" customWidth="1"/>
    <col min="5401" max="5401" width="6.375" style="892" customWidth="1"/>
    <col min="5402" max="5403" width="4.5" style="892" customWidth="1"/>
    <col min="5404" max="5404" width="6.375" style="892" customWidth="1"/>
    <col min="5405" max="5405" width="6.375" style="892" bestFit="1" customWidth="1"/>
    <col min="5406" max="5406" width="4.5" style="892" customWidth="1"/>
    <col min="5407" max="5632" width="8.875" style="892"/>
    <col min="5633" max="5633" width="6.375" style="892" customWidth="1"/>
    <col min="5634" max="5635" width="4.5" style="892" customWidth="1"/>
    <col min="5636" max="5636" width="6.375" style="892" customWidth="1"/>
    <col min="5637" max="5638" width="4.5" style="892" customWidth="1"/>
    <col min="5639" max="5639" width="6.375" style="892" customWidth="1"/>
    <col min="5640" max="5641" width="4.5" style="892" customWidth="1"/>
    <col min="5642" max="5642" width="6.375" style="892" customWidth="1"/>
    <col min="5643" max="5644" width="4.5" style="892" customWidth="1"/>
    <col min="5645" max="5645" width="6.375" style="892" customWidth="1"/>
    <col min="5646" max="5647" width="4.5" style="892" customWidth="1"/>
    <col min="5648" max="5648" width="6.375" style="892" customWidth="1"/>
    <col min="5649" max="5650" width="4.5" style="892" customWidth="1"/>
    <col min="5651" max="5651" width="6.375" style="892" customWidth="1"/>
    <col min="5652" max="5653" width="4.5" style="892" customWidth="1"/>
    <col min="5654" max="5654" width="6.375" style="892" customWidth="1"/>
    <col min="5655" max="5656" width="4.5" style="892" customWidth="1"/>
    <col min="5657" max="5657" width="6.375" style="892" customWidth="1"/>
    <col min="5658" max="5659" width="4.5" style="892" customWidth="1"/>
    <col min="5660" max="5660" width="6.375" style="892" customWidth="1"/>
    <col min="5661" max="5661" width="6.375" style="892" bestFit="1" customWidth="1"/>
    <col min="5662" max="5662" width="4.5" style="892" customWidth="1"/>
    <col min="5663" max="5888" width="8.875" style="892"/>
    <col min="5889" max="5889" width="6.375" style="892" customWidth="1"/>
    <col min="5890" max="5891" width="4.5" style="892" customWidth="1"/>
    <col min="5892" max="5892" width="6.375" style="892" customWidth="1"/>
    <col min="5893" max="5894" width="4.5" style="892" customWidth="1"/>
    <col min="5895" max="5895" width="6.375" style="892" customWidth="1"/>
    <col min="5896" max="5897" width="4.5" style="892" customWidth="1"/>
    <col min="5898" max="5898" width="6.375" style="892" customWidth="1"/>
    <col min="5899" max="5900" width="4.5" style="892" customWidth="1"/>
    <col min="5901" max="5901" width="6.375" style="892" customWidth="1"/>
    <col min="5902" max="5903" width="4.5" style="892" customWidth="1"/>
    <col min="5904" max="5904" width="6.375" style="892" customWidth="1"/>
    <col min="5905" max="5906" width="4.5" style="892" customWidth="1"/>
    <col min="5907" max="5907" width="6.375" style="892" customWidth="1"/>
    <col min="5908" max="5909" width="4.5" style="892" customWidth="1"/>
    <col min="5910" max="5910" width="6.375" style="892" customWidth="1"/>
    <col min="5911" max="5912" width="4.5" style="892" customWidth="1"/>
    <col min="5913" max="5913" width="6.375" style="892" customWidth="1"/>
    <col min="5914" max="5915" width="4.5" style="892" customWidth="1"/>
    <col min="5916" max="5916" width="6.375" style="892" customWidth="1"/>
    <col min="5917" max="5917" width="6.375" style="892" bestFit="1" customWidth="1"/>
    <col min="5918" max="5918" width="4.5" style="892" customWidth="1"/>
    <col min="5919" max="6144" width="8.875" style="892"/>
    <col min="6145" max="6145" width="6.375" style="892" customWidth="1"/>
    <col min="6146" max="6147" width="4.5" style="892" customWidth="1"/>
    <col min="6148" max="6148" width="6.375" style="892" customWidth="1"/>
    <col min="6149" max="6150" width="4.5" style="892" customWidth="1"/>
    <col min="6151" max="6151" width="6.375" style="892" customWidth="1"/>
    <col min="6152" max="6153" width="4.5" style="892" customWidth="1"/>
    <col min="6154" max="6154" width="6.375" style="892" customWidth="1"/>
    <col min="6155" max="6156" width="4.5" style="892" customWidth="1"/>
    <col min="6157" max="6157" width="6.375" style="892" customWidth="1"/>
    <col min="6158" max="6159" width="4.5" style="892" customWidth="1"/>
    <col min="6160" max="6160" width="6.375" style="892" customWidth="1"/>
    <col min="6161" max="6162" width="4.5" style="892" customWidth="1"/>
    <col min="6163" max="6163" width="6.375" style="892" customWidth="1"/>
    <col min="6164" max="6165" width="4.5" style="892" customWidth="1"/>
    <col min="6166" max="6166" width="6.375" style="892" customWidth="1"/>
    <col min="6167" max="6168" width="4.5" style="892" customWidth="1"/>
    <col min="6169" max="6169" width="6.375" style="892" customWidth="1"/>
    <col min="6170" max="6171" width="4.5" style="892" customWidth="1"/>
    <col min="6172" max="6172" width="6.375" style="892" customWidth="1"/>
    <col min="6173" max="6173" width="6.375" style="892" bestFit="1" customWidth="1"/>
    <col min="6174" max="6174" width="4.5" style="892" customWidth="1"/>
    <col min="6175" max="6400" width="8.875" style="892"/>
    <col min="6401" max="6401" width="6.375" style="892" customWidth="1"/>
    <col min="6402" max="6403" width="4.5" style="892" customWidth="1"/>
    <col min="6404" max="6404" width="6.375" style="892" customWidth="1"/>
    <col min="6405" max="6406" width="4.5" style="892" customWidth="1"/>
    <col min="6407" max="6407" width="6.375" style="892" customWidth="1"/>
    <col min="6408" max="6409" width="4.5" style="892" customWidth="1"/>
    <col min="6410" max="6410" width="6.375" style="892" customWidth="1"/>
    <col min="6411" max="6412" width="4.5" style="892" customWidth="1"/>
    <col min="6413" max="6413" width="6.375" style="892" customWidth="1"/>
    <col min="6414" max="6415" width="4.5" style="892" customWidth="1"/>
    <col min="6416" max="6416" width="6.375" style="892" customWidth="1"/>
    <col min="6417" max="6418" width="4.5" style="892" customWidth="1"/>
    <col min="6419" max="6419" width="6.375" style="892" customWidth="1"/>
    <col min="6420" max="6421" width="4.5" style="892" customWidth="1"/>
    <col min="6422" max="6422" width="6.375" style="892" customWidth="1"/>
    <col min="6423" max="6424" width="4.5" style="892" customWidth="1"/>
    <col min="6425" max="6425" width="6.375" style="892" customWidth="1"/>
    <col min="6426" max="6427" width="4.5" style="892" customWidth="1"/>
    <col min="6428" max="6428" width="6.375" style="892" customWidth="1"/>
    <col min="6429" max="6429" width="6.375" style="892" bestFit="1" customWidth="1"/>
    <col min="6430" max="6430" width="4.5" style="892" customWidth="1"/>
    <col min="6431" max="6656" width="8.875" style="892"/>
    <col min="6657" max="6657" width="6.375" style="892" customWidth="1"/>
    <col min="6658" max="6659" width="4.5" style="892" customWidth="1"/>
    <col min="6660" max="6660" width="6.375" style="892" customWidth="1"/>
    <col min="6661" max="6662" width="4.5" style="892" customWidth="1"/>
    <col min="6663" max="6663" width="6.375" style="892" customWidth="1"/>
    <col min="6664" max="6665" width="4.5" style="892" customWidth="1"/>
    <col min="6666" max="6666" width="6.375" style="892" customWidth="1"/>
    <col min="6667" max="6668" width="4.5" style="892" customWidth="1"/>
    <col min="6669" max="6669" width="6.375" style="892" customWidth="1"/>
    <col min="6670" max="6671" width="4.5" style="892" customWidth="1"/>
    <col min="6672" max="6672" width="6.375" style="892" customWidth="1"/>
    <col min="6673" max="6674" width="4.5" style="892" customWidth="1"/>
    <col min="6675" max="6675" width="6.375" style="892" customWidth="1"/>
    <col min="6676" max="6677" width="4.5" style="892" customWidth="1"/>
    <col min="6678" max="6678" width="6.375" style="892" customWidth="1"/>
    <col min="6679" max="6680" width="4.5" style="892" customWidth="1"/>
    <col min="6681" max="6681" width="6.375" style="892" customWidth="1"/>
    <col min="6682" max="6683" width="4.5" style="892" customWidth="1"/>
    <col min="6684" max="6684" width="6.375" style="892" customWidth="1"/>
    <col min="6685" max="6685" width="6.375" style="892" bestFit="1" customWidth="1"/>
    <col min="6686" max="6686" width="4.5" style="892" customWidth="1"/>
    <col min="6687" max="6912" width="8.875" style="892"/>
    <col min="6913" max="6913" width="6.375" style="892" customWidth="1"/>
    <col min="6914" max="6915" width="4.5" style="892" customWidth="1"/>
    <col min="6916" max="6916" width="6.375" style="892" customWidth="1"/>
    <col min="6917" max="6918" width="4.5" style="892" customWidth="1"/>
    <col min="6919" max="6919" width="6.375" style="892" customWidth="1"/>
    <col min="6920" max="6921" width="4.5" style="892" customWidth="1"/>
    <col min="6922" max="6922" width="6.375" style="892" customWidth="1"/>
    <col min="6923" max="6924" width="4.5" style="892" customWidth="1"/>
    <col min="6925" max="6925" width="6.375" style="892" customWidth="1"/>
    <col min="6926" max="6927" width="4.5" style="892" customWidth="1"/>
    <col min="6928" max="6928" width="6.375" style="892" customWidth="1"/>
    <col min="6929" max="6930" width="4.5" style="892" customWidth="1"/>
    <col min="6931" max="6931" width="6.375" style="892" customWidth="1"/>
    <col min="6932" max="6933" width="4.5" style="892" customWidth="1"/>
    <col min="6934" max="6934" width="6.375" style="892" customWidth="1"/>
    <col min="6935" max="6936" width="4.5" style="892" customWidth="1"/>
    <col min="6937" max="6937" width="6.375" style="892" customWidth="1"/>
    <col min="6938" max="6939" width="4.5" style="892" customWidth="1"/>
    <col min="6940" max="6940" width="6.375" style="892" customWidth="1"/>
    <col min="6941" max="6941" width="6.375" style="892" bestFit="1" customWidth="1"/>
    <col min="6942" max="6942" width="4.5" style="892" customWidth="1"/>
    <col min="6943" max="7168" width="8.875" style="892"/>
    <col min="7169" max="7169" width="6.375" style="892" customWidth="1"/>
    <col min="7170" max="7171" width="4.5" style="892" customWidth="1"/>
    <col min="7172" max="7172" width="6.375" style="892" customWidth="1"/>
    <col min="7173" max="7174" width="4.5" style="892" customWidth="1"/>
    <col min="7175" max="7175" width="6.375" style="892" customWidth="1"/>
    <col min="7176" max="7177" width="4.5" style="892" customWidth="1"/>
    <col min="7178" max="7178" width="6.375" style="892" customWidth="1"/>
    <col min="7179" max="7180" width="4.5" style="892" customWidth="1"/>
    <col min="7181" max="7181" width="6.375" style="892" customWidth="1"/>
    <col min="7182" max="7183" width="4.5" style="892" customWidth="1"/>
    <col min="7184" max="7184" width="6.375" style="892" customWidth="1"/>
    <col min="7185" max="7186" width="4.5" style="892" customWidth="1"/>
    <col min="7187" max="7187" width="6.375" style="892" customWidth="1"/>
    <col min="7188" max="7189" width="4.5" style="892" customWidth="1"/>
    <col min="7190" max="7190" width="6.375" style="892" customWidth="1"/>
    <col min="7191" max="7192" width="4.5" style="892" customWidth="1"/>
    <col min="7193" max="7193" width="6.375" style="892" customWidth="1"/>
    <col min="7194" max="7195" width="4.5" style="892" customWidth="1"/>
    <col min="7196" max="7196" width="6.375" style="892" customWidth="1"/>
    <col min="7197" max="7197" width="6.375" style="892" bestFit="1" customWidth="1"/>
    <col min="7198" max="7198" width="4.5" style="892" customWidth="1"/>
    <col min="7199" max="7424" width="8.875" style="892"/>
    <col min="7425" max="7425" width="6.375" style="892" customWidth="1"/>
    <col min="7426" max="7427" width="4.5" style="892" customWidth="1"/>
    <col min="7428" max="7428" width="6.375" style="892" customWidth="1"/>
    <col min="7429" max="7430" width="4.5" style="892" customWidth="1"/>
    <col min="7431" max="7431" width="6.375" style="892" customWidth="1"/>
    <col min="7432" max="7433" width="4.5" style="892" customWidth="1"/>
    <col min="7434" max="7434" width="6.375" style="892" customWidth="1"/>
    <col min="7435" max="7436" width="4.5" style="892" customWidth="1"/>
    <col min="7437" max="7437" width="6.375" style="892" customWidth="1"/>
    <col min="7438" max="7439" width="4.5" style="892" customWidth="1"/>
    <col min="7440" max="7440" width="6.375" style="892" customWidth="1"/>
    <col min="7441" max="7442" width="4.5" style="892" customWidth="1"/>
    <col min="7443" max="7443" width="6.375" style="892" customWidth="1"/>
    <col min="7444" max="7445" width="4.5" style="892" customWidth="1"/>
    <col min="7446" max="7446" width="6.375" style="892" customWidth="1"/>
    <col min="7447" max="7448" width="4.5" style="892" customWidth="1"/>
    <col min="7449" max="7449" width="6.375" style="892" customWidth="1"/>
    <col min="7450" max="7451" width="4.5" style="892" customWidth="1"/>
    <col min="7452" max="7452" width="6.375" style="892" customWidth="1"/>
    <col min="7453" max="7453" width="6.375" style="892" bestFit="1" customWidth="1"/>
    <col min="7454" max="7454" width="4.5" style="892" customWidth="1"/>
    <col min="7455" max="7680" width="8.875" style="892"/>
    <col min="7681" max="7681" width="6.375" style="892" customWidth="1"/>
    <col min="7682" max="7683" width="4.5" style="892" customWidth="1"/>
    <col min="7684" max="7684" width="6.375" style="892" customWidth="1"/>
    <col min="7685" max="7686" width="4.5" style="892" customWidth="1"/>
    <col min="7687" max="7687" width="6.375" style="892" customWidth="1"/>
    <col min="7688" max="7689" width="4.5" style="892" customWidth="1"/>
    <col min="7690" max="7690" width="6.375" style="892" customWidth="1"/>
    <col min="7691" max="7692" width="4.5" style="892" customWidth="1"/>
    <col min="7693" max="7693" width="6.375" style="892" customWidth="1"/>
    <col min="7694" max="7695" width="4.5" style="892" customWidth="1"/>
    <col min="7696" max="7696" width="6.375" style="892" customWidth="1"/>
    <col min="7697" max="7698" width="4.5" style="892" customWidth="1"/>
    <col min="7699" max="7699" width="6.375" style="892" customWidth="1"/>
    <col min="7700" max="7701" width="4.5" style="892" customWidth="1"/>
    <col min="7702" max="7702" width="6.375" style="892" customWidth="1"/>
    <col min="7703" max="7704" width="4.5" style="892" customWidth="1"/>
    <col min="7705" max="7705" width="6.375" style="892" customWidth="1"/>
    <col min="7706" max="7707" width="4.5" style="892" customWidth="1"/>
    <col min="7708" max="7708" width="6.375" style="892" customWidth="1"/>
    <col min="7709" max="7709" width="6.375" style="892" bestFit="1" customWidth="1"/>
    <col min="7710" max="7710" width="4.5" style="892" customWidth="1"/>
    <col min="7711" max="7936" width="8.875" style="892"/>
    <col min="7937" max="7937" width="6.375" style="892" customWidth="1"/>
    <col min="7938" max="7939" width="4.5" style="892" customWidth="1"/>
    <col min="7940" max="7940" width="6.375" style="892" customWidth="1"/>
    <col min="7941" max="7942" width="4.5" style="892" customWidth="1"/>
    <col min="7943" max="7943" width="6.375" style="892" customWidth="1"/>
    <col min="7944" max="7945" width="4.5" style="892" customWidth="1"/>
    <col min="7946" max="7946" width="6.375" style="892" customWidth="1"/>
    <col min="7947" max="7948" width="4.5" style="892" customWidth="1"/>
    <col min="7949" max="7949" width="6.375" style="892" customWidth="1"/>
    <col min="7950" max="7951" width="4.5" style="892" customWidth="1"/>
    <col min="7952" max="7952" width="6.375" style="892" customWidth="1"/>
    <col min="7953" max="7954" width="4.5" style="892" customWidth="1"/>
    <col min="7955" max="7955" width="6.375" style="892" customWidth="1"/>
    <col min="7956" max="7957" width="4.5" style="892" customWidth="1"/>
    <col min="7958" max="7958" width="6.375" style="892" customWidth="1"/>
    <col min="7959" max="7960" width="4.5" style="892" customWidth="1"/>
    <col min="7961" max="7961" width="6.375" style="892" customWidth="1"/>
    <col min="7962" max="7963" width="4.5" style="892" customWidth="1"/>
    <col min="7964" max="7964" width="6.375" style="892" customWidth="1"/>
    <col min="7965" max="7965" width="6.375" style="892" bestFit="1" customWidth="1"/>
    <col min="7966" max="7966" width="4.5" style="892" customWidth="1"/>
    <col min="7967" max="8192" width="8.875" style="892"/>
    <col min="8193" max="8193" width="6.375" style="892" customWidth="1"/>
    <col min="8194" max="8195" width="4.5" style="892" customWidth="1"/>
    <col min="8196" max="8196" width="6.375" style="892" customWidth="1"/>
    <col min="8197" max="8198" width="4.5" style="892" customWidth="1"/>
    <col min="8199" max="8199" width="6.375" style="892" customWidth="1"/>
    <col min="8200" max="8201" width="4.5" style="892" customWidth="1"/>
    <col min="8202" max="8202" width="6.375" style="892" customWidth="1"/>
    <col min="8203" max="8204" width="4.5" style="892" customWidth="1"/>
    <col min="8205" max="8205" width="6.375" style="892" customWidth="1"/>
    <col min="8206" max="8207" width="4.5" style="892" customWidth="1"/>
    <col min="8208" max="8208" width="6.375" style="892" customWidth="1"/>
    <col min="8209" max="8210" width="4.5" style="892" customWidth="1"/>
    <col min="8211" max="8211" width="6.375" style="892" customWidth="1"/>
    <col min="8212" max="8213" width="4.5" style="892" customWidth="1"/>
    <col min="8214" max="8214" width="6.375" style="892" customWidth="1"/>
    <col min="8215" max="8216" width="4.5" style="892" customWidth="1"/>
    <col min="8217" max="8217" width="6.375" style="892" customWidth="1"/>
    <col min="8218" max="8219" width="4.5" style="892" customWidth="1"/>
    <col min="8220" max="8220" width="6.375" style="892" customWidth="1"/>
    <col min="8221" max="8221" width="6.375" style="892" bestFit="1" customWidth="1"/>
    <col min="8222" max="8222" width="4.5" style="892" customWidth="1"/>
    <col min="8223" max="8448" width="8.875" style="892"/>
    <col min="8449" max="8449" width="6.375" style="892" customWidth="1"/>
    <col min="8450" max="8451" width="4.5" style="892" customWidth="1"/>
    <col min="8452" max="8452" width="6.375" style="892" customWidth="1"/>
    <col min="8453" max="8454" width="4.5" style="892" customWidth="1"/>
    <col min="8455" max="8455" width="6.375" style="892" customWidth="1"/>
    <col min="8456" max="8457" width="4.5" style="892" customWidth="1"/>
    <col min="8458" max="8458" width="6.375" style="892" customWidth="1"/>
    <col min="8459" max="8460" width="4.5" style="892" customWidth="1"/>
    <col min="8461" max="8461" width="6.375" style="892" customWidth="1"/>
    <col min="8462" max="8463" width="4.5" style="892" customWidth="1"/>
    <col min="8464" max="8464" width="6.375" style="892" customWidth="1"/>
    <col min="8465" max="8466" width="4.5" style="892" customWidth="1"/>
    <col min="8467" max="8467" width="6.375" style="892" customWidth="1"/>
    <col min="8468" max="8469" width="4.5" style="892" customWidth="1"/>
    <col min="8470" max="8470" width="6.375" style="892" customWidth="1"/>
    <col min="8471" max="8472" width="4.5" style="892" customWidth="1"/>
    <col min="8473" max="8473" width="6.375" style="892" customWidth="1"/>
    <col min="8474" max="8475" width="4.5" style="892" customWidth="1"/>
    <col min="8476" max="8476" width="6.375" style="892" customWidth="1"/>
    <col min="8477" max="8477" width="6.375" style="892" bestFit="1" customWidth="1"/>
    <col min="8478" max="8478" width="4.5" style="892" customWidth="1"/>
    <col min="8479" max="8704" width="8.875" style="892"/>
    <col min="8705" max="8705" width="6.375" style="892" customWidth="1"/>
    <col min="8706" max="8707" width="4.5" style="892" customWidth="1"/>
    <col min="8708" max="8708" width="6.375" style="892" customWidth="1"/>
    <col min="8709" max="8710" width="4.5" style="892" customWidth="1"/>
    <col min="8711" max="8711" width="6.375" style="892" customWidth="1"/>
    <col min="8712" max="8713" width="4.5" style="892" customWidth="1"/>
    <col min="8714" max="8714" width="6.375" style="892" customWidth="1"/>
    <col min="8715" max="8716" width="4.5" style="892" customWidth="1"/>
    <col min="8717" max="8717" width="6.375" style="892" customWidth="1"/>
    <col min="8718" max="8719" width="4.5" style="892" customWidth="1"/>
    <col min="8720" max="8720" width="6.375" style="892" customWidth="1"/>
    <col min="8721" max="8722" width="4.5" style="892" customWidth="1"/>
    <col min="8723" max="8723" width="6.375" style="892" customWidth="1"/>
    <col min="8724" max="8725" width="4.5" style="892" customWidth="1"/>
    <col min="8726" max="8726" width="6.375" style="892" customWidth="1"/>
    <col min="8727" max="8728" width="4.5" style="892" customWidth="1"/>
    <col min="8729" max="8729" width="6.375" style="892" customWidth="1"/>
    <col min="8730" max="8731" width="4.5" style="892" customWidth="1"/>
    <col min="8732" max="8732" width="6.375" style="892" customWidth="1"/>
    <col min="8733" max="8733" width="6.375" style="892" bestFit="1" customWidth="1"/>
    <col min="8734" max="8734" width="4.5" style="892" customWidth="1"/>
    <col min="8735" max="8960" width="8.875" style="892"/>
    <col min="8961" max="8961" width="6.375" style="892" customWidth="1"/>
    <col min="8962" max="8963" width="4.5" style="892" customWidth="1"/>
    <col min="8964" max="8964" width="6.375" style="892" customWidth="1"/>
    <col min="8965" max="8966" width="4.5" style="892" customWidth="1"/>
    <col min="8967" max="8967" width="6.375" style="892" customWidth="1"/>
    <col min="8968" max="8969" width="4.5" style="892" customWidth="1"/>
    <col min="8970" max="8970" width="6.375" style="892" customWidth="1"/>
    <col min="8971" max="8972" width="4.5" style="892" customWidth="1"/>
    <col min="8973" max="8973" width="6.375" style="892" customWidth="1"/>
    <col min="8974" max="8975" width="4.5" style="892" customWidth="1"/>
    <col min="8976" max="8976" width="6.375" style="892" customWidth="1"/>
    <col min="8977" max="8978" width="4.5" style="892" customWidth="1"/>
    <col min="8979" max="8979" width="6.375" style="892" customWidth="1"/>
    <col min="8980" max="8981" width="4.5" style="892" customWidth="1"/>
    <col min="8982" max="8982" width="6.375" style="892" customWidth="1"/>
    <col min="8983" max="8984" width="4.5" style="892" customWidth="1"/>
    <col min="8985" max="8985" width="6.375" style="892" customWidth="1"/>
    <col min="8986" max="8987" width="4.5" style="892" customWidth="1"/>
    <col min="8988" max="8988" width="6.375" style="892" customWidth="1"/>
    <col min="8989" max="8989" width="6.375" style="892" bestFit="1" customWidth="1"/>
    <col min="8990" max="8990" width="4.5" style="892" customWidth="1"/>
    <col min="8991" max="9216" width="8.875" style="892"/>
    <col min="9217" max="9217" width="6.375" style="892" customWidth="1"/>
    <col min="9218" max="9219" width="4.5" style="892" customWidth="1"/>
    <col min="9220" max="9220" width="6.375" style="892" customWidth="1"/>
    <col min="9221" max="9222" width="4.5" style="892" customWidth="1"/>
    <col min="9223" max="9223" width="6.375" style="892" customWidth="1"/>
    <col min="9224" max="9225" width="4.5" style="892" customWidth="1"/>
    <col min="9226" max="9226" width="6.375" style="892" customWidth="1"/>
    <col min="9227" max="9228" width="4.5" style="892" customWidth="1"/>
    <col min="9229" max="9229" width="6.375" style="892" customWidth="1"/>
    <col min="9230" max="9231" width="4.5" style="892" customWidth="1"/>
    <col min="9232" max="9232" width="6.375" style="892" customWidth="1"/>
    <col min="9233" max="9234" width="4.5" style="892" customWidth="1"/>
    <col min="9235" max="9235" width="6.375" style="892" customWidth="1"/>
    <col min="9236" max="9237" width="4.5" style="892" customWidth="1"/>
    <col min="9238" max="9238" width="6.375" style="892" customWidth="1"/>
    <col min="9239" max="9240" width="4.5" style="892" customWidth="1"/>
    <col min="9241" max="9241" width="6.375" style="892" customWidth="1"/>
    <col min="9242" max="9243" width="4.5" style="892" customWidth="1"/>
    <col min="9244" max="9244" width="6.375" style="892" customWidth="1"/>
    <col min="9245" max="9245" width="6.375" style="892" bestFit="1" customWidth="1"/>
    <col min="9246" max="9246" width="4.5" style="892" customWidth="1"/>
    <col min="9247" max="9472" width="8.875" style="892"/>
    <col min="9473" max="9473" width="6.375" style="892" customWidth="1"/>
    <col min="9474" max="9475" width="4.5" style="892" customWidth="1"/>
    <col min="9476" max="9476" width="6.375" style="892" customWidth="1"/>
    <col min="9477" max="9478" width="4.5" style="892" customWidth="1"/>
    <col min="9479" max="9479" width="6.375" style="892" customWidth="1"/>
    <col min="9480" max="9481" width="4.5" style="892" customWidth="1"/>
    <col min="9482" max="9482" width="6.375" style="892" customWidth="1"/>
    <col min="9483" max="9484" width="4.5" style="892" customWidth="1"/>
    <col min="9485" max="9485" width="6.375" style="892" customWidth="1"/>
    <col min="9486" max="9487" width="4.5" style="892" customWidth="1"/>
    <col min="9488" max="9488" width="6.375" style="892" customWidth="1"/>
    <col min="9489" max="9490" width="4.5" style="892" customWidth="1"/>
    <col min="9491" max="9491" width="6.375" style="892" customWidth="1"/>
    <col min="9492" max="9493" width="4.5" style="892" customWidth="1"/>
    <col min="9494" max="9494" width="6.375" style="892" customWidth="1"/>
    <col min="9495" max="9496" width="4.5" style="892" customWidth="1"/>
    <col min="9497" max="9497" width="6.375" style="892" customWidth="1"/>
    <col min="9498" max="9499" width="4.5" style="892" customWidth="1"/>
    <col min="9500" max="9500" width="6.375" style="892" customWidth="1"/>
    <col min="9501" max="9501" width="6.375" style="892" bestFit="1" customWidth="1"/>
    <col min="9502" max="9502" width="4.5" style="892" customWidth="1"/>
    <col min="9503" max="9728" width="8.875" style="892"/>
    <col min="9729" max="9729" width="6.375" style="892" customWidth="1"/>
    <col min="9730" max="9731" width="4.5" style="892" customWidth="1"/>
    <col min="9732" max="9732" width="6.375" style="892" customWidth="1"/>
    <col min="9733" max="9734" width="4.5" style="892" customWidth="1"/>
    <col min="9735" max="9735" width="6.375" style="892" customWidth="1"/>
    <col min="9736" max="9737" width="4.5" style="892" customWidth="1"/>
    <col min="9738" max="9738" width="6.375" style="892" customWidth="1"/>
    <col min="9739" max="9740" width="4.5" style="892" customWidth="1"/>
    <col min="9741" max="9741" width="6.375" style="892" customWidth="1"/>
    <col min="9742" max="9743" width="4.5" style="892" customWidth="1"/>
    <col min="9744" max="9744" width="6.375" style="892" customWidth="1"/>
    <col min="9745" max="9746" width="4.5" style="892" customWidth="1"/>
    <col min="9747" max="9747" width="6.375" style="892" customWidth="1"/>
    <col min="9748" max="9749" width="4.5" style="892" customWidth="1"/>
    <col min="9750" max="9750" width="6.375" style="892" customWidth="1"/>
    <col min="9751" max="9752" width="4.5" style="892" customWidth="1"/>
    <col min="9753" max="9753" width="6.375" style="892" customWidth="1"/>
    <col min="9754" max="9755" width="4.5" style="892" customWidth="1"/>
    <col min="9756" max="9756" width="6.375" style="892" customWidth="1"/>
    <col min="9757" max="9757" width="6.375" style="892" bestFit="1" customWidth="1"/>
    <col min="9758" max="9758" width="4.5" style="892" customWidth="1"/>
    <col min="9759" max="9984" width="8.875" style="892"/>
    <col min="9985" max="9985" width="6.375" style="892" customWidth="1"/>
    <col min="9986" max="9987" width="4.5" style="892" customWidth="1"/>
    <col min="9988" max="9988" width="6.375" style="892" customWidth="1"/>
    <col min="9989" max="9990" width="4.5" style="892" customWidth="1"/>
    <col min="9991" max="9991" width="6.375" style="892" customWidth="1"/>
    <col min="9992" max="9993" width="4.5" style="892" customWidth="1"/>
    <col min="9994" max="9994" width="6.375" style="892" customWidth="1"/>
    <col min="9995" max="9996" width="4.5" style="892" customWidth="1"/>
    <col min="9997" max="9997" width="6.375" style="892" customWidth="1"/>
    <col min="9998" max="9999" width="4.5" style="892" customWidth="1"/>
    <col min="10000" max="10000" width="6.375" style="892" customWidth="1"/>
    <col min="10001" max="10002" width="4.5" style="892" customWidth="1"/>
    <col min="10003" max="10003" width="6.375" style="892" customWidth="1"/>
    <col min="10004" max="10005" width="4.5" style="892" customWidth="1"/>
    <col min="10006" max="10006" width="6.375" style="892" customWidth="1"/>
    <col min="10007" max="10008" width="4.5" style="892" customWidth="1"/>
    <col min="10009" max="10009" width="6.375" style="892" customWidth="1"/>
    <col min="10010" max="10011" width="4.5" style="892" customWidth="1"/>
    <col min="10012" max="10012" width="6.375" style="892" customWidth="1"/>
    <col min="10013" max="10013" width="6.375" style="892" bestFit="1" customWidth="1"/>
    <col min="10014" max="10014" width="4.5" style="892" customWidth="1"/>
    <col min="10015" max="10240" width="8.875" style="892"/>
    <col min="10241" max="10241" width="6.375" style="892" customWidth="1"/>
    <col min="10242" max="10243" width="4.5" style="892" customWidth="1"/>
    <col min="10244" max="10244" width="6.375" style="892" customWidth="1"/>
    <col min="10245" max="10246" width="4.5" style="892" customWidth="1"/>
    <col min="10247" max="10247" width="6.375" style="892" customWidth="1"/>
    <col min="10248" max="10249" width="4.5" style="892" customWidth="1"/>
    <col min="10250" max="10250" width="6.375" style="892" customWidth="1"/>
    <col min="10251" max="10252" width="4.5" style="892" customWidth="1"/>
    <col min="10253" max="10253" width="6.375" style="892" customWidth="1"/>
    <col min="10254" max="10255" width="4.5" style="892" customWidth="1"/>
    <col min="10256" max="10256" width="6.375" style="892" customWidth="1"/>
    <col min="10257" max="10258" width="4.5" style="892" customWidth="1"/>
    <col min="10259" max="10259" width="6.375" style="892" customWidth="1"/>
    <col min="10260" max="10261" width="4.5" style="892" customWidth="1"/>
    <col min="10262" max="10262" width="6.375" style="892" customWidth="1"/>
    <col min="10263" max="10264" width="4.5" style="892" customWidth="1"/>
    <col min="10265" max="10265" width="6.375" style="892" customWidth="1"/>
    <col min="10266" max="10267" width="4.5" style="892" customWidth="1"/>
    <col min="10268" max="10268" width="6.375" style="892" customWidth="1"/>
    <col min="10269" max="10269" width="6.375" style="892" bestFit="1" customWidth="1"/>
    <col min="10270" max="10270" width="4.5" style="892" customWidth="1"/>
    <col min="10271" max="10496" width="8.875" style="892"/>
    <col min="10497" max="10497" width="6.375" style="892" customWidth="1"/>
    <col min="10498" max="10499" width="4.5" style="892" customWidth="1"/>
    <col min="10500" max="10500" width="6.375" style="892" customWidth="1"/>
    <col min="10501" max="10502" width="4.5" style="892" customWidth="1"/>
    <col min="10503" max="10503" width="6.375" style="892" customWidth="1"/>
    <col min="10504" max="10505" width="4.5" style="892" customWidth="1"/>
    <col min="10506" max="10506" width="6.375" style="892" customWidth="1"/>
    <col min="10507" max="10508" width="4.5" style="892" customWidth="1"/>
    <col min="10509" max="10509" width="6.375" style="892" customWidth="1"/>
    <col min="10510" max="10511" width="4.5" style="892" customWidth="1"/>
    <col min="10512" max="10512" width="6.375" style="892" customWidth="1"/>
    <col min="10513" max="10514" width="4.5" style="892" customWidth="1"/>
    <col min="10515" max="10515" width="6.375" style="892" customWidth="1"/>
    <col min="10516" max="10517" width="4.5" style="892" customWidth="1"/>
    <col min="10518" max="10518" width="6.375" style="892" customWidth="1"/>
    <col min="10519" max="10520" width="4.5" style="892" customWidth="1"/>
    <col min="10521" max="10521" width="6.375" style="892" customWidth="1"/>
    <col min="10522" max="10523" width="4.5" style="892" customWidth="1"/>
    <col min="10524" max="10524" width="6.375" style="892" customWidth="1"/>
    <col min="10525" max="10525" width="6.375" style="892" bestFit="1" customWidth="1"/>
    <col min="10526" max="10526" width="4.5" style="892" customWidth="1"/>
    <col min="10527" max="10752" width="8.875" style="892"/>
    <col min="10753" max="10753" width="6.375" style="892" customWidth="1"/>
    <col min="10754" max="10755" width="4.5" style="892" customWidth="1"/>
    <col min="10756" max="10756" width="6.375" style="892" customWidth="1"/>
    <col min="10757" max="10758" width="4.5" style="892" customWidth="1"/>
    <col min="10759" max="10759" width="6.375" style="892" customWidth="1"/>
    <col min="10760" max="10761" width="4.5" style="892" customWidth="1"/>
    <col min="10762" max="10762" width="6.375" style="892" customWidth="1"/>
    <col min="10763" max="10764" width="4.5" style="892" customWidth="1"/>
    <col min="10765" max="10765" width="6.375" style="892" customWidth="1"/>
    <col min="10766" max="10767" width="4.5" style="892" customWidth="1"/>
    <col min="10768" max="10768" width="6.375" style="892" customWidth="1"/>
    <col min="10769" max="10770" width="4.5" style="892" customWidth="1"/>
    <col min="10771" max="10771" width="6.375" style="892" customWidth="1"/>
    <col min="10772" max="10773" width="4.5" style="892" customWidth="1"/>
    <col min="10774" max="10774" width="6.375" style="892" customWidth="1"/>
    <col min="10775" max="10776" width="4.5" style="892" customWidth="1"/>
    <col min="10777" max="10777" width="6.375" style="892" customWidth="1"/>
    <col min="10778" max="10779" width="4.5" style="892" customWidth="1"/>
    <col min="10780" max="10780" width="6.375" style="892" customWidth="1"/>
    <col min="10781" max="10781" width="6.375" style="892" bestFit="1" customWidth="1"/>
    <col min="10782" max="10782" width="4.5" style="892" customWidth="1"/>
    <col min="10783" max="11008" width="8.875" style="892"/>
    <col min="11009" max="11009" width="6.375" style="892" customWidth="1"/>
    <col min="11010" max="11011" width="4.5" style="892" customWidth="1"/>
    <col min="11012" max="11012" width="6.375" style="892" customWidth="1"/>
    <col min="11013" max="11014" width="4.5" style="892" customWidth="1"/>
    <col min="11015" max="11015" width="6.375" style="892" customWidth="1"/>
    <col min="11016" max="11017" width="4.5" style="892" customWidth="1"/>
    <col min="11018" max="11018" width="6.375" style="892" customWidth="1"/>
    <col min="11019" max="11020" width="4.5" style="892" customWidth="1"/>
    <col min="11021" max="11021" width="6.375" style="892" customWidth="1"/>
    <col min="11022" max="11023" width="4.5" style="892" customWidth="1"/>
    <col min="11024" max="11024" width="6.375" style="892" customWidth="1"/>
    <col min="11025" max="11026" width="4.5" style="892" customWidth="1"/>
    <col min="11027" max="11027" width="6.375" style="892" customWidth="1"/>
    <col min="11028" max="11029" width="4.5" style="892" customWidth="1"/>
    <col min="11030" max="11030" width="6.375" style="892" customWidth="1"/>
    <col min="11031" max="11032" width="4.5" style="892" customWidth="1"/>
    <col min="11033" max="11033" width="6.375" style="892" customWidth="1"/>
    <col min="11034" max="11035" width="4.5" style="892" customWidth="1"/>
    <col min="11036" max="11036" width="6.375" style="892" customWidth="1"/>
    <col min="11037" max="11037" width="6.375" style="892" bestFit="1" customWidth="1"/>
    <col min="11038" max="11038" width="4.5" style="892" customWidth="1"/>
    <col min="11039" max="11264" width="8.875" style="892"/>
    <col min="11265" max="11265" width="6.375" style="892" customWidth="1"/>
    <col min="11266" max="11267" width="4.5" style="892" customWidth="1"/>
    <col min="11268" max="11268" width="6.375" style="892" customWidth="1"/>
    <col min="11269" max="11270" width="4.5" style="892" customWidth="1"/>
    <col min="11271" max="11271" width="6.375" style="892" customWidth="1"/>
    <col min="11272" max="11273" width="4.5" style="892" customWidth="1"/>
    <col min="11274" max="11274" width="6.375" style="892" customWidth="1"/>
    <col min="11275" max="11276" width="4.5" style="892" customWidth="1"/>
    <col min="11277" max="11277" width="6.375" style="892" customWidth="1"/>
    <col min="11278" max="11279" width="4.5" style="892" customWidth="1"/>
    <col min="11280" max="11280" width="6.375" style="892" customWidth="1"/>
    <col min="11281" max="11282" width="4.5" style="892" customWidth="1"/>
    <col min="11283" max="11283" width="6.375" style="892" customWidth="1"/>
    <col min="11284" max="11285" width="4.5" style="892" customWidth="1"/>
    <col min="11286" max="11286" width="6.375" style="892" customWidth="1"/>
    <col min="11287" max="11288" width="4.5" style="892" customWidth="1"/>
    <col min="11289" max="11289" width="6.375" style="892" customWidth="1"/>
    <col min="11290" max="11291" width="4.5" style="892" customWidth="1"/>
    <col min="11292" max="11292" width="6.375" style="892" customWidth="1"/>
    <col min="11293" max="11293" width="6.375" style="892" bestFit="1" customWidth="1"/>
    <col min="11294" max="11294" width="4.5" style="892" customWidth="1"/>
    <col min="11295" max="11520" width="8.875" style="892"/>
    <col min="11521" max="11521" width="6.375" style="892" customWidth="1"/>
    <col min="11522" max="11523" width="4.5" style="892" customWidth="1"/>
    <col min="11524" max="11524" width="6.375" style="892" customWidth="1"/>
    <col min="11525" max="11526" width="4.5" style="892" customWidth="1"/>
    <col min="11527" max="11527" width="6.375" style="892" customWidth="1"/>
    <col min="11528" max="11529" width="4.5" style="892" customWidth="1"/>
    <col min="11530" max="11530" width="6.375" style="892" customWidth="1"/>
    <col min="11531" max="11532" width="4.5" style="892" customWidth="1"/>
    <col min="11533" max="11533" width="6.375" style="892" customWidth="1"/>
    <col min="11534" max="11535" width="4.5" style="892" customWidth="1"/>
    <col min="11536" max="11536" width="6.375" style="892" customWidth="1"/>
    <col min="11537" max="11538" width="4.5" style="892" customWidth="1"/>
    <col min="11539" max="11539" width="6.375" style="892" customWidth="1"/>
    <col min="11540" max="11541" width="4.5" style="892" customWidth="1"/>
    <col min="11542" max="11542" width="6.375" style="892" customWidth="1"/>
    <col min="11543" max="11544" width="4.5" style="892" customWidth="1"/>
    <col min="11545" max="11545" width="6.375" style="892" customWidth="1"/>
    <col min="11546" max="11547" width="4.5" style="892" customWidth="1"/>
    <col min="11548" max="11548" width="6.375" style="892" customWidth="1"/>
    <col min="11549" max="11549" width="6.375" style="892" bestFit="1" customWidth="1"/>
    <col min="11550" max="11550" width="4.5" style="892" customWidth="1"/>
    <col min="11551" max="11776" width="8.875" style="892"/>
    <col min="11777" max="11777" width="6.375" style="892" customWidth="1"/>
    <col min="11778" max="11779" width="4.5" style="892" customWidth="1"/>
    <col min="11780" max="11780" width="6.375" style="892" customWidth="1"/>
    <col min="11781" max="11782" width="4.5" style="892" customWidth="1"/>
    <col min="11783" max="11783" width="6.375" style="892" customWidth="1"/>
    <col min="11784" max="11785" width="4.5" style="892" customWidth="1"/>
    <col min="11786" max="11786" width="6.375" style="892" customWidth="1"/>
    <col min="11787" max="11788" width="4.5" style="892" customWidth="1"/>
    <col min="11789" max="11789" width="6.375" style="892" customWidth="1"/>
    <col min="11790" max="11791" width="4.5" style="892" customWidth="1"/>
    <col min="11792" max="11792" width="6.375" style="892" customWidth="1"/>
    <col min="11793" max="11794" width="4.5" style="892" customWidth="1"/>
    <col min="11795" max="11795" width="6.375" style="892" customWidth="1"/>
    <col min="11796" max="11797" width="4.5" style="892" customWidth="1"/>
    <col min="11798" max="11798" width="6.375" style="892" customWidth="1"/>
    <col min="11799" max="11800" width="4.5" style="892" customWidth="1"/>
    <col min="11801" max="11801" width="6.375" style="892" customWidth="1"/>
    <col min="11802" max="11803" width="4.5" style="892" customWidth="1"/>
    <col min="11804" max="11804" width="6.375" style="892" customWidth="1"/>
    <col min="11805" max="11805" width="6.375" style="892" bestFit="1" customWidth="1"/>
    <col min="11806" max="11806" width="4.5" style="892" customWidth="1"/>
    <col min="11807" max="12032" width="8.875" style="892"/>
    <col min="12033" max="12033" width="6.375" style="892" customWidth="1"/>
    <col min="12034" max="12035" width="4.5" style="892" customWidth="1"/>
    <col min="12036" max="12036" width="6.375" style="892" customWidth="1"/>
    <col min="12037" max="12038" width="4.5" style="892" customWidth="1"/>
    <col min="12039" max="12039" width="6.375" style="892" customWidth="1"/>
    <col min="12040" max="12041" width="4.5" style="892" customWidth="1"/>
    <col min="12042" max="12042" width="6.375" style="892" customWidth="1"/>
    <col min="12043" max="12044" width="4.5" style="892" customWidth="1"/>
    <col min="12045" max="12045" width="6.375" style="892" customWidth="1"/>
    <col min="12046" max="12047" width="4.5" style="892" customWidth="1"/>
    <col min="12048" max="12048" width="6.375" style="892" customWidth="1"/>
    <col min="12049" max="12050" width="4.5" style="892" customWidth="1"/>
    <col min="12051" max="12051" width="6.375" style="892" customWidth="1"/>
    <col min="12052" max="12053" width="4.5" style="892" customWidth="1"/>
    <col min="12054" max="12054" width="6.375" style="892" customWidth="1"/>
    <col min="12055" max="12056" width="4.5" style="892" customWidth="1"/>
    <col min="12057" max="12057" width="6.375" style="892" customWidth="1"/>
    <col min="12058" max="12059" width="4.5" style="892" customWidth="1"/>
    <col min="12060" max="12060" width="6.375" style="892" customWidth="1"/>
    <col min="12061" max="12061" width="6.375" style="892" bestFit="1" customWidth="1"/>
    <col min="12062" max="12062" width="4.5" style="892" customWidth="1"/>
    <col min="12063" max="12288" width="8.875" style="892"/>
    <col min="12289" max="12289" width="6.375" style="892" customWidth="1"/>
    <col min="12290" max="12291" width="4.5" style="892" customWidth="1"/>
    <col min="12292" max="12292" width="6.375" style="892" customWidth="1"/>
    <col min="12293" max="12294" width="4.5" style="892" customWidth="1"/>
    <col min="12295" max="12295" width="6.375" style="892" customWidth="1"/>
    <col min="12296" max="12297" width="4.5" style="892" customWidth="1"/>
    <col min="12298" max="12298" width="6.375" style="892" customWidth="1"/>
    <col min="12299" max="12300" width="4.5" style="892" customWidth="1"/>
    <col min="12301" max="12301" width="6.375" style="892" customWidth="1"/>
    <col min="12302" max="12303" width="4.5" style="892" customWidth="1"/>
    <col min="12304" max="12304" width="6.375" style="892" customWidth="1"/>
    <col min="12305" max="12306" width="4.5" style="892" customWidth="1"/>
    <col min="12307" max="12307" width="6.375" style="892" customWidth="1"/>
    <col min="12308" max="12309" width="4.5" style="892" customWidth="1"/>
    <col min="12310" max="12310" width="6.375" style="892" customWidth="1"/>
    <col min="12311" max="12312" width="4.5" style="892" customWidth="1"/>
    <col min="12313" max="12313" width="6.375" style="892" customWidth="1"/>
    <col min="12314" max="12315" width="4.5" style="892" customWidth="1"/>
    <col min="12316" max="12316" width="6.375" style="892" customWidth="1"/>
    <col min="12317" max="12317" width="6.375" style="892" bestFit="1" customWidth="1"/>
    <col min="12318" max="12318" width="4.5" style="892" customWidth="1"/>
    <col min="12319" max="12544" width="8.875" style="892"/>
    <col min="12545" max="12545" width="6.375" style="892" customWidth="1"/>
    <col min="12546" max="12547" width="4.5" style="892" customWidth="1"/>
    <col min="12548" max="12548" width="6.375" style="892" customWidth="1"/>
    <col min="12549" max="12550" width="4.5" style="892" customWidth="1"/>
    <col min="12551" max="12551" width="6.375" style="892" customWidth="1"/>
    <col min="12552" max="12553" width="4.5" style="892" customWidth="1"/>
    <col min="12554" max="12554" width="6.375" style="892" customWidth="1"/>
    <col min="12555" max="12556" width="4.5" style="892" customWidth="1"/>
    <col min="12557" max="12557" width="6.375" style="892" customWidth="1"/>
    <col min="12558" max="12559" width="4.5" style="892" customWidth="1"/>
    <col min="12560" max="12560" width="6.375" style="892" customWidth="1"/>
    <col min="12561" max="12562" width="4.5" style="892" customWidth="1"/>
    <col min="12563" max="12563" width="6.375" style="892" customWidth="1"/>
    <col min="12564" max="12565" width="4.5" style="892" customWidth="1"/>
    <col min="12566" max="12566" width="6.375" style="892" customWidth="1"/>
    <col min="12567" max="12568" width="4.5" style="892" customWidth="1"/>
    <col min="12569" max="12569" width="6.375" style="892" customWidth="1"/>
    <col min="12570" max="12571" width="4.5" style="892" customWidth="1"/>
    <col min="12572" max="12572" width="6.375" style="892" customWidth="1"/>
    <col min="12573" max="12573" width="6.375" style="892" bestFit="1" customWidth="1"/>
    <col min="12574" max="12574" width="4.5" style="892" customWidth="1"/>
    <col min="12575" max="12800" width="8.875" style="892"/>
    <col min="12801" max="12801" width="6.375" style="892" customWidth="1"/>
    <col min="12802" max="12803" width="4.5" style="892" customWidth="1"/>
    <col min="12804" max="12804" width="6.375" style="892" customWidth="1"/>
    <col min="12805" max="12806" width="4.5" style="892" customWidth="1"/>
    <col min="12807" max="12807" width="6.375" style="892" customWidth="1"/>
    <col min="12808" max="12809" width="4.5" style="892" customWidth="1"/>
    <col min="12810" max="12810" width="6.375" style="892" customWidth="1"/>
    <col min="12811" max="12812" width="4.5" style="892" customWidth="1"/>
    <col min="12813" max="12813" width="6.375" style="892" customWidth="1"/>
    <col min="12814" max="12815" width="4.5" style="892" customWidth="1"/>
    <col min="12816" max="12816" width="6.375" style="892" customWidth="1"/>
    <col min="12817" max="12818" width="4.5" style="892" customWidth="1"/>
    <col min="12819" max="12819" width="6.375" style="892" customWidth="1"/>
    <col min="12820" max="12821" width="4.5" style="892" customWidth="1"/>
    <col min="12822" max="12822" width="6.375" style="892" customWidth="1"/>
    <col min="12823" max="12824" width="4.5" style="892" customWidth="1"/>
    <col min="12825" max="12825" width="6.375" style="892" customWidth="1"/>
    <col min="12826" max="12827" width="4.5" style="892" customWidth="1"/>
    <col min="12828" max="12828" width="6.375" style="892" customWidth="1"/>
    <col min="12829" max="12829" width="6.375" style="892" bestFit="1" customWidth="1"/>
    <col min="12830" max="12830" width="4.5" style="892" customWidth="1"/>
    <col min="12831" max="13056" width="8.875" style="892"/>
    <col min="13057" max="13057" width="6.375" style="892" customWidth="1"/>
    <col min="13058" max="13059" width="4.5" style="892" customWidth="1"/>
    <col min="13060" max="13060" width="6.375" style="892" customWidth="1"/>
    <col min="13061" max="13062" width="4.5" style="892" customWidth="1"/>
    <col min="13063" max="13063" width="6.375" style="892" customWidth="1"/>
    <col min="13064" max="13065" width="4.5" style="892" customWidth="1"/>
    <col min="13066" max="13066" width="6.375" style="892" customWidth="1"/>
    <col min="13067" max="13068" width="4.5" style="892" customWidth="1"/>
    <col min="13069" max="13069" width="6.375" style="892" customWidth="1"/>
    <col min="13070" max="13071" width="4.5" style="892" customWidth="1"/>
    <col min="13072" max="13072" width="6.375" style="892" customWidth="1"/>
    <col min="13073" max="13074" width="4.5" style="892" customWidth="1"/>
    <col min="13075" max="13075" width="6.375" style="892" customWidth="1"/>
    <col min="13076" max="13077" width="4.5" style="892" customWidth="1"/>
    <col min="13078" max="13078" width="6.375" style="892" customWidth="1"/>
    <col min="13079" max="13080" width="4.5" style="892" customWidth="1"/>
    <col min="13081" max="13081" width="6.375" style="892" customWidth="1"/>
    <col min="13082" max="13083" width="4.5" style="892" customWidth="1"/>
    <col min="13084" max="13084" width="6.375" style="892" customWidth="1"/>
    <col min="13085" max="13085" width="6.375" style="892" bestFit="1" customWidth="1"/>
    <col min="13086" max="13086" width="4.5" style="892" customWidth="1"/>
    <col min="13087" max="13312" width="8.875" style="892"/>
    <col min="13313" max="13313" width="6.375" style="892" customWidth="1"/>
    <col min="13314" max="13315" width="4.5" style="892" customWidth="1"/>
    <col min="13316" max="13316" width="6.375" style="892" customWidth="1"/>
    <col min="13317" max="13318" width="4.5" style="892" customWidth="1"/>
    <col min="13319" max="13319" width="6.375" style="892" customWidth="1"/>
    <col min="13320" max="13321" width="4.5" style="892" customWidth="1"/>
    <col min="13322" max="13322" width="6.375" style="892" customWidth="1"/>
    <col min="13323" max="13324" width="4.5" style="892" customWidth="1"/>
    <col min="13325" max="13325" width="6.375" style="892" customWidth="1"/>
    <col min="13326" max="13327" width="4.5" style="892" customWidth="1"/>
    <col min="13328" max="13328" width="6.375" style="892" customWidth="1"/>
    <col min="13329" max="13330" width="4.5" style="892" customWidth="1"/>
    <col min="13331" max="13331" width="6.375" style="892" customWidth="1"/>
    <col min="13332" max="13333" width="4.5" style="892" customWidth="1"/>
    <col min="13334" max="13334" width="6.375" style="892" customWidth="1"/>
    <col min="13335" max="13336" width="4.5" style="892" customWidth="1"/>
    <col min="13337" max="13337" width="6.375" style="892" customWidth="1"/>
    <col min="13338" max="13339" width="4.5" style="892" customWidth="1"/>
    <col min="13340" max="13340" width="6.375" style="892" customWidth="1"/>
    <col min="13341" max="13341" width="6.375" style="892" bestFit="1" customWidth="1"/>
    <col min="13342" max="13342" width="4.5" style="892" customWidth="1"/>
    <col min="13343" max="13568" width="8.875" style="892"/>
    <col min="13569" max="13569" width="6.375" style="892" customWidth="1"/>
    <col min="13570" max="13571" width="4.5" style="892" customWidth="1"/>
    <col min="13572" max="13572" width="6.375" style="892" customWidth="1"/>
    <col min="13573" max="13574" width="4.5" style="892" customWidth="1"/>
    <col min="13575" max="13575" width="6.375" style="892" customWidth="1"/>
    <col min="13576" max="13577" width="4.5" style="892" customWidth="1"/>
    <col min="13578" max="13578" width="6.375" style="892" customWidth="1"/>
    <col min="13579" max="13580" width="4.5" style="892" customWidth="1"/>
    <col min="13581" max="13581" width="6.375" style="892" customWidth="1"/>
    <col min="13582" max="13583" width="4.5" style="892" customWidth="1"/>
    <col min="13584" max="13584" width="6.375" style="892" customWidth="1"/>
    <col min="13585" max="13586" width="4.5" style="892" customWidth="1"/>
    <col min="13587" max="13587" width="6.375" style="892" customWidth="1"/>
    <col min="13588" max="13589" width="4.5" style="892" customWidth="1"/>
    <col min="13590" max="13590" width="6.375" style="892" customWidth="1"/>
    <col min="13591" max="13592" width="4.5" style="892" customWidth="1"/>
    <col min="13593" max="13593" width="6.375" style="892" customWidth="1"/>
    <col min="13594" max="13595" width="4.5" style="892" customWidth="1"/>
    <col min="13596" max="13596" width="6.375" style="892" customWidth="1"/>
    <col min="13597" max="13597" width="6.375" style="892" bestFit="1" customWidth="1"/>
    <col min="13598" max="13598" width="4.5" style="892" customWidth="1"/>
    <col min="13599" max="13824" width="8.875" style="892"/>
    <col min="13825" max="13825" width="6.375" style="892" customWidth="1"/>
    <col min="13826" max="13827" width="4.5" style="892" customWidth="1"/>
    <col min="13828" max="13828" width="6.375" style="892" customWidth="1"/>
    <col min="13829" max="13830" width="4.5" style="892" customWidth="1"/>
    <col min="13831" max="13831" width="6.375" style="892" customWidth="1"/>
    <col min="13832" max="13833" width="4.5" style="892" customWidth="1"/>
    <col min="13834" max="13834" width="6.375" style="892" customWidth="1"/>
    <col min="13835" max="13836" width="4.5" style="892" customWidth="1"/>
    <col min="13837" max="13837" width="6.375" style="892" customWidth="1"/>
    <col min="13838" max="13839" width="4.5" style="892" customWidth="1"/>
    <col min="13840" max="13840" width="6.375" style="892" customWidth="1"/>
    <col min="13841" max="13842" width="4.5" style="892" customWidth="1"/>
    <col min="13843" max="13843" width="6.375" style="892" customWidth="1"/>
    <col min="13844" max="13845" width="4.5" style="892" customWidth="1"/>
    <col min="13846" max="13846" width="6.375" style="892" customWidth="1"/>
    <col min="13847" max="13848" width="4.5" style="892" customWidth="1"/>
    <col min="13849" max="13849" width="6.375" style="892" customWidth="1"/>
    <col min="13850" max="13851" width="4.5" style="892" customWidth="1"/>
    <col min="13852" max="13852" width="6.375" style="892" customWidth="1"/>
    <col min="13853" max="13853" width="6.375" style="892" bestFit="1" customWidth="1"/>
    <col min="13854" max="13854" width="4.5" style="892" customWidth="1"/>
    <col min="13855" max="14080" width="8.875" style="892"/>
    <col min="14081" max="14081" width="6.375" style="892" customWidth="1"/>
    <col min="14082" max="14083" width="4.5" style="892" customWidth="1"/>
    <col min="14084" max="14084" width="6.375" style="892" customWidth="1"/>
    <col min="14085" max="14086" width="4.5" style="892" customWidth="1"/>
    <col min="14087" max="14087" width="6.375" style="892" customWidth="1"/>
    <col min="14088" max="14089" width="4.5" style="892" customWidth="1"/>
    <col min="14090" max="14090" width="6.375" style="892" customWidth="1"/>
    <col min="14091" max="14092" width="4.5" style="892" customWidth="1"/>
    <col min="14093" max="14093" width="6.375" style="892" customWidth="1"/>
    <col min="14094" max="14095" width="4.5" style="892" customWidth="1"/>
    <col min="14096" max="14096" width="6.375" style="892" customWidth="1"/>
    <col min="14097" max="14098" width="4.5" style="892" customWidth="1"/>
    <col min="14099" max="14099" width="6.375" style="892" customWidth="1"/>
    <col min="14100" max="14101" width="4.5" style="892" customWidth="1"/>
    <col min="14102" max="14102" width="6.375" style="892" customWidth="1"/>
    <col min="14103" max="14104" width="4.5" style="892" customWidth="1"/>
    <col min="14105" max="14105" width="6.375" style="892" customWidth="1"/>
    <col min="14106" max="14107" width="4.5" style="892" customWidth="1"/>
    <col min="14108" max="14108" width="6.375" style="892" customWidth="1"/>
    <col min="14109" max="14109" width="6.375" style="892" bestFit="1" customWidth="1"/>
    <col min="14110" max="14110" width="4.5" style="892" customWidth="1"/>
    <col min="14111" max="14336" width="8.875" style="892"/>
    <col min="14337" max="14337" width="6.375" style="892" customWidth="1"/>
    <col min="14338" max="14339" width="4.5" style="892" customWidth="1"/>
    <col min="14340" max="14340" width="6.375" style="892" customWidth="1"/>
    <col min="14341" max="14342" width="4.5" style="892" customWidth="1"/>
    <col min="14343" max="14343" width="6.375" style="892" customWidth="1"/>
    <col min="14344" max="14345" width="4.5" style="892" customWidth="1"/>
    <col min="14346" max="14346" width="6.375" style="892" customWidth="1"/>
    <col min="14347" max="14348" width="4.5" style="892" customWidth="1"/>
    <col min="14349" max="14349" width="6.375" style="892" customWidth="1"/>
    <col min="14350" max="14351" width="4.5" style="892" customWidth="1"/>
    <col min="14352" max="14352" width="6.375" style="892" customWidth="1"/>
    <col min="14353" max="14354" width="4.5" style="892" customWidth="1"/>
    <col min="14355" max="14355" width="6.375" style="892" customWidth="1"/>
    <col min="14356" max="14357" width="4.5" style="892" customWidth="1"/>
    <col min="14358" max="14358" width="6.375" style="892" customWidth="1"/>
    <col min="14359" max="14360" width="4.5" style="892" customWidth="1"/>
    <col min="14361" max="14361" width="6.375" style="892" customWidth="1"/>
    <col min="14362" max="14363" width="4.5" style="892" customWidth="1"/>
    <col min="14364" max="14364" width="6.375" style="892" customWidth="1"/>
    <col min="14365" max="14365" width="6.375" style="892" bestFit="1" customWidth="1"/>
    <col min="14366" max="14366" width="4.5" style="892" customWidth="1"/>
    <col min="14367" max="14592" width="8.875" style="892"/>
    <col min="14593" max="14593" width="6.375" style="892" customWidth="1"/>
    <col min="14594" max="14595" width="4.5" style="892" customWidth="1"/>
    <col min="14596" max="14596" width="6.375" style="892" customWidth="1"/>
    <col min="14597" max="14598" width="4.5" style="892" customWidth="1"/>
    <col min="14599" max="14599" width="6.375" style="892" customWidth="1"/>
    <col min="14600" max="14601" width="4.5" style="892" customWidth="1"/>
    <col min="14602" max="14602" width="6.375" style="892" customWidth="1"/>
    <col min="14603" max="14604" width="4.5" style="892" customWidth="1"/>
    <col min="14605" max="14605" width="6.375" style="892" customWidth="1"/>
    <col min="14606" max="14607" width="4.5" style="892" customWidth="1"/>
    <col min="14608" max="14608" width="6.375" style="892" customWidth="1"/>
    <col min="14609" max="14610" width="4.5" style="892" customWidth="1"/>
    <col min="14611" max="14611" width="6.375" style="892" customWidth="1"/>
    <col min="14612" max="14613" width="4.5" style="892" customWidth="1"/>
    <col min="14614" max="14614" width="6.375" style="892" customWidth="1"/>
    <col min="14615" max="14616" width="4.5" style="892" customWidth="1"/>
    <col min="14617" max="14617" width="6.375" style="892" customWidth="1"/>
    <col min="14618" max="14619" width="4.5" style="892" customWidth="1"/>
    <col min="14620" max="14620" width="6.375" style="892" customWidth="1"/>
    <col min="14621" max="14621" width="6.375" style="892" bestFit="1" customWidth="1"/>
    <col min="14622" max="14622" width="4.5" style="892" customWidth="1"/>
    <col min="14623" max="14848" width="8.875" style="892"/>
    <col min="14849" max="14849" width="6.375" style="892" customWidth="1"/>
    <col min="14850" max="14851" width="4.5" style="892" customWidth="1"/>
    <col min="14852" max="14852" width="6.375" style="892" customWidth="1"/>
    <col min="14853" max="14854" width="4.5" style="892" customWidth="1"/>
    <col min="14855" max="14855" width="6.375" style="892" customWidth="1"/>
    <col min="14856" max="14857" width="4.5" style="892" customWidth="1"/>
    <col min="14858" max="14858" width="6.375" style="892" customWidth="1"/>
    <col min="14859" max="14860" width="4.5" style="892" customWidth="1"/>
    <col min="14861" max="14861" width="6.375" style="892" customWidth="1"/>
    <col min="14862" max="14863" width="4.5" style="892" customWidth="1"/>
    <col min="14864" max="14864" width="6.375" style="892" customWidth="1"/>
    <col min="14865" max="14866" width="4.5" style="892" customWidth="1"/>
    <col min="14867" max="14867" width="6.375" style="892" customWidth="1"/>
    <col min="14868" max="14869" width="4.5" style="892" customWidth="1"/>
    <col min="14870" max="14870" width="6.375" style="892" customWidth="1"/>
    <col min="14871" max="14872" width="4.5" style="892" customWidth="1"/>
    <col min="14873" max="14873" width="6.375" style="892" customWidth="1"/>
    <col min="14874" max="14875" width="4.5" style="892" customWidth="1"/>
    <col min="14876" max="14876" width="6.375" style="892" customWidth="1"/>
    <col min="14877" max="14877" width="6.375" style="892" bestFit="1" customWidth="1"/>
    <col min="14878" max="14878" width="4.5" style="892" customWidth="1"/>
    <col min="14879" max="15104" width="8.875" style="892"/>
    <col min="15105" max="15105" width="6.375" style="892" customWidth="1"/>
    <col min="15106" max="15107" width="4.5" style="892" customWidth="1"/>
    <col min="15108" max="15108" width="6.375" style="892" customWidth="1"/>
    <col min="15109" max="15110" width="4.5" style="892" customWidth="1"/>
    <col min="15111" max="15111" width="6.375" style="892" customWidth="1"/>
    <col min="15112" max="15113" width="4.5" style="892" customWidth="1"/>
    <col min="15114" max="15114" width="6.375" style="892" customWidth="1"/>
    <col min="15115" max="15116" width="4.5" style="892" customWidth="1"/>
    <col min="15117" max="15117" width="6.375" style="892" customWidth="1"/>
    <col min="15118" max="15119" width="4.5" style="892" customWidth="1"/>
    <col min="15120" max="15120" width="6.375" style="892" customWidth="1"/>
    <col min="15121" max="15122" width="4.5" style="892" customWidth="1"/>
    <col min="15123" max="15123" width="6.375" style="892" customWidth="1"/>
    <col min="15124" max="15125" width="4.5" style="892" customWidth="1"/>
    <col min="15126" max="15126" width="6.375" style="892" customWidth="1"/>
    <col min="15127" max="15128" width="4.5" style="892" customWidth="1"/>
    <col min="15129" max="15129" width="6.375" style="892" customWidth="1"/>
    <col min="15130" max="15131" width="4.5" style="892" customWidth="1"/>
    <col min="15132" max="15132" width="6.375" style="892" customWidth="1"/>
    <col min="15133" max="15133" width="6.375" style="892" bestFit="1" customWidth="1"/>
    <col min="15134" max="15134" width="4.5" style="892" customWidth="1"/>
    <col min="15135" max="15360" width="8.875" style="892"/>
    <col min="15361" max="15361" width="6.375" style="892" customWidth="1"/>
    <col min="15362" max="15363" width="4.5" style="892" customWidth="1"/>
    <col min="15364" max="15364" width="6.375" style="892" customWidth="1"/>
    <col min="15365" max="15366" width="4.5" style="892" customWidth="1"/>
    <col min="15367" max="15367" width="6.375" style="892" customWidth="1"/>
    <col min="15368" max="15369" width="4.5" style="892" customWidth="1"/>
    <col min="15370" max="15370" width="6.375" style="892" customWidth="1"/>
    <col min="15371" max="15372" width="4.5" style="892" customWidth="1"/>
    <col min="15373" max="15373" width="6.375" style="892" customWidth="1"/>
    <col min="15374" max="15375" width="4.5" style="892" customWidth="1"/>
    <col min="15376" max="15376" width="6.375" style="892" customWidth="1"/>
    <col min="15377" max="15378" width="4.5" style="892" customWidth="1"/>
    <col min="15379" max="15379" width="6.375" style="892" customWidth="1"/>
    <col min="15380" max="15381" width="4.5" style="892" customWidth="1"/>
    <col min="15382" max="15382" width="6.375" style="892" customWidth="1"/>
    <col min="15383" max="15384" width="4.5" style="892" customWidth="1"/>
    <col min="15385" max="15385" width="6.375" style="892" customWidth="1"/>
    <col min="15386" max="15387" width="4.5" style="892" customWidth="1"/>
    <col min="15388" max="15388" width="6.375" style="892" customWidth="1"/>
    <col min="15389" max="15389" width="6.375" style="892" bestFit="1" customWidth="1"/>
    <col min="15390" max="15390" width="4.5" style="892" customWidth="1"/>
    <col min="15391" max="15616" width="8.875" style="892"/>
    <col min="15617" max="15617" width="6.375" style="892" customWidth="1"/>
    <col min="15618" max="15619" width="4.5" style="892" customWidth="1"/>
    <col min="15620" max="15620" width="6.375" style="892" customWidth="1"/>
    <col min="15621" max="15622" width="4.5" style="892" customWidth="1"/>
    <col min="15623" max="15623" width="6.375" style="892" customWidth="1"/>
    <col min="15624" max="15625" width="4.5" style="892" customWidth="1"/>
    <col min="15626" max="15626" width="6.375" style="892" customWidth="1"/>
    <col min="15627" max="15628" width="4.5" style="892" customWidth="1"/>
    <col min="15629" max="15629" width="6.375" style="892" customWidth="1"/>
    <col min="15630" max="15631" width="4.5" style="892" customWidth="1"/>
    <col min="15632" max="15632" width="6.375" style="892" customWidth="1"/>
    <col min="15633" max="15634" width="4.5" style="892" customWidth="1"/>
    <col min="15635" max="15635" width="6.375" style="892" customWidth="1"/>
    <col min="15636" max="15637" width="4.5" style="892" customWidth="1"/>
    <col min="15638" max="15638" width="6.375" style="892" customWidth="1"/>
    <col min="15639" max="15640" width="4.5" style="892" customWidth="1"/>
    <col min="15641" max="15641" width="6.375" style="892" customWidth="1"/>
    <col min="15642" max="15643" width="4.5" style="892" customWidth="1"/>
    <col min="15644" max="15644" width="6.375" style="892" customWidth="1"/>
    <col min="15645" max="15645" width="6.375" style="892" bestFit="1" customWidth="1"/>
    <col min="15646" max="15646" width="4.5" style="892" customWidth="1"/>
    <col min="15647" max="15872" width="8.875" style="892"/>
    <col min="15873" max="15873" width="6.375" style="892" customWidth="1"/>
    <col min="15874" max="15875" width="4.5" style="892" customWidth="1"/>
    <col min="15876" max="15876" width="6.375" style="892" customWidth="1"/>
    <col min="15877" max="15878" width="4.5" style="892" customWidth="1"/>
    <col min="15879" max="15879" width="6.375" style="892" customWidth="1"/>
    <col min="15880" max="15881" width="4.5" style="892" customWidth="1"/>
    <col min="15882" max="15882" width="6.375" style="892" customWidth="1"/>
    <col min="15883" max="15884" width="4.5" style="892" customWidth="1"/>
    <col min="15885" max="15885" width="6.375" style="892" customWidth="1"/>
    <col min="15886" max="15887" width="4.5" style="892" customWidth="1"/>
    <col min="15888" max="15888" width="6.375" style="892" customWidth="1"/>
    <col min="15889" max="15890" width="4.5" style="892" customWidth="1"/>
    <col min="15891" max="15891" width="6.375" style="892" customWidth="1"/>
    <col min="15892" max="15893" width="4.5" style="892" customWidth="1"/>
    <col min="15894" max="15894" width="6.375" style="892" customWidth="1"/>
    <col min="15895" max="15896" width="4.5" style="892" customWidth="1"/>
    <col min="15897" max="15897" width="6.375" style="892" customWidth="1"/>
    <col min="15898" max="15899" width="4.5" style="892" customWidth="1"/>
    <col min="15900" max="15900" width="6.375" style="892" customWidth="1"/>
    <col min="15901" max="15901" width="6.375" style="892" bestFit="1" customWidth="1"/>
    <col min="15902" max="15902" width="4.5" style="892" customWidth="1"/>
    <col min="15903" max="16128" width="8.875" style="892"/>
    <col min="16129" max="16129" width="6.375" style="892" customWidth="1"/>
    <col min="16130" max="16131" width="4.5" style="892" customWidth="1"/>
    <col min="16132" max="16132" width="6.375" style="892" customWidth="1"/>
    <col min="16133" max="16134" width="4.5" style="892" customWidth="1"/>
    <col min="16135" max="16135" width="6.375" style="892" customWidth="1"/>
    <col min="16136" max="16137" width="4.5" style="892" customWidth="1"/>
    <col min="16138" max="16138" width="6.375" style="892" customWidth="1"/>
    <col min="16139" max="16140" width="4.5" style="892" customWidth="1"/>
    <col min="16141" max="16141" width="6.375" style="892" customWidth="1"/>
    <col min="16142" max="16143" width="4.5" style="892" customWidth="1"/>
    <col min="16144" max="16144" width="6.375" style="892" customWidth="1"/>
    <col min="16145" max="16146" width="4.5" style="892" customWidth="1"/>
    <col min="16147" max="16147" width="6.375" style="892" customWidth="1"/>
    <col min="16148" max="16149" width="4.5" style="892" customWidth="1"/>
    <col min="16150" max="16150" width="6.375" style="892" customWidth="1"/>
    <col min="16151" max="16152" width="4.5" style="892" customWidth="1"/>
    <col min="16153" max="16153" width="6.375" style="892" customWidth="1"/>
    <col min="16154" max="16155" width="4.5" style="892" customWidth="1"/>
    <col min="16156" max="16156" width="6.375" style="892" customWidth="1"/>
    <col min="16157" max="16157" width="6.375" style="892" bestFit="1" customWidth="1"/>
    <col min="16158" max="16158" width="4.5" style="892" customWidth="1"/>
    <col min="16159" max="16384" width="8.875" style="892"/>
  </cols>
  <sheetData>
    <row r="1" spans="1:34" ht="20.25" thickBot="1">
      <c r="A1" s="891" t="s">
        <v>3495</v>
      </c>
      <c r="AC1" s="893"/>
    </row>
    <row r="2" spans="1:34" ht="28.5" thickBot="1">
      <c r="A2" s="894" t="s">
        <v>3496</v>
      </c>
      <c r="B2" s="895"/>
      <c r="C2" s="895"/>
      <c r="D2" s="895"/>
      <c r="E2" s="895"/>
      <c r="F2" s="895"/>
      <c r="G2" s="895"/>
      <c r="H2" s="895"/>
      <c r="I2" s="895"/>
      <c r="J2" s="896"/>
      <c r="K2" s="895"/>
      <c r="L2" s="895"/>
      <c r="M2" s="895"/>
      <c r="N2" s="895"/>
      <c r="O2" s="895"/>
      <c r="P2" s="895"/>
      <c r="Q2" s="895"/>
      <c r="R2" s="895"/>
      <c r="S2" s="895"/>
      <c r="T2" s="895"/>
      <c r="U2" s="895"/>
      <c r="V2" s="895"/>
      <c r="W2" s="895"/>
      <c r="X2" s="895"/>
      <c r="Y2" s="895"/>
      <c r="Z2" s="895"/>
      <c r="AA2" s="895"/>
      <c r="AC2" s="893"/>
      <c r="AF2" s="976" t="s">
        <v>3572</v>
      </c>
      <c r="AG2" s="2022" t="s">
        <v>5171</v>
      </c>
      <c r="AH2" s="978" t="str">
        <f>LEFT(AG2,7) &amp; DAY(EOMONTH((LEFT(AG2,3)+1911) &amp; "/"&amp; "06" &amp; "/01",-1))</f>
        <v>111.06.31</v>
      </c>
    </row>
    <row r="3" spans="1:34" s="904" customFormat="1" ht="20.100000000000001" customHeight="1" thickTop="1" thickBot="1">
      <c r="A3" s="897" t="s">
        <v>3497</v>
      </c>
      <c r="B3" s="898"/>
      <c r="C3" s="899"/>
      <c r="D3" s="897" t="s">
        <v>3498</v>
      </c>
      <c r="E3" s="898"/>
      <c r="F3" s="899"/>
      <c r="G3" s="900" t="s">
        <v>3499</v>
      </c>
      <c r="H3" s="898"/>
      <c r="I3" s="899"/>
      <c r="J3" s="900" t="s">
        <v>3500</v>
      </c>
      <c r="K3" s="898"/>
      <c r="L3" s="899"/>
      <c r="M3" s="900" t="s">
        <v>3501</v>
      </c>
      <c r="N3" s="898"/>
      <c r="O3" s="899"/>
      <c r="P3" s="900" t="s">
        <v>3502</v>
      </c>
      <c r="Q3" s="898"/>
      <c r="R3" s="899"/>
      <c r="S3" s="900" t="s">
        <v>3503</v>
      </c>
      <c r="T3" s="898"/>
      <c r="U3" s="899"/>
      <c r="V3" s="900" t="s">
        <v>3504</v>
      </c>
      <c r="W3" s="898"/>
      <c r="X3" s="899"/>
      <c r="Y3" s="900" t="s">
        <v>3505</v>
      </c>
      <c r="Z3" s="898"/>
      <c r="AA3" s="899"/>
      <c r="AB3" s="901" t="s">
        <v>3506</v>
      </c>
      <c r="AC3" s="902"/>
      <c r="AD3" s="903"/>
      <c r="AF3" s="979" t="s">
        <v>3573</v>
      </c>
      <c r="AG3" s="980" t="str">
        <f>瞬跳饋線一纜表!AG3</f>
        <v>111.01.01</v>
      </c>
      <c r="AH3" s="981" t="str">
        <f>瞬跳饋線一纜表!AH3</f>
        <v>111.06.30</v>
      </c>
    </row>
    <row r="4" spans="1:34" ht="20.100000000000001" customHeight="1">
      <c r="A4" s="905" t="s">
        <v>3507</v>
      </c>
      <c r="B4" s="906" t="s">
        <v>1417</v>
      </c>
      <c r="C4" s="907" t="s">
        <v>3508</v>
      </c>
      <c r="D4" s="905" t="s">
        <v>3507</v>
      </c>
      <c r="E4" s="906" t="s">
        <v>1417</v>
      </c>
      <c r="F4" s="907" t="s">
        <v>3508</v>
      </c>
      <c r="G4" s="905" t="s">
        <v>3507</v>
      </c>
      <c r="H4" s="906" t="s">
        <v>1417</v>
      </c>
      <c r="I4" s="907" t="s">
        <v>3508</v>
      </c>
      <c r="J4" s="905" t="s">
        <v>3507</v>
      </c>
      <c r="K4" s="906" t="s">
        <v>1417</v>
      </c>
      <c r="L4" s="907" t="s">
        <v>3508</v>
      </c>
      <c r="M4" s="905" t="s">
        <v>3507</v>
      </c>
      <c r="N4" s="906" t="s">
        <v>1417</v>
      </c>
      <c r="O4" s="907" t="s">
        <v>3508</v>
      </c>
      <c r="P4" s="905" t="s">
        <v>3507</v>
      </c>
      <c r="Q4" s="906" t="s">
        <v>1417</v>
      </c>
      <c r="R4" s="907" t="s">
        <v>3508</v>
      </c>
      <c r="S4" s="905" t="s">
        <v>3507</v>
      </c>
      <c r="T4" s="906" t="s">
        <v>1417</v>
      </c>
      <c r="U4" s="907" t="s">
        <v>3508</v>
      </c>
      <c r="V4" s="905" t="s">
        <v>3507</v>
      </c>
      <c r="W4" s="906" t="s">
        <v>1417</v>
      </c>
      <c r="X4" s="907" t="s">
        <v>3508</v>
      </c>
      <c r="Y4" s="905" t="s">
        <v>3507</v>
      </c>
      <c r="Z4" s="906" t="s">
        <v>1417</v>
      </c>
      <c r="AA4" s="907" t="s">
        <v>3508</v>
      </c>
      <c r="AB4" s="905" t="s">
        <v>3507</v>
      </c>
      <c r="AC4" s="906" t="s">
        <v>1417</v>
      </c>
      <c r="AD4" s="907" t="s">
        <v>3508</v>
      </c>
    </row>
    <row r="5" spans="1:34" ht="20.100000000000001" customHeight="1">
      <c r="A5" s="908" t="s">
        <v>3509</v>
      </c>
      <c r="B5" s="906">
        <f>COUNTIFS(事故加停電時間!$B:$B,A5,事故加停電時間!$C:$C,"&gt;=" &amp;$AG$2,事故加停電時間!$C:$C,"&lt;=" &amp;$AH$2)</f>
        <v>0</v>
      </c>
      <c r="C5" s="906">
        <f>COUNTIFS(事故加停電時間!$B:$B,A5,事故加停電時間!$C:$C,"&gt;=" &amp;$AG$3,事故加停電時間!$C:$C,"&lt;=" &amp;$AH$3)</f>
        <v>0</v>
      </c>
      <c r="D5" s="908" t="s">
        <v>846</v>
      </c>
      <c r="E5" s="906">
        <f>COUNTIFS(事故加停電時間!$B:$B,D5,事故加停電時間!$C:$C,"&gt;=" &amp;$AG$2,事故加停電時間!$C:$C,"&lt;=" &amp;$AH$2)</f>
        <v>0</v>
      </c>
      <c r="F5" s="906">
        <f>COUNTIFS(事故加停電時間!$B:$B,D5,事故加停電時間!$C:$C,"&gt;=" &amp;$AG$3,事故加停電時間!$C:$C,"&lt;=" &amp;$AH$3)</f>
        <v>0</v>
      </c>
      <c r="G5" s="909" t="s">
        <v>3510</v>
      </c>
      <c r="H5" s="906">
        <f>COUNTIFS(事故加停電時間!$B:$B,G5,事故加停電時間!$C:$C,"&gt;=" &amp;$AG$2,事故加停電時間!$C:$C,"&lt;=" &amp;$AH$2)</f>
        <v>0</v>
      </c>
      <c r="I5" s="906">
        <f>COUNTIFS(事故加停電時間!$B:$B,G5,事故加停電時間!$C:$C,"&gt;=" &amp;$AG$3,事故加停電時間!$C:$C,"&lt;=" &amp;$AH$3)</f>
        <v>0</v>
      </c>
      <c r="J5" s="910" t="s">
        <v>1270</v>
      </c>
      <c r="K5" s="906">
        <f>COUNTIFS(事故加停電時間!$B:$B,J5,事故加停電時間!$C:$C,"&gt;=" &amp;$AG$2,事故加停電時間!$C:$C,"&lt;=" &amp;$AH$2)</f>
        <v>0</v>
      </c>
      <c r="L5" s="906">
        <f>COUNTIFS(事故加停電時間!$B:$B,J5,事故加停電時間!$C:$C,"&gt;=" &amp;$AG$3,事故加停電時間!$C:$C,"&lt;=" &amp;$AH$3)</f>
        <v>0</v>
      </c>
      <c r="M5" s="910" t="s">
        <v>1434</v>
      </c>
      <c r="N5" s="906">
        <f>COUNTIFS(事故加停電時間!$B:$B,M5,事故加停電時間!$C:$C,"&gt;=" &amp;$AG$2,事故加停電時間!$C:$C,"&lt;=" &amp;$AH$2)</f>
        <v>0</v>
      </c>
      <c r="O5" s="906">
        <f>COUNTIFS(事故加停電時間!$B:$B,M5,事故加停電時間!$C:$C,"&gt;=" &amp;$AG$3,事故加停電時間!$C:$C,"&lt;=" &amp;$AH$3)</f>
        <v>0</v>
      </c>
      <c r="P5" s="908" t="s">
        <v>1472</v>
      </c>
      <c r="Q5" s="906">
        <f>COUNTIFS(事故加停電時間!$B:$B,P5,事故加停電時間!$C:$C,"&gt;=" &amp;$AG$2,事故加停電時間!$C:$C,"&lt;=" &amp;$AH$2)</f>
        <v>0</v>
      </c>
      <c r="R5" s="906">
        <f>COUNTIFS(事故加停電時間!$B:$B,P5,事故加停電時間!$C:$C,"&gt;=" &amp;$AG$3,事故加停電時間!$C:$C,"&lt;=" &amp;$AH$3)</f>
        <v>1</v>
      </c>
      <c r="S5" s="908" t="s">
        <v>3511</v>
      </c>
      <c r="T5" s="906">
        <f>COUNTIFS(事故加停電時間!$B:$B,S5,事故加停電時間!$C:$C,"&gt;=" &amp;$AG$2,事故加停電時間!$C:$C,"&lt;=" &amp;$AH$2)</f>
        <v>0</v>
      </c>
      <c r="U5" s="906">
        <f>COUNTIFS(事故加停電時間!$B:$B,S5,事故加停電時間!$C:$C,"&gt;=" &amp;$AG$3,事故加停電時間!$C:$C,"&lt;=" &amp;$AH$3)</f>
        <v>0</v>
      </c>
      <c r="V5" s="908" t="s">
        <v>464</v>
      </c>
      <c r="W5" s="906">
        <f>COUNTIFS(事故加停電時間!$B:$B,V5,事故加停電時間!$C:$C,"&gt;=" &amp;$AG$2,事故加停電時間!$C:$C,"&lt;=" &amp;$AH$2)</f>
        <v>0</v>
      </c>
      <c r="X5" s="906">
        <f>COUNTIFS(事故加停電時間!$B:$B,V5,事故加停電時間!$C:$C,"&gt;=" &amp;$AG$3,事故加停電時間!$C:$C,"&lt;=" &amp;$AH$3)</f>
        <v>0</v>
      </c>
      <c r="Y5" s="908" t="s">
        <v>1262</v>
      </c>
      <c r="Z5" s="906">
        <f>COUNTIFS(事故加停電時間!$B:$B,Y5,事故加停電時間!$C:$C,"&gt;=" &amp;$AG$2,事故加停電時間!$C:$C,"&lt;=" &amp;$AH$2)</f>
        <v>0</v>
      </c>
      <c r="AA5" s="906">
        <f>COUNTIFS(事故加停電時間!$B:$B,Y5,事故加停電時間!$C:$C,"&gt;=" &amp;$AG$3,事故加停電時間!$C:$C,"&lt;=" &amp;$AH$3)</f>
        <v>0</v>
      </c>
      <c r="AB5" s="908" t="s">
        <v>1589</v>
      </c>
      <c r="AC5" s="906">
        <f>COUNTIFS(事故加停電時間!$B:$B,AB5,事故加停電時間!$C:$C,"&gt;=" &amp;$AG$2,事故加停電時間!$C:$C,"&lt;=" &amp;$AH$2)</f>
        <v>0</v>
      </c>
      <c r="AD5" s="906">
        <f>COUNTIFS(事故加停電時間!$B:$B,AB5,事故加停電時間!$C:$C,"&gt;=" &amp;$AG$3,事故加停電時間!$C:$C,"&lt;=" &amp;$AH$3)</f>
        <v>0</v>
      </c>
    </row>
    <row r="6" spans="1:34" ht="20.100000000000001" customHeight="1">
      <c r="A6" s="908" t="s">
        <v>1215</v>
      </c>
      <c r="B6" s="906">
        <f>COUNTIFS(事故加停電時間!$B:$B,A6,事故加停電時間!$C:$C,"&gt;=" &amp;$AG$2,事故加停電時間!$C:$C,"&lt;=" &amp;$AH$2)</f>
        <v>0</v>
      </c>
      <c r="C6" s="906">
        <f>COUNTIFS(事故加停電時間!$B:$B,A6,事故加停電時間!$C:$C,"&gt;=" &amp;$AG$3,事故加停電時間!$C:$C,"&lt;=" &amp;$AH$3)</f>
        <v>0</v>
      </c>
      <c r="D6" s="908" t="s">
        <v>1355</v>
      </c>
      <c r="E6" s="906">
        <f>COUNTIFS(事故加停電時間!$B:$B,D6,事故加停電時間!$C:$C,"&gt;=" &amp;$AG$2,事故加停電時間!$C:$C,"&lt;=" &amp;$AH$2)</f>
        <v>0</v>
      </c>
      <c r="F6" s="906">
        <f>COUNTIFS(事故加停電時間!$B:$B,D6,事故加停電時間!$C:$C,"&gt;=" &amp;$AG$3,事故加停電時間!$C:$C,"&lt;=" &amp;$AH$3)</f>
        <v>0</v>
      </c>
      <c r="G6" s="909" t="s">
        <v>859</v>
      </c>
      <c r="H6" s="906">
        <f>COUNTIFS(事故加停電時間!$B:$B,G6,事故加停電時間!$C:$C,"&gt;=" &amp;$AG$2,事故加停電時間!$C:$C,"&lt;=" &amp;$AH$2)</f>
        <v>0</v>
      </c>
      <c r="I6" s="906">
        <f>COUNTIFS(事故加停電時間!$B:$B,G6,事故加停電時間!$C:$C,"&gt;=" &amp;$AG$3,事故加停電時間!$C:$C,"&lt;=" &amp;$AH$3)</f>
        <v>0</v>
      </c>
      <c r="J6" s="910" t="s">
        <v>1071</v>
      </c>
      <c r="K6" s="906">
        <f>COUNTIFS(事故加停電時間!$B:$B,J6,事故加停電時間!$C:$C,"&gt;=" &amp;$AG$2,事故加停電時間!$C:$C,"&lt;=" &amp;$AH$2)</f>
        <v>0</v>
      </c>
      <c r="L6" s="906">
        <f>COUNTIFS(事故加停電時間!$B:$B,J6,事故加停電時間!$C:$C,"&gt;=" &amp;$AG$3,事故加停電時間!$C:$C,"&lt;=" &amp;$AH$3)</f>
        <v>0</v>
      </c>
      <c r="M6" s="908" t="s">
        <v>1435</v>
      </c>
      <c r="N6" s="906">
        <f>COUNTIFS(事故加停電時間!$B:$B,M6,事故加停電時間!$C:$C,"&gt;=" &amp;$AG$2,事故加停電時間!$C:$C,"&lt;=" &amp;$AH$2)</f>
        <v>0</v>
      </c>
      <c r="O6" s="906">
        <f>COUNTIFS(事故加停電時間!$B:$B,M6,事故加停電時間!$C:$C,"&gt;=" &amp;$AG$3,事故加停電時間!$C:$C,"&lt;=" &amp;$AH$3)</f>
        <v>0</v>
      </c>
      <c r="P6" s="910" t="s">
        <v>356</v>
      </c>
      <c r="Q6" s="906">
        <f>COUNTIFS(事故加停電時間!$B:$B,P6,事故加停電時間!$C:$C,"&gt;=" &amp;$AG$2,事故加停電時間!$C:$C,"&lt;=" &amp;$AH$2)</f>
        <v>0</v>
      </c>
      <c r="R6" s="906">
        <f>COUNTIFS(事故加停電時間!$B:$B,P6,事故加停電時間!$C:$C,"&gt;=" &amp;$AG$3,事故加停電時間!$C:$C,"&lt;=" &amp;$AH$3)</f>
        <v>0</v>
      </c>
      <c r="S6" s="908" t="s">
        <v>181</v>
      </c>
      <c r="T6" s="906">
        <f>COUNTIFS(事故加停電時間!$B:$B,S6,事故加停電時間!$C:$C,"&gt;=" &amp;$AG$2,事故加停電時間!$C:$C,"&lt;=" &amp;$AH$2)</f>
        <v>0</v>
      </c>
      <c r="U6" s="906">
        <f>COUNTIFS(事故加停電時間!$B:$B,S6,事故加停電時間!$C:$C,"&gt;=" &amp;$AG$3,事故加停電時間!$C:$C,"&lt;=" &amp;$AH$3)</f>
        <v>0</v>
      </c>
      <c r="V6" s="908" t="s">
        <v>1096</v>
      </c>
      <c r="W6" s="906">
        <f>COUNTIFS(事故加停電時間!$B:$B,V6,事故加停電時間!$C:$C,"&gt;=" &amp;$AG$2,事故加停電時間!$C:$C,"&lt;=" &amp;$AH$2)</f>
        <v>0</v>
      </c>
      <c r="X6" s="906">
        <f>COUNTIFS(事故加停電時間!$B:$B,V6,事故加停電時間!$C:$C,"&gt;=" &amp;$AG$3,事故加停電時間!$C:$C,"&lt;=" &amp;$AH$3)</f>
        <v>0</v>
      </c>
      <c r="Y6" s="908" t="s">
        <v>360</v>
      </c>
      <c r="Z6" s="906">
        <f>COUNTIFS(事故加停電時間!$B:$B,Y6,事故加停電時間!$C:$C,"&gt;=" &amp;$AG$2,事故加停電時間!$C:$C,"&lt;=" &amp;$AH$2)</f>
        <v>0</v>
      </c>
      <c r="AA6" s="906">
        <f>COUNTIFS(事故加停電時間!$B:$B,Y6,事故加停電時間!$C:$C,"&gt;=" &amp;$AG$3,事故加停電時間!$C:$C,"&lt;=" &amp;$AH$3)</f>
        <v>0</v>
      </c>
      <c r="AB6" s="908" t="s">
        <v>1590</v>
      </c>
      <c r="AC6" s="906">
        <f>COUNTIFS(事故加停電時間!$B:$B,AB6,事故加停電時間!$C:$C,"&gt;=" &amp;$AG$2,事故加停電時間!$C:$C,"&lt;=" &amp;$AH$2)</f>
        <v>0</v>
      </c>
      <c r="AD6" s="906">
        <f>COUNTIFS(事故加停電時間!$B:$B,AB6,事故加停電時間!$C:$C,"&gt;=" &amp;$AG$3,事故加停電時間!$C:$C,"&lt;=" &amp;$AH$3)</f>
        <v>0</v>
      </c>
    </row>
    <row r="7" spans="1:34" ht="20.100000000000001" customHeight="1">
      <c r="A7" s="908" t="s">
        <v>1216</v>
      </c>
      <c r="B7" s="906">
        <f>COUNTIFS(事故加停電時間!$B:$B,A7,事故加停電時間!$C:$C,"&gt;=" &amp;$AG$2,事故加停電時間!$C:$C,"&lt;=" &amp;$AH$2)</f>
        <v>0</v>
      </c>
      <c r="C7" s="906">
        <f>COUNTIFS(事故加停電時間!$B:$B,A7,事故加停電時間!$C:$C,"&gt;=" &amp;$AG$3,事故加停電時間!$C:$C,"&lt;=" &amp;$AH$3)</f>
        <v>0</v>
      </c>
      <c r="D7" s="908" t="s">
        <v>648</v>
      </c>
      <c r="E7" s="906">
        <f>COUNTIFS(事故加停電時間!$B:$B,D7,事故加停電時間!$C:$C,"&gt;=" &amp;$AG$2,事故加停電時間!$C:$C,"&lt;=" &amp;$AH$2)</f>
        <v>0</v>
      </c>
      <c r="F7" s="906">
        <f>COUNTIFS(事故加停電時間!$B:$B,D7,事故加停電時間!$C:$C,"&gt;=" &amp;$AG$3,事故加停電時間!$C:$C,"&lt;=" &amp;$AH$3)</f>
        <v>0</v>
      </c>
      <c r="G7" s="909" t="s">
        <v>860</v>
      </c>
      <c r="H7" s="906">
        <f>COUNTIFS(事故加停電時間!$B:$B,G7,事故加停電時間!$C:$C,"&gt;=" &amp;$AG$2,事故加停電時間!$C:$C,"&lt;=" &amp;$AH$2)</f>
        <v>0</v>
      </c>
      <c r="I7" s="906">
        <f>COUNTIFS(事故加停電時間!$B:$B,G7,事故加停電時間!$C:$C,"&gt;=" &amp;$AG$3,事故加停電時間!$C:$C,"&lt;=" &amp;$AH$3)</f>
        <v>0</v>
      </c>
      <c r="J7" s="908" t="s">
        <v>573</v>
      </c>
      <c r="K7" s="906">
        <f>COUNTIFS(事故加停電時間!$B:$B,J7,事故加停電時間!$C:$C,"&gt;=" &amp;$AG$2,事故加停電時間!$C:$C,"&lt;=" &amp;$AH$2)</f>
        <v>0</v>
      </c>
      <c r="L7" s="906">
        <f>COUNTIFS(事故加停電時間!$B:$B,J7,事故加停電時間!$C:$C,"&gt;=" &amp;$AG$3,事故加停電時間!$C:$C,"&lt;=" &amp;$AH$3)</f>
        <v>0</v>
      </c>
      <c r="M7" s="908" t="s">
        <v>1437</v>
      </c>
      <c r="N7" s="906">
        <f>COUNTIFS(事故加停電時間!$B:$B,M7,事故加停電時間!$C:$C,"&gt;=" &amp;$AG$2,事故加停電時間!$C:$C,"&lt;=" &amp;$AH$2)</f>
        <v>0</v>
      </c>
      <c r="O7" s="906">
        <f>COUNTIFS(事故加停電時間!$B:$B,M7,事故加停電時間!$C:$C,"&gt;=" &amp;$AG$3,事故加停電時間!$C:$C,"&lt;=" &amp;$AH$3)</f>
        <v>0</v>
      </c>
      <c r="P7" s="910" t="s">
        <v>358</v>
      </c>
      <c r="Q7" s="906">
        <f>COUNTIFS(事故加停電時間!$B:$B,P7,事故加停電時間!$C:$C,"&gt;=" &amp;$AG$2,事故加停電時間!$C:$C,"&lt;=" &amp;$AH$2)</f>
        <v>0</v>
      </c>
      <c r="R7" s="906">
        <f>COUNTIFS(事故加停電時間!$B:$B,P7,事故加停電時間!$C:$C,"&gt;=" &amp;$AG$3,事故加停電時間!$C:$C,"&lt;=" &amp;$AH$3)</f>
        <v>0</v>
      </c>
      <c r="S7" s="908" t="s">
        <v>182</v>
      </c>
      <c r="T7" s="906">
        <f>COUNTIFS(事故加停電時間!$B:$B,S7,事故加停電時間!$C:$C,"&gt;=" &amp;$AG$2,事故加停電時間!$C:$C,"&lt;=" &amp;$AH$2)</f>
        <v>0</v>
      </c>
      <c r="U7" s="906">
        <f>COUNTIFS(事故加停電時間!$B:$B,S7,事故加停電時間!$C:$C,"&gt;=" &amp;$AG$3,事故加停電時間!$C:$C,"&lt;=" &amp;$AH$3)</f>
        <v>0</v>
      </c>
      <c r="V7" s="908" t="s">
        <v>1098</v>
      </c>
      <c r="W7" s="906">
        <f>COUNTIFS(事故加停電時間!$B:$B,V7,事故加停電時間!$C:$C,"&gt;=" &amp;$AG$2,事故加停電時間!$C:$C,"&lt;=" &amp;$AH$2)</f>
        <v>0</v>
      </c>
      <c r="X7" s="906">
        <f>COUNTIFS(事故加停電時間!$B:$B,V7,事故加停電時間!$C:$C,"&gt;=" &amp;$AG$3,事故加停電時間!$C:$C,"&lt;=" &amp;$AH$3)</f>
        <v>0</v>
      </c>
      <c r="Y7" s="908" t="s">
        <v>529</v>
      </c>
      <c r="Z7" s="906">
        <f>COUNTIFS(事故加停電時間!$B:$B,Y7,事故加停電時間!$C:$C,"&gt;=" &amp;$AG$2,事故加停電時間!$C:$C,"&lt;=" &amp;$AH$2)</f>
        <v>0</v>
      </c>
      <c r="AA7" s="906">
        <f>COUNTIFS(事故加停電時間!$B:$B,Y7,事故加停電時間!$C:$C,"&gt;=" &amp;$AG$3,事故加停電時間!$C:$C,"&lt;=" &amp;$AH$3)</f>
        <v>0</v>
      </c>
      <c r="AB7" s="908" t="s">
        <v>906</v>
      </c>
      <c r="AC7" s="906">
        <f>COUNTIFS(事故加停電時間!$B:$B,AB7,事故加停電時間!$C:$C,"&gt;=" &amp;$AG$2,事故加停電時間!$C:$C,"&lt;=" &amp;$AH$2)</f>
        <v>0</v>
      </c>
      <c r="AD7" s="906">
        <f>COUNTIFS(事故加停電時間!$B:$B,AB7,事故加停電時間!$C:$C,"&gt;=" &amp;$AG$3,事故加停電時間!$C:$C,"&lt;=" &amp;$AH$3)</f>
        <v>0</v>
      </c>
    </row>
    <row r="8" spans="1:34" ht="20.100000000000001" customHeight="1">
      <c r="A8" s="908" t="s">
        <v>1217</v>
      </c>
      <c r="B8" s="906">
        <f>COUNTIFS(事故加停電時間!$B:$B,A8,事故加停電時間!$C:$C,"&gt;=" &amp;$AG$2,事故加停電時間!$C:$C,"&lt;=" &amp;$AH$2)</f>
        <v>0</v>
      </c>
      <c r="C8" s="906">
        <f>COUNTIFS(事故加停電時間!$B:$B,A8,事故加停電時間!$C:$C,"&gt;=" &amp;$AG$3,事故加停電時間!$C:$C,"&lt;=" &amp;$AH$3)</f>
        <v>0</v>
      </c>
      <c r="D8" s="908" t="s">
        <v>651</v>
      </c>
      <c r="E8" s="906">
        <f>COUNTIFS(事故加停電時間!$B:$B,D8,事故加停電時間!$C:$C,"&gt;=" &amp;$AG$2,事故加停電時間!$C:$C,"&lt;=" &amp;$AH$2)</f>
        <v>0</v>
      </c>
      <c r="F8" s="906">
        <f>COUNTIFS(事故加停電時間!$B:$B,D8,事故加停電時間!$C:$C,"&gt;=" &amp;$AG$3,事故加停電時間!$C:$C,"&lt;=" &amp;$AH$3)</f>
        <v>0</v>
      </c>
      <c r="G8" s="909" t="s">
        <v>861</v>
      </c>
      <c r="H8" s="906">
        <f>COUNTIFS(事故加停電時間!$B:$B,G8,事故加停電時間!$C:$C,"&gt;=" &amp;$AG$2,事故加停電時間!$C:$C,"&lt;=" &amp;$AH$2)</f>
        <v>0</v>
      </c>
      <c r="I8" s="906">
        <f>COUNTIFS(事故加停電時間!$B:$B,G8,事故加停電時間!$C:$C,"&gt;=" &amp;$AG$3,事故加停電時間!$C:$C,"&lt;=" &amp;$AH$3)</f>
        <v>0</v>
      </c>
      <c r="J8" s="908" t="s">
        <v>575</v>
      </c>
      <c r="K8" s="906">
        <f>COUNTIFS(事故加停電時間!$B:$B,J8,事故加停電時間!$C:$C,"&gt;=" &amp;$AG$2,事故加停電時間!$C:$C,"&lt;=" &amp;$AH$2)</f>
        <v>0</v>
      </c>
      <c r="L8" s="906">
        <f>COUNTIFS(事故加停電時間!$B:$B,J8,事故加停電時間!$C:$C,"&gt;=" &amp;$AG$3,事故加停電時間!$C:$C,"&lt;=" &amp;$AH$3)</f>
        <v>0</v>
      </c>
      <c r="M8" s="908" t="s">
        <v>1440</v>
      </c>
      <c r="N8" s="906">
        <f>COUNTIFS(事故加停電時間!$B:$B,M8,事故加停電時間!$C:$C,"&gt;=" &amp;$AG$2,事故加停電時間!$C:$C,"&lt;=" &amp;$AH$2)</f>
        <v>0</v>
      </c>
      <c r="O8" s="906">
        <f>COUNTIFS(事故加停電時間!$B:$B,M8,事故加停電時間!$C:$C,"&gt;=" &amp;$AG$3,事故加停電時間!$C:$C,"&lt;=" &amp;$AH$3)</f>
        <v>0</v>
      </c>
      <c r="P8" s="908" t="s">
        <v>721</v>
      </c>
      <c r="Q8" s="906">
        <f>COUNTIFS(事故加停電時間!$B:$B,P8,事故加停電時間!$C:$C,"&gt;=" &amp;$AG$2,事故加停電時間!$C:$C,"&lt;=" &amp;$AH$2)</f>
        <v>0</v>
      </c>
      <c r="R8" s="906">
        <f>COUNTIFS(事故加停電時間!$B:$B,P8,事故加停電時間!$C:$C,"&gt;=" &amp;$AG$3,事故加停電時間!$C:$C,"&lt;=" &amp;$AH$3)</f>
        <v>1</v>
      </c>
      <c r="S8" s="908" t="s">
        <v>183</v>
      </c>
      <c r="T8" s="906">
        <f>COUNTIFS(事故加停電時間!$B:$B,S8,事故加停電時間!$C:$C,"&gt;=" &amp;$AG$2,事故加停電時間!$C:$C,"&lt;=" &amp;$AH$2)</f>
        <v>0</v>
      </c>
      <c r="U8" s="906">
        <f>COUNTIFS(事故加停電時間!$B:$B,S8,事故加停電時間!$C:$C,"&gt;=" &amp;$AG$3,事故加停電時間!$C:$C,"&lt;=" &amp;$AH$3)</f>
        <v>0</v>
      </c>
      <c r="V8" s="908" t="s">
        <v>1100</v>
      </c>
      <c r="W8" s="906">
        <f>COUNTIFS(事故加停電時間!$B:$B,V8,事故加停電時間!$C:$C,"&gt;=" &amp;$AG$2,事故加停電時間!$C:$C,"&lt;=" &amp;$AH$2)</f>
        <v>0</v>
      </c>
      <c r="X8" s="906">
        <f>COUNTIFS(事故加停電時間!$B:$B,V8,事故加停電時間!$C:$C,"&gt;=" &amp;$AG$3,事故加停電時間!$C:$C,"&lt;=" &amp;$AH$3)</f>
        <v>0</v>
      </c>
      <c r="Y8" s="908" t="s">
        <v>448</v>
      </c>
      <c r="Z8" s="906">
        <f>COUNTIFS(事故加停電時間!$B:$B,Y8,事故加停電時間!$C:$C,"&gt;=" &amp;$AG$2,事故加停電時間!$C:$C,"&lt;=" &amp;$AH$2)</f>
        <v>0</v>
      </c>
      <c r="AA8" s="906">
        <f>COUNTIFS(事故加停電時間!$B:$B,Y8,事故加停電時間!$C:$C,"&gt;=" &amp;$AG$3,事故加停電時間!$C:$C,"&lt;=" &amp;$AH$3)</f>
        <v>0</v>
      </c>
      <c r="AB8" s="908" t="s">
        <v>908</v>
      </c>
      <c r="AC8" s="906">
        <f>COUNTIFS(事故加停電時間!$B:$B,AB8,事故加停電時間!$C:$C,"&gt;=" &amp;$AG$2,事故加停電時間!$C:$C,"&lt;=" &amp;$AH$2)</f>
        <v>0</v>
      </c>
      <c r="AD8" s="906">
        <f>COUNTIFS(事故加停電時間!$B:$B,AB8,事故加停電時間!$C:$C,"&gt;=" &amp;$AG$3,事故加停電時間!$C:$C,"&lt;=" &amp;$AH$3)</f>
        <v>0</v>
      </c>
    </row>
    <row r="9" spans="1:34" ht="20.100000000000001" customHeight="1">
      <c r="A9" s="908" t="s">
        <v>973</v>
      </c>
      <c r="B9" s="906">
        <f>COUNTIFS(事故加停電時間!$B:$B,A9,事故加停電時間!$C:$C,"&gt;=" &amp;$AG$2,事故加停電時間!$C:$C,"&lt;=" &amp;$AH$2)</f>
        <v>0</v>
      </c>
      <c r="C9" s="906">
        <f>COUNTIFS(事故加停電時間!$B:$B,A9,事故加停電時間!$C:$C,"&gt;=" &amp;$AG$3,事故加停電時間!$C:$C,"&lt;=" &amp;$AH$3)</f>
        <v>1</v>
      </c>
      <c r="D9" s="908" t="s">
        <v>654</v>
      </c>
      <c r="E9" s="906">
        <f>COUNTIFS(事故加停電時間!$B:$B,D9,事故加停電時間!$C:$C,"&gt;=" &amp;$AG$2,事故加停電時間!$C:$C,"&lt;=" &amp;$AH$2)</f>
        <v>0</v>
      </c>
      <c r="F9" s="906">
        <f>COUNTIFS(事故加停電時間!$B:$B,D9,事故加停電時間!$C:$C,"&gt;=" &amp;$AG$3,事故加停電時間!$C:$C,"&lt;=" &amp;$AH$3)</f>
        <v>0</v>
      </c>
      <c r="G9" s="911" t="s">
        <v>862</v>
      </c>
      <c r="H9" s="906">
        <f>COUNTIFS(事故加停電時間!$B:$B,G9,事故加停電時間!$C:$C,"&gt;=" &amp;$AG$2,事故加停電時間!$C:$C,"&lt;=" &amp;$AH$2)</f>
        <v>0</v>
      </c>
      <c r="I9" s="906">
        <f>COUNTIFS(事故加停電時間!$B:$B,G9,事故加停電時間!$C:$C,"&gt;=" &amp;$AG$3,事故加停電時間!$C:$C,"&lt;=" &amp;$AH$3)</f>
        <v>0</v>
      </c>
      <c r="J9" s="908" t="s">
        <v>578</v>
      </c>
      <c r="K9" s="906">
        <f>COUNTIFS(事故加停電時間!$B:$B,J9,事故加停電時間!$C:$C,"&gt;=" &amp;$AG$2,事故加停電時間!$C:$C,"&lt;=" &amp;$AH$2)</f>
        <v>0</v>
      </c>
      <c r="L9" s="906">
        <f>COUNTIFS(事故加停電時間!$B:$B,J9,事故加停電時間!$C:$C,"&gt;=" &amp;$AG$3,事故加停電時間!$C:$C,"&lt;=" &amp;$AH$3)</f>
        <v>0</v>
      </c>
      <c r="M9" s="908" t="s">
        <v>1219</v>
      </c>
      <c r="N9" s="906">
        <f>COUNTIFS(事故加停電時間!$B:$B,M9,事故加停電時間!$C:$C,"&gt;=" &amp;$AG$2,事故加停電時間!$C:$C,"&lt;=" &amp;$AH$2)</f>
        <v>0</v>
      </c>
      <c r="O9" s="906">
        <f>COUNTIFS(事故加停電時間!$B:$B,M9,事故加停電時間!$C:$C,"&gt;=" &amp;$AG$3,事故加停電時間!$C:$C,"&lt;=" &amp;$AH$3)</f>
        <v>0</v>
      </c>
      <c r="P9" s="908" t="s">
        <v>198</v>
      </c>
      <c r="Q9" s="906">
        <f>COUNTIFS(事故加停電時間!$B:$B,P9,事故加停電時間!$C:$C,"&gt;=" &amp;$AG$2,事故加停電時間!$C:$C,"&lt;=" &amp;$AH$2)</f>
        <v>0</v>
      </c>
      <c r="R9" s="906">
        <f>COUNTIFS(事故加停電時間!$B:$B,P9,事故加停電時間!$C:$C,"&gt;=" &amp;$AG$3,事故加停電時間!$C:$C,"&lt;=" &amp;$AH$3)</f>
        <v>0</v>
      </c>
      <c r="S9" s="908" t="s">
        <v>184</v>
      </c>
      <c r="T9" s="906">
        <f>COUNTIFS(事故加停電時間!$B:$B,S9,事故加停電時間!$C:$C,"&gt;=" &amp;$AG$2,事故加停電時間!$C:$C,"&lt;=" &amp;$AH$2)</f>
        <v>0</v>
      </c>
      <c r="U9" s="906">
        <f>COUNTIFS(事故加停電時間!$B:$B,S9,事故加停電時間!$C:$C,"&gt;=" &amp;$AG$3,事故加停電時間!$C:$C,"&lt;=" &amp;$AH$3)</f>
        <v>0</v>
      </c>
      <c r="V9" s="908" t="s">
        <v>1101</v>
      </c>
      <c r="W9" s="906">
        <f>COUNTIFS(事故加停電時間!$B:$B,V9,事故加停電時間!$C:$C,"&gt;=" &amp;$AG$2,事故加停電時間!$C:$C,"&lt;=" &amp;$AH$2)</f>
        <v>0</v>
      </c>
      <c r="X9" s="906">
        <f>COUNTIFS(事故加停電時間!$B:$B,V9,事故加停電時間!$C:$C,"&gt;=" &amp;$AG$3,事故加停電時間!$C:$C,"&lt;=" &amp;$AH$3)</f>
        <v>0</v>
      </c>
      <c r="Y9" s="908" t="s">
        <v>450</v>
      </c>
      <c r="Z9" s="906">
        <f>COUNTIFS(事故加停電時間!$B:$B,Y9,事故加停電時間!$C:$C,"&gt;=" &amp;$AG$2,事故加停電時間!$C:$C,"&lt;=" &amp;$AH$2)</f>
        <v>0</v>
      </c>
      <c r="AA9" s="906">
        <f>COUNTIFS(事故加停電時間!$B:$B,Y9,事故加停電時間!$C:$C,"&gt;=" &amp;$AG$3,事故加停電時間!$C:$C,"&lt;=" &amp;$AH$3)</f>
        <v>0</v>
      </c>
      <c r="AB9" s="908" t="s">
        <v>909</v>
      </c>
      <c r="AC9" s="906">
        <f>COUNTIFS(事故加停電時間!$B:$B,AB9,事故加停電時間!$C:$C,"&gt;=" &amp;$AG$2,事故加停電時間!$C:$C,"&lt;=" &amp;$AH$2)</f>
        <v>0</v>
      </c>
      <c r="AD9" s="906">
        <f>COUNTIFS(事故加停電時間!$B:$B,AB9,事故加停電時間!$C:$C,"&gt;=" &amp;$AG$3,事故加停電時間!$C:$C,"&lt;=" &amp;$AH$3)</f>
        <v>0</v>
      </c>
    </row>
    <row r="10" spans="1:34" ht="20.100000000000001" customHeight="1">
      <c r="A10" s="908" t="s">
        <v>974</v>
      </c>
      <c r="B10" s="906">
        <f>COUNTIFS(事故加停電時間!$B:$B,A10,事故加停電時間!$C:$C,"&gt;=" &amp;$AG$2,事故加停電時間!$C:$C,"&lt;=" &amp;$AH$2)</f>
        <v>0</v>
      </c>
      <c r="C10" s="906">
        <f>COUNTIFS(事故加停電時間!$B:$B,A10,事故加停電時間!$C:$C,"&gt;=" &amp;$AG$3,事故加停電時間!$C:$C,"&lt;=" &amp;$AH$3)</f>
        <v>0</v>
      </c>
      <c r="D10" s="908" t="s">
        <v>657</v>
      </c>
      <c r="E10" s="906">
        <f>COUNTIFS(事故加停電時間!$B:$B,D10,事故加停電時間!$C:$C,"&gt;=" &amp;$AG$2,事故加停電時間!$C:$C,"&lt;=" &amp;$AH$2)</f>
        <v>0</v>
      </c>
      <c r="F10" s="906">
        <f>COUNTIFS(事故加停電時間!$B:$B,D10,事故加停電時間!$C:$C,"&gt;=" &amp;$AG$3,事故加停電時間!$C:$C,"&lt;=" &amp;$AH$3)</f>
        <v>0</v>
      </c>
      <c r="G10" s="909" t="s">
        <v>863</v>
      </c>
      <c r="H10" s="906">
        <f>COUNTIFS(事故加停電時間!$B:$B,G10,事故加停電時間!$C:$C,"&gt;=" &amp;$AG$2,事故加停電時間!$C:$C,"&lt;=" &amp;$AH$2)</f>
        <v>0</v>
      </c>
      <c r="I10" s="906">
        <f>COUNTIFS(事故加停電時間!$B:$B,G10,事故加停電時間!$C:$C,"&gt;=" &amp;$AG$3,事故加停電時間!$C:$C,"&lt;=" &amp;$AH$3)</f>
        <v>1</v>
      </c>
      <c r="J10" s="908" t="s">
        <v>274</v>
      </c>
      <c r="K10" s="906">
        <f>COUNTIFS(事故加停電時間!$B:$B,J10,事故加停電時間!$C:$C,"&gt;=" &amp;$AG$2,事故加停電時間!$C:$C,"&lt;=" &amp;$AH$2)</f>
        <v>0</v>
      </c>
      <c r="L10" s="906">
        <f>COUNTIFS(事故加停電時間!$B:$B,J10,事故加停電時間!$C:$C,"&gt;=" &amp;$AG$3,事故加停電時間!$C:$C,"&lt;=" &amp;$AH$3)</f>
        <v>0</v>
      </c>
      <c r="M10" s="908" t="s">
        <v>310</v>
      </c>
      <c r="N10" s="906">
        <f>COUNTIFS(事故加停電時間!$B:$B,M10,事故加停電時間!$C:$C,"&gt;=" &amp;$AG$2,事故加停電時間!$C:$C,"&lt;=" &amp;$AH$2)</f>
        <v>0</v>
      </c>
      <c r="O10" s="906">
        <f>COUNTIFS(事故加停電時間!$B:$B,M10,事故加停電時間!$C:$C,"&gt;=" &amp;$AG$3,事故加停電時間!$C:$C,"&lt;=" &amp;$AH$3)</f>
        <v>0</v>
      </c>
      <c r="P10" s="908" t="s">
        <v>200</v>
      </c>
      <c r="Q10" s="906">
        <f>COUNTIFS(事故加停電時間!$B:$B,P10,事故加停電時間!$C:$C,"&gt;=" &amp;$AG$2,事故加停電時間!$C:$C,"&lt;=" &amp;$AH$2)</f>
        <v>0</v>
      </c>
      <c r="R10" s="906">
        <f>COUNTIFS(事故加停電時間!$B:$B,P10,事故加停電時間!$C:$C,"&gt;=" &amp;$AG$3,事故加停電時間!$C:$C,"&lt;=" &amp;$AH$3)</f>
        <v>0</v>
      </c>
      <c r="S10" s="908" t="s">
        <v>289</v>
      </c>
      <c r="T10" s="906">
        <f>COUNTIFS(事故加停電時間!$B:$B,S10,事故加停電時間!$C:$C,"&gt;=" &amp;$AG$2,事故加停電時間!$C:$C,"&lt;=" &amp;$AH$2)</f>
        <v>0</v>
      </c>
      <c r="U10" s="906">
        <f>COUNTIFS(事故加停電時間!$B:$B,S10,事故加停電時間!$C:$C,"&gt;=" &amp;$AG$3,事故加停電時間!$C:$C,"&lt;=" &amp;$AH$3)</f>
        <v>0</v>
      </c>
      <c r="V10" s="908" t="s">
        <v>1102</v>
      </c>
      <c r="W10" s="906">
        <f>COUNTIFS(事故加停電時間!$B:$B,V10,事故加停電時間!$C:$C,"&gt;=" &amp;$AG$2,事故加停電時間!$C:$C,"&lt;=" &amp;$AH$2)</f>
        <v>0</v>
      </c>
      <c r="X10" s="906">
        <f>COUNTIFS(事故加停電時間!$B:$B,V10,事故加停電時間!$C:$C,"&gt;=" &amp;$AG$3,事故加停電時間!$C:$C,"&lt;=" &amp;$AH$3)</f>
        <v>0</v>
      </c>
      <c r="Y10" s="908" t="s">
        <v>456</v>
      </c>
      <c r="Z10" s="906">
        <f>COUNTIFS(事故加停電時間!$B:$B,Y10,事故加停電時間!$C:$C,"&gt;=" &amp;$AG$2,事故加停電時間!$C:$C,"&lt;=" &amp;$AH$2)</f>
        <v>0</v>
      </c>
      <c r="AA10" s="906">
        <f>COUNTIFS(事故加停電時間!$B:$B,Y10,事故加停電時間!$C:$C,"&gt;=" &amp;$AG$3,事故加停電時間!$C:$C,"&lt;=" &amp;$AH$3)</f>
        <v>0</v>
      </c>
      <c r="AB10" s="908" t="s">
        <v>911</v>
      </c>
      <c r="AC10" s="906">
        <f>COUNTIFS(事故加停電時間!$B:$B,AB10,事故加停電時間!$C:$C,"&gt;=" &amp;$AG$2,事故加停電時間!$C:$C,"&lt;=" &amp;$AH$2)</f>
        <v>0</v>
      </c>
      <c r="AD10" s="906">
        <f>COUNTIFS(事故加停電時間!$B:$B,AB10,事故加停電時間!$C:$C,"&gt;=" &amp;$AG$3,事故加停電時間!$C:$C,"&lt;=" &amp;$AH$3)</f>
        <v>0</v>
      </c>
    </row>
    <row r="11" spans="1:34" ht="20.100000000000001" customHeight="1">
      <c r="A11" s="908" t="s">
        <v>975</v>
      </c>
      <c r="B11" s="906">
        <f>COUNTIFS(事故加停電時間!$B:$B,A11,事故加停電時間!$C:$C,"&gt;=" &amp;$AG$2,事故加停電時間!$C:$C,"&lt;=" &amp;$AH$2)</f>
        <v>0</v>
      </c>
      <c r="C11" s="906">
        <f>COUNTIFS(事故加停電時間!$B:$B,A11,事故加停電時間!$C:$C,"&gt;=" &amp;$AG$3,事故加停電時間!$C:$C,"&lt;=" &amp;$AH$3)</f>
        <v>0</v>
      </c>
      <c r="D11" s="908" t="s">
        <v>660</v>
      </c>
      <c r="E11" s="906">
        <f>COUNTIFS(事故加停電時間!$B:$B,D11,事故加停電時間!$C:$C,"&gt;=" &amp;$AG$2,事故加停電時間!$C:$C,"&lt;=" &amp;$AH$2)</f>
        <v>0</v>
      </c>
      <c r="F11" s="906">
        <f>COUNTIFS(事故加停電時間!$B:$B,D11,事故加停電時間!$C:$C,"&gt;=" &amp;$AG$3,事故加停電時間!$C:$C,"&lt;=" &amp;$AH$3)</f>
        <v>0</v>
      </c>
      <c r="G11" s="909" t="s">
        <v>1313</v>
      </c>
      <c r="H11" s="906">
        <f>COUNTIFS(事故加停電時間!$B:$B,G11,事故加停電時間!$C:$C,"&gt;=" &amp;$AG$2,事故加停電時間!$C:$C,"&lt;=" &amp;$AH$2)</f>
        <v>0</v>
      </c>
      <c r="I11" s="906">
        <f>COUNTIFS(事故加停電時間!$B:$B,G11,事故加停電時間!$C:$C,"&gt;=" &amp;$AG$3,事故加停電時間!$C:$C,"&lt;=" &amp;$AH$3)</f>
        <v>0</v>
      </c>
      <c r="J11" s="908" t="s">
        <v>277</v>
      </c>
      <c r="K11" s="906">
        <f>COUNTIFS(事故加停電時間!$B:$B,J11,事故加停電時間!$C:$C,"&gt;=" &amp;$AG$2,事故加停電時間!$C:$C,"&lt;=" &amp;$AH$2)</f>
        <v>0</v>
      </c>
      <c r="L11" s="906">
        <f>COUNTIFS(事故加停電時間!$B:$B,J11,事故加停電時間!$C:$C,"&gt;=" &amp;$AG$3,事故加停電時間!$C:$C,"&lt;=" &amp;$AH$3)</f>
        <v>0</v>
      </c>
      <c r="M11" s="908" t="s">
        <v>1128</v>
      </c>
      <c r="N11" s="906">
        <f>COUNTIFS(事故加停電時間!$B:$B,M11,事故加停電時間!$C:$C,"&gt;=" &amp;$AG$2,事故加停電時間!$C:$C,"&lt;=" &amp;$AH$2)</f>
        <v>0</v>
      </c>
      <c r="O11" s="906">
        <f>COUNTIFS(事故加停電時間!$B:$B,M11,事故加停電時間!$C:$C,"&gt;=" &amp;$AG$3,事故加停電時間!$C:$C,"&lt;=" &amp;$AH$3)</f>
        <v>0</v>
      </c>
      <c r="P11" s="908" t="s">
        <v>202</v>
      </c>
      <c r="Q11" s="906">
        <f>COUNTIFS(事故加停電時間!$B:$B,P11,事故加停電時間!$C:$C,"&gt;=" &amp;$AG$2,事故加停電時間!$C:$C,"&lt;=" &amp;$AH$2)</f>
        <v>0</v>
      </c>
      <c r="R11" s="906">
        <f>COUNTIFS(事故加停電時間!$B:$B,P11,事故加停電時間!$C:$C,"&gt;=" &amp;$AG$3,事故加停電時間!$C:$C,"&lt;=" &amp;$AH$3)</f>
        <v>0</v>
      </c>
      <c r="S11" s="908" t="s">
        <v>290</v>
      </c>
      <c r="T11" s="906">
        <f>COUNTIFS(事故加停電時間!$B:$B,S11,事故加停電時間!$C:$C,"&gt;=" &amp;$AG$2,事故加停電時間!$C:$C,"&lt;=" &amp;$AH$2)</f>
        <v>0</v>
      </c>
      <c r="U11" s="906">
        <f>COUNTIFS(事故加停電時間!$B:$B,S11,事故加停電時間!$C:$C,"&gt;=" &amp;$AG$3,事故加停電時間!$C:$C,"&lt;=" &amp;$AH$3)</f>
        <v>0</v>
      </c>
      <c r="V11" s="908" t="s">
        <v>1104</v>
      </c>
      <c r="W11" s="906">
        <f>COUNTIFS(事故加停電時間!$B:$B,V11,事故加停電時間!$C:$C,"&gt;=" &amp;$AG$2,事故加停電時間!$C:$C,"&lt;=" &amp;$AH$2)</f>
        <v>0</v>
      </c>
      <c r="X11" s="906">
        <f>COUNTIFS(事故加停電時間!$B:$B,V11,事故加停電時間!$C:$C,"&gt;=" &amp;$AG$3,事故加停電時間!$C:$C,"&lt;=" &amp;$AH$3)</f>
        <v>0</v>
      </c>
      <c r="Y11" s="908" t="s">
        <v>458</v>
      </c>
      <c r="Z11" s="906">
        <f>COUNTIFS(事故加停電時間!$B:$B,Y11,事故加停電時間!$C:$C,"&gt;=" &amp;$AG$2,事故加停電時間!$C:$C,"&lt;=" &amp;$AH$2)</f>
        <v>0</v>
      </c>
      <c r="AA11" s="906">
        <f>COUNTIFS(事故加停電時間!$B:$B,Y11,事故加停電時間!$C:$C,"&gt;=" &amp;$AG$3,事故加停電時間!$C:$C,"&lt;=" &amp;$AH$3)</f>
        <v>0</v>
      </c>
      <c r="AB11" s="908" t="s">
        <v>913</v>
      </c>
      <c r="AC11" s="906">
        <f>COUNTIFS(事故加停電時間!$B:$B,AB11,事故加停電時間!$C:$C,"&gt;=" &amp;$AG$2,事故加停電時間!$C:$C,"&lt;=" &amp;$AH$2)</f>
        <v>0</v>
      </c>
      <c r="AD11" s="906">
        <f>COUNTIFS(事故加停電時間!$B:$B,AB11,事故加停電時間!$C:$C,"&gt;=" &amp;$AG$3,事故加停電時間!$C:$C,"&lt;=" &amp;$AH$3)</f>
        <v>0</v>
      </c>
    </row>
    <row r="12" spans="1:34" ht="20.100000000000001" customHeight="1">
      <c r="A12" s="908" t="s">
        <v>976</v>
      </c>
      <c r="B12" s="906">
        <f>COUNTIFS(事故加停電時間!$B:$B,A12,事故加停電時間!$C:$C,"&gt;=" &amp;$AG$2,事故加停電時間!$C:$C,"&lt;=" &amp;$AH$2)</f>
        <v>0</v>
      </c>
      <c r="C12" s="906">
        <f>COUNTIFS(事故加停電時間!$B:$B,A12,事故加停電時間!$C:$C,"&gt;=" &amp;$AG$3,事故加停電時間!$C:$C,"&lt;=" &amp;$AH$3)</f>
        <v>0</v>
      </c>
      <c r="D12" s="908" t="s">
        <v>1243</v>
      </c>
      <c r="E12" s="906">
        <f>COUNTIFS(事故加停電時間!$B:$B,D12,事故加停電時間!$C:$C,"&gt;=" &amp;$AG$2,事故加停電時間!$C:$C,"&lt;=" &amp;$AH$2)</f>
        <v>0</v>
      </c>
      <c r="F12" s="906">
        <f>COUNTIFS(事故加停電時間!$B:$B,D12,事故加停電時間!$C:$C,"&gt;=" &amp;$AG$3,事故加停電時間!$C:$C,"&lt;=" &amp;$AH$3)</f>
        <v>0</v>
      </c>
      <c r="G12" s="909" t="s">
        <v>1314</v>
      </c>
      <c r="H12" s="906">
        <f>COUNTIFS(事故加停電時間!$B:$B,G12,事故加停電時間!$C:$C,"&gt;=" &amp;$AG$2,事故加停電時間!$C:$C,"&lt;=" &amp;$AH$2)</f>
        <v>0</v>
      </c>
      <c r="I12" s="906">
        <f>COUNTIFS(事故加停電時間!$B:$B,G12,事故加停電時間!$C:$C,"&gt;=" &amp;$AG$3,事故加停電時間!$C:$C,"&lt;=" &amp;$AH$3)</f>
        <v>0</v>
      </c>
      <c r="J12" s="910" t="s">
        <v>279</v>
      </c>
      <c r="K12" s="906">
        <f>COUNTIFS(事故加停電時間!$B:$B,J12,事故加停電時間!$C:$C,"&gt;=" &amp;$AG$2,事故加停電時間!$C:$C,"&lt;=" &amp;$AH$2)</f>
        <v>0</v>
      </c>
      <c r="L12" s="906">
        <f>COUNTIFS(事故加停電時間!$B:$B,J12,事故加停電時間!$C:$C,"&gt;=" &amp;$AG$3,事故加停電時間!$C:$C,"&lt;=" &amp;$AH$3)</f>
        <v>0</v>
      </c>
      <c r="M12" s="910" t="s">
        <v>1130</v>
      </c>
      <c r="N12" s="906">
        <f>COUNTIFS(事故加停電時間!$B:$B,M12,事故加停電時間!$C:$C,"&gt;=" &amp;$AG$2,事故加停電時間!$C:$C,"&lt;=" &amp;$AH$2)</f>
        <v>0</v>
      </c>
      <c r="O12" s="906">
        <f>COUNTIFS(事故加停電時間!$B:$B,M12,事故加停電時間!$C:$C,"&gt;=" &amp;$AG$3,事故加停電時間!$C:$C,"&lt;=" &amp;$AH$3)</f>
        <v>0</v>
      </c>
      <c r="P12" s="908" t="s">
        <v>747</v>
      </c>
      <c r="Q12" s="906">
        <f>COUNTIFS(事故加停電時間!$B:$B,P12,事故加停電時間!$C:$C,"&gt;=" &amp;$AG$2,事故加停電時間!$C:$C,"&lt;=" &amp;$AH$2)</f>
        <v>0</v>
      </c>
      <c r="R12" s="906">
        <f>COUNTIFS(事故加停電時間!$B:$B,P12,事故加停電時間!$C:$C,"&gt;=" &amp;$AG$3,事故加停電時間!$C:$C,"&lt;=" &amp;$AH$3)</f>
        <v>0</v>
      </c>
      <c r="S12" s="908" t="s">
        <v>1538</v>
      </c>
      <c r="T12" s="906">
        <f>COUNTIFS(事故加停電時間!$B:$B,S12,事故加停電時間!$C:$C,"&gt;=" &amp;$AG$2,事故加停電時間!$C:$C,"&lt;=" &amp;$AH$2)</f>
        <v>0</v>
      </c>
      <c r="U12" s="906">
        <f>COUNTIFS(事故加停電時間!$B:$B,S12,事故加停電時間!$C:$C,"&gt;=" &amp;$AG$3,事故加停電時間!$C:$C,"&lt;=" &amp;$AH$3)</f>
        <v>0</v>
      </c>
      <c r="V12" s="908" t="s">
        <v>1106</v>
      </c>
      <c r="W12" s="906">
        <f>COUNTIFS(事故加停電時間!$B:$B,V12,事故加停電時間!$C:$C,"&gt;=" &amp;$AG$2,事故加停電時間!$C:$C,"&lt;=" &amp;$AH$2)</f>
        <v>0</v>
      </c>
      <c r="X12" s="906">
        <f>COUNTIFS(事故加停電時間!$B:$B,V12,事故加停電時間!$C:$C,"&gt;=" &amp;$AG$3,事故加停電時間!$C:$C,"&lt;=" &amp;$AH$3)</f>
        <v>0</v>
      </c>
      <c r="Y12" s="908" t="s">
        <v>1032</v>
      </c>
      <c r="Z12" s="906">
        <f>COUNTIFS(事故加停電時間!$B:$B,Y12,事故加停電時間!$C:$C,"&gt;=" &amp;$AG$2,事故加停電時間!$C:$C,"&lt;=" &amp;$AH$2)</f>
        <v>0</v>
      </c>
      <c r="AA12" s="906">
        <f>COUNTIFS(事故加停電時間!$B:$B,Y12,事故加停電時間!$C:$C,"&gt;=" &amp;$AG$3,事故加停電時間!$C:$C,"&lt;=" &amp;$AH$3)</f>
        <v>0</v>
      </c>
      <c r="AB12" s="908" t="s">
        <v>59</v>
      </c>
      <c r="AC12" s="906">
        <f>COUNTIFS(事故加停電時間!$B:$B,AB12,事故加停電時間!$C:$C,"&gt;=" &amp;$AG$2,事故加停電時間!$C:$C,"&lt;=" &amp;$AH$2)</f>
        <v>0</v>
      </c>
      <c r="AD12" s="906">
        <f>COUNTIFS(事故加停電時間!$B:$B,AB12,事故加停電時間!$C:$C,"&gt;=" &amp;$AG$3,事故加停電時間!$C:$C,"&lt;=" &amp;$AH$3)</f>
        <v>0</v>
      </c>
    </row>
    <row r="13" spans="1:34" ht="20.100000000000001" customHeight="1">
      <c r="A13" s="908" t="s">
        <v>977</v>
      </c>
      <c r="B13" s="906">
        <f>COUNTIFS(事故加停電時間!$B:$B,A13,事故加停電時間!$C:$C,"&gt;=" &amp;$AG$2,事故加停電時間!$C:$C,"&lt;=" &amp;$AH$2)</f>
        <v>0</v>
      </c>
      <c r="C13" s="906">
        <f>COUNTIFS(事故加停電時間!$B:$B,A13,事故加停電時間!$C:$C,"&gt;=" &amp;$AG$3,事故加停電時間!$C:$C,"&lt;=" &amp;$AH$3)</f>
        <v>0</v>
      </c>
      <c r="D13" s="908" t="s">
        <v>784</v>
      </c>
      <c r="E13" s="906">
        <f>COUNTIFS(事故加停電時間!$B:$B,D13,事故加停電時間!$C:$C,"&gt;=" &amp;$AG$2,事故加停電時間!$C:$C,"&lt;=" &amp;$AH$2)</f>
        <v>0</v>
      </c>
      <c r="F13" s="906">
        <f>COUNTIFS(事故加停電時間!$B:$B,D13,事故加停電時間!$C:$C,"&gt;=" &amp;$AG$3,事故加停電時間!$C:$C,"&lt;=" &amp;$AH$3)</f>
        <v>0</v>
      </c>
      <c r="G13" s="911" t="s">
        <v>27</v>
      </c>
      <c r="H13" s="906">
        <f>COUNTIFS(事故加停電時間!$B:$B,G13,事故加停電時間!$C:$C,"&gt;=" &amp;$AG$2,事故加停電時間!$C:$C,"&lt;=" &amp;$AH$2)</f>
        <v>0</v>
      </c>
      <c r="I13" s="906">
        <f>COUNTIFS(事故加停電時間!$B:$B,G13,事故加停電時間!$C:$C,"&gt;=" &amp;$AG$3,事故加停電時間!$C:$C,"&lt;=" &amp;$AH$3)</f>
        <v>0</v>
      </c>
      <c r="J13" s="908" t="s">
        <v>772</v>
      </c>
      <c r="K13" s="906">
        <f>COUNTIFS(事故加停電時間!$B:$B,J13,事故加停電時間!$C:$C,"&gt;=" &amp;$AG$2,事故加停電時間!$C:$C,"&lt;=" &amp;$AH$2)</f>
        <v>0</v>
      </c>
      <c r="L13" s="906">
        <f>COUNTIFS(事故加停電時間!$B:$B,J13,事故加停電時間!$C:$C,"&gt;=" &amp;$AG$3,事故加停電時間!$C:$C,"&lt;=" &amp;$AH$3)</f>
        <v>0</v>
      </c>
      <c r="M13" s="908" t="s">
        <v>1131</v>
      </c>
      <c r="N13" s="906">
        <f>COUNTIFS(事故加停電時間!$B:$B,M13,事故加停電時間!$C:$C,"&gt;=" &amp;$AG$2,事故加停電時間!$C:$C,"&lt;=" &amp;$AH$2)</f>
        <v>0</v>
      </c>
      <c r="O13" s="906">
        <f>COUNTIFS(事故加停電時間!$B:$B,M13,事故加停電時間!$C:$C,"&gt;=" &amp;$AG$3,事故加停電時間!$C:$C,"&lt;=" &amp;$AH$3)</f>
        <v>0</v>
      </c>
      <c r="P13" s="908" t="s">
        <v>1535</v>
      </c>
      <c r="Q13" s="906">
        <f>COUNTIFS(事故加停電時間!$B:$B,P13,事故加停電時間!$C:$C,"&gt;=" &amp;$AG$2,事故加停電時間!$C:$C,"&lt;=" &amp;$AH$2)</f>
        <v>0</v>
      </c>
      <c r="R13" s="906">
        <f>COUNTIFS(事故加停電時間!$B:$B,P13,事故加停電時間!$C:$C,"&gt;=" &amp;$AG$3,事故加停電時間!$C:$C,"&lt;=" &amp;$AH$3)</f>
        <v>0</v>
      </c>
      <c r="S13" s="908" t="s">
        <v>1539</v>
      </c>
      <c r="T13" s="906">
        <f>COUNTIFS(事故加停電時間!$B:$B,S13,事故加停電時間!$C:$C,"&gt;=" &amp;$AG$2,事故加停電時間!$C:$C,"&lt;=" &amp;$AH$2)</f>
        <v>0</v>
      </c>
      <c r="U13" s="906">
        <f>COUNTIFS(事故加停電時間!$B:$B,S13,事故加停電時間!$C:$C,"&gt;=" &amp;$AG$3,事故加停電時間!$C:$C,"&lt;=" &amp;$AH$3)</f>
        <v>0</v>
      </c>
      <c r="V13" s="910" t="s">
        <v>900</v>
      </c>
      <c r="W13" s="906">
        <f>COUNTIFS(事故加停電時間!$B:$B,V13,事故加停電時間!$C:$C,"&gt;=" &amp;$AG$2,事故加停電時間!$C:$C,"&lt;=" &amp;$AH$2)</f>
        <v>0</v>
      </c>
      <c r="X13" s="906">
        <f>COUNTIFS(事故加停電時間!$B:$B,V13,事故加停電時間!$C:$C,"&gt;=" &amp;$AG$3,事故加停電時間!$C:$C,"&lt;=" &amp;$AH$3)</f>
        <v>0</v>
      </c>
      <c r="Y13" s="908" t="s">
        <v>1034</v>
      </c>
      <c r="Z13" s="906">
        <f>COUNTIFS(事故加停電時間!$B:$B,Y13,事故加停電時間!$C:$C,"&gt;=" &amp;$AG$2,事故加停電時間!$C:$C,"&lt;=" &amp;$AH$2)</f>
        <v>0</v>
      </c>
      <c r="AA13" s="906">
        <f>COUNTIFS(事故加停電時間!$B:$B,Y13,事故加停電時間!$C:$C,"&gt;=" &amp;$AG$3,事故加停電時間!$C:$C,"&lt;=" &amp;$AH$3)</f>
        <v>0</v>
      </c>
      <c r="AB13" s="908" t="s">
        <v>61</v>
      </c>
      <c r="AC13" s="906">
        <f>COUNTIFS(事故加停電時間!$B:$B,AB13,事故加停電時間!$C:$C,"&gt;=" &amp;$AG$2,事故加停電時間!$C:$C,"&lt;=" &amp;$AH$2)</f>
        <v>0</v>
      </c>
      <c r="AD13" s="906">
        <f>COUNTIFS(事故加停電時間!$B:$B,AB13,事故加停電時間!$C:$C,"&gt;=" &amp;$AG$3,事故加停電時間!$C:$C,"&lt;=" &amp;$AH$3)</f>
        <v>0</v>
      </c>
    </row>
    <row r="14" spans="1:34" ht="20.100000000000001" customHeight="1">
      <c r="A14" s="908" t="s">
        <v>978</v>
      </c>
      <c r="B14" s="906">
        <f>COUNTIFS(事故加停電時間!$B:$B,A14,事故加停電時間!$C:$C,"&gt;=" &amp;$AG$2,事故加停電時間!$C:$C,"&lt;=" &amp;$AH$2)</f>
        <v>0</v>
      </c>
      <c r="C14" s="906">
        <f>COUNTIFS(事故加停電時間!$B:$B,A14,事故加停電時間!$C:$C,"&gt;=" &amp;$AG$3,事故加停電時間!$C:$C,"&lt;=" &amp;$AH$3)</f>
        <v>0</v>
      </c>
      <c r="D14" s="908" t="s">
        <v>787</v>
      </c>
      <c r="E14" s="906">
        <f>COUNTIFS(事故加停電時間!$B:$B,D14,事故加停電時間!$C:$C,"&gt;=" &amp;$AG$2,事故加停電時間!$C:$C,"&lt;=" &amp;$AH$2)</f>
        <v>0</v>
      </c>
      <c r="F14" s="906">
        <f>COUNTIFS(事故加停電時間!$B:$B,D14,事故加停電時間!$C:$C,"&gt;=" &amp;$AG$3,事故加停電時間!$C:$C,"&lt;=" &amp;$AH$3)</f>
        <v>0</v>
      </c>
      <c r="G14" s="909" t="s">
        <v>28</v>
      </c>
      <c r="H14" s="906">
        <f>COUNTIFS(事故加停電時間!$B:$B,G14,事故加停電時間!$C:$C,"&gt;=" &amp;$AG$2,事故加停電時間!$C:$C,"&lt;=" &amp;$AH$2)</f>
        <v>0</v>
      </c>
      <c r="I14" s="906">
        <f>COUNTIFS(事故加停電時間!$B:$B,G14,事故加停電時間!$C:$C,"&gt;=" &amp;$AG$3,事故加停電時間!$C:$C,"&lt;=" &amp;$AH$3)</f>
        <v>0</v>
      </c>
      <c r="J14" s="908" t="s">
        <v>1427</v>
      </c>
      <c r="K14" s="906">
        <f>COUNTIFS(事故加停電時間!$B:$B,J14,事故加停電時間!$C:$C,"&gt;=" &amp;$AG$2,事故加停電時間!$C:$C,"&lt;=" &amp;$AH$2)</f>
        <v>0</v>
      </c>
      <c r="L14" s="906">
        <f>COUNTIFS(事故加停電時間!$B:$B,J14,事故加停電時間!$C:$C,"&gt;=" &amp;$AG$3,事故加停電時間!$C:$C,"&lt;=" &amp;$AH$3)</f>
        <v>0</v>
      </c>
      <c r="M14" s="908" t="s">
        <v>57</v>
      </c>
      <c r="N14" s="906">
        <f>COUNTIFS(事故加停電時間!$B:$B,M14,事故加停電時間!$C:$C,"&gt;=" &amp;$AG$2,事故加停電時間!$C:$C,"&lt;=" &amp;$AH$2)</f>
        <v>1</v>
      </c>
      <c r="O14" s="906">
        <f>COUNTIFS(事故加停電時間!$B:$B,M14,事故加停電時間!$C:$C,"&gt;=" &amp;$AG$3,事故加停電時間!$C:$C,"&lt;=" &amp;$AH$3)</f>
        <v>1</v>
      </c>
      <c r="P14" s="910" t="s">
        <v>180</v>
      </c>
      <c r="Q14" s="906">
        <f>COUNTIFS(事故加停電時間!$B:$B,P14,事故加停電時間!$C:$C,"&gt;=" &amp;$AG$2,事故加停電時間!$C:$C,"&lt;=" &amp;$AH$2)</f>
        <v>0</v>
      </c>
      <c r="R14" s="906">
        <f>COUNTIFS(事故加停電時間!$B:$B,P14,事故加停電時間!$C:$C,"&gt;=" &amp;$AG$3,事故加停電時間!$C:$C,"&lt;=" &amp;$AH$3)</f>
        <v>0</v>
      </c>
      <c r="S14" s="908" t="s">
        <v>1540</v>
      </c>
      <c r="T14" s="906">
        <f>COUNTIFS(事故加停電時間!$B:$B,S14,事故加停電時間!$C:$C,"&gt;=" &amp;$AG$2,事故加停電時間!$C:$C,"&lt;=" &amp;$AH$2)</f>
        <v>0</v>
      </c>
      <c r="U14" s="906">
        <f>COUNTIFS(事故加停電時間!$B:$B,S14,事故加停電時間!$C:$C,"&gt;=" &amp;$AG$3,事故加停電時間!$C:$C,"&lt;=" &amp;$AH$3)</f>
        <v>0</v>
      </c>
      <c r="V14" s="910" t="s">
        <v>902</v>
      </c>
      <c r="W14" s="906">
        <f>COUNTIFS(事故加停電時間!$B:$B,V14,事故加停電時間!$C:$C,"&gt;=" &amp;$AG$2,事故加停電時間!$C:$C,"&lt;=" &amp;$AH$2)</f>
        <v>0</v>
      </c>
      <c r="X14" s="906">
        <f>COUNTIFS(事故加停電時間!$B:$B,V14,事故加停電時間!$C:$C,"&gt;=" &amp;$AG$3,事故加停電時間!$C:$C,"&lt;=" &amp;$AH$3)</f>
        <v>0</v>
      </c>
      <c r="Y14" s="908" t="s">
        <v>1036</v>
      </c>
      <c r="Z14" s="906">
        <f>COUNTIFS(事故加停電時間!$B:$B,Y14,事故加停電時間!$C:$C,"&gt;=" &amp;$AG$2,事故加停電時間!$C:$C,"&lt;=" &amp;$AH$2)</f>
        <v>0</v>
      </c>
      <c r="AA14" s="906">
        <f>COUNTIFS(事故加停電時間!$B:$B,Y14,事故加停電時間!$C:$C,"&gt;=" &amp;$AG$3,事故加停電時間!$C:$C,"&lt;=" &amp;$AH$3)</f>
        <v>0</v>
      </c>
      <c r="AB14" s="908" t="s">
        <v>1524</v>
      </c>
      <c r="AC14" s="906">
        <f>COUNTIFS(事故加停電時間!$B:$B,AB14,事故加停電時間!$C:$C,"&gt;=" &amp;$AG$2,事故加停電時間!$C:$C,"&lt;=" &amp;$AH$2)</f>
        <v>0</v>
      </c>
      <c r="AD14" s="906">
        <f>COUNTIFS(事故加停電時間!$B:$B,AB14,事故加停電時間!$C:$C,"&gt;=" &amp;$AG$3,事故加停電時間!$C:$C,"&lt;=" &amp;$AH$3)</f>
        <v>0</v>
      </c>
    </row>
    <row r="15" spans="1:34" ht="20.100000000000001" customHeight="1">
      <c r="A15" s="908" t="s">
        <v>979</v>
      </c>
      <c r="B15" s="906">
        <f>COUNTIFS(事故加停電時間!$B:$B,A15,事故加停電時間!$C:$C,"&gt;=" &amp;$AG$2,事故加停電時間!$C:$C,"&lt;=" &amp;$AH$2)</f>
        <v>0</v>
      </c>
      <c r="C15" s="906">
        <f>COUNTIFS(事故加停電時間!$B:$B,A15,事故加停電時間!$C:$C,"&gt;=" &amp;$AG$3,事故加停電時間!$C:$C,"&lt;=" &amp;$AH$3)</f>
        <v>0</v>
      </c>
      <c r="D15" s="908" t="s">
        <v>790</v>
      </c>
      <c r="E15" s="906">
        <f>COUNTIFS(事故加停電時間!$B:$B,D15,事故加停電時間!$C:$C,"&gt;=" &amp;$AG$2,事故加停電時間!$C:$C,"&lt;=" &amp;$AH$2)</f>
        <v>0</v>
      </c>
      <c r="F15" s="906">
        <f>COUNTIFS(事故加停電時間!$B:$B,D15,事故加停電時間!$C:$C,"&gt;=" &amp;$AG$3,事故加停電時間!$C:$C,"&lt;=" &amp;$AH$3)</f>
        <v>0</v>
      </c>
      <c r="G15" s="911" t="s">
        <v>1255</v>
      </c>
      <c r="H15" s="906">
        <f>COUNTIFS(事故加停電時間!$B:$B,G15,事故加停電時間!$C:$C,"&gt;=" &amp;$AG$2,事故加停電時間!$C:$C,"&lt;=" &amp;$AH$2)</f>
        <v>0</v>
      </c>
      <c r="I15" s="906">
        <f>COUNTIFS(事故加停電時間!$B:$B,G15,事故加停電時間!$C:$C,"&gt;=" &amp;$AG$3,事故加停電時間!$C:$C,"&lt;=" &amp;$AH$3)</f>
        <v>0</v>
      </c>
      <c r="J15" s="908" t="s">
        <v>1430</v>
      </c>
      <c r="K15" s="906">
        <f>COUNTIFS(事故加停電時間!$B:$B,J15,事故加停電時間!$C:$C,"&gt;=" &amp;$AG$2,事故加停電時間!$C:$C,"&lt;=" &amp;$AH$2)</f>
        <v>0</v>
      </c>
      <c r="L15" s="906">
        <f>COUNTIFS(事故加停電時間!$B:$B,J15,事故加停電時間!$C:$C,"&gt;=" &amp;$AG$3,事故加停電時間!$C:$C,"&lt;=" &amp;$AH$3)</f>
        <v>0</v>
      </c>
      <c r="M15" s="912"/>
      <c r="N15" s="906"/>
      <c r="O15" s="907"/>
      <c r="P15" s="908" t="s">
        <v>882</v>
      </c>
      <c r="Q15" s="906">
        <f>COUNTIFS(事故加停電時間!$B:$B,P15,事故加停電時間!$C:$C,"&gt;=" &amp;$AG$2,事故加停電時間!$C:$C,"&lt;=" &amp;$AH$2)</f>
        <v>0</v>
      </c>
      <c r="R15" s="906">
        <f>COUNTIFS(事故加停電時間!$B:$B,P15,事故加停電時間!$C:$C,"&gt;=" &amp;$AG$3,事故加停電時間!$C:$C,"&lt;=" &amp;$AH$3)</f>
        <v>1</v>
      </c>
      <c r="S15" s="908" t="s">
        <v>693</v>
      </c>
      <c r="T15" s="906">
        <f>COUNTIFS(事故加停電時間!$B:$B,S15,事故加停電時間!$C:$C,"&gt;=" &amp;$AG$2,事故加停電時間!$C:$C,"&lt;=" &amp;$AH$2)</f>
        <v>0</v>
      </c>
      <c r="U15" s="906">
        <f>COUNTIFS(事故加停電時間!$B:$B,S15,事故加停電時間!$C:$C,"&gt;=" &amp;$AG$3,事故加停電時間!$C:$C,"&lt;=" &amp;$AH$3)</f>
        <v>0</v>
      </c>
      <c r="V15" s="910" t="s">
        <v>1138</v>
      </c>
      <c r="W15" s="906">
        <f>COUNTIFS(事故加停電時間!$B:$B,V15,事故加停電時間!$C:$C,"&gt;=" &amp;$AG$2,事故加停電時間!$C:$C,"&lt;=" &amp;$AH$2)</f>
        <v>0</v>
      </c>
      <c r="X15" s="906">
        <f>COUNTIFS(事故加停電時間!$B:$B,V15,事故加停電時間!$C:$C,"&gt;=" &amp;$AG$3,事故加停電時間!$C:$C,"&lt;=" &amp;$AH$3)</f>
        <v>0</v>
      </c>
      <c r="Y15" s="908" t="s">
        <v>340</v>
      </c>
      <c r="Z15" s="906">
        <f>COUNTIFS(事故加停電時間!$B:$B,Y15,事故加停電時間!$C:$C,"&gt;=" &amp;$AG$2,事故加停電時間!$C:$C,"&lt;=" &amp;$AH$2)</f>
        <v>0</v>
      </c>
      <c r="AA15" s="906">
        <f>COUNTIFS(事故加停電時間!$B:$B,Y15,事故加停電時間!$C:$C,"&gt;=" &amp;$AG$3,事故加停電時間!$C:$C,"&lt;=" &amp;$AH$3)</f>
        <v>0</v>
      </c>
      <c r="AB15" s="908" t="s">
        <v>1235</v>
      </c>
      <c r="AC15" s="906">
        <f>COUNTIFS(事故加停電時間!$B:$B,AB15,事故加停電時間!$C:$C,"&gt;=" &amp;$AG$2,事故加停電時間!$C:$C,"&lt;=" &amp;$AH$2)</f>
        <v>0</v>
      </c>
      <c r="AD15" s="906">
        <f>COUNTIFS(事故加停電時間!$B:$B,AB15,事故加停電時間!$C:$C,"&gt;=" &amp;$AG$3,事故加停電時間!$C:$C,"&lt;=" &amp;$AH$3)</f>
        <v>0</v>
      </c>
    </row>
    <row r="16" spans="1:34" ht="20.100000000000001" customHeight="1">
      <c r="A16" s="908" t="s">
        <v>980</v>
      </c>
      <c r="B16" s="906">
        <f>COUNTIFS(事故加停電時間!$B:$B,A16,事故加停電時間!$C:$C,"&gt;=" &amp;$AG$2,事故加停電時間!$C:$C,"&lt;=" &amp;$AH$2)</f>
        <v>0</v>
      </c>
      <c r="C16" s="906">
        <f>COUNTIFS(事故加停電時間!$B:$B,A16,事故加停電時間!$C:$C,"&gt;=" &amp;$AG$3,事故加停電時間!$C:$C,"&lt;=" &amp;$AH$3)</f>
        <v>0</v>
      </c>
      <c r="D16" s="908" t="s">
        <v>793</v>
      </c>
      <c r="E16" s="906">
        <f>COUNTIFS(事故加停電時間!$B:$B,D16,事故加停電時間!$C:$C,"&gt;=" &amp;$AG$2,事故加停電時間!$C:$C,"&lt;=" &amp;$AH$2)</f>
        <v>0</v>
      </c>
      <c r="F16" s="906">
        <f>COUNTIFS(事故加停電時間!$B:$B,D16,事故加停電時間!$C:$C,"&gt;=" &amp;$AG$3,事故加停電時間!$C:$C,"&lt;=" &amp;$AH$3)</f>
        <v>0</v>
      </c>
      <c r="G16" s="911" t="s">
        <v>1256</v>
      </c>
      <c r="H16" s="906">
        <f>COUNTIFS(事故加停電時間!$B:$B,G16,事故加停電時間!$C:$C,"&gt;=" &amp;$AG$2,事故加停電時間!$C:$C,"&lt;=" &amp;$AH$2)</f>
        <v>0</v>
      </c>
      <c r="I16" s="906">
        <f>COUNTIFS(事故加停電時間!$B:$B,G16,事故加停電時間!$C:$C,"&gt;=" &amp;$AG$3,事故加停電時間!$C:$C,"&lt;=" &amp;$AH$3)</f>
        <v>0</v>
      </c>
      <c r="J16" s="910" t="s">
        <v>1432</v>
      </c>
      <c r="K16" s="906">
        <f>COUNTIFS(事故加停電時間!$B:$B,J16,事故加停電時間!$C:$C,"&gt;=" &amp;$AG$2,事故加停電時間!$C:$C,"&lt;=" &amp;$AH$2)</f>
        <v>1</v>
      </c>
      <c r="L16" s="906">
        <f>COUNTIFS(事故加停電時間!$B:$B,J16,事故加停電時間!$C:$C,"&gt;=" &amp;$AG$3,事故加停電時間!$C:$C,"&lt;=" &amp;$AH$3)</f>
        <v>1</v>
      </c>
      <c r="M16" s="912"/>
      <c r="N16" s="906"/>
      <c r="O16" s="907"/>
      <c r="P16" s="908" t="s">
        <v>883</v>
      </c>
      <c r="Q16" s="906">
        <f>COUNTIFS(事故加停電時間!$B:$B,P16,事故加停電時間!$C:$C,"&gt;=" &amp;$AG$2,事故加停電時間!$C:$C,"&lt;=" &amp;$AH$2)</f>
        <v>0</v>
      </c>
      <c r="R16" s="906">
        <f>COUNTIFS(事故加停電時間!$B:$B,P16,事故加停電時間!$C:$C,"&gt;=" &amp;$AG$3,事故加停電時間!$C:$C,"&lt;=" &amp;$AH$3)</f>
        <v>0</v>
      </c>
      <c r="S16" s="908" t="s">
        <v>917</v>
      </c>
      <c r="T16" s="906">
        <f>COUNTIFS(事故加停電時間!$B:$B,S16,事故加停電時間!$C:$C,"&gt;=" &amp;$AG$2,事故加停電時間!$C:$C,"&lt;=" &amp;$AH$2)</f>
        <v>0</v>
      </c>
      <c r="U16" s="906">
        <f>COUNTIFS(事故加停電時間!$B:$B,S16,事故加停電時間!$C:$C,"&gt;=" &amp;$AG$3,事故加停電時間!$C:$C,"&lt;=" &amp;$AH$3)</f>
        <v>0</v>
      </c>
      <c r="V16" s="910" t="s">
        <v>1530</v>
      </c>
      <c r="W16" s="906">
        <f>COUNTIFS(事故加停電時間!$B:$B,V16,事故加停電時間!$C:$C,"&gt;=" &amp;$AG$2,事故加停電時間!$C:$C,"&lt;=" &amp;$AH$2)</f>
        <v>0</v>
      </c>
      <c r="X16" s="906">
        <f>COUNTIFS(事故加停電時間!$B:$B,V16,事故加停電時間!$C:$C,"&gt;=" &amp;$AG$3,事故加停電時間!$C:$C,"&lt;=" &amp;$AH$3)</f>
        <v>0</v>
      </c>
      <c r="Y16" s="908" t="s">
        <v>342</v>
      </c>
      <c r="Z16" s="906">
        <f>COUNTIFS(事故加停電時間!$B:$B,Y16,事故加停電時間!$C:$C,"&gt;=" &amp;$AG$2,事故加停電時間!$C:$C,"&lt;=" &amp;$AH$2)</f>
        <v>0</v>
      </c>
      <c r="AA16" s="906">
        <f>COUNTIFS(事故加停電時間!$B:$B,Y16,事故加停電時間!$C:$C,"&gt;=" &amp;$AG$3,事故加停電時間!$C:$C,"&lt;=" &amp;$AH$3)</f>
        <v>0</v>
      </c>
      <c r="AB16" s="908" t="s">
        <v>1237</v>
      </c>
      <c r="AC16" s="906">
        <f>COUNTIFS(事故加停電時間!$B:$B,AB16,事故加停電時間!$C:$C,"&gt;=" &amp;$AG$2,事故加停電時間!$C:$C,"&lt;=" &amp;$AH$2)</f>
        <v>0</v>
      </c>
      <c r="AD16" s="906">
        <f>COUNTIFS(事故加停電時間!$B:$B,AB16,事故加停電時間!$C:$C,"&gt;=" &amp;$AG$3,事故加停電時間!$C:$C,"&lt;=" &amp;$AH$3)</f>
        <v>0</v>
      </c>
    </row>
    <row r="17" spans="1:30" ht="20.100000000000001" customHeight="1">
      <c r="A17" s="908" t="s">
        <v>981</v>
      </c>
      <c r="B17" s="906">
        <f>COUNTIFS(事故加停電時間!$B:$B,A17,事故加停電時間!$C:$C,"&gt;=" &amp;$AG$2,事故加停電時間!$C:$C,"&lt;=" &amp;$AH$2)</f>
        <v>0</v>
      </c>
      <c r="C17" s="906">
        <f>COUNTIFS(事故加停電時間!$B:$B,A17,事故加停電時間!$C:$C,"&gt;=" &amp;$AG$3,事故加停電時間!$C:$C,"&lt;=" &amp;$AH$3)</f>
        <v>0</v>
      </c>
      <c r="D17" s="910" t="s">
        <v>795</v>
      </c>
      <c r="E17" s="906">
        <f>COUNTIFS(事故加停電時間!$B:$B,D17,事故加停電時間!$C:$C,"&gt;=" &amp;$AG$2,事故加停電時間!$C:$C,"&lt;=" &amp;$AH$2)</f>
        <v>0</v>
      </c>
      <c r="F17" s="906">
        <f>COUNTIFS(事故加停電時間!$B:$B,D17,事故加停電時間!$C:$C,"&gt;=" &amp;$AG$3,事故加停電時間!$C:$C,"&lt;=" &amp;$AH$3)</f>
        <v>0</v>
      </c>
      <c r="G17" s="911" t="s">
        <v>1257</v>
      </c>
      <c r="H17" s="906">
        <f>COUNTIFS(事故加停電時間!$B:$B,G17,事故加停電時間!$C:$C,"&gt;=" &amp;$AG$2,事故加停電時間!$C:$C,"&lt;=" &amp;$AH$2)</f>
        <v>0</v>
      </c>
      <c r="I17" s="906">
        <f>COUNTIFS(事故加停電時間!$B:$B,G17,事故加停電時間!$C:$C,"&gt;=" &amp;$AG$3,事故加停電時間!$C:$C,"&lt;=" &amp;$AH$3)</f>
        <v>0</v>
      </c>
      <c r="J17" s="908" t="s">
        <v>164</v>
      </c>
      <c r="K17" s="906">
        <f>COUNTIFS(事故加停電時間!$B:$B,J17,事故加停電時間!$C:$C,"&gt;=" &amp;$AG$2,事故加停電時間!$C:$C,"&lt;=" &amp;$AH$2)</f>
        <v>0</v>
      </c>
      <c r="L17" s="906">
        <f>COUNTIFS(事故加停電時間!$B:$B,J17,事故加停電時間!$C:$C,"&gt;=" &amp;$AG$3,事故加停電時間!$C:$C,"&lt;=" &amp;$AH$3)</f>
        <v>0</v>
      </c>
      <c r="M17" s="912"/>
      <c r="N17" s="906"/>
      <c r="O17" s="907"/>
      <c r="P17" s="908" t="s">
        <v>884</v>
      </c>
      <c r="Q17" s="906">
        <f>COUNTIFS(事故加停電時間!$B:$B,P17,事故加停電時間!$C:$C,"&gt;=" &amp;$AG$2,事故加停電時間!$C:$C,"&lt;=" &amp;$AH$2)</f>
        <v>0</v>
      </c>
      <c r="R17" s="906">
        <f>COUNTIFS(事故加停電時間!$B:$B,P17,事故加停電時間!$C:$C,"&gt;=" &amp;$AG$3,事故加停電時間!$C:$C,"&lt;=" &amp;$AH$3)</f>
        <v>0</v>
      </c>
      <c r="S17" s="908" t="s">
        <v>918</v>
      </c>
      <c r="T17" s="906">
        <f>COUNTIFS(事故加停電時間!$B:$B,S17,事故加停電時間!$C:$C,"&gt;=" &amp;$AG$2,事故加停電時間!$C:$C,"&lt;=" &amp;$AH$2)</f>
        <v>0</v>
      </c>
      <c r="U17" s="906">
        <f>COUNTIFS(事故加停電時間!$B:$B,S17,事故加停電時間!$C:$C,"&gt;=" &amp;$AG$3,事故加停電時間!$C:$C,"&lt;=" &amp;$AH$3)</f>
        <v>0</v>
      </c>
      <c r="V17" s="910" t="s">
        <v>1532</v>
      </c>
      <c r="W17" s="906">
        <f>COUNTIFS(事故加停電時間!$B:$B,V17,事故加停電時間!$C:$C,"&gt;=" &amp;$AG$2,事故加停電時間!$C:$C,"&lt;=" &amp;$AH$2)</f>
        <v>0</v>
      </c>
      <c r="X17" s="906">
        <f>COUNTIFS(事故加停電時間!$B:$B,V17,事故加停電時間!$C:$C,"&gt;=" &amp;$AG$3,事故加停電時間!$C:$C,"&lt;=" &amp;$AH$3)</f>
        <v>0</v>
      </c>
      <c r="Y17" s="908" t="s">
        <v>344</v>
      </c>
      <c r="Z17" s="906">
        <f>COUNTIFS(事故加停電時間!$B:$B,Y17,事故加停電時間!$C:$C,"&gt;=" &amp;$AG$2,事故加停電時間!$C:$C,"&lt;=" &amp;$AH$2)</f>
        <v>0</v>
      </c>
      <c r="AA17" s="906">
        <f>COUNTIFS(事故加停電時間!$B:$B,Y17,事故加停電時間!$C:$C,"&gt;=" &amp;$AG$3,事故加停電時間!$C:$C,"&lt;=" &amp;$AH$3)</f>
        <v>0</v>
      </c>
      <c r="AB17" s="908" t="s">
        <v>1239</v>
      </c>
      <c r="AC17" s="906">
        <f>COUNTIFS(事故加停電時間!$B:$B,AB17,事故加停電時間!$C:$C,"&gt;=" &amp;$AG$2,事故加停電時間!$C:$C,"&lt;=" &amp;$AH$2)</f>
        <v>0</v>
      </c>
      <c r="AD17" s="906">
        <f>COUNTIFS(事故加停電時間!$B:$B,AB17,事故加停電時間!$C:$C,"&gt;=" &amp;$AG$3,事故加停電時間!$C:$C,"&lt;=" &amp;$AH$3)</f>
        <v>0</v>
      </c>
    </row>
    <row r="18" spans="1:30" ht="20.100000000000001" customHeight="1">
      <c r="A18" s="908" t="s">
        <v>982</v>
      </c>
      <c r="B18" s="906">
        <f>COUNTIFS(事故加停電時間!$B:$B,A18,事故加停電時間!$C:$C,"&gt;=" &amp;$AG$2,事故加停電時間!$C:$C,"&lt;=" &amp;$AH$2)</f>
        <v>0</v>
      </c>
      <c r="C18" s="906">
        <f>COUNTIFS(事故加停電時間!$B:$B,A18,事故加停電時間!$C:$C,"&gt;=" &amp;$AG$3,事故加停電時間!$C:$C,"&lt;=" &amp;$AH$3)</f>
        <v>0</v>
      </c>
      <c r="D18" s="910" t="s">
        <v>1476</v>
      </c>
      <c r="E18" s="906">
        <f>COUNTIFS(事故加停電時間!$B:$B,D18,事故加停電時間!$C:$C,"&gt;=" &amp;$AG$2,事故加停電時間!$C:$C,"&lt;=" &amp;$AH$2)</f>
        <v>0</v>
      </c>
      <c r="F18" s="906">
        <f>COUNTIFS(事故加停電時間!$B:$B,D18,事故加停電時間!$C:$C,"&gt;=" &amp;$AG$3,事故加停電時間!$C:$C,"&lt;=" &amp;$AH$3)</f>
        <v>0</v>
      </c>
      <c r="G18" s="911" t="s">
        <v>1481</v>
      </c>
      <c r="H18" s="906">
        <f>COUNTIFS(事故加停電時間!$B:$B,G18,事故加停電時間!$C:$C,"&gt;=" &amp;$AG$2,事故加停電時間!$C:$C,"&lt;=" &amp;$AH$2)</f>
        <v>0</v>
      </c>
      <c r="I18" s="906">
        <f>COUNTIFS(事故加停電時間!$B:$B,G18,事故加停電時間!$C:$C,"&gt;=" &amp;$AG$3,事故加停電時間!$C:$C,"&lt;=" &amp;$AH$3)</f>
        <v>0</v>
      </c>
      <c r="J18" s="912"/>
      <c r="K18" s="906"/>
      <c r="L18" s="907"/>
      <c r="M18" s="912"/>
      <c r="N18" s="906"/>
      <c r="O18" s="907"/>
      <c r="P18" s="908" t="s">
        <v>885</v>
      </c>
      <c r="Q18" s="906">
        <f>COUNTIFS(事故加停電時間!$B:$B,P18,事故加停電時間!$C:$C,"&gt;=" &amp;$AG$2,事故加停電時間!$C:$C,"&lt;=" &amp;$AH$2)</f>
        <v>0</v>
      </c>
      <c r="R18" s="906">
        <f>COUNTIFS(事故加停電時間!$B:$B,P18,事故加停電時間!$C:$C,"&gt;=" &amp;$AG$3,事故加停電時間!$C:$C,"&lt;=" &amp;$AH$3)</f>
        <v>0</v>
      </c>
      <c r="S18" s="908" t="s">
        <v>919</v>
      </c>
      <c r="T18" s="906">
        <f>COUNTIFS(事故加停電時間!$B:$B,S18,事故加停電時間!$C:$C,"&gt;=" &amp;$AG$2,事故加停電時間!$C:$C,"&lt;=" &amp;$AH$2)</f>
        <v>0</v>
      </c>
      <c r="U18" s="906">
        <f>COUNTIFS(事故加停電時間!$B:$B,S18,事故加停電時間!$C:$C,"&gt;=" &amp;$AG$3,事故加停電時間!$C:$C,"&lt;=" &amp;$AH$3)</f>
        <v>0</v>
      </c>
      <c r="V18" s="910" t="s">
        <v>1258</v>
      </c>
      <c r="W18" s="906">
        <f>COUNTIFS(事故加停電時間!$B:$B,V18,事故加停電時間!$C:$C,"&gt;=" &amp;$AG$2,事故加停電時間!$C:$C,"&lt;=" &amp;$AH$2)</f>
        <v>0</v>
      </c>
      <c r="X18" s="906">
        <f>COUNTIFS(事故加停電時間!$B:$B,V18,事故加停電時間!$C:$C,"&gt;=" &amp;$AG$3,事故加停電時間!$C:$C,"&lt;=" &amp;$AH$3)</f>
        <v>0</v>
      </c>
      <c r="Y18" s="908" t="s">
        <v>346</v>
      </c>
      <c r="Z18" s="906">
        <f>COUNTIFS(事故加停電時間!$B:$B,Y18,事故加停電時間!$C:$C,"&gt;=" &amp;$AG$2,事故加停電時間!$C:$C,"&lt;=" &amp;$AH$2)</f>
        <v>0</v>
      </c>
      <c r="AA18" s="906">
        <f>COUNTIFS(事故加停電時間!$B:$B,Y18,事故加停電時間!$C:$C,"&gt;=" &amp;$AG$3,事故加停電時間!$C:$C,"&lt;=" &amp;$AH$3)</f>
        <v>0</v>
      </c>
      <c r="AB18" s="908" t="s">
        <v>614</v>
      </c>
      <c r="AC18" s="906">
        <f>COUNTIFS(事故加停電時間!$B:$B,AB18,事故加停電時間!$C:$C,"&gt;=" &amp;$AG$2,事故加停電時間!$C:$C,"&lt;=" &amp;$AH$2)</f>
        <v>0</v>
      </c>
      <c r="AD18" s="906">
        <f>COUNTIFS(事故加停電時間!$B:$B,AB18,事故加停電時間!$C:$C,"&gt;=" &amp;$AG$3,事故加停電時間!$C:$C,"&lt;=" &amp;$AH$3)</f>
        <v>0</v>
      </c>
    </row>
    <row r="19" spans="1:30" ht="20.100000000000001" customHeight="1">
      <c r="A19" s="908" t="s">
        <v>983</v>
      </c>
      <c r="B19" s="906">
        <f>COUNTIFS(事故加停電時間!$B:$B,A19,事故加停電時間!$C:$C,"&gt;=" &amp;$AG$2,事故加停電時間!$C:$C,"&lt;=" &amp;$AH$2)</f>
        <v>0</v>
      </c>
      <c r="C19" s="906">
        <f>COUNTIFS(事故加停電時間!$B:$B,A19,事故加停電時間!$C:$C,"&gt;=" &amp;$AG$3,事故加停電時間!$C:$C,"&lt;=" &amp;$AH$3)</f>
        <v>0</v>
      </c>
      <c r="D19" s="910" t="s">
        <v>324</v>
      </c>
      <c r="E19" s="906">
        <f>COUNTIFS(事故加停電時間!$B:$B,D19,事故加停電時間!$C:$C,"&gt;=" &amp;$AG$2,事故加停電時間!$C:$C,"&lt;=" &amp;$AH$2)</f>
        <v>0</v>
      </c>
      <c r="F19" s="906">
        <f>COUNTIFS(事故加停電時間!$B:$B,D19,事故加停電時間!$C:$C,"&gt;=" &amp;$AG$3,事故加停電時間!$C:$C,"&lt;=" &amp;$AH$3)</f>
        <v>0</v>
      </c>
      <c r="G19" s="911" t="s">
        <v>1482</v>
      </c>
      <c r="H19" s="906">
        <f>COUNTIFS(事故加停電時間!$B:$B,G19,事故加停電時間!$C:$C,"&gt;=" &amp;$AG$2,事故加停電時間!$C:$C,"&lt;=" &amp;$AH$2)</f>
        <v>0</v>
      </c>
      <c r="I19" s="906">
        <f>COUNTIFS(事故加停電時間!$B:$B,G19,事故加停電時間!$C:$C,"&gt;=" &amp;$AG$3,事故加停電時間!$C:$C,"&lt;=" &amp;$AH$3)</f>
        <v>0</v>
      </c>
      <c r="J19" s="912"/>
      <c r="K19" s="906"/>
      <c r="L19" s="907"/>
      <c r="M19" s="912"/>
      <c r="N19" s="906"/>
      <c r="O19" s="907"/>
      <c r="P19" s="908" t="s">
        <v>886</v>
      </c>
      <c r="Q19" s="906">
        <f>COUNTIFS(事故加停電時間!$B:$B,P19,事故加停電時間!$C:$C,"&gt;=" &amp;$AG$2,事故加停電時間!$C:$C,"&lt;=" &amp;$AH$2)</f>
        <v>0</v>
      </c>
      <c r="R19" s="906">
        <f>COUNTIFS(事故加停電時間!$B:$B,P19,事故加停電時間!$C:$C,"&gt;=" &amp;$AG$3,事故加停電時間!$C:$C,"&lt;=" &amp;$AH$3)</f>
        <v>1</v>
      </c>
      <c r="S19" s="908" t="s">
        <v>920</v>
      </c>
      <c r="T19" s="906">
        <f>COUNTIFS(事故加停電時間!$B:$B,S19,事故加停電時間!$C:$C,"&gt;=" &amp;$AG$2,事故加停電時間!$C:$C,"&lt;=" &amp;$AH$2)</f>
        <v>0</v>
      </c>
      <c r="U19" s="906">
        <f>COUNTIFS(事故加停電時間!$B:$B,S19,事故加停電時間!$C:$C,"&gt;=" &amp;$AG$3,事故加停電時間!$C:$C,"&lt;=" &amp;$AH$3)</f>
        <v>0</v>
      </c>
      <c r="V19" s="910" t="s">
        <v>1260</v>
      </c>
      <c r="W19" s="906">
        <f>COUNTIFS(事故加停電時間!$B:$B,V19,事故加停電時間!$C:$C,"&gt;=" &amp;$AG$2,事故加停電時間!$C:$C,"&lt;=" &amp;$AH$2)</f>
        <v>0</v>
      </c>
      <c r="X19" s="906">
        <f>COUNTIFS(事故加停電時間!$B:$B,V19,事故加停電時間!$C:$C,"&gt;=" &amp;$AG$3,事故加停電時間!$C:$C,"&lt;=" &amp;$AH$3)</f>
        <v>0</v>
      </c>
      <c r="Y19" s="908" t="s">
        <v>1587</v>
      </c>
      <c r="Z19" s="906">
        <f>COUNTIFS(事故加停電時間!$B:$B,Y19,事故加停電時間!$C:$C,"&gt;=" &amp;$AG$2,事故加停電時間!$C:$C,"&lt;=" &amp;$AH$2)</f>
        <v>0</v>
      </c>
      <c r="AA19" s="906">
        <f>COUNTIFS(事故加停電時間!$B:$B,Y19,事故加停電時間!$C:$C,"&gt;=" &amp;$AG$3,事故加停電時間!$C:$C,"&lt;=" &amp;$AH$3)</f>
        <v>0</v>
      </c>
      <c r="AB19" s="910" t="s">
        <v>615</v>
      </c>
      <c r="AC19" s="906">
        <f>COUNTIFS(事故加停電時間!$B:$B,AB19,事故加停電時間!$C:$C,"&gt;=" &amp;$AG$2,事故加停電時間!$C:$C,"&lt;=" &amp;$AH$2)</f>
        <v>0</v>
      </c>
      <c r="AD19" s="906">
        <f>COUNTIFS(事故加停電時間!$B:$B,AB19,事故加停電時間!$C:$C,"&gt;=" &amp;$AG$3,事故加停電時間!$C:$C,"&lt;=" &amp;$AH$3)</f>
        <v>0</v>
      </c>
    </row>
    <row r="20" spans="1:30" ht="20.100000000000001" customHeight="1">
      <c r="A20" s="908" t="s">
        <v>984</v>
      </c>
      <c r="B20" s="906">
        <f>COUNTIFS(事故加停電時間!$B:$B,A20,事故加停電時間!$C:$C,"&gt;=" &amp;$AG$2,事故加停電時間!$C:$C,"&lt;=" &amp;$AH$2)</f>
        <v>0</v>
      </c>
      <c r="C20" s="906">
        <f>COUNTIFS(事故加停電時間!$B:$B,A20,事故加停電時間!$C:$C,"&gt;=" &amp;$AG$3,事故加停電時間!$C:$C,"&lt;=" &amp;$AH$3)</f>
        <v>0</v>
      </c>
      <c r="D20" s="913"/>
      <c r="E20" s="906"/>
      <c r="F20" s="907"/>
      <c r="G20" s="911" t="s">
        <v>1483</v>
      </c>
      <c r="H20" s="906">
        <f>COUNTIFS(事故加停電時間!$B:$B,G20,事故加停電時間!$C:$C,"&gt;=" &amp;$AG$2,事故加停電時間!$C:$C,"&lt;=" &amp;$AH$2)</f>
        <v>0</v>
      </c>
      <c r="I20" s="906">
        <f>COUNTIFS(事故加停電時間!$B:$B,G20,事故加停電時間!$C:$C,"&gt;=" &amp;$AG$3,事故加停電時間!$C:$C,"&lt;=" &amp;$AH$3)</f>
        <v>0</v>
      </c>
      <c r="J20" s="912"/>
      <c r="K20" s="906"/>
      <c r="L20" s="907"/>
      <c r="M20" s="912"/>
      <c r="N20" s="906"/>
      <c r="O20" s="907"/>
      <c r="P20" s="908" t="s">
        <v>29</v>
      </c>
      <c r="Q20" s="906">
        <f>COUNTIFS(事故加停電時間!$B:$B,P20,事故加停電時間!$C:$C,"&gt;=" &amp;$AG$2,事故加停電時間!$C:$C,"&lt;=" &amp;$AH$2)</f>
        <v>0</v>
      </c>
      <c r="R20" s="906">
        <f>COUNTIFS(事故加停電時間!$B:$B,P20,事故加停電時間!$C:$C,"&gt;=" &amp;$AG$3,事故加停電時間!$C:$C,"&lt;=" &amp;$AH$3)</f>
        <v>1</v>
      </c>
      <c r="S20" s="908" t="s">
        <v>921</v>
      </c>
      <c r="T20" s="906">
        <f>COUNTIFS(事故加停電時間!$B:$B,S20,事故加停電時間!$C:$C,"&gt;=" &amp;$AG$2,事故加停電時間!$C:$C,"&lt;=" &amp;$AH$2)</f>
        <v>0</v>
      </c>
      <c r="U20" s="906">
        <f>COUNTIFS(事故加停電時間!$B:$B,S20,事故加停電時間!$C:$C,"&gt;=" &amp;$AG$3,事故加停電時間!$C:$C,"&lt;=" &amp;$AH$3)</f>
        <v>0</v>
      </c>
      <c r="V20" s="913"/>
      <c r="W20" s="906"/>
      <c r="X20" s="907"/>
      <c r="Y20" s="912"/>
      <c r="Z20" s="906"/>
      <c r="AA20" s="907"/>
      <c r="AB20" s="914"/>
      <c r="AC20" s="906"/>
      <c r="AD20" s="907"/>
    </row>
    <row r="21" spans="1:30" ht="20.100000000000001" customHeight="1">
      <c r="A21" s="908" t="s">
        <v>1508</v>
      </c>
      <c r="B21" s="906">
        <f>COUNTIFS(事故加停電時間!$B:$B,A21,事故加停電時間!$C:$C,"&gt;=" &amp;$AG$2,事故加停電時間!$C:$C,"&lt;=" &amp;$AH$2)</f>
        <v>0</v>
      </c>
      <c r="C21" s="906">
        <f>COUNTIFS(事故加停電時間!$B:$B,A21,事故加停電時間!$C:$C,"&gt;=" &amp;$AG$3,事故加停電時間!$C:$C,"&lt;=" &amp;$AH$3)</f>
        <v>0</v>
      </c>
      <c r="D21" s="913"/>
      <c r="E21" s="906"/>
      <c r="F21" s="907"/>
      <c r="G21" s="911" t="s">
        <v>1484</v>
      </c>
      <c r="H21" s="906">
        <f>COUNTIFS(事故加停電時間!$B:$B,G21,事故加停電時間!$C:$C,"&gt;=" &amp;$AG$2,事故加停電時間!$C:$C,"&lt;=" &amp;$AH$2)</f>
        <v>0</v>
      </c>
      <c r="I21" s="906">
        <f>COUNTIFS(事故加停電時間!$B:$B,G21,事故加停電時間!$C:$C,"&gt;=" &amp;$AG$3,事故加停電時間!$C:$C,"&lt;=" &amp;$AH$3)</f>
        <v>0</v>
      </c>
      <c r="J21" s="912"/>
      <c r="K21" s="906"/>
      <c r="L21" s="907"/>
      <c r="M21" s="912"/>
      <c r="N21" s="906"/>
      <c r="O21" s="907"/>
      <c r="P21" s="908" t="s">
        <v>30</v>
      </c>
      <c r="Q21" s="906">
        <f>COUNTIFS(事故加停電時間!$B:$B,P21,事故加停電時間!$C:$C,"&gt;=" &amp;$AG$2,事故加停電時間!$C:$C,"&lt;=" &amp;$AH$2)</f>
        <v>0</v>
      </c>
      <c r="R21" s="906">
        <f>COUNTIFS(事故加停電時間!$B:$B,P21,事故加停電時間!$C:$C,"&gt;=" &amp;$AG$3,事故加停電時間!$C:$C,"&lt;=" &amp;$AH$3)</f>
        <v>0</v>
      </c>
      <c r="S21" s="908" t="s">
        <v>922</v>
      </c>
      <c r="T21" s="906">
        <f>COUNTIFS(事故加停電時間!$B:$B,S21,事故加停電時間!$C:$C,"&gt;=" &amp;$AG$2,事故加停電時間!$C:$C,"&lt;=" &amp;$AH$2)</f>
        <v>0</v>
      </c>
      <c r="U21" s="906">
        <f>COUNTIFS(事故加停電時間!$B:$B,S21,事故加停電時間!$C:$C,"&gt;=" &amp;$AG$3,事故加停電時間!$C:$C,"&lt;=" &amp;$AH$3)</f>
        <v>0</v>
      </c>
      <c r="V21" s="913"/>
      <c r="W21" s="906"/>
      <c r="X21" s="907"/>
      <c r="Y21" s="912"/>
      <c r="Z21" s="906"/>
      <c r="AA21" s="907"/>
      <c r="AB21" s="914"/>
      <c r="AC21" s="906"/>
      <c r="AD21" s="907"/>
    </row>
    <row r="22" spans="1:30" ht="20.100000000000001" customHeight="1">
      <c r="A22" s="908" t="s">
        <v>1509</v>
      </c>
      <c r="B22" s="906">
        <f>COUNTIFS(事故加停電時間!$B:$B,A22,事故加停電時間!$C:$C,"&gt;=" &amp;$AG$2,事故加停電時間!$C:$C,"&lt;=" &amp;$AH$2)</f>
        <v>0</v>
      </c>
      <c r="C22" s="906">
        <f>COUNTIFS(事故加停電時間!$B:$B,A22,事故加停電時間!$C:$C,"&gt;=" &amp;$AG$3,事故加停電時間!$C:$C,"&lt;=" &amp;$AH$3)</f>
        <v>0</v>
      </c>
      <c r="D22" s="913"/>
      <c r="E22" s="906"/>
      <c r="F22" s="907"/>
      <c r="G22" s="911" t="s">
        <v>1092</v>
      </c>
      <c r="H22" s="906">
        <f>COUNTIFS(事故加停電時間!$B:$B,G22,事故加停電時間!$C:$C,"&gt;=" &amp;$AG$2,事故加停電時間!$C:$C,"&lt;=" &amp;$AH$2)</f>
        <v>0</v>
      </c>
      <c r="I22" s="906">
        <f>COUNTIFS(事故加停電時間!$B:$B,G22,事故加停電時間!$C:$C,"&gt;=" &amp;$AG$3,事故加停電時間!$C:$C,"&lt;=" &amp;$AH$3)</f>
        <v>0</v>
      </c>
      <c r="J22" s="912"/>
      <c r="K22" s="906"/>
      <c r="L22" s="907"/>
      <c r="M22" s="912"/>
      <c r="N22" s="906"/>
      <c r="O22" s="907"/>
      <c r="P22" s="908" t="s">
        <v>1387</v>
      </c>
      <c r="Q22" s="906">
        <f>COUNTIFS(事故加停電時間!$B:$B,P22,事故加停電時間!$C:$C,"&gt;=" &amp;$AG$2,事故加停電時間!$C:$C,"&lt;=" &amp;$AH$2)</f>
        <v>0</v>
      </c>
      <c r="R22" s="906">
        <f>COUNTIFS(事故加停電時間!$B:$B,P22,事故加停電時間!$C:$C,"&gt;=" &amp;$AG$3,事故加停電時間!$C:$C,"&lt;=" &amp;$AH$3)</f>
        <v>0</v>
      </c>
      <c r="S22" s="908" t="s">
        <v>538</v>
      </c>
      <c r="T22" s="906">
        <f>COUNTIFS(事故加停電時間!$B:$B,S22,事故加停電時間!$C:$C,"&gt;=" &amp;$AG$2,事故加停電時間!$C:$C,"&lt;=" &amp;$AH$2)</f>
        <v>0</v>
      </c>
      <c r="U22" s="906">
        <f>COUNTIFS(事故加停電時間!$B:$B,S22,事故加停電時間!$C:$C,"&gt;=" &amp;$AG$3,事故加停電時間!$C:$C,"&lt;=" &amp;$AH$3)</f>
        <v>0</v>
      </c>
      <c r="V22" s="913"/>
      <c r="W22" s="906"/>
      <c r="X22" s="907"/>
      <c r="Y22" s="912"/>
      <c r="Z22" s="906"/>
      <c r="AA22" s="907"/>
      <c r="AB22" s="914"/>
      <c r="AC22" s="906"/>
      <c r="AD22" s="907"/>
    </row>
    <row r="23" spans="1:30" ht="20.100000000000001" customHeight="1">
      <c r="A23" s="908" t="s">
        <v>1510</v>
      </c>
      <c r="B23" s="906">
        <f>COUNTIFS(事故加停電時間!$B:$B,A23,事故加停電時間!$C:$C,"&gt;=" &amp;$AG$2,事故加停電時間!$C:$C,"&lt;=" &amp;$AH$2)</f>
        <v>0</v>
      </c>
      <c r="C23" s="906">
        <f>COUNTIFS(事故加停電時間!$B:$B,A23,事故加停電時間!$C:$C,"&gt;=" &amp;$AG$3,事故加停電時間!$C:$C,"&lt;=" &amp;$AH$3)</f>
        <v>0</v>
      </c>
      <c r="D23" s="913"/>
      <c r="E23" s="906"/>
      <c r="F23" s="907"/>
      <c r="G23" s="911" t="s">
        <v>1377</v>
      </c>
      <c r="H23" s="906">
        <f>COUNTIFS(事故加停電時間!$B:$B,G23,事故加停電時間!$C:$C,"&gt;=" &amp;$AG$2,事故加停電時間!$C:$C,"&lt;=" &amp;$AH$2)</f>
        <v>0</v>
      </c>
      <c r="I23" s="906">
        <f>COUNTIFS(事故加停電時間!$B:$B,G23,事故加停電時間!$C:$C,"&gt;=" &amp;$AG$3,事故加停電時間!$C:$C,"&lt;=" &amp;$AH$3)</f>
        <v>0</v>
      </c>
      <c r="J23" s="912"/>
      <c r="K23" s="906"/>
      <c r="L23" s="907"/>
      <c r="M23" s="912"/>
      <c r="N23" s="906"/>
      <c r="O23" s="907"/>
      <c r="P23" s="908" t="s">
        <v>1388</v>
      </c>
      <c r="Q23" s="906">
        <f>COUNTIFS(事故加停電時間!$B:$B,P23,事故加停電時間!$C:$C,"&gt;=" &amp;$AG$2,事故加停電時間!$C:$C,"&lt;=" &amp;$AH$2)</f>
        <v>0</v>
      </c>
      <c r="R23" s="906">
        <f>COUNTIFS(事故加停電時間!$B:$B,P23,事故加停電時間!$C:$C,"&gt;=" &amp;$AG$3,事故加停電時間!$C:$C,"&lt;=" &amp;$AH$3)</f>
        <v>0</v>
      </c>
      <c r="S23" s="908" t="s">
        <v>539</v>
      </c>
      <c r="T23" s="906">
        <f>COUNTIFS(事故加停電時間!$B:$B,S23,事故加停電時間!$C:$C,"&gt;=" &amp;$AG$2,事故加停電時間!$C:$C,"&lt;=" &amp;$AH$2)</f>
        <v>0</v>
      </c>
      <c r="U23" s="906">
        <f>COUNTIFS(事故加停電時間!$B:$B,S23,事故加停電時間!$C:$C,"&gt;=" &amp;$AG$3,事故加停電時間!$C:$C,"&lt;=" &amp;$AH$3)</f>
        <v>0</v>
      </c>
      <c r="V23" s="913"/>
      <c r="W23" s="906"/>
      <c r="X23" s="907"/>
      <c r="Y23" s="912"/>
      <c r="Z23" s="906"/>
      <c r="AA23" s="907"/>
      <c r="AB23" s="914"/>
      <c r="AC23" s="906"/>
      <c r="AD23" s="907"/>
    </row>
    <row r="24" spans="1:30" ht="20.100000000000001" customHeight="1">
      <c r="A24" s="908" t="s">
        <v>1511</v>
      </c>
      <c r="B24" s="906">
        <f>COUNTIFS(事故加停電時間!$B:$B,A24,事故加停電時間!$C:$C,"&gt;=" &amp;$AG$2,事故加停電時間!$C:$C,"&lt;=" &amp;$AH$2)</f>
        <v>0</v>
      </c>
      <c r="C24" s="906">
        <f>COUNTIFS(事故加停電時間!$B:$B,A24,事故加停電時間!$C:$C,"&gt;=" &amp;$AG$3,事故加停電時間!$C:$C,"&lt;=" &amp;$AH$3)</f>
        <v>0</v>
      </c>
      <c r="D24" s="913"/>
      <c r="E24" s="906"/>
      <c r="F24" s="907"/>
      <c r="G24" s="911" t="s">
        <v>1378</v>
      </c>
      <c r="H24" s="906">
        <f>COUNTIFS(事故加停電時間!$B:$B,G24,事故加停電時間!$C:$C,"&gt;=" &amp;$AG$2,事故加停電時間!$C:$C,"&lt;=" &amp;$AH$2)</f>
        <v>0</v>
      </c>
      <c r="I24" s="906">
        <f>COUNTIFS(事故加停電時間!$B:$B,G24,事故加停電時間!$C:$C,"&gt;=" &amp;$AG$3,事故加停電時間!$C:$C,"&lt;=" &amp;$AH$3)</f>
        <v>0</v>
      </c>
      <c r="J24" s="915"/>
      <c r="K24" s="906"/>
      <c r="L24" s="907"/>
      <c r="M24" s="912"/>
      <c r="N24" s="906"/>
      <c r="O24" s="907"/>
      <c r="P24" s="908" t="s">
        <v>1389</v>
      </c>
      <c r="Q24" s="906">
        <f>COUNTIFS(事故加停電時間!$B:$B,P24,事故加停電時間!$C:$C,"&gt;=" &amp;$AG$2,事故加停電時間!$C:$C,"&lt;=" &amp;$AH$2)</f>
        <v>0</v>
      </c>
      <c r="R24" s="906">
        <f>COUNTIFS(事故加停電時間!$B:$B,P24,事故加停電時間!$C:$C,"&gt;=" &amp;$AG$3,事故加停電時間!$C:$C,"&lt;=" &amp;$AH$3)</f>
        <v>0</v>
      </c>
      <c r="S24" s="908" t="s">
        <v>540</v>
      </c>
      <c r="T24" s="906">
        <f>COUNTIFS(事故加停電時間!$B:$B,S24,事故加停電時間!$C:$C,"&gt;=" &amp;$AG$2,事故加停電時間!$C:$C,"&lt;=" &amp;$AH$2)</f>
        <v>0</v>
      </c>
      <c r="U24" s="906">
        <f>COUNTIFS(事故加停電時間!$B:$B,S24,事故加停電時間!$C:$C,"&gt;=" &amp;$AG$3,事故加停電時間!$C:$C,"&lt;=" &amp;$AH$3)</f>
        <v>0</v>
      </c>
      <c r="V24" s="913"/>
      <c r="W24" s="906"/>
      <c r="X24" s="907"/>
      <c r="Y24" s="912"/>
      <c r="Z24" s="906"/>
      <c r="AA24" s="907"/>
      <c r="AB24" s="914"/>
      <c r="AC24" s="906"/>
      <c r="AD24" s="907"/>
    </row>
    <row r="25" spans="1:30" ht="20.100000000000001" customHeight="1">
      <c r="A25" s="908" t="s">
        <v>1512</v>
      </c>
      <c r="B25" s="906">
        <f>COUNTIFS(事故加停電時間!$B:$B,A25,事故加停電時間!$C:$C,"&gt;=" &amp;$AG$2,事故加停電時間!$C:$C,"&lt;=" &amp;$AH$2)</f>
        <v>0</v>
      </c>
      <c r="C25" s="906">
        <f>COUNTIFS(事故加停電時間!$B:$B,A25,事故加停電時間!$C:$C,"&gt;=" &amp;$AG$3,事故加停電時間!$C:$C,"&lt;=" &amp;$AH$3)</f>
        <v>0</v>
      </c>
      <c r="D25" s="913"/>
      <c r="E25" s="906"/>
      <c r="F25" s="907"/>
      <c r="G25" s="911" t="s">
        <v>579</v>
      </c>
      <c r="H25" s="906">
        <f>COUNTIFS(事故加停電時間!$B:$B,G25,事故加停電時間!$C:$C,"&gt;=" &amp;$AG$2,事故加停電時間!$C:$C,"&lt;=" &amp;$AH$2)</f>
        <v>0</v>
      </c>
      <c r="I25" s="906">
        <f>COUNTIFS(事故加停電時間!$B:$B,G25,事故加停電時間!$C:$C,"&gt;=" &amp;$AG$3,事故加停電時間!$C:$C,"&lt;=" &amp;$AH$3)</f>
        <v>0</v>
      </c>
      <c r="J25" s="915"/>
      <c r="K25" s="906"/>
      <c r="L25" s="907"/>
      <c r="M25" s="912"/>
      <c r="N25" s="906"/>
      <c r="O25" s="907"/>
      <c r="P25" s="912"/>
      <c r="Q25" s="906"/>
      <c r="R25" s="907"/>
      <c r="S25" s="912"/>
      <c r="T25" s="906"/>
      <c r="U25" s="907"/>
      <c r="V25" s="913"/>
      <c r="W25" s="906"/>
      <c r="X25" s="907"/>
      <c r="Y25" s="912"/>
      <c r="Z25" s="906"/>
      <c r="AA25" s="907"/>
      <c r="AB25" s="914"/>
      <c r="AC25" s="906"/>
      <c r="AD25" s="907"/>
    </row>
    <row r="26" spans="1:30" ht="20.100000000000001" customHeight="1">
      <c r="A26" s="908" t="s">
        <v>1513</v>
      </c>
      <c r="B26" s="906">
        <f>COUNTIFS(事故加停電時間!$B:$B,A26,事故加停電時間!$C:$C,"&gt;=" &amp;$AG$2,事故加停電時間!$C:$C,"&lt;=" &amp;$AH$2)</f>
        <v>0</v>
      </c>
      <c r="C26" s="906">
        <f>COUNTIFS(事故加停電時間!$B:$B,A26,事故加停電時間!$C:$C,"&gt;=" &amp;$AG$3,事故加停電時間!$C:$C,"&lt;=" &amp;$AH$3)</f>
        <v>0</v>
      </c>
      <c r="D26" s="913"/>
      <c r="E26" s="906"/>
      <c r="F26" s="907"/>
      <c r="G26" s="911" t="s">
        <v>1359</v>
      </c>
      <c r="H26" s="906">
        <f>COUNTIFS(事故加停電時間!$B:$B,G26,事故加停電時間!$C:$C,"&gt;=" &amp;$AG$2,事故加停電時間!$C:$C,"&lt;=" &amp;$AH$2)</f>
        <v>0</v>
      </c>
      <c r="I26" s="906">
        <f>COUNTIFS(事故加停電時間!$B:$B,G26,事故加停電時間!$C:$C,"&gt;=" &amp;$AG$3,事故加停電時間!$C:$C,"&lt;=" &amp;$AH$3)</f>
        <v>0</v>
      </c>
      <c r="J26" s="915"/>
      <c r="K26" s="906"/>
      <c r="L26" s="907"/>
      <c r="M26" s="912"/>
      <c r="N26" s="906"/>
      <c r="O26" s="907"/>
      <c r="P26" s="912"/>
      <c r="Q26" s="906"/>
      <c r="R26" s="907"/>
      <c r="S26" s="912"/>
      <c r="T26" s="906"/>
      <c r="U26" s="907"/>
      <c r="V26" s="913"/>
      <c r="W26" s="906"/>
      <c r="X26" s="907"/>
      <c r="Y26" s="912"/>
      <c r="Z26" s="906"/>
      <c r="AA26" s="907"/>
      <c r="AB26" s="914"/>
      <c r="AC26" s="906"/>
      <c r="AD26" s="907"/>
    </row>
    <row r="27" spans="1:30" ht="20.100000000000001" customHeight="1">
      <c r="A27" s="908" t="s">
        <v>1514</v>
      </c>
      <c r="B27" s="906">
        <f>COUNTIFS(事故加停電時間!$B:$B,A27,事故加停電時間!$C:$C,"&gt;=" &amp;$AG$2,事故加停電時間!$C:$C,"&lt;=" &amp;$AH$2)</f>
        <v>0</v>
      </c>
      <c r="C27" s="906">
        <f>COUNTIFS(事故加停電時間!$B:$B,A27,事故加停電時間!$C:$C,"&gt;=" &amp;$AG$3,事故加停電時間!$C:$C,"&lt;=" &amp;$AH$3)</f>
        <v>0</v>
      </c>
      <c r="D27" s="913"/>
      <c r="E27" s="906"/>
      <c r="F27" s="907"/>
      <c r="G27" s="911" t="s">
        <v>1379</v>
      </c>
      <c r="H27" s="906">
        <f>COUNTIFS(事故加停電時間!$B:$B,G27,事故加停電時間!$C:$C,"&gt;=" &amp;$AG$2,事故加停電時間!$C:$C,"&lt;=" &amp;$AH$2)</f>
        <v>0</v>
      </c>
      <c r="I27" s="906">
        <f>COUNTIFS(事故加停電時間!$B:$B,G27,事故加停電時間!$C:$C,"&gt;=" &amp;$AG$3,事故加停電時間!$C:$C,"&lt;=" &amp;$AH$3)</f>
        <v>0</v>
      </c>
      <c r="J27" s="915"/>
      <c r="K27" s="906"/>
      <c r="L27" s="907"/>
      <c r="M27" s="912"/>
      <c r="N27" s="906"/>
      <c r="O27" s="907"/>
      <c r="P27" s="912"/>
      <c r="Q27" s="906"/>
      <c r="R27" s="907"/>
      <c r="S27" s="912"/>
      <c r="T27" s="906"/>
      <c r="U27" s="907"/>
      <c r="V27" s="913"/>
      <c r="W27" s="906"/>
      <c r="X27" s="907"/>
      <c r="Y27" s="912"/>
      <c r="Z27" s="906"/>
      <c r="AA27" s="907"/>
      <c r="AB27" s="914"/>
      <c r="AC27" s="906"/>
      <c r="AD27" s="907"/>
    </row>
    <row r="28" spans="1:30" ht="20.100000000000001" customHeight="1">
      <c r="A28" s="908" t="s">
        <v>1515</v>
      </c>
      <c r="B28" s="906">
        <f>COUNTIFS(事故加停電時間!$B:$B,A28,事故加停電時間!$C:$C,"&gt;=" &amp;$AG$2,事故加停電時間!$C:$C,"&lt;=" &amp;$AH$2)</f>
        <v>0</v>
      </c>
      <c r="C28" s="906">
        <f>COUNTIFS(事故加停電時間!$B:$B,A28,事故加停電時間!$C:$C,"&gt;=" &amp;$AG$3,事故加停電時間!$C:$C,"&lt;=" &amp;$AH$3)</f>
        <v>0</v>
      </c>
      <c r="D28" s="913"/>
      <c r="E28" s="906"/>
      <c r="F28" s="907"/>
      <c r="G28" s="911" t="s">
        <v>1380</v>
      </c>
      <c r="H28" s="906">
        <f>COUNTIFS(事故加停電時間!$B:$B,G28,事故加停電時間!$C:$C,"&gt;=" &amp;$AG$2,事故加停電時間!$C:$C,"&lt;=" &amp;$AH$2)</f>
        <v>0</v>
      </c>
      <c r="I28" s="906">
        <f>COUNTIFS(事故加停電時間!$B:$B,G28,事故加停電時間!$C:$C,"&gt;=" &amp;$AG$3,事故加停電時間!$C:$C,"&lt;=" &amp;$AH$3)</f>
        <v>0</v>
      </c>
      <c r="J28" s="915"/>
      <c r="K28" s="906"/>
      <c r="L28" s="907"/>
      <c r="M28" s="912"/>
      <c r="N28" s="906"/>
      <c r="O28" s="907"/>
      <c r="P28" s="912"/>
      <c r="Q28" s="906"/>
      <c r="R28" s="907"/>
      <c r="S28" s="912"/>
      <c r="T28" s="906"/>
      <c r="U28" s="907"/>
      <c r="V28" s="913"/>
      <c r="W28" s="906"/>
      <c r="X28" s="907"/>
      <c r="Y28" s="912"/>
      <c r="Z28" s="906"/>
      <c r="AA28" s="907"/>
      <c r="AB28" s="914"/>
      <c r="AC28" s="906"/>
      <c r="AD28" s="907"/>
    </row>
    <row r="29" spans="1:30" ht="20.100000000000001" customHeight="1">
      <c r="A29" s="908" t="s">
        <v>1516</v>
      </c>
      <c r="B29" s="906">
        <f>COUNTIFS(事故加停電時間!$B:$B,A29,事故加停電時間!$C:$C,"&gt;=" &amp;$AG$2,事故加停電時間!$C:$C,"&lt;=" &amp;$AH$2)</f>
        <v>0</v>
      </c>
      <c r="C29" s="906">
        <f>COUNTIFS(事故加停電時間!$B:$B,A29,事故加停電時間!$C:$C,"&gt;=" &amp;$AG$3,事故加停電時間!$C:$C,"&lt;=" &amp;$AH$3)</f>
        <v>0</v>
      </c>
      <c r="D29" s="913"/>
      <c r="E29" s="906"/>
      <c r="F29" s="907"/>
      <c r="G29" s="911" t="s">
        <v>1381</v>
      </c>
      <c r="H29" s="906">
        <f>COUNTIFS(事故加停電時間!$B:$B,G29,事故加停電時間!$C:$C,"&gt;=" &amp;$AG$2,事故加停電時間!$C:$C,"&lt;=" &amp;$AH$2)</f>
        <v>0</v>
      </c>
      <c r="I29" s="906">
        <f>COUNTIFS(事故加停電時間!$B:$B,G29,事故加停電時間!$C:$C,"&gt;=" &amp;$AG$3,事故加停電時間!$C:$C,"&lt;=" &amp;$AH$3)</f>
        <v>0</v>
      </c>
      <c r="J29" s="915"/>
      <c r="K29" s="906"/>
      <c r="L29" s="907"/>
      <c r="M29" s="912"/>
      <c r="N29" s="906"/>
      <c r="O29" s="907"/>
      <c r="P29" s="912"/>
      <c r="Q29" s="906"/>
      <c r="R29" s="907"/>
      <c r="S29" s="912"/>
      <c r="T29" s="906"/>
      <c r="U29" s="907"/>
      <c r="V29" s="913"/>
      <c r="W29" s="906"/>
      <c r="X29" s="907"/>
      <c r="Y29" s="912"/>
      <c r="Z29" s="906"/>
      <c r="AA29" s="907"/>
      <c r="AB29" s="914"/>
      <c r="AC29" s="906"/>
      <c r="AD29" s="907"/>
    </row>
    <row r="30" spans="1:30" ht="20.100000000000001" customHeight="1">
      <c r="A30" s="908" t="s">
        <v>1517</v>
      </c>
      <c r="B30" s="906">
        <f>COUNTIFS(事故加停電時間!$B:$B,A30,事故加停電時間!$C:$C,"&gt;=" &amp;$AG$2,事故加停電時間!$C:$C,"&lt;=" &amp;$AH$2)</f>
        <v>0</v>
      </c>
      <c r="C30" s="906">
        <f>COUNTIFS(事故加停電時間!$B:$B,A30,事故加停電時間!$C:$C,"&gt;=" &amp;$AG$3,事故加停電時間!$C:$C,"&lt;=" &amp;$AH$3)</f>
        <v>0</v>
      </c>
      <c r="D30" s="913"/>
      <c r="E30" s="906"/>
      <c r="F30" s="907"/>
      <c r="G30" s="911" t="s">
        <v>1382</v>
      </c>
      <c r="H30" s="906">
        <f>COUNTIFS(事故加停電時間!$B:$B,G30,事故加停電時間!$C:$C,"&gt;=" &amp;$AG$2,事故加停電時間!$C:$C,"&lt;=" &amp;$AH$2)</f>
        <v>0</v>
      </c>
      <c r="I30" s="906">
        <f>COUNTIFS(事故加停電時間!$B:$B,G30,事故加停電時間!$C:$C,"&gt;=" &amp;$AG$3,事故加停電時間!$C:$C,"&lt;=" &amp;$AH$3)</f>
        <v>0</v>
      </c>
      <c r="J30" s="915"/>
      <c r="K30" s="906"/>
      <c r="L30" s="907"/>
      <c r="M30" s="912"/>
      <c r="N30" s="906"/>
      <c r="O30" s="907"/>
      <c r="P30" s="912"/>
      <c r="Q30" s="906"/>
      <c r="R30" s="907"/>
      <c r="S30" s="912"/>
      <c r="T30" s="906"/>
      <c r="U30" s="907"/>
      <c r="V30" s="913"/>
      <c r="W30" s="906"/>
      <c r="X30" s="907"/>
      <c r="Y30" s="912"/>
      <c r="Z30" s="906"/>
      <c r="AA30" s="907"/>
      <c r="AB30" s="914"/>
      <c r="AC30" s="906"/>
      <c r="AD30" s="907"/>
    </row>
    <row r="31" spans="1:30" ht="20.100000000000001" customHeight="1">
      <c r="A31" s="908" t="s">
        <v>1518</v>
      </c>
      <c r="B31" s="906">
        <f>COUNTIFS(事故加停電時間!$B:$B,A31,事故加停電時間!$C:$C,"&gt;=" &amp;$AG$2,事故加停電時間!$C:$C,"&lt;=" &amp;$AH$2)</f>
        <v>0</v>
      </c>
      <c r="C31" s="906">
        <f>COUNTIFS(事故加停電時間!$B:$B,A31,事故加停電時間!$C:$C,"&gt;=" &amp;$AG$3,事故加停電時間!$C:$C,"&lt;=" &amp;$AH$3)</f>
        <v>0</v>
      </c>
      <c r="D31" s="913"/>
      <c r="E31" s="906"/>
      <c r="F31" s="907"/>
      <c r="G31" s="911" t="s">
        <v>1383</v>
      </c>
      <c r="H31" s="906">
        <f>COUNTIFS(事故加停電時間!$B:$B,G31,事故加停電時間!$C:$C,"&gt;=" &amp;$AG$2,事故加停電時間!$C:$C,"&lt;=" &amp;$AH$2)</f>
        <v>0</v>
      </c>
      <c r="I31" s="906">
        <f>COUNTIFS(事故加停電時間!$B:$B,G31,事故加停電時間!$C:$C,"&gt;=" &amp;$AG$3,事故加停電時間!$C:$C,"&lt;=" &amp;$AH$3)</f>
        <v>0</v>
      </c>
      <c r="J31" s="915"/>
      <c r="K31" s="906"/>
      <c r="L31" s="907"/>
      <c r="M31" s="912"/>
      <c r="N31" s="906"/>
      <c r="O31" s="907"/>
      <c r="P31" s="912"/>
      <c r="Q31" s="906"/>
      <c r="R31" s="907"/>
      <c r="S31" s="912"/>
      <c r="T31" s="906"/>
      <c r="U31" s="907"/>
      <c r="V31" s="913"/>
      <c r="W31" s="906"/>
      <c r="X31" s="907"/>
      <c r="Y31" s="912"/>
      <c r="Z31" s="906"/>
      <c r="AA31" s="907"/>
      <c r="AB31" s="914"/>
      <c r="AC31" s="906"/>
      <c r="AD31" s="907"/>
    </row>
    <row r="32" spans="1:30" ht="20.100000000000001" customHeight="1">
      <c r="A32" s="908" t="s">
        <v>1519</v>
      </c>
      <c r="B32" s="906">
        <f>COUNTIFS(事故加停電時間!$B:$B,A32,事故加停電時間!$C:$C,"&gt;=" &amp;$AG$2,事故加停電時間!$C:$C,"&lt;=" &amp;$AH$2)</f>
        <v>0</v>
      </c>
      <c r="C32" s="906">
        <f>COUNTIFS(事故加停電時間!$B:$B,A32,事故加停電時間!$C:$C,"&gt;=" &amp;$AG$3,事故加停電時間!$C:$C,"&lt;=" &amp;$AH$3)</f>
        <v>0</v>
      </c>
      <c r="D32" s="913"/>
      <c r="E32" s="906"/>
      <c r="F32" s="907"/>
      <c r="G32" s="911" t="s">
        <v>1384</v>
      </c>
      <c r="H32" s="906">
        <f>COUNTIFS(事故加停電時間!$B:$B,G32,事故加停電時間!$C:$C,"&gt;=" &amp;$AG$2,事故加停電時間!$C:$C,"&lt;=" &amp;$AH$2)</f>
        <v>0</v>
      </c>
      <c r="I32" s="906">
        <f>COUNTIFS(事故加停電時間!$B:$B,G32,事故加停電時間!$C:$C,"&gt;=" &amp;$AG$3,事故加停電時間!$C:$C,"&lt;=" &amp;$AH$3)</f>
        <v>0</v>
      </c>
      <c r="J32" s="915"/>
      <c r="K32" s="906"/>
      <c r="L32" s="907"/>
      <c r="M32" s="912"/>
      <c r="N32" s="906"/>
      <c r="O32" s="907"/>
      <c r="P32" s="912"/>
      <c r="Q32" s="906"/>
      <c r="R32" s="907"/>
      <c r="S32" s="912"/>
      <c r="T32" s="906"/>
      <c r="U32" s="907"/>
      <c r="V32" s="913"/>
      <c r="W32" s="906"/>
      <c r="X32" s="907"/>
      <c r="Y32" s="912"/>
      <c r="Z32" s="906"/>
      <c r="AA32" s="907"/>
      <c r="AB32" s="914"/>
      <c r="AC32" s="906"/>
      <c r="AD32" s="907"/>
    </row>
    <row r="33" spans="1:30" ht="20.100000000000001" customHeight="1">
      <c r="A33" s="908" t="s">
        <v>1520</v>
      </c>
      <c r="B33" s="906">
        <f>COUNTIFS(事故加停電時間!$B:$B,A33,事故加停電時間!$C:$C,"&gt;=" &amp;$AG$2,事故加停電時間!$C:$C,"&lt;=" &amp;$AH$2)</f>
        <v>0</v>
      </c>
      <c r="C33" s="906">
        <f>COUNTIFS(事故加停電時間!$B:$B,A33,事故加停電時間!$C:$C,"&gt;=" &amp;$AG$3,事故加停電時間!$C:$C,"&lt;=" &amp;$AH$3)</f>
        <v>0</v>
      </c>
      <c r="D33" s="913"/>
      <c r="E33" s="906"/>
      <c r="F33" s="907"/>
      <c r="G33" s="913"/>
      <c r="H33" s="906"/>
      <c r="I33" s="907"/>
      <c r="J33" s="915"/>
      <c r="K33" s="906"/>
      <c r="L33" s="907"/>
      <c r="M33" s="912"/>
      <c r="N33" s="906"/>
      <c r="O33" s="907"/>
      <c r="P33" s="912"/>
      <c r="Q33" s="906"/>
      <c r="R33" s="907"/>
      <c r="S33" s="912"/>
      <c r="T33" s="906"/>
      <c r="U33" s="907"/>
      <c r="V33" s="913"/>
      <c r="W33" s="906"/>
      <c r="X33" s="907"/>
      <c r="Y33" s="912"/>
      <c r="Z33" s="906"/>
      <c r="AA33" s="907"/>
      <c r="AB33" s="914"/>
      <c r="AC33" s="906"/>
      <c r="AD33" s="907"/>
    </row>
    <row r="34" spans="1:30" ht="20.100000000000001" customHeight="1">
      <c r="A34" s="908" t="s">
        <v>1521</v>
      </c>
      <c r="B34" s="906">
        <f>COUNTIFS(事故加停電時間!$B:$B,A34,事故加停電時間!$C:$C,"&gt;=" &amp;$AG$2,事故加停電時間!$C:$C,"&lt;=" &amp;$AH$2)</f>
        <v>0</v>
      </c>
      <c r="C34" s="906">
        <f>COUNTIFS(事故加停電時間!$B:$B,A34,事故加停電時間!$C:$C,"&gt;=" &amp;$AG$3,事故加停電時間!$C:$C,"&lt;=" &amp;$AH$3)</f>
        <v>0</v>
      </c>
      <c r="D34" s="913"/>
      <c r="E34" s="906"/>
      <c r="F34" s="907"/>
      <c r="G34" s="913"/>
      <c r="H34" s="906"/>
      <c r="I34" s="907"/>
      <c r="J34" s="915"/>
      <c r="K34" s="906"/>
      <c r="L34" s="907"/>
      <c r="M34" s="912"/>
      <c r="N34" s="906"/>
      <c r="O34" s="907"/>
      <c r="P34" s="912"/>
      <c r="Q34" s="906"/>
      <c r="R34" s="907"/>
      <c r="S34" s="912"/>
      <c r="T34" s="906"/>
      <c r="U34" s="907"/>
      <c r="V34" s="913"/>
      <c r="W34" s="906"/>
      <c r="X34" s="907"/>
      <c r="Y34" s="912"/>
      <c r="Z34" s="906"/>
      <c r="AA34" s="907"/>
      <c r="AB34" s="914"/>
      <c r="AC34" s="906"/>
      <c r="AD34" s="907"/>
    </row>
    <row r="35" spans="1:30" ht="20.100000000000001" customHeight="1" thickBot="1">
      <c r="A35" s="916" t="s">
        <v>153</v>
      </c>
      <c r="B35" s="917">
        <f>SUM(B5:B34)</f>
        <v>0</v>
      </c>
      <c r="C35" s="918">
        <f>SUM(C5:C34)</f>
        <v>1</v>
      </c>
      <c r="D35" s="916" t="s">
        <v>153</v>
      </c>
      <c r="E35" s="917">
        <f>SUM(E5:E34)</f>
        <v>0</v>
      </c>
      <c r="F35" s="918">
        <f>SUM(F5:F34)</f>
        <v>0</v>
      </c>
      <c r="G35" s="916" t="s">
        <v>153</v>
      </c>
      <c r="H35" s="917">
        <f>SUM(H5:H34)</f>
        <v>0</v>
      </c>
      <c r="I35" s="918">
        <f>SUM(I5:I34)</f>
        <v>1</v>
      </c>
      <c r="J35" s="919" t="s">
        <v>153</v>
      </c>
      <c r="K35" s="917">
        <f>SUM(K5:K34)</f>
        <v>1</v>
      </c>
      <c r="L35" s="918">
        <f>SUM(L5:L34)</f>
        <v>1</v>
      </c>
      <c r="M35" s="916" t="s">
        <v>153</v>
      </c>
      <c r="N35" s="917">
        <f>SUM(N5:N34)</f>
        <v>1</v>
      </c>
      <c r="O35" s="918">
        <f>SUM(O5:O34)</f>
        <v>1</v>
      </c>
      <c r="P35" s="916" t="s">
        <v>153</v>
      </c>
      <c r="Q35" s="917">
        <f>SUM(Q5:Q34)</f>
        <v>0</v>
      </c>
      <c r="R35" s="918">
        <f>SUM(R5:R34)</f>
        <v>5</v>
      </c>
      <c r="S35" s="916" t="s">
        <v>153</v>
      </c>
      <c r="T35" s="917">
        <f>SUM(T5:T34)</f>
        <v>0</v>
      </c>
      <c r="U35" s="918">
        <f>SUM(U5:U34)</f>
        <v>0</v>
      </c>
      <c r="V35" s="916" t="s">
        <v>153</v>
      </c>
      <c r="W35" s="917">
        <f>SUM(W5:W34)</f>
        <v>0</v>
      </c>
      <c r="X35" s="918">
        <f>SUM(X5:X34)</f>
        <v>0</v>
      </c>
      <c r="Y35" s="916" t="s">
        <v>153</v>
      </c>
      <c r="Z35" s="917">
        <f>SUM(Z5:Z34)</f>
        <v>0</v>
      </c>
      <c r="AA35" s="918">
        <f>SUM(AA5:AA34)</f>
        <v>0</v>
      </c>
      <c r="AB35" s="916" t="s">
        <v>153</v>
      </c>
      <c r="AC35" s="917">
        <f>SUM(AC5:AC34)</f>
        <v>0</v>
      </c>
      <c r="AD35" s="918">
        <f>SUM(AD5:AD18)</f>
        <v>0</v>
      </c>
    </row>
    <row r="36" spans="1:30" ht="20.100000000000001" customHeight="1" thickTop="1" thickBot="1">
      <c r="J36" s="920"/>
      <c r="AC36" s="921"/>
    </row>
    <row r="37" spans="1:30" ht="20.100000000000001" customHeight="1" thickTop="1">
      <c r="A37" s="922" t="s">
        <v>3512</v>
      </c>
      <c r="B37" s="923"/>
      <c r="C37" s="924"/>
      <c r="D37" s="925" t="s">
        <v>3513</v>
      </c>
      <c r="E37" s="926"/>
      <c r="F37" s="927"/>
      <c r="G37" s="928" t="s">
        <v>3514</v>
      </c>
      <c r="H37" s="923"/>
      <c r="I37" s="924"/>
      <c r="J37" s="929" t="s">
        <v>3515</v>
      </c>
      <c r="K37" s="923"/>
      <c r="L37" s="924"/>
      <c r="M37" s="930" t="s">
        <v>3516</v>
      </c>
      <c r="N37" s="926"/>
      <c r="O37" s="927"/>
      <c r="P37" s="930" t="s">
        <v>3517</v>
      </c>
      <c r="Q37" s="926"/>
      <c r="R37" s="927"/>
      <c r="S37" s="925" t="s">
        <v>3518</v>
      </c>
      <c r="T37" s="926"/>
      <c r="U37" s="927"/>
      <c r="V37" s="928" t="s">
        <v>3519</v>
      </c>
      <c r="W37" s="923"/>
      <c r="X37" s="924"/>
      <c r="Y37" s="925" t="s">
        <v>3520</v>
      </c>
      <c r="Z37" s="926"/>
      <c r="AA37" s="927"/>
      <c r="AB37" s="925" t="s">
        <v>3521</v>
      </c>
      <c r="AC37" s="926"/>
      <c r="AD37" s="927"/>
    </row>
    <row r="38" spans="1:30" ht="20.100000000000001" customHeight="1">
      <c r="A38" s="912" t="s">
        <v>3507</v>
      </c>
      <c r="B38" s="906" t="s">
        <v>1417</v>
      </c>
      <c r="C38" s="907" t="s">
        <v>3508</v>
      </c>
      <c r="D38" s="905" t="s">
        <v>3507</v>
      </c>
      <c r="E38" s="906" t="s">
        <v>1417</v>
      </c>
      <c r="F38" s="907" t="s">
        <v>3508</v>
      </c>
      <c r="G38" s="905" t="s">
        <v>3507</v>
      </c>
      <c r="H38" s="906" t="s">
        <v>1417</v>
      </c>
      <c r="I38" s="907" t="s">
        <v>3508</v>
      </c>
      <c r="J38" s="931" t="s">
        <v>3507</v>
      </c>
      <c r="K38" s="906" t="s">
        <v>1417</v>
      </c>
      <c r="L38" s="907" t="s">
        <v>3508</v>
      </c>
      <c r="M38" s="932" t="s">
        <v>3507</v>
      </c>
      <c r="N38" s="906" t="s">
        <v>1417</v>
      </c>
      <c r="O38" s="907" t="s">
        <v>3508</v>
      </c>
      <c r="P38" s="905" t="s">
        <v>3507</v>
      </c>
      <c r="Q38" s="906" t="s">
        <v>1417</v>
      </c>
      <c r="R38" s="907" t="s">
        <v>3508</v>
      </c>
      <c r="S38" s="905" t="s">
        <v>3507</v>
      </c>
      <c r="T38" s="906" t="s">
        <v>1417</v>
      </c>
      <c r="U38" s="907" t="s">
        <v>3508</v>
      </c>
      <c r="V38" s="905" t="s">
        <v>3507</v>
      </c>
      <c r="W38" s="906" t="s">
        <v>1417</v>
      </c>
      <c r="X38" s="907" t="s">
        <v>3508</v>
      </c>
      <c r="Y38" s="905" t="s">
        <v>3507</v>
      </c>
      <c r="Z38" s="906" t="s">
        <v>1417</v>
      </c>
      <c r="AA38" s="907" t="s">
        <v>3508</v>
      </c>
      <c r="AB38" s="905" t="s">
        <v>3507</v>
      </c>
      <c r="AC38" s="906" t="s">
        <v>1417</v>
      </c>
      <c r="AD38" s="907" t="s">
        <v>3508</v>
      </c>
    </row>
    <row r="39" spans="1:30" ht="20.100000000000001" customHeight="1">
      <c r="A39" s="908" t="s">
        <v>3522</v>
      </c>
      <c r="B39" s="906">
        <f>COUNTIFS(事故加停電時間!$B:$B,A39,事故加停電時間!$C:$C,"&gt;=" &amp;$AG$2,事故加停電時間!$C:$C,"&lt;=" &amp;$AH$2)</f>
        <v>0</v>
      </c>
      <c r="C39" s="906">
        <f>COUNTIFS(事故加停電時間!$B:$B,A39,事故加停電時間!$C:$C,"&gt;=" &amp;$AG$3,事故加停電時間!$C:$C,"&lt;=" &amp;$AH$3)</f>
        <v>0</v>
      </c>
      <c r="D39" s="910" t="s">
        <v>617</v>
      </c>
      <c r="E39" s="906">
        <f>COUNTIFS(事故加停電時間!$B:$B,D39,事故加停電時間!$C:$C,"&gt;=" &amp;$AG$2,事故加停電時間!$C:$C,"&lt;=" &amp;$AH$2)</f>
        <v>0</v>
      </c>
      <c r="F39" s="906">
        <f>COUNTIFS(事故加停電時間!$B:$B,D39,事故加停電時間!$C:$C,"&gt;=" &amp;$AG$3,事故加停電時間!$C:$C,"&lt;=" &amp;$AH$3)</f>
        <v>0</v>
      </c>
      <c r="G39" s="908" t="s">
        <v>503</v>
      </c>
      <c r="H39" s="906">
        <f>COUNTIFS(事故加停電時間!$B:$B,G39,事故加停電時間!$C:$C,"&gt;=" &amp;$AG$2,事故加停電時間!$C:$C,"&lt;=" &amp;$AH$2)</f>
        <v>0</v>
      </c>
      <c r="I39" s="906">
        <f>COUNTIFS(事故加停電時間!$B:$B,G39,事故加停電時間!$C:$C,"&gt;=" &amp;$AG$3,事故加停電時間!$C:$C,"&lt;=" &amp;$AH$3)</f>
        <v>0</v>
      </c>
      <c r="J39" s="909" t="s">
        <v>423</v>
      </c>
      <c r="K39" s="906">
        <f>COUNTIFS(事故加停電時間!$B:$B,J39,事故加停電時間!$C:$C,"&gt;=" &amp;$AG$2,事故加停電時間!$C:$C,"&lt;=" &amp;$AH$2)</f>
        <v>0</v>
      </c>
      <c r="L39" s="906">
        <f>COUNTIFS(事故加停電時間!$B:$B,J39,事故加停電時間!$C:$C,"&gt;=" &amp;$AG$3,事故加停電時間!$C:$C,"&lt;=" &amp;$AH$3)</f>
        <v>0</v>
      </c>
      <c r="M39" s="933" t="s">
        <v>3523</v>
      </c>
      <c r="N39" s="906">
        <f>COUNTIFS(事故加停電時間!$B:$B,M39,事故加停電時間!$C:$C,"&gt;=" &amp;$AG$2,事故加停電時間!$C:$C,"&lt;=" &amp;$AH$2)</f>
        <v>0</v>
      </c>
      <c r="O39" s="906">
        <f>COUNTIFS(事故加停電時間!$B:$B,M39,事故加停電時間!$C:$C,"&gt;=" &amp;$AG$3,事故加停電時間!$C:$C,"&lt;=" &amp;$AH$3)</f>
        <v>0</v>
      </c>
      <c r="P39" s="908" t="s">
        <v>964</v>
      </c>
      <c r="Q39" s="906">
        <f>COUNTIFS(事故加停電時間!$B:$B,P39,事故加停電時間!$C:$C,"&gt;=" &amp;$AG$2,事故加停電時間!$C:$C,"&lt;=" &amp;$AH$2)</f>
        <v>0</v>
      </c>
      <c r="R39" s="906">
        <f>COUNTIFS(事故加停電時間!$B:$B,P39,事故加停電時間!$C:$C,"&gt;=" &amp;$AG$3,事故加停電時間!$C:$C,"&lt;=" &amp;$AH$3)</f>
        <v>0</v>
      </c>
      <c r="S39" s="908" t="s">
        <v>1390</v>
      </c>
      <c r="T39" s="906">
        <f>COUNTIFS(事故加停電時間!$B:$B,S39,事故加停電時間!$C:$C,"&gt;=" &amp;$AG$2,事故加停電時間!$C:$C,"&lt;=" &amp;$AH$2)</f>
        <v>0</v>
      </c>
      <c r="U39" s="906">
        <f>COUNTIFS(事故加停電時間!$B:$B,S39,事故加停電時間!$C:$C,"&gt;=" &amp;$AG$3,事故加停電時間!$C:$C,"&lt;=" &amp;$AH$3)</f>
        <v>0</v>
      </c>
      <c r="V39" s="908" t="s">
        <v>3524</v>
      </c>
      <c r="W39" s="906">
        <f>COUNTIFS(事故加停電時間!$B:$B,V39,事故加停電時間!$C:$C,"&gt;=" &amp;$AG$2,事故加停電時間!$C:$C,"&lt;=" &amp;$AH$2)</f>
        <v>0</v>
      </c>
      <c r="X39" s="906">
        <f>COUNTIFS(事故加停電時間!$B:$B,V39,事故加停電時間!$C:$C,"&gt;=" &amp;$AG$3,事故加停電時間!$C:$C,"&lt;=" &amp;$AH$3)</f>
        <v>0</v>
      </c>
      <c r="Y39" s="933" t="s">
        <v>318</v>
      </c>
      <c r="Z39" s="906">
        <f>COUNTIFS(事故加停電時間!$B:$B,Y39,事故加停電時間!$C:$C,"&gt;=" &amp;$AG$2,事故加停電時間!$C:$C,"&lt;=" &amp;$AH$2)</f>
        <v>0</v>
      </c>
      <c r="AA39" s="906">
        <f>COUNTIFS(事故加停電時間!$B:$B,Y39,事故加停電時間!$C:$C,"&gt;=" &amp;$AG$3,事故加停電時間!$C:$C,"&lt;=" &amp;$AH$3)</f>
        <v>1</v>
      </c>
      <c r="AB39" s="908" t="s">
        <v>1296</v>
      </c>
      <c r="AC39" s="906">
        <f>COUNTIFS(事故加停電時間!$B:$B,AB39,事故加停電時間!$C:$C,"&gt;=" &amp;$AG$2,事故加停電時間!$C:$C,"&lt;=" &amp;$AH$2)</f>
        <v>0</v>
      </c>
      <c r="AD39" s="906">
        <f>COUNTIFS(事故加停電時間!$B:$B,AB39,事故加停電時間!$C:$C,"&gt;=" &amp;$AG$3,事故加停電時間!$C:$C,"&lt;=" &amp;$AH$3)</f>
        <v>0</v>
      </c>
    </row>
    <row r="40" spans="1:30" ht="20.100000000000001" customHeight="1">
      <c r="A40" s="908" t="s">
        <v>1522</v>
      </c>
      <c r="B40" s="906">
        <f>COUNTIFS(事故加停電時間!$B:$B,A40,事故加停電時間!$C:$C,"&gt;=" &amp;$AG$2,事故加停電時間!$C:$C,"&lt;=" &amp;$AH$2)</f>
        <v>0</v>
      </c>
      <c r="C40" s="906">
        <f>COUNTIFS(事故加停電時間!$B:$B,A40,事故加停電時間!$C:$C,"&gt;=" &amp;$AG$3,事故加停電時間!$C:$C,"&lt;=" &amp;$AH$3)</f>
        <v>0</v>
      </c>
      <c r="D40" s="908" t="s">
        <v>189</v>
      </c>
      <c r="E40" s="906">
        <f>COUNTIFS(事故加停電時間!$B:$B,D40,事故加停電時間!$C:$C,"&gt;=" &amp;$AG$2,事故加停電時間!$C:$C,"&lt;=" &amp;$AH$2)</f>
        <v>0</v>
      </c>
      <c r="F40" s="906">
        <f>COUNTIFS(事故加停電時間!$B:$B,D40,事故加停電時間!$C:$C,"&gt;=" &amp;$AG$3,事故加停電時間!$C:$C,"&lt;=" &amp;$AH$3)</f>
        <v>0</v>
      </c>
      <c r="G40" s="908" t="s">
        <v>505</v>
      </c>
      <c r="H40" s="906">
        <f>COUNTIFS(事故加停電時間!$B:$B,G40,事故加停電時間!$C:$C,"&gt;=" &amp;$AG$2,事故加停電時間!$C:$C,"&lt;=" &amp;$AH$2)</f>
        <v>0</v>
      </c>
      <c r="I40" s="906">
        <f>COUNTIFS(事故加停電時間!$B:$B,G40,事故加停電時間!$C:$C,"&gt;=" &amp;$AG$3,事故加停電時間!$C:$C,"&lt;=" &amp;$AH$3)</f>
        <v>0</v>
      </c>
      <c r="J40" s="909" t="s">
        <v>426</v>
      </c>
      <c r="K40" s="906">
        <f>COUNTIFS(事故加停電時間!$B:$B,J40,事故加停電時間!$C:$C,"&gt;=" &amp;$AG$2,事故加停電時間!$C:$C,"&lt;=" &amp;$AH$2)</f>
        <v>0</v>
      </c>
      <c r="L40" s="906">
        <f>COUNTIFS(事故加停電時間!$B:$B,J40,事故加停電時間!$C:$C,"&gt;=" &amp;$AG$3,事故加停電時間!$C:$C,"&lt;=" &amp;$AH$3)</f>
        <v>0</v>
      </c>
      <c r="M40" s="933" t="s">
        <v>388</v>
      </c>
      <c r="N40" s="906">
        <f>COUNTIFS(事故加停電時間!$B:$B,M40,事故加停電時間!$C:$C,"&gt;=" &amp;$AG$2,事故加停電時間!$C:$C,"&lt;=" &amp;$AH$2)</f>
        <v>0</v>
      </c>
      <c r="O40" s="906">
        <f>COUNTIFS(事故加停電時間!$B:$B,M40,事故加停電時間!$C:$C,"&gt;=" &amp;$AG$3,事故加停電時間!$C:$C,"&lt;=" &amp;$AH$3)</f>
        <v>0</v>
      </c>
      <c r="P40" s="908" t="s">
        <v>967</v>
      </c>
      <c r="Q40" s="906">
        <f>COUNTIFS(事故加停電時間!$B:$B,P40,事故加停電時間!$C:$C,"&gt;=" &amp;$AG$2,事故加停電時間!$C:$C,"&lt;=" &amp;$AH$2)</f>
        <v>0</v>
      </c>
      <c r="R40" s="906">
        <f>COUNTIFS(事故加停電時間!$B:$B,P40,事故加停電時間!$C:$C,"&gt;=" &amp;$AG$3,事故加停電時間!$C:$C,"&lt;=" &amp;$AH$3)</f>
        <v>0</v>
      </c>
      <c r="S40" s="908" t="s">
        <v>1201</v>
      </c>
      <c r="T40" s="906">
        <f>COUNTIFS(事故加停電時間!$B:$B,S40,事故加停電時間!$C:$C,"&gt;=" &amp;$AG$2,事故加停電時間!$C:$C,"&lt;=" &amp;$AH$2)</f>
        <v>0</v>
      </c>
      <c r="U40" s="906">
        <f>COUNTIFS(事故加停電時間!$B:$B,S40,事故加停電時間!$C:$C,"&gt;=" &amp;$AG$3,事故加停電時間!$C:$C,"&lt;=" &amp;$AH$3)</f>
        <v>0</v>
      </c>
      <c r="V40" s="908" t="s">
        <v>406</v>
      </c>
      <c r="W40" s="906">
        <f>COUNTIFS(事故加停電時間!$B:$B,V40,事故加停電時間!$C:$C,"&gt;=" &amp;$AG$2,事故加停電時間!$C:$C,"&lt;=" &amp;$AH$2)</f>
        <v>0</v>
      </c>
      <c r="X40" s="906">
        <f>COUNTIFS(事故加停電時間!$B:$B,V40,事故加停電時間!$C:$C,"&gt;=" &amp;$AG$3,事故加停電時間!$C:$C,"&lt;=" &amp;$AH$3)</f>
        <v>1</v>
      </c>
      <c r="Y40" s="933" t="s">
        <v>320</v>
      </c>
      <c r="Z40" s="906">
        <f>COUNTIFS(事故加停電時間!$B:$B,Y40,事故加停電時間!$C:$C,"&gt;=" &amp;$AG$2,事故加停電時間!$C:$C,"&lt;=" &amp;$AH$2)</f>
        <v>1</v>
      </c>
      <c r="AA40" s="906">
        <f>COUNTIFS(事故加停電時間!$B:$B,Y40,事故加停電時間!$C:$C,"&gt;=" &amp;$AG$3,事故加停電時間!$C:$C,"&lt;=" &amp;$AH$3)</f>
        <v>2</v>
      </c>
      <c r="AB40" s="910" t="s">
        <v>6</v>
      </c>
      <c r="AC40" s="906">
        <f>COUNTIFS(事故加停電時間!$B:$B,AB40,事故加停電時間!$C:$C,"&gt;=" &amp;$AG$2,事故加停電時間!$C:$C,"&lt;=" &amp;$AH$2)</f>
        <v>0</v>
      </c>
      <c r="AD40" s="906">
        <f>COUNTIFS(事故加停電時間!$B:$B,AB40,事故加停電時間!$C:$C,"&gt;=" &amp;$AG$3,事故加停電時間!$C:$C,"&lt;=" &amp;$AH$3)</f>
        <v>0</v>
      </c>
    </row>
    <row r="41" spans="1:30" ht="20.100000000000001" customHeight="1">
      <c r="A41" s="908" t="s">
        <v>1523</v>
      </c>
      <c r="B41" s="906">
        <f>COUNTIFS(事故加停電時間!$B:$B,A41,事故加停電時間!$C:$C,"&gt;=" &amp;$AG$2,事故加停電時間!$C:$C,"&lt;=" &amp;$AH$2)</f>
        <v>0</v>
      </c>
      <c r="C41" s="906">
        <f>COUNTIFS(事故加停電時間!$B:$B,A41,事故加停電時間!$C:$C,"&gt;=" &amp;$AG$3,事故加停電時間!$C:$C,"&lt;=" &amp;$AH$3)</f>
        <v>0</v>
      </c>
      <c r="D41" s="908" t="s">
        <v>191</v>
      </c>
      <c r="E41" s="906">
        <f>COUNTIFS(事故加停電時間!$B:$B,D41,事故加停電時間!$C:$C,"&gt;=" &amp;$AG$2,事故加停電時間!$C:$C,"&lt;=" &amp;$AH$2)</f>
        <v>0</v>
      </c>
      <c r="F41" s="906">
        <f>COUNTIFS(事故加停電時間!$B:$B,D41,事故加停電時間!$C:$C,"&gt;=" &amp;$AG$3,事故加停電時間!$C:$C,"&lt;=" &amp;$AH$3)</f>
        <v>0</v>
      </c>
      <c r="G41" s="908" t="s">
        <v>408</v>
      </c>
      <c r="H41" s="906">
        <f>COUNTIFS(事故加停電時間!$B:$B,G41,事故加停電時間!$C:$C,"&gt;=" &amp;$AG$2,事故加停電時間!$C:$C,"&lt;=" &amp;$AH$2)</f>
        <v>0</v>
      </c>
      <c r="I41" s="906">
        <f>COUNTIFS(事故加停電時間!$B:$B,G41,事故加停電時間!$C:$C,"&gt;=" &amp;$AG$3,事故加停電時間!$C:$C,"&lt;=" &amp;$AH$3)</f>
        <v>0</v>
      </c>
      <c r="J41" s="909" t="s">
        <v>428</v>
      </c>
      <c r="K41" s="906">
        <f>COUNTIFS(事故加停電時間!$B:$B,J41,事故加停電時間!$C:$C,"&gt;=" &amp;$AG$2,事故加停電時間!$C:$C,"&lt;=" &amp;$AH$2)</f>
        <v>0</v>
      </c>
      <c r="L41" s="906">
        <f>COUNTIFS(事故加停電時間!$B:$B,J41,事故加停電時間!$C:$C,"&gt;=" &amp;$AG$3,事故加停電時間!$C:$C,"&lt;=" &amp;$AH$3)</f>
        <v>0</v>
      </c>
      <c r="M41" s="933" t="s">
        <v>389</v>
      </c>
      <c r="N41" s="906">
        <f>COUNTIFS(事故加停電時間!$B:$B,M41,事故加停電時間!$C:$C,"&gt;=" &amp;$AG$2,事故加停電時間!$C:$C,"&lt;=" &amp;$AH$2)</f>
        <v>0</v>
      </c>
      <c r="O41" s="906">
        <f>COUNTIFS(事故加停電時間!$B:$B,M41,事故加停電時間!$C:$C,"&gt;=" &amp;$AG$3,事故加停電時間!$C:$C,"&lt;=" &amp;$AH$3)</f>
        <v>0</v>
      </c>
      <c r="P41" s="910" t="s">
        <v>750</v>
      </c>
      <c r="Q41" s="906">
        <f>COUNTIFS(事故加停電時間!$B:$B,P41,事故加停電時間!$C:$C,"&gt;=" &amp;$AG$2,事故加停電時間!$C:$C,"&lt;=" &amp;$AH$2)</f>
        <v>0</v>
      </c>
      <c r="R41" s="906">
        <f>COUNTIFS(事故加停電時間!$B:$B,P41,事故加停電時間!$C:$C,"&gt;=" &amp;$AG$3,事故加停電時間!$C:$C,"&lt;=" &amp;$AH$3)</f>
        <v>0</v>
      </c>
      <c r="S41" s="908" t="s">
        <v>1202</v>
      </c>
      <c r="T41" s="906">
        <f>COUNTIFS(事故加停電時間!$B:$B,S41,事故加停電時間!$C:$C,"&gt;=" &amp;$AG$2,事故加停電時間!$C:$C,"&lt;=" &amp;$AH$2)</f>
        <v>0</v>
      </c>
      <c r="U41" s="906">
        <f>COUNTIFS(事故加停電時間!$B:$B,S41,事故加停電時間!$C:$C,"&gt;=" &amp;$AG$3,事故加停電時間!$C:$C,"&lt;=" &amp;$AH$3)</f>
        <v>0</v>
      </c>
      <c r="V41" s="908" t="s">
        <v>81</v>
      </c>
      <c r="W41" s="906">
        <f>COUNTIFS(事故加停電時間!$B:$B,V41,事故加停電時間!$C:$C,"&gt;=" &amp;$AG$2,事故加停電時間!$C:$C,"&lt;=" &amp;$AH$2)</f>
        <v>0</v>
      </c>
      <c r="X41" s="906">
        <f>COUNTIFS(事故加停電時間!$B:$B,V41,事故加停電時間!$C:$C,"&gt;=" &amp;$AG$3,事故加停電時間!$C:$C,"&lt;=" &amp;$AH$3)</f>
        <v>0</v>
      </c>
      <c r="Y41" s="933" t="s">
        <v>322</v>
      </c>
      <c r="Z41" s="906">
        <f>COUNTIFS(事故加停電時間!$B:$B,Y41,事故加停電時間!$C:$C,"&gt;=" &amp;$AG$2,事故加停電時間!$C:$C,"&lt;=" &amp;$AH$2)</f>
        <v>0</v>
      </c>
      <c r="AA41" s="906">
        <f>COUNTIFS(事故加停電時間!$B:$B,Y41,事故加停電時間!$C:$C,"&gt;=" &amp;$AG$3,事故加停電時間!$C:$C,"&lt;=" &amp;$AH$3)</f>
        <v>0</v>
      </c>
      <c r="AB41" s="910" t="s">
        <v>7</v>
      </c>
      <c r="AC41" s="906">
        <f>COUNTIFS(事故加停電時間!$B:$B,AB41,事故加停電時間!$C:$C,"&gt;=" &amp;$AG$2,事故加停電時間!$C:$C,"&lt;=" &amp;$AH$2)</f>
        <v>0</v>
      </c>
      <c r="AD41" s="906">
        <f>COUNTIFS(事故加停電時間!$B:$B,AB41,事故加停電時間!$C:$C,"&gt;=" &amp;$AG$3,事故加停電時間!$C:$C,"&lt;=" &amp;$AH$3)</f>
        <v>0</v>
      </c>
    </row>
    <row r="42" spans="1:30" ht="20.100000000000001" customHeight="1">
      <c r="A42" s="908" t="s">
        <v>86</v>
      </c>
      <c r="B42" s="906">
        <f>COUNTIFS(事故加停電時間!$B:$B,A42,事故加停電時間!$C:$C,"&gt;=" &amp;$AG$2,事故加停電時間!$C:$C,"&lt;=" &amp;$AH$2)</f>
        <v>0</v>
      </c>
      <c r="C42" s="906">
        <f>COUNTIFS(事故加停電時間!$B:$B,A42,事故加停電時間!$C:$C,"&gt;=" &amp;$AG$3,事故加停電時間!$C:$C,"&lt;=" &amp;$AH$3)</f>
        <v>0</v>
      </c>
      <c r="D42" s="908" t="s">
        <v>193</v>
      </c>
      <c r="E42" s="906">
        <f>COUNTIFS(事故加停電時間!$B:$B,D42,事故加停電時間!$C:$C,"&gt;=" &amp;$AG$2,事故加停電時間!$C:$C,"&lt;=" &amp;$AH$2)</f>
        <v>0</v>
      </c>
      <c r="F42" s="906">
        <f>COUNTIFS(事故加停電時間!$B:$B,D42,事故加停電時間!$C:$C,"&gt;=" &amp;$AG$3,事故加停電時間!$C:$C,"&lt;=" &amp;$AH$3)</f>
        <v>0</v>
      </c>
      <c r="G42" s="908" t="s">
        <v>410</v>
      </c>
      <c r="H42" s="906">
        <f>COUNTIFS(事故加停電時間!$B:$B,G42,事故加停電時間!$C:$C,"&gt;=" &amp;$AG$2,事故加停電時間!$C:$C,"&lt;=" &amp;$AH$2)</f>
        <v>0</v>
      </c>
      <c r="I42" s="906">
        <f>COUNTIFS(事故加停電時間!$B:$B,G42,事故加停電時間!$C:$C,"&gt;=" &amp;$AG$3,事故加停電時間!$C:$C,"&lt;=" &amp;$AH$3)</f>
        <v>0</v>
      </c>
      <c r="J42" s="909" t="s">
        <v>430</v>
      </c>
      <c r="K42" s="906">
        <f>COUNTIFS(事故加停電時間!$B:$B,J42,事故加停電時間!$C:$C,"&gt;=" &amp;$AG$2,事故加停電時間!$C:$C,"&lt;=" &amp;$AH$2)</f>
        <v>0</v>
      </c>
      <c r="L42" s="906">
        <f>COUNTIFS(事故加停電時間!$B:$B,J42,事故加停電時間!$C:$C,"&gt;=" &amp;$AG$3,事故加停電時間!$C:$C,"&lt;=" &amp;$AH$3)</f>
        <v>0</v>
      </c>
      <c r="M42" s="933" t="s">
        <v>390</v>
      </c>
      <c r="N42" s="906">
        <f>COUNTIFS(事故加停電時間!$B:$B,M42,事故加停電時間!$C:$C,"&gt;=" &amp;$AG$2,事故加停電時間!$C:$C,"&lt;=" &amp;$AH$2)</f>
        <v>0</v>
      </c>
      <c r="O42" s="906">
        <f>COUNTIFS(事故加停電時間!$B:$B,M42,事故加停電時間!$C:$C,"&gt;=" &amp;$AG$3,事故加停電時間!$C:$C,"&lt;=" &amp;$AH$3)</f>
        <v>0</v>
      </c>
      <c r="P42" s="908" t="s">
        <v>176</v>
      </c>
      <c r="Q42" s="906">
        <f>COUNTIFS(事故加停電時間!$B:$B,P42,事故加停電時間!$C:$C,"&gt;=" &amp;$AG$2,事故加停電時間!$C:$C,"&lt;=" &amp;$AH$2)</f>
        <v>0</v>
      </c>
      <c r="R42" s="906">
        <f>COUNTIFS(事故加停電時間!$B:$B,P42,事故加停電時間!$C:$C,"&gt;=" &amp;$AG$3,事故加停電時間!$C:$C,"&lt;=" &amp;$AH$3)</f>
        <v>0</v>
      </c>
      <c r="S42" s="908" t="s">
        <v>1203</v>
      </c>
      <c r="T42" s="906">
        <f>COUNTIFS(事故加停電時間!$B:$B,S42,事故加停電時間!$C:$C,"&gt;=" &amp;$AG$2,事故加停電時間!$C:$C,"&lt;=" &amp;$AH$2)</f>
        <v>0</v>
      </c>
      <c r="U42" s="906">
        <f>COUNTIFS(事故加停電時間!$B:$B,S42,事故加停電時間!$C:$C,"&gt;=" &amp;$AG$3,事故加停電時間!$C:$C,"&lt;=" &amp;$AH$3)</f>
        <v>1</v>
      </c>
      <c r="V42" s="908" t="s">
        <v>631</v>
      </c>
      <c r="W42" s="906">
        <f>COUNTIFS(事故加停電時間!$B:$B,V42,事故加停電時間!$C:$C,"&gt;=" &amp;$AG$2,事故加停電時間!$C:$C,"&lt;=" &amp;$AH$2)</f>
        <v>0</v>
      </c>
      <c r="X42" s="906">
        <f>COUNTIFS(事故加停電時間!$B:$B,V42,事故加停電時間!$C:$C,"&gt;=" &amp;$AG$3,事故加停電時間!$C:$C,"&lt;=" &amp;$AH$3)</f>
        <v>0</v>
      </c>
      <c r="Y42" s="933" t="s">
        <v>848</v>
      </c>
      <c r="Z42" s="906">
        <f>COUNTIFS(事故加停電時間!$B:$B,Y42,事故加停電時間!$C:$C,"&gt;=" &amp;$AG$2,事故加停電時間!$C:$C,"&lt;=" &amp;$AH$2)</f>
        <v>0</v>
      </c>
      <c r="AA42" s="906">
        <f>COUNTIFS(事故加停電時間!$B:$B,Y42,事故加停電時間!$C:$C,"&gt;=" &amp;$AG$3,事故加停電時間!$C:$C,"&lt;=" &amp;$AH$3)</f>
        <v>0</v>
      </c>
      <c r="AB42" s="908" t="s">
        <v>1000</v>
      </c>
      <c r="AC42" s="906">
        <f>COUNTIFS(事故加停電時間!$B:$B,AB42,事故加停電時間!$C:$C,"&gt;=" &amp;$AG$2,事故加停電時間!$C:$C,"&lt;=" &amp;$AH$2)</f>
        <v>0</v>
      </c>
      <c r="AD42" s="906">
        <f>COUNTIFS(事故加停電時間!$B:$B,AB42,事故加停電時間!$C:$C,"&gt;=" &amp;$AG$3,事故加停電時間!$C:$C,"&lt;=" &amp;$AH$3)</f>
        <v>0</v>
      </c>
    </row>
    <row r="43" spans="1:30" ht="20.100000000000001" customHeight="1">
      <c r="A43" s="908" t="s">
        <v>87</v>
      </c>
      <c r="B43" s="906">
        <f>COUNTIFS(事故加停電時間!$B:$B,A43,事故加停電時間!$C:$C,"&gt;=" &amp;$AG$2,事故加停電時間!$C:$C,"&lt;=" &amp;$AH$2)</f>
        <v>0</v>
      </c>
      <c r="C43" s="906">
        <f>COUNTIFS(事故加停電時間!$B:$B,A43,事故加停電時間!$C:$C,"&gt;=" &amp;$AG$3,事故加停電時間!$C:$C,"&lt;=" &amp;$AH$3)</f>
        <v>0</v>
      </c>
      <c r="D43" s="908" t="s">
        <v>195</v>
      </c>
      <c r="E43" s="906">
        <f>COUNTIFS(事故加停電時間!$B:$B,D43,事故加停電時間!$C:$C,"&gt;=" &amp;$AG$2,事故加停電時間!$C:$C,"&lt;=" &amp;$AH$2)</f>
        <v>0</v>
      </c>
      <c r="F43" s="906">
        <f>COUNTIFS(事故加停電時間!$B:$B,D43,事故加停電時間!$C:$C,"&gt;=" &amp;$AG$3,事故加停電時間!$C:$C,"&lt;=" &amp;$AH$3)</f>
        <v>0</v>
      </c>
      <c r="G43" s="910" t="s">
        <v>411</v>
      </c>
      <c r="H43" s="906">
        <f>COUNTIFS(事故加停電時間!$B:$B,G43,事故加停電時間!$C:$C,"&gt;=" &amp;$AG$2,事故加停電時間!$C:$C,"&lt;=" &amp;$AH$2)</f>
        <v>0</v>
      </c>
      <c r="I43" s="906">
        <f>COUNTIFS(事故加停電時間!$B:$B,G43,事故加停電時間!$C:$C,"&gt;=" &amp;$AG$3,事故加停電時間!$C:$C,"&lt;=" &amp;$AH$3)</f>
        <v>0</v>
      </c>
      <c r="J43" s="909" t="s">
        <v>432</v>
      </c>
      <c r="K43" s="906">
        <f>COUNTIFS(事故加停電時間!$B:$B,J43,事故加停電時間!$C:$C,"&gt;=" &amp;$AG$2,事故加停電時間!$C:$C,"&lt;=" &amp;$AH$2)</f>
        <v>0</v>
      </c>
      <c r="L43" s="906">
        <f>COUNTIFS(事故加停電時間!$B:$B,J43,事故加停電時間!$C:$C,"&gt;=" &amp;$AG$3,事故加停電時間!$C:$C,"&lt;=" &amp;$AH$3)</f>
        <v>0</v>
      </c>
      <c r="M43" s="933" t="s">
        <v>254</v>
      </c>
      <c r="N43" s="906">
        <f>COUNTIFS(事故加停電時間!$B:$B,M43,事故加停電時間!$C:$C,"&gt;=" &amp;$AG$2,事故加停電時間!$C:$C,"&lt;=" &amp;$AH$2)</f>
        <v>0</v>
      </c>
      <c r="O43" s="906">
        <f>COUNTIFS(事故加停電時間!$B:$B,M43,事故加停電時間!$C:$C,"&gt;=" &amp;$AG$3,事故加停電時間!$C:$C,"&lt;=" &amp;$AH$3)</f>
        <v>0</v>
      </c>
      <c r="P43" s="908" t="s">
        <v>734</v>
      </c>
      <c r="Q43" s="906">
        <f>COUNTIFS(事故加停電時間!$B:$B,P43,事故加停電時間!$C:$C,"&gt;=" &amp;$AG$2,事故加停電時間!$C:$C,"&lt;=" &amp;$AH$2)</f>
        <v>0</v>
      </c>
      <c r="R43" s="906">
        <f>COUNTIFS(事故加停電時間!$B:$B,P43,事故加停電時間!$C:$C,"&gt;=" &amp;$AG$3,事故加停電時間!$C:$C,"&lt;=" &amp;$AH$3)</f>
        <v>0</v>
      </c>
      <c r="S43" s="908" t="s">
        <v>1204</v>
      </c>
      <c r="T43" s="906">
        <f>COUNTIFS(事故加停電時間!$B:$B,S43,事故加停電時間!$C:$C,"&gt;=" &amp;$AG$2,事故加停電時間!$C:$C,"&lt;=" &amp;$AH$2)</f>
        <v>0</v>
      </c>
      <c r="U43" s="906">
        <f>COUNTIFS(事故加停電時間!$B:$B,S43,事故加停電時間!$C:$C,"&gt;=" &amp;$AG$3,事故加停電時間!$C:$C,"&lt;=" &amp;$AH$3)</f>
        <v>0</v>
      </c>
      <c r="V43" s="908" t="s">
        <v>633</v>
      </c>
      <c r="W43" s="906">
        <f>COUNTIFS(事故加停電時間!$B:$B,V43,事故加停電時間!$C:$C,"&gt;=" &amp;$AG$2,事故加停電時間!$C:$C,"&lt;=" &amp;$AH$2)</f>
        <v>0</v>
      </c>
      <c r="X43" s="906">
        <f>COUNTIFS(事故加停電時間!$B:$B,V43,事故加停電時間!$C:$C,"&gt;=" &amp;$AG$3,事故加停電時間!$C:$C,"&lt;=" &amp;$AH$3)</f>
        <v>1</v>
      </c>
      <c r="Y43" s="933" t="s">
        <v>850</v>
      </c>
      <c r="Z43" s="906">
        <f>COUNTIFS(事故加停電時間!$B:$B,Y43,事故加停電時間!$C:$C,"&gt;=" &amp;$AG$2,事故加停電時間!$C:$C,"&lt;=" &amp;$AH$2)</f>
        <v>0</v>
      </c>
      <c r="AA43" s="906">
        <f>COUNTIFS(事故加停電時間!$B:$B,Y43,事故加停電時間!$C:$C,"&gt;=" &amp;$AG$3,事故加停電時間!$C:$C,"&lt;=" &amp;$AH$3)</f>
        <v>0</v>
      </c>
      <c r="AB43" s="908" t="s">
        <v>1002</v>
      </c>
      <c r="AC43" s="906">
        <f>COUNTIFS(事故加停電時間!$B:$B,AB43,事故加停電時間!$C:$C,"&gt;=" &amp;$AG$2,事故加停電時間!$C:$C,"&lt;=" &amp;$AH$2)</f>
        <v>0</v>
      </c>
      <c r="AD43" s="906">
        <f>COUNTIFS(事故加停電時間!$B:$B,AB43,事故加停電時間!$C:$C,"&gt;=" &amp;$AG$3,事故加停電時間!$C:$C,"&lt;=" &amp;$AH$3)</f>
        <v>0</v>
      </c>
    </row>
    <row r="44" spans="1:30" ht="20.100000000000001" customHeight="1">
      <c r="A44" s="908" t="s">
        <v>89</v>
      </c>
      <c r="B44" s="906">
        <f>COUNTIFS(事故加停電時間!$B:$B,A44,事故加停電時間!$C:$C,"&gt;=" &amp;$AG$2,事故加停電時間!$C:$C,"&lt;=" &amp;$AH$2)</f>
        <v>0</v>
      </c>
      <c r="C44" s="906">
        <f>COUNTIFS(事故加停電時間!$B:$B,A44,事故加停電時間!$C:$C,"&gt;=" &amp;$AG$3,事故加停電時間!$C:$C,"&lt;=" &amp;$AH$3)</f>
        <v>0</v>
      </c>
      <c r="D44" s="908" t="s">
        <v>197</v>
      </c>
      <c r="E44" s="906">
        <f>COUNTIFS(事故加停電時間!$B:$B,D44,事故加停電時間!$C:$C,"&gt;=" &amp;$AG$2,事故加停電時間!$C:$C,"&lt;=" &amp;$AH$2)</f>
        <v>0</v>
      </c>
      <c r="F44" s="906">
        <f>COUNTIFS(事故加停電時間!$B:$B,D44,事故加停電時間!$C:$C,"&gt;=" &amp;$AG$3,事故加停電時間!$C:$C,"&lt;=" &amp;$AH$3)</f>
        <v>0</v>
      </c>
      <c r="G44" s="908" t="s">
        <v>413</v>
      </c>
      <c r="H44" s="906">
        <f>COUNTIFS(事故加停電時間!$B:$B,G44,事故加停電時間!$C:$C,"&gt;=" &amp;$AG$2,事故加停電時間!$C:$C,"&lt;=" &amp;$AH$2)</f>
        <v>0</v>
      </c>
      <c r="I44" s="906">
        <f>COUNTIFS(事故加停電時間!$B:$B,G44,事故加停電時間!$C:$C,"&gt;=" &amp;$AG$3,事故加停電時間!$C:$C,"&lt;=" &amp;$AH$3)</f>
        <v>0</v>
      </c>
      <c r="J44" s="909" t="s">
        <v>434</v>
      </c>
      <c r="K44" s="906">
        <f>COUNTIFS(事故加停電時間!$B:$B,J44,事故加停電時間!$C:$C,"&gt;=" &amp;$AG$2,事故加停電時間!$C:$C,"&lt;=" &amp;$AH$2)</f>
        <v>0</v>
      </c>
      <c r="L44" s="906">
        <f>COUNTIFS(事故加停電時間!$B:$B,J44,事故加停電時間!$C:$C,"&gt;=" &amp;$AG$3,事故加停電時間!$C:$C,"&lt;=" &amp;$AH$3)</f>
        <v>0</v>
      </c>
      <c r="M44" s="933" t="s">
        <v>553</v>
      </c>
      <c r="N44" s="906">
        <f>COUNTIFS(事故加停電時間!$B:$B,M44,事故加停電時間!$C:$C,"&gt;=" &amp;$AG$2,事故加停電時間!$C:$C,"&lt;=" &amp;$AH$2)</f>
        <v>0</v>
      </c>
      <c r="O44" s="906">
        <f>COUNTIFS(事故加停電時間!$B:$B,M44,事故加停電時間!$C:$C,"&gt;=" &amp;$AG$3,事故加停電時間!$C:$C,"&lt;=" &amp;$AH$3)</f>
        <v>0</v>
      </c>
      <c r="P44" s="908" t="s">
        <v>736</v>
      </c>
      <c r="Q44" s="906">
        <f>COUNTIFS(事故加停電時間!$B:$B,P44,事故加停電時間!$C:$C,"&gt;=" &amp;$AG$2,事故加停電時間!$C:$C,"&lt;=" &amp;$AH$2)</f>
        <v>0</v>
      </c>
      <c r="R44" s="906">
        <f>COUNTIFS(事故加停電時間!$B:$B,P44,事故加停電時間!$C:$C,"&gt;=" &amp;$AG$3,事故加停電時間!$C:$C,"&lt;=" &amp;$AH$3)</f>
        <v>0</v>
      </c>
      <c r="S44" s="908" t="s">
        <v>392</v>
      </c>
      <c r="T44" s="906">
        <f>COUNTIFS(事故加停電時間!$B:$B,S44,事故加停電時間!$C:$C,"&gt;=" &amp;$AG$2,事故加停電時間!$C:$C,"&lt;=" &amp;$AH$2)</f>
        <v>0</v>
      </c>
      <c r="U44" s="906">
        <f>COUNTIFS(事故加停電時間!$B:$B,S44,事故加停電時間!$C:$C,"&gt;=" &amp;$AG$3,事故加停電時間!$C:$C,"&lt;=" &amp;$AH$3)</f>
        <v>0</v>
      </c>
      <c r="V44" s="908" t="s">
        <v>634</v>
      </c>
      <c r="W44" s="906">
        <f>COUNTIFS(事故加停電時間!$B:$B,V44,事故加停電時間!$C:$C,"&gt;=" &amp;$AG$2,事故加停電時間!$C:$C,"&lt;=" &amp;$AH$2)</f>
        <v>0</v>
      </c>
      <c r="X44" s="906">
        <f>COUNTIFS(事故加停電時間!$B:$B,V44,事故加停電時間!$C:$C,"&gt;=" &amp;$AG$3,事故加停電時間!$C:$C,"&lt;=" &amp;$AH$3)</f>
        <v>0</v>
      </c>
      <c r="Y44" s="933" t="s">
        <v>1332</v>
      </c>
      <c r="Z44" s="906">
        <f>COUNTIFS(事故加停電時間!$B:$B,Y44,事故加停電時間!$C:$C,"&gt;=" &amp;$AG$2,事故加停電時間!$C:$C,"&lt;=" &amp;$AH$2)</f>
        <v>0</v>
      </c>
      <c r="AA44" s="906">
        <f>COUNTIFS(事故加停電時間!$B:$B,Y44,事故加停電時間!$C:$C,"&gt;=" &amp;$AG$3,事故加停電時間!$C:$C,"&lt;=" &amp;$AH$3)</f>
        <v>0</v>
      </c>
      <c r="AB44" s="908" t="s">
        <v>684</v>
      </c>
      <c r="AC44" s="906">
        <f>COUNTIFS(事故加停電時間!$B:$B,AB44,事故加停電時間!$C:$C,"&gt;=" &amp;$AG$2,事故加停電時間!$C:$C,"&lt;=" &amp;$AH$2)</f>
        <v>0</v>
      </c>
      <c r="AD44" s="906">
        <f>COUNTIFS(事故加停電時間!$B:$B,AB44,事故加停電時間!$C:$C,"&gt;=" &amp;$AG$3,事故加停電時間!$C:$C,"&lt;=" &amp;$AH$3)</f>
        <v>0</v>
      </c>
    </row>
    <row r="45" spans="1:30" ht="20.100000000000001" customHeight="1">
      <c r="A45" s="908" t="s">
        <v>90</v>
      </c>
      <c r="B45" s="906">
        <f>COUNTIFS(事故加停電時間!$B:$B,A45,事故加停電時間!$C:$C,"&gt;=" &amp;$AG$2,事故加停電時間!$C:$C,"&lt;=" &amp;$AH$2)</f>
        <v>0</v>
      </c>
      <c r="C45" s="906">
        <f>COUNTIFS(事故加停電時間!$B:$B,A45,事故加停電時間!$C:$C,"&gt;=" &amp;$AG$3,事故加停電時間!$C:$C,"&lt;=" &amp;$AH$3)</f>
        <v>0</v>
      </c>
      <c r="D45" s="908" t="s">
        <v>1558</v>
      </c>
      <c r="E45" s="906">
        <f>COUNTIFS(事故加停電時間!$B:$B,D45,事故加停電時間!$C:$C,"&gt;=" &amp;$AG$2,事故加停電時間!$C:$C,"&lt;=" &amp;$AH$2)</f>
        <v>0</v>
      </c>
      <c r="F45" s="906">
        <f>COUNTIFS(事故加停電時間!$B:$B,D45,事故加停電時間!$C:$C,"&gt;=" &amp;$AG$3,事故加停電時間!$C:$C,"&lt;=" &amp;$AH$3)</f>
        <v>0</v>
      </c>
      <c r="G45" s="908" t="s">
        <v>415</v>
      </c>
      <c r="H45" s="906">
        <f>COUNTIFS(事故加停電時間!$B:$B,G45,事故加停電時間!$C:$C,"&gt;=" &amp;$AG$2,事故加停電時間!$C:$C,"&lt;=" &amp;$AH$2)</f>
        <v>0</v>
      </c>
      <c r="I45" s="906">
        <f>COUNTIFS(事故加停電時間!$B:$B,G45,事故加停電時間!$C:$C,"&gt;=" &amp;$AG$3,事故加停電時間!$C:$C,"&lt;=" &amp;$AH$3)</f>
        <v>0</v>
      </c>
      <c r="J45" s="909" t="s">
        <v>436</v>
      </c>
      <c r="K45" s="906">
        <f>COUNTIFS(事故加停電時間!$B:$B,J45,事故加停電時間!$C:$C,"&gt;=" &amp;$AG$2,事故加停電時間!$C:$C,"&lt;=" &amp;$AH$2)</f>
        <v>0</v>
      </c>
      <c r="L45" s="906">
        <f>COUNTIFS(事故加停電時間!$B:$B,J45,事故加停電時間!$C:$C,"&gt;=" &amp;$AG$3,事故加停電時間!$C:$C,"&lt;=" &amp;$AH$3)</f>
        <v>0</v>
      </c>
      <c r="M45" s="933" t="s">
        <v>3168</v>
      </c>
      <c r="N45" s="906">
        <f>COUNTIFS(事故加停電時間!$B:$B,M45,事故加停電時間!$C:$C,"&gt;=" &amp;$AG$2,事故加停電時間!$C:$C,"&lt;=" &amp;$AH$2)</f>
        <v>0</v>
      </c>
      <c r="O45" s="906">
        <f>COUNTIFS(事故加停電時間!$B:$B,M45,事故加停電時間!$C:$C,"&gt;=" &amp;$AG$3,事故加停電時間!$C:$C,"&lt;=" &amp;$AH$3)</f>
        <v>0</v>
      </c>
      <c r="P45" s="908" t="s">
        <v>271</v>
      </c>
      <c r="Q45" s="906">
        <f>COUNTIFS(事故加停電時間!$B:$B,P45,事故加停電時間!$C:$C,"&gt;=" &amp;$AG$2,事故加停電時間!$C:$C,"&lt;=" &amp;$AH$2)</f>
        <v>0</v>
      </c>
      <c r="R45" s="906">
        <f>COUNTIFS(事故加停電時間!$B:$B,P45,事故加停電時間!$C:$C,"&gt;=" &amp;$AG$3,事故加停電時間!$C:$C,"&lt;=" &amp;$AH$3)</f>
        <v>0</v>
      </c>
      <c r="S45" s="908" t="s">
        <v>393</v>
      </c>
      <c r="T45" s="906">
        <f>COUNTIFS(事故加停電時間!$B:$B,S45,事故加停電時間!$C:$C,"&gt;=" &amp;$AG$2,事故加停電時間!$C:$C,"&lt;=" &amp;$AH$2)</f>
        <v>0</v>
      </c>
      <c r="U45" s="906">
        <f>COUNTIFS(事故加停電時間!$B:$B,S45,事故加停電時間!$C:$C,"&gt;=" &amp;$AG$3,事故加停電時間!$C:$C,"&lt;=" &amp;$AH$3)</f>
        <v>0</v>
      </c>
      <c r="V45" s="908" t="s">
        <v>636</v>
      </c>
      <c r="W45" s="906">
        <f>COUNTIFS(事故加停電時間!$B:$B,V45,事故加停電時間!$C:$C,"&gt;=" &amp;$AG$2,事故加停電時間!$C:$C,"&lt;=" &amp;$AH$2)</f>
        <v>0</v>
      </c>
      <c r="X45" s="906">
        <f>COUNTIFS(事故加停電時間!$B:$B,V45,事故加停電時間!$C:$C,"&gt;=" &amp;$AG$3,事故加停電時間!$C:$C,"&lt;=" &amp;$AH$3)</f>
        <v>0</v>
      </c>
      <c r="Y45" s="933" t="s">
        <v>1334</v>
      </c>
      <c r="Z45" s="906">
        <f>COUNTIFS(事故加停電時間!$B:$B,Y45,事故加停電時間!$C:$C,"&gt;=" &amp;$AG$2,事故加停電時間!$C:$C,"&lt;=" &amp;$AH$2)</f>
        <v>1</v>
      </c>
      <c r="AA45" s="906">
        <f>COUNTIFS(事故加停電時間!$B:$B,Y45,事故加停電時間!$C:$C,"&gt;=" &amp;$AG$3,事故加停電時間!$C:$C,"&lt;=" &amp;$AH$3)</f>
        <v>1</v>
      </c>
      <c r="AB45" s="908" t="s">
        <v>686</v>
      </c>
      <c r="AC45" s="906">
        <f>COUNTIFS(事故加停電時間!$B:$B,AB45,事故加停電時間!$C:$C,"&gt;=" &amp;$AG$2,事故加停電時間!$C:$C,"&lt;=" &amp;$AH$2)</f>
        <v>0</v>
      </c>
      <c r="AD45" s="906">
        <f>COUNTIFS(事故加停電時間!$B:$B,AB45,事故加停電時間!$C:$C,"&gt;=" &amp;$AG$3,事故加停電時間!$C:$C,"&lt;=" &amp;$AH$3)</f>
        <v>0</v>
      </c>
    </row>
    <row r="46" spans="1:30" ht="20.100000000000001" customHeight="1">
      <c r="A46" s="908" t="s">
        <v>91</v>
      </c>
      <c r="B46" s="906">
        <f>COUNTIFS(事故加停電時間!$B:$B,A46,事故加停電時間!$C:$C,"&gt;=" &amp;$AG$2,事故加停電時間!$C:$C,"&lt;=" &amp;$AH$2)</f>
        <v>0</v>
      </c>
      <c r="C46" s="906">
        <f>COUNTIFS(事故加停電時間!$B:$B,A46,事故加停電時間!$C:$C,"&gt;=" &amp;$AG$3,事故加停電時間!$C:$C,"&lt;=" &amp;$AH$3)</f>
        <v>0</v>
      </c>
      <c r="D46" s="908" t="s">
        <v>1560</v>
      </c>
      <c r="E46" s="906">
        <f>COUNTIFS(事故加停電時間!$B:$B,D46,事故加停電時間!$C:$C,"&gt;=" &amp;$AG$2,事故加停電時間!$C:$C,"&lt;=" &amp;$AH$2)</f>
        <v>0</v>
      </c>
      <c r="F46" s="906">
        <f>COUNTIFS(事故加停電時間!$B:$B,D46,事故加停電時間!$C:$C,"&gt;=" &amp;$AG$3,事故加停電時間!$C:$C,"&lt;=" &amp;$AH$3)</f>
        <v>0</v>
      </c>
      <c r="G46" s="908" t="s">
        <v>417</v>
      </c>
      <c r="H46" s="906">
        <f>COUNTIFS(事故加停電時間!$B:$B,G46,事故加停電時間!$C:$C,"&gt;=" &amp;$AG$2,事故加停電時間!$C:$C,"&lt;=" &amp;$AH$2)</f>
        <v>0</v>
      </c>
      <c r="I46" s="906">
        <f>COUNTIFS(事故加停電時間!$B:$B,G46,事故加停電時間!$C:$C,"&gt;=" &amp;$AG$3,事故加停電時間!$C:$C,"&lt;=" &amp;$AH$3)</f>
        <v>0</v>
      </c>
      <c r="J46" s="909" t="s">
        <v>1003</v>
      </c>
      <c r="K46" s="906">
        <f>COUNTIFS(事故加停電時間!$B:$B,J46,事故加停電時間!$C:$C,"&gt;=" &amp;$AG$2,事故加停電時間!$C:$C,"&lt;=" &amp;$AH$2)</f>
        <v>0</v>
      </c>
      <c r="L46" s="906">
        <f>COUNTIFS(事故加停電時間!$B:$B,J46,事故加停電時間!$C:$C,"&gt;=" &amp;$AG$3,事故加停電時間!$C:$C,"&lt;=" &amp;$AH$3)</f>
        <v>0</v>
      </c>
      <c r="M46" s="933" t="s">
        <v>255</v>
      </c>
      <c r="N46" s="906">
        <f>COUNTIFS(事故加停電時間!$B:$B,M46,事故加停電時間!$C:$C,"&gt;=" &amp;$AG$2,事故加停電時間!$C:$C,"&lt;=" &amp;$AH$2)</f>
        <v>0</v>
      </c>
      <c r="O46" s="906">
        <f>COUNTIFS(事故加停電時間!$B:$B,M46,事故加停電時間!$C:$C,"&gt;=" &amp;$AG$3,事故加停電時間!$C:$C,"&lt;=" &amp;$AH$3)</f>
        <v>0</v>
      </c>
      <c r="P46" s="908" t="s">
        <v>272</v>
      </c>
      <c r="Q46" s="906">
        <f>COUNTIFS(事故加停電時間!$B:$B,P46,事故加停電時間!$C:$C,"&gt;=" &amp;$AG$2,事故加停電時間!$C:$C,"&lt;=" &amp;$AH$2)</f>
        <v>0</v>
      </c>
      <c r="R46" s="906">
        <f>COUNTIFS(事故加停電時間!$B:$B,P46,事故加停電時間!$C:$C,"&gt;=" &amp;$AG$3,事故加停電時間!$C:$C,"&lt;=" &amp;$AH$3)</f>
        <v>0</v>
      </c>
      <c r="S46" s="908" t="s">
        <v>394</v>
      </c>
      <c r="T46" s="906">
        <f>COUNTIFS(事故加停電時間!$B:$B,S46,事故加停電時間!$C:$C,"&gt;=" &amp;$AG$2,事故加停電時間!$C:$C,"&lt;=" &amp;$AH$2)</f>
        <v>0</v>
      </c>
      <c r="U46" s="906">
        <f>COUNTIFS(事故加停電時間!$B:$B,S46,事故加停電時間!$C:$C,"&gt;=" &amp;$AG$3,事故加停電時間!$C:$C,"&lt;=" &amp;$AH$3)</f>
        <v>0</v>
      </c>
      <c r="V46" s="908" t="s">
        <v>638</v>
      </c>
      <c r="W46" s="906">
        <f>COUNTIFS(事故加停電時間!$B:$B,V46,事故加停電時間!$C:$C,"&gt;=" &amp;$AG$2,事故加停電時間!$C:$C,"&lt;=" &amp;$AH$2)</f>
        <v>0</v>
      </c>
      <c r="X46" s="906">
        <f>COUNTIFS(事故加停電時間!$B:$B,V46,事故加停電時間!$C:$C,"&gt;=" &amp;$AG$3,事故加停電時間!$C:$C,"&lt;=" &amp;$AH$3)</f>
        <v>0</v>
      </c>
      <c r="Y46" s="933" t="s">
        <v>1336</v>
      </c>
      <c r="Z46" s="906">
        <f>COUNTIFS(事故加停電時間!$B:$B,Y46,事故加停電時間!$C:$C,"&gt;=" &amp;$AG$2,事故加停電時間!$C:$C,"&lt;=" &amp;$AH$2)</f>
        <v>0</v>
      </c>
      <c r="AA46" s="906">
        <f>COUNTIFS(事故加停電時間!$B:$B,Y46,事故加停電時間!$C:$C,"&gt;=" &amp;$AG$3,事故加停電時間!$C:$C,"&lt;=" &amp;$AH$3)</f>
        <v>0</v>
      </c>
      <c r="AB46" s="908" t="s">
        <v>246</v>
      </c>
      <c r="AC46" s="906">
        <f>COUNTIFS(事故加停電時間!$B:$B,AB46,事故加停電時間!$C:$C,"&gt;=" &amp;$AG$2,事故加停電時間!$C:$C,"&lt;=" &amp;$AH$2)</f>
        <v>0</v>
      </c>
      <c r="AD46" s="906">
        <f>COUNTIFS(事故加停電時間!$B:$B,AB46,事故加停電時間!$C:$C,"&gt;=" &amp;$AG$3,事故加停電時間!$C:$C,"&lt;=" &amp;$AH$3)</f>
        <v>1</v>
      </c>
    </row>
    <row r="47" spans="1:30" ht="20.100000000000001" customHeight="1">
      <c r="A47" s="908" t="s">
        <v>92</v>
      </c>
      <c r="B47" s="906">
        <f>COUNTIFS(事故加停電時間!$B:$B,A47,事故加停電時間!$C:$C,"&gt;=" &amp;$AG$2,事故加停電時間!$C:$C,"&lt;=" &amp;$AH$2)</f>
        <v>0</v>
      </c>
      <c r="C47" s="906">
        <f>COUNTIFS(事故加停電時間!$B:$B,A47,事故加停電時間!$C:$C,"&gt;=" &amp;$AG$3,事故加停電時間!$C:$C,"&lt;=" &amp;$AH$3)</f>
        <v>0</v>
      </c>
      <c r="D47" s="908" t="s">
        <v>1562</v>
      </c>
      <c r="E47" s="906">
        <f>COUNTIFS(事故加停電時間!$B:$B,D47,事故加停電時間!$C:$C,"&gt;=" &amp;$AG$2,事故加停電時間!$C:$C,"&lt;=" &amp;$AH$2)</f>
        <v>0</v>
      </c>
      <c r="F47" s="906">
        <f>COUNTIFS(事故加停電時間!$B:$B,D47,事故加停電時間!$C:$C,"&gt;=" &amp;$AG$3,事故加停電時間!$C:$C,"&lt;=" &amp;$AH$3)</f>
        <v>0</v>
      </c>
      <c r="G47" s="908" t="s">
        <v>419</v>
      </c>
      <c r="H47" s="906">
        <f>COUNTIFS(事故加停電時間!$B:$B,G47,事故加停電時間!$C:$C,"&gt;=" &amp;$AG$2,事故加停電時間!$C:$C,"&lt;=" &amp;$AH$2)</f>
        <v>0</v>
      </c>
      <c r="I47" s="906">
        <f>COUNTIFS(事故加停電時間!$B:$B,G47,事故加停電時間!$C:$C,"&gt;=" &amp;$AG$3,事故加停電時間!$C:$C,"&lt;=" &amp;$AH$3)</f>
        <v>0</v>
      </c>
      <c r="J47" s="909" t="s">
        <v>1005</v>
      </c>
      <c r="K47" s="906">
        <f>COUNTIFS(事故加停電時間!$B:$B,J47,事故加停電時間!$C:$C,"&gt;=" &amp;$AG$2,事故加停電時間!$C:$C,"&lt;=" &amp;$AH$2)</f>
        <v>0</v>
      </c>
      <c r="L47" s="906">
        <f>COUNTIFS(事故加停電時間!$B:$B,J47,事故加停電時間!$C:$C,"&gt;=" &amp;$AG$3,事故加停電時間!$C:$C,"&lt;=" &amp;$AH$3)</f>
        <v>0</v>
      </c>
      <c r="M47" s="933" t="s">
        <v>256</v>
      </c>
      <c r="N47" s="906">
        <f>COUNTIFS(事故加停電時間!$B:$B,M47,事故加停電時間!$C:$C,"&gt;=" &amp;$AG$2,事故加停電時間!$C:$C,"&lt;=" &amp;$AH$2)</f>
        <v>0</v>
      </c>
      <c r="O47" s="906">
        <f>COUNTIFS(事故加停電時間!$B:$B,M47,事故加停電時間!$C:$C,"&gt;=" &amp;$AG$3,事故加停電時間!$C:$C,"&lt;=" &amp;$AH$3)</f>
        <v>0</v>
      </c>
      <c r="P47" s="908" t="s">
        <v>1151</v>
      </c>
      <c r="Q47" s="906">
        <f>COUNTIFS(事故加停電時間!$B:$B,P47,事故加停電時間!$C:$C,"&gt;=" &amp;$AG$2,事故加停電時間!$C:$C,"&lt;=" &amp;$AH$2)</f>
        <v>0</v>
      </c>
      <c r="R47" s="906">
        <f>COUNTIFS(事故加停電時間!$B:$B,P47,事故加停電時間!$C:$C,"&gt;=" &amp;$AG$3,事故加停電時間!$C:$C,"&lt;=" &amp;$AH$3)</f>
        <v>0</v>
      </c>
      <c r="S47" s="908" t="s">
        <v>395</v>
      </c>
      <c r="T47" s="906">
        <f>COUNTIFS(事故加停電時間!$B:$B,S47,事故加停電時間!$C:$C,"&gt;=" &amp;$AG$2,事故加停電時間!$C:$C,"&lt;=" &amp;$AH$2)</f>
        <v>0</v>
      </c>
      <c r="U47" s="906">
        <f>COUNTIFS(事故加停電時間!$B:$B,S47,事故加停電時間!$C:$C,"&gt;=" &amp;$AG$3,事故加停電時間!$C:$C,"&lt;=" &amp;$AH$3)</f>
        <v>0</v>
      </c>
      <c r="V47" s="910" t="s">
        <v>314</v>
      </c>
      <c r="W47" s="906">
        <f>COUNTIFS(事故加停電時間!$B:$B,V47,事故加停電時間!$C:$C,"&gt;=" &amp;$AG$2,事故加停電時間!$C:$C,"&lt;=" &amp;$AH$2)</f>
        <v>0</v>
      </c>
      <c r="X47" s="906">
        <f>COUNTIFS(事故加停電時間!$B:$B,V47,事故加停電時間!$C:$C,"&gt;=" &amp;$AG$3,事故加停電時間!$C:$C,"&lt;=" &amp;$AH$3)</f>
        <v>0</v>
      </c>
      <c r="Y47" s="933" t="s">
        <v>1293</v>
      </c>
      <c r="Z47" s="906">
        <f>COUNTIFS(事故加停電時間!$B:$B,Y47,事故加停電時間!$C:$C,"&gt;=" &amp;$AG$2,事故加停電時間!$C:$C,"&lt;=" &amp;$AH$2)</f>
        <v>0</v>
      </c>
      <c r="AA47" s="906">
        <f>COUNTIFS(事故加停電時間!$B:$B,Y47,事故加停電時間!$C:$C,"&gt;=" &amp;$AG$3,事故加停電時間!$C:$C,"&lt;=" &amp;$AH$3)</f>
        <v>0</v>
      </c>
      <c r="AB47" s="908" t="s">
        <v>248</v>
      </c>
      <c r="AC47" s="906">
        <f>COUNTIFS(事故加停電時間!$B:$B,AB47,事故加停電時間!$C:$C,"&gt;=" &amp;$AG$2,事故加停電時間!$C:$C,"&lt;=" &amp;$AH$2)</f>
        <v>0</v>
      </c>
      <c r="AD47" s="906">
        <f>COUNTIFS(事故加停電時間!$B:$B,AB47,事故加停電時間!$C:$C,"&gt;=" &amp;$AG$3,事故加停電時間!$C:$C,"&lt;=" &amp;$AH$3)</f>
        <v>0</v>
      </c>
    </row>
    <row r="48" spans="1:30" ht="20.100000000000001" customHeight="1">
      <c r="A48" s="908" t="s">
        <v>93</v>
      </c>
      <c r="B48" s="906">
        <f>COUNTIFS(事故加停電時間!$B:$B,A48,事故加停電時間!$C:$C,"&gt;=" &amp;$AG$2,事故加停電時間!$C:$C,"&lt;=" &amp;$AH$2)</f>
        <v>0</v>
      </c>
      <c r="C48" s="906">
        <f>COUNTIFS(事故加停電時間!$B:$B,A48,事故加停電時間!$C:$C,"&gt;=" &amp;$AG$3,事故加停電時間!$C:$C,"&lt;=" &amp;$AH$3)</f>
        <v>0</v>
      </c>
      <c r="D48" s="908" t="s">
        <v>1564</v>
      </c>
      <c r="E48" s="906">
        <f>COUNTIFS(事故加停電時間!$B:$B,D48,事故加停電時間!$C:$C,"&gt;=" &amp;$AG$2,事故加停電時間!$C:$C,"&lt;=" &amp;$AH$2)</f>
        <v>0</v>
      </c>
      <c r="F48" s="906">
        <f>COUNTIFS(事故加停電時間!$B:$B,D48,事故加停電時間!$C:$C,"&gt;=" &amp;$AG$3,事故加停電時間!$C:$C,"&lt;=" &amp;$AH$3)</f>
        <v>0</v>
      </c>
      <c r="G48" s="908" t="s">
        <v>420</v>
      </c>
      <c r="H48" s="906">
        <f>COUNTIFS(事故加停電時間!$B:$B,G48,事故加停電時間!$C:$C,"&gt;=" &amp;$AG$2,事故加停電時間!$C:$C,"&lt;=" &amp;$AH$2)</f>
        <v>0</v>
      </c>
      <c r="I48" s="906">
        <f>COUNTIFS(事故加停電時間!$B:$B,G48,事故加停電時間!$C:$C,"&gt;=" &amp;$AG$3,事故加停電時間!$C:$C,"&lt;=" &amp;$AH$3)</f>
        <v>0</v>
      </c>
      <c r="J48" s="909" t="s">
        <v>1007</v>
      </c>
      <c r="K48" s="906">
        <f>COUNTIFS(事故加停電時間!$B:$B,J48,事故加停電時間!$C:$C,"&gt;=" &amp;$AG$2,事故加停電時間!$C:$C,"&lt;=" &amp;$AH$2)</f>
        <v>0</v>
      </c>
      <c r="L48" s="906">
        <f>COUNTIFS(事故加停電時間!$B:$B,J48,事故加停電時間!$C:$C,"&gt;=" &amp;$AG$3,事故加停電時間!$C:$C,"&lt;=" &amp;$AH$3)</f>
        <v>0</v>
      </c>
      <c r="M48" s="933" t="s">
        <v>1045</v>
      </c>
      <c r="N48" s="906">
        <f>COUNTIFS(事故加停電時間!$B:$B,M48,事故加停電時間!$C:$C,"&gt;=" &amp;$AG$2,事故加停電時間!$C:$C,"&lt;=" &amp;$AH$2)</f>
        <v>0</v>
      </c>
      <c r="O48" s="906">
        <f>COUNTIFS(事故加停電時間!$B:$B,M48,事故加停電時間!$C:$C,"&gt;=" &amp;$AG$3,事故加停電時間!$C:$C,"&lt;=" &amp;$AH$3)</f>
        <v>0</v>
      </c>
      <c r="P48" s="908" t="s">
        <v>403</v>
      </c>
      <c r="Q48" s="906">
        <f>COUNTIFS(事故加停電時間!$B:$B,P48,事故加停電時間!$C:$C,"&gt;=" &amp;$AG$2,事故加停電時間!$C:$C,"&lt;=" &amp;$AH$2)</f>
        <v>0</v>
      </c>
      <c r="R48" s="906">
        <f>COUNTIFS(事故加停電時間!$B:$B,P48,事故加停電時間!$C:$C,"&gt;=" &amp;$AG$3,事故加停電時間!$C:$C,"&lt;=" &amp;$AH$3)</f>
        <v>0</v>
      </c>
      <c r="S48" s="910" t="s">
        <v>396</v>
      </c>
      <c r="T48" s="906">
        <f>COUNTIFS(事故加停電時間!$B:$B,S48,事故加停電時間!$C:$C,"&gt;=" &amp;$AG$2,事故加停電時間!$C:$C,"&lt;=" &amp;$AH$2)</f>
        <v>0</v>
      </c>
      <c r="U48" s="906">
        <f>COUNTIFS(事故加停電時間!$B:$B,S48,事故加停電時間!$C:$C,"&gt;=" &amp;$AG$3,事故加停電時間!$C:$C,"&lt;=" &amp;$AH$3)</f>
        <v>0</v>
      </c>
      <c r="V48" s="908" t="s">
        <v>316</v>
      </c>
      <c r="W48" s="906">
        <f>COUNTIFS(事故加停電時間!$B:$B,V48,事故加停電時間!$C:$C,"&gt;=" &amp;$AG$2,事故加停電時間!$C:$C,"&lt;=" &amp;$AH$2)</f>
        <v>0</v>
      </c>
      <c r="X48" s="906">
        <f>COUNTIFS(事故加停電時間!$B:$B,V48,事故加停電時間!$C:$C,"&gt;=" &amp;$AG$3,事故加停電時間!$C:$C,"&lt;=" &amp;$AH$3)</f>
        <v>0</v>
      </c>
      <c r="Y48" s="933" t="s">
        <v>1295</v>
      </c>
      <c r="Z48" s="906">
        <f>COUNTIFS(事故加停電時間!$B:$B,Y48,事故加停電時間!$C:$C,"&gt;=" &amp;$AG$2,事故加停電時間!$C:$C,"&lt;=" &amp;$AH$2)</f>
        <v>0</v>
      </c>
      <c r="AA48" s="906">
        <f>COUNTIFS(事故加停電時間!$B:$B,Y48,事故加停電時間!$C:$C,"&gt;=" &amp;$AG$3,事故加停電時間!$C:$C,"&lt;=" &amp;$AH$3)</f>
        <v>0</v>
      </c>
      <c r="AB48" s="908" t="s">
        <v>250</v>
      </c>
      <c r="AC48" s="906">
        <f>COUNTIFS(事故加停電時間!$B:$B,AB48,事故加停電時間!$C:$C,"&gt;=" &amp;$AG$2,事故加停電時間!$C:$C,"&lt;=" &amp;$AH$2)</f>
        <v>0</v>
      </c>
      <c r="AD48" s="906">
        <f>COUNTIFS(事故加停電時間!$B:$B,AB48,事故加停電時間!$C:$C,"&gt;=" &amp;$AG$3,事故加停電時間!$C:$C,"&lt;=" &amp;$AH$3)</f>
        <v>0</v>
      </c>
    </row>
    <row r="49" spans="1:30" ht="20.100000000000001" customHeight="1">
      <c r="A49" s="908" t="s">
        <v>94</v>
      </c>
      <c r="B49" s="906">
        <f>COUNTIFS(事故加停電時間!$B:$B,A49,事故加停電時間!$C:$C,"&gt;=" &amp;$AG$2,事故加停電時間!$C:$C,"&lt;=" &amp;$AH$2)</f>
        <v>0</v>
      </c>
      <c r="C49" s="906">
        <f>COUNTIFS(事故加停電時間!$B:$B,A49,事故加停電時間!$C:$C,"&gt;=" &amp;$AG$3,事故加停電時間!$C:$C,"&lt;=" &amp;$AH$3)</f>
        <v>0</v>
      </c>
      <c r="D49" s="910" t="s">
        <v>1298</v>
      </c>
      <c r="E49" s="906">
        <f>COUNTIFS(事故加停電時間!$B:$B,D49,事故加停電時間!$C:$C,"&gt;=" &amp;$AG$2,事故加停電時間!$C:$C,"&lt;=" &amp;$AH$2)</f>
        <v>0</v>
      </c>
      <c r="F49" s="906">
        <f>COUNTIFS(事故加停電時間!$B:$B,D49,事故加停電時間!$C:$C,"&gt;=" &amp;$AG$3,事故加停電時間!$C:$C,"&lt;=" &amp;$AH$3)</f>
        <v>0</v>
      </c>
      <c r="G49" s="908" t="s">
        <v>421</v>
      </c>
      <c r="H49" s="906">
        <f>COUNTIFS(事故加停電時間!$B:$B,G49,事故加停電時間!$C:$C,"&gt;=" &amp;$AG$2,事故加停電時間!$C:$C,"&lt;=" &amp;$AH$2)</f>
        <v>0</v>
      </c>
      <c r="I49" s="906">
        <f>COUNTIFS(事故加停電時間!$B:$B,G49,事故加停電時間!$C:$C,"&gt;=" &amp;$AG$3,事故加停電時間!$C:$C,"&lt;=" &amp;$AH$3)</f>
        <v>0</v>
      </c>
      <c r="J49" s="911" t="s">
        <v>1009</v>
      </c>
      <c r="K49" s="906">
        <f>COUNTIFS(事故加停電時間!$B:$B,J49,事故加停電時間!$C:$C,"&gt;=" &amp;$AG$2,事故加停電時間!$C:$C,"&lt;=" &amp;$AH$2)</f>
        <v>0</v>
      </c>
      <c r="L49" s="906">
        <f>COUNTIFS(事故加停電時間!$B:$B,J49,事故加停電時間!$C:$C,"&gt;=" &amp;$AG$3,事故加停電時間!$C:$C,"&lt;=" &amp;$AH$3)</f>
        <v>0</v>
      </c>
      <c r="M49" s="933" t="s">
        <v>1046</v>
      </c>
      <c r="N49" s="906">
        <f>COUNTIFS(事故加停電時間!$B:$B,M49,事故加停電時間!$C:$C,"&gt;=" &amp;$AG$2,事故加停電時間!$C:$C,"&lt;=" &amp;$AH$2)</f>
        <v>0</v>
      </c>
      <c r="O49" s="906">
        <f>COUNTIFS(事故加停電時間!$B:$B,M49,事故加停電時間!$C:$C,"&gt;=" &amp;$AG$3,事故加停電時間!$C:$C,"&lt;=" &amp;$AH$3)</f>
        <v>0</v>
      </c>
      <c r="P49" s="908" t="s">
        <v>852</v>
      </c>
      <c r="Q49" s="906">
        <f>COUNTIFS(事故加停電時間!$B:$B,P49,事故加停電時間!$C:$C,"&gt;=" &amp;$AG$2,事故加停電時間!$C:$C,"&lt;=" &amp;$AH$2)</f>
        <v>0</v>
      </c>
      <c r="R49" s="906">
        <f>COUNTIFS(事故加停電時間!$B:$B,P49,事故加停電時間!$C:$C,"&gt;=" &amp;$AG$3,事故加停電時間!$C:$C,"&lt;=" &amp;$AH$3)</f>
        <v>0</v>
      </c>
      <c r="S49" s="908" t="s">
        <v>397</v>
      </c>
      <c r="T49" s="906">
        <f>COUNTIFS(事故加停電時間!$B:$B,S49,事故加停電時間!$C:$C,"&gt;=" &amp;$AG$2,事故加停電時間!$C:$C,"&lt;=" &amp;$AH$2)</f>
        <v>0</v>
      </c>
      <c r="U49" s="906">
        <f>COUNTIFS(事故加停電時間!$B:$B,S49,事故加停電時間!$C:$C,"&gt;=" &amp;$AG$3,事故加停電時間!$C:$C,"&lt;=" &amp;$AH$3)</f>
        <v>0</v>
      </c>
      <c r="V49" s="908" t="s">
        <v>889</v>
      </c>
      <c r="W49" s="906">
        <f>COUNTIFS(事故加停電時間!$B:$B,V49,事故加停電時間!$C:$C,"&gt;=" &amp;$AG$2,事故加停電時間!$C:$C,"&lt;=" &amp;$AH$2)</f>
        <v>0</v>
      </c>
      <c r="X49" s="906">
        <f>COUNTIFS(事故加停電時間!$B:$B,V49,事故加停電時間!$C:$C,"&gt;=" &amp;$AG$3,事故加停電時間!$C:$C,"&lt;=" &amp;$AH$3)</f>
        <v>0</v>
      </c>
      <c r="Y49" s="934"/>
      <c r="Z49" s="906"/>
      <c r="AA49" s="907"/>
      <c r="AB49" s="908" t="s">
        <v>252</v>
      </c>
      <c r="AC49" s="906">
        <f>COUNTIFS(事故加停電時間!$B:$B,AB49,事故加停電時間!$C:$C,"&gt;=" &amp;$AG$2,事故加停電時間!$C:$C,"&lt;=" &amp;$AH$2)</f>
        <v>0</v>
      </c>
      <c r="AD49" s="906">
        <f>COUNTIFS(事故加停電時間!$B:$B,AB49,事故加停電時間!$C:$C,"&gt;=" &amp;$AG$3,事故加停電時間!$C:$C,"&lt;=" &amp;$AH$3)</f>
        <v>0</v>
      </c>
    </row>
    <row r="50" spans="1:30" ht="20.100000000000001" customHeight="1">
      <c r="A50" s="908" t="s">
        <v>470</v>
      </c>
      <c r="B50" s="906">
        <f>COUNTIFS(事故加停電時間!$B:$B,A50,事故加停電時間!$C:$C,"&gt;=" &amp;$AG$2,事故加停電時間!$C:$C,"&lt;=" &amp;$AH$2)</f>
        <v>0</v>
      </c>
      <c r="C50" s="906">
        <f>COUNTIFS(事故加停電時間!$B:$B,A50,事故加停電時間!$C:$C,"&gt;=" &amp;$AG$3,事故加停電時間!$C:$C,"&lt;=" &amp;$AH$3)</f>
        <v>0</v>
      </c>
      <c r="D50" s="910" t="s">
        <v>1300</v>
      </c>
      <c r="E50" s="906">
        <f>COUNTIFS(事故加停電時間!$B:$B,D50,事故加停電時間!$C:$C,"&gt;=" &amp;$AG$2,事故加停電時間!$C:$C,"&lt;=" &amp;$AH$2)</f>
        <v>0</v>
      </c>
      <c r="F50" s="906">
        <f>COUNTIFS(事故加停電時間!$B:$B,D50,事故加停電時間!$C:$C,"&gt;=" &amp;$AG$3,事故加停電時間!$C:$C,"&lt;=" &amp;$AH$3)</f>
        <v>0</v>
      </c>
      <c r="G50" s="912"/>
      <c r="H50" s="906"/>
      <c r="I50" s="907"/>
      <c r="J50" s="911" t="s">
        <v>1011</v>
      </c>
      <c r="K50" s="906">
        <f>COUNTIFS(事故加停電時間!$B:$B,J50,事故加停電時間!$C:$C,"&gt;=" &amp;$AG$2,事故加停電時間!$C:$C,"&lt;=" &amp;$AH$2)</f>
        <v>0</v>
      </c>
      <c r="L50" s="906">
        <f>COUNTIFS(事故加停電時間!$B:$B,J50,事故加停電時間!$C:$C,"&gt;=" &amp;$AG$3,事故加停電時間!$C:$C,"&lt;=" &amp;$AH$3)</f>
        <v>0</v>
      </c>
      <c r="M50" s="933" t="s">
        <v>3525</v>
      </c>
      <c r="N50" s="906">
        <f>COUNTIFS(事故加停電時間!$B:$B,M50,事故加停電時間!$C:$C,"&gt;=" &amp;$AG$2,事故加停電時間!$C:$C,"&lt;=" &amp;$AH$2)</f>
        <v>0</v>
      </c>
      <c r="O50" s="906">
        <f>COUNTIFS(事故加停電時間!$B:$B,M50,事故加停電時間!$C:$C,"&gt;=" &amp;$AG$3,事故加停電時間!$C:$C,"&lt;=" &amp;$AH$3)</f>
        <v>0</v>
      </c>
      <c r="P50" s="908" t="s">
        <v>853</v>
      </c>
      <c r="Q50" s="906">
        <f>COUNTIFS(事故加停電時間!$B:$B,P50,事故加停電時間!$C:$C,"&gt;=" &amp;$AG$2,事故加停電時間!$C:$C,"&lt;=" &amp;$AH$2)</f>
        <v>0</v>
      </c>
      <c r="R50" s="906">
        <f>COUNTIFS(事故加停電時間!$B:$B,P50,事故加停電時間!$C:$C,"&gt;=" &amp;$AG$3,事故加停電時間!$C:$C,"&lt;=" &amp;$AH$3)</f>
        <v>0</v>
      </c>
      <c r="S50" s="908" t="s">
        <v>398</v>
      </c>
      <c r="T50" s="906">
        <f>COUNTIFS(事故加停電時間!$B:$B,S50,事故加停電時間!$C:$C,"&gt;=" &amp;$AG$2,事故加停電時間!$C:$C,"&lt;=" &amp;$AH$2)</f>
        <v>0</v>
      </c>
      <c r="U50" s="906">
        <f>COUNTIFS(事故加停電時間!$B:$B,S50,事故加停電時間!$C:$C,"&gt;=" &amp;$AG$3,事故加停電時間!$C:$C,"&lt;=" &amp;$AH$3)</f>
        <v>0</v>
      </c>
      <c r="V50" s="908" t="s">
        <v>890</v>
      </c>
      <c r="W50" s="906">
        <f>COUNTIFS(事故加停電時間!$B:$B,V50,事故加停電時間!$C:$C,"&gt;=" &amp;$AG$2,事故加停電時間!$C:$C,"&lt;=" &amp;$AH$2)</f>
        <v>1</v>
      </c>
      <c r="X50" s="906">
        <f>COUNTIFS(事故加停電時間!$B:$B,V50,事故加停電時間!$C:$C,"&gt;=" &amp;$AG$3,事故加停電時間!$C:$C,"&lt;=" &amp;$AH$3)</f>
        <v>1</v>
      </c>
      <c r="Y50" s="912"/>
      <c r="Z50" s="906"/>
      <c r="AA50" s="907"/>
      <c r="AB50" s="910" t="s">
        <v>296</v>
      </c>
      <c r="AC50" s="906">
        <f>COUNTIFS(事故加停電時間!$B:$B,AB50,事故加停電時間!$C:$C,"&gt;=" &amp;$AG$2,事故加停電時間!$C:$C,"&lt;=" &amp;$AH$2)</f>
        <v>0</v>
      </c>
      <c r="AD50" s="906">
        <f>COUNTIFS(事故加停電時間!$B:$B,AB50,事故加停電時間!$C:$C,"&gt;=" &amp;$AG$3,事故加停電時間!$C:$C,"&lt;=" &amp;$AH$3)</f>
        <v>0</v>
      </c>
    </row>
    <row r="51" spans="1:30" ht="20.100000000000001" customHeight="1">
      <c r="A51" s="908" t="s">
        <v>471</v>
      </c>
      <c r="B51" s="906">
        <f>COUNTIFS(事故加停電時間!$B:$B,A51,事故加停電時間!$C:$C,"&gt;=" &amp;$AG$2,事故加停電時間!$C:$C,"&lt;=" &amp;$AH$2)</f>
        <v>0</v>
      </c>
      <c r="C51" s="906">
        <f>COUNTIFS(事故加停電時間!$B:$B,A51,事故加停電時間!$C:$C,"&gt;=" &amp;$AG$3,事故加停電時間!$C:$C,"&lt;=" &amp;$AH$3)</f>
        <v>0</v>
      </c>
      <c r="D51" s="910" t="s">
        <v>501</v>
      </c>
      <c r="E51" s="906">
        <f>COUNTIFS(事故加停電時間!$B:$B,D51,事故加停電時間!$C:$C,"&gt;=" &amp;$AG$2,事故加停電時間!$C:$C,"&lt;=" &amp;$AH$2)</f>
        <v>0</v>
      </c>
      <c r="F51" s="906">
        <f>COUNTIFS(事故加停電時間!$B:$B,D51,事故加停電時間!$C:$C,"&gt;=" &amp;$AG$3,事故加停電時間!$C:$C,"&lt;=" &amp;$AH$3)</f>
        <v>0</v>
      </c>
      <c r="G51" s="912"/>
      <c r="H51" s="906"/>
      <c r="I51" s="907"/>
      <c r="J51" s="911" t="s">
        <v>962</v>
      </c>
      <c r="K51" s="906">
        <f>COUNTIFS(事故加停電時間!$B:$B,J51,事故加停電時間!$C:$C,"&gt;=" &amp;$AG$2,事故加停電時間!$C:$C,"&lt;=" &amp;$AH$2)</f>
        <v>0</v>
      </c>
      <c r="L51" s="906">
        <f>COUNTIFS(事故加停電時間!$B:$B,J51,事故加停電時間!$C:$C,"&gt;=" &amp;$AG$3,事故加停電時間!$C:$C,"&lt;=" &amp;$AH$3)</f>
        <v>0</v>
      </c>
      <c r="M51" s="933" t="s">
        <v>3526</v>
      </c>
      <c r="N51" s="906">
        <f>COUNTIFS(事故加停電時間!$B:$B,M51,事故加停電時間!$C:$C,"&gt;=" &amp;$AG$2,事故加停電時間!$C:$C,"&lt;=" &amp;$AH$2)</f>
        <v>0</v>
      </c>
      <c r="O51" s="906">
        <f>COUNTIFS(事故加停電時間!$B:$B,M51,事故加停電時間!$C:$C,"&gt;=" &amp;$AG$3,事故加停電時間!$C:$C,"&lt;=" &amp;$AH$3)</f>
        <v>0</v>
      </c>
      <c r="P51" s="908" t="s">
        <v>854</v>
      </c>
      <c r="Q51" s="906">
        <f>COUNTIFS(事故加停電時間!$B:$B,P51,事故加停電時間!$C:$C,"&gt;=" &amp;$AG$2,事故加停電時間!$C:$C,"&lt;=" &amp;$AH$2)</f>
        <v>0</v>
      </c>
      <c r="R51" s="906">
        <f>COUNTIFS(事故加停電時間!$B:$B,P51,事故加停電時間!$C:$C,"&gt;=" &amp;$AG$3,事故加停電時間!$C:$C,"&lt;=" &amp;$AH$3)</f>
        <v>0</v>
      </c>
      <c r="S51" s="908" t="s">
        <v>399</v>
      </c>
      <c r="T51" s="906">
        <f>COUNTIFS(事故加停電時間!$B:$B,S51,事故加停電時間!$C:$C,"&gt;=" &amp;$AG$2,事故加停電時間!$C:$C,"&lt;=" &amp;$AH$2)</f>
        <v>0</v>
      </c>
      <c r="U51" s="906">
        <f>COUNTIFS(事故加停電時間!$B:$B,S51,事故加停電時間!$C:$C,"&gt;=" &amp;$AG$3,事故加停電時間!$C:$C,"&lt;=" &amp;$AH$3)</f>
        <v>0</v>
      </c>
      <c r="V51" s="910" t="s">
        <v>891</v>
      </c>
      <c r="W51" s="906">
        <f>COUNTIFS(事故加停電時間!$B:$B,V51,事故加停電時間!$C:$C,"&gt;=" &amp;$AG$2,事故加停電時間!$C:$C,"&lt;=" &amp;$AH$2)</f>
        <v>0</v>
      </c>
      <c r="X51" s="906">
        <f>COUNTIFS(事故加停電時間!$B:$B,V51,事故加停電時間!$C:$C,"&gt;=" &amp;$AG$3,事故加停電時間!$C:$C,"&lt;=" &amp;$AH$3)</f>
        <v>0</v>
      </c>
      <c r="Y51" s="912"/>
      <c r="Z51" s="906"/>
      <c r="AA51" s="907"/>
      <c r="AB51" s="910" t="s">
        <v>298</v>
      </c>
      <c r="AC51" s="906">
        <f>COUNTIFS(事故加停電時間!$B:$B,AB51,事故加停電時間!$C:$C,"&gt;=" &amp;$AG$2,事故加停電時間!$C:$C,"&lt;=" &amp;$AH$2)</f>
        <v>0</v>
      </c>
      <c r="AD51" s="906">
        <f>COUNTIFS(事故加停電時間!$B:$B,AB51,事故加停電時間!$C:$C,"&gt;=" &amp;$AG$3,事故加停電時間!$C:$C,"&lt;=" &amp;$AH$3)</f>
        <v>0</v>
      </c>
    </row>
    <row r="52" spans="1:30" ht="20.100000000000001" customHeight="1">
      <c r="A52" s="908" t="s">
        <v>382</v>
      </c>
      <c r="B52" s="906">
        <f>COUNTIFS(事故加停電時間!$B:$B,A52,事故加停電時間!$C:$C,"&gt;=" &amp;$AG$2,事故加停電時間!$C:$C,"&lt;=" &amp;$AH$2)</f>
        <v>0</v>
      </c>
      <c r="C52" s="906">
        <f>COUNTIFS(事故加停電時間!$B:$B,A52,事故加停電時間!$C:$C,"&gt;=" &amp;$AG$3,事故加停電時間!$C:$C,"&lt;=" &amp;$AH$3)</f>
        <v>4</v>
      </c>
      <c r="D52" s="913"/>
      <c r="E52" s="906"/>
      <c r="F52" s="907"/>
      <c r="G52" s="912"/>
      <c r="H52" s="906"/>
      <c r="I52" s="907"/>
      <c r="J52" s="911" t="s">
        <v>887</v>
      </c>
      <c r="K52" s="906">
        <f>COUNTIFS(事故加停電時間!$B:$B,J52,事故加停電時間!$C:$C,"&gt;=" &amp;$AG$2,事故加停電時間!$C:$C,"&lt;=" &amp;$AH$2)</f>
        <v>0</v>
      </c>
      <c r="L52" s="906">
        <f>COUNTIFS(事故加停電時間!$B:$B,J52,事故加停電時間!$C:$C,"&gt;=" &amp;$AG$3,事故加停電時間!$C:$C,"&lt;=" &amp;$AH$3)</f>
        <v>0</v>
      </c>
      <c r="M52" s="933" t="s">
        <v>1047</v>
      </c>
      <c r="N52" s="906">
        <f>COUNTIFS(事故加停電時間!$B:$B,M52,事故加停電時間!$C:$C,"&gt;=" &amp;$AG$2,事故加停電時間!$C:$C,"&lt;=" &amp;$AH$2)</f>
        <v>0</v>
      </c>
      <c r="O52" s="906">
        <f>COUNTIFS(事故加停電時間!$B:$B,M52,事故加停電時間!$C:$C,"&gt;=" &amp;$AG$3,事故加停電時間!$C:$C,"&lt;=" &amp;$AH$3)</f>
        <v>0</v>
      </c>
      <c r="P52" s="910" t="s">
        <v>1409</v>
      </c>
      <c r="Q52" s="906">
        <f>COUNTIFS(事故加停電時間!$B:$B,P52,事故加停電時間!$C:$C,"&gt;=" &amp;$AG$2,事故加停電時間!$C:$C,"&lt;=" &amp;$AH$2)</f>
        <v>0</v>
      </c>
      <c r="R52" s="906">
        <f>COUNTIFS(事故加停電時間!$B:$B,P52,事故加停電時間!$C:$C,"&gt;=" &amp;$AG$3,事故加停電時間!$C:$C,"&lt;=" &amp;$AH$3)</f>
        <v>0</v>
      </c>
      <c r="S52" s="908" t="s">
        <v>830</v>
      </c>
      <c r="T52" s="906">
        <f>COUNTIFS(事故加停電時間!$B:$B,S52,事故加停電時間!$C:$C,"&gt;=" &amp;$AG$2,事故加停電時間!$C:$C,"&lt;=" &amp;$AH$2)</f>
        <v>0</v>
      </c>
      <c r="U52" s="906">
        <f>COUNTIFS(事故加停電時間!$B:$B,S52,事故加停電時間!$C:$C,"&gt;=" &amp;$AG$3,事故加停電時間!$C:$C,"&lt;=" &amp;$AH$3)</f>
        <v>0</v>
      </c>
      <c r="V52" s="910" t="s">
        <v>892</v>
      </c>
      <c r="W52" s="906">
        <f>COUNTIFS(事故加停電時間!$B:$B,V52,事故加停電時間!$C:$C,"&gt;=" &amp;$AG$2,事故加停電時間!$C:$C,"&lt;=" &amp;$AH$2)</f>
        <v>0</v>
      </c>
      <c r="X52" s="906">
        <f>COUNTIFS(事故加停電時間!$B:$B,V52,事故加停電時間!$C:$C,"&gt;=" &amp;$AG$3,事故加停電時間!$C:$C,"&lt;=" &amp;$AH$3)</f>
        <v>0</v>
      </c>
      <c r="Y52" s="912"/>
      <c r="Z52" s="906"/>
      <c r="AA52" s="907"/>
      <c r="AB52" s="908" t="s">
        <v>300</v>
      </c>
      <c r="AC52" s="906">
        <f>COUNTIFS(事故加停電時間!$B:$B,AB52,事故加停電時間!$C:$C,"&gt;=" &amp;$AG$2,事故加停電時間!$C:$C,"&lt;=" &amp;$AH$2)</f>
        <v>0</v>
      </c>
      <c r="AD52" s="906">
        <f>COUNTIFS(事故加停電時間!$B:$B,AB52,事故加停電時間!$C:$C,"&gt;=" &amp;$AG$3,事故加停電時間!$C:$C,"&lt;=" &amp;$AH$3)</f>
        <v>0</v>
      </c>
    </row>
    <row r="53" spans="1:30" ht="20.100000000000001" customHeight="1">
      <c r="A53" s="908" t="s">
        <v>384</v>
      </c>
      <c r="B53" s="906">
        <f>COUNTIFS(事故加停電時間!$B:$B,A53,事故加停電時間!$C:$C,"&gt;=" &amp;$AG$2,事故加停電時間!$C:$C,"&lt;=" &amp;$AH$2)</f>
        <v>0</v>
      </c>
      <c r="C53" s="906">
        <f>COUNTIFS(事故加停電時間!$B:$B,A53,事故加停電時間!$C:$C,"&gt;=" &amp;$AG$3,事故加停電時間!$C:$C,"&lt;=" &amp;$AH$3)</f>
        <v>0</v>
      </c>
      <c r="D53" s="913"/>
      <c r="E53" s="906"/>
      <c r="F53" s="907"/>
      <c r="G53" s="912"/>
      <c r="H53" s="906"/>
      <c r="I53" s="907"/>
      <c r="J53" s="911" t="s">
        <v>888</v>
      </c>
      <c r="K53" s="906">
        <f>COUNTIFS(事故加停電時間!$B:$B,J53,事故加停電時間!$C:$C,"&gt;=" &amp;$AG$2,事故加停電時間!$C:$C,"&lt;=" &amp;$AH$2)</f>
        <v>0</v>
      </c>
      <c r="L53" s="906">
        <f>COUNTIFS(事故加停電時間!$B:$B,J53,事故加停電時間!$C:$C,"&gt;=" &amp;$AG$3,事故加停電時間!$C:$C,"&lt;=" &amp;$AH$3)</f>
        <v>0</v>
      </c>
      <c r="M53" s="933" t="s">
        <v>1048</v>
      </c>
      <c r="N53" s="906">
        <f>COUNTIFS(事故加停電時間!$B:$B,M53,事故加停電時間!$C:$C,"&gt;=" &amp;$AG$2,事故加停電時間!$C:$C,"&lt;=" &amp;$AH$2)</f>
        <v>0</v>
      </c>
      <c r="O53" s="906">
        <f>COUNTIFS(事故加停電時間!$B:$B,M53,事故加停電時間!$C:$C,"&gt;=" &amp;$AG$3,事故加停電時間!$C:$C,"&lt;=" &amp;$AH$3)</f>
        <v>0</v>
      </c>
      <c r="P53" s="910" t="s">
        <v>1410</v>
      </c>
      <c r="Q53" s="906">
        <f>COUNTIFS(事故加停電時間!$B:$B,P53,事故加停電時間!$C:$C,"&gt;=" &amp;$AG$2,事故加停電時間!$C:$C,"&lt;=" &amp;$AH$2)</f>
        <v>0</v>
      </c>
      <c r="R53" s="906">
        <f>COUNTIFS(事故加停電時間!$B:$B,P53,事故加停電時間!$C:$C,"&gt;=" &amp;$AG$3,事故加停電時間!$C:$C,"&lt;=" &amp;$AH$3)</f>
        <v>0</v>
      </c>
      <c r="S53" s="908" t="s">
        <v>11</v>
      </c>
      <c r="T53" s="906">
        <f>COUNTIFS(事故加停電時間!$B:$B,S53,事故加停電時間!$C:$C,"&gt;=" &amp;$AG$2,事故加停電時間!$C:$C,"&lt;=" &amp;$AH$2)</f>
        <v>0</v>
      </c>
      <c r="U53" s="906">
        <f>COUNTIFS(事故加停電時間!$B:$B,S53,事故加停電時間!$C:$C,"&gt;=" &amp;$AG$3,事故加停電時間!$C:$C,"&lt;=" &amp;$AH$3)</f>
        <v>0</v>
      </c>
      <c r="V53" s="910" t="s">
        <v>1411</v>
      </c>
      <c r="W53" s="906">
        <f>COUNTIFS(事故加停電時間!$B:$B,V53,事故加停電時間!$C:$C,"&gt;=" &amp;$AG$2,事故加停電時間!$C:$C,"&lt;=" &amp;$AH$2)</f>
        <v>0</v>
      </c>
      <c r="X53" s="906">
        <f>COUNTIFS(事故加停電時間!$B:$B,V53,事故加停電時間!$C:$C,"&gt;=" &amp;$AG$3,事故加停電時間!$C:$C,"&lt;=" &amp;$AH$3)</f>
        <v>0</v>
      </c>
      <c r="Y53" s="912"/>
      <c r="Z53" s="906"/>
      <c r="AA53" s="907"/>
      <c r="AB53" s="908" t="s">
        <v>1526</v>
      </c>
      <c r="AC53" s="906">
        <f>COUNTIFS(事故加停電時間!$B:$B,AB53,事故加停電時間!$C:$C,"&gt;=" &amp;$AG$2,事故加停電時間!$C:$C,"&lt;=" &amp;$AH$2)</f>
        <v>0</v>
      </c>
      <c r="AD53" s="906">
        <f>COUNTIFS(事故加停電時間!$B:$B,AB53,事故加停電時間!$C:$C,"&gt;=" &amp;$AG$3,事故加停電時間!$C:$C,"&lt;=" &amp;$AH$3)</f>
        <v>0</v>
      </c>
    </row>
    <row r="54" spans="1:30" ht="20.100000000000001" customHeight="1">
      <c r="A54" s="908" t="s">
        <v>385</v>
      </c>
      <c r="B54" s="906">
        <f>COUNTIFS(事故加停電時間!$B:$B,A54,事故加停電時間!$C:$C,"&gt;=" &amp;$AG$2,事故加停電時間!$C:$C,"&lt;=" &amp;$AH$2)</f>
        <v>0</v>
      </c>
      <c r="C54" s="906">
        <f>COUNTIFS(事故加停電時間!$B:$B,A54,事故加停電時間!$C:$C,"&gt;=" &amp;$AG$3,事故加停電時間!$C:$C,"&lt;=" &amp;$AH$3)</f>
        <v>0</v>
      </c>
      <c r="D54" s="913"/>
      <c r="E54" s="906"/>
      <c r="F54" s="907"/>
      <c r="G54" s="912"/>
      <c r="H54" s="906"/>
      <c r="I54" s="907"/>
      <c r="J54" s="935"/>
      <c r="K54" s="906"/>
      <c r="L54" s="907"/>
      <c r="M54" s="936" t="s">
        <v>1049</v>
      </c>
      <c r="N54" s="906">
        <f>COUNTIFS(事故加停電時間!$B:$B,M54,事故加停電時間!$C:$C,"&gt;=" &amp;$AG$2,事故加停電時間!$C:$C,"&lt;=" &amp;$AH$2)</f>
        <v>0</v>
      </c>
      <c r="O54" s="906">
        <f>COUNTIFS(事故加停電時間!$B:$B,M54,事故加停電時間!$C:$C,"&gt;=" &amp;$AG$3,事故加停電時間!$C:$C,"&lt;=" &amp;$AH$3)</f>
        <v>0</v>
      </c>
      <c r="P54" s="913"/>
      <c r="Q54" s="906"/>
      <c r="R54" s="907"/>
      <c r="S54" s="912"/>
      <c r="T54" s="906"/>
      <c r="U54" s="907"/>
      <c r="V54" s="910" t="s">
        <v>1123</v>
      </c>
      <c r="W54" s="906">
        <f>COUNTIFS(事故加停電時間!$B:$B,V54,事故加停電時間!$C:$C,"&gt;=" &amp;$AG$2,事故加停電時間!$C:$C,"&lt;=" &amp;$AH$2)</f>
        <v>0</v>
      </c>
      <c r="X54" s="906">
        <f>COUNTIFS(事故加停電時間!$B:$B,V54,事故加停電時間!$C:$C,"&gt;=" &amp;$AG$3,事故加停電時間!$C:$C,"&lt;=" &amp;$AH$3)</f>
        <v>0</v>
      </c>
      <c r="Y54" s="912"/>
      <c r="Z54" s="906"/>
      <c r="AA54" s="907"/>
      <c r="AB54" s="912"/>
      <c r="AC54" s="906"/>
      <c r="AD54" s="907"/>
    </row>
    <row r="55" spans="1:30" ht="20.100000000000001" customHeight="1">
      <c r="A55" s="908" t="s">
        <v>386</v>
      </c>
      <c r="B55" s="906">
        <f>COUNTIFS(事故加停電時間!$B:$B,A55,事故加停電時間!$C:$C,"&gt;=" &amp;$AG$2,事故加停電時間!$C:$C,"&lt;=" &amp;$AH$2)</f>
        <v>0</v>
      </c>
      <c r="C55" s="906">
        <f>COUNTIFS(事故加停電時間!$B:$B,A55,事故加停電時間!$C:$C,"&gt;=" &amp;$AG$3,事故加停電時間!$C:$C,"&lt;=" &amp;$AH$3)</f>
        <v>0</v>
      </c>
      <c r="D55" s="913"/>
      <c r="E55" s="906"/>
      <c r="F55" s="907"/>
      <c r="G55" s="912"/>
      <c r="H55" s="906"/>
      <c r="I55" s="907"/>
      <c r="J55" s="935"/>
      <c r="K55" s="906"/>
      <c r="L55" s="907"/>
      <c r="M55" s="936" t="s">
        <v>1050</v>
      </c>
      <c r="N55" s="906">
        <f>COUNTIFS(事故加停電時間!$B:$B,M55,事故加停電時間!$C:$C,"&gt;=" &amp;$AG$2,事故加停電時間!$C:$C,"&lt;=" &amp;$AH$2)</f>
        <v>0</v>
      </c>
      <c r="O55" s="906">
        <f>COUNTIFS(事故加停電時間!$B:$B,M55,事故加停電時間!$C:$C,"&gt;=" &amp;$AG$3,事故加停電時間!$C:$C,"&lt;=" &amp;$AH$3)</f>
        <v>0</v>
      </c>
      <c r="P55" s="913"/>
      <c r="Q55" s="906"/>
      <c r="R55" s="907"/>
      <c r="S55" s="912"/>
      <c r="T55" s="906"/>
      <c r="U55" s="907"/>
      <c r="V55" s="910" t="s">
        <v>1124</v>
      </c>
      <c r="W55" s="906">
        <f>COUNTIFS(事故加停電時間!$B:$B,V55,事故加停電時間!$C:$C,"&gt;=" &amp;$AG$2,事故加停電時間!$C:$C,"&lt;=" &amp;$AH$2)</f>
        <v>0</v>
      </c>
      <c r="X55" s="906">
        <f>COUNTIFS(事故加停電時間!$B:$B,V55,事故加停電時間!$C:$C,"&gt;=" &amp;$AG$3,事故加停電時間!$C:$C,"&lt;=" &amp;$AH$3)</f>
        <v>0</v>
      </c>
      <c r="Y55" s="912"/>
      <c r="Z55" s="906"/>
      <c r="AA55" s="907"/>
      <c r="AB55" s="912"/>
      <c r="AC55" s="906"/>
      <c r="AD55" s="907"/>
    </row>
    <row r="56" spans="1:30" ht="20.100000000000001" customHeight="1">
      <c r="A56" s="908" t="s">
        <v>387</v>
      </c>
      <c r="B56" s="906">
        <f>COUNTIFS(事故加停電時間!$B:$B,A56,事故加停電時間!$C:$C,"&gt;=" &amp;$AG$2,事故加停電時間!$C:$C,"&lt;=" &amp;$AH$2)</f>
        <v>0</v>
      </c>
      <c r="C56" s="906">
        <f>COUNTIFS(事故加停電時間!$B:$B,A56,事故加停電時間!$C:$C,"&gt;=" &amp;$AG$3,事故加停電時間!$C:$C,"&lt;=" &amp;$AH$3)</f>
        <v>0</v>
      </c>
      <c r="D56" s="913"/>
      <c r="E56" s="906"/>
      <c r="F56" s="907"/>
      <c r="G56" s="912"/>
      <c r="H56" s="906"/>
      <c r="I56" s="907"/>
      <c r="J56" s="935"/>
      <c r="K56" s="906"/>
      <c r="L56" s="907"/>
      <c r="M56" s="936" t="s">
        <v>590</v>
      </c>
      <c r="N56" s="906">
        <f>COUNTIFS(事故加停電時間!$B:$B,M56,事故加停電時間!$C:$C,"&gt;=" &amp;$AG$2,事故加停電時間!$C:$C,"&lt;=" &amp;$AH$2)</f>
        <v>0</v>
      </c>
      <c r="O56" s="906">
        <f>COUNTIFS(事故加停電時間!$B:$B,M56,事故加停電時間!$C:$C,"&gt;=" &amp;$AG$3,事故加停電時間!$C:$C,"&lt;=" &amp;$AH$3)</f>
        <v>0</v>
      </c>
      <c r="P56" s="913"/>
      <c r="Q56" s="906"/>
      <c r="R56" s="907"/>
      <c r="S56" s="912"/>
      <c r="T56" s="906"/>
      <c r="U56" s="907"/>
      <c r="V56" s="910" t="s">
        <v>1125</v>
      </c>
      <c r="W56" s="906">
        <f>COUNTIFS(事故加停電時間!$B:$B,V56,事故加停電時間!$C:$C,"&gt;=" &amp;$AG$2,事故加停電時間!$C:$C,"&lt;=" &amp;$AH$2)</f>
        <v>0</v>
      </c>
      <c r="X56" s="906">
        <f>COUNTIFS(事故加停電時間!$B:$B,V56,事故加停電時間!$C:$C,"&gt;=" &amp;$AG$3,事故加停電時間!$C:$C,"&lt;=" &amp;$AH$3)</f>
        <v>1</v>
      </c>
      <c r="Y56" s="912"/>
      <c r="Z56" s="906"/>
      <c r="AA56" s="907"/>
      <c r="AB56" s="912"/>
      <c r="AC56" s="906"/>
      <c r="AD56" s="907"/>
    </row>
    <row r="57" spans="1:30" ht="20.100000000000001" customHeight="1">
      <c r="A57" s="912"/>
      <c r="B57" s="906"/>
      <c r="C57" s="907"/>
      <c r="D57" s="913"/>
      <c r="E57" s="906"/>
      <c r="F57" s="907"/>
      <c r="G57" s="912"/>
      <c r="H57" s="906"/>
      <c r="I57" s="907"/>
      <c r="J57" s="935"/>
      <c r="K57" s="906"/>
      <c r="L57" s="907"/>
      <c r="M57" s="936" t="s">
        <v>3527</v>
      </c>
      <c r="N57" s="906">
        <f>COUNTIFS(事故加停電時間!$B:$B,M57,事故加停電時間!$C:$C,"&gt;=" &amp;$AG$2,事故加停電時間!$C:$C,"&lt;=" &amp;$AH$2)</f>
        <v>0</v>
      </c>
      <c r="O57" s="906">
        <f>COUNTIFS(事故加停電時間!$B:$B,M57,事故加停電時間!$C:$C,"&gt;=" &amp;$AG$3,事故加停電時間!$C:$C,"&lt;=" &amp;$AH$3)</f>
        <v>0</v>
      </c>
      <c r="P57" s="913"/>
      <c r="Q57" s="906"/>
      <c r="R57" s="907"/>
      <c r="S57" s="912"/>
      <c r="T57" s="906"/>
      <c r="U57" s="907"/>
      <c r="V57" s="910" t="s">
        <v>1126</v>
      </c>
      <c r="W57" s="906">
        <f>COUNTIFS(事故加停電時間!$B:$B,V57,事故加停電時間!$C:$C,"&gt;=" &amp;$AG$2,事故加停電時間!$C:$C,"&lt;=" &amp;$AH$2)</f>
        <v>0</v>
      </c>
      <c r="X57" s="906">
        <f>COUNTIFS(事故加停電時間!$B:$B,V57,事故加停電時間!$C:$C,"&gt;=" &amp;$AG$3,事故加停電時間!$C:$C,"&lt;=" &amp;$AH$3)</f>
        <v>0</v>
      </c>
      <c r="Y57" s="912"/>
      <c r="Z57" s="906"/>
      <c r="AA57" s="907"/>
      <c r="AB57" s="912"/>
      <c r="AC57" s="906"/>
      <c r="AD57" s="907"/>
    </row>
    <row r="58" spans="1:30" ht="20.100000000000001" customHeight="1">
      <c r="A58" s="912"/>
      <c r="B58" s="906"/>
      <c r="C58" s="907"/>
      <c r="D58" s="913"/>
      <c r="E58" s="906"/>
      <c r="F58" s="907"/>
      <c r="G58" s="912"/>
      <c r="H58" s="906"/>
      <c r="I58" s="907"/>
      <c r="J58" s="935"/>
      <c r="K58" s="906"/>
      <c r="L58" s="907"/>
      <c r="M58" s="936" t="s">
        <v>815</v>
      </c>
      <c r="N58" s="906">
        <f>COUNTIFS(事故加停電時間!$B:$B,M58,事故加停電時間!$C:$C,"&gt;=" &amp;$AG$2,事故加停電時間!$C:$C,"&lt;=" &amp;$AH$2)</f>
        <v>0</v>
      </c>
      <c r="O58" s="906">
        <f>COUNTIFS(事故加停電時間!$B:$B,M58,事故加停電時間!$C:$C,"&gt;=" &amp;$AG$3,事故加停電時間!$C:$C,"&lt;=" &amp;$AH$3)</f>
        <v>0</v>
      </c>
      <c r="P58" s="913"/>
      <c r="Q58" s="906"/>
      <c r="R58" s="907"/>
      <c r="S58" s="912"/>
      <c r="T58" s="906"/>
      <c r="U58" s="907"/>
      <c r="V58" s="910" t="s">
        <v>1127</v>
      </c>
      <c r="W58" s="906">
        <f>COUNTIFS(事故加停電時間!$B:$B,V58,事故加停電時間!$C:$C,"&gt;=" &amp;$AG$2,事故加停電時間!$C:$C,"&lt;=" &amp;$AH$2)</f>
        <v>0</v>
      </c>
      <c r="X58" s="906">
        <f>COUNTIFS(事故加停電時間!$B:$B,V58,事故加停電時間!$C:$C,"&gt;=" &amp;$AG$3,事故加停電時間!$C:$C,"&lt;=" &amp;$AH$3)</f>
        <v>0</v>
      </c>
      <c r="Y58" s="912"/>
      <c r="Z58" s="906"/>
      <c r="AA58" s="907"/>
      <c r="AB58" s="912"/>
      <c r="AC58" s="906"/>
      <c r="AD58" s="907"/>
    </row>
    <row r="59" spans="1:30" ht="20.100000000000001" customHeight="1">
      <c r="A59" s="912"/>
      <c r="B59" s="906"/>
      <c r="C59" s="907"/>
      <c r="D59" s="913"/>
      <c r="E59" s="906"/>
      <c r="F59" s="907"/>
      <c r="G59" s="912"/>
      <c r="H59" s="906"/>
      <c r="I59" s="907"/>
      <c r="J59" s="935"/>
      <c r="K59" s="906"/>
      <c r="L59" s="907"/>
      <c r="M59" s="936" t="s">
        <v>816</v>
      </c>
      <c r="N59" s="906">
        <f>COUNTIFS(事故加停電時間!$B:$B,M59,事故加停電時間!$C:$C,"&gt;=" &amp;$AG$2,事故加停電時間!$C:$C,"&lt;=" &amp;$AH$2)</f>
        <v>0</v>
      </c>
      <c r="O59" s="906">
        <f>COUNTIFS(事故加停電時間!$B:$B,M59,事故加停電時間!$C:$C,"&gt;=" &amp;$AG$3,事故加停電時間!$C:$C,"&lt;=" &amp;$AH$3)</f>
        <v>0</v>
      </c>
      <c r="P59" s="913"/>
      <c r="Q59" s="906"/>
      <c r="R59" s="907"/>
      <c r="S59" s="912"/>
      <c r="T59" s="906"/>
      <c r="U59" s="907"/>
      <c r="V59" s="913"/>
      <c r="W59" s="906"/>
      <c r="X59" s="907"/>
      <c r="Y59" s="912"/>
      <c r="Z59" s="906"/>
      <c r="AA59" s="907"/>
      <c r="AB59" s="912"/>
      <c r="AC59" s="906"/>
      <c r="AD59" s="907"/>
    </row>
    <row r="60" spans="1:30" ht="20.100000000000001" customHeight="1">
      <c r="A60" s="912"/>
      <c r="B60" s="906"/>
      <c r="C60" s="907"/>
      <c r="D60" s="913"/>
      <c r="E60" s="906"/>
      <c r="F60" s="907"/>
      <c r="G60" s="912"/>
      <c r="H60" s="906"/>
      <c r="I60" s="907"/>
      <c r="J60" s="935"/>
      <c r="K60" s="906"/>
      <c r="L60" s="907"/>
      <c r="M60" s="936" t="s">
        <v>817</v>
      </c>
      <c r="N60" s="906">
        <f>COUNTIFS(事故加停電時間!$B:$B,M60,事故加停電時間!$C:$C,"&gt;=" &amp;$AG$2,事故加停電時間!$C:$C,"&lt;=" &amp;$AH$2)</f>
        <v>0</v>
      </c>
      <c r="O60" s="906">
        <f>COUNTIFS(事故加停電時間!$B:$B,M60,事故加停電時間!$C:$C,"&gt;=" &amp;$AG$3,事故加停電時間!$C:$C,"&lt;=" &amp;$AH$3)</f>
        <v>0</v>
      </c>
      <c r="P60" s="913"/>
      <c r="Q60" s="906"/>
      <c r="R60" s="907"/>
      <c r="S60" s="912"/>
      <c r="T60" s="906"/>
      <c r="U60" s="907"/>
      <c r="V60" s="913"/>
      <c r="W60" s="906"/>
      <c r="X60" s="907"/>
      <c r="Y60" s="912"/>
      <c r="Z60" s="906"/>
      <c r="AA60" s="907"/>
      <c r="AB60" s="912"/>
      <c r="AC60" s="906"/>
      <c r="AD60" s="907"/>
    </row>
    <row r="61" spans="1:30" ht="20.100000000000001" customHeight="1">
      <c r="A61" s="912"/>
      <c r="B61" s="906"/>
      <c r="C61" s="907"/>
      <c r="D61" s="913"/>
      <c r="E61" s="906"/>
      <c r="F61" s="907"/>
      <c r="G61" s="912"/>
      <c r="H61" s="906"/>
      <c r="I61" s="907"/>
      <c r="J61" s="935"/>
      <c r="K61" s="906"/>
      <c r="L61" s="907"/>
      <c r="M61" s="936" t="s">
        <v>818</v>
      </c>
      <c r="N61" s="906">
        <f>COUNTIFS(事故加停電時間!$B:$B,M61,事故加停電時間!$C:$C,"&gt;=" &amp;$AG$2,事故加停電時間!$C:$C,"&lt;=" &amp;$AH$2)</f>
        <v>0</v>
      </c>
      <c r="O61" s="906">
        <f>COUNTIFS(事故加停電時間!$B:$B,M61,事故加停電時間!$C:$C,"&gt;=" &amp;$AG$3,事故加停電時間!$C:$C,"&lt;=" &amp;$AH$3)</f>
        <v>0</v>
      </c>
      <c r="P61" s="913"/>
      <c r="Q61" s="906"/>
      <c r="R61" s="907"/>
      <c r="S61" s="912"/>
      <c r="T61" s="906"/>
      <c r="U61" s="907"/>
      <c r="V61" s="913"/>
      <c r="W61" s="906"/>
      <c r="X61" s="907"/>
      <c r="Y61" s="912"/>
      <c r="Z61" s="906"/>
      <c r="AA61" s="907"/>
      <c r="AB61" s="912"/>
      <c r="AC61" s="906"/>
      <c r="AD61" s="907"/>
    </row>
    <row r="62" spans="1:30" ht="20.100000000000001" customHeight="1">
      <c r="A62" s="912"/>
      <c r="B62" s="906"/>
      <c r="C62" s="907"/>
      <c r="D62" s="913"/>
      <c r="E62" s="906"/>
      <c r="F62" s="907"/>
      <c r="G62" s="912"/>
      <c r="H62" s="906"/>
      <c r="I62" s="907"/>
      <c r="J62" s="935"/>
      <c r="K62" s="906"/>
      <c r="L62" s="907"/>
      <c r="M62" s="936" t="s">
        <v>819</v>
      </c>
      <c r="N62" s="906">
        <f>COUNTIFS(事故加停電時間!$B:$B,M62,事故加停電時間!$C:$C,"&gt;=" &amp;$AG$2,事故加停電時間!$C:$C,"&lt;=" &amp;$AH$2)</f>
        <v>0</v>
      </c>
      <c r="O62" s="906">
        <f>COUNTIFS(事故加停電時間!$B:$B,M62,事故加停電時間!$C:$C,"&gt;=" &amp;$AG$3,事故加停電時間!$C:$C,"&lt;=" &amp;$AH$3)</f>
        <v>0</v>
      </c>
      <c r="P62" s="913"/>
      <c r="Q62" s="906"/>
      <c r="R62" s="907"/>
      <c r="S62" s="912"/>
      <c r="T62" s="906"/>
      <c r="U62" s="907"/>
      <c r="V62" s="913"/>
      <c r="W62" s="906"/>
      <c r="X62" s="907"/>
      <c r="Y62" s="912"/>
      <c r="Z62" s="906"/>
      <c r="AA62" s="907"/>
      <c r="AB62" s="912"/>
      <c r="AC62" s="906"/>
      <c r="AD62" s="907"/>
    </row>
    <row r="63" spans="1:30" ht="20.100000000000001" customHeight="1" thickBot="1">
      <c r="A63" s="916" t="s">
        <v>153</v>
      </c>
      <c r="B63" s="917">
        <f>SUM(B39:B62)</f>
        <v>0</v>
      </c>
      <c r="C63" s="918">
        <f>SUM(C39:C62)</f>
        <v>4</v>
      </c>
      <c r="D63" s="916" t="s">
        <v>153</v>
      </c>
      <c r="E63" s="917">
        <f>SUM(E39:E62)</f>
        <v>0</v>
      </c>
      <c r="F63" s="918">
        <f>SUM(F39:F62)</f>
        <v>0</v>
      </c>
      <c r="G63" s="916" t="s">
        <v>153</v>
      </c>
      <c r="H63" s="917">
        <f>SUM(H39:H62)</f>
        <v>0</v>
      </c>
      <c r="I63" s="918">
        <f>SUM(I39:I62)</f>
        <v>0</v>
      </c>
      <c r="J63" s="919" t="s">
        <v>153</v>
      </c>
      <c r="K63" s="917">
        <f>SUM(K39:K62)</f>
        <v>0</v>
      </c>
      <c r="L63" s="918">
        <f>SUM(L39:L62)</f>
        <v>0</v>
      </c>
      <c r="M63" s="916" t="s">
        <v>153</v>
      </c>
      <c r="N63" s="917">
        <f>SUM(N39:N62)</f>
        <v>0</v>
      </c>
      <c r="O63" s="918">
        <f>SUM(O39:O62)</f>
        <v>0</v>
      </c>
      <c r="P63" s="916" t="s">
        <v>153</v>
      </c>
      <c r="Q63" s="917">
        <f>SUM(Q39:Q62)</f>
        <v>0</v>
      </c>
      <c r="R63" s="918">
        <f>SUM(R39:R62)</f>
        <v>0</v>
      </c>
      <c r="S63" s="916" t="s">
        <v>153</v>
      </c>
      <c r="T63" s="917">
        <f>SUM(T39:T62)</f>
        <v>0</v>
      </c>
      <c r="U63" s="918">
        <f>SUM(U39:U62)</f>
        <v>1</v>
      </c>
      <c r="V63" s="916" t="s">
        <v>153</v>
      </c>
      <c r="W63" s="917">
        <f>SUM(W39:W62)</f>
        <v>1</v>
      </c>
      <c r="X63" s="918">
        <f>SUM(X39:X62)</f>
        <v>4</v>
      </c>
      <c r="Y63" s="916" t="s">
        <v>153</v>
      </c>
      <c r="Z63" s="917">
        <f>SUM(Z39:Z62)</f>
        <v>2</v>
      </c>
      <c r="AA63" s="918">
        <f>SUM(AA39:AA62)</f>
        <v>4</v>
      </c>
      <c r="AB63" s="916" t="s">
        <v>153</v>
      </c>
      <c r="AC63" s="917">
        <f>SUM(AC39:AC62)</f>
        <v>0</v>
      </c>
      <c r="AD63" s="918">
        <f>SUM(AD39:AD62)</f>
        <v>1</v>
      </c>
    </row>
    <row r="64" spans="1:30" ht="20.100000000000001" customHeight="1" thickTop="1" thickBot="1">
      <c r="J64" s="920"/>
      <c r="AC64" s="921"/>
    </row>
    <row r="65" spans="1:30" ht="20.100000000000001" customHeight="1" thickTop="1">
      <c r="A65" s="925" t="s">
        <v>3528</v>
      </c>
      <c r="B65" s="923"/>
      <c r="C65" s="924"/>
      <c r="D65" s="925" t="s">
        <v>3529</v>
      </c>
      <c r="E65" s="926"/>
      <c r="F65" s="927"/>
      <c r="G65" s="925" t="s">
        <v>3530</v>
      </c>
      <c r="H65" s="926"/>
      <c r="I65" s="927"/>
      <c r="J65" s="929" t="s">
        <v>3531</v>
      </c>
      <c r="K65" s="923"/>
      <c r="L65" s="924"/>
      <c r="M65" s="930" t="s">
        <v>3532</v>
      </c>
      <c r="N65" s="926"/>
      <c r="O65" s="927"/>
      <c r="P65" s="928" t="s">
        <v>3533</v>
      </c>
      <c r="Q65" s="923"/>
      <c r="R65" s="924"/>
      <c r="S65" s="925" t="s">
        <v>3534</v>
      </c>
      <c r="T65" s="926"/>
      <c r="U65" s="927"/>
      <c r="V65" s="925" t="s">
        <v>3535</v>
      </c>
      <c r="W65" s="926"/>
      <c r="X65" s="927"/>
      <c r="Y65" s="925" t="s">
        <v>3536</v>
      </c>
      <c r="Z65" s="926"/>
      <c r="AA65" s="927"/>
      <c r="AB65" s="925" t="s">
        <v>3537</v>
      </c>
      <c r="AC65" s="926"/>
      <c r="AD65" s="927"/>
    </row>
    <row r="66" spans="1:30" ht="20.100000000000001" customHeight="1">
      <c r="A66" s="912" t="s">
        <v>3507</v>
      </c>
      <c r="B66" s="906" t="s">
        <v>1417</v>
      </c>
      <c r="C66" s="907" t="s">
        <v>3508</v>
      </c>
      <c r="D66" s="905" t="s">
        <v>3507</v>
      </c>
      <c r="E66" s="906" t="s">
        <v>1417</v>
      </c>
      <c r="F66" s="907" t="s">
        <v>3508</v>
      </c>
      <c r="G66" s="905" t="s">
        <v>3507</v>
      </c>
      <c r="H66" s="906" t="s">
        <v>1417</v>
      </c>
      <c r="I66" s="907" t="s">
        <v>3508</v>
      </c>
      <c r="J66" s="931" t="s">
        <v>3507</v>
      </c>
      <c r="K66" s="906" t="s">
        <v>1417</v>
      </c>
      <c r="L66" s="907" t="s">
        <v>3508</v>
      </c>
      <c r="M66" s="905" t="s">
        <v>3507</v>
      </c>
      <c r="N66" s="906" t="s">
        <v>1417</v>
      </c>
      <c r="O66" s="907" t="s">
        <v>3508</v>
      </c>
      <c r="P66" s="905" t="s">
        <v>3507</v>
      </c>
      <c r="Q66" s="906" t="s">
        <v>1417</v>
      </c>
      <c r="R66" s="907" t="s">
        <v>3508</v>
      </c>
      <c r="S66" s="905" t="s">
        <v>3507</v>
      </c>
      <c r="T66" s="906" t="s">
        <v>1417</v>
      </c>
      <c r="U66" s="907" t="s">
        <v>3508</v>
      </c>
      <c r="V66" s="905" t="s">
        <v>3507</v>
      </c>
      <c r="W66" s="906" t="s">
        <v>1417</v>
      </c>
      <c r="X66" s="907" t="s">
        <v>3508</v>
      </c>
      <c r="Y66" s="905" t="s">
        <v>3507</v>
      </c>
      <c r="Z66" s="906" t="s">
        <v>1417</v>
      </c>
      <c r="AA66" s="907" t="s">
        <v>3508</v>
      </c>
      <c r="AB66" s="905" t="s">
        <v>3507</v>
      </c>
      <c r="AC66" s="906" t="s">
        <v>1417</v>
      </c>
      <c r="AD66" s="907" t="s">
        <v>3508</v>
      </c>
    </row>
    <row r="67" spans="1:30" ht="20.100000000000001" customHeight="1">
      <c r="A67" s="909" t="s">
        <v>3538</v>
      </c>
      <c r="B67" s="906">
        <f>COUNTIFS(事故加停電時間!$B:$B,A67,事故加停電時間!$C:$C,"&gt;=" &amp;$AG$2,事故加停電時間!$C:$C,"&lt;=" &amp;$AH$2)</f>
        <v>0</v>
      </c>
      <c r="C67" s="906">
        <f>COUNTIFS(事故加停電時間!$B:$B,A67,事故加停電時間!$C:$C,"&gt;=" &amp;$AG$3,事故加停電時間!$C:$C,"&lt;=" &amp;$AH$3)</f>
        <v>0</v>
      </c>
      <c r="D67" s="909" t="s">
        <v>1044</v>
      </c>
      <c r="E67" s="906">
        <f>COUNTIFS(事故加停電時間!$B:$B,D67,事故加停電時間!$C:$C,"&gt;=" &amp;$AG$2,事故加停電時間!$C:$C,"&lt;=" &amp;$AH$2)</f>
        <v>0</v>
      </c>
      <c r="F67" s="906">
        <f>COUNTIFS(事故加停電時間!$B:$B,D67,事故加停電時間!$C:$C,"&gt;=" &amp;$AG$3,事故加停電時間!$C:$C,"&lt;=" &amp;$AH$3)</f>
        <v>0</v>
      </c>
      <c r="G67" s="909" t="s">
        <v>1247</v>
      </c>
      <c r="H67" s="906">
        <f>COUNTIFS(事故加停電時間!$B:$B,G67,事故加停電時間!$C:$C,"&gt;=" &amp;$AG$2,事故加停電時間!$C:$C,"&lt;=" &amp;$AH$2)</f>
        <v>0</v>
      </c>
      <c r="I67" s="906">
        <f>COUNTIFS(事故加停電時間!$B:$B,G67,事故加停電時間!$C:$C,"&gt;=" &amp;$AG$3,事故加停電時間!$C:$C,"&lt;=" &amp;$AH$3)</f>
        <v>0</v>
      </c>
      <c r="J67" s="909" t="s">
        <v>1399</v>
      </c>
      <c r="K67" s="906">
        <f>COUNTIFS(事故加停電時間!$B:$B,J67,事故加停電時間!$C:$C,"&gt;=" &amp;$AG$2,事故加停電時間!$C:$C,"&lt;=" &amp;$AH$2)</f>
        <v>0</v>
      </c>
      <c r="L67" s="906">
        <f>COUNTIFS(事故加停電時間!$B:$B,J67,事故加停電時間!$C:$C,"&gt;=" &amp;$AG$3,事故加停電時間!$C:$C,"&lt;=" &amp;$AH$3)</f>
        <v>0</v>
      </c>
      <c r="M67" s="909" t="s">
        <v>1454</v>
      </c>
      <c r="N67" s="906">
        <f>COUNTIFS(事故加停電時間!$B:$B,M67,事故加停電時間!$C:$C,"&gt;=" &amp;$AG$2,事故加停電時間!$C:$C,"&lt;=" &amp;$AH$2)</f>
        <v>0</v>
      </c>
      <c r="O67" s="906">
        <f>COUNTIFS(事故加停電時間!$B:$B,M67,事故加停電時間!$C:$C,"&gt;=" &amp;$AG$3,事故加停電時間!$C:$C,"&lt;=" &amp;$AH$3)</f>
        <v>0</v>
      </c>
      <c r="P67" s="909" t="s">
        <v>3539</v>
      </c>
      <c r="Q67" s="906">
        <f>COUNTIFS(事故加停電時間!$B:$B,P67,事故加停電時間!$C:$C,"&gt;=" &amp;$AG$2,事故加停電時間!$C:$C,"&lt;=" &amp;$AH$2)</f>
        <v>0</v>
      </c>
      <c r="R67" s="906">
        <f>COUNTIFS(事故加停電時間!$B:$B,P67,事故加停電時間!$C:$C,"&gt;=" &amp;$AG$3,事故加停電時間!$C:$C,"&lt;=" &amp;$AH$3)</f>
        <v>0</v>
      </c>
      <c r="S67" s="909" t="s">
        <v>3540</v>
      </c>
      <c r="T67" s="906">
        <f>COUNTIFS(事故加停電時間!$B:$B,S67,事故加停電時間!$C:$C,"&gt;=" &amp;$AG$2,事故加停電時間!$C:$C,"&lt;=" &amp;$AH$2)</f>
        <v>0</v>
      </c>
      <c r="U67" s="906">
        <f>COUNTIFS(事故加停電時間!$B:$B,S67,事故加停電時間!$C:$C,"&gt;=" &amp;$AG$3,事故加停電時間!$C:$C,"&lt;=" &amp;$AH$3)</f>
        <v>0</v>
      </c>
      <c r="V67" s="909" t="s">
        <v>3541</v>
      </c>
      <c r="W67" s="906">
        <f>COUNTIFS(事故加停電時間!$B:$B,V67,事故加停電時間!$C:$C,"&gt;=" &amp;$AG$2,事故加停電時間!$C:$C,"&lt;=" &amp;$AH$2)</f>
        <v>0</v>
      </c>
      <c r="X67" s="906">
        <f>COUNTIFS(事故加停電時間!$B:$B,V67,事故加停電時間!$C:$C,"&gt;=" &amp;$AG$3,事故加停電時間!$C:$C,"&lt;=" &amp;$AH$3)</f>
        <v>0</v>
      </c>
      <c r="Y67" s="909" t="s">
        <v>1465</v>
      </c>
      <c r="Z67" s="906">
        <f>COUNTIFS(事故加停電時間!$B:$B,Y67,事故加停電時間!$C:$C,"&gt;=" &amp;$AG$2,事故加停電時間!$C:$C,"&lt;=" &amp;$AH$2)</f>
        <v>0</v>
      </c>
      <c r="AA67" s="906">
        <f>COUNTIFS(事故加停電時間!$B:$B,Y67,事故加停電時間!$C:$C,"&gt;=" &amp;$AG$3,事故加停電時間!$C:$C,"&lt;=" &amp;$AH$3)</f>
        <v>0</v>
      </c>
      <c r="AB67" s="909" t="s">
        <v>3542</v>
      </c>
      <c r="AC67" s="906">
        <f>COUNTIFS(事故加停電時間!$B:$B,AB67,事故加停電時間!$C:$C,"&gt;=" &amp;$AG$2,事故加停電時間!$C:$C,"&lt;=" &amp;$AH$2)</f>
        <v>0</v>
      </c>
      <c r="AD67" s="906">
        <f>COUNTIFS(事故加停電時間!$B:$B,AB67,事故加停電時間!$C:$C,"&gt;=" &amp;$AG$3,事故加停電時間!$C:$C,"&lt;=" &amp;$AH$3)</f>
        <v>0</v>
      </c>
    </row>
    <row r="68" spans="1:30" ht="20.100000000000001" customHeight="1">
      <c r="A68" s="909" t="s">
        <v>1051</v>
      </c>
      <c r="B68" s="906">
        <f>COUNTIFS(事故加停電時間!$B:$B,A68,事故加停電時間!$C:$C,"&gt;=" &amp;$AG$2,事故加停電時間!$C:$C,"&lt;=" &amp;$AH$2)</f>
        <v>0</v>
      </c>
      <c r="C68" s="906">
        <f>COUNTIFS(事故加停電時間!$B:$B,A68,事故加停電時間!$C:$C,"&gt;=" &amp;$AG$3,事故加停電時間!$C:$C,"&lt;=" &amp;$AH$3)</f>
        <v>0</v>
      </c>
      <c r="D68" s="909" t="s">
        <v>798</v>
      </c>
      <c r="E68" s="906">
        <f>COUNTIFS(事故加停電時間!$B:$B,D68,事故加停電時間!$C:$C,"&gt;=" &amp;$AG$2,事故加停電時間!$C:$C,"&lt;=" &amp;$AH$2)</f>
        <v>0</v>
      </c>
      <c r="F68" s="906">
        <f>COUNTIFS(事故加停電時間!$B:$B,D68,事故加停電時間!$C:$C,"&gt;=" &amp;$AG$3,事故加停電時間!$C:$C,"&lt;=" &amp;$AH$3)</f>
        <v>0</v>
      </c>
      <c r="G68" s="909" t="s">
        <v>1249</v>
      </c>
      <c r="H68" s="906">
        <f>COUNTIFS(事故加停電時間!$B:$B,G68,事故加停電時間!$C:$C,"&gt;=" &amp;$AG$2,事故加停電時間!$C:$C,"&lt;=" &amp;$AH$2)</f>
        <v>0</v>
      </c>
      <c r="I68" s="906">
        <f>COUNTIFS(事故加停電時間!$B:$B,G68,事故加停電時間!$C:$C,"&gt;=" &amp;$AG$3,事故加停電時間!$C:$C,"&lt;=" &amp;$AH$3)</f>
        <v>0</v>
      </c>
      <c r="J68" s="909" t="s">
        <v>84</v>
      </c>
      <c r="K68" s="906">
        <f>COUNTIFS(事故加停電時間!$B:$B,J68,事故加停電時間!$C:$C,"&gt;=" &amp;$AG$2,事故加停電時間!$C:$C,"&lt;=" &amp;$AH$2)</f>
        <v>0</v>
      </c>
      <c r="L68" s="906">
        <f>COUNTIFS(事故加停電時間!$B:$B,J68,事故加停電時間!$C:$C,"&gt;=" &amp;$AG$3,事故加停電時間!$C:$C,"&lt;=" &amp;$AH$3)</f>
        <v>0</v>
      </c>
      <c r="M68" s="909" t="s">
        <v>1455</v>
      </c>
      <c r="N68" s="906">
        <f>COUNTIFS(事故加停電時間!$B:$B,M68,事故加停電時間!$C:$C,"&gt;=" &amp;$AG$2,事故加停電時間!$C:$C,"&lt;=" &amp;$AH$2)</f>
        <v>0</v>
      </c>
      <c r="O68" s="906">
        <f>COUNTIFS(事故加停電時間!$B:$B,M68,事故加停電時間!$C:$C,"&gt;=" &amp;$AG$3,事故加停電時間!$C:$C,"&lt;=" &amp;$AH$3)</f>
        <v>0</v>
      </c>
      <c r="P68" s="909" t="s">
        <v>400</v>
      </c>
      <c r="Q68" s="906">
        <f>COUNTIFS(事故加停電時間!$B:$B,P68,事故加停電時間!$C:$C,"&gt;=" &amp;$AG$2,事故加停電時間!$C:$C,"&lt;=" &amp;$AH$2)</f>
        <v>0</v>
      </c>
      <c r="R68" s="906">
        <f>COUNTIFS(事故加停電時間!$B:$B,P68,事故加停電時間!$C:$C,"&gt;=" &amp;$AG$3,事故加停電時間!$C:$C,"&lt;=" &amp;$AH$3)</f>
        <v>1</v>
      </c>
      <c r="S68" s="909" t="s">
        <v>1451</v>
      </c>
      <c r="T68" s="906">
        <f>COUNTIFS(事故加停電時間!$B:$B,S68,事故加停電時間!$C:$C,"&gt;=" &amp;$AG$2,事故加停電時間!$C:$C,"&lt;=" &amp;$AH$2)</f>
        <v>0</v>
      </c>
      <c r="U68" s="906">
        <f>COUNTIFS(事故加停電時間!$B:$B,S68,事故加停電時間!$C:$C,"&gt;=" &amp;$AG$3,事故加停電時間!$C:$C,"&lt;=" &amp;$AH$3)</f>
        <v>0</v>
      </c>
      <c r="V68" s="911" t="s">
        <v>1286</v>
      </c>
      <c r="W68" s="906">
        <f>COUNTIFS(事故加停電時間!$B:$B,V68,事故加停電時間!$C:$C,"&gt;=" &amp;$AG$2,事故加停電時間!$C:$C,"&lt;=" &amp;$AH$2)</f>
        <v>0</v>
      </c>
      <c r="X68" s="906">
        <f>COUNTIFS(事故加停電時間!$B:$B,V68,事故加停電時間!$C:$C,"&gt;=" &amp;$AG$3,事故加停電時間!$C:$C,"&lt;=" &amp;$AH$3)</f>
        <v>1</v>
      </c>
      <c r="Y68" s="909" t="s">
        <v>1466</v>
      </c>
      <c r="Z68" s="906">
        <f>COUNTIFS(事故加停電時間!$B:$B,Y68,事故加停電時間!$C:$C,"&gt;=" &amp;$AG$2,事故加停電時間!$C:$C,"&lt;=" &amp;$AH$2)</f>
        <v>0</v>
      </c>
      <c r="AA68" s="906">
        <f>COUNTIFS(事故加停電時間!$B:$B,Y68,事故加停電時間!$C:$C,"&gt;=" &amp;$AG$3,事故加停電時間!$C:$C,"&lt;=" &amp;$AH$3)</f>
        <v>0</v>
      </c>
      <c r="AB68" s="909" t="s">
        <v>954</v>
      </c>
      <c r="AC68" s="906">
        <f>COUNTIFS(事故加停電時間!$B:$B,AB68,事故加停電時間!$C:$C,"&gt;=" &amp;$AG$2,事故加停電時間!$C:$C,"&lt;=" &amp;$AH$2)</f>
        <v>0</v>
      </c>
      <c r="AD68" s="906">
        <f>COUNTIFS(事故加停電時間!$B:$B,AB68,事故加停電時間!$C:$C,"&gt;=" &amp;$AG$3,事故加停電時間!$C:$C,"&lt;=" &amp;$AH$3)</f>
        <v>0</v>
      </c>
    </row>
    <row r="69" spans="1:30" ht="20.100000000000001" customHeight="1">
      <c r="A69" s="909" t="s">
        <v>1052</v>
      </c>
      <c r="B69" s="906">
        <f>COUNTIFS(事故加停電時間!$B:$B,A69,事故加停電時間!$C:$C,"&gt;=" &amp;$AG$2,事故加停電時間!$C:$C,"&lt;=" &amp;$AH$2)</f>
        <v>0</v>
      </c>
      <c r="C69" s="906">
        <f>COUNTIFS(事故加停電時間!$B:$B,A69,事故加停電時間!$C:$C,"&gt;=" &amp;$AG$3,事故加停電時間!$C:$C,"&lt;=" &amp;$AH$3)</f>
        <v>0</v>
      </c>
      <c r="D69" s="909" t="s">
        <v>287</v>
      </c>
      <c r="E69" s="906">
        <f>COUNTIFS(事故加停電時間!$B:$B,D69,事故加停電時間!$C:$C,"&gt;=" &amp;$AG$2,事故加停電時間!$C:$C,"&lt;=" &amp;$AH$2)</f>
        <v>0</v>
      </c>
      <c r="F69" s="906">
        <f>COUNTIFS(事故加停電時間!$B:$B,D69,事故加停電時間!$C:$C,"&gt;=" &amp;$AG$3,事故加停電時間!$C:$C,"&lt;=" &amp;$AH$3)</f>
        <v>0</v>
      </c>
      <c r="G69" s="911" t="s">
        <v>1251</v>
      </c>
      <c r="H69" s="906">
        <f>COUNTIFS(事故加停電時間!$B:$B,G69,事故加停電時間!$C:$C,"&gt;=" &amp;$AG$2,事故加停電時間!$C:$C,"&lt;=" &amp;$AH$2)</f>
        <v>0</v>
      </c>
      <c r="I69" s="906">
        <f>COUNTIFS(事故加停電時間!$B:$B,G69,事故加停電時間!$C:$C,"&gt;=" &amp;$AG$3,事故加停電時間!$C:$C,"&lt;=" &amp;$AH$3)</f>
        <v>0</v>
      </c>
      <c r="J69" s="909" t="s">
        <v>1159</v>
      </c>
      <c r="K69" s="906">
        <f>COUNTIFS(事故加停電時間!$B:$B,J69,事故加停電時間!$C:$C,"&gt;=" &amp;$AG$2,事故加停電時間!$C:$C,"&lt;=" &amp;$AH$2)</f>
        <v>0</v>
      </c>
      <c r="L69" s="906">
        <f>COUNTIFS(事故加停電時間!$B:$B,J69,事故加停電時間!$C:$C,"&gt;=" &amp;$AG$3,事故加停電時間!$C:$C,"&lt;=" &amp;$AH$3)</f>
        <v>0</v>
      </c>
      <c r="M69" s="911" t="s">
        <v>1456</v>
      </c>
      <c r="N69" s="906">
        <f>COUNTIFS(事故加停電時間!$B:$B,M69,事故加停電時間!$C:$C,"&gt;=" &amp;$AG$2,事故加停電時間!$C:$C,"&lt;=" &amp;$AH$2)</f>
        <v>0</v>
      </c>
      <c r="O69" s="906">
        <f>COUNTIFS(事故加停電時間!$B:$B,M69,事故加停電時間!$C:$C,"&gt;=" &amp;$AG$3,事故加停電時間!$C:$C,"&lt;=" &amp;$AH$3)</f>
        <v>0</v>
      </c>
      <c r="P69" s="909" t="s">
        <v>401</v>
      </c>
      <c r="Q69" s="906">
        <f>COUNTIFS(事故加停電時間!$B:$B,P69,事故加停電時間!$C:$C,"&gt;=" &amp;$AG$2,事故加停電時間!$C:$C,"&lt;=" &amp;$AH$2)</f>
        <v>0</v>
      </c>
      <c r="R69" s="906">
        <f>COUNTIFS(事故加停電時間!$B:$B,P69,事故加停電時間!$C:$C,"&gt;=" &amp;$AG$3,事故加停電時間!$C:$C,"&lt;=" &amp;$AH$3)</f>
        <v>1</v>
      </c>
      <c r="S69" s="909" t="s">
        <v>1452</v>
      </c>
      <c r="T69" s="906">
        <f>COUNTIFS(事故加停電時間!$B:$B,S69,事故加停電時間!$C:$C,"&gt;=" &amp;$AG$2,事故加停電時間!$C:$C,"&lt;=" &amp;$AH$2)</f>
        <v>0</v>
      </c>
      <c r="U69" s="906">
        <f>COUNTIFS(事故加停電時間!$B:$B,S69,事故加停電時間!$C:$C,"&gt;=" &amp;$AG$3,事故加停電時間!$C:$C,"&lt;=" &amp;$AH$3)</f>
        <v>0</v>
      </c>
      <c r="V69" s="911" t="s">
        <v>894</v>
      </c>
      <c r="W69" s="906">
        <f>COUNTIFS(事故加停電時間!$B:$B,V69,事故加停電時間!$C:$C,"&gt;=" &amp;$AG$2,事故加停電時間!$C:$C,"&lt;=" &amp;$AH$2)</f>
        <v>0</v>
      </c>
      <c r="X69" s="906">
        <f>COUNTIFS(事故加停電時間!$B:$B,V69,事故加停電時間!$C:$C,"&gt;=" &amp;$AG$3,事故加停電時間!$C:$C,"&lt;=" &amp;$AH$3)</f>
        <v>0</v>
      </c>
      <c r="Y69" s="909" t="s">
        <v>1467</v>
      </c>
      <c r="Z69" s="906">
        <f>COUNTIFS(事故加停電時間!$B:$B,Y69,事故加停電時間!$C:$C,"&gt;=" &amp;$AG$2,事故加停電時間!$C:$C,"&lt;=" &amp;$AH$2)</f>
        <v>0</v>
      </c>
      <c r="AA69" s="906">
        <f>COUNTIFS(事故加停電時間!$B:$B,Y69,事故加停電時間!$C:$C,"&gt;=" &amp;$AG$3,事故加停電時間!$C:$C,"&lt;=" &amp;$AH$3)</f>
        <v>0</v>
      </c>
      <c r="AB69" s="911" t="s">
        <v>955</v>
      </c>
      <c r="AC69" s="906">
        <f>COUNTIFS(事故加停電時間!$B:$B,AB69,事故加停電時間!$C:$C,"&gt;=" &amp;$AG$2,事故加停電時間!$C:$C,"&lt;=" &amp;$AH$2)</f>
        <v>0</v>
      </c>
      <c r="AD69" s="906">
        <f>COUNTIFS(事故加停電時間!$B:$B,AB69,事故加停電時間!$C:$C,"&gt;=" &amp;$AG$3,事故加停電時間!$C:$C,"&lt;=" &amp;$AH$3)</f>
        <v>1</v>
      </c>
    </row>
    <row r="70" spans="1:30" ht="20.100000000000001" customHeight="1">
      <c r="A70" s="909" t="s">
        <v>1053</v>
      </c>
      <c r="B70" s="906">
        <f>COUNTIFS(事故加停電時間!$B:$B,A70,事故加停電時間!$C:$C,"&gt;=" &amp;$AG$2,事故加停電時間!$C:$C,"&lt;=" &amp;$AH$2)</f>
        <v>0</v>
      </c>
      <c r="C70" s="906">
        <f>COUNTIFS(事故加停電時間!$B:$B,A70,事故加停電時間!$C:$C,"&gt;=" &amp;$AG$3,事故加停電時間!$C:$C,"&lt;=" &amp;$AH$3)</f>
        <v>0</v>
      </c>
      <c r="D70" s="909" t="s">
        <v>598</v>
      </c>
      <c r="E70" s="906">
        <f>COUNTIFS(事故加停電時間!$B:$B,D70,事故加停電時間!$C:$C,"&gt;=" &amp;$AG$2,事故加停電時間!$C:$C,"&lt;=" &amp;$AH$2)</f>
        <v>0</v>
      </c>
      <c r="F70" s="906">
        <f>COUNTIFS(事故加停電時間!$B:$B,D70,事故加停電時間!$C:$C,"&gt;=" &amp;$AG$3,事故加停電時間!$C:$C,"&lt;=" &amp;$AH$3)</f>
        <v>0</v>
      </c>
      <c r="G70" s="909" t="s">
        <v>704</v>
      </c>
      <c r="H70" s="906">
        <f>COUNTIFS(事故加停電時間!$B:$B,G70,事故加停電時間!$C:$C,"&gt;=" &amp;$AG$2,事故加停電時間!$C:$C,"&lt;=" &amp;$AH$2)</f>
        <v>0</v>
      </c>
      <c r="I70" s="906">
        <f>COUNTIFS(事故加停電時間!$B:$B,G70,事故加停電時間!$C:$C,"&gt;=" &amp;$AG$3,事故加停電時間!$C:$C,"&lt;=" &amp;$AH$3)</f>
        <v>0</v>
      </c>
      <c r="J70" s="909" t="s">
        <v>1161</v>
      </c>
      <c r="K70" s="906">
        <f>COUNTIFS(事故加停電時間!$B:$B,J70,事故加停電時間!$C:$C,"&gt;=" &amp;$AG$2,事故加停電時間!$C:$C,"&lt;=" &amp;$AH$2)</f>
        <v>0</v>
      </c>
      <c r="L70" s="906">
        <f>COUNTIFS(事故加停電時間!$B:$B,J70,事故加停電時間!$C:$C,"&gt;=" &amp;$AG$3,事故加停電時間!$C:$C,"&lt;=" &amp;$AH$3)</f>
        <v>0</v>
      </c>
      <c r="M70" s="909" t="s">
        <v>1458</v>
      </c>
      <c r="N70" s="906">
        <f>COUNTIFS(事故加停電時間!$B:$B,M70,事故加停電時間!$C:$C,"&gt;=" &amp;$AG$2,事故加停電時間!$C:$C,"&lt;=" &amp;$AH$2)</f>
        <v>1</v>
      </c>
      <c r="O70" s="906">
        <f>COUNTIFS(事故加停電時間!$B:$B,M70,事故加停電時間!$C:$C,"&gt;=" &amp;$AG$3,事故加停電時間!$C:$C,"&lt;=" &amp;$AH$3)</f>
        <v>3</v>
      </c>
      <c r="P70" s="909" t="s">
        <v>402</v>
      </c>
      <c r="Q70" s="906">
        <f>COUNTIFS(事故加停電時間!$B:$B,P70,事故加停電時間!$C:$C,"&gt;=" &amp;$AG$2,事故加停電時間!$C:$C,"&lt;=" &amp;$AH$2)</f>
        <v>0</v>
      </c>
      <c r="R70" s="906">
        <f>COUNTIFS(事故加停電時間!$B:$B,P70,事故加停電時間!$C:$C,"&gt;=" &amp;$AG$3,事故加停電時間!$C:$C,"&lt;=" &amp;$AH$3)</f>
        <v>0</v>
      </c>
      <c r="S70" s="909" t="s">
        <v>914</v>
      </c>
      <c r="T70" s="906">
        <f>COUNTIFS(事故加停電時間!$B:$B,S70,事故加停電時間!$C:$C,"&gt;=" &amp;$AG$2,事故加停電時間!$C:$C,"&lt;=" &amp;$AH$2)</f>
        <v>0</v>
      </c>
      <c r="U70" s="906">
        <f>COUNTIFS(事故加停電時間!$B:$B,S70,事故加停電時間!$C:$C,"&gt;=" &amp;$AG$3,事故加停電時間!$C:$C,"&lt;=" &amp;$AH$3)</f>
        <v>0</v>
      </c>
      <c r="V70" s="909" t="s">
        <v>895</v>
      </c>
      <c r="W70" s="906">
        <f>COUNTIFS(事故加停電時間!$B:$B,V70,事故加停電時間!$C:$C,"&gt;=" &amp;$AG$2,事故加停電時間!$C:$C,"&lt;=" &amp;$AH$2)</f>
        <v>0</v>
      </c>
      <c r="X70" s="906">
        <f>COUNTIFS(事故加停電時間!$B:$B,V70,事故加停電時間!$C:$C,"&gt;=" &amp;$AG$3,事故加停電時間!$C:$C,"&lt;=" &amp;$AH$3)</f>
        <v>0</v>
      </c>
      <c r="Y70" s="909" t="s">
        <v>1468</v>
      </c>
      <c r="Z70" s="906">
        <f>COUNTIFS(事故加停電時間!$B:$B,Y70,事故加停電時間!$C:$C,"&gt;=" &amp;$AG$2,事故加停電時間!$C:$C,"&lt;=" &amp;$AH$2)</f>
        <v>0</v>
      </c>
      <c r="AA70" s="906">
        <f>COUNTIFS(事故加停電時間!$B:$B,Y70,事故加停電時間!$C:$C,"&gt;=" &amp;$AG$3,事故加停電時間!$C:$C,"&lt;=" &amp;$AH$3)</f>
        <v>0</v>
      </c>
      <c r="AB70" s="909" t="s">
        <v>956</v>
      </c>
      <c r="AC70" s="906">
        <f>COUNTIFS(事故加停電時間!$B:$B,AB70,事故加停電時間!$C:$C,"&gt;=" &amp;$AG$2,事故加停電時間!$C:$C,"&lt;=" &amp;$AH$2)</f>
        <v>0</v>
      </c>
      <c r="AD70" s="906">
        <f>COUNTIFS(事故加停電時間!$B:$B,AB70,事故加停電時間!$C:$C,"&gt;=" &amp;$AG$3,事故加停電時間!$C:$C,"&lt;=" &amp;$AH$3)</f>
        <v>0</v>
      </c>
    </row>
    <row r="71" spans="1:30" ht="20.100000000000001" customHeight="1">
      <c r="A71" s="909" t="s">
        <v>1054</v>
      </c>
      <c r="B71" s="906">
        <f>COUNTIFS(事故加停電時間!$B:$B,A71,事故加停電時間!$C:$C,"&gt;=" &amp;$AG$2,事故加停電時間!$C:$C,"&lt;=" &amp;$AH$2)</f>
        <v>0</v>
      </c>
      <c r="C71" s="906">
        <f>COUNTIFS(事故加停電時間!$B:$B,A71,事故加停電時間!$C:$C,"&gt;=" &amp;$AG$3,事故加停電時間!$C:$C,"&lt;=" &amp;$AH$3)</f>
        <v>1</v>
      </c>
      <c r="D71" s="909" t="s">
        <v>54</v>
      </c>
      <c r="E71" s="906">
        <f>COUNTIFS(事故加停電時間!$B:$B,D71,事故加停電時間!$C:$C,"&gt;=" &amp;$AG$2,事故加停電時間!$C:$C,"&lt;=" &amp;$AH$2)</f>
        <v>0</v>
      </c>
      <c r="F71" s="906">
        <f>COUNTIFS(事故加停電時間!$B:$B,D71,事故加停電時間!$C:$C,"&gt;=" &amp;$AG$3,事故加停電時間!$C:$C,"&lt;=" &amp;$AH$3)</f>
        <v>0</v>
      </c>
      <c r="G71" s="909" t="s">
        <v>623</v>
      </c>
      <c r="H71" s="906">
        <f>COUNTIFS(事故加停電時間!$B:$B,G71,事故加停電時間!$C:$C,"&gt;=" &amp;$AG$2,事故加停電時間!$C:$C,"&lt;=" &amp;$AH$2)</f>
        <v>0</v>
      </c>
      <c r="I71" s="906">
        <f>COUNTIFS(事故加停電時間!$B:$B,G71,事故加停電時間!$C:$C,"&gt;=" &amp;$AG$3,事故加停電時間!$C:$C,"&lt;=" &amp;$AH$3)</f>
        <v>0</v>
      </c>
      <c r="J71" s="909" t="s">
        <v>1163</v>
      </c>
      <c r="K71" s="906">
        <f>COUNTIFS(事故加停電時間!$B:$B,J71,事故加停電時間!$C:$C,"&gt;=" &amp;$AG$2,事故加停電時間!$C:$C,"&lt;=" &amp;$AH$2)</f>
        <v>0</v>
      </c>
      <c r="L71" s="906">
        <f>COUNTIFS(事故加停電時間!$B:$B,J71,事故加停電時間!$C:$C,"&gt;=" &amp;$AG$3,事故加停電時間!$C:$C,"&lt;=" &amp;$AH$3)</f>
        <v>0</v>
      </c>
      <c r="M71" s="909" t="s">
        <v>1460</v>
      </c>
      <c r="N71" s="906">
        <f>COUNTIFS(事故加停電時間!$B:$B,M71,事故加停電時間!$C:$C,"&gt;=" &amp;$AG$2,事故加停電時間!$C:$C,"&lt;=" &amp;$AH$2)</f>
        <v>0</v>
      </c>
      <c r="O71" s="906">
        <f>COUNTIFS(事故加停電時間!$B:$B,M71,事故加停電時間!$C:$C,"&gt;=" &amp;$AG$3,事故加停電時間!$C:$C,"&lt;=" &amp;$AH$3)</f>
        <v>0</v>
      </c>
      <c r="P71" s="909" t="s">
        <v>1449</v>
      </c>
      <c r="Q71" s="906">
        <f>COUNTIFS(事故加停電時間!$B:$B,P71,事故加停電時間!$C:$C,"&gt;=" &amp;$AG$2,事故加停電時間!$C:$C,"&lt;=" &amp;$AH$2)</f>
        <v>0</v>
      </c>
      <c r="R71" s="906">
        <f>COUNTIFS(事故加停電時間!$B:$B,P71,事故加停電時間!$C:$C,"&gt;=" &amp;$AG$3,事故加停電時間!$C:$C,"&lt;=" &amp;$AH$3)</f>
        <v>0</v>
      </c>
      <c r="S71" s="909" t="s">
        <v>915</v>
      </c>
      <c r="T71" s="906">
        <f>COUNTIFS(事故加停電時間!$B:$B,S71,事故加停電時間!$C:$C,"&gt;=" &amp;$AG$2,事故加停電時間!$C:$C,"&lt;=" &amp;$AH$2)</f>
        <v>0</v>
      </c>
      <c r="U71" s="906">
        <f>COUNTIFS(事故加停電時間!$B:$B,S71,事故加停電時間!$C:$C,"&gt;=" &amp;$AG$3,事故加停電時間!$C:$C,"&lt;=" &amp;$AH$3)</f>
        <v>0</v>
      </c>
      <c r="V71" s="909" t="s">
        <v>1553</v>
      </c>
      <c r="W71" s="906">
        <f>COUNTIFS(事故加停電時間!$B:$B,V71,事故加停電時間!$C:$C,"&gt;=" &amp;$AG$2,事故加停電時間!$C:$C,"&lt;=" &amp;$AH$2)</f>
        <v>0</v>
      </c>
      <c r="X71" s="906">
        <f>COUNTIFS(事故加停電時間!$B:$B,V71,事故加停電時間!$C:$C,"&gt;=" &amp;$AG$3,事故加停電時間!$C:$C,"&lt;=" &amp;$AH$3)</f>
        <v>1</v>
      </c>
      <c r="Y71" s="909" t="s">
        <v>1469</v>
      </c>
      <c r="Z71" s="906">
        <f>COUNTIFS(事故加停電時間!$B:$B,Y71,事故加停電時間!$C:$C,"&gt;=" &amp;$AG$2,事故加停電時間!$C:$C,"&lt;=" &amp;$AH$2)</f>
        <v>0</v>
      </c>
      <c r="AA71" s="906">
        <f>COUNTIFS(事故加停電時間!$B:$B,Y71,事故加停電時間!$C:$C,"&gt;=" &amp;$AG$3,事故加停電時間!$C:$C,"&lt;=" &amp;$AH$3)</f>
        <v>0</v>
      </c>
      <c r="AB71" s="909" t="s">
        <v>490</v>
      </c>
      <c r="AC71" s="906">
        <f>COUNTIFS(事故加停電時間!$B:$B,AB71,事故加停電時間!$C:$C,"&gt;=" &amp;$AG$2,事故加停電時間!$C:$C,"&lt;=" &amp;$AH$2)</f>
        <v>0</v>
      </c>
      <c r="AD71" s="906">
        <f>COUNTIFS(事故加停電時間!$B:$B,AB71,事故加停電時間!$C:$C,"&gt;=" &amp;$AG$3,事故加停電時間!$C:$C,"&lt;=" &amp;$AH$3)</f>
        <v>0</v>
      </c>
    </row>
    <row r="72" spans="1:30" ht="20.100000000000001" customHeight="1">
      <c r="A72" s="909" t="s">
        <v>1055</v>
      </c>
      <c r="B72" s="906">
        <f>COUNTIFS(事故加停電時間!$B:$B,A72,事故加停電時間!$C:$C,"&gt;=" &amp;$AG$2,事故加停電時間!$C:$C,"&lt;=" &amp;$AH$2)</f>
        <v>0</v>
      </c>
      <c r="C72" s="906">
        <f>COUNTIFS(事故加停電時間!$B:$B,A72,事故加停電時間!$C:$C,"&gt;=" &amp;$AG$3,事故加停電時間!$C:$C,"&lt;=" &amp;$AH$3)</f>
        <v>0</v>
      </c>
      <c r="D72" s="909" t="s">
        <v>3315</v>
      </c>
      <c r="E72" s="906">
        <f>COUNTIFS(事故加停電時間!$B:$B,D72,事故加停電時間!$C:$C,"&gt;=" &amp;$AG$2,事故加停電時間!$C:$C,"&lt;=" &amp;$AH$2)</f>
        <v>0</v>
      </c>
      <c r="F72" s="906">
        <f>COUNTIFS(事故加停電時間!$B:$B,D72,事故加停電時間!$C:$C,"&gt;=" &amp;$AG$3,事故加停電時間!$C:$C,"&lt;=" &amp;$AH$3)</f>
        <v>0</v>
      </c>
      <c r="G72" s="909" t="s">
        <v>625</v>
      </c>
      <c r="H72" s="906">
        <f>COUNTIFS(事故加停電時間!$B:$B,G72,事故加停電時間!$C:$C,"&gt;=" &amp;$AG$2,事故加停電時間!$C:$C,"&lt;=" &amp;$AH$2)</f>
        <v>0</v>
      </c>
      <c r="I72" s="906">
        <f>COUNTIFS(事故加停電時間!$B:$B,G72,事故加停電時間!$C:$C,"&gt;=" &amp;$AG$3,事故加停電時間!$C:$C,"&lt;=" &amp;$AH$3)</f>
        <v>0</v>
      </c>
      <c r="J72" s="909" t="s">
        <v>1165</v>
      </c>
      <c r="K72" s="906">
        <f>COUNTIFS(事故加停電時間!$B:$B,J72,事故加停電時間!$C:$C,"&gt;=" &amp;$AG$2,事故加停電時間!$C:$C,"&lt;=" &amp;$AH$2)</f>
        <v>0</v>
      </c>
      <c r="L72" s="906">
        <f>COUNTIFS(事故加停電時間!$B:$B,J72,事故加停電時間!$C:$C,"&gt;=" &amp;$AG$3,事故加停電時間!$C:$C,"&lt;=" &amp;$AH$3)</f>
        <v>0</v>
      </c>
      <c r="M72" s="909" t="s">
        <v>1462</v>
      </c>
      <c r="N72" s="906">
        <f>COUNTIFS(事故加停電時間!$B:$B,M72,事故加停電時間!$C:$C,"&gt;=" &amp;$AG$2,事故加停電時間!$C:$C,"&lt;=" &amp;$AH$2)</f>
        <v>0</v>
      </c>
      <c r="O72" s="906">
        <f>COUNTIFS(事故加停電時間!$B:$B,M72,事故加停電時間!$C:$C,"&gt;=" &amp;$AG$3,事故加停電時間!$C:$C,"&lt;=" &amp;$AH$3)</f>
        <v>0</v>
      </c>
      <c r="P72" s="909" t="s">
        <v>1450</v>
      </c>
      <c r="Q72" s="906">
        <f>COUNTIFS(事故加停電時間!$B:$B,P72,事故加停電時間!$C:$C,"&gt;=" &amp;$AG$2,事故加停電時間!$C:$C,"&lt;=" &amp;$AH$2)</f>
        <v>0</v>
      </c>
      <c r="R72" s="906">
        <f>COUNTIFS(事故加停電時間!$B:$B,P72,事故加停電時間!$C:$C,"&gt;=" &amp;$AG$3,事故加停電時間!$C:$C,"&lt;=" &amp;$AH$3)</f>
        <v>0</v>
      </c>
      <c r="S72" s="909" t="s">
        <v>554</v>
      </c>
      <c r="T72" s="906">
        <f>COUNTIFS(事故加停電時間!$B:$B,S72,事故加停電時間!$C:$C,"&gt;=" &amp;$AG$2,事故加停電時間!$C:$C,"&lt;=" &amp;$AH$2)</f>
        <v>0</v>
      </c>
      <c r="U72" s="906">
        <f>COUNTIFS(事故加停電時間!$B:$B,S72,事故加停電時間!$C:$C,"&gt;=" &amp;$AG$3,事故加停電時間!$C:$C,"&lt;=" &amp;$AH$3)</f>
        <v>0</v>
      </c>
      <c r="V72" s="909" t="s">
        <v>3543</v>
      </c>
      <c r="W72" s="906">
        <f>COUNTIFS(事故加停電時間!$B:$B,V72,事故加停電時間!$C:$C,"&gt;=" &amp;$AG$2,事故加停電時間!$C:$C,"&lt;=" &amp;$AH$2)</f>
        <v>0</v>
      </c>
      <c r="X72" s="906">
        <f>COUNTIFS(事故加停電時間!$B:$B,V72,事故加停電時間!$C:$C,"&gt;=" &amp;$AG$3,事故加停電時間!$C:$C,"&lt;=" &amp;$AH$3)</f>
        <v>0</v>
      </c>
      <c r="Y72" s="909" t="s">
        <v>1470</v>
      </c>
      <c r="Z72" s="906">
        <f>COUNTIFS(事故加停電時間!$B:$B,Y72,事故加停電時間!$C:$C,"&gt;=" &amp;$AG$2,事故加停電時間!$C:$C,"&lt;=" &amp;$AH$2)</f>
        <v>0</v>
      </c>
      <c r="AA72" s="906">
        <f>COUNTIFS(事故加停電時間!$B:$B,Y72,事故加停電時間!$C:$C,"&gt;=" &amp;$AG$3,事故加停電時間!$C:$C,"&lt;=" &amp;$AH$3)</f>
        <v>0</v>
      </c>
      <c r="AB72" s="909" t="s">
        <v>491</v>
      </c>
      <c r="AC72" s="906">
        <f>COUNTIFS(事故加停電時間!$B:$B,AB72,事故加停電時間!$C:$C,"&gt;=" &amp;$AG$2,事故加停電時間!$C:$C,"&lt;=" &amp;$AH$2)</f>
        <v>0</v>
      </c>
      <c r="AD72" s="906">
        <f>COUNTIFS(事故加停電時間!$B:$B,AB72,事故加停電時間!$C:$C,"&gt;=" &amp;$AG$3,事故加停電時間!$C:$C,"&lt;=" &amp;$AH$3)</f>
        <v>0</v>
      </c>
    </row>
    <row r="73" spans="1:30" ht="20.100000000000001" customHeight="1">
      <c r="A73" s="909" t="s">
        <v>1056</v>
      </c>
      <c r="B73" s="906">
        <f>COUNTIFS(事故加停電時間!$B:$B,A73,事故加停電時間!$C:$C,"&gt;=" &amp;$AG$2,事故加停電時間!$C:$C,"&lt;=" &amp;$AH$2)</f>
        <v>0</v>
      </c>
      <c r="C73" s="906">
        <f>COUNTIFS(事故加停電時間!$B:$B,A73,事故加停電時間!$C:$C,"&gt;=" &amp;$AG$3,事故加停電時間!$C:$C,"&lt;=" &amp;$AH$3)</f>
        <v>0</v>
      </c>
      <c r="D73" s="909" t="s">
        <v>3544</v>
      </c>
      <c r="E73" s="906">
        <f>COUNTIFS(事故加停電時間!$B:$B,D73,事故加停電時間!$C:$C,"&gt;=" &amp;$AG$2,事故加停電時間!$C:$C,"&lt;=" &amp;$AH$2)</f>
        <v>0</v>
      </c>
      <c r="F73" s="906">
        <f>COUNTIFS(事故加停電時間!$B:$B,D73,事故加停電時間!$C:$C,"&gt;=" &amp;$AG$3,事故加停電時間!$C:$C,"&lt;=" &amp;$AH$3)</f>
        <v>0</v>
      </c>
      <c r="G73" s="909" t="s">
        <v>627</v>
      </c>
      <c r="H73" s="906">
        <f>COUNTIFS(事故加停電時間!$B:$B,G73,事故加停電時間!$C:$C,"&gt;=" &amp;$AG$2,事故加停電時間!$C:$C,"&lt;=" &amp;$AH$2)</f>
        <v>0</v>
      </c>
      <c r="I73" s="906">
        <f>COUNTIFS(事故加停電時間!$B:$B,G73,事故加停電時間!$C:$C,"&gt;=" &amp;$AG$3,事故加停電時間!$C:$C,"&lt;=" &amp;$AH$3)</f>
        <v>0</v>
      </c>
      <c r="J73" s="909" t="s">
        <v>1166</v>
      </c>
      <c r="K73" s="906">
        <f>COUNTIFS(事故加停電時間!$B:$B,J73,事故加停電時間!$C:$C,"&gt;=" &amp;$AG$2,事故加停電時間!$C:$C,"&lt;=" &amp;$AH$2)</f>
        <v>0</v>
      </c>
      <c r="L73" s="906">
        <f>COUNTIFS(事故加停電時間!$B:$B,J73,事故加停電時間!$C:$C,"&gt;=" &amp;$AG$3,事故加停電時間!$C:$C,"&lt;=" &amp;$AH$3)</f>
        <v>0</v>
      </c>
      <c r="M73" s="909" t="s">
        <v>1178</v>
      </c>
      <c r="N73" s="906">
        <f>COUNTIFS(事故加停電時間!$B:$B,M73,事故加停電時間!$C:$C,"&gt;=" &amp;$AG$2,事故加停電時間!$C:$C,"&lt;=" &amp;$AH$2)</f>
        <v>0</v>
      </c>
      <c r="O73" s="906">
        <f>COUNTIFS(事故加停電時間!$B:$B,M73,事故加停電時間!$C:$C,"&gt;=" &amp;$AG$3,事故加停電時間!$C:$C,"&lt;=" &amp;$AH$3)</f>
        <v>0</v>
      </c>
      <c r="P73" s="909" t="s">
        <v>3545</v>
      </c>
      <c r="Q73" s="906">
        <f>COUNTIFS(事故加停電時間!$B:$B,P73,事故加停電時間!$C:$C,"&gt;=" &amp;$AG$2,事故加停電時間!$C:$C,"&lt;=" &amp;$AH$2)</f>
        <v>0</v>
      </c>
      <c r="R73" s="906">
        <f>COUNTIFS(事故加停電時間!$B:$B,P73,事故加停電時間!$C:$C,"&gt;=" &amp;$AG$3,事故加停電時間!$C:$C,"&lt;=" &amp;$AH$3)</f>
        <v>0</v>
      </c>
      <c r="S73" s="909" t="s">
        <v>1371</v>
      </c>
      <c r="T73" s="906">
        <f>COUNTIFS(事故加停電時間!$B:$B,S73,事故加停電時間!$C:$C,"&gt;=" &amp;$AG$2,事故加停電時間!$C:$C,"&lt;=" &amp;$AH$2)</f>
        <v>0</v>
      </c>
      <c r="U73" s="906">
        <f>COUNTIFS(事故加停電時間!$B:$B,S73,事故加停電時間!$C:$C,"&gt;=" &amp;$AG$3,事故加停電時間!$C:$C,"&lt;=" &amp;$AH$3)</f>
        <v>0</v>
      </c>
      <c r="V73" s="909" t="s">
        <v>1223</v>
      </c>
      <c r="W73" s="906">
        <f>COUNTIFS(事故加停電時間!$B:$B,V73,事故加停電時間!$C:$C,"&gt;=" &amp;$AG$2,事故加停電時間!$C:$C,"&lt;=" &amp;$AH$2)</f>
        <v>1</v>
      </c>
      <c r="X73" s="906">
        <f>COUNTIFS(事故加停電時間!$B:$B,V73,事故加停電時間!$C:$C,"&gt;=" &amp;$AG$3,事故加停電時間!$C:$C,"&lt;=" &amp;$AH$3)</f>
        <v>1</v>
      </c>
      <c r="Y73" s="909" t="s">
        <v>1471</v>
      </c>
      <c r="Z73" s="906">
        <f>COUNTIFS(事故加停電時間!$B:$B,Y73,事故加停電時間!$C:$C,"&gt;=" &amp;$AG$2,事故加停電時間!$C:$C,"&lt;=" &amp;$AH$2)</f>
        <v>0</v>
      </c>
      <c r="AA73" s="906">
        <f>COUNTIFS(事故加停電時間!$B:$B,Y73,事故加停電時間!$C:$C,"&gt;=" &amp;$AG$3,事故加停電時間!$C:$C,"&lt;=" &amp;$AH$3)</f>
        <v>0</v>
      </c>
      <c r="AB73" s="909" t="s">
        <v>492</v>
      </c>
      <c r="AC73" s="906">
        <f>COUNTIFS(事故加停電時間!$B:$B,AB73,事故加停電時間!$C:$C,"&gt;=" &amp;$AG$2,事故加停電時間!$C:$C,"&lt;=" &amp;$AH$2)</f>
        <v>0</v>
      </c>
      <c r="AD73" s="906">
        <f>COUNTIFS(事故加停電時間!$B:$B,AB73,事故加停電時間!$C:$C,"&gt;=" &amp;$AG$3,事故加停電時間!$C:$C,"&lt;=" &amp;$AH$3)</f>
        <v>0</v>
      </c>
    </row>
    <row r="74" spans="1:30" ht="20.100000000000001" customHeight="1">
      <c r="A74" s="909" t="s">
        <v>1057</v>
      </c>
      <c r="B74" s="906">
        <f>COUNTIFS(事故加停電時間!$B:$B,A74,事故加停電時間!$C:$C,"&gt;=" &amp;$AG$2,事故加停電時間!$C:$C,"&lt;=" &amp;$AH$2)</f>
        <v>0</v>
      </c>
      <c r="C74" s="906">
        <f>COUNTIFS(事故加停電時間!$B:$B,A74,事故加停電時間!$C:$C,"&gt;=" &amp;$AG$3,事故加停電時間!$C:$C,"&lt;=" &amp;$AH$3)</f>
        <v>0</v>
      </c>
      <c r="D74" s="909" t="s">
        <v>3546</v>
      </c>
      <c r="E74" s="906">
        <f>COUNTIFS(事故加停電時間!$B:$B,D74,事故加停電時間!$C:$C,"&gt;=" &amp;$AG$2,事故加停電時間!$C:$C,"&lt;=" &amp;$AH$2)</f>
        <v>0</v>
      </c>
      <c r="F74" s="906">
        <f>COUNTIFS(事故加停電時間!$B:$B,D74,事故加停電時間!$C:$C,"&gt;=" &amp;$AG$3,事故加停電時間!$C:$C,"&lt;=" &amp;$AH$3)</f>
        <v>0</v>
      </c>
      <c r="G74" s="909" t="s">
        <v>19</v>
      </c>
      <c r="H74" s="906">
        <f>COUNTIFS(事故加停電時間!$B:$B,G74,事故加停電時間!$C:$C,"&gt;=" &amp;$AG$2,事故加停電時間!$C:$C,"&lt;=" &amp;$AH$2)</f>
        <v>0</v>
      </c>
      <c r="I74" s="906">
        <f>COUNTIFS(事故加停電時間!$B:$B,G74,事故加停電時間!$C:$C,"&gt;=" &amp;$AG$3,事故加停電時間!$C:$C,"&lt;=" &amp;$AH$3)</f>
        <v>0</v>
      </c>
      <c r="J74" s="909" t="s">
        <v>1168</v>
      </c>
      <c r="K74" s="906">
        <f>COUNTIFS(事故加停電時間!$B:$B,J74,事故加停電時間!$C:$C,"&gt;=" &amp;$AG$2,事故加停電時間!$C:$C,"&lt;=" &amp;$AH$2)</f>
        <v>0</v>
      </c>
      <c r="L74" s="906">
        <f>COUNTIFS(事故加停電時間!$B:$B,J74,事故加停電時間!$C:$C,"&gt;=" &amp;$AG$3,事故加停電時間!$C:$C,"&lt;=" &amp;$AH$3)</f>
        <v>0</v>
      </c>
      <c r="M74" s="909" t="s">
        <v>1180</v>
      </c>
      <c r="N74" s="906">
        <f>COUNTIFS(事故加停電時間!$B:$B,M74,事故加停電時間!$C:$C,"&gt;=" &amp;$AG$2,事故加停電時間!$C:$C,"&lt;=" &amp;$AH$2)</f>
        <v>0</v>
      </c>
      <c r="O74" s="906">
        <f>COUNTIFS(事故加停電時間!$B:$B,M74,事故加停電時間!$C:$C,"&gt;=" &amp;$AG$3,事故加停電時間!$C:$C,"&lt;=" &amp;$AH$3)</f>
        <v>0</v>
      </c>
      <c r="P74" s="909" t="s">
        <v>262</v>
      </c>
      <c r="Q74" s="906">
        <f>COUNTIFS(事故加停電時間!$B:$B,P74,事故加停電時間!$C:$C,"&gt;=" &amp;$AG$2,事故加停電時間!$C:$C,"&lt;=" &amp;$AH$2)</f>
        <v>0</v>
      </c>
      <c r="R74" s="906">
        <f>COUNTIFS(事故加停電時間!$B:$B,P74,事故加停電時間!$C:$C,"&gt;=" &amp;$AG$3,事故加停電時間!$C:$C,"&lt;=" &amp;$AH$3)</f>
        <v>0</v>
      </c>
      <c r="S74" s="909" t="s">
        <v>1372</v>
      </c>
      <c r="T74" s="906">
        <f>COUNTIFS(事故加停電時間!$B:$B,S74,事故加停電時間!$C:$C,"&gt;=" &amp;$AG$2,事故加停電時間!$C:$C,"&lt;=" &amp;$AH$2)</f>
        <v>0</v>
      </c>
      <c r="U74" s="906">
        <f>COUNTIFS(事故加停電時間!$B:$B,S74,事故加停電時間!$C:$C,"&gt;=" &amp;$AG$3,事故加停電時間!$C:$C,"&lt;=" &amp;$AH$3)</f>
        <v>0</v>
      </c>
      <c r="V74" s="909" t="s">
        <v>1224</v>
      </c>
      <c r="W74" s="906">
        <f>COUNTIFS(事故加停電時間!$B:$B,V74,事故加停電時間!$C:$C,"&gt;=" &amp;$AG$2,事故加停電時間!$C:$C,"&lt;=" &amp;$AH$2)</f>
        <v>0</v>
      </c>
      <c r="X74" s="906">
        <f>COUNTIFS(事故加停電時間!$B:$B,V74,事故加停電時間!$C:$C,"&gt;=" &amp;$AG$3,事故加停電時間!$C:$C,"&lt;=" &amp;$AH$3)</f>
        <v>0</v>
      </c>
      <c r="Y74" s="909" t="s">
        <v>68</v>
      </c>
      <c r="Z74" s="906">
        <f>COUNTIFS(事故加停電時間!$B:$B,Y74,事故加停電時間!$C:$C,"&gt;=" &amp;$AG$2,事故加停電時間!$C:$C,"&lt;=" &amp;$AH$2)</f>
        <v>0</v>
      </c>
      <c r="AA74" s="906">
        <f>COUNTIFS(事故加停電時間!$B:$B,Y74,事故加停電時間!$C:$C,"&gt;=" &amp;$AG$3,事故加停電時間!$C:$C,"&lt;=" &amp;$AH$3)</f>
        <v>0</v>
      </c>
      <c r="AB74" s="909" t="s">
        <v>493</v>
      </c>
      <c r="AC74" s="906">
        <f>COUNTIFS(事故加停電時間!$B:$B,AB74,事故加停電時間!$C:$C,"&gt;=" &amp;$AG$2,事故加停電時間!$C:$C,"&lt;=" &amp;$AH$2)</f>
        <v>0</v>
      </c>
      <c r="AD74" s="906">
        <f>COUNTIFS(事故加停電時間!$B:$B,AB74,事故加停電時間!$C:$C,"&gt;=" &amp;$AG$3,事故加停電時間!$C:$C,"&lt;=" &amp;$AH$3)</f>
        <v>0</v>
      </c>
    </row>
    <row r="75" spans="1:30" ht="20.100000000000001" customHeight="1">
      <c r="A75" s="909" t="s">
        <v>364</v>
      </c>
      <c r="B75" s="906">
        <f>COUNTIFS(事故加停電時間!$B:$B,A75,事故加停電時間!$C:$C,"&gt;=" &amp;$AG$2,事故加停電時間!$C:$C,"&lt;=" &amp;$AH$2)</f>
        <v>0</v>
      </c>
      <c r="C75" s="906">
        <f>COUNTIFS(事故加停電時間!$B:$B,A75,事故加停電時間!$C:$C,"&gt;=" &amp;$AG$3,事故加停電時間!$C:$C,"&lt;=" &amp;$AH$3)</f>
        <v>0</v>
      </c>
      <c r="D75" s="911" t="s">
        <v>1013</v>
      </c>
      <c r="E75" s="906">
        <f>COUNTIFS(事故加停電時間!$B:$B,D75,事故加停電時間!$C:$C,"&gt;=" &amp;$AG$2,事故加停電時間!$C:$C,"&lt;=" &amp;$AH$2)</f>
        <v>0</v>
      </c>
      <c r="F75" s="906">
        <f>COUNTIFS(事故加停電時間!$B:$B,D75,事故加停電時間!$C:$C,"&gt;=" &amp;$AG$3,事故加停電時間!$C:$C,"&lt;=" &amp;$AH$3)</f>
        <v>0</v>
      </c>
      <c r="G75" s="909" t="s">
        <v>21</v>
      </c>
      <c r="H75" s="906">
        <f>COUNTIFS(事故加停電時間!$B:$B,G75,事故加停電時間!$C:$C,"&gt;=" &amp;$AG$2,事故加停電時間!$C:$C,"&lt;=" &amp;$AH$2)</f>
        <v>0</v>
      </c>
      <c r="I75" s="906">
        <f>COUNTIFS(事故加停電時間!$B:$B,G75,事故加停電時間!$C:$C,"&gt;=" &amp;$AG$3,事故加停電時間!$C:$C,"&lt;=" &amp;$AH$3)</f>
        <v>0</v>
      </c>
      <c r="J75" s="909" t="s">
        <v>1140</v>
      </c>
      <c r="K75" s="906">
        <f>COUNTIFS(事故加停電時間!$B:$B,J75,事故加停電時間!$C:$C,"&gt;=" &amp;$AG$2,事故加停電時間!$C:$C,"&lt;=" &amp;$AH$2)</f>
        <v>0</v>
      </c>
      <c r="L75" s="906">
        <f>COUNTIFS(事故加停電時間!$B:$B,J75,事故加停電時間!$C:$C,"&gt;=" &amp;$AG$3,事故加停電時間!$C:$C,"&lt;=" &amp;$AH$3)</f>
        <v>0</v>
      </c>
      <c r="M75" s="909" t="s">
        <v>1182</v>
      </c>
      <c r="N75" s="906">
        <f>COUNTIFS(事故加停電時間!$B:$B,M75,事故加停電時間!$C:$C,"&gt;=" &amp;$AG$2,事故加停電時間!$C:$C,"&lt;=" &amp;$AH$2)</f>
        <v>0</v>
      </c>
      <c r="O75" s="906">
        <f>COUNTIFS(事故加停電時間!$B:$B,M75,事故加停電時間!$C:$C,"&gt;=" &amp;$AG$3,事故加停電時間!$C:$C,"&lt;=" &amp;$AH$3)</f>
        <v>0</v>
      </c>
      <c r="P75" s="911" t="s">
        <v>263</v>
      </c>
      <c r="Q75" s="906">
        <f>COUNTIFS(事故加停電時間!$B:$B,P75,事故加停電時間!$C:$C,"&gt;=" &amp;$AG$2,事故加停電時間!$C:$C,"&lt;=" &amp;$AH$2)</f>
        <v>0</v>
      </c>
      <c r="R75" s="906">
        <f>COUNTIFS(事故加停電時間!$B:$B,P75,事故加停電時間!$C:$C,"&gt;=" &amp;$AG$3,事故加停電時間!$C:$C,"&lt;=" &amp;$AH$3)</f>
        <v>0</v>
      </c>
      <c r="S75" s="909" t="s">
        <v>1373</v>
      </c>
      <c r="T75" s="906">
        <f>COUNTIFS(事故加停電時間!$B:$B,S75,事故加停電時間!$C:$C,"&gt;=" &amp;$AG$2,事故加停電時間!$C:$C,"&lt;=" &amp;$AH$2)</f>
        <v>0</v>
      </c>
      <c r="U75" s="906">
        <f>COUNTIFS(事故加停電時間!$B:$B,S75,事故加停電時間!$C:$C,"&gt;=" &amp;$AG$3,事故加停電時間!$C:$C,"&lt;=" &amp;$AH$3)</f>
        <v>0</v>
      </c>
      <c r="V75" s="909" t="s">
        <v>1225</v>
      </c>
      <c r="W75" s="906">
        <f>COUNTIFS(事故加停電時間!$B:$B,V75,事故加停電時間!$C:$C,"&gt;=" &amp;$AG$2,事故加停電時間!$C:$C,"&lt;=" &amp;$AH$2)</f>
        <v>0</v>
      </c>
      <c r="X75" s="906">
        <f>COUNTIFS(事故加停電時間!$B:$B,V75,事故加停電時間!$C:$C,"&gt;=" &amp;$AG$3,事故加停電時間!$C:$C,"&lt;=" &amp;$AH$3)</f>
        <v>0</v>
      </c>
      <c r="Y75" s="911" t="s">
        <v>69</v>
      </c>
      <c r="Z75" s="906">
        <f>COUNTIFS(事故加停電時間!$B:$B,Y75,事故加停電時間!$C:$C,"&gt;=" &amp;$AG$2,事故加停電時間!$C:$C,"&lt;=" &amp;$AH$2)</f>
        <v>0</v>
      </c>
      <c r="AA75" s="906">
        <f>COUNTIFS(事故加停電時間!$B:$B,Y75,事故加停電時間!$C:$C,"&gt;=" &amp;$AG$3,事故加停電時間!$C:$C,"&lt;=" &amp;$AH$3)</f>
        <v>0</v>
      </c>
      <c r="AB75" s="909" t="s">
        <v>336</v>
      </c>
      <c r="AC75" s="906">
        <f>COUNTIFS(事故加停電時間!$B:$B,AB75,事故加停電時間!$C:$C,"&gt;=" &amp;$AG$2,事故加停電時間!$C:$C,"&lt;=" &amp;$AH$2)</f>
        <v>0</v>
      </c>
      <c r="AD75" s="906">
        <f>COUNTIFS(事故加停電時間!$B:$B,AB75,事故加停電時間!$C:$C,"&gt;=" &amp;$AG$3,事故加停電時間!$C:$C,"&lt;=" &amp;$AH$3)</f>
        <v>0</v>
      </c>
    </row>
    <row r="76" spans="1:30" ht="20.100000000000001" customHeight="1">
      <c r="A76" s="909" t="s">
        <v>365</v>
      </c>
      <c r="B76" s="906">
        <f>COUNTIFS(事故加停電時間!$B:$B,A76,事故加停電時間!$C:$C,"&gt;=" &amp;$AG$2,事故加停電時間!$C:$C,"&lt;=" &amp;$AH$2)</f>
        <v>0</v>
      </c>
      <c r="C76" s="906">
        <f>COUNTIFS(事故加停電時間!$B:$B,A76,事故加停電時間!$C:$C,"&gt;=" &amp;$AG$3,事故加停電時間!$C:$C,"&lt;=" &amp;$AH$3)</f>
        <v>0</v>
      </c>
      <c r="D76" s="911" t="s">
        <v>3547</v>
      </c>
      <c r="E76" s="906">
        <f>COUNTIFS(事故加停電時間!$B:$B,D76,事故加停電時間!$C:$C,"&gt;=" &amp;$AG$2,事故加停電時間!$C:$C,"&lt;=" &amp;$AH$2)</f>
        <v>0</v>
      </c>
      <c r="F76" s="906">
        <f>COUNTIFS(事故加停電時間!$B:$B,D76,事故加停電時間!$C:$C,"&gt;=" &amp;$AG$3,事故加停電時間!$C:$C,"&lt;=" &amp;$AH$3)</f>
        <v>0</v>
      </c>
      <c r="G76" s="909" t="s">
        <v>23</v>
      </c>
      <c r="H76" s="906">
        <f>COUNTIFS(事故加停電時間!$B:$B,G76,事故加停電時間!$C:$C,"&gt;=" &amp;$AG$2,事故加停電時間!$C:$C,"&lt;=" &amp;$AH$2)</f>
        <v>0</v>
      </c>
      <c r="I76" s="906">
        <f>COUNTIFS(事故加停電時間!$B:$B,G76,事故加停電時間!$C:$C,"&gt;=" &amp;$AG$3,事故加停電時間!$C:$C,"&lt;=" &amp;$AH$3)</f>
        <v>0</v>
      </c>
      <c r="J76" s="909" t="s">
        <v>593</v>
      </c>
      <c r="K76" s="906">
        <f>COUNTIFS(事故加停電時間!$B:$B,J76,事故加停電時間!$C:$C,"&gt;=" &amp;$AG$2,事故加停電時間!$C:$C,"&lt;=" &amp;$AH$2)</f>
        <v>0</v>
      </c>
      <c r="L76" s="906">
        <f>COUNTIFS(事故加停電時間!$B:$B,J76,事故加停電時間!$C:$C,"&gt;=" &amp;$AG$3,事故加停電時間!$C:$C,"&lt;=" &amp;$AH$3)</f>
        <v>1</v>
      </c>
      <c r="M76" s="909" t="s">
        <v>1184</v>
      </c>
      <c r="N76" s="906">
        <f>COUNTIFS(事故加停電時間!$B:$B,M76,事故加停電時間!$C:$C,"&gt;=" &amp;$AG$2,事故加停電時間!$C:$C,"&lt;=" &amp;$AH$2)</f>
        <v>0</v>
      </c>
      <c r="O76" s="906">
        <f>COUNTIFS(事故加停電時間!$B:$B,M76,事故加停電時間!$C:$C,"&gt;=" &amp;$AG$3,事故加停電時間!$C:$C,"&lt;=" &amp;$AH$3)</f>
        <v>0</v>
      </c>
      <c r="P76" s="909" t="s">
        <v>824</v>
      </c>
      <c r="Q76" s="906">
        <f>COUNTIFS(事故加停電時間!$B:$B,P76,事故加停電時間!$C:$C,"&gt;=" &amp;$AG$2,事故加停電時間!$C:$C,"&lt;=" &amp;$AH$2)</f>
        <v>0</v>
      </c>
      <c r="R76" s="906">
        <f>COUNTIFS(事故加停電時間!$B:$B,P76,事故加停電時間!$C:$C,"&gt;=" &amp;$AG$3,事故加停電時間!$C:$C,"&lt;=" &amp;$AH$3)</f>
        <v>0</v>
      </c>
      <c r="S76" s="911" t="s">
        <v>1374</v>
      </c>
      <c r="T76" s="906">
        <f>COUNTIFS(事故加停電時間!$B:$B,S76,事故加停電時間!$C:$C,"&gt;=" &amp;$AG$2,事故加停電時間!$C:$C,"&lt;=" &amp;$AH$2)</f>
        <v>0</v>
      </c>
      <c r="U76" s="906">
        <f>COUNTIFS(事故加停電時間!$B:$B,S76,事故加停電時間!$C:$C,"&gt;=" &amp;$AG$3,事故加停電時間!$C:$C,"&lt;=" &amp;$AH$3)</f>
        <v>0</v>
      </c>
      <c r="V76" s="909" t="s">
        <v>1226</v>
      </c>
      <c r="W76" s="906">
        <f>COUNTIFS(事故加停電時間!$B:$B,V76,事故加停電時間!$C:$C,"&gt;=" &amp;$AG$2,事故加停電時間!$C:$C,"&lt;=" &amp;$AH$2)</f>
        <v>0</v>
      </c>
      <c r="X76" s="906">
        <f>COUNTIFS(事故加停電時間!$B:$B,V76,事故加停電時間!$C:$C,"&gt;=" &amp;$AG$3,事故加停電時間!$C:$C,"&lt;=" &amp;$AH$3)</f>
        <v>0</v>
      </c>
      <c r="Y76" s="911" t="s">
        <v>1192</v>
      </c>
      <c r="Z76" s="906">
        <f>COUNTIFS(事故加停電時間!$B:$B,Y76,事故加停電時間!$C:$C,"&gt;=" &amp;$AG$2,事故加停電時間!$C:$C,"&lt;=" &amp;$AH$2)</f>
        <v>0</v>
      </c>
      <c r="AA76" s="906">
        <f>COUNTIFS(事故加停電時間!$B:$B,Y76,事故加停電時間!$C:$C,"&gt;=" &amp;$AG$3,事故加停電時間!$C:$C,"&lt;=" &amp;$AH$3)</f>
        <v>0</v>
      </c>
      <c r="AB76" s="909" t="s">
        <v>337</v>
      </c>
      <c r="AC76" s="906">
        <f>COUNTIFS(事故加停電時間!$B:$B,AB76,事故加停電時間!$C:$C,"&gt;=" &amp;$AG$2,事故加停電時間!$C:$C,"&lt;=" &amp;$AH$2)</f>
        <v>0</v>
      </c>
      <c r="AD76" s="906">
        <f>COUNTIFS(事故加停電時間!$B:$B,AB76,事故加停電時間!$C:$C,"&gt;=" &amp;$AG$3,事故加停電時間!$C:$C,"&lt;=" &amp;$AH$3)</f>
        <v>0</v>
      </c>
    </row>
    <row r="77" spans="1:30" ht="20.100000000000001" customHeight="1">
      <c r="A77" s="909" t="s">
        <v>366</v>
      </c>
      <c r="B77" s="906">
        <f>COUNTIFS(事故加停電時間!$B:$B,A77,事故加停電時間!$C:$C,"&gt;=" &amp;$AG$2,事故加停電時間!$C:$C,"&lt;=" &amp;$AH$2)</f>
        <v>0</v>
      </c>
      <c r="C77" s="906">
        <f>COUNTIFS(事故加停電時間!$B:$B,A77,事故加停電時間!$C:$C,"&gt;=" &amp;$AG$3,事故加停電時間!$C:$C,"&lt;=" &amp;$AH$3)</f>
        <v>0</v>
      </c>
      <c r="D77" s="911" t="s">
        <v>3548</v>
      </c>
      <c r="E77" s="906">
        <f>COUNTIFS(事故加停電時間!$B:$B,D77,事故加停電時間!$C:$C,"&gt;=" &amp;$AG$2,事故加停電時間!$C:$C,"&lt;=" &amp;$AH$2)</f>
        <v>0</v>
      </c>
      <c r="F77" s="906">
        <f>COUNTIFS(事故加停電時間!$B:$B,D77,事故加停電時間!$C:$C,"&gt;=" &amp;$AG$3,事故加停電時間!$C:$C,"&lt;=" &amp;$AH$3)</f>
        <v>0</v>
      </c>
      <c r="G77" s="909" t="s">
        <v>896</v>
      </c>
      <c r="H77" s="906">
        <f>COUNTIFS(事故加停電時間!$B:$B,G77,事故加停電時間!$C:$C,"&gt;=" &amp;$AG$2,事故加停電時間!$C:$C,"&lt;=" &amp;$AH$2)</f>
        <v>0</v>
      </c>
      <c r="I77" s="906">
        <f>COUNTIFS(事故加停電時間!$B:$B,G77,事故加停電時間!$C:$C,"&gt;=" &amp;$AG$3,事故加停電時間!$C:$C,"&lt;=" &amp;$AH$3)</f>
        <v>0</v>
      </c>
      <c r="J77" s="911" t="s">
        <v>595</v>
      </c>
      <c r="K77" s="906">
        <f>COUNTIFS(事故加停電時間!$B:$B,J77,事故加停電時間!$C:$C,"&gt;=" &amp;$AG$2,事故加停電時間!$C:$C,"&lt;=" &amp;$AH$2)</f>
        <v>0</v>
      </c>
      <c r="L77" s="906">
        <f>COUNTIFS(事故加停電時間!$B:$B,J77,事故加停電時間!$C:$C,"&gt;=" &amp;$AG$3,事故加停電時間!$C:$C,"&lt;=" &amp;$AH$3)</f>
        <v>1</v>
      </c>
      <c r="M77" s="909" t="s">
        <v>161</v>
      </c>
      <c r="N77" s="906">
        <f>COUNTIFS(事故加停電時間!$B:$B,M77,事故加停電時間!$C:$C,"&gt;=" &amp;$AG$2,事故加停電時間!$C:$C,"&lt;=" &amp;$AH$2)</f>
        <v>0</v>
      </c>
      <c r="O77" s="906">
        <f>COUNTIFS(事故加停電時間!$B:$B,M77,事故加停電時間!$C:$C,"&gt;=" &amp;$AG$3,事故加停電時間!$C:$C,"&lt;=" &amp;$AH$3)</f>
        <v>0</v>
      </c>
      <c r="P77" s="909" t="s">
        <v>825</v>
      </c>
      <c r="Q77" s="906">
        <f>COUNTIFS(事故加停電時間!$B:$B,P77,事故加停電時間!$C:$C,"&gt;=" &amp;$AG$2,事故加停電時間!$C:$C,"&lt;=" &amp;$AH$2)</f>
        <v>0</v>
      </c>
      <c r="R77" s="906">
        <f>COUNTIFS(事故加停電時間!$B:$B,P77,事故加停電時間!$C:$C,"&gt;=" &amp;$AG$3,事故加停電時間!$C:$C,"&lt;=" &amp;$AH$3)</f>
        <v>0</v>
      </c>
      <c r="S77" s="915"/>
      <c r="T77" s="937"/>
      <c r="U77" s="938"/>
      <c r="V77" s="909" t="s">
        <v>3549</v>
      </c>
      <c r="W77" s="906">
        <f>COUNTIFS(事故加停電時間!$B:$B,V77,事故加停電時間!$C:$C,"&gt;=" &amp;$AG$2,事故加停電時間!$C:$C,"&lt;=" &amp;$AH$2)</f>
        <v>0</v>
      </c>
      <c r="X77" s="906">
        <f>COUNTIFS(事故加停電時間!$B:$B,V77,事故加停電時間!$C:$C,"&gt;=" &amp;$AG$3,事故加停電時間!$C:$C,"&lt;=" &amp;$AH$3)</f>
        <v>0</v>
      </c>
      <c r="Y77" s="909" t="s">
        <v>1193</v>
      </c>
      <c r="Z77" s="906">
        <f>COUNTIFS(事故加停電時間!$B:$B,Y77,事故加停電時間!$C:$C,"&gt;=" &amp;$AG$2,事故加停電時間!$C:$C,"&lt;=" &amp;$AH$2)</f>
        <v>0</v>
      </c>
      <c r="AA77" s="906">
        <f>COUNTIFS(事故加停電時間!$B:$B,Y77,事故加停電時間!$C:$C,"&gt;=" &amp;$AG$3,事故加停電時間!$C:$C,"&lt;=" &amp;$AH$3)</f>
        <v>0</v>
      </c>
      <c r="AB77" s="909" t="s">
        <v>338</v>
      </c>
      <c r="AC77" s="906">
        <f>COUNTIFS(事故加停電時間!$B:$B,AB77,事故加停電時間!$C:$C,"&gt;=" &amp;$AG$2,事故加停電時間!$C:$C,"&lt;=" &amp;$AH$2)</f>
        <v>0</v>
      </c>
      <c r="AD77" s="906">
        <f>COUNTIFS(事故加停電時間!$B:$B,AB77,事故加停電時間!$C:$C,"&gt;=" &amp;$AG$3,事故加停電時間!$C:$C,"&lt;=" &amp;$AH$3)</f>
        <v>0</v>
      </c>
    </row>
    <row r="78" spans="1:30" ht="20.100000000000001" customHeight="1">
      <c r="A78" s="909" t="s">
        <v>687</v>
      </c>
      <c r="B78" s="906">
        <f>COUNTIFS(事故加停電時間!$B:$B,A78,事故加停電時間!$C:$C,"&gt;=" &amp;$AG$2,事故加停電時間!$C:$C,"&lt;=" &amp;$AH$2)</f>
        <v>0</v>
      </c>
      <c r="C78" s="906">
        <f>COUNTIFS(事故加停電時間!$B:$B,A78,事故加停電時間!$C:$C,"&gt;=" &amp;$AG$3,事故加停電時間!$C:$C,"&lt;=" &amp;$AH$3)</f>
        <v>0</v>
      </c>
      <c r="D78" s="911" t="s">
        <v>466</v>
      </c>
      <c r="E78" s="906">
        <f>COUNTIFS(事故加停電時間!$B:$B,D78,事故加停電時間!$C:$C,"&gt;=" &amp;$AG$2,事故加停電時間!$C:$C,"&lt;=" &amp;$AH$2)</f>
        <v>0</v>
      </c>
      <c r="F78" s="906">
        <f>COUNTIFS(事故加停電時間!$B:$B,D78,事故加停電時間!$C:$C,"&gt;=" &amp;$AG$3,事故加停電時間!$C:$C,"&lt;=" &amp;$AH$3)</f>
        <v>0</v>
      </c>
      <c r="G78" s="909" t="s">
        <v>1132</v>
      </c>
      <c r="H78" s="906">
        <f>COUNTIFS(事故加停電時間!$B:$B,G78,事故加停電時間!$C:$C,"&gt;=" &amp;$AG$2,事故加停電時間!$C:$C,"&lt;=" &amp;$AH$2)</f>
        <v>0</v>
      </c>
      <c r="I78" s="906">
        <f>COUNTIFS(事故加停電時間!$B:$B,G78,事故加停電時間!$C:$C,"&gt;=" &amp;$AG$3,事故加停電時間!$C:$C,"&lt;=" &amp;$AH$3)</f>
        <v>0</v>
      </c>
      <c r="J78" s="911" t="s">
        <v>532</v>
      </c>
      <c r="K78" s="906">
        <f>COUNTIFS(事故加停電時間!$B:$B,J78,事故加停電時間!$C:$C,"&gt;=" &amp;$AG$2,事故加停電時間!$C:$C,"&lt;=" &amp;$AH$2)</f>
        <v>0</v>
      </c>
      <c r="L78" s="906">
        <f>COUNTIFS(事故加停電時間!$B:$B,J78,事故加停電時間!$C:$C,"&gt;=" &amp;$AG$3,事故加停電時間!$C:$C,"&lt;=" &amp;$AH$3)</f>
        <v>0</v>
      </c>
      <c r="M78" s="909" t="s">
        <v>162</v>
      </c>
      <c r="N78" s="906">
        <f>COUNTIFS(事故加停電時間!$B:$B,M78,事故加停電時間!$C:$C,"&gt;=" &amp;$AG$2,事故加停電時間!$C:$C,"&lt;=" &amp;$AH$2)</f>
        <v>0</v>
      </c>
      <c r="O78" s="906">
        <f>COUNTIFS(事故加停電時間!$B:$B,M78,事故加停電時間!$C:$C,"&gt;=" &amp;$AG$3,事故加停電時間!$C:$C,"&lt;=" &amp;$AH$3)</f>
        <v>0</v>
      </c>
      <c r="P78" s="909" t="s">
        <v>826</v>
      </c>
      <c r="Q78" s="906">
        <f>COUNTIFS(事故加停電時間!$B:$B,P78,事故加停電時間!$C:$C,"&gt;=" &amp;$AG$2,事故加停電時間!$C:$C,"&lt;=" &amp;$AH$2)</f>
        <v>0</v>
      </c>
      <c r="R78" s="906">
        <f>COUNTIFS(事故加停電時間!$B:$B,P78,事故加停電時間!$C:$C,"&gt;=" &amp;$AG$3,事故加停電時間!$C:$C,"&lt;=" &amp;$AH$3)</f>
        <v>0</v>
      </c>
      <c r="S78" s="915"/>
      <c r="T78" s="937"/>
      <c r="U78" s="938"/>
      <c r="V78" s="911" t="s">
        <v>1290</v>
      </c>
      <c r="W78" s="906">
        <f>COUNTIFS(事故加停電時間!$B:$B,V78,事故加停電時間!$C:$C,"&gt;=" &amp;$AG$2,事故加停電時間!$C:$C,"&lt;=" &amp;$AH$2)</f>
        <v>0</v>
      </c>
      <c r="X78" s="906">
        <f>COUNTIFS(事故加停電時間!$B:$B,V78,事故加停電時間!$C:$C,"&gt;=" &amp;$AG$3,事故加停電時間!$C:$C,"&lt;=" &amp;$AH$3)</f>
        <v>0</v>
      </c>
      <c r="Y78" s="909" t="s">
        <v>1194</v>
      </c>
      <c r="Z78" s="906">
        <f>COUNTIFS(事故加停電時間!$B:$B,Y78,事故加停電時間!$C:$C,"&gt;=" &amp;$AG$2,事故加停電時間!$C:$C,"&lt;=" &amp;$AH$2)</f>
        <v>0</v>
      </c>
      <c r="AA78" s="906">
        <f>COUNTIFS(事故加停電時間!$B:$B,Y78,事故加停電時間!$C:$C,"&gt;=" &amp;$AG$3,事故加停電時間!$C:$C,"&lt;=" &amp;$AH$3)</f>
        <v>0</v>
      </c>
      <c r="AB78" s="909" t="s">
        <v>99</v>
      </c>
      <c r="AC78" s="906">
        <f>COUNTIFS(事故加停電時間!$B:$B,AB78,事故加停電時間!$C:$C,"&gt;=" &amp;$AG$2,事故加停電時間!$C:$C,"&lt;=" &amp;$AH$2)</f>
        <v>0</v>
      </c>
      <c r="AD78" s="906">
        <f>COUNTIFS(事故加停電時間!$B:$B,AB78,事故加停電時間!$C:$C,"&gt;=" &amp;$AG$3,事故加停電時間!$C:$C,"&lt;=" &amp;$AH$3)</f>
        <v>0</v>
      </c>
    </row>
    <row r="79" spans="1:30" ht="20.100000000000001" customHeight="1">
      <c r="A79" s="909" t="s">
        <v>688</v>
      </c>
      <c r="B79" s="906">
        <f>COUNTIFS(事故加停電時間!$B:$B,A79,事故加停電時間!$C:$C,"&gt;=" &amp;$AG$2,事故加停電時間!$C:$C,"&lt;=" &amp;$AH$2)</f>
        <v>0</v>
      </c>
      <c r="C79" s="906">
        <f>COUNTIFS(事故加停電時間!$B:$B,A79,事故加停電時間!$C:$C,"&gt;=" &amp;$AG$3,事故加停電時間!$C:$C,"&lt;=" &amp;$AH$3)</f>
        <v>0</v>
      </c>
      <c r="D79" s="911" t="s">
        <v>467</v>
      </c>
      <c r="E79" s="906">
        <f>COUNTIFS(事故加停電時間!$B:$B,D79,事故加停電時間!$C:$C,"&gt;=" &amp;$AG$2,事故加停電時間!$C:$C,"&lt;=" &amp;$AH$2)</f>
        <v>0</v>
      </c>
      <c r="F79" s="906">
        <f>COUNTIFS(事故加停電時間!$B:$B,D79,事故加停電時間!$C:$C,"&gt;=" &amp;$AG$3,事故加停電時間!$C:$C,"&lt;=" &amp;$AH$3)</f>
        <v>0</v>
      </c>
      <c r="G79" s="909" t="s">
        <v>1133</v>
      </c>
      <c r="H79" s="906">
        <f>COUNTIFS(事故加停電時間!$B:$B,G79,事故加停電時間!$C:$C,"&gt;=" &amp;$AG$2,事故加停電時間!$C:$C,"&lt;=" &amp;$AH$2)</f>
        <v>0</v>
      </c>
      <c r="I79" s="906">
        <f>COUNTIFS(事故加停電時間!$B:$B,G79,事故加停電時間!$C:$C,"&gt;=" &amp;$AG$3,事故加停電時間!$C:$C,"&lt;=" &amp;$AH$3)</f>
        <v>0</v>
      </c>
      <c r="J79" s="911" t="s">
        <v>534</v>
      </c>
      <c r="K79" s="906">
        <f>COUNTIFS(事故加停電時間!$B:$B,J79,事故加停電時間!$C:$C,"&gt;=" &amp;$AG$2,事故加停電時間!$C:$C,"&lt;=" &amp;$AH$2)</f>
        <v>0</v>
      </c>
      <c r="L79" s="906">
        <f>COUNTIFS(事故加停電時間!$B:$B,J79,事故加停電時間!$C:$C,"&gt;=" &amp;$AG$3,事故加停電時間!$C:$C,"&lt;=" &amp;$AH$3)</f>
        <v>0</v>
      </c>
      <c r="M79" s="909" t="s">
        <v>163</v>
      </c>
      <c r="N79" s="906">
        <f>COUNTIFS(事故加停電時間!$B:$B,M79,事故加停電時間!$C:$C,"&gt;=" &amp;$AG$2,事故加停電時間!$C:$C,"&lt;=" &amp;$AH$2)</f>
        <v>0</v>
      </c>
      <c r="O79" s="906">
        <f>COUNTIFS(事故加停電時間!$B:$B,M79,事故加停電時間!$C:$C,"&gt;=" &amp;$AG$3,事故加停電時間!$C:$C,"&lt;=" &amp;$AH$3)</f>
        <v>0</v>
      </c>
      <c r="P79" s="911" t="s">
        <v>3550</v>
      </c>
      <c r="Q79" s="906">
        <f>COUNTIFS(事故加停電時間!$B:$B,P79,事故加停電時間!$C:$C,"&gt;=" &amp;$AG$2,事故加停電時間!$C:$C,"&lt;=" &amp;$AH$2)</f>
        <v>0</v>
      </c>
      <c r="R79" s="906">
        <f>COUNTIFS(事故加停電時間!$B:$B,P79,事故加停電時間!$C:$C,"&gt;=" &amp;$AG$3,事故加停電時間!$C:$C,"&lt;=" &amp;$AH$3)</f>
        <v>0</v>
      </c>
      <c r="S79" s="915"/>
      <c r="T79" s="937"/>
      <c r="U79" s="938"/>
      <c r="V79" s="911" t="s">
        <v>1291</v>
      </c>
      <c r="W79" s="906">
        <f>COUNTIFS(事故加停電時間!$B:$B,V79,事故加停電時間!$C:$C,"&gt;=" &amp;$AG$2,事故加停電時間!$C:$C,"&lt;=" &amp;$AH$2)</f>
        <v>0</v>
      </c>
      <c r="X79" s="906">
        <f>COUNTIFS(事故加停電時間!$B:$B,V79,事故加停電時間!$C:$C,"&gt;=" &amp;$AG$3,事故加停電時間!$C:$C,"&lt;=" &amp;$AH$3)</f>
        <v>0</v>
      </c>
      <c r="Y79" s="909" t="s">
        <v>1195</v>
      </c>
      <c r="Z79" s="906">
        <f>COUNTIFS(事故加停電時間!$B:$B,Y79,事故加停電時間!$C:$C,"&gt;=" &amp;$AG$2,事故加停電時間!$C:$C,"&lt;=" &amp;$AH$2)</f>
        <v>0</v>
      </c>
      <c r="AA79" s="906">
        <f>COUNTIFS(事故加停電時間!$B:$B,Y79,事故加停電時間!$C:$C,"&gt;=" &amp;$AG$3,事故加停電時間!$C:$C,"&lt;=" &amp;$AH$3)</f>
        <v>0</v>
      </c>
      <c r="AB79" s="909" t="s">
        <v>370</v>
      </c>
      <c r="AC79" s="906">
        <f>COUNTIFS(事故加停電時間!$B:$B,AB79,事故加停電時間!$C:$C,"&gt;=" &amp;$AG$2,事故加停電時間!$C:$C,"&lt;=" &amp;$AH$2)</f>
        <v>0</v>
      </c>
      <c r="AD79" s="906">
        <f>COUNTIFS(事故加停電時間!$B:$B,AB79,事故加停電時間!$C:$C,"&gt;=" &amp;$AG$3,事故加停電時間!$C:$C,"&lt;=" &amp;$AH$3)</f>
        <v>0</v>
      </c>
    </row>
    <row r="80" spans="1:30" ht="20.100000000000001" customHeight="1">
      <c r="A80" s="909" t="s">
        <v>689</v>
      </c>
      <c r="B80" s="906">
        <f>COUNTIFS(事故加停電時間!$B:$B,A80,事故加停電時間!$C:$C,"&gt;=" &amp;$AG$2,事故加停電時間!$C:$C,"&lt;=" &amp;$AH$2)</f>
        <v>0</v>
      </c>
      <c r="C80" s="906">
        <f>COUNTIFS(事故加停電時間!$B:$B,A80,事故加停電時間!$C:$C,"&gt;=" &amp;$AG$3,事故加停電時間!$C:$C,"&lt;=" &amp;$AH$3)</f>
        <v>0</v>
      </c>
      <c r="D80" s="911" t="s">
        <v>468</v>
      </c>
      <c r="E80" s="906">
        <f>COUNTIFS(事故加停電時間!$B:$B,D80,事故加停電時間!$C:$C,"&gt;=" &amp;$AG$2,事故加停電時間!$C:$C,"&lt;=" &amp;$AH$2)</f>
        <v>0</v>
      </c>
      <c r="F80" s="906">
        <f>COUNTIFS(事故加停電時間!$B:$B,D80,事故加停電時間!$C:$C,"&gt;=" &amp;$AG$3,事故加停電時間!$C:$C,"&lt;=" &amp;$AH$3)</f>
        <v>0</v>
      </c>
      <c r="G80" s="909" t="s">
        <v>1212</v>
      </c>
      <c r="H80" s="906">
        <f>COUNTIFS(事故加停電時間!$B:$B,G80,事故加停電時間!$C:$C,"&gt;=" &amp;$AG$2,事故加停電時間!$C:$C,"&lt;=" &amp;$AH$2)</f>
        <v>0</v>
      </c>
      <c r="I80" s="906">
        <f>COUNTIFS(事故加停電時間!$B:$B,G80,事故加停電時間!$C:$C,"&gt;=" &amp;$AG$3,事故加停電時間!$C:$C,"&lt;=" &amp;$AH$3)</f>
        <v>0</v>
      </c>
      <c r="J80" s="911" t="s">
        <v>1412</v>
      </c>
      <c r="K80" s="906">
        <f>COUNTIFS(事故加停電時間!$B:$B,J80,事故加停電時間!$C:$C,"&gt;=" &amp;$AG$2,事故加停電時間!$C:$C,"&lt;=" &amp;$AH$2)</f>
        <v>0</v>
      </c>
      <c r="L80" s="906">
        <f>COUNTIFS(事故加停電時間!$B:$B,J80,事故加停電時間!$C:$C,"&gt;=" &amp;$AG$3,事故加停電時間!$C:$C,"&lt;=" &amp;$AH$3)</f>
        <v>0</v>
      </c>
      <c r="M80" s="909" t="s">
        <v>3551</v>
      </c>
      <c r="N80" s="906">
        <f>COUNTIFS(事故加停電時間!$B:$B,M80,事故加停電時間!$C:$C,"&gt;=" &amp;$AG$2,事故加停電時間!$C:$C,"&lt;=" &amp;$AH$2)</f>
        <v>0</v>
      </c>
      <c r="O80" s="906">
        <f>COUNTIFS(事故加停電時間!$B:$B,M80,事故加停電時間!$C:$C,"&gt;=" &amp;$AG$3,事故加停電時間!$C:$C,"&lt;=" &amp;$AH$3)</f>
        <v>1</v>
      </c>
      <c r="P80" s="911" t="s">
        <v>827</v>
      </c>
      <c r="Q80" s="906">
        <f>COUNTIFS(事故加停電時間!$B:$B,P80,事故加停電時間!$C:$C,"&gt;=" &amp;$AG$2,事故加停電時間!$C:$C,"&lt;=" &amp;$AH$2)</f>
        <v>0</v>
      </c>
      <c r="R80" s="906">
        <f>COUNTIFS(事故加停電時間!$B:$B,P80,事故加停電時間!$C:$C,"&gt;=" &amp;$AG$3,事故加停電時間!$C:$C,"&lt;=" &amp;$AH$3)</f>
        <v>0</v>
      </c>
      <c r="S80" s="915"/>
      <c r="T80" s="937"/>
      <c r="U80" s="938"/>
      <c r="V80" s="911" t="s">
        <v>295</v>
      </c>
      <c r="W80" s="906">
        <f>COUNTIFS(事故加停電時間!$B:$B,V80,事故加停電時間!$C:$C,"&gt;=" &amp;$AG$2,事故加停電時間!$C:$C,"&lt;=" &amp;$AH$2)</f>
        <v>0</v>
      </c>
      <c r="X80" s="906">
        <f>COUNTIFS(事故加停電時間!$B:$B,V80,事故加停電時間!$C:$C,"&gt;=" &amp;$AG$3,事故加停電時間!$C:$C,"&lt;=" &amp;$AH$3)</f>
        <v>0</v>
      </c>
      <c r="Y80" s="909" t="s">
        <v>1196</v>
      </c>
      <c r="Z80" s="906">
        <f>COUNTIFS(事故加停電時間!$B:$B,Y80,事故加停電時間!$C:$C,"&gt;=" &amp;$AG$2,事故加停電時間!$C:$C,"&lt;=" &amp;$AH$2)</f>
        <v>0</v>
      </c>
      <c r="AA80" s="906">
        <f>COUNTIFS(事故加停電時間!$B:$B,Y80,事故加停電時間!$C:$C,"&gt;=" &amp;$AG$3,事故加停電時間!$C:$C,"&lt;=" &amp;$AH$3)</f>
        <v>0</v>
      </c>
      <c r="AB80" s="909" t="s">
        <v>371</v>
      </c>
      <c r="AC80" s="906">
        <f>COUNTIFS(事故加停電時間!$B:$B,AB80,事故加停電時間!$C:$C,"&gt;=" &amp;$AG$2,事故加停電時間!$C:$C,"&lt;=" &amp;$AH$2)</f>
        <v>0</v>
      </c>
      <c r="AD80" s="906">
        <f>COUNTIFS(事故加停電時間!$B:$B,AB80,事故加停電時間!$C:$C,"&gt;=" &amp;$AG$3,事故加停電時間!$C:$C,"&lt;=" &amp;$AH$3)</f>
        <v>0</v>
      </c>
    </row>
    <row r="81" spans="1:30" ht="20.100000000000001" customHeight="1">
      <c r="A81" s="909" t="s">
        <v>690</v>
      </c>
      <c r="B81" s="906">
        <f>COUNTIFS(事故加停電時間!$B:$B,A81,事故加停電時間!$C:$C,"&gt;=" &amp;$AG$2,事故加停電時間!$C:$C,"&lt;=" &amp;$AH$2)</f>
        <v>0</v>
      </c>
      <c r="C81" s="906">
        <f>COUNTIFS(事故加停電時間!$B:$B,A81,事故加停電時間!$C:$C,"&gt;=" &amp;$AG$3,事故加停電時間!$C:$C,"&lt;=" &amp;$AH$3)</f>
        <v>0</v>
      </c>
      <c r="D81" s="911" t="s">
        <v>469</v>
      </c>
      <c r="E81" s="906">
        <f>COUNTIFS(事故加停電時間!$B:$B,D81,事故加停電時間!$C:$C,"&gt;=" &amp;$AG$2,事故加停電時間!$C:$C,"&lt;=" &amp;$AH$2)</f>
        <v>0</v>
      </c>
      <c r="F81" s="906">
        <f>COUNTIFS(事故加停電時間!$B:$B,D81,事故加停電時間!$C:$C,"&gt;=" &amp;$AG$3,事故加停電時間!$C:$C,"&lt;=" &amp;$AH$3)</f>
        <v>0</v>
      </c>
      <c r="G81" s="909" t="s">
        <v>1213</v>
      </c>
      <c r="H81" s="906">
        <f>COUNTIFS(事故加停電時間!$B:$B,G81,事故加停電時間!$C:$C,"&gt;=" &amp;$AG$2,事故加停電時間!$C:$C,"&lt;=" &amp;$AH$2)</f>
        <v>0</v>
      </c>
      <c r="I81" s="906">
        <f>COUNTIFS(事故加停電時間!$B:$B,G81,事故加停電時間!$C:$C,"&gt;=" &amp;$AG$3,事故加停電時間!$C:$C,"&lt;=" &amp;$AH$3)</f>
        <v>0</v>
      </c>
      <c r="J81" s="911" t="s">
        <v>536</v>
      </c>
      <c r="K81" s="906">
        <f>COUNTIFS(事故加停電時間!$B:$B,J81,事故加停電時間!$C:$C,"&gt;=" &amp;$AG$2,事故加停電時間!$C:$C,"&lt;=" &amp;$AH$2)</f>
        <v>0</v>
      </c>
      <c r="L81" s="906">
        <f>COUNTIFS(事故加停電時間!$B:$B,J81,事故加停電時間!$C:$C,"&gt;=" &amp;$AG$3,事故加停電時間!$C:$C,"&lt;=" &amp;$AH$3)</f>
        <v>0</v>
      </c>
      <c r="M81" s="909" t="s">
        <v>50</v>
      </c>
      <c r="N81" s="906">
        <f>COUNTIFS(事故加停電時間!$B:$B,M81,事故加停電時間!$C:$C,"&gt;=" &amp;$AG$2,事故加停電時間!$C:$C,"&lt;=" &amp;$AH$2)</f>
        <v>0</v>
      </c>
      <c r="O81" s="906">
        <f>COUNTIFS(事故加停電時間!$B:$B,M81,事故加停電時間!$C:$C,"&gt;=" &amp;$AG$3,事故加停電時間!$C:$C,"&lt;=" &amp;$AH$3)</f>
        <v>0</v>
      </c>
      <c r="P81" s="911" t="s">
        <v>261</v>
      </c>
      <c r="Q81" s="906">
        <f>COUNTIFS(事故加停電時間!$B:$B,P81,事故加停電時間!$C:$C,"&gt;=" &amp;$AG$2,事故加停電時間!$C:$C,"&lt;=" &amp;$AH$2)</f>
        <v>0</v>
      </c>
      <c r="R81" s="906">
        <f>COUNTIFS(事故加停電時間!$B:$B,P81,事故加停電時間!$C:$C,"&gt;=" &amp;$AG$3,事故加停電時間!$C:$C,"&lt;=" &amp;$AH$3)</f>
        <v>0</v>
      </c>
      <c r="S81" s="915"/>
      <c r="T81" s="937"/>
      <c r="U81" s="938"/>
      <c r="V81" s="911" t="s">
        <v>729</v>
      </c>
      <c r="W81" s="906">
        <f>COUNTIFS(事故加停電時間!$B:$B,V81,事故加停電時間!$C:$C,"&gt;=" &amp;$AG$2,事故加停電時間!$C:$C,"&lt;=" &amp;$AH$2)</f>
        <v>0</v>
      </c>
      <c r="X81" s="906">
        <f>COUNTIFS(事故加停電時間!$B:$B,V81,事故加停電時間!$C:$C,"&gt;=" &amp;$AG$3,事故加停電時間!$C:$C,"&lt;=" &amp;$AH$3)</f>
        <v>0</v>
      </c>
      <c r="Y81" s="909" t="s">
        <v>1197</v>
      </c>
      <c r="Z81" s="906">
        <f>COUNTIFS(事故加停電時間!$B:$B,Y81,事故加停電時間!$C:$C,"&gt;=" &amp;$AG$2,事故加停電時間!$C:$C,"&lt;=" &amp;$AH$2)</f>
        <v>0</v>
      </c>
      <c r="AA81" s="906">
        <f>COUNTIFS(事故加停電時間!$B:$B,Y81,事故加停電時間!$C:$C,"&gt;=" &amp;$AG$3,事故加停電時間!$C:$C,"&lt;=" &amp;$AH$3)</f>
        <v>0</v>
      </c>
      <c r="AB81" s="909" t="s">
        <v>372</v>
      </c>
      <c r="AC81" s="906">
        <f>COUNTIFS(事故加停電時間!$B:$B,AB81,事故加停電時間!$C:$C,"&gt;=" &amp;$AG$2,事故加停電時間!$C:$C,"&lt;=" &amp;$AH$2)</f>
        <v>0</v>
      </c>
      <c r="AD81" s="906">
        <f>COUNTIFS(事故加停電時間!$B:$B,AB81,事故加停電時間!$C:$C,"&gt;=" &amp;$AG$3,事故加停電時間!$C:$C,"&lt;=" &amp;$AH$3)</f>
        <v>0</v>
      </c>
    </row>
    <row r="82" spans="1:30" ht="20.100000000000001" customHeight="1">
      <c r="A82" s="909" t="s">
        <v>26</v>
      </c>
      <c r="B82" s="906">
        <f>COUNTIFS(事故加停電時間!$B:$B,A82,事故加停電時間!$C:$C,"&gt;=" &amp;$AG$2,事故加停電時間!$C:$C,"&lt;=" &amp;$AH$2)</f>
        <v>0</v>
      </c>
      <c r="C82" s="906">
        <f>COUNTIFS(事故加停電時間!$B:$B,A82,事故加停電時間!$C:$C,"&gt;=" &amp;$AG$3,事故加停電時間!$C:$C,"&lt;=" &amp;$AH$3)</f>
        <v>0</v>
      </c>
      <c r="D82" s="935"/>
      <c r="E82" s="937"/>
      <c r="F82" s="938"/>
      <c r="G82" s="915"/>
      <c r="H82" s="937"/>
      <c r="I82" s="938"/>
      <c r="J82" s="935"/>
      <c r="K82" s="937"/>
      <c r="L82" s="938"/>
      <c r="M82" s="915"/>
      <c r="N82" s="937"/>
      <c r="O82" s="938"/>
      <c r="P82" s="911" t="s">
        <v>828</v>
      </c>
      <c r="Q82" s="906">
        <f>COUNTIFS(事故加停電時間!$B:$B,P82,事故加停電時間!$C:$C,"&gt;=" &amp;$AG$2,事故加停電時間!$C:$C,"&lt;=" &amp;$AH$2)</f>
        <v>0</v>
      </c>
      <c r="R82" s="906">
        <f>COUNTIFS(事故加停電時間!$B:$B,P82,事故加停電時間!$C:$C,"&gt;=" &amp;$AG$3,事故加停電時間!$C:$C,"&lt;=" &amp;$AH$3)</f>
        <v>0</v>
      </c>
      <c r="S82" s="915"/>
      <c r="T82" s="937"/>
      <c r="U82" s="938"/>
      <c r="V82" s="935"/>
      <c r="W82" s="937"/>
      <c r="X82" s="938"/>
      <c r="Y82" s="909" t="s">
        <v>1198</v>
      </c>
      <c r="Z82" s="906">
        <f>COUNTIFS(事故加停電時間!$B:$B,Y82,事故加停電時間!$C:$C,"&gt;=" &amp;$AG$2,事故加停電時間!$C:$C,"&lt;=" &amp;$AH$2)</f>
        <v>0</v>
      </c>
      <c r="AA82" s="906">
        <f>COUNTIFS(事故加停電時間!$B:$B,Y82,事故加停電時間!$C:$C,"&gt;=" &amp;$AG$3,事故加停電時間!$C:$C,"&lt;=" &amp;$AH$3)</f>
        <v>0</v>
      </c>
      <c r="AB82" s="909" t="s">
        <v>373</v>
      </c>
      <c r="AC82" s="906">
        <f>COUNTIFS(事故加停電時間!$B:$B,AB82,事故加停電時間!$C:$C,"&gt;=" &amp;$AG$2,事故加停電時間!$C:$C,"&lt;=" &amp;$AH$2)</f>
        <v>0</v>
      </c>
      <c r="AD82" s="906">
        <f>COUNTIFS(事故加停電時間!$B:$B,AB82,事故加停電時間!$C:$C,"&gt;=" &amp;$AG$3,事故加停電時間!$C:$C,"&lt;=" &amp;$AH$3)</f>
        <v>0</v>
      </c>
    </row>
    <row r="83" spans="1:30" ht="20.100000000000001" customHeight="1">
      <c r="A83" s="909" t="s">
        <v>714</v>
      </c>
      <c r="B83" s="906">
        <f>COUNTIFS(事故加停電時間!$B:$B,A83,事故加停電時間!$C:$C,"&gt;=" &amp;$AG$2,事故加停電時間!$C:$C,"&lt;=" &amp;$AH$2)</f>
        <v>0</v>
      </c>
      <c r="C83" s="906">
        <f>COUNTIFS(事故加停電時間!$B:$B,A83,事故加停電時間!$C:$C,"&gt;=" &amp;$AG$3,事故加停電時間!$C:$C,"&lt;=" &amp;$AH$3)</f>
        <v>0</v>
      </c>
      <c r="D83" s="935"/>
      <c r="E83" s="937"/>
      <c r="F83" s="938"/>
      <c r="G83" s="915"/>
      <c r="H83" s="937"/>
      <c r="I83" s="938"/>
      <c r="J83" s="935"/>
      <c r="K83" s="937"/>
      <c r="L83" s="938"/>
      <c r="M83" s="915"/>
      <c r="N83" s="937"/>
      <c r="O83" s="938"/>
      <c r="P83" s="911" t="s">
        <v>829</v>
      </c>
      <c r="Q83" s="906">
        <f>COUNTIFS(事故加停電時間!$B:$B,P83,事故加停電時間!$C:$C,"&gt;=" &amp;$AG$2,事故加停電時間!$C:$C,"&lt;=" &amp;$AH$2)</f>
        <v>0</v>
      </c>
      <c r="R83" s="906">
        <f>COUNTIFS(事故加停電時間!$B:$B,P83,事故加停電時間!$C:$C,"&gt;=" &amp;$AG$3,事故加停電時間!$C:$C,"&lt;=" &amp;$AH$3)</f>
        <v>0</v>
      </c>
      <c r="S83" s="915"/>
      <c r="T83" s="937"/>
      <c r="U83" s="938"/>
      <c r="V83" s="935"/>
      <c r="W83" s="937"/>
      <c r="X83" s="938"/>
      <c r="Y83" s="909" t="s">
        <v>1199</v>
      </c>
      <c r="Z83" s="906">
        <f>COUNTIFS(事故加停電時間!$B:$B,Y83,事故加停電時間!$C:$C,"&gt;=" &amp;$AG$2,事故加停電時間!$C:$C,"&lt;=" &amp;$AH$2)</f>
        <v>0</v>
      </c>
      <c r="AA83" s="906">
        <f>COUNTIFS(事故加停電時間!$B:$B,Y83,事故加停電時間!$C:$C,"&gt;=" &amp;$AG$3,事故加停電時間!$C:$C,"&lt;=" &amp;$AH$3)</f>
        <v>0</v>
      </c>
      <c r="AB83" s="909" t="s">
        <v>374</v>
      </c>
      <c r="AC83" s="906">
        <f>COUNTIFS(事故加停電時間!$B:$B,AB83,事故加停電時間!$C:$C,"&gt;=" &amp;$AG$2,事故加停電時間!$C:$C,"&lt;=" &amp;$AH$2)</f>
        <v>0</v>
      </c>
      <c r="AD83" s="906">
        <f>COUNTIFS(事故加停電時間!$B:$B,AB83,事故加停電時間!$C:$C,"&gt;=" &amp;$AG$3,事故加停電時間!$C:$C,"&lt;=" &amp;$AH$3)</f>
        <v>1</v>
      </c>
    </row>
    <row r="84" spans="1:30" ht="20.100000000000001" customHeight="1">
      <c r="A84" s="909" t="s">
        <v>715</v>
      </c>
      <c r="B84" s="906">
        <f>COUNTIFS(事故加停電時間!$B:$B,A84,事故加停電時間!$C:$C,"&gt;=" &amp;$AG$2,事故加停電時間!$C:$C,"&lt;=" &amp;$AH$2)</f>
        <v>0</v>
      </c>
      <c r="C84" s="906">
        <f>COUNTIFS(事故加停電時間!$B:$B,A84,事故加停電時間!$C:$C,"&gt;=" &amp;$AG$3,事故加停電時間!$C:$C,"&lt;=" &amp;$AH$3)</f>
        <v>0</v>
      </c>
      <c r="D84" s="935"/>
      <c r="E84" s="937"/>
      <c r="F84" s="938"/>
      <c r="G84" s="915"/>
      <c r="H84" s="937"/>
      <c r="I84" s="938"/>
      <c r="J84" s="935"/>
      <c r="K84" s="937"/>
      <c r="L84" s="938"/>
      <c r="M84" s="915"/>
      <c r="N84" s="937"/>
      <c r="O84" s="938"/>
      <c r="P84" s="911" t="s">
        <v>485</v>
      </c>
      <c r="Q84" s="906">
        <f>COUNTIFS(事故加停電時間!$B:$B,P84,事故加停電時間!$C:$C,"&gt;=" &amp;$AG$2,事故加停電時間!$C:$C,"&lt;=" &amp;$AH$2)</f>
        <v>0</v>
      </c>
      <c r="R84" s="906">
        <f>COUNTIFS(事故加停電時間!$B:$B,P84,事故加停電時間!$C:$C,"&gt;=" &amp;$AG$3,事故加停電時間!$C:$C,"&lt;=" &amp;$AH$3)</f>
        <v>0</v>
      </c>
      <c r="S84" s="915"/>
      <c r="T84" s="937"/>
      <c r="U84" s="938"/>
      <c r="V84" s="935"/>
      <c r="W84" s="937"/>
      <c r="X84" s="938"/>
      <c r="Y84" s="909" t="s">
        <v>1200</v>
      </c>
      <c r="Z84" s="906">
        <f>COUNTIFS(事故加停電時間!$B:$B,Y84,事故加停電時間!$C:$C,"&gt;=" &amp;$AG$2,事故加停電時間!$C:$C,"&lt;=" &amp;$AH$2)</f>
        <v>0</v>
      </c>
      <c r="AA84" s="906">
        <f>COUNTIFS(事故加停電時間!$B:$B,Y84,事故加停電時間!$C:$C,"&gt;=" &amp;$AG$3,事故加停電時間!$C:$C,"&lt;=" &amp;$AH$3)</f>
        <v>0</v>
      </c>
      <c r="AB84" s="909" t="s">
        <v>375</v>
      </c>
      <c r="AC84" s="906">
        <f>COUNTIFS(事故加停電時間!$B:$B,AB84,事故加停電時間!$C:$C,"&gt;=" &amp;$AG$2,事故加停電時間!$C:$C,"&lt;=" &amp;$AH$2)</f>
        <v>0</v>
      </c>
      <c r="AD84" s="906">
        <f>COUNTIFS(事故加停電時間!$B:$B,AB84,事故加停電時間!$C:$C,"&gt;=" &amp;$AG$3,事故加停電時間!$C:$C,"&lt;=" &amp;$AH$3)</f>
        <v>0</v>
      </c>
    </row>
    <row r="85" spans="1:30" ht="20.100000000000001" customHeight="1">
      <c r="A85" s="909" t="s">
        <v>1549</v>
      </c>
      <c r="B85" s="906">
        <f>COUNTIFS(事故加停電時間!$B:$B,A85,事故加停電時間!$C:$C,"&gt;=" &amp;$AG$2,事故加停電時間!$C:$C,"&lt;=" &amp;$AH$2)</f>
        <v>0</v>
      </c>
      <c r="C85" s="906">
        <f>COUNTIFS(事故加停電時間!$B:$B,A85,事故加停電時間!$C:$C,"&gt;=" &amp;$AG$3,事故加停電時間!$C:$C,"&lt;=" &amp;$AH$3)</f>
        <v>0</v>
      </c>
      <c r="D85" s="935"/>
      <c r="E85" s="937"/>
      <c r="F85" s="938"/>
      <c r="G85" s="915"/>
      <c r="H85" s="937"/>
      <c r="I85" s="938"/>
      <c r="J85" s="935"/>
      <c r="K85" s="937"/>
      <c r="L85" s="938"/>
      <c r="M85" s="915"/>
      <c r="N85" s="937"/>
      <c r="O85" s="938"/>
      <c r="P85" s="935"/>
      <c r="Q85" s="937"/>
      <c r="R85" s="938"/>
      <c r="S85" s="915"/>
      <c r="T85" s="937"/>
      <c r="U85" s="938"/>
      <c r="V85" s="935"/>
      <c r="W85" s="937"/>
      <c r="X85" s="938"/>
      <c r="Y85" s="915"/>
      <c r="Z85" s="937"/>
      <c r="AA85" s="938"/>
      <c r="AB85" s="909" t="s">
        <v>698</v>
      </c>
      <c r="AC85" s="906">
        <f>COUNTIFS(事故加停電時間!$B:$B,AB85,事故加停電時間!$C:$C,"&gt;=" &amp;$AG$2,事故加停電時間!$C:$C,"&lt;=" &amp;$AH$2)</f>
        <v>0</v>
      </c>
      <c r="AD85" s="906">
        <f>COUNTIFS(事故加停電時間!$B:$B,AB85,事故加停電時間!$C:$C,"&gt;=" &amp;$AG$3,事故加停電時間!$C:$C,"&lt;=" &amp;$AH$3)</f>
        <v>0</v>
      </c>
    </row>
    <row r="86" spans="1:30" ht="20.100000000000001" customHeight="1">
      <c r="A86" s="909" t="s">
        <v>591</v>
      </c>
      <c r="B86" s="906">
        <f>COUNTIFS(事故加停電時間!$B:$B,A86,事故加停電時間!$C:$C,"&gt;=" &amp;$AG$2,事故加停電時間!$C:$C,"&lt;=" &amp;$AH$2)</f>
        <v>0</v>
      </c>
      <c r="C86" s="906">
        <f>COUNTIFS(事故加停電時間!$B:$B,A86,事故加停電時間!$C:$C,"&gt;=" &amp;$AG$3,事故加停電時間!$C:$C,"&lt;=" &amp;$AH$3)</f>
        <v>0</v>
      </c>
      <c r="D86" s="935"/>
      <c r="E86" s="937"/>
      <c r="F86" s="938"/>
      <c r="G86" s="915"/>
      <c r="H86" s="937"/>
      <c r="I86" s="938"/>
      <c r="J86" s="935"/>
      <c r="K86" s="937"/>
      <c r="L86" s="938"/>
      <c r="M86" s="915"/>
      <c r="N86" s="937"/>
      <c r="O86" s="938"/>
      <c r="P86" s="935"/>
      <c r="Q86" s="937"/>
      <c r="R86" s="938"/>
      <c r="S86" s="915"/>
      <c r="T86" s="937"/>
      <c r="U86" s="938"/>
      <c r="V86" s="935"/>
      <c r="W86" s="937"/>
      <c r="X86" s="938"/>
      <c r="Y86" s="915"/>
      <c r="Z86" s="937"/>
      <c r="AA86" s="938"/>
      <c r="AB86" s="909" t="s">
        <v>699</v>
      </c>
      <c r="AC86" s="906">
        <f>COUNTIFS(事故加停電時間!$B:$B,AB86,事故加停電時間!$C:$C,"&gt;=" &amp;$AG$2,事故加停電時間!$C:$C,"&lt;=" &amp;$AH$2)</f>
        <v>0</v>
      </c>
      <c r="AD86" s="906">
        <f>COUNTIFS(事故加停電時間!$B:$B,AB86,事故加停電時間!$C:$C,"&gt;=" &amp;$AG$3,事故加停電時間!$C:$C,"&lt;=" &amp;$AH$3)</f>
        <v>0</v>
      </c>
    </row>
    <row r="87" spans="1:30" ht="20.100000000000001" customHeight="1" thickBot="1">
      <c r="A87" s="916" t="s">
        <v>153</v>
      </c>
      <c r="B87" s="917">
        <f>SUM(B67:B86)</f>
        <v>0</v>
      </c>
      <c r="C87" s="918">
        <f>SUM(C67:C86)</f>
        <v>1</v>
      </c>
      <c r="D87" s="916" t="s">
        <v>153</v>
      </c>
      <c r="E87" s="917">
        <f>SUM(E67:E86)</f>
        <v>0</v>
      </c>
      <c r="F87" s="918">
        <f>SUM(F67:F86)</f>
        <v>0</v>
      </c>
      <c r="G87" s="916" t="s">
        <v>153</v>
      </c>
      <c r="H87" s="917">
        <f>SUM(H67:H86)</f>
        <v>0</v>
      </c>
      <c r="I87" s="918">
        <f>SUM(I67:I86)</f>
        <v>0</v>
      </c>
      <c r="J87" s="916" t="s">
        <v>153</v>
      </c>
      <c r="K87" s="917">
        <f>SUM(K67:K86)</f>
        <v>0</v>
      </c>
      <c r="L87" s="918">
        <f>SUM(L67:L86)</f>
        <v>2</v>
      </c>
      <c r="M87" s="916" t="s">
        <v>153</v>
      </c>
      <c r="N87" s="917">
        <f>SUM(N67:N86)</f>
        <v>1</v>
      </c>
      <c r="O87" s="918">
        <f>SUM(O67:O86)</f>
        <v>4</v>
      </c>
      <c r="P87" s="916" t="s">
        <v>153</v>
      </c>
      <c r="Q87" s="917">
        <f>SUM(Q67:Q86)</f>
        <v>0</v>
      </c>
      <c r="R87" s="918">
        <f>SUM(R67:R86)</f>
        <v>2</v>
      </c>
      <c r="S87" s="916" t="s">
        <v>153</v>
      </c>
      <c r="T87" s="917">
        <f>SUM(T67:T86)</f>
        <v>0</v>
      </c>
      <c r="U87" s="918">
        <f>SUM(U67:U86)</f>
        <v>0</v>
      </c>
      <c r="V87" s="916" t="s">
        <v>153</v>
      </c>
      <c r="W87" s="917">
        <f>SUM(W67:W86)</f>
        <v>1</v>
      </c>
      <c r="X87" s="918">
        <f>SUM(X67:X86)</f>
        <v>3</v>
      </c>
      <c r="Y87" s="916" t="s">
        <v>153</v>
      </c>
      <c r="Z87" s="917">
        <f>SUM(Z67:Z86)</f>
        <v>0</v>
      </c>
      <c r="AA87" s="918">
        <f>SUM(AA67:AA86)</f>
        <v>0</v>
      </c>
      <c r="AB87" s="916" t="s">
        <v>153</v>
      </c>
      <c r="AC87" s="917">
        <f>SUM(AC67:AC86)</f>
        <v>0</v>
      </c>
      <c r="AD87" s="918">
        <f>SUM(AD67:AD86)</f>
        <v>2</v>
      </c>
    </row>
    <row r="88" spans="1:30" ht="20.100000000000001" customHeight="1" thickTop="1" thickBot="1">
      <c r="AC88" s="893"/>
    </row>
    <row r="89" spans="1:30" ht="20.100000000000001" customHeight="1" thickTop="1">
      <c r="A89" s="925" t="s">
        <v>3552</v>
      </c>
      <c r="B89" s="926"/>
      <c r="C89" s="927"/>
      <c r="D89" s="925" t="s">
        <v>3553</v>
      </c>
      <c r="E89" s="926"/>
      <c r="F89" s="927"/>
      <c r="G89" s="928" t="s">
        <v>3554</v>
      </c>
      <c r="H89" s="923"/>
      <c r="I89" s="924"/>
      <c r="J89" s="928" t="s">
        <v>3555</v>
      </c>
      <c r="K89" s="923"/>
      <c r="L89" s="924"/>
      <c r="M89" s="928" t="s">
        <v>3556</v>
      </c>
      <c r="N89" s="923"/>
      <c r="O89" s="924"/>
      <c r="P89" s="928" t="s">
        <v>3557</v>
      </c>
      <c r="Q89" s="923"/>
      <c r="R89" s="924"/>
      <c r="S89" s="928" t="s">
        <v>3558</v>
      </c>
      <c r="T89" s="923"/>
      <c r="U89" s="924"/>
      <c r="V89" s="928" t="s">
        <v>3576</v>
      </c>
      <c r="W89" s="923"/>
      <c r="X89" s="924"/>
      <c r="Z89" s="925" t="s">
        <v>3559</v>
      </c>
      <c r="AA89" s="939"/>
      <c r="AB89" s="939"/>
      <c r="AC89" s="926"/>
      <c r="AD89" s="927"/>
    </row>
    <row r="90" spans="1:30" ht="20.100000000000001" customHeight="1">
      <c r="A90" s="905" t="s">
        <v>3507</v>
      </c>
      <c r="B90" s="906" t="s">
        <v>1417</v>
      </c>
      <c r="C90" s="907" t="s">
        <v>3508</v>
      </c>
      <c r="D90" s="905" t="s">
        <v>3507</v>
      </c>
      <c r="E90" s="906" t="s">
        <v>1417</v>
      </c>
      <c r="F90" s="907" t="s">
        <v>3508</v>
      </c>
      <c r="G90" s="905" t="s">
        <v>3507</v>
      </c>
      <c r="H90" s="906" t="s">
        <v>1417</v>
      </c>
      <c r="I90" s="907" t="s">
        <v>3508</v>
      </c>
      <c r="J90" s="905" t="s">
        <v>3507</v>
      </c>
      <c r="K90" s="906" t="s">
        <v>1417</v>
      </c>
      <c r="L90" s="907" t="s">
        <v>3508</v>
      </c>
      <c r="M90" s="905" t="s">
        <v>3507</v>
      </c>
      <c r="N90" s="906" t="s">
        <v>1417</v>
      </c>
      <c r="O90" s="907" t="s">
        <v>3508</v>
      </c>
      <c r="P90" s="905" t="s">
        <v>3507</v>
      </c>
      <c r="Q90" s="906" t="s">
        <v>1417</v>
      </c>
      <c r="R90" s="907" t="s">
        <v>3508</v>
      </c>
      <c r="S90" s="905" t="s">
        <v>3507</v>
      </c>
      <c r="T90" s="906" t="s">
        <v>1417</v>
      </c>
      <c r="U90" s="907" t="s">
        <v>3508</v>
      </c>
      <c r="V90" s="905" t="s">
        <v>3507</v>
      </c>
      <c r="W90" s="906" t="s">
        <v>1417</v>
      </c>
      <c r="X90" s="907" t="s">
        <v>3508</v>
      </c>
      <c r="Z90" s="940" t="s">
        <v>3560</v>
      </c>
      <c r="AA90" s="941"/>
      <c r="AB90" s="941"/>
      <c r="AC90" s="942"/>
      <c r="AD90" s="943">
        <f>瞬跳饋線一纜表!AD90</f>
        <v>83</v>
      </c>
    </row>
    <row r="91" spans="1:30" ht="20.100000000000001" customHeight="1">
      <c r="A91" s="909" t="s">
        <v>3245</v>
      </c>
      <c r="B91" s="906">
        <f>COUNTIFS(事故加停電時間!$B:$B,A91,事故加停電時間!$C:$C,"&gt;=" &amp;$AG$2,事故加停電時間!$C:$C,"&lt;=" &amp;$AH$2)</f>
        <v>0</v>
      </c>
      <c r="C91" s="906">
        <f>COUNTIFS(事故加停電時間!$B:$B,A91,事故加停電時間!$C:$C,"&gt;=" &amp;$AG$3,事故加停電時間!$C:$C,"&lt;=" &amp;$AH$3)</f>
        <v>0</v>
      </c>
      <c r="D91" s="909" t="s">
        <v>3561</v>
      </c>
      <c r="E91" s="906">
        <f>COUNTIFS(事故加停電時間!$B:$B,D91,事故加停電時間!$C:$C,"&gt;=" &amp;$AG$2,事故加停電時間!$C:$C,"&lt;=" &amp;$AH$2)</f>
        <v>0</v>
      </c>
      <c r="F91" s="906">
        <f>COUNTIFS(事故加停電時間!$B:$B,D91,事故加停電時間!$C:$C,"&gt;=" &amp;$AG$3,事故加停電時間!$C:$C,"&lt;=" &amp;$AH$3)</f>
        <v>0</v>
      </c>
      <c r="G91" s="909" t="s">
        <v>303</v>
      </c>
      <c r="H91" s="906">
        <f>COUNTIFS(事故加停電時間!$B:$B,G91,事故加停電時間!$C:$C,"&gt;=" &amp;$AG$2,事故加停電時間!$C:$C,"&lt;=" &amp;$AH$2)</f>
        <v>0</v>
      </c>
      <c r="I91" s="906">
        <f>COUNTIFS(事故加停電時間!$B:$B,G91,事故加停電時間!$C:$C,"&gt;=" &amp;$AG$3,事故加停電時間!$C:$C,"&lt;=" &amp;$AH$3)</f>
        <v>0</v>
      </c>
      <c r="J91" s="944" t="s">
        <v>3562</v>
      </c>
      <c r="K91" s="906">
        <f>COUNTIFS(事故加停電時間!$B:$B,J91,事故加停電時間!$C:$C,"&gt;=" &amp;$AG$2,事故加停電時間!$C:$C,"&lt;=" &amp;$AH$2)</f>
        <v>0</v>
      </c>
      <c r="L91" s="906">
        <f>COUNTIFS(事故加停電時間!$B:$B,J91,事故加停電時間!$C:$C,"&gt;=" &amp;$AG$3,事故加停電時間!$C:$C,"&lt;=" &amp;$AH$3)</f>
        <v>0</v>
      </c>
      <c r="M91" s="909" t="s">
        <v>3349</v>
      </c>
      <c r="N91" s="906">
        <f>COUNTIFS(事故加停電時間!$B:$B,M91,事故加停電時間!$C:$C,"&gt;=" &amp;$AG$2,事故加停電時間!$C:$C,"&lt;=" &amp;$AH$2)</f>
        <v>0</v>
      </c>
      <c r="O91" s="906">
        <f>COUNTIFS(事故加停電時間!$B:$B,M91,事故加停電時間!$C:$C,"&gt;=" &amp;$AG$3,事故加停電時間!$C:$C,"&lt;=" &amp;$AH$3)</f>
        <v>1</v>
      </c>
      <c r="P91" s="944" t="s">
        <v>3563</v>
      </c>
      <c r="Q91" s="906">
        <f>COUNTIFS(事故加停電時間!$B:$B,P91,事故加停電時間!$C:$C,"&gt;=" &amp;$AG$2,事故加停電時間!$C:$C,"&lt;=" &amp;$AH$2)</f>
        <v>0</v>
      </c>
      <c r="R91" s="906">
        <f>COUNTIFS(事故加停電時間!$B:$B,P91,事故加停電時間!$C:$C,"&gt;=" &amp;$AG$3,事故加停電時間!$C:$C,"&lt;=" &amp;$AH$3)</f>
        <v>0</v>
      </c>
      <c r="S91" s="944" t="s">
        <v>3392</v>
      </c>
      <c r="T91" s="906">
        <f>COUNTIFS(事故加停電時間!$B:$B,S91,事故加停電時間!$C:$C,"&gt;=" &amp;$AG$2,事故加停電時間!$C:$C,"&lt;=" &amp;$AH$2)</f>
        <v>0</v>
      </c>
      <c r="U91" s="906">
        <f>COUNTIFS(事故加停電時間!$B:$B,S91,事故加停電時間!$C:$C,"&gt;=" &amp;$AG$3,事故加停電時間!$C:$C,"&lt;=" &amp;$AH$3)</f>
        <v>0</v>
      </c>
      <c r="V91" s="944" t="s">
        <v>3577</v>
      </c>
      <c r="W91" s="906">
        <f>COUNTIFS(事故加停電時間!$B:$B,V91,事故加停電時間!$C:$C,"&gt;=" &amp;$AG$2,事故加停電時間!$C:$C,"&lt;=" &amp;$AH$2)</f>
        <v>0</v>
      </c>
      <c r="X91" s="906">
        <f>COUNTIFS(事故加停電時間!$B:$B,V91,事故加停電時間!$C:$C,"&gt;=" &amp;$AG$3,事故加停電時間!$C:$C,"&lt;=" &amp;$AH$3)</f>
        <v>0</v>
      </c>
      <c r="Z91" s="940" t="s">
        <v>3564</v>
      </c>
      <c r="AA91" s="942"/>
      <c r="AB91" s="942"/>
      <c r="AC91" s="945"/>
      <c r="AD91" s="943">
        <f>B35+E35+H35+K35+N35+Q35+T35+W35+Z35+AC35+B63+E63+H63+K63+N63+Q63+T63+W63+Z63+AC63+B87+E87+H87+K87+N87+Q87+T87+W87+Z87+B114+E114+H114+K114+N114+Q114+T114+W114+AC87</f>
        <v>15</v>
      </c>
    </row>
    <row r="92" spans="1:30" ht="20.100000000000001" customHeight="1">
      <c r="A92" s="909" t="s">
        <v>64</v>
      </c>
      <c r="B92" s="906">
        <f>COUNTIFS(事故加停電時間!$B:$B,A92,事故加停電時間!$C:$C,"&gt;=" &amp;$AG$2,事故加停電時間!$C:$C,"&lt;=" &amp;$AH$2)</f>
        <v>1</v>
      </c>
      <c r="C92" s="906">
        <f>COUNTIFS(事故加停電時間!$B:$B,A92,事故加停電時間!$C:$C,"&gt;=" &amp;$AG$3,事故加停電時間!$C:$C,"&lt;=" &amp;$AH$3)</f>
        <v>1</v>
      </c>
      <c r="D92" s="909" t="s">
        <v>1422</v>
      </c>
      <c r="E92" s="906">
        <f>COUNTIFS(事故加停電時間!$B:$B,D92,事故加停電時間!$C:$C,"&gt;=" &amp;$AG$2,事故加停電時間!$C:$C,"&lt;=" &amp;$AH$2)</f>
        <v>0</v>
      </c>
      <c r="F92" s="906">
        <f>COUNTIFS(事故加停電時間!$B:$B,D92,事故加停電時間!$C:$C,"&gt;=" &amp;$AG$3,事故加停電時間!$C:$C,"&lt;=" &amp;$AH$3)</f>
        <v>2</v>
      </c>
      <c r="G92" s="909" t="s">
        <v>304</v>
      </c>
      <c r="H92" s="906">
        <f>COUNTIFS(事故加停電時間!$B:$B,G92,事故加停電時間!$C:$C,"&gt;=" &amp;$AG$2,事故加停電時間!$C:$C,"&lt;=" &amp;$AH$2)</f>
        <v>0</v>
      </c>
      <c r="I92" s="906">
        <f>COUNTIFS(事故加停電時間!$B:$B,G92,事故加停電時間!$C:$C,"&gt;=" &amp;$AG$3,事故加停電時間!$C:$C,"&lt;=" &amp;$AH$3)</f>
        <v>0</v>
      </c>
      <c r="J92" s="946" t="s">
        <v>499</v>
      </c>
      <c r="K92" s="906">
        <f>COUNTIFS(事故加停電時間!$B:$B,J92,事故加停電時間!$C:$C,"&gt;=" &amp;$AG$2,事故加停電時間!$C:$C,"&lt;=" &amp;$AH$2)</f>
        <v>0</v>
      </c>
      <c r="L92" s="906">
        <f>COUNTIFS(事故加停電時間!$B:$B,J92,事故加停電時間!$C:$C,"&gt;=" &amp;$AG$3,事故加停電時間!$C:$C,"&lt;=" &amp;$AH$3)</f>
        <v>0</v>
      </c>
      <c r="M92" s="909" t="s">
        <v>234</v>
      </c>
      <c r="N92" s="906">
        <f>COUNTIFS(事故加停電時間!$B:$B,M92,事故加停電時間!$C:$C,"&gt;=" &amp;$AG$2,事故加停電時間!$C:$C,"&lt;=" &amp;$AH$2)</f>
        <v>0</v>
      </c>
      <c r="O92" s="906">
        <f>COUNTIFS(事故加停電時間!$B:$B,M92,事故加停電時間!$C:$C,"&gt;=" &amp;$AG$3,事故加停電時間!$C:$C,"&lt;=" &amp;$AH$3)</f>
        <v>0</v>
      </c>
      <c r="P92" s="946" t="s">
        <v>1488</v>
      </c>
      <c r="Q92" s="906">
        <f>COUNTIFS(事故加停電時間!$B:$B,P92,事故加停電時間!$C:$C,"&gt;=" &amp;$AG$2,事故加停電時間!$C:$C,"&lt;=" &amp;$AH$2)</f>
        <v>0</v>
      </c>
      <c r="R92" s="906">
        <f>COUNTIFS(事故加停電時間!$B:$B,P92,事故加停電時間!$C:$C,"&gt;=" &amp;$AG$3,事故加停電時間!$C:$C,"&lt;=" &amp;$AH$3)</f>
        <v>0</v>
      </c>
      <c r="S92" s="946" t="s">
        <v>446</v>
      </c>
      <c r="T92" s="906">
        <f>COUNTIFS(事故加停電時間!$B:$B,S92,事故加停電時間!$C:$C,"&gt;=" &amp;$AG$2,事故加停電時間!$C:$C,"&lt;=" &amp;$AH$2)</f>
        <v>0</v>
      </c>
      <c r="U92" s="906">
        <f>COUNTIFS(事故加停電時間!$B:$B,S92,事故加停電時間!$C:$C,"&gt;=" &amp;$AG$3,事故加停電時間!$C:$C,"&lt;=" &amp;$AH$3)</f>
        <v>1</v>
      </c>
      <c r="V92" s="946" t="s">
        <v>3013</v>
      </c>
      <c r="W92" s="906">
        <f>COUNTIFS(事故加停電時間!$B:$B,V92,事故加停電時間!$C:$C,"&gt;=" &amp;$AG$2,事故加停電時間!$C:$C,"&lt;=" &amp;$AH$2)</f>
        <v>0</v>
      </c>
      <c r="X92" s="906">
        <f>COUNTIFS(事故加停電時間!$B:$B,V92,事故加停電時間!$C:$C,"&gt;=" &amp;$AG$3,事故加停電時間!$C:$C,"&lt;=" &amp;$AH$3)</f>
        <v>0</v>
      </c>
      <c r="Z92" s="947" t="s">
        <v>3565</v>
      </c>
      <c r="AA92" s="948"/>
      <c r="AB92" s="948"/>
      <c r="AC92" s="949"/>
      <c r="AD92" s="950">
        <f>SUMIFS(事故加停電時間!AE:AE,事故加停電時間!C:C,"&gt;=" &amp; AG2,事故加停電時間!C:C,"&lt;=" &amp; AH2)</f>
        <v>0</v>
      </c>
    </row>
    <row r="93" spans="1:30" ht="20.100000000000001" customHeight="1" thickBot="1">
      <c r="A93" s="911" t="s">
        <v>65</v>
      </c>
      <c r="B93" s="906">
        <f>COUNTIFS(事故加停電時間!$B:$B,A93,事故加停電時間!$C:$C,"&gt;=" &amp;$AG$2,事故加停電時間!$C:$C,"&lt;=" &amp;$AH$2)</f>
        <v>0</v>
      </c>
      <c r="C93" s="906">
        <f>COUNTIFS(事故加停電時間!$B:$B,A93,事故加停電時間!$C:$C,"&gt;=" &amp;$AG$3,事故加停電時間!$C:$C,"&lt;=" &amp;$AH$3)</f>
        <v>0</v>
      </c>
      <c r="D93" s="909" t="s">
        <v>1423</v>
      </c>
      <c r="E93" s="906">
        <f>COUNTIFS(事故加停電時間!$B:$B,D93,事故加停電時間!$C:$C,"&gt;=" &amp;$AG$2,事故加停電時間!$C:$C,"&lt;=" &amp;$AH$2)</f>
        <v>0</v>
      </c>
      <c r="F93" s="906">
        <f>COUNTIFS(事故加停電時間!$B:$B,D93,事故加停電時間!$C:$C,"&gt;=" &amp;$AG$3,事故加停電時間!$C:$C,"&lt;=" &amp;$AH$3)</f>
        <v>0</v>
      </c>
      <c r="G93" s="909" t="s">
        <v>305</v>
      </c>
      <c r="H93" s="906">
        <f>COUNTIFS(事故加停電時間!$B:$B,G93,事故加停電時間!$C:$C,"&gt;=" &amp;$AG$2,事故加停電時間!$C:$C,"&lt;=" &amp;$AH$2)</f>
        <v>0</v>
      </c>
      <c r="I93" s="906">
        <f>COUNTIFS(事故加停電時間!$B:$B,G93,事故加停電時間!$C:$C,"&gt;=" &amp;$AG$3,事故加停電時間!$C:$C,"&lt;=" &amp;$AH$3)</f>
        <v>0</v>
      </c>
      <c r="J93" s="946" t="s">
        <v>500</v>
      </c>
      <c r="K93" s="906">
        <f>COUNTIFS(事故加停電時間!$B:$B,J93,事故加停電時間!$C:$C,"&gt;=" &amp;$AG$2,事故加停電時間!$C:$C,"&lt;=" &amp;$AH$2)</f>
        <v>0</v>
      </c>
      <c r="L93" s="906">
        <f>COUNTIFS(事故加停電時間!$B:$B,J93,事故加停電時間!$C:$C,"&gt;=" &amp;$AG$3,事故加停電時間!$C:$C,"&lt;=" &amp;$AH$3)</f>
        <v>0</v>
      </c>
      <c r="M93" s="909" t="s">
        <v>236</v>
      </c>
      <c r="N93" s="906">
        <f>COUNTIFS(事故加停電時間!$B:$B,M93,事故加停電時間!$C:$C,"&gt;=" &amp;$AG$2,事故加停電時間!$C:$C,"&lt;=" &amp;$AH$2)</f>
        <v>0</v>
      </c>
      <c r="O93" s="906">
        <f>COUNTIFS(事故加停電時間!$B:$B,M93,事故加停電時間!$C:$C,"&gt;=" &amp;$AG$3,事故加停電時間!$C:$C,"&lt;=" &amp;$AH$3)</f>
        <v>0</v>
      </c>
      <c r="P93" s="946" t="s">
        <v>1489</v>
      </c>
      <c r="Q93" s="906">
        <f>COUNTIFS(事故加停電時間!$B:$B,P93,事故加停電時間!$C:$C,"&gt;=" &amp;$AG$2,事故加停電時間!$C:$C,"&lt;=" &amp;$AH$2)</f>
        <v>0</v>
      </c>
      <c r="R93" s="906">
        <f>COUNTIFS(事故加停電時間!$B:$B,P93,事故加停電時間!$C:$C,"&gt;=" &amp;$AG$3,事故加停電時間!$C:$C,"&lt;=" &amp;$AH$3)</f>
        <v>0</v>
      </c>
      <c r="S93" s="946" t="s">
        <v>447</v>
      </c>
      <c r="T93" s="906">
        <f>COUNTIFS(事故加停電時間!$B:$B,S93,事故加停電時間!$C:$C,"&gt;=" &amp;$AG$2,事故加停電時間!$C:$C,"&lt;=" &amp;$AH$2)</f>
        <v>0</v>
      </c>
      <c r="U93" s="906">
        <f>COUNTIFS(事故加停電時間!$B:$B,S93,事故加停電時間!$C:$C,"&gt;=" &amp;$AG$3,事故加停電時間!$C:$C,"&lt;=" &amp;$AH$3)</f>
        <v>0</v>
      </c>
      <c r="V93" s="946" t="s">
        <v>3014</v>
      </c>
      <c r="W93" s="906">
        <f>COUNTIFS(事故加停電時間!$B:$B,V93,事故加停電時間!$C:$C,"&gt;=" &amp;$AG$2,事故加停電時間!$C:$C,"&lt;=" &amp;$AH$2)</f>
        <v>0</v>
      </c>
      <c r="X93" s="906">
        <f>COUNTIFS(事故加停電時間!$B:$B,V93,事故加停電時間!$C:$C,"&gt;=" &amp;$AG$3,事故加停電時間!$C:$C,"&lt;=" &amp;$AH$3)</f>
        <v>0</v>
      </c>
      <c r="Z93" s="951" t="s">
        <v>3566</v>
      </c>
      <c r="AA93" s="952"/>
      <c r="AB93" s="952"/>
      <c r="AC93" s="953"/>
      <c r="AD93" s="954">
        <f>AD90+AD92</f>
        <v>83</v>
      </c>
    </row>
    <row r="94" spans="1:30" ht="20.100000000000001" customHeight="1" thickTop="1" thickBot="1">
      <c r="A94" s="909" t="s">
        <v>66</v>
      </c>
      <c r="B94" s="906">
        <f>COUNTIFS(事故加停電時間!$B:$B,A94,事故加停電時間!$C:$C,"&gt;=" &amp;$AG$2,事故加停電時間!$C:$C,"&lt;=" &amp;$AH$2)</f>
        <v>0</v>
      </c>
      <c r="C94" s="906">
        <f>COUNTIFS(事故加停電時間!$B:$B,A94,事故加停電時間!$C:$C,"&gt;=" &amp;$AG$3,事故加停電時間!$C:$C,"&lt;=" &amp;$AH$3)</f>
        <v>0</v>
      </c>
      <c r="D94" s="909" t="s">
        <v>1425</v>
      </c>
      <c r="E94" s="906">
        <f>COUNTIFS(事故加停電時間!$B:$B,D94,事故加停電時間!$C:$C,"&gt;=" &amp;$AG$2,事故加停電時間!$C:$C,"&lt;=" &amp;$AH$2)</f>
        <v>0</v>
      </c>
      <c r="F94" s="906">
        <f>COUNTIFS(事故加停電時間!$B:$B,D94,事故加停電時間!$C:$C,"&gt;=" &amp;$AG$3,事故加停電時間!$C:$C,"&lt;=" &amp;$AH$3)</f>
        <v>0</v>
      </c>
      <c r="G94" s="909" t="s">
        <v>1</v>
      </c>
      <c r="H94" s="906">
        <f>COUNTIFS(事故加停電時間!$B:$B,G94,事故加停電時間!$C:$C,"&gt;=" &amp;$AG$2,事故加停電時間!$C:$C,"&lt;=" &amp;$AH$2)</f>
        <v>0</v>
      </c>
      <c r="I94" s="906">
        <f>COUNTIFS(事故加停電時間!$B:$B,G94,事故加停電時間!$C:$C,"&gt;=" &amp;$AG$3,事故加停電時間!$C:$C,"&lt;=" &amp;$AH$3)</f>
        <v>0</v>
      </c>
      <c r="J94" s="946" t="s">
        <v>543</v>
      </c>
      <c r="K94" s="906">
        <f>COUNTIFS(事故加停電時間!$B:$B,J94,事故加停電時間!$C:$C,"&gt;=" &amp;$AG$2,事故加停電時間!$C:$C,"&lt;=" &amp;$AH$2)</f>
        <v>0</v>
      </c>
      <c r="L94" s="906">
        <f>COUNTIFS(事故加停電時間!$B:$B,J94,事故加停電時間!$C:$C,"&gt;=" &amp;$AG$3,事故加停電時間!$C:$C,"&lt;=" &amp;$AH$3)</f>
        <v>0</v>
      </c>
      <c r="M94" s="909" t="s">
        <v>237</v>
      </c>
      <c r="N94" s="906">
        <f>COUNTIFS(事故加停電時間!$B:$B,M94,事故加停電時間!$C:$C,"&gt;=" &amp;$AG$2,事故加停電時間!$C:$C,"&lt;=" &amp;$AH$2)</f>
        <v>0</v>
      </c>
      <c r="O94" s="906">
        <f>COUNTIFS(事故加停電時間!$B:$B,M94,事故加停電時間!$C:$C,"&gt;=" &amp;$AG$3,事故加停電時間!$C:$C,"&lt;=" &amp;$AH$3)</f>
        <v>0</v>
      </c>
      <c r="P94" s="946" t="s">
        <v>1490</v>
      </c>
      <c r="Q94" s="906">
        <f>COUNTIFS(事故加停電時間!$B:$B,P94,事故加停電時間!$C:$C,"&gt;=" &amp;$AG$2,事故加停電時間!$C:$C,"&lt;=" &amp;$AH$2)</f>
        <v>0</v>
      </c>
      <c r="R94" s="906">
        <f>COUNTIFS(事故加停電時間!$B:$B,P94,事故加停電時間!$C:$C,"&gt;=" &amp;$AG$3,事故加停電時間!$C:$C,"&lt;=" &amp;$AH$3)</f>
        <v>0</v>
      </c>
      <c r="S94" s="946" t="s">
        <v>217</v>
      </c>
      <c r="T94" s="906">
        <f>COUNTIFS(事故加停電時間!$B:$B,S94,事故加停電時間!$C:$C,"&gt;=" &amp;$AG$2,事故加停電時間!$C:$C,"&lt;=" &amp;$AH$2)</f>
        <v>0</v>
      </c>
      <c r="U94" s="906">
        <f>COUNTIFS(事故加停電時間!$B:$B,S94,事故加停電時間!$C:$C,"&gt;=" &amp;$AG$3,事故加停電時間!$C:$C,"&lt;=" &amp;$AH$3)</f>
        <v>0</v>
      </c>
      <c r="V94" s="946" t="s">
        <v>3015</v>
      </c>
      <c r="W94" s="906">
        <f>COUNTIFS(事故加停電時間!$B:$B,V94,事故加停電時間!$C:$C,"&gt;=" &amp;$AG$2,事故加停電時間!$C:$C,"&lt;=" &amp;$AH$2)</f>
        <v>0</v>
      </c>
      <c r="X94" s="906">
        <f>COUNTIFS(事故加停電時間!$B:$B,V94,事故加停電時間!$C:$C,"&gt;=" &amp;$AG$3,事故加停電時間!$C:$C,"&lt;=" &amp;$AH$3)</f>
        <v>0</v>
      </c>
      <c r="Z94" s="955"/>
      <c r="AA94" s="955"/>
      <c r="AB94" s="955"/>
      <c r="AC94" s="955"/>
      <c r="AD94" s="955"/>
    </row>
    <row r="95" spans="1:30" ht="20.100000000000001" customHeight="1" thickTop="1">
      <c r="A95" s="909" t="s">
        <v>101</v>
      </c>
      <c r="B95" s="906">
        <f>COUNTIFS(事故加停電時間!$B:$B,A95,事故加停電時間!$C:$C,"&gt;=" &amp;$AG$2,事故加停電時間!$C:$C,"&lt;=" &amp;$AH$2)</f>
        <v>1</v>
      </c>
      <c r="C95" s="906">
        <f>COUNTIFS(事故加停電時間!$B:$B,A95,事故加停電時間!$C:$C,"&gt;=" &amp;$AG$3,事故加停電時間!$C:$C,"&lt;=" &amp;$AH$3)</f>
        <v>2</v>
      </c>
      <c r="D95" s="909" t="s">
        <v>1426</v>
      </c>
      <c r="E95" s="906">
        <f>COUNTIFS(事故加停電時間!$B:$B,D95,事故加停電時間!$C:$C,"&gt;=" &amp;$AG$2,事故加停電時間!$C:$C,"&lt;=" &amp;$AH$2)</f>
        <v>0</v>
      </c>
      <c r="F95" s="906">
        <f>COUNTIFS(事故加停電時間!$B:$B,D95,事故加停電時間!$C:$C,"&gt;=" &amp;$AG$3,事故加停電時間!$C:$C,"&lt;=" &amp;$AH$3)</f>
        <v>1</v>
      </c>
      <c r="G95" s="911" t="s">
        <v>1059</v>
      </c>
      <c r="H95" s="906">
        <f>COUNTIFS(事故加停電時間!$B:$B,G95,事故加停電時間!$C:$C,"&gt;=" &amp;$AG$2,事故加停電時間!$C:$C,"&lt;=" &amp;$AH$2)</f>
        <v>0</v>
      </c>
      <c r="I95" s="906">
        <f>COUNTIFS(事故加停電時間!$B:$B,G95,事故加停電時間!$C:$C,"&gt;=" &amp;$AG$3,事故加停電時間!$C:$C,"&lt;=" &amp;$AH$3)</f>
        <v>0</v>
      </c>
      <c r="J95" s="946" t="s">
        <v>544</v>
      </c>
      <c r="K95" s="906">
        <f>COUNTIFS(事故加停電時間!$B:$B,J95,事故加停電時間!$C:$C,"&gt;=" &amp;$AG$2,事故加停電時間!$C:$C,"&lt;=" &amp;$AH$2)</f>
        <v>0</v>
      </c>
      <c r="L95" s="906">
        <f>COUNTIFS(事故加停電時間!$B:$B,J95,事故加停電時間!$C:$C,"&gt;=" &amp;$AG$3,事故加停電時間!$C:$C,"&lt;=" &amp;$AH$3)</f>
        <v>0</v>
      </c>
      <c r="M95" s="911" t="s">
        <v>238</v>
      </c>
      <c r="N95" s="906">
        <f>COUNTIFS(事故加停電時間!$B:$B,M95,事故加停電時間!$C:$C,"&gt;=" &amp;$AG$2,事故加停電時間!$C:$C,"&lt;=" &amp;$AH$2)</f>
        <v>1</v>
      </c>
      <c r="O95" s="906">
        <f>COUNTIFS(事故加停電時間!$B:$B,M95,事故加停電時間!$C:$C,"&gt;=" &amp;$AG$3,事故加停電時間!$C:$C,"&lt;=" &amp;$AH$3)</f>
        <v>1</v>
      </c>
      <c r="P95" s="946" t="s">
        <v>1491</v>
      </c>
      <c r="Q95" s="906">
        <f>COUNTIFS(事故加停電時間!$B:$B,P95,事故加停電時間!$C:$C,"&gt;=" &amp;$AG$2,事故加停電時間!$C:$C,"&lt;=" &amp;$AH$2)</f>
        <v>0</v>
      </c>
      <c r="R95" s="906">
        <f>COUNTIFS(事故加停電時間!$B:$B,P95,事故加停電時間!$C:$C,"&gt;=" &amp;$AG$3,事故加停電時間!$C:$C,"&lt;=" &amp;$AH$3)</f>
        <v>0</v>
      </c>
      <c r="S95" s="946" t="s">
        <v>218</v>
      </c>
      <c r="T95" s="906">
        <f>COUNTIFS(事故加停電時間!$B:$B,S95,事故加停電時間!$C:$C,"&gt;=" &amp;$AG$2,事故加停電時間!$C:$C,"&lt;=" &amp;$AH$2)</f>
        <v>0</v>
      </c>
      <c r="U95" s="906">
        <f>COUNTIFS(事故加停電時間!$B:$B,S95,事故加停電時間!$C:$C,"&gt;=" &amp;$AG$3,事故加停電時間!$C:$C,"&lt;=" &amp;$AH$3)</f>
        <v>0</v>
      </c>
      <c r="V95" s="946" t="s">
        <v>3016</v>
      </c>
      <c r="W95" s="906">
        <f>COUNTIFS(事故加停電時間!$B:$B,V95,事故加停電時間!$C:$C,"&gt;=" &amp;$AG$2,事故加停電時間!$C:$C,"&lt;=" &amp;$AH$2)</f>
        <v>0</v>
      </c>
      <c r="X95" s="906">
        <f>COUNTIFS(事故加停電時間!$B:$B,V95,事故加停電時間!$C:$C,"&gt;=" &amp;$AG$3,事故加停電時間!$C:$C,"&lt;=" &amp;$AH$3)</f>
        <v>0</v>
      </c>
      <c r="Z95" s="925" t="str">
        <f>"累計：(" &amp; AG3 &amp; "~本月底)"</f>
        <v>累計：(111.01.01~本月底)</v>
      </c>
      <c r="AA95" s="956"/>
      <c r="AB95" s="956"/>
      <c r="AC95" s="956"/>
      <c r="AD95" s="927"/>
    </row>
    <row r="96" spans="1:30" ht="20.100000000000001" customHeight="1">
      <c r="A96" s="909" t="s">
        <v>102</v>
      </c>
      <c r="B96" s="906">
        <f>COUNTIFS(事故加停電時間!$B:$B,A96,事故加停電時間!$C:$C,"&gt;=" &amp;$AG$2,事故加停電時間!$C:$C,"&lt;=" &amp;$AH$2)</f>
        <v>0</v>
      </c>
      <c r="C96" s="906">
        <f>COUNTIFS(事故加停電時間!$B:$B,A96,事故加停電時間!$C:$C,"&gt;=" &amp;$AG$3,事故加停電時間!$C:$C,"&lt;=" &amp;$AH$3)</f>
        <v>1</v>
      </c>
      <c r="D96" s="909" t="s">
        <v>1319</v>
      </c>
      <c r="E96" s="906">
        <f>COUNTIFS(事故加停電時間!$B:$B,D96,事故加停電時間!$C:$C,"&gt;=" &amp;$AG$2,事故加停電時間!$C:$C,"&lt;=" &amp;$AH$2)</f>
        <v>0</v>
      </c>
      <c r="F96" s="906">
        <f>COUNTIFS(事故加停電時間!$B:$B,D96,事故加停電時間!$C:$C,"&gt;=" &amp;$AG$3,事故加停電時間!$C:$C,"&lt;=" &amp;$AH$3)</f>
        <v>0</v>
      </c>
      <c r="G96" s="909" t="s">
        <v>1061</v>
      </c>
      <c r="H96" s="906">
        <f>COUNTIFS(事故加停電時間!$B:$B,G96,事故加停電時間!$C:$C,"&gt;=" &amp;$AG$2,事故加停電時間!$C:$C,"&lt;=" &amp;$AH$2)</f>
        <v>0</v>
      </c>
      <c r="I96" s="906">
        <f>COUNTIFS(事故加停電時間!$B:$B,G96,事故加停電時間!$C:$C,"&gt;=" &amp;$AG$3,事故加停電時間!$C:$C,"&lt;=" &amp;$AH$3)</f>
        <v>0</v>
      </c>
      <c r="J96" s="946" t="s">
        <v>545</v>
      </c>
      <c r="K96" s="906">
        <f>COUNTIFS(事故加停電時間!$B:$B,J96,事故加停電時間!$C:$C,"&gt;=" &amp;$AG$2,事故加停電時間!$C:$C,"&lt;=" &amp;$AH$2)</f>
        <v>0</v>
      </c>
      <c r="L96" s="906">
        <f>COUNTIFS(事故加停電時間!$B:$B,J96,事故加停電時間!$C:$C,"&gt;=" &amp;$AG$3,事故加停電時間!$C:$C,"&lt;=" &amp;$AH$3)</f>
        <v>0</v>
      </c>
      <c r="M96" s="909" t="s">
        <v>239</v>
      </c>
      <c r="N96" s="906">
        <f>COUNTIFS(事故加停電時間!$B:$B,M96,事故加停電時間!$C:$C,"&gt;=" &amp;$AG$2,事故加停電時間!$C:$C,"&lt;=" &amp;$AH$2)</f>
        <v>0</v>
      </c>
      <c r="O96" s="906">
        <f>COUNTIFS(事故加停電時間!$B:$B,M96,事故加停電時間!$C:$C,"&gt;=" &amp;$AG$3,事故加停電時間!$C:$C,"&lt;=" &amp;$AH$3)</f>
        <v>0</v>
      </c>
      <c r="P96" s="946" t="s">
        <v>1492</v>
      </c>
      <c r="Q96" s="906">
        <f>COUNTIFS(事故加停電時間!$B:$B,P96,事故加停電時間!$C:$C,"&gt;=" &amp;$AG$2,事故加停電時間!$C:$C,"&lt;=" &amp;$AH$2)</f>
        <v>0</v>
      </c>
      <c r="R96" s="906">
        <f>COUNTIFS(事故加停電時間!$B:$B,P96,事故加停電時間!$C:$C,"&gt;=" &amp;$AG$3,事故加停電時間!$C:$C,"&lt;=" &amp;$AH$3)</f>
        <v>0</v>
      </c>
      <c r="S96" s="946" t="s">
        <v>219</v>
      </c>
      <c r="T96" s="906">
        <f>COUNTIFS(事故加停電時間!$B:$B,S96,事故加停電時間!$C:$C,"&gt;=" &amp;$AG$2,事故加停電時間!$C:$C,"&lt;=" &amp;$AH$2)</f>
        <v>0</v>
      </c>
      <c r="U96" s="906">
        <f>COUNTIFS(事故加停電時間!$B:$B,S96,事故加停電時間!$C:$C,"&gt;=" &amp;$AG$3,事故加停電時間!$C:$C,"&lt;=" &amp;$AH$3)</f>
        <v>0</v>
      </c>
      <c r="V96" s="946" t="s">
        <v>3017</v>
      </c>
      <c r="W96" s="906">
        <f>COUNTIFS(事故加停電時間!$B:$B,V96,事故加停電時間!$C:$C,"&gt;=" &amp;$AG$2,事故加停電時間!$C:$C,"&lt;=" &amp;$AH$2)</f>
        <v>0</v>
      </c>
      <c r="X96" s="906">
        <f>COUNTIFS(事故加停電時間!$B:$B,V96,事故加停電時間!$C:$C,"&gt;=" &amp;$AG$3,事故加停電時間!$C:$C,"&lt;=" &amp;$AH$3)</f>
        <v>0</v>
      </c>
      <c r="Z96" s="940" t="s">
        <v>3567</v>
      </c>
      <c r="AA96" s="957"/>
      <c r="AB96" s="957"/>
      <c r="AC96" s="957"/>
      <c r="AD96" s="943">
        <f>瞬跳饋線一纜表!AD96</f>
        <v>238</v>
      </c>
    </row>
    <row r="97" spans="1:30" ht="20.100000000000001" customHeight="1">
      <c r="A97" s="909" t="s">
        <v>1407</v>
      </c>
      <c r="B97" s="906">
        <f>COUNTIFS(事故加停電時間!$B:$B,A97,事故加停電時間!$C:$C,"&gt;=" &amp;$AG$2,事故加停電時間!$C:$C,"&lt;=" &amp;$AH$2)</f>
        <v>0</v>
      </c>
      <c r="C97" s="906">
        <f>COUNTIFS(事故加停電時間!$B:$B,A97,事故加停電時間!$C:$C,"&gt;=" &amp;$AG$3,事故加停電時間!$C:$C,"&lt;=" &amp;$AH$3)</f>
        <v>0</v>
      </c>
      <c r="D97" s="909" t="s">
        <v>1083</v>
      </c>
      <c r="E97" s="906">
        <f>COUNTIFS(事故加停電時間!$B:$B,D97,事故加停電時間!$C:$C,"&gt;=" &amp;$AG$2,事故加停電時間!$C:$C,"&lt;=" &amp;$AH$2)</f>
        <v>0</v>
      </c>
      <c r="F97" s="906">
        <f>COUNTIFS(事故加停電時間!$B:$B,D97,事故加停電時間!$C:$C,"&gt;=" &amp;$AG$3,事故加停電時間!$C:$C,"&lt;=" &amp;$AH$3)</f>
        <v>0</v>
      </c>
      <c r="G97" s="911" t="s">
        <v>1062</v>
      </c>
      <c r="H97" s="906">
        <f>COUNTIFS(事故加停電時間!$B:$B,G97,事故加停電時間!$C:$C,"&gt;=" &amp;$AG$2,事故加停電時間!$C:$C,"&lt;=" &amp;$AH$2)</f>
        <v>0</v>
      </c>
      <c r="I97" s="906">
        <f>COUNTIFS(事故加停電時間!$B:$B,G97,事故加停電時間!$C:$C,"&gt;=" &amp;$AG$3,事故加停電時間!$C:$C,"&lt;=" &amp;$AH$3)</f>
        <v>0</v>
      </c>
      <c r="J97" s="946" t="s">
        <v>546</v>
      </c>
      <c r="K97" s="906">
        <f>COUNTIFS(事故加停電時間!$B:$B,J97,事故加停電時間!$C:$C,"&gt;=" &amp;$AG$2,事故加停電時間!$C:$C,"&lt;=" &amp;$AH$2)</f>
        <v>0</v>
      </c>
      <c r="L97" s="906">
        <f>COUNTIFS(事故加停電時間!$B:$B,J97,事故加停電時間!$C:$C,"&gt;=" &amp;$AG$3,事故加停電時間!$C:$C,"&lt;=" &amp;$AH$3)</f>
        <v>0</v>
      </c>
      <c r="M97" s="911" t="s">
        <v>240</v>
      </c>
      <c r="N97" s="906">
        <f>COUNTIFS(事故加停電時間!$B:$B,M97,事故加停電時間!$C:$C,"&gt;=" &amp;$AG$2,事故加停電時間!$C:$C,"&lt;=" &amp;$AH$2)</f>
        <v>0</v>
      </c>
      <c r="O97" s="906">
        <f>COUNTIFS(事故加停電時間!$B:$B,M97,事故加停電時間!$C:$C,"&gt;=" &amp;$AG$3,事故加停電時間!$C:$C,"&lt;=" &amp;$AH$3)</f>
        <v>0</v>
      </c>
      <c r="P97" s="946" t="s">
        <v>1493</v>
      </c>
      <c r="Q97" s="906">
        <f>COUNTIFS(事故加停電時間!$B:$B,P97,事故加停電時間!$C:$C,"&gt;=" &amp;$AG$2,事故加停電時間!$C:$C,"&lt;=" &amp;$AH$2)</f>
        <v>0</v>
      </c>
      <c r="R97" s="906">
        <f>COUNTIFS(事故加停電時間!$B:$B,P97,事故加停電時間!$C:$C,"&gt;=" &amp;$AG$3,事故加停電時間!$C:$C,"&lt;=" &amp;$AH$3)</f>
        <v>1</v>
      </c>
      <c r="S97" s="946" t="s">
        <v>220</v>
      </c>
      <c r="T97" s="906">
        <f>COUNTIFS(事故加停電時間!$B:$B,S97,事故加停電時間!$C:$C,"&gt;=" &amp;$AG$2,事故加停電時間!$C:$C,"&lt;=" &amp;$AH$2)</f>
        <v>0</v>
      </c>
      <c r="U97" s="906">
        <f>COUNTIFS(事故加停電時間!$B:$B,S97,事故加停電時間!$C:$C,"&gt;=" &amp;$AG$3,事故加停電時間!$C:$C,"&lt;=" &amp;$AH$3)</f>
        <v>0</v>
      </c>
      <c r="V97" s="946" t="s">
        <v>3018</v>
      </c>
      <c r="W97" s="906">
        <f>COUNTIFS(事故加停電時間!$B:$B,V97,事故加停電時間!$C:$C,"&gt;=" &amp;$AG$2,事故加停電時間!$C:$C,"&lt;=" &amp;$AH$2)</f>
        <v>0</v>
      </c>
      <c r="X97" s="906">
        <f>COUNTIFS(事故加停電時間!$B:$B,V97,事故加停電時間!$C:$C,"&gt;=" &amp;$AG$3,事故加停電時間!$C:$C,"&lt;=" &amp;$AH$3)</f>
        <v>0</v>
      </c>
      <c r="Z97" s="947" t="s">
        <v>3568</v>
      </c>
      <c r="AA97" s="959"/>
      <c r="AB97" s="959"/>
      <c r="AC97" s="959"/>
      <c r="AD97" s="960">
        <f>C35+F35+I35+L35+O35+R35+U35+X35+AA35+AD35+C63+F63+I63+L63+O63+R63+U63+X63+AA63+AD63+C87+F87+I87+L87+O87+R87+U87+X87+AA87+AD87+C114+F114+I114+L114+O114+R114+U114+X114</f>
        <v>64</v>
      </c>
    </row>
    <row r="98" spans="1:30" ht="20.100000000000001" customHeight="1">
      <c r="A98" s="909" t="s">
        <v>1408</v>
      </c>
      <c r="B98" s="906">
        <f>COUNTIFS(事故加停電時間!$B:$B,A98,事故加停電時間!$C:$C,"&gt;=" &amp;$AG$2,事故加停電時間!$C:$C,"&lt;=" &amp;$AH$2)</f>
        <v>0</v>
      </c>
      <c r="C98" s="906">
        <f>COUNTIFS(事故加停電時間!$B:$B,A98,事故加停電時間!$C:$C,"&gt;=" &amp;$AG$3,事故加停電時間!$C:$C,"&lt;=" &amp;$AH$3)</f>
        <v>0</v>
      </c>
      <c r="D98" s="911" t="s">
        <v>1084</v>
      </c>
      <c r="E98" s="906">
        <f>COUNTIFS(事故加停電時間!$B:$B,D98,事故加停電時間!$C:$C,"&gt;=" &amp;$AG$2,事故加停電時間!$C:$C,"&lt;=" &amp;$AH$2)</f>
        <v>0</v>
      </c>
      <c r="F98" s="906">
        <f>COUNTIFS(事故加停電時間!$B:$B,D98,事故加停電時間!$C:$C,"&gt;=" &amp;$AG$3,事故加停電時間!$C:$C,"&lt;=" &amp;$AH$3)</f>
        <v>0</v>
      </c>
      <c r="G98" s="909" t="s">
        <v>1063</v>
      </c>
      <c r="H98" s="906">
        <f>COUNTIFS(事故加停電時間!$B:$B,G98,事故加停電時間!$C:$C,"&gt;=" &amp;$AG$2,事故加停電時間!$C:$C,"&lt;=" &amp;$AH$2)</f>
        <v>0</v>
      </c>
      <c r="I98" s="906">
        <f>COUNTIFS(事故加停電時間!$B:$B,G98,事故加停電時間!$C:$C,"&gt;=" &amp;$AG$3,事故加停電時間!$C:$C,"&lt;=" &amp;$AH$3)</f>
        <v>0</v>
      </c>
      <c r="J98" s="946" t="s">
        <v>547</v>
      </c>
      <c r="K98" s="906">
        <f>COUNTIFS(事故加停電時間!$B:$B,J98,事故加停電時間!$C:$C,"&gt;=" &amp;$AG$2,事故加停電時間!$C:$C,"&lt;=" &amp;$AH$2)</f>
        <v>0</v>
      </c>
      <c r="L98" s="906">
        <f>COUNTIFS(事故加停電時間!$B:$B,J98,事故加停電時間!$C:$C,"&gt;=" &amp;$AG$3,事故加停電時間!$C:$C,"&lt;=" &amp;$AH$3)</f>
        <v>0</v>
      </c>
      <c r="M98" s="909" t="s">
        <v>241</v>
      </c>
      <c r="N98" s="906">
        <f>COUNTIFS(事故加停電時間!$B:$B,M98,事故加停電時間!$C:$C,"&gt;=" &amp;$AG$2,事故加停電時間!$C:$C,"&lt;=" &amp;$AH$2)</f>
        <v>0</v>
      </c>
      <c r="O98" s="906">
        <f>COUNTIFS(事故加停電時間!$B:$B,M98,事故加停電時間!$C:$C,"&gt;=" &amp;$AG$3,事故加停電時間!$C:$C,"&lt;=" &amp;$AH$3)</f>
        <v>0</v>
      </c>
      <c r="P98" s="946" t="s">
        <v>1494</v>
      </c>
      <c r="Q98" s="906">
        <f>COUNTIFS(事故加停電時間!$B:$B,P98,事故加停電時間!$C:$C,"&gt;=" &amp;$AG$2,事故加停電時間!$C:$C,"&lt;=" &amp;$AH$2)</f>
        <v>0</v>
      </c>
      <c r="R98" s="906">
        <f>COUNTIFS(事故加停電時間!$B:$B,P98,事故加停電時間!$C:$C,"&gt;=" &amp;$AG$3,事故加停電時間!$C:$C,"&lt;=" &amp;$AH$3)</f>
        <v>1</v>
      </c>
      <c r="S98" s="946" t="s">
        <v>221</v>
      </c>
      <c r="T98" s="906">
        <f>COUNTIFS(事故加停電時間!$B:$B,S98,事故加停電時間!$C:$C,"&gt;=" &amp;$AG$2,事故加停電時間!$C:$C,"&lt;=" &amp;$AH$2)</f>
        <v>0</v>
      </c>
      <c r="U98" s="906">
        <f>COUNTIFS(事故加停電時間!$B:$B,S98,事故加停電時間!$C:$C,"&gt;=" &amp;$AG$3,事故加停電時間!$C:$C,"&lt;=" &amp;$AH$3)</f>
        <v>1</v>
      </c>
      <c r="V98" s="946" t="s">
        <v>3019</v>
      </c>
      <c r="W98" s="906">
        <f>COUNTIFS(事故加停電時間!$B:$B,V98,事故加停電時間!$C:$C,"&gt;=" &amp;$AG$2,事故加停電時間!$C:$C,"&lt;=" &amp;$AH$2)</f>
        <v>0</v>
      </c>
      <c r="X98" s="906">
        <f>COUNTIFS(事故加停電時間!$B:$B,V98,事故加停電時間!$C:$C,"&gt;=" &amp;$AG$3,事故加停電時間!$C:$C,"&lt;=" &amp;$AH$3)</f>
        <v>0</v>
      </c>
      <c r="Z98" s="947" t="s">
        <v>3565</v>
      </c>
      <c r="AA98" s="959"/>
      <c r="AB98" s="959"/>
      <c r="AC98" s="959"/>
      <c r="AD98" s="950">
        <f>SUMIFS(事故加停電時間!AE:AE,事故加停電時間!C:C,"&gt;=" &amp; AG3,事故加停電時間!C:C,"&lt;=" &amp; AH3)</f>
        <v>0</v>
      </c>
    </row>
    <row r="99" spans="1:30" ht="20.100000000000001" customHeight="1" thickBot="1">
      <c r="A99" s="909" t="s">
        <v>47</v>
      </c>
      <c r="B99" s="906">
        <f>COUNTIFS(事故加停電時間!$B:$B,A99,事故加停電時間!$C:$C,"&gt;=" &amp;$AG$2,事故加停電時間!$C:$C,"&lt;=" &amp;$AH$2)</f>
        <v>0</v>
      </c>
      <c r="C99" s="906">
        <f>COUNTIFS(事故加停電時間!$B:$B,A99,事故加停電時間!$C:$C,"&gt;=" &amp;$AG$3,事故加停電時間!$C:$C,"&lt;=" &amp;$AH$3)</f>
        <v>0</v>
      </c>
      <c r="D99" s="911" t="s">
        <v>506</v>
      </c>
      <c r="E99" s="906">
        <f>COUNTIFS(事故加停電時間!$B:$B,D99,事故加停電時間!$C:$C,"&gt;=" &amp;$AG$2,事故加停電時間!$C:$C,"&lt;=" &amp;$AH$2)</f>
        <v>0</v>
      </c>
      <c r="F99" s="906">
        <f>COUNTIFS(事故加停電時間!$B:$B,D99,事故加停電時間!$C:$C,"&gt;=" &amp;$AG$3,事故加停電時間!$C:$C,"&lt;=" &amp;$AH$3)</f>
        <v>0</v>
      </c>
      <c r="G99" s="911" t="s">
        <v>1064</v>
      </c>
      <c r="H99" s="906">
        <f>COUNTIFS(事故加停電時間!$B:$B,G99,事故加停電時間!$C:$C,"&gt;=" &amp;$AG$2,事故加停電時間!$C:$C,"&lt;=" &amp;$AH$2)</f>
        <v>0</v>
      </c>
      <c r="I99" s="906">
        <f>COUNTIFS(事故加停電時間!$B:$B,G99,事故加停電時間!$C:$C,"&gt;=" &amp;$AG$3,事故加停電時間!$C:$C,"&lt;=" &amp;$AH$3)</f>
        <v>0</v>
      </c>
      <c r="J99" s="946" t="s">
        <v>3569</v>
      </c>
      <c r="K99" s="906">
        <f>COUNTIFS(事故加停電時間!$B:$B,J99,事故加停電時間!$C:$C,"&gt;=" &amp;$AG$2,事故加停電時間!$C:$C,"&lt;=" &amp;$AH$2)</f>
        <v>0</v>
      </c>
      <c r="L99" s="906">
        <f>COUNTIFS(事故加停電時間!$B:$B,J99,事故加停電時間!$C:$C,"&gt;=" &amp;$AG$3,事故加停電時間!$C:$C,"&lt;=" &amp;$AH$3)</f>
        <v>0</v>
      </c>
      <c r="M99" s="911" t="s">
        <v>242</v>
      </c>
      <c r="N99" s="906">
        <f>COUNTIFS(事故加停電時間!$B:$B,M99,事故加停電時間!$C:$C,"&gt;=" &amp;$AG$2,事故加停電時間!$C:$C,"&lt;=" &amp;$AH$2)</f>
        <v>0</v>
      </c>
      <c r="O99" s="906">
        <f>COUNTIFS(事故加停電時間!$B:$B,M99,事故加停電時間!$C:$C,"&gt;=" &amp;$AG$3,事故加停電時間!$C:$C,"&lt;=" &amp;$AH$3)</f>
        <v>0</v>
      </c>
      <c r="P99" s="946" t="s">
        <v>1495</v>
      </c>
      <c r="Q99" s="906">
        <f>COUNTIFS(事故加停電時間!$B:$B,P99,事故加停電時間!$C:$C,"&gt;=" &amp;$AG$2,事故加停電時間!$C:$C,"&lt;=" &amp;$AH$2)</f>
        <v>0</v>
      </c>
      <c r="R99" s="906">
        <f>COUNTIFS(事故加停電時間!$B:$B,P99,事故加停電時間!$C:$C,"&gt;=" &amp;$AG$3,事故加停電時間!$C:$C,"&lt;=" &amp;$AH$3)</f>
        <v>0</v>
      </c>
      <c r="S99" s="946" t="s">
        <v>222</v>
      </c>
      <c r="T99" s="906">
        <f>COUNTIFS(事故加停電時間!$B:$B,S99,事故加停電時間!$C:$C,"&gt;=" &amp;$AG$2,事故加停電時間!$C:$C,"&lt;=" &amp;$AH$2)</f>
        <v>0</v>
      </c>
      <c r="U99" s="906">
        <f>COUNTIFS(事故加停電時間!$B:$B,S99,事故加停電時間!$C:$C,"&gt;=" &amp;$AG$3,事故加停電時間!$C:$C,"&lt;=" &amp;$AH$3)</f>
        <v>0</v>
      </c>
      <c r="V99" s="946" t="s">
        <v>3020</v>
      </c>
      <c r="W99" s="906">
        <f>COUNTIFS(事故加停電時間!$B:$B,V99,事故加停電時間!$C:$C,"&gt;=" &amp;$AG$2,事故加停電時間!$C:$C,"&lt;=" &amp;$AH$2)</f>
        <v>0</v>
      </c>
      <c r="X99" s="906">
        <f>COUNTIFS(事故加停電時間!$B:$B,V99,事故加停電時間!$C:$C,"&gt;=" &amp;$AG$3,事故加停電時間!$C:$C,"&lt;=" &amp;$AH$3)</f>
        <v>0</v>
      </c>
      <c r="Z99" s="975" t="s">
        <v>3570</v>
      </c>
      <c r="AA99" s="961"/>
      <c r="AB99" s="961"/>
      <c r="AC99" s="961"/>
      <c r="AD99" s="962">
        <f>AD96+AD98</f>
        <v>238</v>
      </c>
    </row>
    <row r="100" spans="1:30" ht="20.100000000000001" customHeight="1" thickTop="1">
      <c r="A100" s="909" t="s">
        <v>48</v>
      </c>
      <c r="B100" s="906">
        <f>COUNTIFS(事故加停電時間!$B:$B,A100,事故加停電時間!$C:$C,"&gt;=" &amp;$AG$2,事故加停電時間!$C:$C,"&lt;=" &amp;$AH$2)</f>
        <v>0</v>
      </c>
      <c r="C100" s="906">
        <f>COUNTIFS(事故加停電時間!$B:$B,A100,事故加停電時間!$C:$C,"&gt;=" &amp;$AG$3,事故加停電時間!$C:$C,"&lt;=" &amp;$AH$3)</f>
        <v>1</v>
      </c>
      <c r="D100" s="909" t="s">
        <v>507</v>
      </c>
      <c r="E100" s="906">
        <f>COUNTIFS(事故加停電時間!$B:$B,D100,事故加停電時間!$C:$C,"&gt;=" &amp;$AG$2,事故加停電時間!$C:$C,"&lt;=" &amp;$AH$2)</f>
        <v>0</v>
      </c>
      <c r="F100" s="906">
        <f>COUNTIFS(事故加停電時間!$B:$B,D100,事故加停電時間!$C:$C,"&gt;=" &amp;$AG$3,事故加停電時間!$C:$C,"&lt;=" &amp;$AH$3)</f>
        <v>0</v>
      </c>
      <c r="G100" s="911" t="s">
        <v>985</v>
      </c>
      <c r="H100" s="906">
        <f>COUNTIFS(事故加停電時間!$B:$B,G100,事故加停電時間!$C:$C,"&gt;=" &amp;$AG$2,事故加停電時間!$C:$C,"&lt;=" &amp;$AH$2)</f>
        <v>0</v>
      </c>
      <c r="I100" s="906">
        <f>COUNTIFS(事故加停電時間!$B:$B,G100,事故加停電時間!$C:$C,"&gt;=" &amp;$AG$3,事故加停電時間!$C:$C,"&lt;=" &amp;$AH$3)</f>
        <v>0</v>
      </c>
      <c r="J100" s="946" t="s">
        <v>548</v>
      </c>
      <c r="K100" s="906">
        <f>COUNTIFS(事故加停電時間!$B:$B,J100,事故加停電時間!$C:$C,"&gt;=" &amp;$AG$2,事故加停電時間!$C:$C,"&lt;=" &amp;$AH$2)</f>
        <v>0</v>
      </c>
      <c r="L100" s="906">
        <f>COUNTIFS(事故加停電時間!$B:$B,J100,事故加停電時間!$C:$C,"&gt;=" &amp;$AG$3,事故加停電時間!$C:$C,"&lt;=" &amp;$AH$3)</f>
        <v>0</v>
      </c>
      <c r="M100" s="911" t="s">
        <v>243</v>
      </c>
      <c r="N100" s="906">
        <f>COUNTIFS(事故加停電時間!$B:$B,M100,事故加停電時間!$C:$C,"&gt;=" &amp;$AG$2,事故加停電時間!$C:$C,"&lt;=" &amp;$AH$2)</f>
        <v>0</v>
      </c>
      <c r="O100" s="906">
        <f>COUNTIFS(事故加停電時間!$B:$B,M100,事故加停電時間!$C:$C,"&gt;=" &amp;$AG$3,事故加停電時間!$C:$C,"&lt;=" &amp;$AH$3)</f>
        <v>0</v>
      </c>
      <c r="P100" s="946" t="s">
        <v>1496</v>
      </c>
      <c r="Q100" s="906">
        <f>COUNTIFS(事故加停電時間!$B:$B,P100,事故加停電時間!$C:$C,"&gt;=" &amp;$AG$2,事故加停電時間!$C:$C,"&lt;=" &amp;$AH$2)</f>
        <v>0</v>
      </c>
      <c r="R100" s="906">
        <f>COUNTIFS(事故加停電時間!$B:$B,P100,事故加停電時間!$C:$C,"&gt;=" &amp;$AG$3,事故加停電時間!$C:$C,"&lt;=" &amp;$AH$3)</f>
        <v>0</v>
      </c>
      <c r="S100" s="946" t="s">
        <v>223</v>
      </c>
      <c r="T100" s="906">
        <f>COUNTIFS(事故加停電時間!$B:$B,S100,事故加停電時間!$C:$C,"&gt;=" &amp;$AG$2,事故加停電時間!$C:$C,"&lt;=" &amp;$AH$2)</f>
        <v>0</v>
      </c>
      <c r="U100" s="906">
        <f>COUNTIFS(事故加停電時間!$B:$B,S100,事故加停電時間!$C:$C,"&gt;=" &amp;$AG$3,事故加停電時間!$C:$C,"&lt;=" &amp;$AH$3)</f>
        <v>1</v>
      </c>
      <c r="V100" s="946" t="s">
        <v>3021</v>
      </c>
      <c r="W100" s="906">
        <f>COUNTIFS(事故加停電時間!$B:$B,V100,事故加停電時間!$C:$C,"&gt;=" &amp;$AG$2,事故加停電時間!$C:$C,"&lt;=" &amp;$AH$2)</f>
        <v>1</v>
      </c>
      <c r="X100" s="906">
        <f>COUNTIFS(事故加停電時間!$B:$B,V100,事故加停電時間!$C:$C,"&gt;=" &amp;$AG$3,事故加停電時間!$C:$C,"&lt;=" &amp;$AH$3)</f>
        <v>2</v>
      </c>
    </row>
    <row r="101" spans="1:30" ht="20.100000000000001" customHeight="1">
      <c r="A101" s="963" t="s">
        <v>49</v>
      </c>
      <c r="B101" s="906">
        <f>COUNTIFS(事故加停電時間!$B:$B,A101,事故加停電時間!$C:$C,"&gt;=" &amp;$AG$2,事故加停電時間!$C:$C,"&lt;=" &amp;$AH$2)</f>
        <v>0</v>
      </c>
      <c r="C101" s="906">
        <f>COUNTIFS(事故加停電時間!$B:$B,A101,事故加停電時間!$C:$C,"&gt;=" &amp;$AG$3,事故加停電時間!$C:$C,"&lt;=" &amp;$AH$3)</f>
        <v>0</v>
      </c>
      <c r="D101" s="963" t="s">
        <v>508</v>
      </c>
      <c r="E101" s="906">
        <f>COUNTIFS(事故加停電時間!$B:$B,D101,事故加停電時間!$C:$C,"&gt;=" &amp;$AG$2,事故加停電時間!$C:$C,"&lt;=" &amp;$AH$2)</f>
        <v>0</v>
      </c>
      <c r="F101" s="906">
        <f>COUNTIFS(事故加停電時間!$B:$B,D101,事故加停電時間!$C:$C,"&gt;=" &amp;$AG$3,事故加停電時間!$C:$C,"&lt;=" &amp;$AH$3)</f>
        <v>0</v>
      </c>
      <c r="G101" s="964"/>
      <c r="H101" s="965"/>
      <c r="I101" s="966"/>
      <c r="J101" s="946" t="s">
        <v>549</v>
      </c>
      <c r="K101" s="906">
        <f>COUNTIFS(事故加停電時間!$B:$B,J101,事故加停電時間!$C:$C,"&gt;=" &amp;$AG$2,事故加停電時間!$C:$C,"&lt;=" &amp;$AH$2)</f>
        <v>0</v>
      </c>
      <c r="L101" s="906">
        <f>COUNTIFS(事故加停電時間!$B:$B,J101,事故加停電時間!$C:$C,"&gt;=" &amp;$AG$3,事故加停電時間!$C:$C,"&lt;=" &amp;$AH$3)</f>
        <v>0</v>
      </c>
      <c r="M101" s="946" t="s">
        <v>127</v>
      </c>
      <c r="N101" s="906">
        <f>COUNTIFS(事故加停電時間!$B:$B,M101,事故加停電時間!$C:$C,"&gt;=" &amp;$AG$2,事故加停電時間!$C:$C,"&lt;=" &amp;$AH$2)</f>
        <v>0</v>
      </c>
      <c r="O101" s="906">
        <f>COUNTIFS(事故加停電時間!$B:$B,M101,事故加停電時間!$C:$C,"&gt;=" &amp;$AG$3,事故加停電時間!$C:$C,"&lt;=" &amp;$AH$3)</f>
        <v>0</v>
      </c>
      <c r="P101" s="946" t="s">
        <v>1497</v>
      </c>
      <c r="Q101" s="906">
        <f>COUNTIFS(事故加停電時間!$B:$B,P101,事故加停電時間!$C:$C,"&gt;=" &amp;$AG$2,事故加停電時間!$C:$C,"&lt;=" &amp;$AH$2)</f>
        <v>0</v>
      </c>
      <c r="R101" s="906">
        <f>COUNTIFS(事故加停電時間!$B:$B,P101,事故加停電時間!$C:$C,"&gt;=" &amp;$AG$3,事故加停電時間!$C:$C,"&lt;=" &amp;$AH$3)</f>
        <v>0</v>
      </c>
      <c r="S101" s="946" t="s">
        <v>224</v>
      </c>
      <c r="T101" s="906">
        <f>COUNTIFS(事故加停電時間!$B:$B,S101,事故加停電時間!$C:$C,"&gt;=" &amp;$AG$2,事故加停電時間!$C:$C,"&lt;=" &amp;$AH$2)</f>
        <v>0</v>
      </c>
      <c r="U101" s="906">
        <f>COUNTIFS(事故加停電時間!$B:$B,S101,事故加停電時間!$C:$C,"&gt;=" &amp;$AG$3,事故加停電時間!$C:$C,"&lt;=" &amp;$AH$3)</f>
        <v>0</v>
      </c>
      <c r="V101" s="946"/>
      <c r="W101" s="906"/>
      <c r="X101" s="907"/>
    </row>
    <row r="102" spans="1:30" ht="20.100000000000001" customHeight="1">
      <c r="A102" s="963" t="s">
        <v>1320</v>
      </c>
      <c r="B102" s="906">
        <f>COUNTIFS(事故加停電時間!$B:$B,A102,事故加停電時間!$C:$C,"&gt;=" &amp;$AG$2,事故加停電時間!$C:$C,"&lt;=" &amp;$AH$2)</f>
        <v>0</v>
      </c>
      <c r="C102" s="906">
        <f>COUNTIFS(事故加停電時間!$B:$B,A102,事故加停電時間!$C:$C,"&gt;=" &amp;$AG$3,事故加停電時間!$C:$C,"&lt;=" &amp;$AH$3)</f>
        <v>0</v>
      </c>
      <c r="D102" s="963" t="s">
        <v>509</v>
      </c>
      <c r="E102" s="906">
        <f>COUNTIFS(事故加停電時間!$B:$B,D102,事故加停電時間!$C:$C,"&gt;=" &amp;$AG$2,事故加停電時間!$C:$C,"&lt;=" &amp;$AH$2)</f>
        <v>0</v>
      </c>
      <c r="F102" s="906">
        <f>COUNTIFS(事故加停電時間!$B:$B,D102,事故加停電時間!$C:$C,"&gt;=" &amp;$AG$3,事故加停電時間!$C:$C,"&lt;=" &amp;$AH$3)</f>
        <v>0</v>
      </c>
      <c r="G102" s="964"/>
      <c r="H102" s="965"/>
      <c r="I102" s="966"/>
      <c r="J102" s="946" t="s">
        <v>550</v>
      </c>
      <c r="K102" s="906">
        <f>COUNTIFS(事故加停電時間!$B:$B,J102,事故加停電時間!$C:$C,"&gt;=" &amp;$AG$2,事故加停電時間!$C:$C,"&lt;=" &amp;$AH$2)</f>
        <v>0</v>
      </c>
      <c r="L102" s="906">
        <f>COUNTIFS(事故加停電時間!$B:$B,J102,事故加停電時間!$C:$C,"&gt;=" &amp;$AG$3,事故加停電時間!$C:$C,"&lt;=" &amp;$AH$3)</f>
        <v>0</v>
      </c>
      <c r="M102" s="946" t="s">
        <v>128</v>
      </c>
      <c r="N102" s="906">
        <f>COUNTIFS(事故加停電時間!$B:$B,M102,事故加停電時間!$C:$C,"&gt;=" &amp;$AG$2,事故加停電時間!$C:$C,"&lt;=" &amp;$AH$2)</f>
        <v>0</v>
      </c>
      <c r="O102" s="906">
        <f>COUNTIFS(事故加停電時間!$B:$B,M102,事故加停電時間!$C:$C,"&gt;=" &amp;$AG$3,事故加停電時間!$C:$C,"&lt;=" &amp;$AH$3)</f>
        <v>0</v>
      </c>
      <c r="P102" s="946" t="s">
        <v>1498</v>
      </c>
      <c r="Q102" s="906">
        <f>COUNTIFS(事故加停電時間!$B:$B,P102,事故加停電時間!$C:$C,"&gt;=" &amp;$AG$2,事故加停電時間!$C:$C,"&lt;=" &amp;$AH$2)</f>
        <v>0</v>
      </c>
      <c r="R102" s="906">
        <f>COUNTIFS(事故加停電時間!$B:$B,P102,事故加停電時間!$C:$C,"&gt;=" &amp;$AG$3,事故加停電時間!$C:$C,"&lt;=" &amp;$AH$3)</f>
        <v>0</v>
      </c>
      <c r="S102" s="946" t="s">
        <v>225</v>
      </c>
      <c r="T102" s="906">
        <f>COUNTIFS(事故加停電時間!$B:$B,S102,事故加停電時間!$C:$C,"&gt;=" &amp;$AG$2,事故加停電時間!$C:$C,"&lt;=" &amp;$AH$2)</f>
        <v>0</v>
      </c>
      <c r="U102" s="906">
        <f>COUNTIFS(事故加停電時間!$B:$B,S102,事故加停電時間!$C:$C,"&gt;=" &amp;$AG$3,事故加停電時間!$C:$C,"&lt;=" &amp;$AH$3)</f>
        <v>0</v>
      </c>
      <c r="V102" s="946"/>
      <c r="W102" s="906"/>
      <c r="X102" s="907"/>
      <c r="AC102" s="893"/>
    </row>
    <row r="103" spans="1:30" ht="20.100000000000001" customHeight="1">
      <c r="A103" s="963" t="s">
        <v>1321</v>
      </c>
      <c r="B103" s="906">
        <f>COUNTIFS(事故加停電時間!$B:$B,A103,事故加停電時間!$C:$C,"&gt;=" &amp;$AG$2,事故加停電時間!$C:$C,"&lt;=" &amp;$AH$2)</f>
        <v>0</v>
      </c>
      <c r="C103" s="906">
        <f>COUNTIFS(事故加停電時間!$B:$B,A103,事故加停電時間!$C:$C,"&gt;=" &amp;$AG$3,事故加停電時間!$C:$C,"&lt;=" &amp;$AH$3)</f>
        <v>0</v>
      </c>
      <c r="D103" s="963" t="s">
        <v>510</v>
      </c>
      <c r="E103" s="906">
        <f>COUNTIFS(事故加停電時間!$B:$B,D103,事故加停電時間!$C:$C,"&gt;=" &amp;$AG$2,事故加停電時間!$C:$C,"&lt;=" &amp;$AH$2)</f>
        <v>0</v>
      </c>
      <c r="F103" s="906">
        <f>COUNTIFS(事故加停電時間!$B:$B,D103,事故加停電時間!$C:$C,"&gt;=" &amp;$AG$3,事故加停電時間!$C:$C,"&lt;=" &amp;$AH$3)</f>
        <v>0</v>
      </c>
      <c r="G103" s="964"/>
      <c r="H103" s="965"/>
      <c r="I103" s="966"/>
      <c r="J103" s="946" t="s">
        <v>551</v>
      </c>
      <c r="K103" s="906">
        <f>COUNTIFS(事故加停電時間!$B:$B,J103,事故加停電時間!$C:$C,"&gt;=" &amp;$AG$2,事故加停電時間!$C:$C,"&lt;=" &amp;$AH$2)</f>
        <v>0</v>
      </c>
      <c r="L103" s="906">
        <f>COUNTIFS(事故加停電時間!$B:$B,J103,事故加停電時間!$C:$C,"&gt;=" &amp;$AG$3,事故加停電時間!$C:$C,"&lt;=" &amp;$AH$3)</f>
        <v>0</v>
      </c>
      <c r="M103" s="946" t="s">
        <v>129</v>
      </c>
      <c r="N103" s="906">
        <f>COUNTIFS(事故加停電時間!$B:$B,M103,事故加停電時間!$C:$C,"&gt;=" &amp;$AG$2,事故加停電時間!$C:$C,"&lt;=" &amp;$AH$2)</f>
        <v>0</v>
      </c>
      <c r="O103" s="906">
        <f>COUNTIFS(事故加停電時間!$B:$B,M103,事故加停電時間!$C:$C,"&gt;=" &amp;$AG$3,事故加停電時間!$C:$C,"&lt;=" &amp;$AH$3)</f>
        <v>0</v>
      </c>
      <c r="P103" s="946" t="s">
        <v>1500</v>
      </c>
      <c r="Q103" s="906">
        <f>COUNTIFS(事故加停電時間!$B:$B,P103,事故加停電時間!$C:$C,"&gt;=" &amp;$AG$2,事故加停電時間!$C:$C,"&lt;=" &amp;$AH$2)</f>
        <v>0</v>
      </c>
      <c r="R103" s="906">
        <f>COUNTIFS(事故加停電時間!$B:$B,P103,事故加停電時間!$C:$C,"&gt;=" &amp;$AG$3,事故加停電時間!$C:$C,"&lt;=" &amp;$AH$3)</f>
        <v>1</v>
      </c>
      <c r="S103" s="946" t="s">
        <v>226</v>
      </c>
      <c r="T103" s="906">
        <f>COUNTIFS(事故加停電時間!$B:$B,S103,事故加停電時間!$C:$C,"&gt;=" &amp;$AG$2,事故加停電時間!$C:$C,"&lt;=" &amp;$AH$2)</f>
        <v>0</v>
      </c>
      <c r="U103" s="906">
        <f>COUNTIFS(事故加停電時間!$B:$B,S103,事故加停電時間!$C:$C,"&gt;=" &amp;$AG$3,事故加停電時間!$C:$C,"&lt;=" &amp;$AH$3)</f>
        <v>0</v>
      </c>
      <c r="V103" s="946"/>
      <c r="W103" s="906"/>
      <c r="X103" s="907"/>
      <c r="AC103" s="893"/>
    </row>
    <row r="104" spans="1:30" ht="20.100000000000001" customHeight="1">
      <c r="A104" s="963" t="s">
        <v>1322</v>
      </c>
      <c r="B104" s="906">
        <f>COUNTIFS(事故加停電時間!$B:$B,A104,事故加停電時間!$C:$C,"&gt;=" &amp;$AG$2,事故加停電時間!$C:$C,"&lt;=" &amp;$AH$2)</f>
        <v>0</v>
      </c>
      <c r="C104" s="906">
        <f>COUNTIFS(事故加停電時間!$B:$B,A104,事故加停電時間!$C:$C,"&gt;=" &amp;$AG$3,事故加停電時間!$C:$C,"&lt;=" &amp;$AH$3)</f>
        <v>0</v>
      </c>
      <c r="D104" s="963" t="s">
        <v>511</v>
      </c>
      <c r="E104" s="906">
        <f>COUNTIFS(事故加停電時間!$B:$B,D104,事故加停電時間!$C:$C,"&gt;=" &amp;$AG$2,事故加停電時間!$C:$C,"&lt;=" &amp;$AH$2)</f>
        <v>0</v>
      </c>
      <c r="F104" s="906">
        <f>COUNTIFS(事故加停電時間!$B:$B,D104,事故加停電時間!$C:$C,"&gt;=" &amp;$AG$3,事故加停電時間!$C:$C,"&lt;=" &amp;$AH$3)</f>
        <v>0</v>
      </c>
      <c r="G104" s="964"/>
      <c r="H104" s="965"/>
      <c r="I104" s="966"/>
      <c r="J104" s="946" t="s">
        <v>552</v>
      </c>
      <c r="K104" s="906">
        <f>COUNTIFS(事故加停電時間!$B:$B,J104,事故加停電時間!$C:$C,"&gt;=" &amp;$AG$2,事故加停電時間!$C:$C,"&lt;=" &amp;$AH$2)</f>
        <v>1</v>
      </c>
      <c r="L104" s="906">
        <f>COUNTIFS(事故加停電時間!$B:$B,J104,事故加停電時間!$C:$C,"&gt;=" &amp;$AG$3,事故加停電時間!$C:$C,"&lt;=" &amp;$AH$3)</f>
        <v>1</v>
      </c>
      <c r="M104" s="946" t="s">
        <v>130</v>
      </c>
      <c r="N104" s="906">
        <f>COUNTIFS(事故加停電時間!$B:$B,M104,事故加停電時間!$C:$C,"&gt;=" &amp;$AG$2,事故加停電時間!$C:$C,"&lt;=" &amp;$AH$2)</f>
        <v>0</v>
      </c>
      <c r="O104" s="906">
        <f>COUNTIFS(事故加停電時間!$B:$B,M104,事故加停電時間!$C:$C,"&gt;=" &amp;$AG$3,事故加停電時間!$C:$C,"&lt;=" &amp;$AH$3)</f>
        <v>0</v>
      </c>
      <c r="P104" s="946" t="s">
        <v>1501</v>
      </c>
      <c r="Q104" s="906">
        <f>COUNTIFS(事故加停電時間!$B:$B,P104,事故加停電時間!$C:$C,"&gt;=" &amp;$AG$2,事故加停電時間!$C:$C,"&lt;=" &amp;$AH$2)</f>
        <v>0</v>
      </c>
      <c r="R104" s="906">
        <f>COUNTIFS(事故加停電時間!$B:$B,P104,事故加停電時間!$C:$C,"&gt;=" &amp;$AG$3,事故加停電時間!$C:$C,"&lt;=" &amp;$AH$3)</f>
        <v>0</v>
      </c>
      <c r="S104" s="946" t="s">
        <v>227</v>
      </c>
      <c r="T104" s="906">
        <f>COUNTIFS(事故加停電時間!$B:$B,S104,事故加停電時間!$C:$C,"&gt;=" &amp;$AG$2,事故加停電時間!$C:$C,"&lt;=" &amp;$AH$2)</f>
        <v>0</v>
      </c>
      <c r="U104" s="906">
        <f>COUNTIFS(事故加停電時間!$B:$B,S104,事故加停電時間!$C:$C,"&gt;=" &amp;$AG$3,事故加停電時間!$C:$C,"&lt;=" &amp;$AH$3)</f>
        <v>0</v>
      </c>
      <c r="V104" s="946"/>
      <c r="W104" s="906"/>
      <c r="X104" s="907"/>
      <c r="AC104" s="893"/>
    </row>
    <row r="105" spans="1:30" ht="20.100000000000001" customHeight="1">
      <c r="A105" s="963" t="s">
        <v>1323</v>
      </c>
      <c r="B105" s="906">
        <f>COUNTIFS(事故加停電時間!$B:$B,A105,事故加停電時間!$C:$C,"&gt;=" &amp;$AG$2,事故加停電時間!$C:$C,"&lt;=" &amp;$AH$2)</f>
        <v>0</v>
      </c>
      <c r="C105" s="906">
        <f>COUNTIFS(事故加停電時間!$B:$B,A105,事故加停電時間!$C:$C,"&gt;=" &amp;$AG$3,事故加停電時間!$C:$C,"&lt;=" &amp;$AH$3)</f>
        <v>0</v>
      </c>
      <c r="D105" s="963" t="s">
        <v>512</v>
      </c>
      <c r="E105" s="906">
        <f>COUNTIFS(事故加停電時間!$B:$B,D105,事故加停電時間!$C:$C,"&gt;=" &amp;$AG$2,事故加停電時間!$C:$C,"&lt;=" &amp;$AH$2)</f>
        <v>0</v>
      </c>
      <c r="F105" s="906">
        <f>COUNTIFS(事故加停電時間!$B:$B,D105,事故加停電時間!$C:$C,"&gt;=" &amp;$AG$3,事故加停電時間!$C:$C,"&lt;=" &amp;$AH$3)</f>
        <v>0</v>
      </c>
      <c r="G105" s="964"/>
      <c r="H105" s="965"/>
      <c r="I105" s="966"/>
      <c r="J105" s="946" t="s">
        <v>73</v>
      </c>
      <c r="K105" s="906">
        <f>COUNTIFS(事故加停電時間!$B:$B,J105,事故加停電時間!$C:$C,"&gt;=" &amp;$AG$2,事故加停電時間!$C:$C,"&lt;=" &amp;$AH$2)</f>
        <v>0</v>
      </c>
      <c r="L105" s="906">
        <f>COUNTIFS(事故加停電時間!$B:$B,J105,事故加停電時間!$C:$C,"&gt;=" &amp;$AG$3,事故加停電時間!$C:$C,"&lt;=" &amp;$AH$3)</f>
        <v>0</v>
      </c>
      <c r="M105" s="946" t="s">
        <v>131</v>
      </c>
      <c r="N105" s="906">
        <f>COUNTIFS(事故加停電時間!$B:$B,M105,事故加停電時間!$C:$C,"&gt;=" &amp;$AG$2,事故加停電時間!$C:$C,"&lt;=" &amp;$AH$2)</f>
        <v>0</v>
      </c>
      <c r="O105" s="906">
        <f>COUNTIFS(事故加停電時間!$B:$B,M105,事故加停電時間!$C:$C,"&gt;=" &amp;$AG$3,事故加停電時間!$C:$C,"&lt;=" &amp;$AH$3)</f>
        <v>0</v>
      </c>
      <c r="P105" s="946" t="s">
        <v>1502</v>
      </c>
      <c r="Q105" s="906">
        <f>COUNTIFS(事故加停電時間!$B:$B,P105,事故加停電時間!$C:$C,"&gt;=" &amp;$AG$2,事故加停電時間!$C:$C,"&lt;=" &amp;$AH$2)</f>
        <v>0</v>
      </c>
      <c r="R105" s="906">
        <f>COUNTIFS(事故加停電時間!$B:$B,P105,事故加停電時間!$C:$C,"&gt;=" &amp;$AG$3,事故加停電時間!$C:$C,"&lt;=" &amp;$AH$3)</f>
        <v>0</v>
      </c>
      <c r="S105" s="946" t="s">
        <v>228</v>
      </c>
      <c r="T105" s="906">
        <f>COUNTIFS(事故加停電時間!$B:$B,S105,事故加停電時間!$C:$C,"&gt;=" &amp;$AG$2,事故加停電時間!$C:$C,"&lt;=" &amp;$AH$2)</f>
        <v>1</v>
      </c>
      <c r="U105" s="906">
        <f>COUNTIFS(事故加停電時間!$B:$B,S105,事故加停電時間!$C:$C,"&gt;=" &amp;$AG$3,事故加停電時間!$C:$C,"&lt;=" &amp;$AH$3)</f>
        <v>2</v>
      </c>
      <c r="V105" s="946"/>
      <c r="W105" s="906"/>
      <c r="X105" s="907"/>
      <c r="AC105" s="893"/>
    </row>
    <row r="106" spans="1:30" ht="20.100000000000001" customHeight="1">
      <c r="A106" s="963" t="s">
        <v>1324</v>
      </c>
      <c r="B106" s="906">
        <f>COUNTIFS(事故加停電時間!$B:$B,A106,事故加停電時間!$C:$C,"&gt;=" &amp;$AG$2,事故加停電時間!$C:$C,"&lt;=" &amp;$AH$2)</f>
        <v>1</v>
      </c>
      <c r="C106" s="906">
        <f>COUNTIFS(事故加停電時間!$B:$B,A106,事故加停電時間!$C:$C,"&gt;=" &amp;$AG$3,事故加停電時間!$C:$C,"&lt;=" &amp;$AH$3)</f>
        <v>1</v>
      </c>
      <c r="D106" s="963" t="s">
        <v>513</v>
      </c>
      <c r="E106" s="906">
        <f>COUNTIFS(事故加停電時間!$B:$B,D106,事故加停電時間!$C:$C,"&gt;=" &amp;$AG$2,事故加停電時間!$C:$C,"&lt;=" &amp;$AH$2)</f>
        <v>0</v>
      </c>
      <c r="F106" s="906">
        <f>COUNTIFS(事故加停電時間!$B:$B,D106,事故加停電時間!$C:$C,"&gt;=" &amp;$AG$3,事故加停電時間!$C:$C,"&lt;=" &amp;$AH$3)</f>
        <v>0</v>
      </c>
      <c r="G106" s="964"/>
      <c r="H106" s="965"/>
      <c r="I106" s="966"/>
      <c r="J106" s="946" t="s">
        <v>74</v>
      </c>
      <c r="K106" s="906">
        <f>COUNTIFS(事故加停電時間!$B:$B,J106,事故加停電時間!$C:$C,"&gt;=" &amp;$AG$2,事故加停電時間!$C:$C,"&lt;=" &amp;$AH$2)</f>
        <v>0</v>
      </c>
      <c r="L106" s="906">
        <f>COUNTIFS(事故加停電時間!$B:$B,J106,事故加停電時間!$C:$C,"&gt;=" &amp;$AG$3,事故加停電時間!$C:$C,"&lt;=" &amp;$AH$3)</f>
        <v>0</v>
      </c>
      <c r="M106" s="946" t="s">
        <v>132</v>
      </c>
      <c r="N106" s="906">
        <f>COUNTIFS(事故加停電時間!$B:$B,M106,事故加停電時間!$C:$C,"&gt;=" &amp;$AG$2,事故加停電時間!$C:$C,"&lt;=" &amp;$AH$2)</f>
        <v>0</v>
      </c>
      <c r="O106" s="906">
        <f>COUNTIFS(事故加停電時間!$B:$B,M106,事故加停電時間!$C:$C,"&gt;=" &amp;$AG$3,事故加停電時間!$C:$C,"&lt;=" &amp;$AH$3)</f>
        <v>0</v>
      </c>
      <c r="P106" s="946" t="s">
        <v>1503</v>
      </c>
      <c r="Q106" s="906">
        <f>COUNTIFS(事故加停電時間!$B:$B,P106,事故加停電時間!$C:$C,"&gt;=" &amp;$AG$2,事故加停電時間!$C:$C,"&lt;=" &amp;$AH$2)</f>
        <v>0</v>
      </c>
      <c r="R106" s="906">
        <f>COUNTIFS(事故加停電時間!$B:$B,P106,事故加停電時間!$C:$C,"&gt;=" &amp;$AG$3,事故加停電時間!$C:$C,"&lt;=" &amp;$AH$3)</f>
        <v>0</v>
      </c>
      <c r="S106" s="946" t="s">
        <v>229</v>
      </c>
      <c r="T106" s="906">
        <f>COUNTIFS(事故加停電時間!$B:$B,S106,事故加停電時間!$C:$C,"&gt;=" &amp;$AG$2,事故加停電時間!$C:$C,"&lt;=" &amp;$AH$2)</f>
        <v>0</v>
      </c>
      <c r="U106" s="906">
        <f>COUNTIFS(事故加停電時間!$B:$B,S106,事故加停電時間!$C:$C,"&gt;=" &amp;$AG$3,事故加停電時間!$C:$C,"&lt;=" &amp;$AH$3)</f>
        <v>0</v>
      </c>
      <c r="V106" s="946"/>
      <c r="W106" s="906"/>
      <c r="X106" s="907"/>
      <c r="AC106" s="893"/>
    </row>
    <row r="107" spans="1:30" ht="20.100000000000001" customHeight="1">
      <c r="A107" s="963" t="s">
        <v>1325</v>
      </c>
      <c r="B107" s="906">
        <f>COUNTIFS(事故加停電時間!$B:$B,A107,事故加停電時間!$C:$C,"&gt;=" &amp;$AG$2,事故加停電時間!$C:$C,"&lt;=" &amp;$AH$2)</f>
        <v>1</v>
      </c>
      <c r="C107" s="906">
        <f>COUNTIFS(事故加停電時間!$B:$B,A107,事故加停電時間!$C:$C,"&gt;=" &amp;$AG$3,事故加停電時間!$C:$C,"&lt;=" &amp;$AH$3)</f>
        <v>3</v>
      </c>
      <c r="D107" s="963" t="s">
        <v>514</v>
      </c>
      <c r="E107" s="906">
        <f>COUNTIFS(事故加停電時間!$B:$B,D107,事故加停電時間!$C:$C,"&gt;=" &amp;$AG$2,事故加停電時間!$C:$C,"&lt;=" &amp;$AH$2)</f>
        <v>0</v>
      </c>
      <c r="F107" s="906">
        <f>COUNTIFS(事故加停電時間!$B:$B,D107,事故加停電時間!$C:$C,"&gt;=" &amp;$AG$3,事故加停電時間!$C:$C,"&lt;=" &amp;$AH$3)</f>
        <v>0</v>
      </c>
      <c r="G107" s="964"/>
      <c r="H107" s="965"/>
      <c r="I107" s="966"/>
      <c r="J107" s="964"/>
      <c r="K107" s="965"/>
      <c r="L107" s="966"/>
      <c r="M107" s="946" t="s">
        <v>133</v>
      </c>
      <c r="N107" s="906">
        <f>COUNTIFS(事故加停電時間!$B:$B,M107,事故加停電時間!$C:$C,"&gt;=" &amp;$AG$2,事故加停電時間!$C:$C,"&lt;=" &amp;$AH$2)</f>
        <v>0</v>
      </c>
      <c r="O107" s="906">
        <f>COUNTIFS(事故加停電時間!$B:$B,M107,事故加停電時間!$C:$C,"&gt;=" &amp;$AG$3,事故加停電時間!$C:$C,"&lt;=" &amp;$AH$3)</f>
        <v>0</v>
      </c>
      <c r="P107" s="946" t="s">
        <v>1504</v>
      </c>
      <c r="Q107" s="906">
        <f>COUNTIFS(事故加停電時間!$B:$B,P107,事故加停電時間!$C:$C,"&gt;=" &amp;$AG$2,事故加停電時間!$C:$C,"&lt;=" &amp;$AH$2)</f>
        <v>0</v>
      </c>
      <c r="R107" s="906">
        <f>COUNTIFS(事故加停電時間!$B:$B,P107,事故加停電時間!$C:$C,"&gt;=" &amp;$AG$3,事故加停電時間!$C:$C,"&lt;=" &amp;$AH$3)</f>
        <v>0</v>
      </c>
      <c r="S107" s="946" t="s">
        <v>230</v>
      </c>
      <c r="T107" s="906">
        <f>COUNTIFS(事故加停電時間!$B:$B,S107,事故加停電時間!$C:$C,"&gt;=" &amp;$AG$2,事故加停電時間!$C:$C,"&lt;=" &amp;$AH$2)</f>
        <v>0</v>
      </c>
      <c r="U107" s="906">
        <f>COUNTIFS(事故加停電時間!$B:$B,S107,事故加停電時間!$C:$C,"&gt;=" &amp;$AG$3,事故加停電時間!$C:$C,"&lt;=" &amp;$AH$3)</f>
        <v>0</v>
      </c>
      <c r="V107" s="946"/>
      <c r="W107" s="906"/>
      <c r="X107" s="907"/>
      <c r="AC107" s="893"/>
    </row>
    <row r="108" spans="1:30" ht="20.100000000000001" customHeight="1">
      <c r="A108" s="963" t="s">
        <v>739</v>
      </c>
      <c r="B108" s="906">
        <f>COUNTIFS(事故加停電時間!$B:$B,A108,事故加停電時間!$C:$C,"&gt;=" &amp;$AG$2,事故加停電時間!$C:$C,"&lt;=" &amp;$AH$2)</f>
        <v>0</v>
      </c>
      <c r="C108" s="906">
        <f>COUNTIFS(事故加停電時間!$B:$B,A108,事故加停電時間!$C:$C,"&gt;=" &amp;$AG$3,事故加停電時間!$C:$C,"&lt;=" &amp;$AH$3)</f>
        <v>0</v>
      </c>
      <c r="D108" s="963" t="s">
        <v>515</v>
      </c>
      <c r="E108" s="906">
        <f>COUNTIFS(事故加停電時間!$B:$B,D108,事故加停電時間!$C:$C,"&gt;=" &amp;$AG$2,事故加停電時間!$C:$C,"&lt;=" &amp;$AH$2)</f>
        <v>0</v>
      </c>
      <c r="F108" s="906">
        <f>COUNTIFS(事故加停電時間!$B:$B,D108,事故加停電時間!$C:$C,"&gt;=" &amp;$AG$3,事故加停電時間!$C:$C,"&lt;=" &amp;$AH$3)</f>
        <v>0</v>
      </c>
      <c r="G108" s="964"/>
      <c r="H108" s="965"/>
      <c r="I108" s="966"/>
      <c r="J108" s="964"/>
      <c r="K108" s="965"/>
      <c r="L108" s="966"/>
      <c r="M108" s="946" t="s">
        <v>134</v>
      </c>
      <c r="N108" s="906">
        <f>COUNTIFS(事故加停電時間!$B:$B,M108,事故加停電時間!$C:$C,"&gt;=" &amp;$AG$2,事故加停電時間!$C:$C,"&lt;=" &amp;$AH$2)</f>
        <v>0</v>
      </c>
      <c r="O108" s="906">
        <f>COUNTIFS(事故加停電時間!$B:$B,M108,事故加停電時間!$C:$C,"&gt;=" &amp;$AG$3,事故加停電時間!$C:$C,"&lt;=" &amp;$AH$3)</f>
        <v>0</v>
      </c>
      <c r="P108" s="946" t="s">
        <v>1505</v>
      </c>
      <c r="Q108" s="906">
        <f>COUNTIFS(事故加停電時間!$B:$B,P108,事故加停電時間!$C:$C,"&gt;=" &amp;$AG$2,事故加停電時間!$C:$C,"&lt;=" &amp;$AH$2)</f>
        <v>0</v>
      </c>
      <c r="R108" s="906">
        <f>COUNTIFS(事故加停電時間!$B:$B,P108,事故加停電時間!$C:$C,"&gt;=" &amp;$AG$3,事故加停電時間!$C:$C,"&lt;=" &amp;$AH$3)</f>
        <v>0</v>
      </c>
      <c r="S108" s="946" t="s">
        <v>231</v>
      </c>
      <c r="T108" s="906">
        <f>COUNTIFS(事故加停電時間!$B:$B,S108,事故加停電時間!$C:$C,"&gt;=" &amp;$AG$2,事故加停電時間!$C:$C,"&lt;=" &amp;$AH$2)</f>
        <v>0</v>
      </c>
      <c r="U108" s="906">
        <f>COUNTIFS(事故加停電時間!$B:$B,S108,事故加停電時間!$C:$C,"&gt;=" &amp;$AG$3,事故加停電時間!$C:$C,"&lt;=" &amp;$AH$3)</f>
        <v>0</v>
      </c>
      <c r="V108" s="946"/>
      <c r="W108" s="906"/>
      <c r="X108" s="907"/>
      <c r="AC108" s="893"/>
    </row>
    <row r="109" spans="1:30" ht="20.100000000000001" customHeight="1">
      <c r="A109" s="963" t="s">
        <v>740</v>
      </c>
      <c r="B109" s="906">
        <f>COUNTIFS(事故加停電時間!$B:$B,A109,事故加停電時間!$C:$C,"&gt;=" &amp;$AG$2,事故加停電時間!$C:$C,"&lt;=" &amp;$AH$2)</f>
        <v>0</v>
      </c>
      <c r="C109" s="906">
        <f>COUNTIFS(事故加停電時間!$B:$B,A109,事故加停電時間!$C:$C,"&gt;=" &amp;$AG$3,事故加停電時間!$C:$C,"&lt;=" &amp;$AH$3)</f>
        <v>1</v>
      </c>
      <c r="D109" s="963" t="s">
        <v>1233</v>
      </c>
      <c r="E109" s="906">
        <f>COUNTIFS(事故加停電時間!$B:$B,D109,事故加停電時間!$C:$C,"&gt;=" &amp;$AG$2,事故加停電時間!$C:$C,"&lt;=" &amp;$AH$2)</f>
        <v>0</v>
      </c>
      <c r="F109" s="906">
        <f>COUNTIFS(事故加停電時間!$B:$B,D109,事故加停電時間!$C:$C,"&gt;=" &amp;$AG$3,事故加停電時間!$C:$C,"&lt;=" &amp;$AH$3)</f>
        <v>0</v>
      </c>
      <c r="G109" s="964"/>
      <c r="H109" s="965"/>
      <c r="I109" s="966"/>
      <c r="J109" s="964"/>
      <c r="K109" s="965"/>
      <c r="L109" s="966"/>
      <c r="M109" s="946" t="s">
        <v>135</v>
      </c>
      <c r="N109" s="906">
        <f>COUNTIFS(事故加停電時間!$B:$B,M109,事故加停電時間!$C:$C,"&gt;=" &amp;$AG$2,事故加停電時間!$C:$C,"&lt;=" &amp;$AH$2)</f>
        <v>0</v>
      </c>
      <c r="O109" s="906">
        <f>COUNTIFS(事故加停電時間!$B:$B,M109,事故加停電時間!$C:$C,"&gt;=" &amp;$AG$3,事故加停電時間!$C:$C,"&lt;=" &amp;$AH$3)</f>
        <v>0</v>
      </c>
      <c r="P109" s="946" t="s">
        <v>1506</v>
      </c>
      <c r="Q109" s="906">
        <f>COUNTIFS(事故加停電時間!$B:$B,P109,事故加停電時間!$C:$C,"&gt;=" &amp;$AG$2,事故加停電時間!$C:$C,"&lt;=" &amp;$AH$2)</f>
        <v>0</v>
      </c>
      <c r="R109" s="906">
        <f>COUNTIFS(事故加停電時間!$B:$B,P109,事故加停電時間!$C:$C,"&gt;=" &amp;$AG$3,事故加停電時間!$C:$C,"&lt;=" &amp;$AH$3)</f>
        <v>0</v>
      </c>
      <c r="S109" s="946" t="s">
        <v>232</v>
      </c>
      <c r="T109" s="906">
        <f>COUNTIFS(事故加停電時間!$B:$B,S109,事故加停電時間!$C:$C,"&gt;=" &amp;$AG$2,事故加停電時間!$C:$C,"&lt;=" &amp;$AH$2)</f>
        <v>0</v>
      </c>
      <c r="U109" s="906">
        <f>COUNTIFS(事故加停電時間!$B:$B,S109,事故加停電時間!$C:$C,"&gt;=" &amp;$AG$3,事故加停電時間!$C:$C,"&lt;=" &amp;$AH$3)</f>
        <v>0</v>
      </c>
      <c r="V109" s="946"/>
      <c r="W109" s="906"/>
      <c r="X109" s="907"/>
      <c r="AC109" s="893"/>
    </row>
    <row r="110" spans="1:30" ht="20.100000000000001" customHeight="1">
      <c r="A110" s="963" t="s">
        <v>741</v>
      </c>
      <c r="B110" s="906">
        <f>COUNTIFS(事故加停電時間!$B:$B,A110,事故加停電時間!$C:$C,"&gt;=" &amp;$AG$2,事故加停電時間!$C:$C,"&lt;=" &amp;$AH$2)</f>
        <v>0</v>
      </c>
      <c r="C110" s="906">
        <f>COUNTIFS(事故加停電時間!$B:$B,A110,事故加停電時間!$C:$C,"&gt;=" &amp;$AG$3,事故加停電時間!$C:$C,"&lt;=" &amp;$AH$3)</f>
        <v>1</v>
      </c>
      <c r="D110" s="963" t="s">
        <v>1234</v>
      </c>
      <c r="E110" s="906">
        <f>COUNTIFS(事故加停電時間!$B:$B,D110,事故加停電時間!$C:$C,"&gt;=" &amp;$AG$2,事故加停電時間!$C:$C,"&lt;=" &amp;$AH$2)</f>
        <v>0</v>
      </c>
      <c r="F110" s="906">
        <f>COUNTIFS(事故加停電時間!$B:$B,D110,事故加停電時間!$C:$C,"&gt;=" &amp;$AG$3,事故加停電時間!$C:$C,"&lt;=" &amp;$AH$3)</f>
        <v>0</v>
      </c>
      <c r="G110" s="964"/>
      <c r="H110" s="965"/>
      <c r="I110" s="966"/>
      <c r="J110" s="964"/>
      <c r="K110" s="965"/>
      <c r="L110" s="966"/>
      <c r="M110" s="946" t="s">
        <v>136</v>
      </c>
      <c r="N110" s="906">
        <f>COUNTIFS(事故加停電時間!$B:$B,M110,事故加停電時間!$C:$C,"&gt;=" &amp;$AG$2,事故加停電時間!$C:$C,"&lt;=" &amp;$AH$2)</f>
        <v>0</v>
      </c>
      <c r="O110" s="906">
        <f>COUNTIFS(事故加停電時間!$B:$B,M110,事故加停電時間!$C:$C,"&gt;=" &amp;$AG$3,事故加停電時間!$C:$C,"&lt;=" &amp;$AH$3)</f>
        <v>0</v>
      </c>
      <c r="P110" s="964"/>
      <c r="Q110" s="965"/>
      <c r="R110" s="966"/>
      <c r="S110" s="946" t="s">
        <v>233</v>
      </c>
      <c r="T110" s="906">
        <f>COUNTIFS(事故加停電時間!$B:$B,S110,事故加停電時間!$C:$C,"&gt;=" &amp;$AG$2,事故加停電時間!$C:$C,"&lt;=" &amp;$AH$2)</f>
        <v>0</v>
      </c>
      <c r="U110" s="906">
        <f>COUNTIFS(事故加停電時間!$B:$B,S110,事故加停電時間!$C:$C,"&gt;=" &amp;$AG$3,事故加停電時間!$C:$C,"&lt;=" &amp;$AH$3)</f>
        <v>0</v>
      </c>
      <c r="V110" s="946"/>
      <c r="W110" s="906"/>
      <c r="X110" s="907"/>
      <c r="AC110" s="893"/>
    </row>
    <row r="111" spans="1:30" ht="20.100000000000001" customHeight="1">
      <c r="A111" s="967"/>
      <c r="B111" s="906"/>
      <c r="C111" s="907"/>
      <c r="D111" s="967"/>
      <c r="E111" s="906"/>
      <c r="F111" s="907"/>
      <c r="G111" s="964"/>
      <c r="H111" s="965"/>
      <c r="I111" s="966"/>
      <c r="J111" s="964"/>
      <c r="K111" s="965"/>
      <c r="L111" s="966"/>
      <c r="M111" s="964"/>
      <c r="N111" s="965"/>
      <c r="O111" s="966"/>
      <c r="P111" s="964"/>
      <c r="Q111" s="965"/>
      <c r="R111" s="966"/>
      <c r="S111" s="964"/>
      <c r="T111" s="965"/>
      <c r="U111" s="907"/>
      <c r="V111" s="964"/>
      <c r="W111" s="965"/>
      <c r="X111" s="966"/>
      <c r="AC111" s="893"/>
    </row>
    <row r="112" spans="1:30" ht="20.100000000000001" customHeight="1">
      <c r="A112" s="967"/>
      <c r="B112" s="906"/>
      <c r="C112" s="907"/>
      <c r="D112" s="967"/>
      <c r="E112" s="906"/>
      <c r="F112" s="907"/>
      <c r="G112" s="964"/>
      <c r="H112" s="965"/>
      <c r="I112" s="966"/>
      <c r="J112" s="964"/>
      <c r="K112" s="965"/>
      <c r="L112" s="966"/>
      <c r="M112" s="964"/>
      <c r="N112" s="965"/>
      <c r="O112" s="966"/>
      <c r="P112" s="964"/>
      <c r="Q112" s="965"/>
      <c r="R112" s="966"/>
      <c r="S112" s="964"/>
      <c r="T112" s="965"/>
      <c r="U112" s="966"/>
      <c r="V112" s="964"/>
      <c r="W112" s="965"/>
      <c r="X112" s="966"/>
      <c r="AC112" s="893"/>
    </row>
    <row r="113" spans="1:29" ht="20.100000000000001" customHeight="1">
      <c r="A113" s="967"/>
      <c r="B113" s="906"/>
      <c r="C113" s="907"/>
      <c r="D113" s="967"/>
      <c r="E113" s="906"/>
      <c r="F113" s="907"/>
      <c r="G113" s="964"/>
      <c r="H113" s="965"/>
      <c r="I113" s="966"/>
      <c r="J113" s="964"/>
      <c r="K113" s="965"/>
      <c r="L113" s="966"/>
      <c r="M113" s="964"/>
      <c r="N113" s="965"/>
      <c r="O113" s="966"/>
      <c r="P113" s="964"/>
      <c r="Q113" s="965"/>
      <c r="R113" s="966"/>
      <c r="S113" s="964"/>
      <c r="T113" s="965"/>
      <c r="U113" s="966"/>
      <c r="V113" s="964"/>
      <c r="W113" s="965"/>
      <c r="X113" s="966"/>
      <c r="AC113" s="893"/>
    </row>
    <row r="114" spans="1:29" ht="20.100000000000001" customHeight="1" thickBot="1">
      <c r="A114" s="916" t="s">
        <v>153</v>
      </c>
      <c r="B114" s="917">
        <f>SUM(B91:B113)</f>
        <v>4</v>
      </c>
      <c r="C114" s="917">
        <f>SUM(C91:C113)</f>
        <v>11</v>
      </c>
      <c r="D114" s="916" t="s">
        <v>153</v>
      </c>
      <c r="E114" s="917">
        <f>SUM(E91:E113)</f>
        <v>0</v>
      </c>
      <c r="F114" s="917">
        <f>SUM(F91:F113)</f>
        <v>3</v>
      </c>
      <c r="G114" s="916" t="s">
        <v>153</v>
      </c>
      <c r="H114" s="917">
        <f>SUM(H91:H113)</f>
        <v>0</v>
      </c>
      <c r="I114" s="918">
        <f>SUM(I91:I113)</f>
        <v>0</v>
      </c>
      <c r="J114" s="916" t="s">
        <v>153</v>
      </c>
      <c r="K114" s="917">
        <f>SUM(K91:K113)</f>
        <v>1</v>
      </c>
      <c r="L114" s="918">
        <f>SUM(L91:L113)</f>
        <v>1</v>
      </c>
      <c r="M114" s="916" t="s">
        <v>153</v>
      </c>
      <c r="N114" s="917">
        <f>SUM(N91:N113)</f>
        <v>1</v>
      </c>
      <c r="O114" s="918">
        <f>SUM(O91:O113)</f>
        <v>2</v>
      </c>
      <c r="P114" s="916" t="s">
        <v>153</v>
      </c>
      <c r="Q114" s="917">
        <f>SUM(Q91:Q113)</f>
        <v>0</v>
      </c>
      <c r="R114" s="918">
        <f>SUM(R91:R113)</f>
        <v>3</v>
      </c>
      <c r="S114" s="916" t="s">
        <v>153</v>
      </c>
      <c r="T114" s="917">
        <f>SUM(T91:T113)</f>
        <v>1</v>
      </c>
      <c r="U114" s="918">
        <f>SUM(U91:U113)</f>
        <v>5</v>
      </c>
      <c r="V114" s="916" t="s">
        <v>153</v>
      </c>
      <c r="W114" s="917">
        <f>SUM(W91:W113)</f>
        <v>1</v>
      </c>
      <c r="X114" s="918">
        <f>SUM(X91:X113)</f>
        <v>2</v>
      </c>
    </row>
    <row r="115" spans="1:29" ht="20.25" thickTop="1"/>
    <row r="133" ht="15.75" customHeight="1"/>
  </sheetData>
  <phoneticPr fontId="6" type="noConversion"/>
  <printOptions horizontalCentered="1"/>
  <pageMargins left="0.39370078740157483" right="0.39370078740157483" top="0.74803149606299213" bottom="0.74803149606299213" header="0.31496062992125984" footer="0.31496062992125984"/>
  <pageSetup paperSize="8" scale="66" orientation="portrait" r:id="rId1"/>
  <rowBreaks count="1" manualBreakCount="1">
    <brk id="63" max="16383" man="1"/>
  </rowBreak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B159E-8857-4F8F-A138-DE40AC847AE7}">
  <sheetPr codeName="工作表8"/>
  <dimension ref="A1:AJ92"/>
  <sheetViews>
    <sheetView view="pageBreakPreview" zoomScale="70" zoomScaleNormal="70" zoomScaleSheetLayoutView="70" workbookViewId="0">
      <selection sqref="A1:Y2"/>
    </sheetView>
  </sheetViews>
  <sheetFormatPr defaultColWidth="9" defaultRowHeight="15.75"/>
  <cols>
    <col min="1" max="1" width="13.375" style="884" customWidth="1"/>
    <col min="2" max="2" width="8.75" style="884" customWidth="1"/>
    <col min="3" max="5" width="7.625" style="884" customWidth="1"/>
    <col min="6" max="6" width="6.5" style="884" customWidth="1"/>
    <col min="7" max="8" width="7.625" style="884" customWidth="1"/>
    <col min="9" max="9" width="10.25" style="884" bestFit="1" customWidth="1"/>
    <col min="10" max="25" width="7.625" style="884" customWidth="1"/>
    <col min="26" max="32" width="9" style="884"/>
    <col min="33" max="33" width="13.125" style="884" bestFit="1" customWidth="1"/>
    <col min="34" max="35" width="14.125" style="884" bestFit="1" customWidth="1"/>
    <col min="36" max="256" width="9" style="884"/>
    <col min="257" max="257" width="13.375" style="884" customWidth="1"/>
    <col min="258" max="258" width="8.75" style="884" customWidth="1"/>
    <col min="259" max="261" width="7.625" style="884" customWidth="1"/>
    <col min="262" max="262" width="6.5" style="884" customWidth="1"/>
    <col min="263" max="264" width="7.625" style="884" customWidth="1"/>
    <col min="265" max="265" width="10.25" style="884" bestFit="1" customWidth="1"/>
    <col min="266" max="281" width="7.625" style="884" customWidth="1"/>
    <col min="282" max="512" width="9" style="884"/>
    <col min="513" max="513" width="13.375" style="884" customWidth="1"/>
    <col min="514" max="514" width="8.75" style="884" customWidth="1"/>
    <col min="515" max="517" width="7.625" style="884" customWidth="1"/>
    <col min="518" max="518" width="6.5" style="884" customWidth="1"/>
    <col min="519" max="520" width="7.625" style="884" customWidth="1"/>
    <col min="521" max="521" width="10.25" style="884" bestFit="1" customWidth="1"/>
    <col min="522" max="537" width="7.625" style="884" customWidth="1"/>
    <col min="538" max="768" width="9" style="884"/>
    <col min="769" max="769" width="13.375" style="884" customWidth="1"/>
    <col min="770" max="770" width="8.75" style="884" customWidth="1"/>
    <col min="771" max="773" width="7.625" style="884" customWidth="1"/>
    <col min="774" max="774" width="6.5" style="884" customWidth="1"/>
    <col min="775" max="776" width="7.625" style="884" customWidth="1"/>
    <col min="777" max="777" width="10.25" style="884" bestFit="1" customWidth="1"/>
    <col min="778" max="793" width="7.625" style="884" customWidth="1"/>
    <col min="794" max="1024" width="9" style="884"/>
    <col min="1025" max="1025" width="13.375" style="884" customWidth="1"/>
    <col min="1026" max="1026" width="8.75" style="884" customWidth="1"/>
    <col min="1027" max="1029" width="7.625" style="884" customWidth="1"/>
    <col min="1030" max="1030" width="6.5" style="884" customWidth="1"/>
    <col min="1031" max="1032" width="7.625" style="884" customWidth="1"/>
    <col min="1033" max="1033" width="10.25" style="884" bestFit="1" customWidth="1"/>
    <col min="1034" max="1049" width="7.625" style="884" customWidth="1"/>
    <col min="1050" max="1280" width="9" style="884"/>
    <col min="1281" max="1281" width="13.375" style="884" customWidth="1"/>
    <col min="1282" max="1282" width="8.75" style="884" customWidth="1"/>
    <col min="1283" max="1285" width="7.625" style="884" customWidth="1"/>
    <col min="1286" max="1286" width="6.5" style="884" customWidth="1"/>
    <col min="1287" max="1288" width="7.625" style="884" customWidth="1"/>
    <col min="1289" max="1289" width="10.25" style="884" bestFit="1" customWidth="1"/>
    <col min="1290" max="1305" width="7.625" style="884" customWidth="1"/>
    <col min="1306" max="1536" width="9" style="884"/>
    <col min="1537" max="1537" width="13.375" style="884" customWidth="1"/>
    <col min="1538" max="1538" width="8.75" style="884" customWidth="1"/>
    <col min="1539" max="1541" width="7.625" style="884" customWidth="1"/>
    <col min="1542" max="1542" width="6.5" style="884" customWidth="1"/>
    <col min="1543" max="1544" width="7.625" style="884" customWidth="1"/>
    <col min="1545" max="1545" width="10.25" style="884" bestFit="1" customWidth="1"/>
    <col min="1546" max="1561" width="7.625" style="884" customWidth="1"/>
    <col min="1562" max="1792" width="9" style="884"/>
    <col min="1793" max="1793" width="13.375" style="884" customWidth="1"/>
    <col min="1794" max="1794" width="8.75" style="884" customWidth="1"/>
    <col min="1795" max="1797" width="7.625" style="884" customWidth="1"/>
    <col min="1798" max="1798" width="6.5" style="884" customWidth="1"/>
    <col min="1799" max="1800" width="7.625" style="884" customWidth="1"/>
    <col min="1801" max="1801" width="10.25" style="884" bestFit="1" customWidth="1"/>
    <col min="1802" max="1817" width="7.625" style="884" customWidth="1"/>
    <col min="1818" max="2048" width="9" style="884"/>
    <col min="2049" max="2049" width="13.375" style="884" customWidth="1"/>
    <col min="2050" max="2050" width="8.75" style="884" customWidth="1"/>
    <col min="2051" max="2053" width="7.625" style="884" customWidth="1"/>
    <col min="2054" max="2054" width="6.5" style="884" customWidth="1"/>
    <col min="2055" max="2056" width="7.625" style="884" customWidth="1"/>
    <col min="2057" max="2057" width="10.25" style="884" bestFit="1" customWidth="1"/>
    <col min="2058" max="2073" width="7.625" style="884" customWidth="1"/>
    <col min="2074" max="2304" width="9" style="884"/>
    <col min="2305" max="2305" width="13.375" style="884" customWidth="1"/>
    <col min="2306" max="2306" width="8.75" style="884" customWidth="1"/>
    <col min="2307" max="2309" width="7.625" style="884" customWidth="1"/>
    <col min="2310" max="2310" width="6.5" style="884" customWidth="1"/>
    <col min="2311" max="2312" width="7.625" style="884" customWidth="1"/>
    <col min="2313" max="2313" width="10.25" style="884" bestFit="1" customWidth="1"/>
    <col min="2314" max="2329" width="7.625" style="884" customWidth="1"/>
    <col min="2330" max="2560" width="9" style="884"/>
    <col min="2561" max="2561" width="13.375" style="884" customWidth="1"/>
    <col min="2562" max="2562" width="8.75" style="884" customWidth="1"/>
    <col min="2563" max="2565" width="7.625" style="884" customWidth="1"/>
    <col min="2566" max="2566" width="6.5" style="884" customWidth="1"/>
    <col min="2567" max="2568" width="7.625" style="884" customWidth="1"/>
    <col min="2569" max="2569" width="10.25" style="884" bestFit="1" customWidth="1"/>
    <col min="2570" max="2585" width="7.625" style="884" customWidth="1"/>
    <col min="2586" max="2816" width="9" style="884"/>
    <col min="2817" max="2817" width="13.375" style="884" customWidth="1"/>
    <col min="2818" max="2818" width="8.75" style="884" customWidth="1"/>
    <col min="2819" max="2821" width="7.625" style="884" customWidth="1"/>
    <col min="2822" max="2822" width="6.5" style="884" customWidth="1"/>
    <col min="2823" max="2824" width="7.625" style="884" customWidth="1"/>
    <col min="2825" max="2825" width="10.25" style="884" bestFit="1" customWidth="1"/>
    <col min="2826" max="2841" width="7.625" style="884" customWidth="1"/>
    <col min="2842" max="3072" width="9" style="884"/>
    <col min="3073" max="3073" width="13.375" style="884" customWidth="1"/>
    <col min="3074" max="3074" width="8.75" style="884" customWidth="1"/>
    <col min="3075" max="3077" width="7.625" style="884" customWidth="1"/>
    <col min="3078" max="3078" width="6.5" style="884" customWidth="1"/>
    <col min="3079" max="3080" width="7.625" style="884" customWidth="1"/>
    <col min="3081" max="3081" width="10.25" style="884" bestFit="1" customWidth="1"/>
    <col min="3082" max="3097" width="7.625" style="884" customWidth="1"/>
    <col min="3098" max="3328" width="9" style="884"/>
    <col min="3329" max="3329" width="13.375" style="884" customWidth="1"/>
    <col min="3330" max="3330" width="8.75" style="884" customWidth="1"/>
    <col min="3331" max="3333" width="7.625" style="884" customWidth="1"/>
    <col min="3334" max="3334" width="6.5" style="884" customWidth="1"/>
    <col min="3335" max="3336" width="7.625" style="884" customWidth="1"/>
    <col min="3337" max="3337" width="10.25" style="884" bestFit="1" customWidth="1"/>
    <col min="3338" max="3353" width="7.625" style="884" customWidth="1"/>
    <col min="3354" max="3584" width="9" style="884"/>
    <col min="3585" max="3585" width="13.375" style="884" customWidth="1"/>
    <col min="3586" max="3586" width="8.75" style="884" customWidth="1"/>
    <col min="3587" max="3589" width="7.625" style="884" customWidth="1"/>
    <col min="3590" max="3590" width="6.5" style="884" customWidth="1"/>
    <col min="3591" max="3592" width="7.625" style="884" customWidth="1"/>
    <col min="3593" max="3593" width="10.25" style="884" bestFit="1" customWidth="1"/>
    <col min="3594" max="3609" width="7.625" style="884" customWidth="1"/>
    <col min="3610" max="3840" width="9" style="884"/>
    <col min="3841" max="3841" width="13.375" style="884" customWidth="1"/>
    <col min="3842" max="3842" width="8.75" style="884" customWidth="1"/>
    <col min="3843" max="3845" width="7.625" style="884" customWidth="1"/>
    <col min="3846" max="3846" width="6.5" style="884" customWidth="1"/>
    <col min="3847" max="3848" width="7.625" style="884" customWidth="1"/>
    <col min="3849" max="3849" width="10.25" style="884" bestFit="1" customWidth="1"/>
    <col min="3850" max="3865" width="7.625" style="884" customWidth="1"/>
    <col min="3866" max="4096" width="9" style="884"/>
    <col min="4097" max="4097" width="13.375" style="884" customWidth="1"/>
    <col min="4098" max="4098" width="8.75" style="884" customWidth="1"/>
    <col min="4099" max="4101" width="7.625" style="884" customWidth="1"/>
    <col min="4102" max="4102" width="6.5" style="884" customWidth="1"/>
    <col min="4103" max="4104" width="7.625" style="884" customWidth="1"/>
    <col min="4105" max="4105" width="10.25" style="884" bestFit="1" customWidth="1"/>
    <col min="4106" max="4121" width="7.625" style="884" customWidth="1"/>
    <col min="4122" max="4352" width="9" style="884"/>
    <col min="4353" max="4353" width="13.375" style="884" customWidth="1"/>
    <col min="4354" max="4354" width="8.75" style="884" customWidth="1"/>
    <col min="4355" max="4357" width="7.625" style="884" customWidth="1"/>
    <col min="4358" max="4358" width="6.5" style="884" customWidth="1"/>
    <col min="4359" max="4360" width="7.625" style="884" customWidth="1"/>
    <col min="4361" max="4361" width="10.25" style="884" bestFit="1" customWidth="1"/>
    <col min="4362" max="4377" width="7.625" style="884" customWidth="1"/>
    <col min="4378" max="4608" width="9" style="884"/>
    <col min="4609" max="4609" width="13.375" style="884" customWidth="1"/>
    <col min="4610" max="4610" width="8.75" style="884" customWidth="1"/>
    <col min="4611" max="4613" width="7.625" style="884" customWidth="1"/>
    <col min="4614" max="4614" width="6.5" style="884" customWidth="1"/>
    <col min="4615" max="4616" width="7.625" style="884" customWidth="1"/>
    <col min="4617" max="4617" width="10.25" style="884" bestFit="1" customWidth="1"/>
    <col min="4618" max="4633" width="7.625" style="884" customWidth="1"/>
    <col min="4634" max="4864" width="9" style="884"/>
    <col min="4865" max="4865" width="13.375" style="884" customWidth="1"/>
    <col min="4866" max="4866" width="8.75" style="884" customWidth="1"/>
    <col min="4867" max="4869" width="7.625" style="884" customWidth="1"/>
    <col min="4870" max="4870" width="6.5" style="884" customWidth="1"/>
    <col min="4871" max="4872" width="7.625" style="884" customWidth="1"/>
    <col min="4873" max="4873" width="10.25" style="884" bestFit="1" customWidth="1"/>
    <col min="4874" max="4889" width="7.625" style="884" customWidth="1"/>
    <col min="4890" max="5120" width="9" style="884"/>
    <col min="5121" max="5121" width="13.375" style="884" customWidth="1"/>
    <col min="5122" max="5122" width="8.75" style="884" customWidth="1"/>
    <col min="5123" max="5125" width="7.625" style="884" customWidth="1"/>
    <col min="5126" max="5126" width="6.5" style="884" customWidth="1"/>
    <col min="5127" max="5128" width="7.625" style="884" customWidth="1"/>
    <col min="5129" max="5129" width="10.25" style="884" bestFit="1" customWidth="1"/>
    <col min="5130" max="5145" width="7.625" style="884" customWidth="1"/>
    <col min="5146" max="5376" width="9" style="884"/>
    <col min="5377" max="5377" width="13.375" style="884" customWidth="1"/>
    <col min="5378" max="5378" width="8.75" style="884" customWidth="1"/>
    <col min="5379" max="5381" width="7.625" style="884" customWidth="1"/>
    <col min="5382" max="5382" width="6.5" style="884" customWidth="1"/>
    <col min="5383" max="5384" width="7.625" style="884" customWidth="1"/>
    <col min="5385" max="5385" width="10.25" style="884" bestFit="1" customWidth="1"/>
    <col min="5386" max="5401" width="7.625" style="884" customWidth="1"/>
    <col min="5402" max="5632" width="9" style="884"/>
    <col min="5633" max="5633" width="13.375" style="884" customWidth="1"/>
    <col min="5634" max="5634" width="8.75" style="884" customWidth="1"/>
    <col min="5635" max="5637" width="7.625" style="884" customWidth="1"/>
    <col min="5638" max="5638" width="6.5" style="884" customWidth="1"/>
    <col min="5639" max="5640" width="7.625" style="884" customWidth="1"/>
    <col min="5641" max="5641" width="10.25" style="884" bestFit="1" customWidth="1"/>
    <col min="5642" max="5657" width="7.625" style="884" customWidth="1"/>
    <col min="5658" max="5888" width="9" style="884"/>
    <col min="5889" max="5889" width="13.375" style="884" customWidth="1"/>
    <col min="5890" max="5890" width="8.75" style="884" customWidth="1"/>
    <col min="5891" max="5893" width="7.625" style="884" customWidth="1"/>
    <col min="5894" max="5894" width="6.5" style="884" customWidth="1"/>
    <col min="5895" max="5896" width="7.625" style="884" customWidth="1"/>
    <col min="5897" max="5897" width="10.25" style="884" bestFit="1" customWidth="1"/>
    <col min="5898" max="5913" width="7.625" style="884" customWidth="1"/>
    <col min="5914" max="6144" width="9" style="884"/>
    <col min="6145" max="6145" width="13.375" style="884" customWidth="1"/>
    <col min="6146" max="6146" width="8.75" style="884" customWidth="1"/>
    <col min="6147" max="6149" width="7.625" style="884" customWidth="1"/>
    <col min="6150" max="6150" width="6.5" style="884" customWidth="1"/>
    <col min="6151" max="6152" width="7.625" style="884" customWidth="1"/>
    <col min="6153" max="6153" width="10.25" style="884" bestFit="1" customWidth="1"/>
    <col min="6154" max="6169" width="7.625" style="884" customWidth="1"/>
    <col min="6170" max="6400" width="9" style="884"/>
    <col min="6401" max="6401" width="13.375" style="884" customWidth="1"/>
    <col min="6402" max="6402" width="8.75" style="884" customWidth="1"/>
    <col min="6403" max="6405" width="7.625" style="884" customWidth="1"/>
    <col min="6406" max="6406" width="6.5" style="884" customWidth="1"/>
    <col min="6407" max="6408" width="7.625" style="884" customWidth="1"/>
    <col min="6409" max="6409" width="10.25" style="884" bestFit="1" customWidth="1"/>
    <col min="6410" max="6425" width="7.625" style="884" customWidth="1"/>
    <col min="6426" max="6656" width="9" style="884"/>
    <col min="6657" max="6657" width="13.375" style="884" customWidth="1"/>
    <col min="6658" max="6658" width="8.75" style="884" customWidth="1"/>
    <col min="6659" max="6661" width="7.625" style="884" customWidth="1"/>
    <col min="6662" max="6662" width="6.5" style="884" customWidth="1"/>
    <col min="6663" max="6664" width="7.625" style="884" customWidth="1"/>
    <col min="6665" max="6665" width="10.25" style="884" bestFit="1" customWidth="1"/>
    <col min="6666" max="6681" width="7.625" style="884" customWidth="1"/>
    <col min="6682" max="6912" width="9" style="884"/>
    <col min="6913" max="6913" width="13.375" style="884" customWidth="1"/>
    <col min="6914" max="6914" width="8.75" style="884" customWidth="1"/>
    <col min="6915" max="6917" width="7.625" style="884" customWidth="1"/>
    <col min="6918" max="6918" width="6.5" style="884" customWidth="1"/>
    <col min="6919" max="6920" width="7.625" style="884" customWidth="1"/>
    <col min="6921" max="6921" width="10.25" style="884" bestFit="1" customWidth="1"/>
    <col min="6922" max="6937" width="7.625" style="884" customWidth="1"/>
    <col min="6938" max="7168" width="9" style="884"/>
    <col min="7169" max="7169" width="13.375" style="884" customWidth="1"/>
    <col min="7170" max="7170" width="8.75" style="884" customWidth="1"/>
    <col min="7171" max="7173" width="7.625" style="884" customWidth="1"/>
    <col min="7174" max="7174" width="6.5" style="884" customWidth="1"/>
    <col min="7175" max="7176" width="7.625" style="884" customWidth="1"/>
    <col min="7177" max="7177" width="10.25" style="884" bestFit="1" customWidth="1"/>
    <col min="7178" max="7193" width="7.625" style="884" customWidth="1"/>
    <col min="7194" max="7424" width="9" style="884"/>
    <col min="7425" max="7425" width="13.375" style="884" customWidth="1"/>
    <col min="7426" max="7426" width="8.75" style="884" customWidth="1"/>
    <col min="7427" max="7429" width="7.625" style="884" customWidth="1"/>
    <col min="7430" max="7430" width="6.5" style="884" customWidth="1"/>
    <col min="7431" max="7432" width="7.625" style="884" customWidth="1"/>
    <col min="7433" max="7433" width="10.25" style="884" bestFit="1" customWidth="1"/>
    <col min="7434" max="7449" width="7.625" style="884" customWidth="1"/>
    <col min="7450" max="7680" width="9" style="884"/>
    <col min="7681" max="7681" width="13.375" style="884" customWidth="1"/>
    <col min="7682" max="7682" width="8.75" style="884" customWidth="1"/>
    <col min="7683" max="7685" width="7.625" style="884" customWidth="1"/>
    <col min="7686" max="7686" width="6.5" style="884" customWidth="1"/>
    <col min="7687" max="7688" width="7.625" style="884" customWidth="1"/>
    <col min="7689" max="7689" width="10.25" style="884" bestFit="1" customWidth="1"/>
    <col min="7690" max="7705" width="7.625" style="884" customWidth="1"/>
    <col min="7706" max="7936" width="9" style="884"/>
    <col min="7937" max="7937" width="13.375" style="884" customWidth="1"/>
    <col min="7938" max="7938" width="8.75" style="884" customWidth="1"/>
    <col min="7939" max="7941" width="7.625" style="884" customWidth="1"/>
    <col min="7942" max="7942" width="6.5" style="884" customWidth="1"/>
    <col min="7943" max="7944" width="7.625" style="884" customWidth="1"/>
    <col min="7945" max="7945" width="10.25" style="884" bestFit="1" customWidth="1"/>
    <col min="7946" max="7961" width="7.625" style="884" customWidth="1"/>
    <col min="7962" max="8192" width="9" style="884"/>
    <col min="8193" max="8193" width="13.375" style="884" customWidth="1"/>
    <col min="8194" max="8194" width="8.75" style="884" customWidth="1"/>
    <col min="8195" max="8197" width="7.625" style="884" customWidth="1"/>
    <col min="8198" max="8198" width="6.5" style="884" customWidth="1"/>
    <col min="8199" max="8200" width="7.625" style="884" customWidth="1"/>
    <col min="8201" max="8201" width="10.25" style="884" bestFit="1" customWidth="1"/>
    <col min="8202" max="8217" width="7.625" style="884" customWidth="1"/>
    <col min="8218" max="8448" width="9" style="884"/>
    <col min="8449" max="8449" width="13.375" style="884" customWidth="1"/>
    <col min="8450" max="8450" width="8.75" style="884" customWidth="1"/>
    <col min="8451" max="8453" width="7.625" style="884" customWidth="1"/>
    <col min="8454" max="8454" width="6.5" style="884" customWidth="1"/>
    <col min="8455" max="8456" width="7.625" style="884" customWidth="1"/>
    <col min="8457" max="8457" width="10.25" style="884" bestFit="1" customWidth="1"/>
    <col min="8458" max="8473" width="7.625" style="884" customWidth="1"/>
    <col min="8474" max="8704" width="9" style="884"/>
    <col min="8705" max="8705" width="13.375" style="884" customWidth="1"/>
    <col min="8706" max="8706" width="8.75" style="884" customWidth="1"/>
    <col min="8707" max="8709" width="7.625" style="884" customWidth="1"/>
    <col min="8710" max="8710" width="6.5" style="884" customWidth="1"/>
    <col min="8711" max="8712" width="7.625" style="884" customWidth="1"/>
    <col min="8713" max="8713" width="10.25" style="884" bestFit="1" customWidth="1"/>
    <col min="8714" max="8729" width="7.625" style="884" customWidth="1"/>
    <col min="8730" max="8960" width="9" style="884"/>
    <col min="8961" max="8961" width="13.375" style="884" customWidth="1"/>
    <col min="8962" max="8962" width="8.75" style="884" customWidth="1"/>
    <col min="8963" max="8965" width="7.625" style="884" customWidth="1"/>
    <col min="8966" max="8966" width="6.5" style="884" customWidth="1"/>
    <col min="8967" max="8968" width="7.625" style="884" customWidth="1"/>
    <col min="8969" max="8969" width="10.25" style="884" bestFit="1" customWidth="1"/>
    <col min="8970" max="8985" width="7.625" style="884" customWidth="1"/>
    <col min="8986" max="9216" width="9" style="884"/>
    <col min="9217" max="9217" width="13.375" style="884" customWidth="1"/>
    <col min="9218" max="9218" width="8.75" style="884" customWidth="1"/>
    <col min="9219" max="9221" width="7.625" style="884" customWidth="1"/>
    <col min="9222" max="9222" width="6.5" style="884" customWidth="1"/>
    <col min="9223" max="9224" width="7.625" style="884" customWidth="1"/>
    <col min="9225" max="9225" width="10.25" style="884" bestFit="1" customWidth="1"/>
    <col min="9226" max="9241" width="7.625" style="884" customWidth="1"/>
    <col min="9242" max="9472" width="9" style="884"/>
    <col min="9473" max="9473" width="13.375" style="884" customWidth="1"/>
    <col min="9474" max="9474" width="8.75" style="884" customWidth="1"/>
    <col min="9475" max="9477" width="7.625" style="884" customWidth="1"/>
    <col min="9478" max="9478" width="6.5" style="884" customWidth="1"/>
    <col min="9479" max="9480" width="7.625" style="884" customWidth="1"/>
    <col min="9481" max="9481" width="10.25" style="884" bestFit="1" customWidth="1"/>
    <col min="9482" max="9497" width="7.625" style="884" customWidth="1"/>
    <col min="9498" max="9728" width="9" style="884"/>
    <col min="9729" max="9729" width="13.375" style="884" customWidth="1"/>
    <col min="9730" max="9730" width="8.75" style="884" customWidth="1"/>
    <col min="9731" max="9733" width="7.625" style="884" customWidth="1"/>
    <col min="9734" max="9734" width="6.5" style="884" customWidth="1"/>
    <col min="9735" max="9736" width="7.625" style="884" customWidth="1"/>
    <col min="9737" max="9737" width="10.25" style="884" bestFit="1" customWidth="1"/>
    <col min="9738" max="9753" width="7.625" style="884" customWidth="1"/>
    <col min="9754" max="9984" width="9" style="884"/>
    <col min="9985" max="9985" width="13.375" style="884" customWidth="1"/>
    <col min="9986" max="9986" width="8.75" style="884" customWidth="1"/>
    <col min="9987" max="9989" width="7.625" style="884" customWidth="1"/>
    <col min="9990" max="9990" width="6.5" style="884" customWidth="1"/>
    <col min="9991" max="9992" width="7.625" style="884" customWidth="1"/>
    <col min="9993" max="9993" width="10.25" style="884" bestFit="1" customWidth="1"/>
    <col min="9994" max="10009" width="7.625" style="884" customWidth="1"/>
    <col min="10010" max="10240" width="9" style="884"/>
    <col min="10241" max="10241" width="13.375" style="884" customWidth="1"/>
    <col min="10242" max="10242" width="8.75" style="884" customWidth="1"/>
    <col min="10243" max="10245" width="7.625" style="884" customWidth="1"/>
    <col min="10246" max="10246" width="6.5" style="884" customWidth="1"/>
    <col min="10247" max="10248" width="7.625" style="884" customWidth="1"/>
    <col min="10249" max="10249" width="10.25" style="884" bestFit="1" customWidth="1"/>
    <col min="10250" max="10265" width="7.625" style="884" customWidth="1"/>
    <col min="10266" max="10496" width="9" style="884"/>
    <col min="10497" max="10497" width="13.375" style="884" customWidth="1"/>
    <col min="10498" max="10498" width="8.75" style="884" customWidth="1"/>
    <col min="10499" max="10501" width="7.625" style="884" customWidth="1"/>
    <col min="10502" max="10502" width="6.5" style="884" customWidth="1"/>
    <col min="10503" max="10504" width="7.625" style="884" customWidth="1"/>
    <col min="10505" max="10505" width="10.25" style="884" bestFit="1" customWidth="1"/>
    <col min="10506" max="10521" width="7.625" style="884" customWidth="1"/>
    <col min="10522" max="10752" width="9" style="884"/>
    <col min="10753" max="10753" width="13.375" style="884" customWidth="1"/>
    <col min="10754" max="10754" width="8.75" style="884" customWidth="1"/>
    <col min="10755" max="10757" width="7.625" style="884" customWidth="1"/>
    <col min="10758" max="10758" width="6.5" style="884" customWidth="1"/>
    <col min="10759" max="10760" width="7.625" style="884" customWidth="1"/>
    <col min="10761" max="10761" width="10.25" style="884" bestFit="1" customWidth="1"/>
    <col min="10762" max="10777" width="7.625" style="884" customWidth="1"/>
    <col min="10778" max="11008" width="9" style="884"/>
    <col min="11009" max="11009" width="13.375" style="884" customWidth="1"/>
    <col min="11010" max="11010" width="8.75" style="884" customWidth="1"/>
    <col min="11011" max="11013" width="7.625" style="884" customWidth="1"/>
    <col min="11014" max="11014" width="6.5" style="884" customWidth="1"/>
    <col min="11015" max="11016" width="7.625" style="884" customWidth="1"/>
    <col min="11017" max="11017" width="10.25" style="884" bestFit="1" customWidth="1"/>
    <col min="11018" max="11033" width="7.625" style="884" customWidth="1"/>
    <col min="11034" max="11264" width="9" style="884"/>
    <col min="11265" max="11265" width="13.375" style="884" customWidth="1"/>
    <col min="11266" max="11266" width="8.75" style="884" customWidth="1"/>
    <col min="11267" max="11269" width="7.625" style="884" customWidth="1"/>
    <col min="11270" max="11270" width="6.5" style="884" customWidth="1"/>
    <col min="11271" max="11272" width="7.625" style="884" customWidth="1"/>
    <col min="11273" max="11273" width="10.25" style="884" bestFit="1" customWidth="1"/>
    <col min="11274" max="11289" width="7.625" style="884" customWidth="1"/>
    <col min="11290" max="11520" width="9" style="884"/>
    <col min="11521" max="11521" width="13.375" style="884" customWidth="1"/>
    <col min="11522" max="11522" width="8.75" style="884" customWidth="1"/>
    <col min="11523" max="11525" width="7.625" style="884" customWidth="1"/>
    <col min="11526" max="11526" width="6.5" style="884" customWidth="1"/>
    <col min="11527" max="11528" width="7.625" style="884" customWidth="1"/>
    <col min="11529" max="11529" width="10.25" style="884" bestFit="1" customWidth="1"/>
    <col min="11530" max="11545" width="7.625" style="884" customWidth="1"/>
    <col min="11546" max="11776" width="9" style="884"/>
    <col min="11777" max="11777" width="13.375" style="884" customWidth="1"/>
    <col min="11778" max="11778" width="8.75" style="884" customWidth="1"/>
    <col min="11779" max="11781" width="7.625" style="884" customWidth="1"/>
    <col min="11782" max="11782" width="6.5" style="884" customWidth="1"/>
    <col min="11783" max="11784" width="7.625" style="884" customWidth="1"/>
    <col min="11785" max="11785" width="10.25" style="884" bestFit="1" customWidth="1"/>
    <col min="11786" max="11801" width="7.625" style="884" customWidth="1"/>
    <col min="11802" max="12032" width="9" style="884"/>
    <col min="12033" max="12033" width="13.375" style="884" customWidth="1"/>
    <col min="12034" max="12034" width="8.75" style="884" customWidth="1"/>
    <col min="12035" max="12037" width="7.625" style="884" customWidth="1"/>
    <col min="12038" max="12038" width="6.5" style="884" customWidth="1"/>
    <col min="12039" max="12040" width="7.625" style="884" customWidth="1"/>
    <col min="12041" max="12041" width="10.25" style="884" bestFit="1" customWidth="1"/>
    <col min="12042" max="12057" width="7.625" style="884" customWidth="1"/>
    <col min="12058" max="12288" width="9" style="884"/>
    <col min="12289" max="12289" width="13.375" style="884" customWidth="1"/>
    <col min="12290" max="12290" width="8.75" style="884" customWidth="1"/>
    <col min="12291" max="12293" width="7.625" style="884" customWidth="1"/>
    <col min="12294" max="12294" width="6.5" style="884" customWidth="1"/>
    <col min="12295" max="12296" width="7.625" style="884" customWidth="1"/>
    <col min="12297" max="12297" width="10.25" style="884" bestFit="1" customWidth="1"/>
    <col min="12298" max="12313" width="7.625" style="884" customWidth="1"/>
    <col min="12314" max="12544" width="9" style="884"/>
    <col min="12545" max="12545" width="13.375" style="884" customWidth="1"/>
    <col min="12546" max="12546" width="8.75" style="884" customWidth="1"/>
    <col min="12547" max="12549" width="7.625" style="884" customWidth="1"/>
    <col min="12550" max="12550" width="6.5" style="884" customWidth="1"/>
    <col min="12551" max="12552" width="7.625" style="884" customWidth="1"/>
    <col min="12553" max="12553" width="10.25" style="884" bestFit="1" customWidth="1"/>
    <col min="12554" max="12569" width="7.625" style="884" customWidth="1"/>
    <col min="12570" max="12800" width="9" style="884"/>
    <col min="12801" max="12801" width="13.375" style="884" customWidth="1"/>
    <col min="12802" max="12802" width="8.75" style="884" customWidth="1"/>
    <col min="12803" max="12805" width="7.625" style="884" customWidth="1"/>
    <col min="12806" max="12806" width="6.5" style="884" customWidth="1"/>
    <col min="12807" max="12808" width="7.625" style="884" customWidth="1"/>
    <col min="12809" max="12809" width="10.25" style="884" bestFit="1" customWidth="1"/>
    <col min="12810" max="12825" width="7.625" style="884" customWidth="1"/>
    <col min="12826" max="13056" width="9" style="884"/>
    <col min="13057" max="13057" width="13.375" style="884" customWidth="1"/>
    <col min="13058" max="13058" width="8.75" style="884" customWidth="1"/>
    <col min="13059" max="13061" width="7.625" style="884" customWidth="1"/>
    <col min="13062" max="13062" width="6.5" style="884" customWidth="1"/>
    <col min="13063" max="13064" width="7.625" style="884" customWidth="1"/>
    <col min="13065" max="13065" width="10.25" style="884" bestFit="1" customWidth="1"/>
    <col min="13066" max="13081" width="7.625" style="884" customWidth="1"/>
    <col min="13082" max="13312" width="9" style="884"/>
    <col min="13313" max="13313" width="13.375" style="884" customWidth="1"/>
    <col min="13314" max="13314" width="8.75" style="884" customWidth="1"/>
    <col min="13315" max="13317" width="7.625" style="884" customWidth="1"/>
    <col min="13318" max="13318" width="6.5" style="884" customWidth="1"/>
    <col min="13319" max="13320" width="7.625" style="884" customWidth="1"/>
    <col min="13321" max="13321" width="10.25" style="884" bestFit="1" customWidth="1"/>
    <col min="13322" max="13337" width="7.625" style="884" customWidth="1"/>
    <col min="13338" max="13568" width="9" style="884"/>
    <col min="13569" max="13569" width="13.375" style="884" customWidth="1"/>
    <col min="13570" max="13570" width="8.75" style="884" customWidth="1"/>
    <col min="13571" max="13573" width="7.625" style="884" customWidth="1"/>
    <col min="13574" max="13574" width="6.5" style="884" customWidth="1"/>
    <col min="13575" max="13576" width="7.625" style="884" customWidth="1"/>
    <col min="13577" max="13577" width="10.25" style="884" bestFit="1" customWidth="1"/>
    <col min="13578" max="13593" width="7.625" style="884" customWidth="1"/>
    <col min="13594" max="13824" width="9" style="884"/>
    <col min="13825" max="13825" width="13.375" style="884" customWidth="1"/>
    <col min="13826" max="13826" width="8.75" style="884" customWidth="1"/>
    <col min="13827" max="13829" width="7.625" style="884" customWidth="1"/>
    <col min="13830" max="13830" width="6.5" style="884" customWidth="1"/>
    <col min="13831" max="13832" width="7.625" style="884" customWidth="1"/>
    <col min="13833" max="13833" width="10.25" style="884" bestFit="1" customWidth="1"/>
    <col min="13834" max="13849" width="7.625" style="884" customWidth="1"/>
    <col min="13850" max="14080" width="9" style="884"/>
    <col min="14081" max="14081" width="13.375" style="884" customWidth="1"/>
    <col min="14082" max="14082" width="8.75" style="884" customWidth="1"/>
    <col min="14083" max="14085" width="7.625" style="884" customWidth="1"/>
    <col min="14086" max="14086" width="6.5" style="884" customWidth="1"/>
    <col min="14087" max="14088" width="7.625" style="884" customWidth="1"/>
    <col min="14089" max="14089" width="10.25" style="884" bestFit="1" customWidth="1"/>
    <col min="14090" max="14105" width="7.625" style="884" customWidth="1"/>
    <col min="14106" max="14336" width="9" style="884"/>
    <col min="14337" max="14337" width="13.375" style="884" customWidth="1"/>
    <col min="14338" max="14338" width="8.75" style="884" customWidth="1"/>
    <col min="14339" max="14341" width="7.625" style="884" customWidth="1"/>
    <col min="14342" max="14342" width="6.5" style="884" customWidth="1"/>
    <col min="14343" max="14344" width="7.625" style="884" customWidth="1"/>
    <col min="14345" max="14345" width="10.25" style="884" bestFit="1" customWidth="1"/>
    <col min="14346" max="14361" width="7.625" style="884" customWidth="1"/>
    <col min="14362" max="14592" width="9" style="884"/>
    <col min="14593" max="14593" width="13.375" style="884" customWidth="1"/>
    <col min="14594" max="14594" width="8.75" style="884" customWidth="1"/>
    <col min="14595" max="14597" width="7.625" style="884" customWidth="1"/>
    <col min="14598" max="14598" width="6.5" style="884" customWidth="1"/>
    <col min="14599" max="14600" width="7.625" style="884" customWidth="1"/>
    <col min="14601" max="14601" width="10.25" style="884" bestFit="1" customWidth="1"/>
    <col min="14602" max="14617" width="7.625" style="884" customWidth="1"/>
    <col min="14618" max="14848" width="9" style="884"/>
    <col min="14849" max="14849" width="13.375" style="884" customWidth="1"/>
    <col min="14850" max="14850" width="8.75" style="884" customWidth="1"/>
    <col min="14851" max="14853" width="7.625" style="884" customWidth="1"/>
    <col min="14854" max="14854" width="6.5" style="884" customWidth="1"/>
    <col min="14855" max="14856" width="7.625" style="884" customWidth="1"/>
    <col min="14857" max="14857" width="10.25" style="884" bestFit="1" customWidth="1"/>
    <col min="14858" max="14873" width="7.625" style="884" customWidth="1"/>
    <col min="14874" max="15104" width="9" style="884"/>
    <col min="15105" max="15105" width="13.375" style="884" customWidth="1"/>
    <col min="15106" max="15106" width="8.75" style="884" customWidth="1"/>
    <col min="15107" max="15109" width="7.625" style="884" customWidth="1"/>
    <col min="15110" max="15110" width="6.5" style="884" customWidth="1"/>
    <col min="15111" max="15112" width="7.625" style="884" customWidth="1"/>
    <col min="15113" max="15113" width="10.25" style="884" bestFit="1" customWidth="1"/>
    <col min="15114" max="15129" width="7.625" style="884" customWidth="1"/>
    <col min="15130" max="15360" width="9" style="884"/>
    <col min="15361" max="15361" width="13.375" style="884" customWidth="1"/>
    <col min="15362" max="15362" width="8.75" style="884" customWidth="1"/>
    <col min="15363" max="15365" width="7.625" style="884" customWidth="1"/>
    <col min="15366" max="15366" width="6.5" style="884" customWidth="1"/>
    <col min="15367" max="15368" width="7.625" style="884" customWidth="1"/>
    <col min="15369" max="15369" width="10.25" style="884" bestFit="1" customWidth="1"/>
    <col min="15370" max="15385" width="7.625" style="884" customWidth="1"/>
    <col min="15386" max="15616" width="9" style="884"/>
    <col min="15617" max="15617" width="13.375" style="884" customWidth="1"/>
    <col min="15618" max="15618" width="8.75" style="884" customWidth="1"/>
    <col min="15619" max="15621" width="7.625" style="884" customWidth="1"/>
    <col min="15622" max="15622" width="6.5" style="884" customWidth="1"/>
    <col min="15623" max="15624" width="7.625" style="884" customWidth="1"/>
    <col min="15625" max="15625" width="10.25" style="884" bestFit="1" customWidth="1"/>
    <col min="15626" max="15641" width="7.625" style="884" customWidth="1"/>
    <col min="15642" max="15872" width="9" style="884"/>
    <col min="15873" max="15873" width="13.375" style="884" customWidth="1"/>
    <col min="15874" max="15874" width="8.75" style="884" customWidth="1"/>
    <col min="15875" max="15877" width="7.625" style="884" customWidth="1"/>
    <col min="15878" max="15878" width="6.5" style="884" customWidth="1"/>
    <col min="15879" max="15880" width="7.625" style="884" customWidth="1"/>
    <col min="15881" max="15881" width="10.25" style="884" bestFit="1" customWidth="1"/>
    <col min="15882" max="15897" width="7.625" style="884" customWidth="1"/>
    <col min="15898" max="16128" width="9" style="884"/>
    <col min="16129" max="16129" width="13.375" style="884" customWidth="1"/>
    <col min="16130" max="16130" width="8.75" style="884" customWidth="1"/>
    <col min="16131" max="16133" width="7.625" style="884" customWidth="1"/>
    <col min="16134" max="16134" width="6.5" style="884" customWidth="1"/>
    <col min="16135" max="16136" width="7.625" style="884" customWidth="1"/>
    <col min="16137" max="16137" width="10.25" style="884" bestFit="1" customWidth="1"/>
    <col min="16138" max="16153" width="7.625" style="884" customWidth="1"/>
    <col min="16154" max="16384" width="9" style="884"/>
  </cols>
  <sheetData>
    <row r="1" spans="1:36" s="882" customFormat="1" ht="23.25" customHeight="1" thickBot="1">
      <c r="A1" s="2225" t="s">
        <v>3580</v>
      </c>
      <c r="B1" s="2225"/>
      <c r="C1" s="2225"/>
      <c r="D1" s="2225"/>
      <c r="E1" s="2225"/>
      <c r="F1" s="2225"/>
      <c r="G1" s="2225"/>
      <c r="H1" s="2225"/>
      <c r="I1" s="2225"/>
      <c r="J1" s="2225"/>
      <c r="K1" s="2225"/>
      <c r="L1" s="2225"/>
      <c r="M1" s="2225"/>
      <c r="N1" s="2225"/>
      <c r="O1" s="2225"/>
      <c r="P1" s="2225"/>
      <c r="Q1" s="2225"/>
      <c r="R1" s="2225"/>
      <c r="S1" s="2225"/>
      <c r="T1" s="2225"/>
      <c r="U1" s="2225"/>
      <c r="V1" s="2225"/>
      <c r="W1" s="2225"/>
      <c r="X1" s="2225"/>
      <c r="Y1" s="2225"/>
    </row>
    <row r="2" spans="1:36" s="883" customFormat="1" ht="17.25" customHeight="1" thickBot="1">
      <c r="A2" s="2226" t="s">
        <v>3581</v>
      </c>
      <c r="B2" s="2227"/>
      <c r="C2" s="2227"/>
      <c r="D2" s="2227"/>
      <c r="E2" s="2227"/>
      <c r="F2" s="2227"/>
      <c r="G2" s="2227"/>
      <c r="H2" s="2227"/>
      <c r="I2" s="2227"/>
      <c r="J2" s="2227"/>
      <c r="K2" s="2227"/>
      <c r="L2" s="2227"/>
      <c r="M2" s="2227"/>
      <c r="N2" s="2227"/>
      <c r="O2" s="982"/>
      <c r="P2" s="982"/>
      <c r="Q2" s="982"/>
      <c r="R2" s="983"/>
      <c r="S2" s="983"/>
      <c r="T2" s="983"/>
      <c r="U2" s="983"/>
      <c r="V2" s="2228" t="s">
        <v>3592</v>
      </c>
      <c r="W2" s="2228"/>
      <c r="X2" s="983"/>
      <c r="Y2" s="983"/>
      <c r="AG2" s="976"/>
      <c r="AH2" s="977"/>
      <c r="AI2" s="978"/>
    </row>
    <row r="3" spans="1:36" s="890" customFormat="1" ht="20.25" thickBot="1">
      <c r="A3" s="2229"/>
      <c r="B3" s="2221" t="s">
        <v>3417</v>
      </c>
      <c r="C3" s="2232"/>
      <c r="D3" s="2221" t="s">
        <v>3418</v>
      </c>
      <c r="E3" s="2232"/>
      <c r="F3" s="2221" t="s">
        <v>3419</v>
      </c>
      <c r="G3" s="2232"/>
      <c r="H3" s="2221" t="s">
        <v>3420</v>
      </c>
      <c r="I3" s="2232"/>
      <c r="J3" s="2221" t="s">
        <v>3421</v>
      </c>
      <c r="K3" s="2232"/>
      <c r="L3" s="2221" t="s">
        <v>3422</v>
      </c>
      <c r="M3" s="2232"/>
      <c r="N3" s="2221" t="s">
        <v>3423</v>
      </c>
      <c r="O3" s="2232"/>
      <c r="P3" s="2221" t="s">
        <v>3424</v>
      </c>
      <c r="Q3" s="2232"/>
      <c r="R3" s="2221" t="s">
        <v>3425</v>
      </c>
      <c r="S3" s="2232"/>
      <c r="T3" s="2221" t="s">
        <v>3426</v>
      </c>
      <c r="U3" s="2232"/>
      <c r="V3" s="2221" t="s">
        <v>3427</v>
      </c>
      <c r="W3" s="2232"/>
      <c r="X3" s="2221" t="s">
        <v>3428</v>
      </c>
      <c r="Y3" s="2222"/>
      <c r="Z3" s="984"/>
      <c r="AA3" s="984"/>
      <c r="AB3" s="884"/>
      <c r="AC3" s="884"/>
      <c r="AD3" s="884"/>
      <c r="AE3" s="884"/>
      <c r="AF3" s="884"/>
      <c r="AG3" s="979"/>
      <c r="AH3" s="980"/>
      <c r="AI3" s="981"/>
      <c r="AJ3" s="884"/>
    </row>
    <row r="4" spans="1:36" s="890" customFormat="1">
      <c r="A4" s="2230"/>
      <c r="B4" s="2223"/>
      <c r="C4" s="2233"/>
      <c r="D4" s="2223"/>
      <c r="E4" s="2233"/>
      <c r="F4" s="2223"/>
      <c r="G4" s="2233"/>
      <c r="H4" s="2223"/>
      <c r="I4" s="2233"/>
      <c r="J4" s="2223"/>
      <c r="K4" s="2233"/>
      <c r="L4" s="2223"/>
      <c r="M4" s="2233"/>
      <c r="N4" s="2223"/>
      <c r="O4" s="2233"/>
      <c r="P4" s="2223"/>
      <c r="Q4" s="2233"/>
      <c r="R4" s="2223"/>
      <c r="S4" s="2233"/>
      <c r="T4" s="2223"/>
      <c r="U4" s="2233"/>
      <c r="V4" s="2223"/>
      <c r="W4" s="2233"/>
      <c r="X4" s="2223"/>
      <c r="Y4" s="2224"/>
      <c r="Z4" s="984"/>
      <c r="AA4" s="984"/>
      <c r="AB4" s="884"/>
      <c r="AC4" s="884"/>
      <c r="AD4" s="884"/>
      <c r="AE4" s="884"/>
      <c r="AF4" s="884"/>
      <c r="AG4" s="884"/>
      <c r="AH4" s="884"/>
      <c r="AI4" s="884"/>
      <c r="AJ4" s="884"/>
    </row>
    <row r="5" spans="1:36" s="890" customFormat="1" ht="9" customHeight="1">
      <c r="A5" s="2230"/>
      <c r="B5" s="2234" t="s">
        <v>3429</v>
      </c>
      <c r="C5" s="2234" t="s">
        <v>3430</v>
      </c>
      <c r="D5" s="2234" t="s">
        <v>3429</v>
      </c>
      <c r="E5" s="2234" t="s">
        <v>3430</v>
      </c>
      <c r="F5" s="2234" t="s">
        <v>3429</v>
      </c>
      <c r="G5" s="2234" t="s">
        <v>3430</v>
      </c>
      <c r="H5" s="2234" t="s">
        <v>3429</v>
      </c>
      <c r="I5" s="2234" t="s">
        <v>3430</v>
      </c>
      <c r="J5" s="2236" t="s">
        <v>3429</v>
      </c>
      <c r="K5" s="2234" t="s">
        <v>3430</v>
      </c>
      <c r="L5" s="2234" t="s">
        <v>3429</v>
      </c>
      <c r="M5" s="2234" t="s">
        <v>3430</v>
      </c>
      <c r="N5" s="2234" t="s">
        <v>3429</v>
      </c>
      <c r="O5" s="2234" t="s">
        <v>3430</v>
      </c>
      <c r="P5" s="2234" t="s">
        <v>3429</v>
      </c>
      <c r="Q5" s="2234" t="s">
        <v>3430</v>
      </c>
      <c r="R5" s="2234" t="s">
        <v>3429</v>
      </c>
      <c r="S5" s="2234" t="s">
        <v>3430</v>
      </c>
      <c r="T5" s="2234" t="s">
        <v>3429</v>
      </c>
      <c r="U5" s="2234" t="s">
        <v>3430</v>
      </c>
      <c r="V5" s="2234" t="s">
        <v>3429</v>
      </c>
      <c r="W5" s="2234" t="s">
        <v>3430</v>
      </c>
      <c r="X5" s="2240" t="s">
        <v>3429</v>
      </c>
      <c r="Y5" s="2238" t="s">
        <v>3430</v>
      </c>
      <c r="Z5" s="985"/>
      <c r="AA5" s="985"/>
    </row>
    <row r="6" spans="1:36" s="890" customFormat="1" ht="9" customHeight="1">
      <c r="A6" s="2230"/>
      <c r="B6" s="2235"/>
      <c r="C6" s="2235"/>
      <c r="D6" s="2235"/>
      <c r="E6" s="2235"/>
      <c r="F6" s="2235"/>
      <c r="G6" s="2235"/>
      <c r="H6" s="2235"/>
      <c r="I6" s="2235"/>
      <c r="J6" s="2237"/>
      <c r="K6" s="2235"/>
      <c r="L6" s="2235"/>
      <c r="M6" s="2235"/>
      <c r="N6" s="2235"/>
      <c r="O6" s="2235"/>
      <c r="P6" s="2235"/>
      <c r="Q6" s="2235"/>
      <c r="R6" s="2235"/>
      <c r="S6" s="2235"/>
      <c r="T6" s="2235"/>
      <c r="U6" s="2235"/>
      <c r="V6" s="2235"/>
      <c r="W6" s="2235"/>
      <c r="X6" s="2241"/>
      <c r="Y6" s="2239"/>
      <c r="Z6" s="985"/>
      <c r="AA6" s="985"/>
    </row>
    <row r="7" spans="1:36" s="890" customFormat="1" ht="9" customHeight="1">
      <c r="A7" s="2230"/>
      <c r="B7" s="2246" t="s">
        <v>3431</v>
      </c>
      <c r="C7" s="2246" t="s">
        <v>3432</v>
      </c>
      <c r="D7" s="2246" t="s">
        <v>3431</v>
      </c>
      <c r="E7" s="2246" t="s">
        <v>3432</v>
      </c>
      <c r="F7" s="2246" t="s">
        <v>3431</v>
      </c>
      <c r="G7" s="2246" t="s">
        <v>3432</v>
      </c>
      <c r="H7" s="2246" t="s">
        <v>3431</v>
      </c>
      <c r="I7" s="2246" t="s">
        <v>3432</v>
      </c>
      <c r="J7" s="2254" t="s">
        <v>3431</v>
      </c>
      <c r="K7" s="2246" t="s">
        <v>3432</v>
      </c>
      <c r="L7" s="2246" t="s">
        <v>3431</v>
      </c>
      <c r="M7" s="2246" t="s">
        <v>3432</v>
      </c>
      <c r="N7" s="2246" t="s">
        <v>3431</v>
      </c>
      <c r="O7" s="2246" t="s">
        <v>3432</v>
      </c>
      <c r="P7" s="2246" t="s">
        <v>3431</v>
      </c>
      <c r="Q7" s="2246" t="s">
        <v>3432</v>
      </c>
      <c r="R7" s="2246" t="s">
        <v>3431</v>
      </c>
      <c r="S7" s="2246" t="s">
        <v>3432</v>
      </c>
      <c r="T7" s="2246" t="s">
        <v>3431</v>
      </c>
      <c r="U7" s="2246" t="s">
        <v>3432</v>
      </c>
      <c r="V7" s="2246" t="s">
        <v>3431</v>
      </c>
      <c r="W7" s="2246" t="s">
        <v>3432</v>
      </c>
      <c r="X7" s="2246" t="s">
        <v>3431</v>
      </c>
      <c r="Y7" s="2248" t="s">
        <v>3432</v>
      </c>
      <c r="Z7" s="985"/>
      <c r="AA7" s="2250" t="s">
        <v>3582</v>
      </c>
    </row>
    <row r="8" spans="1:36" s="890" customFormat="1" ht="9" customHeight="1">
      <c r="A8" s="2231"/>
      <c r="B8" s="2247"/>
      <c r="C8" s="2247"/>
      <c r="D8" s="2247"/>
      <c r="E8" s="2247"/>
      <c r="F8" s="2247"/>
      <c r="G8" s="2247"/>
      <c r="H8" s="2247"/>
      <c r="I8" s="2247"/>
      <c r="J8" s="2255"/>
      <c r="K8" s="2247"/>
      <c r="L8" s="2247"/>
      <c r="M8" s="2247"/>
      <c r="N8" s="2247"/>
      <c r="O8" s="2247"/>
      <c r="P8" s="2247"/>
      <c r="Q8" s="2247"/>
      <c r="R8" s="2247"/>
      <c r="S8" s="2247"/>
      <c r="T8" s="2247"/>
      <c r="U8" s="2247"/>
      <c r="V8" s="2247"/>
      <c r="W8" s="2247"/>
      <c r="X8" s="2247"/>
      <c r="Y8" s="2249"/>
      <c r="Z8" s="985"/>
      <c r="AA8" s="2251"/>
    </row>
    <row r="9" spans="1:36" ht="16.5" customHeight="1">
      <c r="A9" s="2242" t="s">
        <v>3433</v>
      </c>
      <c r="B9" s="986">
        <v>0</v>
      </c>
      <c r="C9" s="987">
        <v>1</v>
      </c>
      <c r="D9" s="987">
        <v>0</v>
      </c>
      <c r="E9" s="987">
        <v>1</v>
      </c>
      <c r="F9" s="1010">
        <v>0</v>
      </c>
      <c r="G9" s="987">
        <v>1</v>
      </c>
      <c r="H9" s="987">
        <v>0</v>
      </c>
      <c r="I9" s="987">
        <v>1</v>
      </c>
      <c r="J9" s="987">
        <v>0</v>
      </c>
      <c r="K9" s="987">
        <v>1</v>
      </c>
      <c r="L9" s="987"/>
      <c r="M9" s="987">
        <v>1</v>
      </c>
      <c r="N9" s="987"/>
      <c r="O9" s="987">
        <v>1</v>
      </c>
      <c r="P9" s="987"/>
      <c r="Q9" s="987">
        <v>1</v>
      </c>
      <c r="R9" s="987"/>
      <c r="S9" s="987">
        <v>1</v>
      </c>
      <c r="T9" s="987"/>
      <c r="U9" s="987">
        <v>1</v>
      </c>
      <c r="V9" s="987"/>
      <c r="W9" s="987">
        <v>1</v>
      </c>
      <c r="X9" s="987"/>
      <c r="Y9" s="988">
        <v>1</v>
      </c>
      <c r="Z9" s="984"/>
      <c r="AA9" s="984"/>
      <c r="AB9" s="2252" t="s">
        <v>3435</v>
      </c>
      <c r="AC9" s="37">
        <v>0</v>
      </c>
    </row>
    <row r="10" spans="1:36" ht="16.5" customHeight="1">
      <c r="A10" s="2243"/>
      <c r="B10" s="989">
        <f>B9</f>
        <v>0</v>
      </c>
      <c r="C10" s="990">
        <f>C9</f>
        <v>1</v>
      </c>
      <c r="D10" s="991">
        <f>IF(D9="","",B10+D9)</f>
        <v>0</v>
      </c>
      <c r="E10" s="990">
        <f>C10+E9</f>
        <v>2</v>
      </c>
      <c r="F10" s="991">
        <f>IF(F9="","",D10+F9)</f>
        <v>0</v>
      </c>
      <c r="G10" s="990">
        <f>E10+G9</f>
        <v>3</v>
      </c>
      <c r="H10" s="991">
        <f>IF(H9="","",F10+H9)</f>
        <v>0</v>
      </c>
      <c r="I10" s="990">
        <f>G10+I9</f>
        <v>4</v>
      </c>
      <c r="J10" s="991">
        <v>0</v>
      </c>
      <c r="K10" s="990">
        <f t="shared" ref="K10:Y10" si="0">I10+K9</f>
        <v>5</v>
      </c>
      <c r="L10" s="991"/>
      <c r="M10" s="990">
        <f t="shared" si="0"/>
        <v>6</v>
      </c>
      <c r="N10" s="991"/>
      <c r="O10" s="990">
        <f t="shared" si="0"/>
        <v>7</v>
      </c>
      <c r="P10" s="991"/>
      <c r="Q10" s="990">
        <f t="shared" si="0"/>
        <v>8</v>
      </c>
      <c r="R10" s="991"/>
      <c r="S10" s="990">
        <f t="shared" si="0"/>
        <v>9</v>
      </c>
      <c r="T10" s="991"/>
      <c r="U10" s="990">
        <f t="shared" si="0"/>
        <v>10</v>
      </c>
      <c r="V10" s="991"/>
      <c r="W10" s="990">
        <f t="shared" si="0"/>
        <v>11</v>
      </c>
      <c r="X10" s="991"/>
      <c r="Y10" s="992">
        <f t="shared" si="0"/>
        <v>12</v>
      </c>
      <c r="Z10" s="984"/>
      <c r="AA10" s="984"/>
      <c r="AB10" s="2253"/>
      <c r="AC10" s="37">
        <v>0</v>
      </c>
    </row>
    <row r="11" spans="1:36" ht="16.5" customHeight="1">
      <c r="A11" s="2242" t="s">
        <v>3057</v>
      </c>
      <c r="B11" s="986">
        <v>0</v>
      </c>
      <c r="C11" s="993">
        <f>AA12*49</f>
        <v>2.6678765880217785</v>
      </c>
      <c r="D11" s="987">
        <v>1</v>
      </c>
      <c r="E11" s="993">
        <f>AA12*40</f>
        <v>2.1778584392014517</v>
      </c>
      <c r="F11" s="987">
        <v>4</v>
      </c>
      <c r="G11" s="993">
        <f>(AA12*47)-1</f>
        <v>1.5589836660617058</v>
      </c>
      <c r="H11" s="987">
        <v>1</v>
      </c>
      <c r="I11" s="987">
        <f>AA12*53</f>
        <v>2.885662431941924</v>
      </c>
      <c r="J11" s="994">
        <v>4</v>
      </c>
      <c r="K11" s="987">
        <f>AA12*53</f>
        <v>2.885662431941924</v>
      </c>
      <c r="L11" s="987"/>
      <c r="M11" s="993">
        <f>AA12*74</f>
        <v>4.0290381125226862</v>
      </c>
      <c r="N11" s="994"/>
      <c r="O11" s="993">
        <f>AA12*75</f>
        <v>4.0834845735027221</v>
      </c>
      <c r="P11" s="987"/>
      <c r="Q11" s="993">
        <f>AA12*68</f>
        <v>3.702359346642468</v>
      </c>
      <c r="R11" s="994"/>
      <c r="S11" s="993">
        <f>AA12*56</f>
        <v>3.0490018148820326</v>
      </c>
      <c r="T11" s="987"/>
      <c r="U11" s="993">
        <f>AA12*56</f>
        <v>3.0490018148820326</v>
      </c>
      <c r="V11" s="987"/>
      <c r="W11" s="993">
        <f>AA12*66</f>
        <v>3.5934664246823957</v>
      </c>
      <c r="X11" s="987"/>
      <c r="Y11" s="988">
        <f>AA12*60</f>
        <v>3.266787658802178</v>
      </c>
      <c r="Z11" s="984"/>
      <c r="AA11" s="995"/>
      <c r="AB11" s="2244" t="s">
        <v>3436</v>
      </c>
      <c r="AC11" s="37">
        <v>0</v>
      </c>
    </row>
    <row r="12" spans="1:36" ht="16.5" customHeight="1">
      <c r="A12" s="2243"/>
      <c r="B12" s="989">
        <f>B11</f>
        <v>0</v>
      </c>
      <c r="C12" s="990">
        <f>C11</f>
        <v>2.6678765880217785</v>
      </c>
      <c r="D12" s="991">
        <f>IF(D11="","",B12+D11)</f>
        <v>1</v>
      </c>
      <c r="E12" s="990">
        <f t="shared" ref="E12:W12" si="1">C12+E11</f>
        <v>4.8457350272232302</v>
      </c>
      <c r="F12" s="991">
        <f>IF(F11="","",D12+F11)</f>
        <v>5</v>
      </c>
      <c r="G12" s="990">
        <f t="shared" si="1"/>
        <v>6.404718693284936</v>
      </c>
      <c r="H12" s="991">
        <f>IF(H11="","",F12+H11)</f>
        <v>6</v>
      </c>
      <c r="I12" s="990">
        <f t="shared" si="1"/>
        <v>9.29038112522686</v>
      </c>
      <c r="J12" s="991">
        <f>IF(J11="","",H12+J11)</f>
        <v>10</v>
      </c>
      <c r="K12" s="990">
        <f t="shared" si="1"/>
        <v>12.176043557168784</v>
      </c>
      <c r="L12" s="991"/>
      <c r="M12" s="990">
        <f t="shared" si="1"/>
        <v>16.20508166969147</v>
      </c>
      <c r="N12" s="991"/>
      <c r="O12" s="990">
        <f t="shared" si="1"/>
        <v>20.288566243194193</v>
      </c>
      <c r="P12" s="991"/>
      <c r="Q12" s="990">
        <f t="shared" si="1"/>
        <v>23.99092558983666</v>
      </c>
      <c r="R12" s="991"/>
      <c r="S12" s="990">
        <f t="shared" si="1"/>
        <v>27.039927404718693</v>
      </c>
      <c r="T12" s="991"/>
      <c r="U12" s="990">
        <f t="shared" si="1"/>
        <v>30.088929219600725</v>
      </c>
      <c r="V12" s="991"/>
      <c r="W12" s="990">
        <f t="shared" si="1"/>
        <v>33.682395644283119</v>
      </c>
      <c r="X12" s="991"/>
      <c r="Y12" s="992">
        <v>70</v>
      </c>
      <c r="Z12" s="984"/>
      <c r="AA12" s="995">
        <f>AC12/551</f>
        <v>5.4446460980036297E-2</v>
      </c>
      <c r="AB12" s="2245"/>
      <c r="AC12" s="37">
        <v>30</v>
      </c>
    </row>
    <row r="13" spans="1:36" ht="16.5" customHeight="1">
      <c r="A13" s="2242" t="s">
        <v>3072</v>
      </c>
      <c r="B13" s="986">
        <v>0</v>
      </c>
      <c r="C13" s="993">
        <f>(AA14*49)-2</f>
        <v>6.8039927404718696</v>
      </c>
      <c r="D13" s="987">
        <v>4</v>
      </c>
      <c r="E13" s="993">
        <f>(AA14*40)-1</f>
        <v>6.1869328493647906</v>
      </c>
      <c r="F13" s="1010">
        <v>4</v>
      </c>
      <c r="G13" s="993">
        <f>(AA14*47)-1</f>
        <v>7.4446460980036289</v>
      </c>
      <c r="H13" s="987">
        <v>6</v>
      </c>
      <c r="I13" s="987">
        <f>AA14*53</f>
        <v>9.5226860254083476</v>
      </c>
      <c r="J13" s="994">
        <v>15</v>
      </c>
      <c r="K13" s="987">
        <f>AA14*53</f>
        <v>9.5226860254083476</v>
      </c>
      <c r="L13" s="994"/>
      <c r="M13" s="993">
        <f>AA14*74</f>
        <v>13.295825771324864</v>
      </c>
      <c r="N13" s="994"/>
      <c r="O13" s="993">
        <f>AA14*75</f>
        <v>13.475499092558984</v>
      </c>
      <c r="P13" s="994"/>
      <c r="Q13" s="993">
        <f>AA14*68</f>
        <v>12.217785843920145</v>
      </c>
      <c r="R13" s="987"/>
      <c r="S13" s="993">
        <f>AA14*56</f>
        <v>10.061705989110708</v>
      </c>
      <c r="T13" s="987"/>
      <c r="U13" s="993">
        <f>AA14*56</f>
        <v>10.061705989110708</v>
      </c>
      <c r="V13" s="987"/>
      <c r="W13" s="993">
        <f>AA14*66</f>
        <v>11.858439201451905</v>
      </c>
      <c r="X13" s="987"/>
      <c r="Y13" s="988">
        <f>AA14*60</f>
        <v>10.780399274047186</v>
      </c>
      <c r="Z13" s="984"/>
      <c r="AA13" s="995"/>
      <c r="AB13" s="2244" t="s">
        <v>3437</v>
      </c>
      <c r="AC13" s="37">
        <v>4</v>
      </c>
    </row>
    <row r="14" spans="1:36" ht="16.5" customHeight="1">
      <c r="A14" s="2243"/>
      <c r="B14" s="989">
        <f>B13</f>
        <v>0</v>
      </c>
      <c r="C14" s="990">
        <f>C13</f>
        <v>6.8039927404718696</v>
      </c>
      <c r="D14" s="991">
        <f>IF(D13="","",B14+D13)</f>
        <v>4</v>
      </c>
      <c r="E14" s="990">
        <f t="shared" ref="E14:U14" si="2">C14+E13</f>
        <v>12.99092558983666</v>
      </c>
      <c r="F14" s="991">
        <f>IF(F13="","",D14+F13)</f>
        <v>8</v>
      </c>
      <c r="G14" s="990">
        <f t="shared" si="2"/>
        <v>20.435571687840287</v>
      </c>
      <c r="H14" s="991">
        <f>IF(H13="","",F14+H13)</f>
        <v>14</v>
      </c>
      <c r="I14" s="990">
        <f t="shared" si="2"/>
        <v>29.958257713248635</v>
      </c>
      <c r="J14" s="991">
        <f>IF(J13="","",H14+J13)</f>
        <v>29</v>
      </c>
      <c r="K14" s="990">
        <f t="shared" si="2"/>
        <v>39.480943738656983</v>
      </c>
      <c r="L14" s="991"/>
      <c r="M14" s="990">
        <f t="shared" si="2"/>
        <v>52.776769509981847</v>
      </c>
      <c r="N14" s="991"/>
      <c r="O14" s="990">
        <f t="shared" si="2"/>
        <v>66.252268602540823</v>
      </c>
      <c r="P14" s="991"/>
      <c r="Q14" s="990">
        <f t="shared" si="2"/>
        <v>78.470054446460964</v>
      </c>
      <c r="R14" s="991"/>
      <c r="S14" s="990">
        <f t="shared" si="2"/>
        <v>88.53176043557167</v>
      </c>
      <c r="T14" s="991"/>
      <c r="U14" s="990">
        <f t="shared" si="2"/>
        <v>98.593466424682376</v>
      </c>
      <c r="V14" s="991"/>
      <c r="W14" s="990">
        <f>U14+W13</f>
        <v>110.45190562613428</v>
      </c>
      <c r="X14" s="991"/>
      <c r="Y14" s="992">
        <f>W14+Y13</f>
        <v>121.23230490018146</v>
      </c>
      <c r="Z14" s="984"/>
      <c r="AA14" s="995">
        <f>AC14/551</f>
        <v>0.17967332123411978</v>
      </c>
      <c r="AB14" s="2245"/>
      <c r="AC14" s="37">
        <v>99</v>
      </c>
    </row>
    <row r="15" spans="1:36" ht="16.5" customHeight="1">
      <c r="A15" s="2242" t="s">
        <v>3076</v>
      </c>
      <c r="B15" s="986">
        <v>6</v>
      </c>
      <c r="C15" s="993">
        <f>(AA16*49)-2</f>
        <v>8.5825771324863886</v>
      </c>
      <c r="D15" s="987">
        <v>3</v>
      </c>
      <c r="E15" s="993">
        <f>(AA16*40)-1</f>
        <v>7.6388384754990923</v>
      </c>
      <c r="F15" s="1010">
        <v>4</v>
      </c>
      <c r="G15" s="993">
        <f>(AA16*47)-1</f>
        <v>9.1506352087114333</v>
      </c>
      <c r="H15" s="987">
        <v>4</v>
      </c>
      <c r="I15" s="987">
        <f>AA16*53</f>
        <v>11.446460980036298</v>
      </c>
      <c r="J15" s="987">
        <v>6</v>
      </c>
      <c r="K15" s="987">
        <f>(AA16*53)+4</f>
        <v>15.446460980036298</v>
      </c>
      <c r="L15" s="994"/>
      <c r="M15" s="993">
        <f>(AA16*74)+1</f>
        <v>16.98185117967332</v>
      </c>
      <c r="N15" s="994"/>
      <c r="O15" s="993">
        <f>AA16*75</f>
        <v>16.197822141560799</v>
      </c>
      <c r="P15" s="987"/>
      <c r="Q15" s="993">
        <f>AA16*68</f>
        <v>14.686025408348456</v>
      </c>
      <c r="R15" s="987"/>
      <c r="S15" s="993">
        <f>AA16*56</f>
        <v>12.09437386569873</v>
      </c>
      <c r="T15" s="987"/>
      <c r="U15" s="993">
        <f>AA16*56</f>
        <v>12.09437386569873</v>
      </c>
      <c r="V15" s="987"/>
      <c r="W15" s="993">
        <f>AA16*66</f>
        <v>14.254083484573503</v>
      </c>
      <c r="X15" s="987"/>
      <c r="Y15" s="988">
        <f>AA16*60</f>
        <v>12.958257713248639</v>
      </c>
      <c r="Z15" s="984"/>
      <c r="AA15" s="995"/>
      <c r="AB15" s="2244" t="s">
        <v>3438</v>
      </c>
      <c r="AC15" s="37">
        <v>9</v>
      </c>
    </row>
    <row r="16" spans="1:36" ht="16.5" customHeight="1">
      <c r="A16" s="2243"/>
      <c r="B16" s="989">
        <f>B15</f>
        <v>6</v>
      </c>
      <c r="C16" s="990">
        <f>C15</f>
        <v>8.5825771324863886</v>
      </c>
      <c r="D16" s="991">
        <f>IF(D15="","",B16+D15)</f>
        <v>9</v>
      </c>
      <c r="E16" s="990">
        <f t="shared" ref="E16:U16" si="3">C16+E15</f>
        <v>16.221415607985481</v>
      </c>
      <c r="F16" s="991">
        <f>IF(F15="","",D16+F15)</f>
        <v>13</v>
      </c>
      <c r="G16" s="990">
        <f t="shared" si="3"/>
        <v>25.372050816696913</v>
      </c>
      <c r="H16" s="991">
        <f>IF(H15="","",F16+H15)</f>
        <v>17</v>
      </c>
      <c r="I16" s="990">
        <f t="shared" si="3"/>
        <v>36.818511796733212</v>
      </c>
      <c r="J16" s="991">
        <f>IF(J15="","",H16+J15)</f>
        <v>23</v>
      </c>
      <c r="K16" s="990">
        <f t="shared" si="3"/>
        <v>52.264972776769511</v>
      </c>
      <c r="L16" s="991"/>
      <c r="M16" s="990">
        <f t="shared" si="3"/>
        <v>69.246823956442825</v>
      </c>
      <c r="N16" s="991"/>
      <c r="O16" s="990">
        <f t="shared" si="3"/>
        <v>85.444646098003631</v>
      </c>
      <c r="P16" s="991"/>
      <c r="Q16" s="990">
        <f t="shared" si="3"/>
        <v>100.13067150635209</v>
      </c>
      <c r="R16" s="991"/>
      <c r="S16" s="990">
        <f t="shared" si="3"/>
        <v>112.22504537205081</v>
      </c>
      <c r="T16" s="991"/>
      <c r="U16" s="990">
        <f t="shared" si="3"/>
        <v>124.31941923774954</v>
      </c>
      <c r="V16" s="991"/>
      <c r="W16" s="990">
        <f>U16+W15</f>
        <v>138.57350272232304</v>
      </c>
      <c r="X16" s="991"/>
      <c r="Y16" s="992">
        <f>W16+Y15</f>
        <v>151.53176043557167</v>
      </c>
      <c r="Z16" s="984"/>
      <c r="AA16" s="995">
        <f>AC16/551</f>
        <v>0.2159709618874773</v>
      </c>
      <c r="AB16" s="2245"/>
      <c r="AC16" s="37">
        <v>119</v>
      </c>
    </row>
    <row r="17" spans="1:29" ht="16.5" customHeight="1">
      <c r="A17" s="2242" t="s">
        <v>3054</v>
      </c>
      <c r="B17" s="986">
        <v>3</v>
      </c>
      <c r="C17" s="993">
        <f>AA18*49</f>
        <v>1.6007259528130671</v>
      </c>
      <c r="D17" s="987">
        <v>0</v>
      </c>
      <c r="E17" s="993">
        <f>AA18*40</f>
        <v>1.3067150635208711</v>
      </c>
      <c r="F17" s="987">
        <v>5</v>
      </c>
      <c r="G17" s="993">
        <f>AA18*47</f>
        <v>1.5353901996370234</v>
      </c>
      <c r="H17" s="987">
        <v>1</v>
      </c>
      <c r="I17" s="987">
        <f>AA18*53</f>
        <v>1.7313974591651542</v>
      </c>
      <c r="J17" s="994">
        <v>1</v>
      </c>
      <c r="K17" s="987">
        <f>AA18*53</f>
        <v>1.7313974591651542</v>
      </c>
      <c r="L17" s="994"/>
      <c r="M17" s="993">
        <f>AA18*74</f>
        <v>2.4174228675136114</v>
      </c>
      <c r="N17" s="987"/>
      <c r="O17" s="993">
        <f>AA18*75</f>
        <v>2.4500907441016331</v>
      </c>
      <c r="P17" s="994"/>
      <c r="Q17" s="993">
        <f>AA18*68</f>
        <v>2.2214156079854805</v>
      </c>
      <c r="R17" s="987"/>
      <c r="S17" s="993">
        <f>AA18*56</f>
        <v>1.8294010889292194</v>
      </c>
      <c r="T17" s="994"/>
      <c r="U17" s="993">
        <f>AA18*56</f>
        <v>1.8294010889292194</v>
      </c>
      <c r="V17" s="987"/>
      <c r="W17" s="993">
        <f>AA18*66</f>
        <v>2.1560798548094371</v>
      </c>
      <c r="X17" s="987"/>
      <c r="Y17" s="988">
        <f>AA18*60</f>
        <v>1.9600725952813065</v>
      </c>
      <c r="Z17" s="984"/>
      <c r="AA17" s="995"/>
      <c r="AB17" s="2242" t="s">
        <v>3054</v>
      </c>
      <c r="AC17" s="37">
        <v>0</v>
      </c>
    </row>
    <row r="18" spans="1:29" ht="16.5" customHeight="1">
      <c r="A18" s="2243"/>
      <c r="B18" s="989">
        <f>B17</f>
        <v>3</v>
      </c>
      <c r="C18" s="990">
        <f>C17</f>
        <v>1.6007259528130671</v>
      </c>
      <c r="D18" s="991">
        <f>IF(D17="","",B18+D17)</f>
        <v>3</v>
      </c>
      <c r="E18" s="990">
        <f t="shared" ref="E18:U18" si="4">C18+E17</f>
        <v>2.9074410163339381</v>
      </c>
      <c r="F18" s="991">
        <f>IF(F17="","",D18+F17)</f>
        <v>8</v>
      </c>
      <c r="G18" s="990">
        <f t="shared" si="4"/>
        <v>4.442831215970962</v>
      </c>
      <c r="H18" s="991">
        <f>IF(H17="","",F18+H17)</f>
        <v>9</v>
      </c>
      <c r="I18" s="990">
        <f t="shared" si="4"/>
        <v>6.1742286751361162</v>
      </c>
      <c r="J18" s="991">
        <f>IF(J17="","",H18+J17)</f>
        <v>10</v>
      </c>
      <c r="K18" s="990">
        <f t="shared" si="4"/>
        <v>7.9056261343012704</v>
      </c>
      <c r="L18" s="991"/>
      <c r="M18" s="990">
        <f t="shared" si="4"/>
        <v>10.323049001814882</v>
      </c>
      <c r="N18" s="991"/>
      <c r="O18" s="990">
        <f t="shared" si="4"/>
        <v>12.773139745916515</v>
      </c>
      <c r="P18" s="991"/>
      <c r="Q18" s="990">
        <f t="shared" si="4"/>
        <v>14.994555353901996</v>
      </c>
      <c r="R18" s="991"/>
      <c r="S18" s="990">
        <f t="shared" si="4"/>
        <v>16.823956442831214</v>
      </c>
      <c r="T18" s="991"/>
      <c r="U18" s="990">
        <f t="shared" si="4"/>
        <v>18.653357531760435</v>
      </c>
      <c r="V18" s="991"/>
      <c r="W18" s="990">
        <f>U18+W17</f>
        <v>20.809437386569872</v>
      </c>
      <c r="X18" s="991"/>
      <c r="Y18" s="992">
        <f>W18+Y17</f>
        <v>22.769509981851179</v>
      </c>
      <c r="Z18" s="984"/>
      <c r="AA18" s="995">
        <f>AC18/551</f>
        <v>3.2667876588021776E-2</v>
      </c>
      <c r="AB18" s="2243"/>
      <c r="AC18" s="37">
        <v>18</v>
      </c>
    </row>
    <row r="19" spans="1:29" ht="16.5" customHeight="1">
      <c r="A19" s="2242" t="s">
        <v>3056</v>
      </c>
      <c r="B19" s="986">
        <v>4</v>
      </c>
      <c r="C19" s="993">
        <f>(AA20*49)-1</f>
        <v>4.6914700544464605</v>
      </c>
      <c r="D19" s="987">
        <v>3</v>
      </c>
      <c r="E19" s="993">
        <f>AA20*40</f>
        <v>4.6460980036297634</v>
      </c>
      <c r="F19" s="1010">
        <v>13</v>
      </c>
      <c r="G19" s="993">
        <f>AA20*47</f>
        <v>5.4591651542649728</v>
      </c>
      <c r="H19" s="994">
        <v>14</v>
      </c>
      <c r="I19" s="987">
        <f>(AB35*53)-2</f>
        <v>4.1560798548094375</v>
      </c>
      <c r="J19" s="987">
        <v>15</v>
      </c>
      <c r="K19" s="987">
        <f>AB35*62</f>
        <v>7.2014519056261337</v>
      </c>
      <c r="L19" s="987"/>
      <c r="M19" s="993">
        <f>(AB35*74)-2</f>
        <v>6.595281306715064</v>
      </c>
      <c r="N19" s="994"/>
      <c r="O19" s="993">
        <f>(AB35*75)-2</f>
        <v>6.7114337568058069</v>
      </c>
      <c r="P19" s="987"/>
      <c r="Q19" s="993">
        <f>AB35*68</f>
        <v>7.8983666061705984</v>
      </c>
      <c r="R19" s="987"/>
      <c r="S19" s="993">
        <f>(AB35*56)-1</f>
        <v>5.5045372050816699</v>
      </c>
      <c r="T19" s="987"/>
      <c r="U19" s="993">
        <f>(AB35*56)-1</f>
        <v>5.5045372050816699</v>
      </c>
      <c r="V19" s="987"/>
      <c r="W19" s="993">
        <f>(AB35*66)-1</f>
        <v>6.6660617059891107</v>
      </c>
      <c r="X19" s="987"/>
      <c r="Y19" s="988">
        <f>(AB35*60)-1</f>
        <v>5.969147005444646</v>
      </c>
      <c r="Z19" s="984"/>
      <c r="AA19" s="984"/>
      <c r="AB19" s="2244" t="s">
        <v>3583</v>
      </c>
      <c r="AC19" s="37">
        <v>7</v>
      </c>
    </row>
    <row r="20" spans="1:29" ht="16.5" customHeight="1">
      <c r="A20" s="2243"/>
      <c r="B20" s="989">
        <f>B19</f>
        <v>4</v>
      </c>
      <c r="C20" s="990">
        <f>C19</f>
        <v>4.6914700544464605</v>
      </c>
      <c r="D20" s="991">
        <f>IF(D19="","",B20+D19)</f>
        <v>7</v>
      </c>
      <c r="E20" s="990">
        <f t="shared" ref="E20:U20" si="5">C20+E19</f>
        <v>9.3375680580762239</v>
      </c>
      <c r="F20" s="991">
        <f>IF(F19="","",D20+F19)</f>
        <v>20</v>
      </c>
      <c r="G20" s="990">
        <f t="shared" si="5"/>
        <v>14.796733212341197</v>
      </c>
      <c r="H20" s="991">
        <f>IF(H19="","",F20+H19)</f>
        <v>34</v>
      </c>
      <c r="I20" s="990">
        <f t="shared" si="5"/>
        <v>18.952813067150636</v>
      </c>
      <c r="J20" s="991">
        <f>IF(J19="","",H20+J19)</f>
        <v>49</v>
      </c>
      <c r="K20" s="990">
        <f t="shared" si="5"/>
        <v>26.154264972776769</v>
      </c>
      <c r="L20" s="991"/>
      <c r="M20" s="990">
        <f t="shared" si="5"/>
        <v>32.749546279491831</v>
      </c>
      <c r="N20" s="991"/>
      <c r="O20" s="990">
        <f t="shared" si="5"/>
        <v>39.460980036297642</v>
      </c>
      <c r="P20" s="991"/>
      <c r="Q20" s="990">
        <f t="shared" si="5"/>
        <v>47.359346642468239</v>
      </c>
      <c r="R20" s="991"/>
      <c r="S20" s="990">
        <f t="shared" si="5"/>
        <v>52.863883847549907</v>
      </c>
      <c r="T20" s="991"/>
      <c r="U20" s="990">
        <f t="shared" si="5"/>
        <v>58.368421052631575</v>
      </c>
      <c r="V20" s="991"/>
      <c r="W20" s="990">
        <f>U20+W19</f>
        <v>65.034482758620683</v>
      </c>
      <c r="X20" s="991"/>
      <c r="Y20" s="992">
        <f>W20+Y19</f>
        <v>71.003629764065323</v>
      </c>
      <c r="Z20" s="984"/>
      <c r="AA20" s="995">
        <f>AC20/551</f>
        <v>0.1161524500907441</v>
      </c>
      <c r="AB20" s="2245"/>
      <c r="AC20" s="37">
        <v>64</v>
      </c>
    </row>
    <row r="21" spans="1:29" ht="16.5" customHeight="1">
      <c r="A21" s="2242" t="s">
        <v>3053</v>
      </c>
      <c r="B21" s="986">
        <v>0</v>
      </c>
      <c r="C21" s="993">
        <f>AA22*49</f>
        <v>1.7785843920145192</v>
      </c>
      <c r="D21" s="987">
        <v>0</v>
      </c>
      <c r="E21" s="993">
        <f>AA22*40</f>
        <v>1.4519056261343013</v>
      </c>
      <c r="F21" s="996">
        <v>4</v>
      </c>
      <c r="G21" s="993">
        <f>AA22*47</f>
        <v>1.705989110707804</v>
      </c>
      <c r="H21" s="994">
        <v>4</v>
      </c>
      <c r="I21" s="987">
        <f>AA22*53</f>
        <v>1.9237749546279492</v>
      </c>
      <c r="J21" s="994">
        <v>5</v>
      </c>
      <c r="K21" s="987">
        <f>AA22*53</f>
        <v>1.9237749546279492</v>
      </c>
      <c r="L21" s="994"/>
      <c r="M21" s="993">
        <f>AA22*74</f>
        <v>2.6860254083484576</v>
      </c>
      <c r="N21" s="994"/>
      <c r="O21" s="993">
        <f>AA22*75</f>
        <v>2.7223230490018149</v>
      </c>
      <c r="P21" s="994"/>
      <c r="Q21" s="993">
        <f>AA22*68</f>
        <v>2.4682395644283122</v>
      </c>
      <c r="R21" s="994"/>
      <c r="S21" s="993">
        <f>AA22*56</f>
        <v>2.0326678765880217</v>
      </c>
      <c r="T21" s="994"/>
      <c r="U21" s="993">
        <f>AA22*56</f>
        <v>2.0326678765880217</v>
      </c>
      <c r="V21" s="987"/>
      <c r="W21" s="993">
        <f>AA22*66</f>
        <v>2.3956442831215972</v>
      </c>
      <c r="X21" s="987"/>
      <c r="Y21" s="988">
        <f>AA22*60</f>
        <v>2.1778584392014522</v>
      </c>
      <c r="Z21" s="984"/>
      <c r="AA21" s="984"/>
      <c r="AB21" s="2244" t="s">
        <v>3053</v>
      </c>
      <c r="AC21" s="37">
        <v>0</v>
      </c>
    </row>
    <row r="22" spans="1:29" ht="16.5" customHeight="1">
      <c r="A22" s="2243"/>
      <c r="B22" s="989">
        <f>B21</f>
        <v>0</v>
      </c>
      <c r="C22" s="990">
        <f>C21</f>
        <v>1.7785843920145192</v>
      </c>
      <c r="D22" s="991">
        <f>IF(D21="","",B22+D21)</f>
        <v>0</v>
      </c>
      <c r="E22" s="990">
        <f t="shared" ref="E22:U22" si="6">C22+E21</f>
        <v>3.2304900181488208</v>
      </c>
      <c r="F22" s="991">
        <f>IF(F21="","",D22+F21)</f>
        <v>4</v>
      </c>
      <c r="G22" s="990">
        <f t="shared" si="6"/>
        <v>4.9364791288566252</v>
      </c>
      <c r="H22" s="991">
        <f>IF(H21="","",F22+H21)</f>
        <v>8</v>
      </c>
      <c r="I22" s="990">
        <f t="shared" si="6"/>
        <v>6.8602540834845742</v>
      </c>
      <c r="J22" s="991">
        <f>IF(J21="","",H22+J21)</f>
        <v>13</v>
      </c>
      <c r="K22" s="990">
        <f t="shared" si="6"/>
        <v>8.7840290381125232</v>
      </c>
      <c r="L22" s="991"/>
      <c r="M22" s="990">
        <f t="shared" si="6"/>
        <v>11.470054446460981</v>
      </c>
      <c r="N22" s="991"/>
      <c r="O22" s="990">
        <f t="shared" si="6"/>
        <v>14.192377495462797</v>
      </c>
      <c r="P22" s="991"/>
      <c r="Q22" s="990">
        <f t="shared" si="6"/>
        <v>16.660617059891109</v>
      </c>
      <c r="R22" s="991"/>
      <c r="S22" s="990">
        <f t="shared" si="6"/>
        <v>18.693284936479131</v>
      </c>
      <c r="T22" s="991"/>
      <c r="U22" s="990">
        <f t="shared" si="6"/>
        <v>20.725952813067153</v>
      </c>
      <c r="V22" s="991"/>
      <c r="W22" s="990">
        <f>U22+W21</f>
        <v>23.121597096188751</v>
      </c>
      <c r="X22" s="991"/>
      <c r="Y22" s="992">
        <f>W22+Y21</f>
        <v>25.299455535390202</v>
      </c>
      <c r="Z22" s="984"/>
      <c r="AA22" s="995">
        <f>AC22/551</f>
        <v>3.6297640653357534E-2</v>
      </c>
      <c r="AB22" s="2245"/>
      <c r="AC22" s="37">
        <v>20</v>
      </c>
    </row>
    <row r="23" spans="1:29" ht="16.5" customHeight="1">
      <c r="A23" s="2242" t="s">
        <v>3055</v>
      </c>
      <c r="B23" s="986">
        <v>0</v>
      </c>
      <c r="C23" s="993">
        <f>AA24*49</f>
        <v>2.3121597096188751</v>
      </c>
      <c r="D23" s="987">
        <v>2</v>
      </c>
      <c r="E23" s="993">
        <f>AA24*40</f>
        <v>1.8874773139745917</v>
      </c>
      <c r="F23" s="987">
        <v>3</v>
      </c>
      <c r="G23" s="993">
        <f>AA24*47</f>
        <v>2.2177858439201454</v>
      </c>
      <c r="H23" s="987">
        <v>2</v>
      </c>
      <c r="I23" s="987">
        <f>AA24*53</f>
        <v>2.5009074410163343</v>
      </c>
      <c r="J23" s="987">
        <v>4</v>
      </c>
      <c r="K23" s="987">
        <f>AA24*53</f>
        <v>2.5009074410163343</v>
      </c>
      <c r="L23" s="987"/>
      <c r="M23" s="993">
        <f>AA24*74</f>
        <v>3.491833030852995</v>
      </c>
      <c r="N23" s="987"/>
      <c r="O23" s="993">
        <f>AA24*75</f>
        <v>3.5390199637023594</v>
      </c>
      <c r="P23" s="987"/>
      <c r="Q23" s="993">
        <f>AA24*68</f>
        <v>3.2087114337568061</v>
      </c>
      <c r="R23" s="987"/>
      <c r="S23" s="993">
        <f>AA24*56</f>
        <v>2.6424682395644283</v>
      </c>
      <c r="T23" s="987"/>
      <c r="U23" s="993">
        <f>AA24*56</f>
        <v>2.6424682395644283</v>
      </c>
      <c r="V23" s="987"/>
      <c r="W23" s="993">
        <f>AA24*66</f>
        <v>3.1143375680580765</v>
      </c>
      <c r="X23" s="987"/>
      <c r="Y23" s="988">
        <f>AA24*60</f>
        <v>2.8312159709618876</v>
      </c>
      <c r="Z23" s="984"/>
      <c r="AA23" s="984"/>
      <c r="AB23" s="2244" t="s">
        <v>3055</v>
      </c>
      <c r="AC23" s="37">
        <v>1</v>
      </c>
    </row>
    <row r="24" spans="1:29" ht="16.5" customHeight="1">
      <c r="A24" s="2243"/>
      <c r="B24" s="989">
        <f>B23</f>
        <v>0</v>
      </c>
      <c r="C24" s="990">
        <f>C23</f>
        <v>2.3121597096188751</v>
      </c>
      <c r="D24" s="991">
        <f>IF(D23="","",B24+D23)</f>
        <v>2</v>
      </c>
      <c r="E24" s="990">
        <f t="shared" ref="E24:U24" si="7">C24+E23</f>
        <v>4.1996370235934668</v>
      </c>
      <c r="F24" s="991">
        <f>IF(F23="","",D24+F23)</f>
        <v>5</v>
      </c>
      <c r="G24" s="990">
        <f t="shared" si="7"/>
        <v>6.4174228675136122</v>
      </c>
      <c r="H24" s="991">
        <f>IF(H23="","",F24+H23)</f>
        <v>7</v>
      </c>
      <c r="I24" s="990">
        <f t="shared" si="7"/>
        <v>8.9183303085299457</v>
      </c>
      <c r="J24" s="991">
        <f>IF(J23="","",H24+J23)</f>
        <v>11</v>
      </c>
      <c r="K24" s="990">
        <f t="shared" si="7"/>
        <v>11.41923774954628</v>
      </c>
      <c r="L24" s="991"/>
      <c r="M24" s="990">
        <f t="shared" si="7"/>
        <v>14.911070780399275</v>
      </c>
      <c r="N24" s="991"/>
      <c r="O24" s="990">
        <f t="shared" si="7"/>
        <v>18.450090744101633</v>
      </c>
      <c r="P24" s="991"/>
      <c r="Q24" s="990">
        <f t="shared" si="7"/>
        <v>21.658802177858441</v>
      </c>
      <c r="R24" s="991"/>
      <c r="S24" s="990">
        <f t="shared" si="7"/>
        <v>24.30127041742287</v>
      </c>
      <c r="T24" s="991"/>
      <c r="U24" s="990">
        <f t="shared" si="7"/>
        <v>26.9437386569873</v>
      </c>
      <c r="V24" s="991"/>
      <c r="W24" s="990">
        <f>U24+W23</f>
        <v>30.058076225045376</v>
      </c>
      <c r="X24" s="991"/>
      <c r="Y24" s="992">
        <f>W24+Y23</f>
        <v>32.889292196007261</v>
      </c>
      <c r="Z24" s="984"/>
      <c r="AA24" s="995">
        <f>AC24/551</f>
        <v>4.7186932849364795E-2</v>
      </c>
      <c r="AB24" s="2245"/>
      <c r="AC24" s="37">
        <v>26</v>
      </c>
    </row>
    <row r="25" spans="1:29" ht="16.5" customHeight="1">
      <c r="A25" s="2242" t="s">
        <v>3052</v>
      </c>
      <c r="B25" s="986">
        <v>1</v>
      </c>
      <c r="C25" s="993">
        <f>AA26*49</f>
        <v>1.6007259528130671</v>
      </c>
      <c r="D25" s="987">
        <v>1</v>
      </c>
      <c r="E25" s="993">
        <f>AA26*40</f>
        <v>1.3067150635208711</v>
      </c>
      <c r="F25" s="987">
        <v>2</v>
      </c>
      <c r="G25" s="993">
        <f>AA26*47</f>
        <v>1.5353901996370234</v>
      </c>
      <c r="H25" s="987">
        <v>2</v>
      </c>
      <c r="I25" s="987">
        <f>AA26*53</f>
        <v>1.7313974591651542</v>
      </c>
      <c r="J25" s="994">
        <v>0</v>
      </c>
      <c r="K25" s="987">
        <f>AA26*53</f>
        <v>1.7313974591651542</v>
      </c>
      <c r="L25" s="987"/>
      <c r="M25" s="993">
        <f>AA26*74</f>
        <v>2.4174228675136114</v>
      </c>
      <c r="N25" s="994"/>
      <c r="O25" s="993">
        <f>AA26*75</f>
        <v>2.4500907441016331</v>
      </c>
      <c r="P25" s="987"/>
      <c r="Q25" s="993">
        <f>AA26*68</f>
        <v>2.2214156079854805</v>
      </c>
      <c r="R25" s="994"/>
      <c r="S25" s="993">
        <f>AA26*56</f>
        <v>1.8294010889292194</v>
      </c>
      <c r="T25" s="987"/>
      <c r="U25" s="993">
        <f>AA26*56</f>
        <v>1.8294010889292194</v>
      </c>
      <c r="V25" s="994"/>
      <c r="W25" s="993">
        <f>AA26*66</f>
        <v>2.1560798548094371</v>
      </c>
      <c r="X25" s="987"/>
      <c r="Y25" s="988">
        <f>AA26*60</f>
        <v>1.9600725952813065</v>
      </c>
      <c r="Z25" s="984"/>
      <c r="AA25" s="984"/>
      <c r="AB25" s="2242" t="s">
        <v>3052</v>
      </c>
      <c r="AC25" s="986">
        <v>0</v>
      </c>
    </row>
    <row r="26" spans="1:29" ht="16.5" customHeight="1">
      <c r="A26" s="2243"/>
      <c r="B26" s="989">
        <f>B25</f>
        <v>1</v>
      </c>
      <c r="C26" s="990">
        <f>C25</f>
        <v>1.6007259528130671</v>
      </c>
      <c r="D26" s="991">
        <f>IF(D25="","",B26+D25)</f>
        <v>2</v>
      </c>
      <c r="E26" s="990">
        <f t="shared" ref="E26:U26" si="8">C26+E25</f>
        <v>2.9074410163339381</v>
      </c>
      <c r="F26" s="991">
        <f>IF(F25="","",D26+F25)</f>
        <v>4</v>
      </c>
      <c r="G26" s="990">
        <f t="shared" si="8"/>
        <v>4.442831215970962</v>
      </c>
      <c r="H26" s="991">
        <f>IF(H25="","",F26+H25)</f>
        <v>6</v>
      </c>
      <c r="I26" s="990">
        <f t="shared" si="8"/>
        <v>6.1742286751361162</v>
      </c>
      <c r="J26" s="991">
        <f>IF(J25="","",H26+J25)</f>
        <v>6</v>
      </c>
      <c r="K26" s="990">
        <f t="shared" si="8"/>
        <v>7.9056261343012704</v>
      </c>
      <c r="L26" s="991"/>
      <c r="M26" s="990">
        <f t="shared" si="8"/>
        <v>10.323049001814882</v>
      </c>
      <c r="N26" s="991"/>
      <c r="O26" s="990">
        <f t="shared" si="8"/>
        <v>12.773139745916515</v>
      </c>
      <c r="P26" s="991"/>
      <c r="Q26" s="990">
        <f t="shared" si="8"/>
        <v>14.994555353901996</v>
      </c>
      <c r="R26" s="991"/>
      <c r="S26" s="990">
        <f t="shared" si="8"/>
        <v>16.823956442831214</v>
      </c>
      <c r="T26" s="991"/>
      <c r="U26" s="990">
        <f t="shared" si="8"/>
        <v>18.653357531760435</v>
      </c>
      <c r="V26" s="991"/>
      <c r="W26" s="990">
        <f>U26+W25</f>
        <v>20.809437386569872</v>
      </c>
      <c r="X26" s="991"/>
      <c r="Y26" s="992">
        <f>W26+Y25</f>
        <v>22.769509981851179</v>
      </c>
      <c r="Z26" s="984"/>
      <c r="AA26" s="995">
        <f>AC26/551</f>
        <v>3.2667876588021776E-2</v>
      </c>
      <c r="AB26" s="2243"/>
      <c r="AC26" s="997">
        <v>18</v>
      </c>
    </row>
    <row r="27" spans="1:29" ht="16.5" customHeight="1">
      <c r="A27" s="2242" t="s">
        <v>3374</v>
      </c>
      <c r="B27" s="986">
        <v>0</v>
      </c>
      <c r="C27" s="993">
        <f>AA28*49</f>
        <v>1.0671506352087115</v>
      </c>
      <c r="D27" s="987">
        <v>0</v>
      </c>
      <c r="E27" s="993">
        <f>AA28*40</f>
        <v>0.87114337568058076</v>
      </c>
      <c r="F27" s="987">
        <v>1</v>
      </c>
      <c r="G27" s="993">
        <f>AA28*47</f>
        <v>1.0235934664246824</v>
      </c>
      <c r="H27" s="994">
        <v>2</v>
      </c>
      <c r="I27" s="987">
        <f>AA28*53</f>
        <v>1.1542649727767695</v>
      </c>
      <c r="J27" s="994">
        <v>2</v>
      </c>
      <c r="K27" s="987">
        <f>AA28*53</f>
        <v>1.1542649727767695</v>
      </c>
      <c r="L27" s="987"/>
      <c r="M27" s="993">
        <f>AA28*74</f>
        <v>1.6116152450090744</v>
      </c>
      <c r="N27" s="987"/>
      <c r="O27" s="993">
        <f>AA28*75</f>
        <v>1.6333938294010888</v>
      </c>
      <c r="P27" s="987"/>
      <c r="Q27" s="993">
        <f>AA28*68</f>
        <v>1.4809437386569873</v>
      </c>
      <c r="R27" s="994"/>
      <c r="S27" s="993">
        <f>AA28*56</f>
        <v>1.219600725952813</v>
      </c>
      <c r="T27" s="987"/>
      <c r="U27" s="993">
        <f>AA28*56</f>
        <v>1.219600725952813</v>
      </c>
      <c r="V27" s="987"/>
      <c r="W27" s="993">
        <f>AA28*66</f>
        <v>1.4373865698729582</v>
      </c>
      <c r="X27" s="987"/>
      <c r="Y27" s="988">
        <f>AA28*60</f>
        <v>1.3067150635208711</v>
      </c>
      <c r="Z27" s="984"/>
      <c r="AA27" s="995"/>
      <c r="AB27" s="2244" t="s">
        <v>3374</v>
      </c>
      <c r="AC27" s="986">
        <v>0</v>
      </c>
    </row>
    <row r="28" spans="1:29" ht="16.5" customHeight="1">
      <c r="A28" s="2243"/>
      <c r="B28" s="989">
        <f>B27</f>
        <v>0</v>
      </c>
      <c r="C28" s="990">
        <f>C27</f>
        <v>1.0671506352087115</v>
      </c>
      <c r="D28" s="991">
        <f>IF(D27="","",B28+D27)</f>
        <v>0</v>
      </c>
      <c r="E28" s="990">
        <f t="shared" ref="E28:U28" si="9">C28+E27</f>
        <v>1.9382940108892921</v>
      </c>
      <c r="F28" s="991">
        <f>IF(F27="","",D28+F27)</f>
        <v>1</v>
      </c>
      <c r="G28" s="990">
        <f t="shared" si="9"/>
        <v>2.9618874773139745</v>
      </c>
      <c r="H28" s="991">
        <f>IF(H27="","",F28+H27)</f>
        <v>3</v>
      </c>
      <c r="I28" s="990">
        <f t="shared" si="9"/>
        <v>4.1161524500907438</v>
      </c>
      <c r="J28" s="991">
        <f>IF(J27="","",H28+J27)</f>
        <v>5</v>
      </c>
      <c r="K28" s="990">
        <f t="shared" si="9"/>
        <v>5.2704174228675136</v>
      </c>
      <c r="L28" s="991"/>
      <c r="M28" s="990">
        <f t="shared" si="9"/>
        <v>6.8820326678765884</v>
      </c>
      <c r="N28" s="991"/>
      <c r="O28" s="990">
        <f t="shared" si="9"/>
        <v>8.5154264972776765</v>
      </c>
      <c r="P28" s="991"/>
      <c r="Q28" s="990">
        <f t="shared" si="9"/>
        <v>9.9963702359346644</v>
      </c>
      <c r="R28" s="991"/>
      <c r="S28" s="990">
        <f t="shared" si="9"/>
        <v>11.215970961887477</v>
      </c>
      <c r="T28" s="991"/>
      <c r="U28" s="990">
        <f t="shared" si="9"/>
        <v>12.435571687840289</v>
      </c>
      <c r="V28" s="991"/>
      <c r="W28" s="990">
        <f>U28+W27</f>
        <v>13.872958257713247</v>
      </c>
      <c r="X28" s="991"/>
      <c r="Y28" s="992">
        <f>W28+Y27</f>
        <v>15.179673321234118</v>
      </c>
      <c r="Z28" s="984"/>
      <c r="AA28" s="995">
        <f>AC28/551</f>
        <v>2.1778584392014518E-2</v>
      </c>
      <c r="AB28" s="2245"/>
      <c r="AC28" s="997">
        <v>12</v>
      </c>
    </row>
    <row r="29" spans="1:29" ht="16.5" customHeight="1">
      <c r="A29" s="2242" t="s">
        <v>3403</v>
      </c>
      <c r="B29" s="986">
        <v>0</v>
      </c>
      <c r="C29" s="993">
        <f>AA30*49</f>
        <v>1.1560798548094375</v>
      </c>
      <c r="D29" s="987">
        <v>1</v>
      </c>
      <c r="E29" s="993">
        <f>AA30*40</f>
        <v>0.94373865698729587</v>
      </c>
      <c r="F29" s="987">
        <v>0</v>
      </c>
      <c r="G29" s="993">
        <f>AA30*47</f>
        <v>1.1088929219600727</v>
      </c>
      <c r="H29" s="994">
        <v>2</v>
      </c>
      <c r="I29" s="987">
        <f>AA30*53</f>
        <v>1.2504537205081672</v>
      </c>
      <c r="J29" s="987">
        <v>5</v>
      </c>
      <c r="K29" s="987">
        <f>AA30*53</f>
        <v>1.2504537205081672</v>
      </c>
      <c r="L29" s="994"/>
      <c r="M29" s="993">
        <f>AA30*74</f>
        <v>1.7459165154264975</v>
      </c>
      <c r="N29" s="987"/>
      <c r="O29" s="993">
        <f>AA30*75</f>
        <v>1.7695099818511797</v>
      </c>
      <c r="P29" s="987"/>
      <c r="Q29" s="993">
        <f>AA30*68</f>
        <v>1.6043557168784031</v>
      </c>
      <c r="R29" s="987"/>
      <c r="S29" s="993">
        <f>AA30*56</f>
        <v>1.3212341197822142</v>
      </c>
      <c r="T29" s="987"/>
      <c r="U29" s="993">
        <f>AA30*56</f>
        <v>1.3212341197822142</v>
      </c>
      <c r="V29" s="987"/>
      <c r="W29" s="993">
        <f>AA30*66</f>
        <v>1.5571687840290382</v>
      </c>
      <c r="X29" s="987"/>
      <c r="Y29" s="988">
        <f>AA30*60</f>
        <v>1.4156079854809438</v>
      </c>
      <c r="Z29" s="984"/>
      <c r="AA29" s="984"/>
      <c r="AB29" s="2244" t="s">
        <v>3403</v>
      </c>
      <c r="AC29" s="986">
        <v>1</v>
      </c>
    </row>
    <row r="30" spans="1:29" ht="16.5" customHeight="1">
      <c r="A30" s="2243"/>
      <c r="B30" s="989">
        <f>B29</f>
        <v>0</v>
      </c>
      <c r="C30" s="990">
        <f>C29</f>
        <v>1.1560798548094375</v>
      </c>
      <c r="D30" s="991">
        <f>IF(D29="","",B30+D29)</f>
        <v>1</v>
      </c>
      <c r="E30" s="990">
        <f t="shared" ref="E30:U30" si="10">C30+E29</f>
        <v>2.0998185117967334</v>
      </c>
      <c r="F30" s="991">
        <f>IF(F29="","",D30+F29)</f>
        <v>1</v>
      </c>
      <c r="G30" s="990">
        <f t="shared" si="10"/>
        <v>3.2087114337568061</v>
      </c>
      <c r="H30" s="991">
        <f>IF(H29="","",F30+H29)</f>
        <v>3</v>
      </c>
      <c r="I30" s="990">
        <f t="shared" si="10"/>
        <v>4.4591651542649728</v>
      </c>
      <c r="J30" s="991">
        <f>IF(J29="","",H30+J29)</f>
        <v>8</v>
      </c>
      <c r="K30" s="990">
        <f t="shared" si="10"/>
        <v>5.70961887477314</v>
      </c>
      <c r="L30" s="991"/>
      <c r="M30" s="990">
        <f t="shared" si="10"/>
        <v>7.4555353901996373</v>
      </c>
      <c r="N30" s="991"/>
      <c r="O30" s="990">
        <f t="shared" si="10"/>
        <v>9.2250453720508165</v>
      </c>
      <c r="P30" s="991"/>
      <c r="Q30" s="990">
        <f t="shared" si="10"/>
        <v>10.82940108892922</v>
      </c>
      <c r="R30" s="991"/>
      <c r="S30" s="990">
        <f t="shared" si="10"/>
        <v>12.150635208711435</v>
      </c>
      <c r="T30" s="991"/>
      <c r="U30" s="990">
        <f t="shared" si="10"/>
        <v>13.47186932849365</v>
      </c>
      <c r="V30" s="991"/>
      <c r="W30" s="990">
        <f>U30+W29</f>
        <v>15.029038112522688</v>
      </c>
      <c r="X30" s="991"/>
      <c r="Y30" s="992">
        <f>W30+Y29</f>
        <v>16.444646098003631</v>
      </c>
      <c r="Z30" s="984"/>
      <c r="AA30" s="995">
        <f>AC30/551</f>
        <v>2.3593466424682397E-2</v>
      </c>
      <c r="AB30" s="2245"/>
      <c r="AC30" s="997">
        <v>13</v>
      </c>
    </row>
    <row r="31" spans="1:29" ht="16.5" customHeight="1">
      <c r="A31" s="2242" t="s">
        <v>3434</v>
      </c>
      <c r="B31" s="986">
        <v>3</v>
      </c>
      <c r="C31" s="993">
        <f>(AA32*49)+1</f>
        <v>2.6896551724137931</v>
      </c>
      <c r="D31" s="987">
        <v>0</v>
      </c>
      <c r="E31" s="993">
        <f>AA32*40</f>
        <v>1.3793103448275863</v>
      </c>
      <c r="F31" s="987">
        <v>0</v>
      </c>
      <c r="G31" s="993">
        <f>AA32*47</f>
        <v>1.6206896551724137</v>
      </c>
      <c r="H31" s="987">
        <v>0</v>
      </c>
      <c r="I31" s="987">
        <f>AA32*53</f>
        <v>1.8275862068965516</v>
      </c>
      <c r="J31" s="987">
        <v>3</v>
      </c>
      <c r="K31" s="987">
        <f>AA32*53</f>
        <v>1.8275862068965516</v>
      </c>
      <c r="L31" s="987"/>
      <c r="M31" s="993">
        <f>AA32*74</f>
        <v>2.5517241379310343</v>
      </c>
      <c r="N31" s="987"/>
      <c r="O31" s="993">
        <f>AA32*75</f>
        <v>2.5862068965517242</v>
      </c>
      <c r="P31" s="987"/>
      <c r="Q31" s="993">
        <f>AA32*68</f>
        <v>2.3448275862068964</v>
      </c>
      <c r="R31" s="987"/>
      <c r="S31" s="993">
        <f>AA32*56</f>
        <v>1.9310344827586206</v>
      </c>
      <c r="T31" s="987"/>
      <c r="U31" s="993">
        <f>AA32*56</f>
        <v>1.9310344827586206</v>
      </c>
      <c r="V31" s="987"/>
      <c r="W31" s="993">
        <f>AA32*66</f>
        <v>2.2758620689655173</v>
      </c>
      <c r="X31" s="987"/>
      <c r="Y31" s="988">
        <f>AA32*60</f>
        <v>2.0689655172413794</v>
      </c>
      <c r="Z31" s="984"/>
      <c r="AA31" s="984"/>
      <c r="AB31" s="2244" t="s">
        <v>3434</v>
      </c>
      <c r="AC31" s="998">
        <v>0</v>
      </c>
    </row>
    <row r="32" spans="1:29" ht="16.5" customHeight="1">
      <c r="A32" s="2243"/>
      <c r="B32" s="989">
        <f>B31</f>
        <v>3</v>
      </c>
      <c r="C32" s="990">
        <f>C31</f>
        <v>2.6896551724137931</v>
      </c>
      <c r="D32" s="991">
        <f>IF(D31="","",B32+D31)</f>
        <v>3</v>
      </c>
      <c r="E32" s="990">
        <f t="shared" ref="E32:U32" si="11">C32+E31</f>
        <v>4.068965517241379</v>
      </c>
      <c r="F32" s="991">
        <f>IF(F31="","",D32+F31)</f>
        <v>3</v>
      </c>
      <c r="G32" s="990">
        <f t="shared" si="11"/>
        <v>5.6896551724137927</v>
      </c>
      <c r="H32" s="991">
        <f>IF(H31="","",F32+H31)</f>
        <v>3</v>
      </c>
      <c r="I32" s="990">
        <f t="shared" si="11"/>
        <v>7.5172413793103443</v>
      </c>
      <c r="J32" s="991">
        <f>IF(J31="","",H32+J31)</f>
        <v>6</v>
      </c>
      <c r="K32" s="990">
        <f t="shared" si="11"/>
        <v>9.3448275862068968</v>
      </c>
      <c r="L32" s="991"/>
      <c r="M32" s="990">
        <f t="shared" si="11"/>
        <v>11.896551724137931</v>
      </c>
      <c r="N32" s="991"/>
      <c r="O32" s="990">
        <f t="shared" si="11"/>
        <v>14.482758620689655</v>
      </c>
      <c r="P32" s="991"/>
      <c r="Q32" s="990">
        <f t="shared" si="11"/>
        <v>16.827586206896552</v>
      </c>
      <c r="R32" s="991"/>
      <c r="S32" s="990">
        <f t="shared" si="11"/>
        <v>18.758620689655171</v>
      </c>
      <c r="T32" s="991"/>
      <c r="U32" s="990">
        <f t="shared" si="11"/>
        <v>20.68965517241379</v>
      </c>
      <c r="V32" s="991"/>
      <c r="W32" s="990">
        <f>U32+W31</f>
        <v>22.965517241379306</v>
      </c>
      <c r="X32" s="991"/>
      <c r="Y32" s="992">
        <f>W32+Y31</f>
        <v>25.034482758620687</v>
      </c>
      <c r="Z32" s="984"/>
      <c r="AA32" s="995">
        <f>AC32/551</f>
        <v>3.4482758620689655E-2</v>
      </c>
      <c r="AB32" s="2245"/>
      <c r="AC32" s="997">
        <v>19</v>
      </c>
    </row>
    <row r="33" spans="1:36" ht="16.5" customHeight="1">
      <c r="A33" s="2252" t="s">
        <v>3584</v>
      </c>
      <c r="B33" s="999">
        <f>B11+B13+B15+B17+B19+B21+B23+B25+B27+B29+B31+B9</f>
        <v>17</v>
      </c>
      <c r="C33" s="987">
        <v>49</v>
      </c>
      <c r="D33" s="1000">
        <f>D9+D11+D13+D15+D17+D19+D21+D23+D25+D27+D29+D31</f>
        <v>15</v>
      </c>
      <c r="E33" s="987">
        <v>40</v>
      </c>
      <c r="F33" s="1000">
        <f>F9+F11+F13+F15+F17+F19+F21+F23+F25+F27+F29+F31</f>
        <v>40</v>
      </c>
      <c r="G33" s="987">
        <v>47</v>
      </c>
      <c r="H33" s="1000">
        <f>H9+H11+H13+H15+H17+H19+H21+H23+H25+H27+H29+H31</f>
        <v>38</v>
      </c>
      <c r="I33" s="987">
        <v>53</v>
      </c>
      <c r="J33" s="1000">
        <f>J9+J11+J13+J15+J17+J19+J21+J23+J25+J27+J29+J31</f>
        <v>60</v>
      </c>
      <c r="K33" s="987">
        <v>62</v>
      </c>
      <c r="L33" s="994"/>
      <c r="M33" s="987">
        <v>74</v>
      </c>
      <c r="N33" s="987"/>
      <c r="O33" s="987">
        <v>75</v>
      </c>
      <c r="P33" s="987"/>
      <c r="Q33" s="987">
        <v>68</v>
      </c>
      <c r="R33" s="987"/>
      <c r="S33" s="987">
        <v>56</v>
      </c>
      <c r="T33" s="987"/>
      <c r="U33" s="987">
        <v>56</v>
      </c>
      <c r="V33" s="987"/>
      <c r="W33" s="987">
        <v>66</v>
      </c>
      <c r="X33" s="987"/>
      <c r="Y33" s="988">
        <v>60</v>
      </c>
      <c r="Z33" s="984"/>
      <c r="AA33" s="984"/>
    </row>
    <row r="34" spans="1:36" ht="22.9" customHeight="1" thickBot="1">
      <c r="A34" s="2256"/>
      <c r="B34" s="1001">
        <f>B33</f>
        <v>17</v>
      </c>
      <c r="C34" s="1002">
        <f>C33</f>
        <v>49</v>
      </c>
      <c r="D34" s="991">
        <f>IF(D33="","",B34+D33)</f>
        <v>32</v>
      </c>
      <c r="E34" s="1002">
        <f t="shared" ref="E34:W34" si="12">C34+E33</f>
        <v>89</v>
      </c>
      <c r="F34" s="991">
        <f>IF(F33="","",D34+F33)</f>
        <v>72</v>
      </c>
      <c r="G34" s="1002">
        <f t="shared" si="12"/>
        <v>136</v>
      </c>
      <c r="H34" s="991">
        <f>IF(H33="","",F34+H33)</f>
        <v>110</v>
      </c>
      <c r="I34" s="1002">
        <f t="shared" si="12"/>
        <v>189</v>
      </c>
      <c r="J34" s="991">
        <f>IF(J33="","",H34+J33)</f>
        <v>170</v>
      </c>
      <c r="K34" s="1002">
        <f t="shared" si="12"/>
        <v>251</v>
      </c>
      <c r="L34" s="991" t="str">
        <f>IF(L33="","",J34+L33)</f>
        <v/>
      </c>
      <c r="M34" s="1002">
        <f t="shared" si="12"/>
        <v>325</v>
      </c>
      <c r="N34" s="991" t="str">
        <f>IF(N33="","",L34+N33)</f>
        <v/>
      </c>
      <c r="O34" s="1002">
        <f t="shared" si="12"/>
        <v>400</v>
      </c>
      <c r="P34" s="991" t="str">
        <f>IF(P33="","",N34+P33)</f>
        <v/>
      </c>
      <c r="Q34" s="1002">
        <f t="shared" si="12"/>
        <v>468</v>
      </c>
      <c r="R34" s="991"/>
      <c r="S34" s="1002">
        <f t="shared" si="12"/>
        <v>524</v>
      </c>
      <c r="T34" s="991"/>
      <c r="U34" s="1002">
        <f t="shared" si="12"/>
        <v>580</v>
      </c>
      <c r="V34" s="991"/>
      <c r="W34" s="1002">
        <f t="shared" si="12"/>
        <v>646</v>
      </c>
      <c r="X34" s="1002"/>
      <c r="Y34" s="1002">
        <f>(W34+Y33)-1</f>
        <v>705</v>
      </c>
      <c r="Z34" s="984"/>
      <c r="AA34" s="984"/>
    </row>
    <row r="35" spans="1:36" ht="52.5" customHeight="1">
      <c r="A35" s="2257" t="s">
        <v>3693</v>
      </c>
      <c r="B35" s="2257"/>
      <c r="C35" s="2257"/>
      <c r="D35" s="2257"/>
      <c r="E35" s="2257"/>
      <c r="F35" s="2257"/>
      <c r="G35" s="2257"/>
      <c r="H35" s="2257"/>
      <c r="I35" s="2257"/>
      <c r="J35" s="2257"/>
      <c r="K35" s="2257"/>
      <c r="L35" s="2257"/>
      <c r="M35" s="2257"/>
      <c r="N35" s="2257"/>
      <c r="O35" s="2257"/>
      <c r="P35" s="2257"/>
      <c r="Q35" s="2257"/>
      <c r="R35" s="2257"/>
      <c r="S35" s="2257"/>
      <c r="T35" s="2257"/>
      <c r="U35" s="2257"/>
      <c r="V35" s="2257"/>
      <c r="W35" s="2257"/>
      <c r="X35" s="2257"/>
      <c r="Y35" s="2257"/>
      <c r="AA35" s="1003" t="s">
        <v>3585</v>
      </c>
      <c r="AB35" s="885">
        <f>AA20</f>
        <v>0.1161524500907441</v>
      </c>
    </row>
    <row r="36" spans="1:36" ht="27" customHeight="1">
      <c r="A36" s="1004"/>
      <c r="B36" s="1005" t="s">
        <v>3586</v>
      </c>
      <c r="C36" s="1006">
        <f>C9+C11+C13+C15+C17+C19+C21+C23+C25+C27+C29+C31</f>
        <v>35.950998185117967</v>
      </c>
      <c r="D36" s="1007"/>
      <c r="E36" s="1006">
        <f>E9+E11+E13+E15+E17+E19+E21+E23+E25+E27+E29+E31</f>
        <v>30.796733212341202</v>
      </c>
      <c r="F36" s="1007"/>
      <c r="G36" s="1006">
        <f>G9+G11+G13+G15+G17+G19+G21+G23+G25+G27+G29+G31</f>
        <v>35.361161524500901</v>
      </c>
      <c r="H36" s="1006">
        <f>H9+H11+H13+H15+H17+H19+H21+H23+H25+H27+H29+H31</f>
        <v>38</v>
      </c>
      <c r="I36" s="1006">
        <f>I9+I11+I13+I15+I17+I19+I21+I23+I25+I27+I29+I31</f>
        <v>41.130671506352087</v>
      </c>
      <c r="J36" s="1007"/>
      <c r="K36" s="1006">
        <f>K9+K11+K13+K15+K17+K19+K21+K23+K25+K27+K29+K31</f>
        <v>48.176043557168782</v>
      </c>
      <c r="L36" s="1007"/>
      <c r="M36" s="1006">
        <f>M9+M11+M13+M15+M17+M19+M21+M23+M25+M27+M29+M31</f>
        <v>58.823956442831218</v>
      </c>
      <c r="N36" s="1007"/>
      <c r="O36" s="1006">
        <f>O9+O11+O13+O15+O17+O19+O21+O23+O25+O27+O29+O31</f>
        <v>58.618874773139737</v>
      </c>
      <c r="P36" s="1007"/>
      <c r="Q36" s="1006">
        <f>Q9+Q11+Q13+Q15+Q17+Q19+Q21+Q23+Q25+Q27+Q29+Q31</f>
        <v>55.054446460980024</v>
      </c>
      <c r="R36" s="1007"/>
      <c r="S36" s="1006">
        <f>S9+S11+S13+S15+S17+S19+S21+S23+S25+S27+S29+S31</f>
        <v>44.515426497277673</v>
      </c>
      <c r="T36" s="1007"/>
      <c r="U36" s="1006">
        <f>U9+U11+U13+U15+U17+U19+U21+U23+U25+U27+U29+U31</f>
        <v>44.515426497277673</v>
      </c>
      <c r="V36" s="1007"/>
      <c r="W36" s="1006">
        <f>W9+W11+W13+W15+W17+W19+W21+W23+W25+W27+W29+W31</f>
        <v>52.464609800362965</v>
      </c>
      <c r="X36" s="1007"/>
      <c r="Y36" s="1006">
        <f>Y9+Y11+Y13+Y15+Y17+Y19+Y21+Y23+Y25+Y27+Y29+Y31</f>
        <v>47.695099818511792</v>
      </c>
    </row>
    <row r="37" spans="1:36" s="886" customFormat="1" ht="12.95" customHeight="1">
      <c r="A37" s="884"/>
      <c r="B37" s="884"/>
      <c r="C37" s="884"/>
      <c r="D37" s="884"/>
      <c r="E37" s="884"/>
      <c r="F37" s="884"/>
      <c r="G37" s="884"/>
      <c r="H37" s="884"/>
      <c r="I37" s="884"/>
      <c r="J37" s="884"/>
      <c r="K37" s="884"/>
      <c r="L37" s="884"/>
      <c r="M37" s="884"/>
      <c r="N37" s="884"/>
      <c r="O37" s="884"/>
      <c r="P37" s="884"/>
      <c r="Q37" s="884"/>
      <c r="R37" s="884"/>
      <c r="S37" s="884"/>
      <c r="T37" s="884"/>
      <c r="U37" s="884"/>
      <c r="V37" s="884"/>
      <c r="W37" s="884"/>
      <c r="X37" s="884"/>
      <c r="Y37" s="884"/>
    </row>
    <row r="38" spans="1:36" s="886" customFormat="1" ht="22.5" customHeight="1">
      <c r="A38" s="884"/>
      <c r="B38" s="1003" t="s">
        <v>3587</v>
      </c>
      <c r="C38" s="884">
        <f>B9+B11+B13+B15+B17+B19+B21+B23+B25+B27+B29+B31</f>
        <v>17</v>
      </c>
      <c r="D38" s="884"/>
      <c r="E38" s="884"/>
      <c r="F38" s="884"/>
      <c r="G38" s="884"/>
      <c r="H38" s="884"/>
      <c r="I38" s="884"/>
      <c r="J38" s="884"/>
      <c r="K38" s="884"/>
      <c r="L38" s="884"/>
      <c r="M38" s="884"/>
      <c r="N38" s="884"/>
      <c r="O38" s="884"/>
      <c r="P38" s="884"/>
      <c r="Q38" s="884"/>
      <c r="R38" s="884"/>
      <c r="S38" s="884"/>
      <c r="T38" s="884"/>
      <c r="U38" s="884"/>
      <c r="V38" s="884"/>
      <c r="W38" s="884"/>
      <c r="X38" s="884"/>
      <c r="Y38" s="884"/>
    </row>
    <row r="39" spans="1:36" s="886" customFormat="1" ht="10.9" customHeight="1">
      <c r="A39" s="884"/>
      <c r="B39" s="884"/>
      <c r="C39" s="884"/>
      <c r="D39" s="884"/>
      <c r="E39" s="884"/>
      <c r="F39" s="884"/>
      <c r="G39" s="884"/>
      <c r="H39" s="884"/>
      <c r="I39" s="884"/>
      <c r="J39" s="884"/>
      <c r="K39" s="884"/>
      <c r="L39" s="884"/>
      <c r="M39" s="884"/>
      <c r="N39" s="884"/>
      <c r="O39" s="884"/>
      <c r="P39" s="884"/>
      <c r="Q39" s="884"/>
      <c r="R39" s="884"/>
      <c r="S39" s="884"/>
      <c r="T39" s="884"/>
      <c r="U39" s="884"/>
      <c r="V39" s="884"/>
      <c r="W39" s="884"/>
      <c r="X39" s="884"/>
      <c r="Y39" s="884"/>
    </row>
    <row r="40" spans="1:36" s="886" customFormat="1" ht="27.6" customHeight="1">
      <c r="A40" s="884"/>
      <c r="B40" s="884"/>
      <c r="C40" s="884"/>
      <c r="D40" s="884"/>
      <c r="E40" s="884"/>
      <c r="F40" s="884"/>
      <c r="G40" s="884"/>
      <c r="H40" s="884"/>
      <c r="I40" s="884"/>
      <c r="J40" s="884"/>
      <c r="K40" s="884"/>
      <c r="L40" s="884"/>
      <c r="M40" s="884"/>
      <c r="N40" s="884"/>
      <c r="O40" s="884"/>
      <c r="P40" s="884"/>
      <c r="Q40" s="884"/>
      <c r="R40" s="884"/>
      <c r="S40" s="884"/>
      <c r="T40" s="884"/>
      <c r="U40" s="884"/>
      <c r="V40" s="884"/>
      <c r="W40" s="884"/>
      <c r="X40" s="884"/>
      <c r="Y40" s="884"/>
    </row>
    <row r="41" spans="1:36" s="887" customFormat="1" ht="39" customHeight="1">
      <c r="A41" s="884"/>
      <c r="B41" s="884"/>
      <c r="C41" s="884"/>
      <c r="D41" s="884"/>
      <c r="E41" s="884"/>
      <c r="F41" s="884"/>
      <c r="G41" s="884"/>
      <c r="H41" s="884"/>
      <c r="I41" s="884"/>
      <c r="J41" s="884"/>
      <c r="K41" s="884"/>
      <c r="L41" s="884"/>
      <c r="M41" s="884"/>
      <c r="N41" s="884"/>
      <c r="O41" s="884"/>
      <c r="P41" s="884"/>
      <c r="Q41" s="884"/>
      <c r="R41" s="884"/>
      <c r="S41" s="884"/>
      <c r="T41" s="884"/>
      <c r="U41" s="884"/>
      <c r="V41" s="884"/>
      <c r="W41" s="884"/>
      <c r="X41" s="884"/>
      <c r="Y41" s="884"/>
    </row>
    <row r="42" spans="1:36" s="1009" customFormat="1" ht="21" customHeight="1">
      <c r="A42" s="984"/>
      <c r="B42" s="984"/>
      <c r="C42" s="984"/>
      <c r="D42" s="984"/>
      <c r="E42" s="984"/>
      <c r="F42" s="984"/>
      <c r="G42" s="984"/>
      <c r="H42" s="984"/>
      <c r="I42" s="984"/>
      <c r="J42" s="884"/>
      <c r="K42" s="984"/>
      <c r="L42" s="984"/>
      <c r="M42" s="984"/>
      <c r="N42" s="984"/>
      <c r="O42" s="984"/>
      <c r="P42" s="984"/>
      <c r="Q42" s="984"/>
      <c r="R42" s="984"/>
      <c r="S42" s="984"/>
      <c r="T42" s="984"/>
      <c r="U42" s="984"/>
      <c r="V42" s="984"/>
      <c r="W42" s="984"/>
      <c r="X42" s="984"/>
      <c r="Y42" s="984"/>
      <c r="Z42" s="1008"/>
      <c r="AA42" s="1008"/>
    </row>
    <row r="43" spans="1:36" s="883" customFormat="1" ht="17.25" customHeight="1">
      <c r="A43" s="884"/>
      <c r="B43" s="884"/>
      <c r="C43" s="884"/>
      <c r="D43" s="884"/>
      <c r="E43" s="884"/>
      <c r="F43" s="884"/>
      <c r="G43" s="884"/>
      <c r="H43" s="884"/>
      <c r="I43" s="884"/>
      <c r="J43" s="884"/>
      <c r="K43" s="884"/>
      <c r="L43" s="884"/>
      <c r="M43" s="884"/>
      <c r="N43" s="884"/>
      <c r="O43" s="884"/>
      <c r="P43" s="884"/>
      <c r="Q43" s="884"/>
      <c r="R43" s="884"/>
      <c r="S43" s="884"/>
      <c r="T43" s="884"/>
      <c r="U43" s="884"/>
      <c r="V43" s="884"/>
      <c r="W43" s="884"/>
      <c r="X43" s="884"/>
      <c r="Y43" s="884"/>
    </row>
    <row r="44" spans="1:36" s="890" customFormat="1">
      <c r="A44" s="884"/>
      <c r="B44" s="884"/>
      <c r="C44" s="884"/>
      <c r="D44" s="884"/>
      <c r="E44" s="884"/>
      <c r="F44" s="884"/>
      <c r="G44" s="884"/>
      <c r="H44" s="884"/>
      <c r="I44" s="884"/>
      <c r="J44" s="884"/>
      <c r="K44" s="884"/>
      <c r="L44" s="884"/>
      <c r="M44" s="884"/>
      <c r="N44" s="884"/>
      <c r="O44" s="884"/>
      <c r="P44" s="884"/>
      <c r="Q44" s="884"/>
      <c r="R44" s="884"/>
      <c r="S44" s="884"/>
      <c r="T44" s="884"/>
      <c r="U44" s="884"/>
      <c r="V44" s="884"/>
      <c r="W44" s="884"/>
      <c r="X44" s="884"/>
      <c r="Y44" s="884"/>
      <c r="Z44" s="884"/>
      <c r="AA44" s="884"/>
      <c r="AB44" s="884"/>
      <c r="AC44" s="884"/>
      <c r="AD44" s="884"/>
      <c r="AE44" s="884"/>
      <c r="AF44" s="884"/>
      <c r="AG44" s="884"/>
      <c r="AH44" s="884"/>
      <c r="AI44" s="884"/>
      <c r="AJ44" s="884"/>
    </row>
    <row r="45" spans="1:36" s="890" customFormat="1">
      <c r="A45" s="884"/>
      <c r="B45" s="884"/>
      <c r="C45" s="884"/>
      <c r="D45" s="884"/>
      <c r="E45" s="884"/>
      <c r="F45" s="884"/>
      <c r="G45" s="884"/>
      <c r="H45" s="884"/>
      <c r="I45" s="884"/>
      <c r="J45" s="884"/>
      <c r="K45" s="884"/>
      <c r="L45" s="884"/>
      <c r="M45" s="884"/>
      <c r="N45" s="884"/>
      <c r="O45" s="884"/>
      <c r="P45" s="884"/>
      <c r="Q45" s="884"/>
      <c r="R45" s="884"/>
      <c r="S45" s="884"/>
      <c r="T45" s="884"/>
      <c r="U45" s="884"/>
      <c r="V45" s="884"/>
      <c r="W45" s="884"/>
      <c r="X45" s="884"/>
      <c r="Y45" s="884"/>
      <c r="Z45" s="884"/>
      <c r="AA45" s="884"/>
      <c r="AB45" s="884"/>
      <c r="AC45" s="884"/>
      <c r="AD45" s="884"/>
      <c r="AE45" s="884"/>
      <c r="AF45" s="884"/>
      <c r="AG45" s="884"/>
      <c r="AH45" s="884"/>
      <c r="AI45" s="884"/>
      <c r="AJ45" s="884"/>
    </row>
    <row r="46" spans="1:36" s="890" customFormat="1" ht="9" customHeight="1">
      <c r="A46" s="884"/>
      <c r="B46" s="884"/>
      <c r="C46" s="884"/>
      <c r="D46" s="884"/>
      <c r="E46" s="884"/>
      <c r="F46" s="884"/>
      <c r="G46" s="884"/>
      <c r="H46" s="884"/>
      <c r="I46" s="884"/>
      <c r="J46" s="884"/>
      <c r="K46" s="884"/>
      <c r="L46" s="884"/>
      <c r="M46" s="884"/>
      <c r="N46" s="884"/>
      <c r="O46" s="884"/>
      <c r="P46" s="884"/>
      <c r="Q46" s="884"/>
      <c r="R46" s="884"/>
      <c r="S46" s="884"/>
      <c r="T46" s="884"/>
      <c r="U46" s="884"/>
      <c r="V46" s="884"/>
      <c r="W46" s="884"/>
      <c r="X46" s="884"/>
      <c r="Y46" s="884"/>
    </row>
    <row r="47" spans="1:36" s="890" customFormat="1" ht="9" customHeight="1">
      <c r="A47" s="884"/>
      <c r="B47" s="884"/>
      <c r="C47" s="884"/>
      <c r="D47" s="884"/>
      <c r="E47" s="884"/>
      <c r="F47" s="884"/>
      <c r="G47" s="884"/>
      <c r="H47" s="884"/>
      <c r="I47" s="884"/>
      <c r="J47" s="884"/>
      <c r="K47" s="884"/>
      <c r="L47" s="884"/>
      <c r="M47" s="884"/>
      <c r="N47" s="884"/>
      <c r="O47" s="884"/>
      <c r="P47" s="884"/>
      <c r="Q47" s="884"/>
      <c r="R47" s="884"/>
      <c r="S47" s="884"/>
      <c r="T47" s="884"/>
      <c r="U47" s="884"/>
      <c r="V47" s="884"/>
      <c r="W47" s="884"/>
      <c r="X47" s="884"/>
      <c r="Y47" s="884"/>
    </row>
    <row r="48" spans="1:36" s="890" customFormat="1" ht="9" customHeight="1">
      <c r="A48" s="884"/>
      <c r="B48" s="884"/>
      <c r="C48" s="884"/>
      <c r="D48" s="884"/>
      <c r="E48" s="884"/>
      <c r="F48" s="884"/>
      <c r="G48" s="884"/>
      <c r="H48" s="884"/>
      <c r="I48" s="884"/>
      <c r="J48" s="884"/>
      <c r="K48" s="884"/>
      <c r="L48" s="884"/>
      <c r="M48" s="884"/>
      <c r="N48" s="884"/>
      <c r="O48" s="884"/>
      <c r="P48" s="884"/>
      <c r="Q48" s="884"/>
      <c r="R48" s="884"/>
      <c r="S48" s="884"/>
      <c r="T48" s="884"/>
      <c r="U48" s="884"/>
      <c r="V48" s="884"/>
      <c r="W48" s="884"/>
      <c r="X48" s="884"/>
      <c r="Y48" s="884"/>
    </row>
    <row r="49" spans="1:25" s="890" customFormat="1" ht="9" customHeight="1">
      <c r="A49" s="884"/>
      <c r="B49" s="884"/>
      <c r="C49" s="884"/>
      <c r="D49" s="884"/>
      <c r="E49" s="884"/>
      <c r="F49" s="884"/>
      <c r="G49" s="884"/>
      <c r="H49" s="884"/>
      <c r="I49" s="884"/>
      <c r="J49" s="884"/>
      <c r="K49" s="884"/>
      <c r="L49" s="884"/>
      <c r="M49" s="884"/>
      <c r="N49" s="884"/>
      <c r="O49" s="884"/>
      <c r="P49" s="884"/>
      <c r="Q49" s="884"/>
      <c r="R49" s="884"/>
      <c r="S49" s="884"/>
      <c r="T49" s="884"/>
      <c r="U49" s="884"/>
      <c r="V49" s="884"/>
      <c r="W49" s="884"/>
      <c r="X49" s="884"/>
      <c r="Y49" s="884"/>
    </row>
    <row r="50" spans="1:25" ht="16.5" customHeight="1"/>
    <row r="51" spans="1:25" ht="16.5" customHeight="1"/>
    <row r="52" spans="1:25" ht="16.5" customHeight="1"/>
    <row r="53" spans="1:25" ht="16.5" customHeight="1"/>
    <row r="54" spans="1:25" ht="16.5" customHeight="1"/>
    <row r="55" spans="1:25" ht="16.5" customHeight="1"/>
    <row r="56" spans="1:25" ht="16.5" customHeight="1"/>
    <row r="57" spans="1:25" ht="16.5" customHeight="1"/>
    <row r="58" spans="1:25" ht="16.5" customHeight="1"/>
    <row r="59" spans="1:25" ht="16.5" customHeight="1"/>
    <row r="60" spans="1:25" ht="16.5" customHeight="1"/>
    <row r="61" spans="1:25" ht="16.5" customHeight="1"/>
    <row r="62" spans="1:25" ht="16.5" customHeight="1"/>
    <row r="63" spans="1:25" ht="16.5" customHeight="1"/>
    <row r="64" spans="1:25"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spans="1:25" ht="16.5" customHeight="1"/>
    <row r="82" spans="1:25" ht="16.5" customHeight="1"/>
    <row r="83" spans="1:25" ht="16.5" customHeight="1"/>
    <row r="84" spans="1:25" ht="16.5" customHeight="1"/>
    <row r="85" spans="1:25" ht="16.5" customHeight="1"/>
    <row r="86" spans="1:25" ht="16.5" customHeight="1"/>
    <row r="87" spans="1:25" ht="16.5" customHeight="1"/>
    <row r="88" spans="1:25" s="886" customFormat="1" ht="12.95" customHeight="1">
      <c r="A88" s="884"/>
      <c r="B88" s="884"/>
      <c r="C88" s="884"/>
      <c r="D88" s="884"/>
      <c r="E88" s="884"/>
      <c r="F88" s="884"/>
      <c r="G88" s="884"/>
      <c r="H88" s="884"/>
      <c r="I88" s="884"/>
      <c r="J88" s="884"/>
      <c r="K88" s="884"/>
      <c r="L88" s="884"/>
      <c r="M88" s="884"/>
      <c r="N88" s="884"/>
      <c r="O88" s="884"/>
      <c r="P88" s="884"/>
      <c r="Q88" s="884"/>
      <c r="R88" s="884"/>
      <c r="S88" s="884"/>
      <c r="T88" s="884"/>
      <c r="U88" s="884"/>
      <c r="V88" s="884"/>
      <c r="W88" s="884"/>
      <c r="X88" s="884"/>
      <c r="Y88" s="884"/>
    </row>
    <row r="89" spans="1:25" s="886" customFormat="1" ht="12.95" customHeight="1">
      <c r="A89" s="884"/>
      <c r="B89" s="884"/>
      <c r="C89" s="884"/>
      <c r="D89" s="884"/>
      <c r="E89" s="884"/>
      <c r="F89" s="884"/>
      <c r="G89" s="884"/>
      <c r="H89" s="884"/>
      <c r="I89" s="884"/>
      <c r="J89" s="884"/>
      <c r="K89" s="884"/>
      <c r="L89" s="884"/>
      <c r="M89" s="884"/>
      <c r="N89" s="884"/>
      <c r="O89" s="884"/>
      <c r="P89" s="884"/>
      <c r="Q89" s="884"/>
      <c r="R89" s="884"/>
      <c r="S89" s="884"/>
      <c r="T89" s="884"/>
      <c r="U89" s="884"/>
      <c r="V89" s="884"/>
      <c r="W89" s="884"/>
      <c r="X89" s="884"/>
      <c r="Y89" s="884"/>
    </row>
    <row r="90" spans="1:25" s="886" customFormat="1" ht="12.95" customHeight="1">
      <c r="A90" s="884"/>
      <c r="B90" s="884"/>
      <c r="C90" s="884"/>
      <c r="D90" s="884"/>
      <c r="E90" s="884"/>
      <c r="F90" s="884"/>
      <c r="G90" s="884"/>
      <c r="H90" s="884"/>
      <c r="I90" s="884"/>
      <c r="J90" s="884"/>
      <c r="K90" s="884"/>
      <c r="L90" s="884"/>
      <c r="M90" s="884"/>
      <c r="N90" s="884"/>
      <c r="O90" s="884"/>
      <c r="P90" s="884"/>
      <c r="Q90" s="884"/>
      <c r="R90" s="884"/>
      <c r="S90" s="884"/>
      <c r="T90" s="884"/>
      <c r="U90" s="884"/>
      <c r="V90" s="884"/>
      <c r="W90" s="884"/>
      <c r="X90" s="884"/>
      <c r="Y90" s="884"/>
    </row>
    <row r="91" spans="1:25" s="886" customFormat="1" ht="12.95" customHeight="1">
      <c r="A91" s="884"/>
      <c r="B91" s="884"/>
      <c r="C91" s="884"/>
      <c r="D91" s="884"/>
      <c r="E91" s="884"/>
      <c r="F91" s="884"/>
      <c r="G91" s="884"/>
      <c r="H91" s="884"/>
      <c r="I91" s="884"/>
      <c r="J91" s="884"/>
      <c r="K91" s="884"/>
      <c r="L91" s="884"/>
      <c r="M91" s="884"/>
      <c r="N91" s="884"/>
      <c r="O91" s="884"/>
      <c r="P91" s="884"/>
      <c r="Q91" s="884"/>
      <c r="R91" s="884"/>
      <c r="S91" s="884"/>
      <c r="T91" s="884"/>
      <c r="U91" s="884"/>
      <c r="V91" s="884"/>
      <c r="W91" s="884"/>
      <c r="X91" s="884"/>
      <c r="Y91" s="884"/>
    </row>
    <row r="92" spans="1:25" s="887" customFormat="1" ht="39" customHeight="1">
      <c r="A92" s="884"/>
      <c r="B92" s="884"/>
      <c r="C92" s="884"/>
      <c r="D92" s="884"/>
      <c r="E92" s="884"/>
      <c r="F92" s="884"/>
      <c r="G92" s="884"/>
      <c r="H92" s="884"/>
      <c r="I92" s="884"/>
      <c r="J92" s="884"/>
      <c r="K92" s="884"/>
      <c r="L92" s="884"/>
      <c r="M92" s="884"/>
      <c r="N92" s="884"/>
      <c r="O92" s="884"/>
      <c r="P92" s="884"/>
      <c r="Q92" s="884"/>
      <c r="R92" s="884"/>
      <c r="S92" s="884"/>
      <c r="T92" s="884"/>
      <c r="U92" s="884"/>
      <c r="V92" s="884"/>
      <c r="W92" s="884"/>
      <c r="X92" s="884"/>
      <c r="Y92" s="884"/>
    </row>
  </sheetData>
  <mergeCells count="91">
    <mergeCell ref="A33:A34"/>
    <mergeCell ref="A35:Y35"/>
    <mergeCell ref="A27:A28"/>
    <mergeCell ref="AB27:AB28"/>
    <mergeCell ref="A29:A30"/>
    <mergeCell ref="AB29:AB30"/>
    <mergeCell ref="A31:A32"/>
    <mergeCell ref="AB31:AB32"/>
    <mergeCell ref="A21:A22"/>
    <mergeCell ref="AB21:AB22"/>
    <mergeCell ref="A23:A24"/>
    <mergeCell ref="AB23:AB24"/>
    <mergeCell ref="A25:A26"/>
    <mergeCell ref="AB25:AB26"/>
    <mergeCell ref="A15:A16"/>
    <mergeCell ref="AB15:AB16"/>
    <mergeCell ref="A17:A18"/>
    <mergeCell ref="AB17:AB18"/>
    <mergeCell ref="A19:A20"/>
    <mergeCell ref="AB19:AB20"/>
    <mergeCell ref="AA7:AA8"/>
    <mergeCell ref="A9:A10"/>
    <mergeCell ref="AB9:AB10"/>
    <mergeCell ref="A11:A12"/>
    <mergeCell ref="AB11:AB12"/>
    <mergeCell ref="J7:J8"/>
    <mergeCell ref="K7:K8"/>
    <mergeCell ref="L7:L8"/>
    <mergeCell ref="M7:M8"/>
    <mergeCell ref="B7:B8"/>
    <mergeCell ref="C7:C8"/>
    <mergeCell ref="D7:D8"/>
    <mergeCell ref="E7:E8"/>
    <mergeCell ref="F7:F8"/>
    <mergeCell ref="G7:G8"/>
    <mergeCell ref="A13:A14"/>
    <mergeCell ref="AB13:AB14"/>
    <mergeCell ref="T7:T8"/>
    <mergeCell ref="U7:U8"/>
    <mergeCell ref="V7:V8"/>
    <mergeCell ref="W7:W8"/>
    <mergeCell ref="X7:X8"/>
    <mergeCell ref="Y7:Y8"/>
    <mergeCell ref="N7:N8"/>
    <mergeCell ref="O7:O8"/>
    <mergeCell ref="P7:P8"/>
    <mergeCell ref="Q7:Q8"/>
    <mergeCell ref="R7:R8"/>
    <mergeCell ref="S7:S8"/>
    <mergeCell ref="H7:H8"/>
    <mergeCell ref="I7:I8"/>
    <mergeCell ref="Y5:Y6"/>
    <mergeCell ref="N5:N6"/>
    <mergeCell ref="O5:O6"/>
    <mergeCell ref="P5:P6"/>
    <mergeCell ref="Q5:Q6"/>
    <mergeCell ref="R5:R6"/>
    <mergeCell ref="S5:S6"/>
    <mergeCell ref="T5:T6"/>
    <mergeCell ref="U5:U6"/>
    <mergeCell ref="V5:V6"/>
    <mergeCell ref="W5:W6"/>
    <mergeCell ref="X5:X6"/>
    <mergeCell ref="M5:M6"/>
    <mergeCell ref="B5:B6"/>
    <mergeCell ref="C5:C6"/>
    <mergeCell ref="D5:D6"/>
    <mergeCell ref="E5:E6"/>
    <mergeCell ref="F5:F6"/>
    <mergeCell ref="G5:G6"/>
    <mergeCell ref="H5:H6"/>
    <mergeCell ref="I5:I6"/>
    <mergeCell ref="J5:J6"/>
    <mergeCell ref="K5:K6"/>
    <mergeCell ref="L5:L6"/>
    <mergeCell ref="X3:Y4"/>
    <mergeCell ref="A1:Y1"/>
    <mergeCell ref="A2:N2"/>
    <mergeCell ref="V2:W2"/>
    <mergeCell ref="A3:A8"/>
    <mergeCell ref="B3:C4"/>
    <mergeCell ref="D3:E4"/>
    <mergeCell ref="F3:G4"/>
    <mergeCell ref="H3:I4"/>
    <mergeCell ref="J3:K4"/>
    <mergeCell ref="L3:M4"/>
    <mergeCell ref="N3:O4"/>
    <mergeCell ref="P3:Q4"/>
    <mergeCell ref="R3:S4"/>
    <mergeCell ref="T3:U4"/>
    <mergeCell ref="V3:W4"/>
  </mergeCells>
  <phoneticPr fontId="6" type="noConversion"/>
  <printOptions horizontalCentered="1"/>
  <pageMargins left="0" right="0" top="0.39370078740157483" bottom="0" header="0.11811023622047245" footer="0"/>
  <pageSetup paperSize="9" scale="70" orientation="landscape" horizontalDpi="4294967292" r:id="rId1"/>
  <headerFooter alignWithMargins="0"/>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67C93-17BA-41A2-852C-669FACC7EDC8}">
  <sheetPr codeName="Sheet4">
    <tabColor indexed="13"/>
  </sheetPr>
  <dimension ref="A1:T6"/>
  <sheetViews>
    <sheetView view="pageBreakPreview" zoomScaleNormal="85" zoomScaleSheetLayoutView="100" workbookViewId="0">
      <pane xSplit="3" ySplit="2" topLeftCell="D3" activePane="bottomRight" state="frozen"/>
      <selection sqref="A1:Y2"/>
      <selection pane="topRight" sqref="A1:Y2"/>
      <selection pane="bottomLeft" sqref="A1:Y2"/>
      <selection pane="bottomRight" sqref="A1:Y2"/>
    </sheetView>
  </sheetViews>
  <sheetFormatPr defaultColWidth="8.75" defaultRowHeight="15.75"/>
  <cols>
    <col min="1" max="1" width="7.375" style="1014" hidden="1" customWidth="1"/>
    <col min="2" max="2" width="6.5" style="1014" customWidth="1"/>
    <col min="3" max="3" width="9.875" style="13" customWidth="1"/>
    <col min="4" max="5" width="9.875" style="14" customWidth="1"/>
    <col min="6" max="6" width="9.875" style="1015" hidden="1" customWidth="1"/>
    <col min="7" max="8" width="9.875" style="1015" customWidth="1"/>
    <col min="9" max="10" width="9.875" style="1014" customWidth="1"/>
    <col min="11" max="11" width="37" style="3" customWidth="1"/>
    <col min="12" max="12" width="19.5" style="3" hidden="1" customWidth="1"/>
    <col min="13" max="13" width="7.375" style="1014" hidden="1" customWidth="1"/>
    <col min="14" max="14" width="11.5" style="1015" hidden="1" customWidth="1"/>
    <col min="15" max="15" width="16.375" style="1014" bestFit="1" customWidth="1"/>
    <col min="16" max="16" width="25.375" style="1014" hidden="1" customWidth="1"/>
    <col min="17" max="17" width="12.5" style="1014" hidden="1" customWidth="1"/>
    <col min="18" max="18" width="6.75" style="1014" hidden="1" customWidth="1"/>
    <col min="19" max="19" width="19.75" style="1014" hidden="1" customWidth="1"/>
    <col min="20" max="20" width="10.25" style="1014" hidden="1" customWidth="1"/>
    <col min="21" max="21" width="5.75" style="1014" customWidth="1"/>
    <col min="22" max="22" width="10.25" style="1014" customWidth="1"/>
    <col min="23" max="30" width="8.75" style="1014" customWidth="1"/>
    <col min="31" max="31" width="13.25" style="1014" customWidth="1"/>
    <col min="32" max="35" width="8.75" style="1014" customWidth="1"/>
    <col min="36" max="36" width="23.125" style="1014" customWidth="1"/>
    <col min="37" max="37" width="18.375" style="1014" customWidth="1"/>
    <col min="38" max="16384" width="8.75" style="1014"/>
  </cols>
  <sheetData>
    <row r="1" spans="1:20" ht="33" customHeight="1">
      <c r="A1" s="4" t="s">
        <v>3363</v>
      </c>
      <c r="C1" s="6"/>
      <c r="D1" s="7"/>
      <c r="E1" s="7"/>
      <c r="F1" s="8"/>
      <c r="G1" s="8"/>
      <c r="H1" s="8"/>
      <c r="I1" s="9"/>
      <c r="J1" s="9"/>
      <c r="K1" s="98"/>
      <c r="L1" s="10"/>
      <c r="M1" s="9"/>
      <c r="N1" s="8"/>
    </row>
    <row r="2" spans="1:20" ht="49.5">
      <c r="A2" s="803" t="s">
        <v>1619</v>
      </c>
      <c r="B2" s="793" t="s">
        <v>3061</v>
      </c>
      <c r="C2" s="794" t="s">
        <v>1621</v>
      </c>
      <c r="D2" s="795" t="s">
        <v>3062</v>
      </c>
      <c r="E2" s="795" t="s">
        <v>3063</v>
      </c>
      <c r="F2" s="796" t="s">
        <v>3064</v>
      </c>
      <c r="G2" s="796" t="s">
        <v>3065</v>
      </c>
      <c r="H2" s="796" t="s">
        <v>3066</v>
      </c>
      <c r="I2" s="797" t="s">
        <v>3067</v>
      </c>
      <c r="J2" s="794" t="s">
        <v>3068</v>
      </c>
      <c r="K2" s="794" t="s">
        <v>877</v>
      </c>
      <c r="L2" s="799" t="s">
        <v>3984</v>
      </c>
      <c r="M2" s="798" t="s">
        <v>1620</v>
      </c>
      <c r="N2" s="796" t="s">
        <v>3069</v>
      </c>
      <c r="O2" s="800" t="s">
        <v>3046</v>
      </c>
      <c r="P2" s="791" t="s">
        <v>3954</v>
      </c>
      <c r="Q2" s="791" t="s">
        <v>3073</v>
      </c>
      <c r="R2" s="791" t="s">
        <v>3074</v>
      </c>
      <c r="S2" s="791" t="s">
        <v>3955</v>
      </c>
      <c r="T2" s="1014" t="s">
        <v>3966</v>
      </c>
    </row>
    <row r="3" spans="1:20" s="507" customFormat="1" ht="16.5">
      <c r="A3" s="766">
        <v>2</v>
      </c>
      <c r="B3" s="815" t="s">
        <v>3371</v>
      </c>
      <c r="C3" s="808" t="s">
        <v>3365</v>
      </c>
      <c r="D3" s="873">
        <v>0.58402777777777781</v>
      </c>
      <c r="E3" s="874">
        <v>0.58402777777777781</v>
      </c>
      <c r="F3" s="873">
        <v>3.472222222222222E-3</v>
      </c>
      <c r="G3" s="875">
        <v>2791</v>
      </c>
      <c r="H3" s="875">
        <f>G3*N3</f>
        <v>0</v>
      </c>
      <c r="I3" s="804" t="str">
        <f>_xlfn.IFNA(VLOOKUP(B3,線名!$A$2:$B$689,2, ),"")</f>
        <v>福興</v>
      </c>
      <c r="J3" s="871" t="str">
        <f>_xlfn.IFNA(VLOOKUP(B3,線名!$A$4:$C$689,3,0 ),"")</f>
        <v>9I22</v>
      </c>
      <c r="K3" s="1179" t="s">
        <v>3972</v>
      </c>
      <c r="L3" s="872" t="str">
        <f>_xlfn.IFNA(VLOOKUP(M3,'69線名'!$K$4:$L$114,2, ),"")</f>
        <v>電纜不良或劣化</v>
      </c>
      <c r="M3" s="876" t="s">
        <v>3386</v>
      </c>
      <c r="N3" s="792">
        <f>(E3-D3)*24</f>
        <v>0</v>
      </c>
      <c r="O3" s="801" t="str">
        <f>_xlfn.XLOOKUP(中供事故統計[[#This Row],[饋線代號]],饋線資料表[饋線
代號],饋線資料表[巡修
部門],"找不到",0)</f>
        <v>秀水服務所</v>
      </c>
      <c r="P3" s="1166"/>
      <c r="Q3" s="802"/>
      <c r="R3" s="1161" t="s">
        <v>3578</v>
      </c>
      <c r="S3" s="1165"/>
    </row>
    <row r="4" spans="1:20" s="1025" customFormat="1" ht="51">
      <c r="A4" s="1131"/>
      <c r="B4" s="1122" t="s">
        <v>48</v>
      </c>
      <c r="C4" s="1133" t="s">
        <v>3594</v>
      </c>
      <c r="D4" s="1123">
        <v>0.49861111111111112</v>
      </c>
      <c r="E4" s="1124" t="s">
        <v>3599</v>
      </c>
      <c r="F4" s="1118" t="e">
        <f t="shared" ref="F4:F5" si="0">E4-D4</f>
        <v>#VALUE!</v>
      </c>
      <c r="G4" s="1121">
        <v>1428</v>
      </c>
      <c r="H4" s="1121">
        <v>142.7999999999995</v>
      </c>
      <c r="I4" s="1125" t="str">
        <f>_xlfn.IFNA(VLOOKUP(B4,線名!$A$2:$B$689,2, ),"")</f>
        <v>漢寶</v>
      </c>
      <c r="J4" s="1119" t="str">
        <f>_xlfn.IFNA(VLOOKUP(B4,線名!$A$4:$C$689,3,0 ),"")</f>
        <v>9G29</v>
      </c>
      <c r="K4" s="1126" t="s">
        <v>3973</v>
      </c>
      <c r="L4" s="1127" t="str">
        <f>_xlfn.IFNA(VLOOKUP(M4,'69線名'!$K$4:$L$114,2, ),"")</f>
        <v>電纜不良或劣化</v>
      </c>
      <c r="M4" s="1120" t="s">
        <v>588</v>
      </c>
      <c r="N4" s="1128"/>
      <c r="O4" s="1132" t="str">
        <f>_xlfn.XLOOKUP(中供事故統計[[#This Row],[饋線代號]],饋線資料表[饋線
代號],饋線資料表[巡修
部門],"找不到",0)</f>
        <v>二林巡修課</v>
      </c>
      <c r="P4" s="1168" t="s">
        <v>3958</v>
      </c>
      <c r="Q4" s="1027">
        <v>111040531</v>
      </c>
      <c r="R4" s="1162" t="s">
        <v>3397</v>
      </c>
      <c r="S4" s="1169" t="s">
        <v>3959</v>
      </c>
    </row>
    <row r="5" spans="1:20" s="1025" customFormat="1" ht="33">
      <c r="A5" s="1063"/>
      <c r="B5" s="1129" t="s">
        <v>382</v>
      </c>
      <c r="C5" s="1133" t="s">
        <v>3596</v>
      </c>
      <c r="D5" s="1123">
        <v>0.3972222222222222</v>
      </c>
      <c r="E5" s="1130">
        <v>0.3979166666666667</v>
      </c>
      <c r="F5" s="1118">
        <f t="shared" si="0"/>
        <v>6.9444444444449749E-4</v>
      </c>
      <c r="G5" s="1121"/>
      <c r="H5" s="1121">
        <f t="shared" ref="H5" si="1">G5*U5</f>
        <v>0</v>
      </c>
      <c r="I5" s="1125" t="str">
        <f>_xlfn.IFNA(VLOOKUP(B5,線名!$A$2:$B$689,2, ),"")</f>
        <v>彰化</v>
      </c>
      <c r="J5" s="1119" t="str">
        <f>_xlfn.IFNA(VLOOKUP(B5,線名!$A$4:$C$689,3,0 ),"")</f>
        <v>IK44</v>
      </c>
      <c r="K5" s="1181" t="s">
        <v>3983</v>
      </c>
      <c r="L5" s="1182" t="str">
        <f>_xlfn.IFNA(VLOOKUP(M5,'69線名'!$K$4:$L$114,2, ),"")</f>
        <v/>
      </c>
      <c r="M5" s="1183"/>
      <c r="N5" s="1184">
        <f>(E5-D5)*24</f>
        <v>1.666666666666794E-2</v>
      </c>
      <c r="O5" s="1132" t="str">
        <f>_xlfn.XLOOKUP(中供事故統計[[#This Row],[饋線代號]],饋線資料表[饋線
代號],饋線資料表[巡修
部門],"找不到",0)</f>
        <v>秀水服務所</v>
      </c>
      <c r="P5" s="1185"/>
      <c r="Q5" s="1186"/>
      <c r="R5" s="1187"/>
      <c r="S5" s="1186"/>
    </row>
    <row r="6" spans="1:20" s="1025" customFormat="1" ht="33">
      <c r="A6" s="1063"/>
      <c r="B6" s="1048" t="s">
        <v>1458</v>
      </c>
      <c r="C6" s="1064" t="s">
        <v>3678</v>
      </c>
      <c r="D6" s="1049">
        <v>0.48333333333333334</v>
      </c>
      <c r="E6" s="1049">
        <v>0.53680555555555554</v>
      </c>
      <c r="F6" s="1049"/>
      <c r="G6" s="1059"/>
      <c r="H6" s="1059">
        <v>0</v>
      </c>
      <c r="I6" s="1060" t="s">
        <v>843</v>
      </c>
      <c r="J6" s="1050" t="s">
        <v>1459</v>
      </c>
      <c r="K6" s="1188" t="s">
        <v>3982</v>
      </c>
      <c r="L6" s="1062">
        <v>1</v>
      </c>
      <c r="M6" s="1061"/>
      <c r="N6" s="1026"/>
      <c r="O6" s="1132" t="str">
        <f>_xlfn.XLOOKUP(中供事故統計[[#This Row],[饋線代號]],饋線資料表[饋線
代號],饋線資料表[巡修
部門],"找不到",0)</f>
        <v>二林巡修課</v>
      </c>
      <c r="P6" s="1167"/>
      <c r="Q6" s="1061">
        <v>1</v>
      </c>
      <c r="R6" s="1163" t="s">
        <v>3980</v>
      </c>
      <c r="S6" s="1164" t="s">
        <v>3093</v>
      </c>
    </row>
  </sheetData>
  <phoneticPr fontId="6" type="noConversion"/>
  <hyperlinks>
    <hyperlink ref="C4" r:id="rId1" display="../../../26 電力設施運轉會議(每日)/02 每日會議資料/111年4月每日資料/111-04-08" xr:uid="{514144A2-562D-4443-BCB6-70F9E36B2A32}"/>
    <hyperlink ref="C5" r:id="rId2" display="..\..\..\26 電力設施運轉會議(每日)\02 每日會議資料\111年4月每日資料\111-04-12" xr:uid="{5D9AE75D-69EB-4A17-B91F-7643BFD6090B}"/>
  </hyperlinks>
  <printOptions horizontalCentered="1"/>
  <pageMargins left="0" right="0" top="0.78740157480314965" bottom="0.39370078740157483" header="0" footer="0"/>
  <pageSetup paperSize="9" orientation="landscape" r:id="rId3"/>
  <headerFooter alignWithMargins="0">
    <oddFooter>&amp;C&amp;"Times New Roman,標準"QP-09-6-B1   &amp;"新細明體,標準"版次&amp;"Times New Roman,標準":0</oddFooter>
  </headerFooter>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A1:Q692"/>
  <sheetViews>
    <sheetView zoomScale="75" workbookViewId="0">
      <pane ySplit="1" topLeftCell="A35" activePane="bottomLeft" state="frozen"/>
      <selection sqref="A1:Y2"/>
      <selection pane="bottomLeft" sqref="A1:Y2"/>
    </sheetView>
  </sheetViews>
  <sheetFormatPr defaultColWidth="9.75" defaultRowHeight="15.75"/>
  <cols>
    <col min="1" max="1" width="11.875" style="101" customWidth="1"/>
    <col min="2" max="2" width="9" style="101" customWidth="1"/>
    <col min="3" max="3" width="18.625" style="60" customWidth="1"/>
    <col min="4" max="4" width="12" style="12" customWidth="1"/>
    <col min="5" max="7" width="6.75" style="12" customWidth="1"/>
    <col min="8" max="8" width="9.625" style="12" customWidth="1"/>
    <col min="9" max="9" width="9.75" style="12" customWidth="1"/>
    <col min="10" max="10" width="9.625" style="12" customWidth="1"/>
    <col min="11" max="11" width="6.375" style="60" customWidth="1"/>
    <col min="12" max="12" width="18.875" style="60" customWidth="1"/>
    <col min="13" max="13" width="6.375" style="12" customWidth="1"/>
    <col min="14" max="14" width="9.875" style="60" customWidth="1"/>
    <col min="15" max="15" width="11" style="60" customWidth="1"/>
    <col min="16" max="16" width="43.125" style="60" customWidth="1"/>
    <col min="17" max="16384" width="9.75" style="60"/>
  </cols>
  <sheetData>
    <row r="1" spans="1:17" ht="28.5">
      <c r="A1" s="49" t="s">
        <v>1623</v>
      </c>
      <c r="B1" s="49" t="s">
        <v>710</v>
      </c>
      <c r="C1" s="164" t="s">
        <v>1649</v>
      </c>
      <c r="D1" s="41" t="s">
        <v>1624</v>
      </c>
      <c r="E1" s="41"/>
      <c r="F1" s="41" t="s">
        <v>1650</v>
      </c>
      <c r="G1" s="41" t="s">
        <v>1651</v>
      </c>
      <c r="H1" s="41" t="s">
        <v>1652</v>
      </c>
      <c r="I1" s="165" t="s">
        <v>1653</v>
      </c>
      <c r="J1" s="41" t="s">
        <v>1654</v>
      </c>
      <c r="K1" s="186" t="s">
        <v>1655</v>
      </c>
      <c r="L1" s="88" t="s">
        <v>711</v>
      </c>
      <c r="M1" s="41"/>
      <c r="N1" s="473" t="s">
        <v>1656</v>
      </c>
      <c r="O1" s="167"/>
      <c r="P1" s="65"/>
      <c r="Q1" s="1221" t="s">
        <v>4077</v>
      </c>
    </row>
    <row r="2" spans="1:17" ht="17.25" thickBot="1">
      <c r="A2" s="101" t="s">
        <v>1657</v>
      </c>
      <c r="B2" s="73" t="s">
        <v>1351</v>
      </c>
      <c r="C2" s="502" t="s">
        <v>1658</v>
      </c>
      <c r="D2" s="168" t="s">
        <v>1647</v>
      </c>
      <c r="E2" s="168">
        <v>120</v>
      </c>
      <c r="F2" s="12">
        <v>5</v>
      </c>
      <c r="G2" s="12">
        <v>4</v>
      </c>
      <c r="H2" s="12">
        <f>E2*F2</f>
        <v>600</v>
      </c>
      <c r="I2" s="12">
        <v>939</v>
      </c>
      <c r="J2" s="169">
        <f>(H2*69*1.732*0.9)/1000</f>
        <v>64.534320000000008</v>
      </c>
      <c r="K2" s="475"/>
      <c r="L2" s="82"/>
      <c r="M2" s="41"/>
      <c r="N2" s="166"/>
      <c r="O2" s="65"/>
      <c r="P2" s="65"/>
    </row>
    <row r="3" spans="1:17" ht="20.25" thickBot="1">
      <c r="A3" s="101" t="s">
        <v>1659</v>
      </c>
      <c r="B3" s="73" t="s">
        <v>1351</v>
      </c>
      <c r="C3" s="502" t="s">
        <v>1660</v>
      </c>
      <c r="D3" s="12" t="s">
        <v>1661</v>
      </c>
      <c r="E3" s="12">
        <v>160</v>
      </c>
      <c r="F3" s="12">
        <v>5</v>
      </c>
      <c r="G3" s="12">
        <v>0.5</v>
      </c>
      <c r="H3" s="12">
        <f>E3*F3</f>
        <v>800</v>
      </c>
      <c r="I3" s="12">
        <v>879</v>
      </c>
      <c r="J3" s="169">
        <f>(H3*69*1.732*0.9)/1000</f>
        <v>86.045760000000001</v>
      </c>
      <c r="K3" s="2077" t="s">
        <v>1662</v>
      </c>
      <c r="L3" s="2078"/>
      <c r="M3" s="41"/>
      <c r="N3" s="166"/>
    </row>
    <row r="4" spans="1:17" ht="16.5">
      <c r="A4" s="101" t="s">
        <v>1663</v>
      </c>
      <c r="B4" s="73" t="s">
        <v>1351</v>
      </c>
      <c r="C4" s="502" t="s">
        <v>1664</v>
      </c>
      <c r="K4" s="64" t="s">
        <v>1665</v>
      </c>
      <c r="L4" s="331" t="s">
        <v>1666</v>
      </c>
      <c r="M4" s="41"/>
      <c r="N4" s="166"/>
    </row>
    <row r="5" spans="1:17" ht="16.5">
      <c r="A5" s="101" t="s">
        <v>1667</v>
      </c>
      <c r="B5" s="73" t="s">
        <v>1351</v>
      </c>
      <c r="C5" s="502" t="s">
        <v>1668</v>
      </c>
      <c r="K5" s="66" t="s">
        <v>1669</v>
      </c>
      <c r="L5" s="89" t="s">
        <v>1670</v>
      </c>
      <c r="M5" s="41"/>
      <c r="N5" s="166"/>
    </row>
    <row r="6" spans="1:17" ht="16.5">
      <c r="A6" s="101" t="s">
        <v>1671</v>
      </c>
      <c r="B6" s="73" t="s">
        <v>1351</v>
      </c>
      <c r="C6" s="502" t="s">
        <v>1672</v>
      </c>
      <c r="D6" s="170"/>
      <c r="E6" s="170"/>
      <c r="H6" s="168"/>
      <c r="K6" s="66" t="s">
        <v>1673</v>
      </c>
      <c r="L6" s="89" t="s">
        <v>1674</v>
      </c>
      <c r="N6" s="166"/>
    </row>
    <row r="7" spans="1:17" ht="16.5">
      <c r="A7" s="101" t="s">
        <v>1675</v>
      </c>
      <c r="B7" s="73" t="s">
        <v>1351</v>
      </c>
      <c r="C7" s="124" t="s">
        <v>3039</v>
      </c>
      <c r="K7" s="66" t="s">
        <v>1676</v>
      </c>
      <c r="L7" s="80" t="s">
        <v>1677</v>
      </c>
      <c r="M7" s="41"/>
      <c r="N7" s="166"/>
    </row>
    <row r="8" spans="1:17" ht="16.5">
      <c r="A8" s="101" t="s">
        <v>1678</v>
      </c>
      <c r="B8" s="73" t="s">
        <v>1351</v>
      </c>
      <c r="C8" s="124" t="s">
        <v>3040</v>
      </c>
      <c r="K8" s="66" t="s">
        <v>1679</v>
      </c>
      <c r="L8" s="80" t="s">
        <v>1680</v>
      </c>
      <c r="M8" s="41"/>
      <c r="N8" s="166"/>
    </row>
    <row r="9" spans="1:17" ht="16.5">
      <c r="A9" s="101" t="s">
        <v>1681</v>
      </c>
      <c r="B9" s="73" t="s">
        <v>1351</v>
      </c>
      <c r="C9" s="124" t="s">
        <v>3040</v>
      </c>
      <c r="K9" s="66" t="s">
        <v>1682</v>
      </c>
      <c r="L9" s="89" t="s">
        <v>1683</v>
      </c>
      <c r="M9" s="41"/>
      <c r="N9" s="166"/>
      <c r="P9" s="20"/>
    </row>
    <row r="10" spans="1:17" ht="17.25" thickBot="1">
      <c r="A10" s="101" t="s">
        <v>56</v>
      </c>
      <c r="B10" s="73" t="s">
        <v>1351</v>
      </c>
      <c r="C10" s="124" t="s">
        <v>3038</v>
      </c>
      <c r="K10" s="70" t="s">
        <v>1684</v>
      </c>
      <c r="L10" s="220" t="s">
        <v>1685</v>
      </c>
      <c r="M10" s="41"/>
      <c r="N10" s="166"/>
    </row>
    <row r="11" spans="1:17" ht="17.25" thickBot="1">
      <c r="A11" s="101" t="s">
        <v>1686</v>
      </c>
      <c r="B11" s="73" t="s">
        <v>1351</v>
      </c>
      <c r="C11" s="60" t="s">
        <v>1687</v>
      </c>
      <c r="K11" s="72"/>
      <c r="M11" s="41"/>
      <c r="N11" s="166"/>
    </row>
    <row r="12" spans="1:17" ht="20.25" thickBot="1">
      <c r="A12" s="101" t="s">
        <v>301</v>
      </c>
      <c r="B12" s="73" t="s">
        <v>1351</v>
      </c>
      <c r="C12" s="60" t="s">
        <v>1688</v>
      </c>
      <c r="K12" s="2079" t="s">
        <v>1689</v>
      </c>
      <c r="L12" s="2080"/>
      <c r="M12" s="41"/>
      <c r="N12" s="166"/>
    </row>
    <row r="13" spans="1:17" ht="16.5">
      <c r="A13" s="52" t="s">
        <v>1690</v>
      </c>
      <c r="B13" s="171" t="s">
        <v>1347</v>
      </c>
      <c r="C13" s="172" t="s">
        <v>1691</v>
      </c>
      <c r="D13" s="41" t="s">
        <v>1416</v>
      </c>
      <c r="E13" s="41">
        <v>200</v>
      </c>
      <c r="F13" s="41">
        <v>6</v>
      </c>
      <c r="G13" s="41">
        <v>0.5</v>
      </c>
      <c r="H13" s="41">
        <f>E13*F13</f>
        <v>1200</v>
      </c>
      <c r="I13" s="41">
        <v>896</v>
      </c>
      <c r="J13" s="58">
        <f>(I13*69*1.732*0.9)/1000</f>
        <v>96.371251200000017</v>
      </c>
      <c r="K13" s="83" t="s">
        <v>1692</v>
      </c>
      <c r="L13" s="84" t="s">
        <v>1693</v>
      </c>
      <c r="M13" s="41"/>
      <c r="N13" s="166"/>
    </row>
    <row r="14" spans="1:17" ht="16.5">
      <c r="A14" s="52" t="s">
        <v>1694</v>
      </c>
      <c r="B14" s="171" t="s">
        <v>1648</v>
      </c>
      <c r="C14" s="172" t="s">
        <v>1695</v>
      </c>
      <c r="D14" s="41" t="s">
        <v>1696</v>
      </c>
      <c r="E14" s="41">
        <v>200</v>
      </c>
      <c r="F14" s="41">
        <v>5</v>
      </c>
      <c r="G14" s="41">
        <v>0.5</v>
      </c>
      <c r="H14" s="41">
        <f>E14*F14</f>
        <v>1000</v>
      </c>
      <c r="I14" s="41">
        <v>896</v>
      </c>
      <c r="J14" s="58">
        <f>(I14*69*1.732*0.9)/1000</f>
        <v>96.371251200000017</v>
      </c>
      <c r="K14" s="85" t="s">
        <v>1697</v>
      </c>
      <c r="L14" s="86" t="s">
        <v>1698</v>
      </c>
      <c r="M14" s="41"/>
      <c r="N14" s="166"/>
      <c r="O14" s="65"/>
    </row>
    <row r="15" spans="1:17" ht="16.5">
      <c r="A15" s="52" t="s">
        <v>1699</v>
      </c>
      <c r="B15" s="171" t="s">
        <v>1648</v>
      </c>
      <c r="C15" s="172" t="s">
        <v>1700</v>
      </c>
      <c r="D15" s="41" t="s">
        <v>1701</v>
      </c>
      <c r="E15" s="41">
        <v>240</v>
      </c>
      <c r="F15" s="41">
        <v>4</v>
      </c>
      <c r="G15" s="41">
        <v>0.5</v>
      </c>
      <c r="H15" s="41">
        <f t="shared" ref="H15:H21" si="0">E15*F15</f>
        <v>960</v>
      </c>
      <c r="I15" s="41">
        <v>1001</v>
      </c>
      <c r="J15" s="58">
        <f>(H15*69*1.732*0.9)/1000</f>
        <v>103.25491199999999</v>
      </c>
      <c r="K15" s="85" t="s">
        <v>1400</v>
      </c>
      <c r="L15" s="86" t="s">
        <v>1702</v>
      </c>
      <c r="M15" s="41"/>
      <c r="N15" s="166"/>
      <c r="P15" s="101"/>
    </row>
    <row r="16" spans="1:17" ht="16.5">
      <c r="A16" s="52" t="s">
        <v>1703</v>
      </c>
      <c r="B16" s="171" t="s">
        <v>1347</v>
      </c>
      <c r="C16" s="172" t="s">
        <v>1704</v>
      </c>
      <c r="D16" s="41" t="s">
        <v>1701</v>
      </c>
      <c r="E16" s="41">
        <v>240</v>
      </c>
      <c r="F16" s="41">
        <v>5</v>
      </c>
      <c r="G16" s="41">
        <v>0.5</v>
      </c>
      <c r="H16" s="41">
        <f t="shared" si="0"/>
        <v>1200</v>
      </c>
      <c r="I16" s="32" t="s">
        <v>1705</v>
      </c>
      <c r="J16" s="173" t="s">
        <v>1706</v>
      </c>
      <c r="K16" s="85" t="s">
        <v>1401</v>
      </c>
      <c r="L16" s="86" t="s">
        <v>1707</v>
      </c>
      <c r="M16" s="41"/>
      <c r="N16" s="166"/>
      <c r="P16" s="101"/>
    </row>
    <row r="17" spans="1:16" ht="16.5">
      <c r="A17" s="52" t="s">
        <v>1708</v>
      </c>
      <c r="B17" s="171" t="s">
        <v>1347</v>
      </c>
      <c r="C17" s="172" t="s">
        <v>1709</v>
      </c>
      <c r="D17" s="41" t="s">
        <v>1710</v>
      </c>
      <c r="E17" s="41">
        <v>200</v>
      </c>
      <c r="F17" s="41">
        <v>5</v>
      </c>
      <c r="G17" s="41">
        <v>3.5</v>
      </c>
      <c r="H17" s="41">
        <f t="shared" si="0"/>
        <v>1000</v>
      </c>
      <c r="I17" s="41">
        <v>879</v>
      </c>
      <c r="J17" s="58">
        <f>(I17*69*1.732*0.9)/1000</f>
        <v>94.542778799999994</v>
      </c>
      <c r="K17" s="85" t="s">
        <v>1134</v>
      </c>
      <c r="L17" s="86" t="s">
        <v>1711</v>
      </c>
      <c r="M17" s="41"/>
      <c r="N17" s="166"/>
    </row>
    <row r="18" spans="1:16" ht="16.5">
      <c r="A18" s="52" t="s">
        <v>1712</v>
      </c>
      <c r="B18" s="171" t="s">
        <v>1347</v>
      </c>
      <c r="C18" s="172" t="s">
        <v>1713</v>
      </c>
      <c r="D18" s="41" t="s">
        <v>1661</v>
      </c>
      <c r="E18" s="41">
        <v>160</v>
      </c>
      <c r="F18" s="41">
        <v>6</v>
      </c>
      <c r="G18" s="41">
        <v>3.5</v>
      </c>
      <c r="H18" s="41">
        <f t="shared" si="0"/>
        <v>960</v>
      </c>
      <c r="I18" s="41">
        <v>879</v>
      </c>
      <c r="J18" s="58">
        <f>(I18*69*1.732*0.9)/1000</f>
        <v>94.542778799999994</v>
      </c>
      <c r="K18" s="85" t="s">
        <v>1714</v>
      </c>
      <c r="L18" s="184" t="s">
        <v>1715</v>
      </c>
      <c r="M18" s="41"/>
      <c r="N18" s="166"/>
    </row>
    <row r="19" spans="1:16" ht="16.5">
      <c r="A19" s="52" t="s">
        <v>1716</v>
      </c>
      <c r="B19" s="171" t="s">
        <v>1347</v>
      </c>
      <c r="C19" s="172" t="s">
        <v>1717</v>
      </c>
      <c r="D19" s="41" t="s">
        <v>1701</v>
      </c>
      <c r="E19" s="41">
        <v>240</v>
      </c>
      <c r="F19" s="41">
        <v>5</v>
      </c>
      <c r="G19" s="41">
        <v>0.5</v>
      </c>
      <c r="H19" s="41">
        <f t="shared" si="0"/>
        <v>1200</v>
      </c>
      <c r="I19" s="41">
        <v>879</v>
      </c>
      <c r="J19" s="58">
        <f>(I19*69*1.732*0.9)/1000</f>
        <v>94.542778799999994</v>
      </c>
      <c r="K19" s="85" t="s">
        <v>1718</v>
      </c>
      <c r="L19" s="184" t="s">
        <v>1719</v>
      </c>
      <c r="M19" s="41"/>
      <c r="N19" s="166"/>
    </row>
    <row r="20" spans="1:16" ht="16.5">
      <c r="A20" s="52" t="s">
        <v>1720</v>
      </c>
      <c r="B20" s="171" t="s">
        <v>1347</v>
      </c>
      <c r="C20" s="166" t="s">
        <v>1721</v>
      </c>
      <c r="D20" s="41" t="s">
        <v>1722</v>
      </c>
      <c r="E20" s="41">
        <v>160</v>
      </c>
      <c r="F20" s="41">
        <v>6</v>
      </c>
      <c r="G20" s="41">
        <v>2</v>
      </c>
      <c r="H20" s="41">
        <f t="shared" si="0"/>
        <v>960</v>
      </c>
      <c r="I20" s="173" t="s">
        <v>1723</v>
      </c>
      <c r="J20" s="58">
        <f>(H20*69*1.732*0.9)/1000</f>
        <v>103.25491199999999</v>
      </c>
      <c r="K20" s="85" t="s">
        <v>1724</v>
      </c>
      <c r="L20" s="387" t="s">
        <v>1725</v>
      </c>
      <c r="M20" s="41"/>
      <c r="P20" s="65"/>
    </row>
    <row r="21" spans="1:16" ht="16.5">
      <c r="A21" s="52" t="s">
        <v>1726</v>
      </c>
      <c r="B21" s="171" t="s">
        <v>1347</v>
      </c>
      <c r="C21" s="172" t="s">
        <v>1727</v>
      </c>
      <c r="D21" s="41" t="s">
        <v>1728</v>
      </c>
      <c r="E21" s="41">
        <v>80</v>
      </c>
      <c r="F21" s="41">
        <v>5</v>
      </c>
      <c r="G21" s="41">
        <v>2</v>
      </c>
      <c r="H21" s="41">
        <f t="shared" si="0"/>
        <v>400</v>
      </c>
      <c r="I21" s="41">
        <v>641</v>
      </c>
      <c r="J21" s="58">
        <f>(H21*69*1.732*0.9)/1000</f>
        <v>43.022880000000001</v>
      </c>
      <c r="K21" s="85" t="s">
        <v>1729</v>
      </c>
      <c r="L21" s="387" t="s">
        <v>1730</v>
      </c>
      <c r="M21" s="41"/>
      <c r="N21" s="166"/>
    </row>
    <row r="22" spans="1:16" ht="17.25" thickBot="1">
      <c r="A22" s="52" t="s">
        <v>1731</v>
      </c>
      <c r="B22" s="171" t="s">
        <v>1347</v>
      </c>
      <c r="C22" s="166" t="s">
        <v>55</v>
      </c>
      <c r="D22" s="41"/>
      <c r="E22" s="41"/>
      <c r="F22" s="41"/>
      <c r="G22" s="41"/>
      <c r="H22" s="41"/>
      <c r="I22" s="41"/>
      <c r="J22" s="41"/>
      <c r="K22" s="87" t="s">
        <v>1732</v>
      </c>
      <c r="L22" s="388" t="s">
        <v>1733</v>
      </c>
      <c r="M22" s="41"/>
      <c r="N22" s="166"/>
    </row>
    <row r="23" spans="1:16" ht="17.25" thickBot="1">
      <c r="A23" s="52" t="s">
        <v>1309</v>
      </c>
      <c r="B23" s="171" t="s">
        <v>1347</v>
      </c>
      <c r="C23" s="172" t="s">
        <v>1734</v>
      </c>
      <c r="D23" s="41"/>
      <c r="E23" s="41"/>
      <c r="F23" s="41"/>
      <c r="G23" s="41"/>
      <c r="H23" s="41"/>
      <c r="I23" s="41"/>
      <c r="J23" s="41"/>
      <c r="K23" s="12"/>
      <c r="M23" s="41"/>
      <c r="N23" s="166"/>
    </row>
    <row r="24" spans="1:16" ht="20.25" thickBot="1">
      <c r="A24" s="52" t="s">
        <v>1310</v>
      </c>
      <c r="B24" s="171" t="s">
        <v>1347</v>
      </c>
      <c r="C24" s="172" t="s">
        <v>1735</v>
      </c>
      <c r="D24" s="41"/>
      <c r="E24" s="41"/>
      <c r="F24" s="41"/>
      <c r="G24" s="41"/>
      <c r="H24" s="41"/>
      <c r="I24" s="41"/>
      <c r="J24" s="41"/>
      <c r="K24" s="2081" t="s">
        <v>1736</v>
      </c>
      <c r="L24" s="2082"/>
    </row>
    <row r="25" spans="1:16" ht="16.5">
      <c r="A25" s="52" t="s">
        <v>1311</v>
      </c>
      <c r="B25" s="171" t="s">
        <v>1347</v>
      </c>
      <c r="C25" s="172" t="s">
        <v>1737</v>
      </c>
      <c r="D25" s="41"/>
      <c r="E25" s="41"/>
      <c r="F25" s="41"/>
      <c r="G25" s="41"/>
      <c r="H25" s="41"/>
      <c r="I25" s="41"/>
      <c r="J25" s="41"/>
      <c r="K25" s="64" t="s">
        <v>1738</v>
      </c>
      <c r="L25" s="76" t="s">
        <v>1739</v>
      </c>
    </row>
    <row r="26" spans="1:16" ht="16.5">
      <c r="A26" s="52" t="s">
        <v>770</v>
      </c>
      <c r="B26" s="171" t="s">
        <v>1347</v>
      </c>
      <c r="C26" s="172" t="s">
        <v>1740</v>
      </c>
      <c r="D26" s="172" t="s">
        <v>1741</v>
      </c>
      <c r="E26" s="41"/>
      <c r="F26" s="41"/>
      <c r="G26" s="41"/>
      <c r="H26" s="41"/>
      <c r="I26" s="41"/>
      <c r="J26" s="41"/>
      <c r="K26" s="66" t="s">
        <v>1742</v>
      </c>
      <c r="L26" s="255" t="s">
        <v>1743</v>
      </c>
    </row>
    <row r="27" spans="1:16" ht="16.5">
      <c r="A27" s="52" t="s">
        <v>771</v>
      </c>
      <c r="B27" s="171" t="s">
        <v>1347</v>
      </c>
      <c r="C27" s="172" t="s">
        <v>1744</v>
      </c>
      <c r="D27" s="41"/>
      <c r="E27" s="41"/>
      <c r="F27" s="41"/>
      <c r="G27" s="41"/>
      <c r="H27" s="41"/>
      <c r="I27" s="41"/>
      <c r="J27" s="41"/>
      <c r="K27" s="66" t="s">
        <v>727</v>
      </c>
      <c r="L27" s="255" t="s">
        <v>1745</v>
      </c>
    </row>
    <row r="28" spans="1:16" ht="16.5">
      <c r="A28" s="52" t="s">
        <v>1746</v>
      </c>
      <c r="B28" s="171" t="s">
        <v>1347</v>
      </c>
      <c r="C28" s="166" t="s">
        <v>1747</v>
      </c>
      <c r="D28" s="41"/>
      <c r="E28" s="41"/>
      <c r="F28" s="41"/>
      <c r="G28" s="41"/>
      <c r="H28" s="41"/>
      <c r="I28" s="41"/>
      <c r="J28" s="41"/>
      <c r="K28" s="66" t="s">
        <v>728</v>
      </c>
      <c r="L28" s="255" t="s">
        <v>1748</v>
      </c>
    </row>
    <row r="29" spans="1:16" ht="16.5">
      <c r="A29" s="52" t="s">
        <v>834</v>
      </c>
      <c r="B29" s="171" t="s">
        <v>1347</v>
      </c>
      <c r="C29" s="166" t="s">
        <v>1369</v>
      </c>
      <c r="D29" s="41"/>
      <c r="E29" s="41"/>
      <c r="F29" s="41"/>
      <c r="G29" s="41"/>
      <c r="H29" s="41"/>
      <c r="I29" s="41"/>
      <c r="J29" s="41"/>
      <c r="K29" s="66" t="s">
        <v>1749</v>
      </c>
      <c r="L29" s="255" t="s">
        <v>1750</v>
      </c>
    </row>
    <row r="30" spans="1:16" ht="16.5">
      <c r="A30" s="52" t="s">
        <v>835</v>
      </c>
      <c r="B30" s="171" t="s">
        <v>1347</v>
      </c>
      <c r="C30" s="166" t="s">
        <v>1370</v>
      </c>
      <c r="D30" s="41"/>
      <c r="E30" s="41"/>
      <c r="F30" s="41"/>
      <c r="G30" s="41"/>
      <c r="H30" s="41"/>
      <c r="I30" s="41"/>
      <c r="J30" s="41"/>
      <c r="K30" s="66" t="s">
        <v>1751</v>
      </c>
      <c r="L30" s="255" t="s">
        <v>1752</v>
      </c>
      <c r="P30" s="65"/>
    </row>
    <row r="31" spans="1:16" ht="16.5">
      <c r="A31" s="52" t="s">
        <v>836</v>
      </c>
      <c r="B31" s="171" t="s">
        <v>1347</v>
      </c>
      <c r="C31" s="166" t="s">
        <v>1753</v>
      </c>
      <c r="D31" s="41"/>
      <c r="E31" s="41"/>
      <c r="F31" s="41"/>
      <c r="G31" s="41"/>
      <c r="H31" s="41"/>
      <c r="I31" s="41"/>
      <c r="J31" s="41"/>
      <c r="K31" s="66" t="s">
        <v>1754</v>
      </c>
      <c r="L31" s="255" t="s">
        <v>1755</v>
      </c>
      <c r="N31" s="44" t="s">
        <v>1756</v>
      </c>
    </row>
    <row r="32" spans="1:16" ht="16.5">
      <c r="A32" s="52" t="s">
        <v>1757</v>
      </c>
      <c r="B32" s="171" t="s">
        <v>1347</v>
      </c>
      <c r="C32" s="166" t="s">
        <v>730</v>
      </c>
      <c r="D32" s="41"/>
      <c r="E32" s="41"/>
      <c r="F32" s="41"/>
      <c r="G32" s="41"/>
      <c r="H32" s="41"/>
      <c r="I32" s="41"/>
      <c r="J32" s="41"/>
      <c r="K32" s="66" t="s">
        <v>1628</v>
      </c>
      <c r="L32" s="255" t="s">
        <v>1629</v>
      </c>
    </row>
    <row r="33" spans="1:16" ht="16.5">
      <c r="A33" s="52" t="s">
        <v>1758</v>
      </c>
      <c r="B33" s="171" t="s">
        <v>1347</v>
      </c>
      <c r="C33" s="166" t="s">
        <v>730</v>
      </c>
      <c r="D33" s="41"/>
      <c r="E33" s="41"/>
      <c r="F33" s="41"/>
      <c r="G33" s="41"/>
      <c r="H33" s="41"/>
      <c r="I33" s="41"/>
      <c r="J33" s="41"/>
      <c r="K33" s="66" t="s">
        <v>1759</v>
      </c>
      <c r="L33" s="255" t="s">
        <v>1630</v>
      </c>
    </row>
    <row r="34" spans="1:16" ht="16.5">
      <c r="A34" s="52" t="s">
        <v>1760</v>
      </c>
      <c r="B34" s="171" t="s">
        <v>1347</v>
      </c>
      <c r="C34" s="166" t="s">
        <v>1761</v>
      </c>
      <c r="D34" s="41"/>
      <c r="E34" s="41"/>
      <c r="F34" s="41"/>
      <c r="G34" s="41"/>
      <c r="H34" s="41"/>
      <c r="I34" s="41"/>
      <c r="J34" s="41"/>
      <c r="K34" s="66" t="s">
        <v>1762</v>
      </c>
      <c r="L34" s="255" t="s">
        <v>1763</v>
      </c>
    </row>
    <row r="35" spans="1:16" ht="17.25" thickBot="1">
      <c r="A35" s="52" t="s">
        <v>1764</v>
      </c>
      <c r="B35" s="171" t="s">
        <v>1347</v>
      </c>
      <c r="C35" s="166" t="s">
        <v>1765</v>
      </c>
      <c r="D35" s="41"/>
      <c r="E35" s="41"/>
      <c r="F35" s="41"/>
      <c r="G35" s="41"/>
      <c r="H35" s="41"/>
      <c r="I35" s="41"/>
      <c r="J35" s="41"/>
      <c r="K35" s="70" t="s">
        <v>1766</v>
      </c>
      <c r="L35" s="241" t="s">
        <v>1767</v>
      </c>
      <c r="N35" s="380" t="s">
        <v>1768</v>
      </c>
    </row>
    <row r="36" spans="1:16" ht="17.25" thickBot="1">
      <c r="A36" s="52" t="s">
        <v>731</v>
      </c>
      <c r="B36" s="171" t="s">
        <v>1347</v>
      </c>
      <c r="C36" s="166" t="s">
        <v>1769</v>
      </c>
      <c r="D36" s="41"/>
      <c r="E36" s="41"/>
      <c r="F36" s="41"/>
      <c r="G36" s="41"/>
      <c r="H36" s="41"/>
      <c r="I36" s="41"/>
      <c r="J36" s="41"/>
      <c r="K36" s="32"/>
      <c r="L36" s="225"/>
      <c r="N36" s="379" t="s">
        <v>1770</v>
      </c>
    </row>
    <row r="37" spans="1:16" ht="20.25" thickBot="1">
      <c r="A37" s="174" t="s">
        <v>1771</v>
      </c>
      <c r="B37" s="73" t="s">
        <v>1353</v>
      </c>
      <c r="C37" s="502" t="s">
        <v>1772</v>
      </c>
      <c r="D37" s="82" t="s">
        <v>1773</v>
      </c>
      <c r="E37" s="82">
        <v>160</v>
      </c>
      <c r="F37" s="12">
        <v>5</v>
      </c>
      <c r="G37" s="12">
        <v>1.5</v>
      </c>
      <c r="H37" s="82">
        <f>E37*F37</f>
        <v>800</v>
      </c>
      <c r="I37" s="12">
        <v>983</v>
      </c>
      <c r="J37" s="169">
        <f>(H37*69*1.732*0.9)/1000</f>
        <v>86.045760000000001</v>
      </c>
      <c r="K37" s="2083" t="s">
        <v>1631</v>
      </c>
      <c r="L37" s="2084"/>
    </row>
    <row r="38" spans="1:16" ht="16.5">
      <c r="A38" s="174" t="s">
        <v>1774</v>
      </c>
      <c r="B38" s="73" t="s">
        <v>1353</v>
      </c>
      <c r="C38" s="502" t="s">
        <v>1775</v>
      </c>
      <c r="D38" s="82" t="s">
        <v>1776</v>
      </c>
      <c r="E38" s="82">
        <v>200</v>
      </c>
      <c r="F38" s="12">
        <v>5</v>
      </c>
      <c r="G38" s="12">
        <v>2</v>
      </c>
      <c r="H38" s="82">
        <f>E38*F38</f>
        <v>1000</v>
      </c>
      <c r="I38" s="12">
        <v>983</v>
      </c>
      <c r="J38" s="169">
        <f>(I38*69*1.732*0.9)/1000</f>
        <v>105.7287276</v>
      </c>
      <c r="K38" s="100" t="s">
        <v>1632</v>
      </c>
      <c r="L38" s="226" t="s">
        <v>1633</v>
      </c>
      <c r="N38" s="336" t="s">
        <v>1777</v>
      </c>
    </row>
    <row r="39" spans="1:16" ht="16.5">
      <c r="A39" s="174" t="s">
        <v>1778</v>
      </c>
      <c r="B39" s="73" t="s">
        <v>1353</v>
      </c>
      <c r="C39" s="502" t="s">
        <v>1779</v>
      </c>
      <c r="D39" s="82" t="s">
        <v>1780</v>
      </c>
      <c r="E39" s="82">
        <v>160</v>
      </c>
      <c r="F39" s="12">
        <v>5</v>
      </c>
      <c r="G39" s="12">
        <v>2</v>
      </c>
      <c r="H39" s="82">
        <f>E39*F39</f>
        <v>800</v>
      </c>
      <c r="I39" s="12">
        <v>879</v>
      </c>
      <c r="J39" s="169">
        <f>(H39*69*1.732*0.9)/1000</f>
        <v>86.045760000000001</v>
      </c>
      <c r="K39" s="85" t="s">
        <v>1781</v>
      </c>
      <c r="L39" s="140" t="s">
        <v>1782</v>
      </c>
      <c r="N39" s="69" t="s">
        <v>732</v>
      </c>
      <c r="P39" s="65"/>
    </row>
    <row r="40" spans="1:16" ht="16.5">
      <c r="A40" s="174" t="s">
        <v>1783</v>
      </c>
      <c r="B40" s="73" t="s">
        <v>1353</v>
      </c>
      <c r="C40" s="59" t="s">
        <v>1784</v>
      </c>
      <c r="D40" s="82" t="s">
        <v>1785</v>
      </c>
      <c r="E40" s="82">
        <v>200</v>
      </c>
      <c r="F40" s="12">
        <v>5</v>
      </c>
      <c r="G40" s="12">
        <v>1</v>
      </c>
      <c r="H40" s="82">
        <f>E40*F40</f>
        <v>1000</v>
      </c>
      <c r="I40" s="12">
        <v>879</v>
      </c>
      <c r="J40" s="169">
        <f>(I40*69*1.732*0.9)/1000</f>
        <v>94.542778799999994</v>
      </c>
      <c r="K40" s="66" t="s">
        <v>641</v>
      </c>
      <c r="L40" s="477" t="s">
        <v>1786</v>
      </c>
      <c r="N40" s="198" t="s">
        <v>1787</v>
      </c>
    </row>
    <row r="41" spans="1:16" ht="16.5">
      <c r="A41" s="101" t="s">
        <v>1788</v>
      </c>
      <c r="B41" s="73" t="s">
        <v>1353</v>
      </c>
      <c r="C41" s="502" t="s">
        <v>1789</v>
      </c>
      <c r="K41" s="66" t="s">
        <v>1135</v>
      </c>
      <c r="L41" s="436" t="s">
        <v>1790</v>
      </c>
    </row>
    <row r="42" spans="1:16" ht="16.5">
      <c r="A42" s="101" t="s">
        <v>1791</v>
      </c>
      <c r="B42" s="73" t="s">
        <v>1353</v>
      </c>
      <c r="C42" s="502" t="s">
        <v>1792</v>
      </c>
      <c r="K42" s="66" t="s">
        <v>1136</v>
      </c>
      <c r="L42" s="67" t="s">
        <v>1793</v>
      </c>
    </row>
    <row r="43" spans="1:16" ht="16.5">
      <c r="A43" s="101" t="s">
        <v>1794</v>
      </c>
      <c r="B43" s="73" t="s">
        <v>1353</v>
      </c>
      <c r="C43" s="502" t="s">
        <v>1795</v>
      </c>
      <c r="K43" s="66" t="s">
        <v>1137</v>
      </c>
      <c r="L43" s="436" t="s">
        <v>1796</v>
      </c>
    </row>
    <row r="44" spans="1:16" ht="16.5">
      <c r="A44" s="101" t="s">
        <v>1797</v>
      </c>
      <c r="B44" s="73" t="s">
        <v>1353</v>
      </c>
      <c r="C44" s="60" t="s">
        <v>1798</v>
      </c>
      <c r="K44" s="66" t="s">
        <v>588</v>
      </c>
      <c r="L44" s="436" t="s">
        <v>1799</v>
      </c>
    </row>
    <row r="45" spans="1:16" ht="16.5">
      <c r="A45" s="101" t="s">
        <v>1800</v>
      </c>
      <c r="B45" s="73" t="s">
        <v>1353</v>
      </c>
      <c r="C45" s="60" t="s">
        <v>1464</v>
      </c>
      <c r="K45" s="66" t="s">
        <v>589</v>
      </c>
      <c r="L45" s="436" t="s">
        <v>1801</v>
      </c>
    </row>
    <row r="46" spans="1:16" ht="16.5">
      <c r="A46" s="101" t="s">
        <v>1802</v>
      </c>
      <c r="B46" s="73" t="s">
        <v>1353</v>
      </c>
      <c r="C46" s="60" t="s">
        <v>165</v>
      </c>
      <c r="K46" s="66" t="s">
        <v>642</v>
      </c>
      <c r="L46" s="436" t="s">
        <v>1803</v>
      </c>
      <c r="M46" s="81"/>
      <c r="N46" s="12"/>
      <c r="P46" s="65"/>
    </row>
    <row r="47" spans="1:16" ht="16.5">
      <c r="A47" s="101" t="s">
        <v>1804</v>
      </c>
      <c r="B47" s="73" t="s">
        <v>1353</v>
      </c>
      <c r="C47" s="60" t="s">
        <v>165</v>
      </c>
      <c r="K47" s="66" t="s">
        <v>260</v>
      </c>
      <c r="L47" s="436" t="s">
        <v>1805</v>
      </c>
      <c r="M47" s="81"/>
      <c r="N47" s="125" t="s">
        <v>1806</v>
      </c>
    </row>
    <row r="48" spans="1:16" ht="16.5">
      <c r="A48" s="101" t="s">
        <v>1807</v>
      </c>
      <c r="B48" s="73" t="s">
        <v>1353</v>
      </c>
      <c r="C48" s="60" t="s">
        <v>1808</v>
      </c>
      <c r="K48" s="66" t="s">
        <v>1809</v>
      </c>
      <c r="L48" s="436" t="s">
        <v>1810</v>
      </c>
      <c r="M48" s="81"/>
      <c r="N48" s="125" t="s">
        <v>1637</v>
      </c>
    </row>
    <row r="49" spans="1:16" ht="16.5">
      <c r="A49" s="52" t="s">
        <v>1811</v>
      </c>
      <c r="B49" s="171" t="s">
        <v>177</v>
      </c>
      <c r="C49" s="59" t="s">
        <v>331</v>
      </c>
      <c r="D49" s="41" t="s">
        <v>1812</v>
      </c>
      <c r="E49" s="41">
        <v>80</v>
      </c>
      <c r="F49" s="41">
        <v>5</v>
      </c>
      <c r="G49" s="41">
        <v>1.5</v>
      </c>
      <c r="H49" s="41">
        <f>E49*F49</f>
        <v>400</v>
      </c>
      <c r="I49" s="41">
        <v>641</v>
      </c>
      <c r="J49" s="58">
        <f>(H49*69*1.732*0.9)/1000</f>
        <v>43.022880000000001</v>
      </c>
      <c r="K49" s="66" t="s">
        <v>1813</v>
      </c>
      <c r="L49" s="436" t="s">
        <v>1814</v>
      </c>
      <c r="M49" s="81"/>
      <c r="N49" s="44"/>
    </row>
    <row r="50" spans="1:16" ht="16.5">
      <c r="A50" s="52" t="s">
        <v>1815</v>
      </c>
      <c r="B50" s="171" t="s">
        <v>177</v>
      </c>
      <c r="C50" s="59" t="s">
        <v>1816</v>
      </c>
      <c r="D50" s="41" t="s">
        <v>1780</v>
      </c>
      <c r="E50" s="41">
        <v>160</v>
      </c>
      <c r="F50" s="41">
        <v>5</v>
      </c>
      <c r="G50" s="41">
        <v>1.5</v>
      </c>
      <c r="H50" s="41">
        <f>E50*F50</f>
        <v>800</v>
      </c>
      <c r="I50" s="41">
        <v>983</v>
      </c>
      <c r="J50" s="58">
        <f>(H50*69*1.732*0.9)/1000</f>
        <v>86.045760000000001</v>
      </c>
      <c r="K50" s="66" t="s">
        <v>643</v>
      </c>
      <c r="L50" s="67" t="s">
        <v>1817</v>
      </c>
      <c r="M50" s="81"/>
      <c r="N50" s="44"/>
    </row>
    <row r="51" spans="1:16" ht="16.5">
      <c r="A51" s="52" t="s">
        <v>1818</v>
      </c>
      <c r="B51" s="171" t="s">
        <v>177</v>
      </c>
      <c r="C51" s="59" t="s">
        <v>1819</v>
      </c>
      <c r="D51" s="41" t="s">
        <v>1780</v>
      </c>
      <c r="E51" s="41">
        <v>160</v>
      </c>
      <c r="F51" s="41">
        <v>5</v>
      </c>
      <c r="G51" s="41">
        <v>2</v>
      </c>
      <c r="H51" s="41">
        <f>E51*F51</f>
        <v>800</v>
      </c>
      <c r="I51" s="41">
        <v>879</v>
      </c>
      <c r="J51" s="58">
        <f>(H51*69*1.732*0.9)/1000</f>
        <v>86.045760000000001</v>
      </c>
      <c r="K51" s="66" t="s">
        <v>1820</v>
      </c>
      <c r="L51" s="436" t="s">
        <v>1821</v>
      </c>
      <c r="M51" s="81"/>
      <c r="N51" s="44"/>
    </row>
    <row r="52" spans="1:16" ht="16.5">
      <c r="A52" s="52" t="s">
        <v>1822</v>
      </c>
      <c r="B52" s="171" t="s">
        <v>177</v>
      </c>
      <c r="C52" s="166" t="s">
        <v>55</v>
      </c>
      <c r="D52" s="41"/>
      <c r="E52" s="41"/>
      <c r="F52" s="41"/>
      <c r="G52" s="41"/>
      <c r="H52" s="41"/>
      <c r="I52" s="41"/>
      <c r="J52" s="41"/>
      <c r="K52" s="66" t="s">
        <v>1823</v>
      </c>
      <c r="L52" s="480" t="s">
        <v>1824</v>
      </c>
      <c r="M52" s="81"/>
      <c r="N52" s="236">
        <v>9308</v>
      </c>
    </row>
    <row r="53" spans="1:16" ht="17.25" thickBot="1">
      <c r="A53" s="52" t="s">
        <v>1825</v>
      </c>
      <c r="B53" s="171" t="s">
        <v>177</v>
      </c>
      <c r="C53" s="172" t="s">
        <v>1826</v>
      </c>
      <c r="D53" s="41"/>
      <c r="E53" s="41"/>
      <c r="F53" s="41"/>
      <c r="G53" s="41"/>
      <c r="H53" s="41"/>
      <c r="I53" s="41"/>
      <c r="J53" s="41"/>
      <c r="K53" s="70" t="s">
        <v>1827</v>
      </c>
      <c r="L53" s="388" t="s">
        <v>1634</v>
      </c>
      <c r="M53" s="81"/>
      <c r="N53" s="296" t="s">
        <v>1828</v>
      </c>
    </row>
    <row r="54" spans="1:16" ht="17.25" thickBot="1">
      <c r="A54" s="52" t="s">
        <v>1829</v>
      </c>
      <c r="B54" s="171" t="s">
        <v>177</v>
      </c>
      <c r="C54" s="172" t="s">
        <v>1830</v>
      </c>
      <c r="D54" s="41"/>
      <c r="E54" s="41"/>
      <c r="F54" s="41"/>
      <c r="G54" s="41"/>
      <c r="H54" s="41"/>
      <c r="I54" s="41"/>
      <c r="J54" s="41"/>
      <c r="K54" s="32"/>
      <c r="M54" s="81"/>
      <c r="N54" s="291"/>
    </row>
    <row r="55" spans="1:16" ht="20.25" thickBot="1">
      <c r="A55" s="52" t="s">
        <v>1831</v>
      </c>
      <c r="B55" s="171" t="s">
        <v>177</v>
      </c>
      <c r="C55" s="172" t="s">
        <v>1832</v>
      </c>
      <c r="D55" s="41"/>
      <c r="E55" s="41"/>
      <c r="F55" s="41"/>
      <c r="G55" s="41"/>
      <c r="H55" s="41"/>
      <c r="I55" s="41"/>
      <c r="J55" s="41"/>
      <c r="K55" s="2085" t="s">
        <v>1833</v>
      </c>
      <c r="L55" s="2086"/>
      <c r="M55" s="32"/>
      <c r="N55" s="257" t="s">
        <v>1834</v>
      </c>
    </row>
    <row r="56" spans="1:16" ht="17.25" thickBot="1">
      <c r="A56" s="52" t="s">
        <v>1835</v>
      </c>
      <c r="B56" s="171" t="s">
        <v>177</v>
      </c>
      <c r="C56" s="166" t="s">
        <v>1836</v>
      </c>
      <c r="D56" s="41"/>
      <c r="E56" s="41"/>
      <c r="F56" s="41"/>
      <c r="G56" s="41"/>
      <c r="H56" s="41"/>
      <c r="I56" s="41"/>
      <c r="J56" s="41"/>
      <c r="K56" s="64" t="s">
        <v>1837</v>
      </c>
      <c r="L56" s="141" t="s">
        <v>1627</v>
      </c>
      <c r="M56" s="32"/>
      <c r="N56" s="320" t="s">
        <v>1838</v>
      </c>
    </row>
    <row r="57" spans="1:16" ht="16.5">
      <c r="A57" s="52" t="s">
        <v>1839</v>
      </c>
      <c r="B57" s="171" t="s">
        <v>177</v>
      </c>
      <c r="C57" s="166" t="s">
        <v>1464</v>
      </c>
      <c r="D57" s="41"/>
      <c r="E57" s="41"/>
      <c r="F57" s="41"/>
      <c r="G57" s="41"/>
      <c r="H57" s="41"/>
      <c r="I57" s="41"/>
      <c r="J57" s="41"/>
      <c r="K57" s="64" t="s">
        <v>1840</v>
      </c>
      <c r="L57" s="403" t="s">
        <v>1841</v>
      </c>
      <c r="M57" s="32"/>
      <c r="N57" s="320" t="s">
        <v>1842</v>
      </c>
    </row>
    <row r="58" spans="1:16" ht="16.5">
      <c r="A58" s="52" t="s">
        <v>1843</v>
      </c>
      <c r="B58" s="171" t="s">
        <v>177</v>
      </c>
      <c r="C58" s="166" t="s">
        <v>1761</v>
      </c>
      <c r="D58" s="41"/>
      <c r="E58" s="41"/>
      <c r="F58" s="41"/>
      <c r="G58" s="41"/>
      <c r="H58" s="41"/>
      <c r="I58" s="41"/>
      <c r="J58" s="41"/>
      <c r="K58" s="66" t="s">
        <v>166</v>
      </c>
      <c r="L58" s="142" t="s">
        <v>1636</v>
      </c>
    </row>
    <row r="59" spans="1:16" ht="16.5">
      <c r="A59" s="174" t="s">
        <v>1844</v>
      </c>
      <c r="B59" s="73" t="s">
        <v>119</v>
      </c>
      <c r="C59" s="175" t="s">
        <v>1845</v>
      </c>
      <c r="D59" s="82" t="s">
        <v>1846</v>
      </c>
      <c r="E59" s="82">
        <v>120</v>
      </c>
      <c r="F59" s="82">
        <v>5</v>
      </c>
      <c r="G59" s="82">
        <v>1.5</v>
      </c>
      <c r="H59" s="82">
        <f>E59*F59</f>
        <v>600</v>
      </c>
      <c r="I59" s="82">
        <v>879</v>
      </c>
      <c r="J59" s="169">
        <f>(H59*69*1.732*0.9)/1000</f>
        <v>64.534320000000008</v>
      </c>
      <c r="K59" s="66" t="s">
        <v>1847</v>
      </c>
      <c r="L59" s="142" t="s">
        <v>1848</v>
      </c>
      <c r="N59" s="324" t="s">
        <v>1849</v>
      </c>
      <c r="P59" s="65"/>
    </row>
    <row r="60" spans="1:16" ht="16.5">
      <c r="A60" s="174" t="s">
        <v>1850</v>
      </c>
      <c r="B60" s="73" t="s">
        <v>119</v>
      </c>
      <c r="C60" s="175" t="s">
        <v>1851</v>
      </c>
      <c r="D60" s="82" t="s">
        <v>1776</v>
      </c>
      <c r="E60" s="82">
        <v>200</v>
      </c>
      <c r="F60" s="82">
        <v>5</v>
      </c>
      <c r="G60" s="82">
        <v>0.5</v>
      </c>
      <c r="H60" s="82">
        <f>E60*F60</f>
        <v>1000</v>
      </c>
      <c r="I60" s="82">
        <v>983</v>
      </c>
      <c r="J60" s="169">
        <f>(I60*69*1.732*0.9)/1000</f>
        <v>105.7287276</v>
      </c>
      <c r="K60" s="66" t="s">
        <v>726</v>
      </c>
      <c r="L60" s="143" t="s">
        <v>1852</v>
      </c>
      <c r="N60" s="320" t="s">
        <v>1853</v>
      </c>
      <c r="P60" s="65"/>
    </row>
    <row r="61" spans="1:16" ht="16.5">
      <c r="A61" s="174" t="s">
        <v>1854</v>
      </c>
      <c r="B61" s="73" t="s">
        <v>119</v>
      </c>
      <c r="C61" s="175" t="s">
        <v>1855</v>
      </c>
      <c r="D61" s="82" t="s">
        <v>1856</v>
      </c>
      <c r="E61" s="82">
        <v>160</v>
      </c>
      <c r="F61" s="82">
        <v>4</v>
      </c>
      <c r="G61" s="82">
        <v>1</v>
      </c>
      <c r="H61" s="82">
        <f>E61*F61</f>
        <v>640</v>
      </c>
      <c r="I61" s="82">
        <v>879</v>
      </c>
      <c r="J61" s="169">
        <f>(H61*69*1.732*0.9)/1000</f>
        <v>68.836607999999998</v>
      </c>
      <c r="K61" s="66" t="s">
        <v>1857</v>
      </c>
      <c r="L61" s="142" t="s">
        <v>1858</v>
      </c>
      <c r="N61" s="320" t="s">
        <v>1859</v>
      </c>
      <c r="P61" s="65"/>
    </row>
    <row r="62" spans="1:16" ht="16.5">
      <c r="A62" s="174" t="s">
        <v>1860</v>
      </c>
      <c r="B62" s="73" t="s">
        <v>119</v>
      </c>
      <c r="C62" s="174" t="s">
        <v>55</v>
      </c>
      <c r="D62" s="82"/>
      <c r="E62" s="82"/>
      <c r="F62" s="82"/>
      <c r="G62" s="82"/>
      <c r="H62" s="82"/>
      <c r="I62" s="82"/>
      <c r="J62" s="82"/>
      <c r="K62" s="66" t="s">
        <v>1861</v>
      </c>
      <c r="L62" s="142" t="s">
        <v>1862</v>
      </c>
      <c r="N62" s="320" t="s">
        <v>1863</v>
      </c>
    </row>
    <row r="63" spans="1:16" ht="16.5">
      <c r="A63" s="101" t="s">
        <v>1864</v>
      </c>
      <c r="B63" s="73" t="s">
        <v>1865</v>
      </c>
      <c r="C63" s="502" t="s">
        <v>1866</v>
      </c>
      <c r="K63" s="66" t="s">
        <v>1867</v>
      </c>
      <c r="L63" s="142" t="s">
        <v>1868</v>
      </c>
      <c r="N63" s="320" t="s">
        <v>1869</v>
      </c>
      <c r="P63" s="65"/>
    </row>
    <row r="64" spans="1:16" ht="16.5">
      <c r="A64" s="101" t="s">
        <v>1870</v>
      </c>
      <c r="B64" s="73" t="s">
        <v>119</v>
      </c>
      <c r="C64" s="502" t="s">
        <v>1871</v>
      </c>
      <c r="K64" s="66" t="s">
        <v>1872</v>
      </c>
      <c r="L64" s="142" t="s">
        <v>1873</v>
      </c>
      <c r="N64" s="320" t="s">
        <v>1874</v>
      </c>
      <c r="P64" s="65"/>
    </row>
    <row r="65" spans="1:14" ht="16.5">
      <c r="A65" s="101" t="s">
        <v>1875</v>
      </c>
      <c r="B65" s="73" t="s">
        <v>119</v>
      </c>
      <c r="C65" s="502" t="s">
        <v>1795</v>
      </c>
      <c r="K65" s="66" t="s">
        <v>1876</v>
      </c>
      <c r="L65" s="142" t="s">
        <v>1877</v>
      </c>
      <c r="N65" s="320" t="s">
        <v>1878</v>
      </c>
    </row>
    <row r="66" spans="1:14" ht="16.5">
      <c r="A66" s="101" t="s">
        <v>1879</v>
      </c>
      <c r="B66" s="73" t="s">
        <v>119</v>
      </c>
      <c r="C66" s="502" t="s">
        <v>1880</v>
      </c>
      <c r="K66" s="66" t="s">
        <v>1881</v>
      </c>
      <c r="L66" s="142" t="s">
        <v>1882</v>
      </c>
      <c r="N66" s="324" t="s">
        <v>1883</v>
      </c>
    </row>
    <row r="67" spans="1:14" ht="17.25" thickBot="1">
      <c r="A67" s="101" t="s">
        <v>596</v>
      </c>
      <c r="B67" s="73" t="s">
        <v>119</v>
      </c>
      <c r="C67" s="60" t="s">
        <v>1798</v>
      </c>
      <c r="K67" s="70" t="s">
        <v>1884</v>
      </c>
      <c r="L67" s="191" t="s">
        <v>1885</v>
      </c>
      <c r="N67" s="324" t="s">
        <v>1886</v>
      </c>
    </row>
    <row r="68" spans="1:14" ht="17.25" thickBot="1">
      <c r="A68" s="101" t="s">
        <v>332</v>
      </c>
      <c r="B68" s="73" t="s">
        <v>119</v>
      </c>
      <c r="C68" s="60" t="s">
        <v>1464</v>
      </c>
      <c r="K68" s="77"/>
    </row>
    <row r="69" spans="1:14" ht="16.5">
      <c r="A69" s="101" t="s">
        <v>333</v>
      </c>
      <c r="B69" s="73" t="s">
        <v>119</v>
      </c>
      <c r="C69" s="60" t="s">
        <v>1464</v>
      </c>
      <c r="K69" s="64" t="s">
        <v>1887</v>
      </c>
      <c r="L69" s="78" t="s">
        <v>1888</v>
      </c>
      <c r="N69" s="320" t="s">
        <v>1889</v>
      </c>
    </row>
    <row r="70" spans="1:14" ht="16.5">
      <c r="A70" s="101" t="s">
        <v>1890</v>
      </c>
      <c r="B70" s="73" t="s">
        <v>119</v>
      </c>
      <c r="C70" s="60" t="s">
        <v>165</v>
      </c>
      <c r="K70" s="66" t="s">
        <v>644</v>
      </c>
      <c r="L70" s="79" t="s">
        <v>1891</v>
      </c>
    </row>
    <row r="71" spans="1:14" ht="16.5">
      <c r="A71" s="101" t="s">
        <v>1892</v>
      </c>
      <c r="B71" s="73" t="s">
        <v>119</v>
      </c>
      <c r="C71" s="60" t="s">
        <v>165</v>
      </c>
      <c r="K71" s="66" t="s">
        <v>75</v>
      </c>
      <c r="L71" s="79" t="s">
        <v>1635</v>
      </c>
      <c r="N71" s="46" t="s">
        <v>1893</v>
      </c>
    </row>
    <row r="72" spans="1:14" ht="16.5">
      <c r="A72" s="101" t="s">
        <v>1894</v>
      </c>
      <c r="B72" s="73" t="s">
        <v>119</v>
      </c>
      <c r="C72" s="124" t="s">
        <v>3042</v>
      </c>
      <c r="K72" s="66" t="s">
        <v>76</v>
      </c>
      <c r="L72" s="80" t="s">
        <v>1895</v>
      </c>
      <c r="N72" s="323" t="s">
        <v>1896</v>
      </c>
    </row>
    <row r="73" spans="1:14" ht="16.5">
      <c r="A73" s="101" t="s">
        <v>334</v>
      </c>
      <c r="B73" s="73" t="s">
        <v>119</v>
      </c>
      <c r="C73" s="60" t="s">
        <v>1761</v>
      </c>
      <c r="K73" s="66" t="s">
        <v>1897</v>
      </c>
      <c r="L73" s="80" t="s">
        <v>1898</v>
      </c>
    </row>
    <row r="74" spans="1:14" ht="16.5">
      <c r="A74" s="101" t="s">
        <v>335</v>
      </c>
      <c r="B74" s="73" t="s">
        <v>119</v>
      </c>
      <c r="C74" s="60" t="s">
        <v>1899</v>
      </c>
      <c r="K74" s="66" t="s">
        <v>77</v>
      </c>
      <c r="L74" s="95" t="s">
        <v>1900</v>
      </c>
      <c r="N74" s="320" t="s">
        <v>1901</v>
      </c>
    </row>
    <row r="75" spans="1:14" ht="16.5">
      <c r="A75" s="101" t="s">
        <v>1902</v>
      </c>
      <c r="B75" s="73" t="s">
        <v>119</v>
      </c>
      <c r="C75" s="60" t="s">
        <v>1903</v>
      </c>
      <c r="K75" s="66" t="s">
        <v>494</v>
      </c>
      <c r="L75" s="80" t="s">
        <v>1904</v>
      </c>
    </row>
    <row r="76" spans="1:14" ht="16.5">
      <c r="A76" s="52" t="s">
        <v>1905</v>
      </c>
      <c r="B76" s="171" t="s">
        <v>1288</v>
      </c>
      <c r="C76" s="59" t="s">
        <v>1529</v>
      </c>
      <c r="D76" s="41" t="s">
        <v>1846</v>
      </c>
      <c r="E76" s="41">
        <v>120</v>
      </c>
      <c r="F76" s="41">
        <v>5</v>
      </c>
      <c r="G76" s="41">
        <v>1.5</v>
      </c>
      <c r="H76" s="41">
        <f>E76*F76</f>
        <v>600</v>
      </c>
      <c r="I76" s="41">
        <v>879</v>
      </c>
      <c r="J76" s="58">
        <f>(H76*69*1.732*0.9)/1000</f>
        <v>64.534320000000008</v>
      </c>
      <c r="K76" s="66" t="s">
        <v>495</v>
      </c>
      <c r="L76" s="107" t="s">
        <v>1638</v>
      </c>
    </row>
    <row r="77" spans="1:14" ht="16.5">
      <c r="A77" s="52" t="s">
        <v>1906</v>
      </c>
      <c r="B77" s="171" t="s">
        <v>1288</v>
      </c>
      <c r="C77" s="59" t="s">
        <v>1907</v>
      </c>
      <c r="D77" s="41" t="s">
        <v>1846</v>
      </c>
      <c r="E77" s="41">
        <v>120</v>
      </c>
      <c r="F77" s="41">
        <v>5</v>
      </c>
      <c r="G77" s="41">
        <v>1.5</v>
      </c>
      <c r="H77" s="41">
        <f>E77*F77</f>
        <v>600</v>
      </c>
      <c r="I77" s="32" t="s">
        <v>1908</v>
      </c>
      <c r="J77" s="58">
        <f>(H77*69*1.732*0.9)/1000</f>
        <v>64.534320000000008</v>
      </c>
      <c r="K77" s="66" t="s">
        <v>496</v>
      </c>
      <c r="L77" s="79" t="s">
        <v>1639</v>
      </c>
    </row>
    <row r="78" spans="1:14" ht="16.5">
      <c r="A78" s="52" t="s">
        <v>1909</v>
      </c>
      <c r="B78" s="171" t="s">
        <v>1288</v>
      </c>
      <c r="C78" s="172" t="s">
        <v>1866</v>
      </c>
      <c r="D78" s="41"/>
      <c r="E78" s="41"/>
      <c r="F78" s="41"/>
      <c r="G78" s="41"/>
      <c r="H78" s="41"/>
      <c r="I78" s="41"/>
      <c r="J78" s="41"/>
      <c r="K78" s="66" t="s">
        <v>1640</v>
      </c>
      <c r="L78" s="79" t="s">
        <v>1641</v>
      </c>
    </row>
    <row r="79" spans="1:14" ht="16.5">
      <c r="A79" s="52" t="s">
        <v>1910</v>
      </c>
      <c r="B79" s="171" t="s">
        <v>1288</v>
      </c>
      <c r="C79" s="166" t="s">
        <v>1911</v>
      </c>
      <c r="D79" s="41"/>
      <c r="E79" s="41"/>
      <c r="F79" s="41"/>
      <c r="G79" s="41"/>
      <c r="H79" s="41"/>
      <c r="I79" s="41"/>
      <c r="J79" s="41"/>
      <c r="K79" s="66" t="s">
        <v>1912</v>
      </c>
      <c r="L79" s="79" t="s">
        <v>1913</v>
      </c>
    </row>
    <row r="80" spans="1:14" ht="17.25" thickBot="1">
      <c r="A80" s="174" t="s">
        <v>1143</v>
      </c>
      <c r="B80" s="73" t="s">
        <v>465</v>
      </c>
      <c r="C80" s="503" t="s">
        <v>1914</v>
      </c>
      <c r="D80" s="82" t="s">
        <v>1776</v>
      </c>
      <c r="E80" s="82">
        <v>200</v>
      </c>
      <c r="F80" s="12">
        <v>5</v>
      </c>
      <c r="G80" s="12">
        <v>2.5</v>
      </c>
      <c r="H80" s="82">
        <f>E80*F80</f>
        <v>1000</v>
      </c>
      <c r="I80" s="12">
        <v>641</v>
      </c>
      <c r="J80" s="169">
        <f>(I80*69*1.732*0.9)/1000</f>
        <v>68.9441652</v>
      </c>
      <c r="K80" s="70" t="s">
        <v>1915</v>
      </c>
      <c r="L80" s="233" t="s">
        <v>1916</v>
      </c>
    </row>
    <row r="81" spans="1:12" s="60" customFormat="1" ht="17.25" thickBot="1">
      <c r="A81" s="174" t="s">
        <v>1337</v>
      </c>
      <c r="B81" s="73" t="s">
        <v>465</v>
      </c>
      <c r="C81" s="503" t="s">
        <v>1917</v>
      </c>
      <c r="D81" s="12" t="s">
        <v>1918</v>
      </c>
      <c r="E81" s="12">
        <v>240</v>
      </c>
      <c r="F81" s="12">
        <v>4</v>
      </c>
      <c r="G81" s="12">
        <v>2</v>
      </c>
      <c r="H81" s="82">
        <f>E81*F81</f>
        <v>960</v>
      </c>
      <c r="I81" s="12">
        <v>1001</v>
      </c>
      <c r="J81" s="169">
        <f>(H81*69*1.732*0.9)/1000</f>
        <v>103.25491199999999</v>
      </c>
      <c r="K81" s="294"/>
      <c r="L81" s="478"/>
    </row>
    <row r="82" spans="1:12" s="60" customFormat="1" ht="16.5">
      <c r="A82" s="174" t="s">
        <v>1338</v>
      </c>
      <c r="B82" s="73" t="s">
        <v>465</v>
      </c>
      <c r="C82" s="503" t="s">
        <v>1919</v>
      </c>
      <c r="D82" s="12" t="s">
        <v>1773</v>
      </c>
      <c r="E82" s="12">
        <v>160</v>
      </c>
      <c r="F82" s="12">
        <v>5</v>
      </c>
      <c r="G82" s="12">
        <v>0.5</v>
      </c>
      <c r="H82" s="82">
        <f>E82*F82</f>
        <v>800</v>
      </c>
      <c r="I82" s="12">
        <v>896</v>
      </c>
      <c r="J82" s="169">
        <f>(H82*69*1.732*0.9)/1000</f>
        <v>86.045760000000001</v>
      </c>
      <c r="K82" s="64" t="s">
        <v>1920</v>
      </c>
      <c r="L82" s="78" t="s">
        <v>1921</v>
      </c>
    </row>
    <row r="83" spans="1:12" s="60" customFormat="1" ht="16.5">
      <c r="A83" s="174" t="s">
        <v>1339</v>
      </c>
      <c r="B83" s="73" t="s">
        <v>465</v>
      </c>
      <c r="C83" s="503" t="s">
        <v>1922</v>
      </c>
      <c r="D83" s="12" t="s">
        <v>1918</v>
      </c>
      <c r="E83" s="12">
        <v>240</v>
      </c>
      <c r="F83" s="12">
        <v>4</v>
      </c>
      <c r="G83" s="12">
        <v>0.5</v>
      </c>
      <c r="H83" s="82">
        <f>E83*F83</f>
        <v>960</v>
      </c>
      <c r="I83" s="12">
        <v>867</v>
      </c>
      <c r="J83" s="169">
        <f>(I83*69*1.732*0.9)/1000</f>
        <v>93.252092400000009</v>
      </c>
      <c r="K83" s="66" t="s">
        <v>361</v>
      </c>
      <c r="L83" s="80" t="s">
        <v>1923</v>
      </c>
    </row>
    <row r="84" spans="1:12" s="60" customFormat="1" ht="16.5">
      <c r="A84" s="101" t="s">
        <v>1340</v>
      </c>
      <c r="B84" s="73" t="s">
        <v>465</v>
      </c>
      <c r="C84" s="502" t="s">
        <v>1866</v>
      </c>
      <c r="D84" s="12"/>
      <c r="E84" s="12"/>
      <c r="F84" s="12"/>
      <c r="G84" s="12"/>
      <c r="H84" s="12"/>
      <c r="I84" s="12"/>
      <c r="J84" s="12"/>
      <c r="K84" s="66" t="s">
        <v>1924</v>
      </c>
      <c r="L84" s="80" t="s">
        <v>1925</v>
      </c>
    </row>
    <row r="85" spans="1:12" s="60" customFormat="1" ht="16.5">
      <c r="A85" s="101" t="s">
        <v>459</v>
      </c>
      <c r="B85" s="73" t="s">
        <v>465</v>
      </c>
      <c r="C85" s="502" t="s">
        <v>1871</v>
      </c>
      <c r="D85" s="12"/>
      <c r="E85" s="12"/>
      <c r="F85" s="12"/>
      <c r="G85" s="12"/>
      <c r="H85" s="12"/>
      <c r="I85" s="12"/>
      <c r="J85" s="12"/>
      <c r="K85" s="66" t="s">
        <v>856</v>
      </c>
      <c r="L85" s="80" t="s">
        <v>1926</v>
      </c>
    </row>
    <row r="86" spans="1:12" s="60" customFormat="1" ht="16.5">
      <c r="A86" s="101" t="s">
        <v>460</v>
      </c>
      <c r="B86" s="73" t="s">
        <v>465</v>
      </c>
      <c r="C86" s="502" t="s">
        <v>1795</v>
      </c>
      <c r="D86" s="12"/>
      <c r="E86" s="12"/>
      <c r="F86" s="12"/>
      <c r="G86" s="12"/>
      <c r="H86" s="12"/>
      <c r="I86" s="12"/>
      <c r="J86" s="12"/>
      <c r="K86" s="66" t="s">
        <v>1927</v>
      </c>
      <c r="L86" s="80" t="s">
        <v>1928</v>
      </c>
    </row>
    <row r="87" spans="1:12" s="60" customFormat="1" ht="16.5">
      <c r="A87" s="101" t="s">
        <v>461</v>
      </c>
      <c r="B87" s="73" t="s">
        <v>465</v>
      </c>
      <c r="C87" s="60" t="s">
        <v>1798</v>
      </c>
      <c r="D87" s="12"/>
      <c r="E87" s="12"/>
      <c r="F87" s="12"/>
      <c r="G87" s="12"/>
      <c r="H87" s="12"/>
      <c r="I87" s="12"/>
      <c r="J87" s="12"/>
      <c r="K87" s="66" t="s">
        <v>857</v>
      </c>
      <c r="L87" s="460" t="s">
        <v>1929</v>
      </c>
    </row>
    <row r="88" spans="1:12" s="60" customFormat="1" ht="16.5">
      <c r="A88" s="101" t="s">
        <v>462</v>
      </c>
      <c r="B88" s="73" t="s">
        <v>465</v>
      </c>
      <c r="C88" s="60" t="s">
        <v>1464</v>
      </c>
      <c r="D88" s="12"/>
      <c r="E88" s="12"/>
      <c r="F88" s="12"/>
      <c r="G88" s="12"/>
      <c r="H88" s="12"/>
      <c r="I88" s="12"/>
      <c r="J88" s="12"/>
      <c r="K88" s="66" t="s">
        <v>1930</v>
      </c>
      <c r="L88" s="460" t="s">
        <v>1931</v>
      </c>
    </row>
    <row r="89" spans="1:12" s="60" customFormat="1" ht="16.5">
      <c r="A89" s="101" t="s">
        <v>463</v>
      </c>
      <c r="B89" s="73" t="s">
        <v>465</v>
      </c>
      <c r="C89" s="60" t="s">
        <v>1464</v>
      </c>
      <c r="D89" s="12"/>
      <c r="E89" s="12"/>
      <c r="F89" s="12"/>
      <c r="G89" s="12"/>
      <c r="H89" s="12"/>
      <c r="I89" s="12"/>
      <c r="J89" s="12"/>
      <c r="K89" s="66" t="s">
        <v>1932</v>
      </c>
      <c r="L89" s="460" t="s">
        <v>1933</v>
      </c>
    </row>
    <row r="90" spans="1:12" s="60" customFormat="1" ht="16.5">
      <c r="A90" s="101" t="s">
        <v>2</v>
      </c>
      <c r="B90" s="73" t="s">
        <v>465</v>
      </c>
      <c r="C90" s="60" t="s">
        <v>165</v>
      </c>
      <c r="D90" s="12"/>
      <c r="E90" s="12"/>
      <c r="F90" s="12"/>
      <c r="G90" s="12"/>
      <c r="H90" s="12"/>
      <c r="I90" s="12"/>
      <c r="J90" s="12"/>
      <c r="K90" s="66" t="s">
        <v>691</v>
      </c>
      <c r="L90" s="461" t="s">
        <v>1934</v>
      </c>
    </row>
    <row r="91" spans="1:12" s="60" customFormat="1" ht="16.5">
      <c r="A91" s="101" t="s">
        <v>3</v>
      </c>
      <c r="B91" s="73" t="s">
        <v>465</v>
      </c>
      <c r="C91" s="60" t="s">
        <v>1761</v>
      </c>
      <c r="D91" s="12"/>
      <c r="E91" s="12"/>
      <c r="F91" s="12"/>
      <c r="G91" s="12"/>
      <c r="H91" s="12"/>
      <c r="I91" s="12"/>
      <c r="J91" s="12"/>
      <c r="K91" s="66" t="s">
        <v>692</v>
      </c>
      <c r="L91" s="460" t="s">
        <v>1935</v>
      </c>
    </row>
    <row r="92" spans="1:12" s="60" customFormat="1" ht="16.5">
      <c r="A92" s="101" t="s">
        <v>1142</v>
      </c>
      <c r="B92" s="73" t="s">
        <v>465</v>
      </c>
      <c r="C92" s="60" t="s">
        <v>1899</v>
      </c>
      <c r="D92" s="12"/>
      <c r="E92" s="12"/>
      <c r="F92" s="12"/>
      <c r="G92" s="12"/>
      <c r="H92" s="12"/>
      <c r="I92" s="12"/>
      <c r="J92" s="12"/>
      <c r="K92" s="462" t="s">
        <v>1936</v>
      </c>
      <c r="L92" s="460" t="s">
        <v>1642</v>
      </c>
    </row>
    <row r="93" spans="1:12" s="60" customFormat="1" ht="16.5">
      <c r="A93" s="52" t="s">
        <v>1595</v>
      </c>
      <c r="B93" s="171" t="s">
        <v>1263</v>
      </c>
      <c r="C93" s="59" t="s">
        <v>1937</v>
      </c>
      <c r="D93" s="41" t="s">
        <v>1918</v>
      </c>
      <c r="E93" s="41">
        <v>240</v>
      </c>
      <c r="F93" s="41">
        <v>5</v>
      </c>
      <c r="G93" s="41">
        <v>3</v>
      </c>
      <c r="H93" s="41">
        <f>E93*F93</f>
        <v>1200</v>
      </c>
      <c r="I93" s="41">
        <v>1001</v>
      </c>
      <c r="J93" s="58">
        <f>(I93*69*1.732*0.9)/1000</f>
        <v>107.66475720000001</v>
      </c>
      <c r="K93" s="462" t="s">
        <v>1643</v>
      </c>
      <c r="L93" s="460" t="s">
        <v>1644</v>
      </c>
    </row>
    <row r="94" spans="1:12" s="60" customFormat="1" ht="16.5">
      <c r="A94" s="52" t="s">
        <v>1144</v>
      </c>
      <c r="B94" s="171" t="s">
        <v>1263</v>
      </c>
      <c r="C94" s="59" t="s">
        <v>1938</v>
      </c>
      <c r="D94" s="41" t="s">
        <v>1918</v>
      </c>
      <c r="E94" s="41">
        <v>240</v>
      </c>
      <c r="F94" s="41">
        <v>5</v>
      </c>
      <c r="G94" s="41">
        <v>0.5</v>
      </c>
      <c r="H94" s="41">
        <f>E94*F94</f>
        <v>1200</v>
      </c>
      <c r="I94" s="41">
        <v>960</v>
      </c>
      <c r="J94" s="58">
        <f>(I94*69*1.732*0.9)/1000</f>
        <v>103.25491199999999</v>
      </c>
      <c r="K94" s="462" t="s">
        <v>1939</v>
      </c>
      <c r="L94" s="460" t="s">
        <v>1940</v>
      </c>
    </row>
    <row r="95" spans="1:12" s="60" customFormat="1" ht="16.5">
      <c r="A95" s="52" t="s">
        <v>1145</v>
      </c>
      <c r="B95" s="171" t="s">
        <v>1263</v>
      </c>
      <c r="C95" s="172" t="s">
        <v>1866</v>
      </c>
      <c r="D95" s="41"/>
      <c r="E95" s="41"/>
      <c r="F95" s="41"/>
      <c r="G95" s="41"/>
      <c r="H95" s="41"/>
      <c r="I95" s="41"/>
      <c r="J95" s="41"/>
      <c r="K95" s="462" t="s">
        <v>1941</v>
      </c>
      <c r="L95" s="460" t="s">
        <v>1942</v>
      </c>
    </row>
    <row r="96" spans="1:12" s="60" customFormat="1" ht="17.25" thickBot="1">
      <c r="A96" s="52" t="s">
        <v>454</v>
      </c>
      <c r="B96" s="171" t="s">
        <v>1943</v>
      </c>
      <c r="C96" s="172" t="s">
        <v>1871</v>
      </c>
      <c r="D96" s="41"/>
      <c r="E96" s="41"/>
      <c r="F96" s="41"/>
      <c r="G96" s="41"/>
      <c r="H96" s="41"/>
      <c r="I96" s="41"/>
      <c r="J96" s="41"/>
      <c r="K96" s="463" t="s">
        <v>1944</v>
      </c>
      <c r="L96" s="233" t="s">
        <v>1945</v>
      </c>
    </row>
    <row r="97" spans="1:14" ht="17.25" thickBot="1">
      <c r="A97" s="52" t="s">
        <v>455</v>
      </c>
      <c r="B97" s="171" t="s">
        <v>1263</v>
      </c>
      <c r="C97" s="172" t="s">
        <v>1795</v>
      </c>
      <c r="D97" s="41"/>
      <c r="E97" s="41"/>
      <c r="F97" s="41"/>
      <c r="G97" s="41"/>
      <c r="H97" s="41"/>
      <c r="I97" s="41"/>
      <c r="J97" s="41"/>
      <c r="K97" s="44"/>
      <c r="L97" s="478"/>
    </row>
    <row r="98" spans="1:14" ht="16.5">
      <c r="A98" s="52" t="s">
        <v>821</v>
      </c>
      <c r="B98" s="171" t="s">
        <v>1263</v>
      </c>
      <c r="C98" s="166" t="s">
        <v>1798</v>
      </c>
      <c r="D98" s="41"/>
      <c r="E98" s="41"/>
      <c r="F98" s="41"/>
      <c r="G98" s="41"/>
      <c r="H98" s="41"/>
      <c r="I98" s="41"/>
      <c r="J98" s="41"/>
      <c r="K98" s="100" t="s">
        <v>1946</v>
      </c>
      <c r="L98" s="464" t="s">
        <v>1947</v>
      </c>
    </row>
    <row r="99" spans="1:14" ht="16.5">
      <c r="A99" s="52" t="s">
        <v>822</v>
      </c>
      <c r="B99" s="171" t="s">
        <v>1263</v>
      </c>
      <c r="C99" s="166" t="s">
        <v>1464</v>
      </c>
      <c r="D99" s="41"/>
      <c r="E99" s="41"/>
      <c r="F99" s="41"/>
      <c r="G99" s="41"/>
      <c r="H99" s="41"/>
      <c r="I99" s="41"/>
      <c r="J99" s="41"/>
      <c r="K99" s="465" t="s">
        <v>1948</v>
      </c>
      <c r="L99" s="466" t="s">
        <v>1949</v>
      </c>
    </row>
    <row r="100" spans="1:14" ht="16.5">
      <c r="A100" s="52" t="s">
        <v>823</v>
      </c>
      <c r="B100" s="171" t="s">
        <v>1263</v>
      </c>
      <c r="C100" s="166" t="s">
        <v>1464</v>
      </c>
      <c r="D100" s="41"/>
      <c r="E100" s="41"/>
      <c r="F100" s="41"/>
      <c r="G100" s="41"/>
      <c r="H100" s="41"/>
      <c r="I100" s="41"/>
      <c r="J100" s="41"/>
      <c r="K100" s="465" t="s">
        <v>1950</v>
      </c>
      <c r="L100" s="466" t="s">
        <v>1951</v>
      </c>
    </row>
    <row r="101" spans="1:14" ht="16.5">
      <c r="A101" s="52" t="s">
        <v>722</v>
      </c>
      <c r="B101" s="171" t="s">
        <v>1263</v>
      </c>
      <c r="C101" s="166" t="s">
        <v>165</v>
      </c>
      <c r="D101" s="41"/>
      <c r="E101" s="41"/>
      <c r="F101" s="41"/>
      <c r="G101" s="41"/>
      <c r="H101" s="41"/>
      <c r="I101" s="41"/>
      <c r="J101" s="41"/>
      <c r="K101" s="465" t="s">
        <v>351</v>
      </c>
      <c r="L101" s="466" t="s">
        <v>1952</v>
      </c>
    </row>
    <row r="102" spans="1:14" ht="16.5">
      <c r="A102" s="52" t="s">
        <v>723</v>
      </c>
      <c r="B102" s="171" t="s">
        <v>1263</v>
      </c>
      <c r="C102" s="166" t="s">
        <v>1761</v>
      </c>
      <c r="D102" s="41"/>
      <c r="E102" s="41"/>
      <c r="F102" s="41"/>
      <c r="G102" s="41"/>
      <c r="H102" s="41"/>
      <c r="I102" s="41"/>
      <c r="J102" s="41"/>
      <c r="K102" s="465" t="s">
        <v>1953</v>
      </c>
      <c r="L102" s="467" t="s">
        <v>1954</v>
      </c>
    </row>
    <row r="103" spans="1:14" ht="16.5">
      <c r="A103" s="52" t="s">
        <v>1594</v>
      </c>
      <c r="B103" s="171" t="s">
        <v>1263</v>
      </c>
      <c r="C103" s="166" t="s">
        <v>1899</v>
      </c>
      <c r="D103" s="41"/>
      <c r="E103" s="41"/>
      <c r="F103" s="41"/>
      <c r="G103" s="41"/>
      <c r="H103" s="41"/>
      <c r="I103" s="41"/>
      <c r="J103" s="41"/>
      <c r="K103" s="465" t="s">
        <v>85</v>
      </c>
      <c r="L103" s="479" t="s">
        <v>1955</v>
      </c>
    </row>
    <row r="104" spans="1:14" ht="16.5">
      <c r="A104" s="174" t="s">
        <v>1956</v>
      </c>
      <c r="B104" s="73" t="s">
        <v>1349</v>
      </c>
      <c r="C104" s="503" t="s">
        <v>1957</v>
      </c>
      <c r="D104" s="41"/>
      <c r="E104" s="41"/>
      <c r="F104" s="41"/>
      <c r="G104" s="41"/>
      <c r="H104" s="41"/>
      <c r="I104" s="41"/>
      <c r="J104" s="41"/>
      <c r="K104" s="465" t="s">
        <v>1281</v>
      </c>
      <c r="L104" s="479" t="s">
        <v>1958</v>
      </c>
      <c r="N104" s="49" t="s">
        <v>600</v>
      </c>
    </row>
    <row r="105" spans="1:14" ht="16.5">
      <c r="A105" s="174" t="s">
        <v>1537</v>
      </c>
      <c r="B105" s="73" t="s">
        <v>1349</v>
      </c>
      <c r="C105" s="503" t="s">
        <v>1959</v>
      </c>
      <c r="D105" s="12" t="s">
        <v>1776</v>
      </c>
      <c r="E105" s="12">
        <v>200</v>
      </c>
      <c r="F105" s="12">
        <v>5</v>
      </c>
      <c r="G105" s="12">
        <v>1</v>
      </c>
      <c r="H105" s="82">
        <f>E105*F105</f>
        <v>1000</v>
      </c>
      <c r="I105" s="12">
        <v>879</v>
      </c>
      <c r="J105" s="169">
        <f>(I105*69*1.732*0.9)/1000</f>
        <v>94.542778799999994</v>
      </c>
      <c r="K105" s="465" t="s">
        <v>312</v>
      </c>
      <c r="L105" s="468" t="s">
        <v>1960</v>
      </c>
    </row>
    <row r="106" spans="1:14" ht="16.5">
      <c r="A106" s="174" t="s">
        <v>1208</v>
      </c>
      <c r="B106" s="73" t="s">
        <v>1349</v>
      </c>
      <c r="C106" s="503" t="s">
        <v>1961</v>
      </c>
      <c r="D106" s="12" t="s">
        <v>1773</v>
      </c>
      <c r="E106" s="12">
        <v>160</v>
      </c>
      <c r="F106" s="12">
        <v>5</v>
      </c>
      <c r="G106" s="12">
        <v>0.5</v>
      </c>
      <c r="H106" s="82">
        <f>E106*F106</f>
        <v>800</v>
      </c>
      <c r="I106" s="12">
        <v>983</v>
      </c>
      <c r="J106" s="169">
        <f>(H106*69*1.732*0.9)/1000</f>
        <v>86.045760000000001</v>
      </c>
      <c r="K106" s="465" t="s">
        <v>1176</v>
      </c>
      <c r="L106" s="469" t="s">
        <v>1962</v>
      </c>
    </row>
    <row r="107" spans="1:14" ht="17.25" thickBot="1">
      <c r="A107" s="174" t="s">
        <v>1596</v>
      </c>
      <c r="B107" s="73" t="s">
        <v>1349</v>
      </c>
      <c r="C107" s="503" t="s">
        <v>1963</v>
      </c>
      <c r="D107" s="12" t="s">
        <v>1773</v>
      </c>
      <c r="E107" s="12">
        <v>160</v>
      </c>
      <c r="F107" s="12">
        <v>5</v>
      </c>
      <c r="G107" s="12">
        <v>1.5</v>
      </c>
      <c r="H107" s="82">
        <f>E107*F107</f>
        <v>800</v>
      </c>
      <c r="I107" s="12">
        <v>879</v>
      </c>
      <c r="J107" s="169">
        <f>(H107*69*1.732*0.9)/1000</f>
        <v>86.045760000000001</v>
      </c>
      <c r="K107" s="470" t="s">
        <v>1964</v>
      </c>
      <c r="L107" s="471" t="s">
        <v>1965</v>
      </c>
    </row>
    <row r="108" spans="1:14" ht="16.5">
      <c r="A108" s="101" t="s">
        <v>1597</v>
      </c>
      <c r="B108" s="73" t="s">
        <v>1349</v>
      </c>
      <c r="C108" s="502" t="s">
        <v>1866</v>
      </c>
      <c r="K108" s="12" t="s">
        <v>1966</v>
      </c>
      <c r="L108" s="236" t="s">
        <v>1967</v>
      </c>
    </row>
    <row r="109" spans="1:14" ht="16.5">
      <c r="A109" s="101" t="s">
        <v>1598</v>
      </c>
      <c r="B109" s="73" t="s">
        <v>1349</v>
      </c>
      <c r="C109" s="502" t="s">
        <v>1871</v>
      </c>
      <c r="K109" s="12" t="s">
        <v>1177</v>
      </c>
      <c r="L109" s="478" t="s">
        <v>1968</v>
      </c>
    </row>
    <row r="110" spans="1:14" ht="16.5">
      <c r="A110" s="101" t="s">
        <v>1599</v>
      </c>
      <c r="B110" s="73" t="s">
        <v>1349</v>
      </c>
      <c r="C110" s="502" t="s">
        <v>1795</v>
      </c>
      <c r="K110" s="44" t="s">
        <v>1969</v>
      </c>
      <c r="L110" s="395" t="s">
        <v>1970</v>
      </c>
    </row>
    <row r="111" spans="1:14" ht="16.5">
      <c r="A111" s="101" t="s">
        <v>1600</v>
      </c>
      <c r="B111" s="73" t="s">
        <v>1349</v>
      </c>
      <c r="C111" s="124" t="s">
        <v>1798</v>
      </c>
      <c r="K111" s="12" t="s">
        <v>1971</v>
      </c>
      <c r="L111" s="396" t="s">
        <v>1972</v>
      </c>
    </row>
    <row r="112" spans="1:14" ht="16.5">
      <c r="A112" s="101" t="s">
        <v>1973</v>
      </c>
      <c r="B112" s="73" t="s">
        <v>1349</v>
      </c>
      <c r="C112" s="124" t="s">
        <v>1464</v>
      </c>
      <c r="K112" s="12" t="s">
        <v>1974</v>
      </c>
      <c r="L112" s="405" t="s">
        <v>1975</v>
      </c>
    </row>
    <row r="113" spans="1:12" s="60" customFormat="1" ht="16.5">
      <c r="A113" s="101" t="s">
        <v>1976</v>
      </c>
      <c r="B113" s="73" t="s">
        <v>1349</v>
      </c>
      <c r="C113" s="124" t="s">
        <v>1464</v>
      </c>
      <c r="D113" s="101"/>
      <c r="E113" s="12"/>
      <c r="F113" s="12"/>
      <c r="G113" s="12"/>
      <c r="H113" s="12"/>
      <c r="I113" s="12"/>
      <c r="J113" s="12"/>
      <c r="K113" s="12" t="s">
        <v>1977</v>
      </c>
      <c r="L113" s="481" t="s">
        <v>1978</v>
      </c>
    </row>
    <row r="114" spans="1:12" s="60" customFormat="1" ht="16.5">
      <c r="A114" s="101" t="s">
        <v>71</v>
      </c>
      <c r="B114" s="73" t="s">
        <v>1349</v>
      </c>
      <c r="C114" s="124" t="s">
        <v>165</v>
      </c>
      <c r="D114" s="12"/>
      <c r="E114" s="12"/>
      <c r="F114" s="12"/>
      <c r="G114" s="12"/>
      <c r="H114" s="12"/>
      <c r="I114" s="12"/>
      <c r="J114" s="12"/>
      <c r="K114" s="12" t="s">
        <v>3008</v>
      </c>
      <c r="L114" s="21" t="s">
        <v>1979</v>
      </c>
    </row>
    <row r="115" spans="1:12" s="60" customFormat="1" ht="16.5">
      <c r="A115" s="101" t="s">
        <v>72</v>
      </c>
      <c r="B115" s="73" t="s">
        <v>1349</v>
      </c>
      <c r="C115" s="60" t="s">
        <v>1761</v>
      </c>
      <c r="D115" s="12"/>
      <c r="E115" s="12"/>
      <c r="F115" s="12"/>
      <c r="G115" s="12"/>
      <c r="H115" s="12"/>
      <c r="I115" s="12"/>
      <c r="J115" s="12"/>
      <c r="K115" s="12"/>
      <c r="L115" s="406" t="s">
        <v>1980</v>
      </c>
    </row>
    <row r="116" spans="1:12" s="60" customFormat="1" ht="16.5">
      <c r="A116" s="101" t="s">
        <v>486</v>
      </c>
      <c r="B116" s="73" t="s">
        <v>1349</v>
      </c>
      <c r="C116" s="60" t="s">
        <v>1899</v>
      </c>
      <c r="D116" s="12"/>
      <c r="E116" s="12"/>
      <c r="F116" s="12"/>
      <c r="G116" s="12"/>
      <c r="H116" s="12"/>
      <c r="I116" s="12"/>
      <c r="J116" s="12"/>
      <c r="K116" s="12"/>
      <c r="L116" s="46" t="s">
        <v>1981</v>
      </c>
    </row>
    <row r="117" spans="1:12" s="60" customFormat="1" ht="16.5">
      <c r="A117" s="52" t="s">
        <v>1982</v>
      </c>
      <c r="B117" s="171" t="s">
        <v>187</v>
      </c>
      <c r="C117" s="265" t="s">
        <v>1983</v>
      </c>
      <c r="D117" s="12"/>
      <c r="E117" s="12"/>
      <c r="F117" s="12"/>
      <c r="G117" s="12"/>
      <c r="H117" s="12"/>
      <c r="I117" s="12"/>
      <c r="J117" s="12"/>
      <c r="K117" s="12"/>
      <c r="L117" s="336" t="s">
        <v>1777</v>
      </c>
    </row>
    <row r="118" spans="1:12" s="60" customFormat="1" ht="16.5">
      <c r="A118" s="52" t="s">
        <v>1984</v>
      </c>
      <c r="B118" s="171" t="s">
        <v>187</v>
      </c>
      <c r="C118" s="265" t="s">
        <v>1985</v>
      </c>
      <c r="D118" s="12"/>
      <c r="E118" s="12"/>
      <c r="F118" s="12"/>
      <c r="G118" s="12"/>
      <c r="H118" s="12"/>
      <c r="I118" s="12"/>
      <c r="J118" s="12"/>
      <c r="K118" s="12"/>
      <c r="L118" s="49" t="s">
        <v>600</v>
      </c>
    </row>
    <row r="119" spans="1:12" s="60" customFormat="1" ht="16.5">
      <c r="A119" s="52" t="s">
        <v>1021</v>
      </c>
      <c r="B119" s="171" t="s">
        <v>187</v>
      </c>
      <c r="C119" s="59" t="s">
        <v>1986</v>
      </c>
      <c r="D119" s="41" t="s">
        <v>1776</v>
      </c>
      <c r="E119" s="41">
        <v>200</v>
      </c>
      <c r="F119" s="41">
        <v>4</v>
      </c>
      <c r="G119" s="41">
        <v>0.5</v>
      </c>
      <c r="H119" s="41">
        <f>E119*F119</f>
        <v>800</v>
      </c>
      <c r="I119" s="41">
        <v>879</v>
      </c>
      <c r="J119" s="58">
        <f>(H119*69*1.732*0.9)/1000</f>
        <v>86.045760000000001</v>
      </c>
      <c r="K119" s="12"/>
      <c r="L119" s="498" t="s">
        <v>1987</v>
      </c>
    </row>
    <row r="120" spans="1:12" s="60" customFormat="1" ht="16.5">
      <c r="A120" s="52" t="s">
        <v>1022</v>
      </c>
      <c r="B120" s="171" t="s">
        <v>187</v>
      </c>
      <c r="C120" s="59" t="s">
        <v>1988</v>
      </c>
      <c r="D120" s="41" t="s">
        <v>1773</v>
      </c>
      <c r="E120" s="41">
        <v>160</v>
      </c>
      <c r="F120" s="41">
        <v>5</v>
      </c>
      <c r="G120" s="41">
        <v>3</v>
      </c>
      <c r="H120" s="41">
        <f>E120*F120</f>
        <v>800</v>
      </c>
      <c r="I120" s="41">
        <v>879</v>
      </c>
      <c r="J120" s="58">
        <f>(H120*69*1.732*0.9)/1000</f>
        <v>86.045760000000001</v>
      </c>
      <c r="K120" s="12"/>
      <c r="L120" s="42" t="s">
        <v>1989</v>
      </c>
    </row>
    <row r="121" spans="1:12" s="60" customFormat="1" ht="16.5">
      <c r="A121" s="52" t="s">
        <v>1209</v>
      </c>
      <c r="B121" s="171" t="s">
        <v>187</v>
      </c>
      <c r="C121" s="172" t="s">
        <v>1866</v>
      </c>
      <c r="D121" s="41"/>
      <c r="E121" s="41"/>
      <c r="F121" s="41"/>
      <c r="G121" s="41"/>
      <c r="H121" s="41"/>
      <c r="I121" s="41"/>
      <c r="J121" s="41"/>
      <c r="K121" s="12"/>
      <c r="L121" s="42" t="s">
        <v>1990</v>
      </c>
    </row>
    <row r="122" spans="1:12" s="60" customFormat="1" ht="16.5">
      <c r="A122" s="52" t="s">
        <v>1210</v>
      </c>
      <c r="B122" s="171" t="s">
        <v>187</v>
      </c>
      <c r="C122" s="172" t="s">
        <v>1871</v>
      </c>
      <c r="D122" s="41"/>
      <c r="E122" s="41"/>
      <c r="F122" s="41"/>
      <c r="G122" s="41"/>
      <c r="H122" s="41"/>
      <c r="I122" s="41"/>
      <c r="J122" s="41"/>
      <c r="K122" s="12"/>
      <c r="L122" s="395" t="s">
        <v>1626</v>
      </c>
    </row>
    <row r="123" spans="1:12" s="60" customFormat="1" ht="16.5">
      <c r="A123" s="52" t="s">
        <v>1014</v>
      </c>
      <c r="B123" s="171" t="s">
        <v>187</v>
      </c>
      <c r="C123" s="172" t="s">
        <v>1795</v>
      </c>
      <c r="D123" s="41"/>
      <c r="E123" s="41"/>
      <c r="F123" s="41"/>
      <c r="G123" s="41"/>
      <c r="H123" s="41"/>
      <c r="I123" s="41"/>
      <c r="J123" s="41"/>
      <c r="K123" s="12"/>
      <c r="L123" s="374" t="s">
        <v>1991</v>
      </c>
    </row>
    <row r="124" spans="1:12" s="60" customFormat="1" ht="16.5">
      <c r="A124" s="52" t="s">
        <v>1015</v>
      </c>
      <c r="B124" s="171" t="s">
        <v>187</v>
      </c>
      <c r="C124" s="166" t="s">
        <v>1798</v>
      </c>
      <c r="D124" s="41"/>
      <c r="E124" s="41"/>
      <c r="F124" s="41"/>
      <c r="G124" s="41"/>
      <c r="H124" s="41"/>
      <c r="I124" s="41"/>
      <c r="J124" s="41"/>
      <c r="K124" s="12"/>
      <c r="L124" s="224" t="s">
        <v>1900</v>
      </c>
    </row>
    <row r="125" spans="1:12" s="60" customFormat="1" ht="16.5">
      <c r="A125" s="52" t="s">
        <v>1016</v>
      </c>
      <c r="B125" s="171" t="s">
        <v>187</v>
      </c>
      <c r="C125" s="166" t="s">
        <v>1464</v>
      </c>
      <c r="D125" s="41"/>
      <c r="E125" s="41"/>
      <c r="F125" s="41"/>
      <c r="G125" s="41"/>
      <c r="H125" s="41"/>
      <c r="I125" s="41"/>
      <c r="J125" s="41"/>
      <c r="K125" s="12"/>
      <c r="L125" s="167"/>
    </row>
    <row r="126" spans="1:12" s="60" customFormat="1" ht="16.5">
      <c r="A126" s="52" t="s">
        <v>1017</v>
      </c>
      <c r="B126" s="171" t="s">
        <v>187</v>
      </c>
      <c r="C126" s="166" t="s">
        <v>1464</v>
      </c>
      <c r="D126" s="41"/>
      <c r="E126" s="41"/>
      <c r="F126" s="41"/>
      <c r="G126" s="41"/>
      <c r="H126" s="41"/>
      <c r="I126" s="41"/>
      <c r="J126" s="41"/>
      <c r="K126" s="12"/>
      <c r="L126" s="437" t="s">
        <v>1992</v>
      </c>
    </row>
    <row r="127" spans="1:12" s="60" customFormat="1" ht="16.5">
      <c r="A127" s="52" t="s">
        <v>1018</v>
      </c>
      <c r="B127" s="171" t="s">
        <v>187</v>
      </c>
      <c r="C127" s="166" t="s">
        <v>165</v>
      </c>
      <c r="D127" s="41"/>
      <c r="E127" s="41"/>
      <c r="F127" s="41"/>
      <c r="G127" s="41"/>
      <c r="H127" s="41"/>
      <c r="I127" s="41"/>
      <c r="J127" s="41"/>
      <c r="K127" s="12"/>
      <c r="L127" s="198" t="s">
        <v>1645</v>
      </c>
    </row>
    <row r="128" spans="1:12" s="60" customFormat="1" ht="16.5">
      <c r="A128" s="52" t="s">
        <v>1019</v>
      </c>
      <c r="B128" s="171" t="s">
        <v>187</v>
      </c>
      <c r="C128" s="166" t="s">
        <v>1761</v>
      </c>
      <c r="D128" s="41"/>
      <c r="E128" s="41"/>
      <c r="F128" s="41"/>
      <c r="G128" s="41"/>
      <c r="H128" s="41"/>
      <c r="I128" s="41"/>
      <c r="J128" s="41"/>
      <c r="L128" s="167"/>
    </row>
    <row r="129" spans="1:12" s="60" customFormat="1" ht="16.5">
      <c r="A129" s="52" t="s">
        <v>1020</v>
      </c>
      <c r="B129" s="171" t="s">
        <v>187</v>
      </c>
      <c r="C129" s="166" t="s">
        <v>1899</v>
      </c>
      <c r="D129" s="41"/>
      <c r="E129" s="41"/>
      <c r="F129" s="41"/>
      <c r="G129" s="41"/>
      <c r="H129" s="41"/>
      <c r="I129" s="41"/>
      <c r="J129" s="41"/>
      <c r="L129" s="409" t="s">
        <v>1646</v>
      </c>
    </row>
    <row r="130" spans="1:12" s="60" customFormat="1" ht="16.5">
      <c r="A130" s="174" t="s">
        <v>1487</v>
      </c>
      <c r="B130" s="73" t="s">
        <v>122</v>
      </c>
      <c r="C130" s="503" t="s">
        <v>1023</v>
      </c>
      <c r="D130" s="12"/>
      <c r="E130" s="12"/>
      <c r="F130" s="12"/>
      <c r="G130" s="12"/>
      <c r="H130" s="12"/>
      <c r="I130" s="12"/>
      <c r="J130" s="12"/>
      <c r="L130" s="167"/>
    </row>
    <row r="131" spans="1:12" s="60" customFormat="1" ht="16.5">
      <c r="A131" s="174" t="s">
        <v>1024</v>
      </c>
      <c r="B131" s="73" t="s">
        <v>122</v>
      </c>
      <c r="C131" s="503" t="s">
        <v>1993</v>
      </c>
      <c r="D131" s="12" t="s">
        <v>1776</v>
      </c>
      <c r="E131" s="12">
        <v>200</v>
      </c>
      <c r="F131" s="12">
        <v>5</v>
      </c>
      <c r="G131" s="12">
        <v>0.5</v>
      </c>
      <c r="H131" s="82">
        <f>E131*F131</f>
        <v>1000</v>
      </c>
      <c r="I131" s="12">
        <v>664</v>
      </c>
      <c r="J131" s="169">
        <f>(I131*69*1.732*0.9)/1000</f>
        <v>71.417980800000009</v>
      </c>
      <c r="L131" s="167"/>
    </row>
    <row r="132" spans="1:12" s="60" customFormat="1" ht="16.5">
      <c r="A132" s="174" t="s">
        <v>1025</v>
      </c>
      <c r="B132" s="73" t="s">
        <v>122</v>
      </c>
      <c r="C132" s="503" t="s">
        <v>1994</v>
      </c>
      <c r="D132" s="12" t="s">
        <v>1918</v>
      </c>
      <c r="E132" s="12">
        <v>240</v>
      </c>
      <c r="F132" s="12">
        <v>5</v>
      </c>
      <c r="G132" s="12">
        <v>0.5</v>
      </c>
      <c r="H132" s="82">
        <f>E132*F132</f>
        <v>1200</v>
      </c>
      <c r="I132" s="12">
        <v>879</v>
      </c>
      <c r="J132" s="169">
        <f>(I132*69*1.732*0.9)/1000</f>
        <v>94.542778799999994</v>
      </c>
      <c r="L132" s="167"/>
    </row>
    <row r="133" spans="1:12" s="60" customFormat="1" ht="16.5">
      <c r="A133" s="101" t="s">
        <v>1026</v>
      </c>
      <c r="B133" s="73" t="s">
        <v>122</v>
      </c>
      <c r="C133" s="502" t="s">
        <v>1866</v>
      </c>
      <c r="D133" s="12"/>
      <c r="E133" s="12"/>
      <c r="F133" s="12"/>
      <c r="G133" s="12"/>
      <c r="H133" s="12"/>
      <c r="I133" s="12"/>
      <c r="J133" s="12"/>
      <c r="L133" s="167"/>
    </row>
    <row r="134" spans="1:12" s="60" customFormat="1" ht="16.5">
      <c r="A134" s="101" t="s">
        <v>881</v>
      </c>
      <c r="B134" s="73" t="s">
        <v>122</v>
      </c>
      <c r="C134" s="502" t="s">
        <v>1871</v>
      </c>
      <c r="D134" s="12"/>
      <c r="E134" s="12"/>
      <c r="F134" s="12"/>
      <c r="G134" s="12"/>
      <c r="H134" s="12"/>
      <c r="I134" s="12"/>
      <c r="J134" s="12"/>
    </row>
    <row r="135" spans="1:12" s="60" customFormat="1" ht="16.5">
      <c r="A135" s="101" t="s">
        <v>1287</v>
      </c>
      <c r="B135" s="73" t="s">
        <v>122</v>
      </c>
      <c r="C135" s="502" t="s">
        <v>1795</v>
      </c>
      <c r="D135" s="12"/>
      <c r="E135" s="12"/>
      <c r="F135" s="12"/>
      <c r="G135" s="12"/>
      <c r="H135" s="12"/>
      <c r="I135" s="12"/>
      <c r="J135" s="12"/>
    </row>
    <row r="136" spans="1:12" s="60" customFormat="1" ht="16.5">
      <c r="A136" s="101" t="s">
        <v>380</v>
      </c>
      <c r="B136" s="73" t="s">
        <v>122</v>
      </c>
      <c r="C136" s="124" t="s">
        <v>1798</v>
      </c>
      <c r="D136" s="12"/>
      <c r="E136" s="12"/>
      <c r="F136" s="12"/>
      <c r="G136" s="12"/>
      <c r="H136" s="12"/>
      <c r="I136" s="12"/>
      <c r="J136" s="12"/>
    </row>
    <row r="137" spans="1:12" s="60" customFormat="1" ht="16.5">
      <c r="A137" s="101" t="s">
        <v>1995</v>
      </c>
      <c r="B137" s="73" t="s">
        <v>122</v>
      </c>
      <c r="C137" s="124" t="s">
        <v>1464</v>
      </c>
      <c r="D137" s="12"/>
      <c r="E137" s="12"/>
      <c r="F137" s="12"/>
      <c r="G137" s="12"/>
      <c r="H137" s="12"/>
      <c r="I137" s="12"/>
      <c r="J137" s="12"/>
    </row>
    <row r="138" spans="1:12" s="60" customFormat="1" ht="16.5">
      <c r="A138" s="101" t="s">
        <v>381</v>
      </c>
      <c r="B138" s="73" t="s">
        <v>122</v>
      </c>
      <c r="C138" s="60" t="s">
        <v>165</v>
      </c>
      <c r="D138" s="12"/>
      <c r="E138" s="12"/>
      <c r="F138" s="12"/>
      <c r="G138" s="12"/>
      <c r="H138" s="12"/>
      <c r="I138" s="12"/>
      <c r="J138" s="12"/>
    </row>
    <row r="139" spans="1:12" s="60" customFormat="1" ht="16.5">
      <c r="A139" s="101" t="s">
        <v>837</v>
      </c>
      <c r="B139" s="73" t="s">
        <v>122</v>
      </c>
      <c r="C139" s="60" t="s">
        <v>1761</v>
      </c>
      <c r="D139" s="12"/>
      <c r="E139" s="12"/>
      <c r="F139" s="12"/>
      <c r="G139" s="12"/>
      <c r="H139" s="12"/>
      <c r="I139" s="12"/>
      <c r="J139" s="12"/>
    </row>
    <row r="140" spans="1:12" s="60" customFormat="1" ht="16.5">
      <c r="A140" s="52" t="s">
        <v>1356</v>
      </c>
      <c r="B140" s="171" t="s">
        <v>424</v>
      </c>
      <c r="C140" s="59" t="s">
        <v>1996</v>
      </c>
      <c r="D140" s="41" t="s">
        <v>1846</v>
      </c>
      <c r="E140" s="41">
        <v>120</v>
      </c>
      <c r="F140" s="41">
        <v>5</v>
      </c>
      <c r="G140" s="41">
        <v>3</v>
      </c>
      <c r="H140" s="41">
        <f>E140*F140</f>
        <v>600</v>
      </c>
      <c r="I140" s="41">
        <v>550</v>
      </c>
      <c r="J140" s="58">
        <f>(I140*69*1.732*0.9)/1000</f>
        <v>59.156459999999996</v>
      </c>
    </row>
    <row r="141" spans="1:12" s="60" customFormat="1" ht="16.5">
      <c r="A141" s="52" t="s">
        <v>42</v>
      </c>
      <c r="B141" s="171" t="s">
        <v>424</v>
      </c>
      <c r="C141" s="59" t="s">
        <v>1997</v>
      </c>
      <c r="D141" s="41" t="s">
        <v>1918</v>
      </c>
      <c r="E141" s="41">
        <v>240</v>
      </c>
      <c r="F141" s="41">
        <v>5</v>
      </c>
      <c r="G141" s="41">
        <v>2.5</v>
      </c>
      <c r="H141" s="41">
        <f>E141*F141</f>
        <v>1200</v>
      </c>
      <c r="I141" s="41">
        <v>1001</v>
      </c>
      <c r="J141" s="58">
        <f>(I141*69*1.732*0.9)/1000</f>
        <v>107.66475720000001</v>
      </c>
    </row>
    <row r="142" spans="1:12" s="60" customFormat="1" ht="16.5">
      <c r="A142" s="174" t="s">
        <v>1998</v>
      </c>
      <c r="B142" s="73" t="s">
        <v>1999</v>
      </c>
      <c r="C142" s="503" t="s">
        <v>2000</v>
      </c>
      <c r="D142" s="41"/>
      <c r="E142" s="41"/>
      <c r="F142" s="41"/>
      <c r="G142" s="41"/>
      <c r="H142" s="41"/>
      <c r="I142" s="41"/>
      <c r="J142" s="41"/>
    </row>
    <row r="143" spans="1:12" s="60" customFormat="1" ht="16.5">
      <c r="A143" s="52" t="s">
        <v>43</v>
      </c>
      <c r="B143" s="171" t="s">
        <v>424</v>
      </c>
      <c r="C143" s="59" t="s">
        <v>2001</v>
      </c>
      <c r="D143" s="41" t="s">
        <v>1918</v>
      </c>
      <c r="E143" s="41">
        <v>240</v>
      </c>
      <c r="F143" s="41">
        <v>5</v>
      </c>
      <c r="G143" s="41">
        <v>0.5</v>
      </c>
      <c r="H143" s="41">
        <f>E143*F143</f>
        <v>1200</v>
      </c>
      <c r="I143" s="41">
        <v>1001</v>
      </c>
      <c r="J143" s="58">
        <f>(I143*69*1.732*0.9)/1000</f>
        <v>107.66475720000001</v>
      </c>
    </row>
    <row r="144" spans="1:12" s="60" customFormat="1" ht="16.5">
      <c r="A144" s="52" t="s">
        <v>17</v>
      </c>
      <c r="B144" s="171" t="s">
        <v>424</v>
      </c>
      <c r="C144" s="172" t="s">
        <v>1866</v>
      </c>
      <c r="D144" s="41"/>
      <c r="E144" s="41"/>
      <c r="F144" s="41"/>
      <c r="G144" s="41"/>
      <c r="H144" s="41"/>
      <c r="I144" s="41"/>
      <c r="J144" s="41"/>
    </row>
    <row r="145" spans="1:10" s="60" customFormat="1" ht="16.5">
      <c r="A145" s="52" t="s">
        <v>18</v>
      </c>
      <c r="B145" s="171" t="s">
        <v>424</v>
      </c>
      <c r="C145" s="172" t="s">
        <v>1871</v>
      </c>
      <c r="D145" s="41"/>
      <c r="E145" s="41"/>
      <c r="F145" s="41"/>
      <c r="G145" s="41"/>
      <c r="H145" s="41"/>
      <c r="I145" s="41"/>
      <c r="J145" s="41"/>
    </row>
    <row r="146" spans="1:10" s="60" customFormat="1" ht="16.5">
      <c r="A146" s="52" t="s">
        <v>1037</v>
      </c>
      <c r="B146" s="171" t="s">
        <v>424</v>
      </c>
      <c r="C146" s="172" t="s">
        <v>1795</v>
      </c>
      <c r="D146" s="41"/>
      <c r="E146" s="41"/>
      <c r="F146" s="41"/>
      <c r="G146" s="41"/>
      <c r="H146" s="41"/>
      <c r="I146" s="41"/>
      <c r="J146" s="41"/>
    </row>
    <row r="147" spans="1:10" s="60" customFormat="1" ht="16.5">
      <c r="A147" s="52" t="s">
        <v>1038</v>
      </c>
      <c r="B147" s="171" t="s">
        <v>424</v>
      </c>
      <c r="C147" s="166" t="s">
        <v>1798</v>
      </c>
      <c r="D147" s="41"/>
      <c r="E147" s="41"/>
      <c r="F147" s="41"/>
      <c r="G147" s="41"/>
      <c r="H147" s="41"/>
      <c r="I147" s="41"/>
      <c r="J147" s="41"/>
    </row>
    <row r="148" spans="1:10" s="60" customFormat="1" ht="16.5">
      <c r="A148" s="52" t="s">
        <v>1039</v>
      </c>
      <c r="B148" s="171" t="s">
        <v>424</v>
      </c>
      <c r="C148" s="166" t="s">
        <v>1464</v>
      </c>
      <c r="D148" s="41"/>
      <c r="E148" s="41"/>
      <c r="F148" s="41"/>
      <c r="G148" s="41"/>
      <c r="H148" s="41"/>
      <c r="I148" s="41"/>
      <c r="J148" s="41"/>
    </row>
    <row r="149" spans="1:10" s="60" customFormat="1" ht="16.5">
      <c r="A149" s="52" t="s">
        <v>1040</v>
      </c>
      <c r="B149" s="171" t="s">
        <v>424</v>
      </c>
      <c r="C149" s="166" t="s">
        <v>1464</v>
      </c>
      <c r="D149" s="41"/>
      <c r="E149" s="41"/>
      <c r="F149" s="41"/>
      <c r="G149" s="41"/>
      <c r="H149" s="41"/>
      <c r="I149" s="41"/>
      <c r="J149" s="41"/>
    </row>
    <row r="150" spans="1:10" s="60" customFormat="1" ht="16.5">
      <c r="A150" s="52" t="s">
        <v>1041</v>
      </c>
      <c r="B150" s="171" t="s">
        <v>424</v>
      </c>
      <c r="C150" s="166" t="s">
        <v>165</v>
      </c>
      <c r="D150" s="41"/>
      <c r="E150" s="41"/>
      <c r="F150" s="41"/>
      <c r="G150" s="41"/>
      <c r="H150" s="41"/>
      <c r="I150" s="41"/>
      <c r="J150" s="41"/>
    </row>
    <row r="151" spans="1:10" s="60" customFormat="1" ht="16.5">
      <c r="A151" s="52" t="s">
        <v>1042</v>
      </c>
      <c r="B151" s="171" t="s">
        <v>424</v>
      </c>
      <c r="C151" s="166" t="s">
        <v>1761</v>
      </c>
      <c r="D151" s="41"/>
      <c r="E151" s="41"/>
      <c r="F151" s="41"/>
      <c r="G151" s="41"/>
      <c r="H151" s="41"/>
      <c r="I151" s="41"/>
      <c r="J151" s="41"/>
    </row>
    <row r="152" spans="1:10" s="60" customFormat="1" ht="16.5">
      <c r="A152" s="52" t="s">
        <v>1043</v>
      </c>
      <c r="B152" s="171" t="s">
        <v>424</v>
      </c>
      <c r="C152" s="166" t="s">
        <v>1899</v>
      </c>
      <c r="D152" s="41"/>
      <c r="E152" s="41"/>
      <c r="F152" s="41"/>
      <c r="G152" s="41"/>
      <c r="H152" s="41"/>
      <c r="I152" s="41"/>
      <c r="J152" s="41"/>
    </row>
    <row r="153" spans="1:10" s="60" customFormat="1" ht="16.5">
      <c r="A153" s="174" t="s">
        <v>1607</v>
      </c>
      <c r="B153" s="73" t="s">
        <v>965</v>
      </c>
      <c r="C153" s="503" t="s">
        <v>2002</v>
      </c>
      <c r="D153" s="12" t="s">
        <v>1846</v>
      </c>
      <c r="E153" s="12">
        <v>120</v>
      </c>
      <c r="F153" s="12">
        <v>5</v>
      </c>
      <c r="G153" s="12">
        <v>0.5</v>
      </c>
      <c r="H153" s="82">
        <f>E153*F153</f>
        <v>600</v>
      </c>
      <c r="I153" s="12">
        <v>496</v>
      </c>
      <c r="J153" s="169">
        <f>(I153*69*1.732*0.9)/1000</f>
        <v>53.348371200000003</v>
      </c>
    </row>
    <row r="154" spans="1:10" s="60" customFormat="1" ht="16.5">
      <c r="A154" s="174" t="s">
        <v>4</v>
      </c>
      <c r="B154" s="73" t="s">
        <v>965</v>
      </c>
      <c r="C154" s="503" t="s">
        <v>2003</v>
      </c>
      <c r="D154" s="12" t="s">
        <v>1773</v>
      </c>
      <c r="E154" s="12">
        <v>160</v>
      </c>
      <c r="F154" s="12">
        <v>5</v>
      </c>
      <c r="G154" s="12">
        <v>3</v>
      </c>
      <c r="H154" s="82">
        <f>E154*F154</f>
        <v>800</v>
      </c>
      <c r="I154" s="12">
        <v>879</v>
      </c>
      <c r="J154" s="169">
        <f>(H154*69*1.732*0.9)/1000</f>
        <v>86.045760000000001</v>
      </c>
    </row>
    <row r="155" spans="1:10" s="60" customFormat="1" ht="16.5">
      <c r="A155" s="174" t="s">
        <v>1354</v>
      </c>
      <c r="B155" s="73" t="s">
        <v>965</v>
      </c>
      <c r="C155" s="503" t="s">
        <v>2004</v>
      </c>
      <c r="D155" s="12" t="s">
        <v>1776</v>
      </c>
      <c r="E155" s="12">
        <v>200</v>
      </c>
      <c r="F155" s="12">
        <v>4</v>
      </c>
      <c r="G155" s="12">
        <v>0.5</v>
      </c>
      <c r="H155" s="82">
        <f>E155*F155</f>
        <v>800</v>
      </c>
      <c r="I155" s="12">
        <v>983</v>
      </c>
      <c r="J155" s="169">
        <f>(H155*69*1.732*0.9)/1000</f>
        <v>86.045760000000001</v>
      </c>
    </row>
    <row r="156" spans="1:10" s="60" customFormat="1" ht="16.5">
      <c r="A156" s="174" t="s">
        <v>2005</v>
      </c>
      <c r="B156" s="171" t="s">
        <v>1999</v>
      </c>
      <c r="C156" s="503" t="s">
        <v>2004</v>
      </c>
      <c r="D156" s="41"/>
      <c r="E156" s="41"/>
      <c r="F156" s="41"/>
      <c r="G156" s="41"/>
      <c r="H156" s="41"/>
      <c r="I156" s="41"/>
      <c r="J156" s="41"/>
    </row>
    <row r="157" spans="1:10" s="60" customFormat="1" ht="16.5">
      <c r="A157" s="174" t="s">
        <v>282</v>
      </c>
      <c r="B157" s="73" t="s">
        <v>965</v>
      </c>
      <c r="C157" s="174" t="s">
        <v>55</v>
      </c>
      <c r="D157" s="82"/>
      <c r="E157" s="82"/>
      <c r="F157" s="82"/>
      <c r="G157" s="82"/>
      <c r="H157" s="82"/>
      <c r="I157" s="82"/>
      <c r="J157" s="82"/>
    </row>
    <row r="158" spans="1:10" s="60" customFormat="1" ht="16.5">
      <c r="A158" s="174" t="s">
        <v>3024</v>
      </c>
      <c r="B158" s="73" t="s">
        <v>965</v>
      </c>
      <c r="C158" s="176" t="s">
        <v>1866</v>
      </c>
      <c r="D158" s="82"/>
      <c r="E158" s="82"/>
      <c r="F158" s="82"/>
      <c r="G158" s="82"/>
      <c r="H158" s="82"/>
      <c r="I158" s="82"/>
      <c r="J158" s="82"/>
    </row>
    <row r="159" spans="1:10" s="60" customFormat="1" ht="16.5">
      <c r="A159" s="174" t="s">
        <v>283</v>
      </c>
      <c r="B159" s="73" t="s">
        <v>965</v>
      </c>
      <c r="C159" s="176" t="s">
        <v>1871</v>
      </c>
      <c r="D159" s="82"/>
      <c r="E159" s="82"/>
      <c r="F159" s="82"/>
      <c r="G159" s="82"/>
      <c r="H159" s="82"/>
      <c r="I159" s="82"/>
      <c r="J159" s="82"/>
    </row>
    <row r="160" spans="1:10" s="60" customFormat="1" ht="16.5">
      <c r="A160" s="174" t="s">
        <v>284</v>
      </c>
      <c r="B160" s="73" t="s">
        <v>965</v>
      </c>
      <c r="C160" s="176" t="s">
        <v>1795</v>
      </c>
      <c r="D160" s="82"/>
      <c r="E160" s="82"/>
      <c r="F160" s="82"/>
      <c r="G160" s="82"/>
      <c r="H160" s="82"/>
      <c r="I160" s="82"/>
      <c r="J160" s="82"/>
    </row>
    <row r="161" spans="1:10" s="60" customFormat="1" ht="16.5">
      <c r="A161" s="174" t="s">
        <v>285</v>
      </c>
      <c r="B161" s="73" t="s">
        <v>965</v>
      </c>
      <c r="C161" s="124" t="s">
        <v>3039</v>
      </c>
      <c r="D161" s="82"/>
      <c r="E161" s="82"/>
      <c r="F161" s="82"/>
      <c r="G161" s="82"/>
      <c r="H161" s="82"/>
      <c r="I161" s="82"/>
      <c r="J161" s="82"/>
    </row>
    <row r="162" spans="1:10" s="60" customFormat="1" ht="16.5">
      <c r="A162" s="174" t="s">
        <v>3023</v>
      </c>
      <c r="B162" s="73" t="s">
        <v>965</v>
      </c>
      <c r="C162" s="124" t="s">
        <v>3040</v>
      </c>
      <c r="D162" s="82"/>
      <c r="E162" s="82"/>
      <c r="F162" s="82"/>
      <c r="G162" s="82"/>
      <c r="H162" s="82"/>
      <c r="I162" s="82"/>
      <c r="J162" s="82"/>
    </row>
    <row r="163" spans="1:10" s="60" customFormat="1" ht="16.5">
      <c r="A163" s="174" t="s">
        <v>1603</v>
      </c>
      <c r="B163" s="73" t="s">
        <v>965</v>
      </c>
      <c r="C163" s="124" t="s">
        <v>3040</v>
      </c>
      <c r="D163" s="82"/>
      <c r="E163" s="82"/>
      <c r="F163" s="82"/>
      <c r="G163" s="82"/>
      <c r="H163" s="82"/>
      <c r="I163" s="82"/>
      <c r="J163" s="82"/>
    </row>
    <row r="164" spans="1:10" s="60" customFormat="1" ht="16.5">
      <c r="A164" s="174" t="s">
        <v>1604</v>
      </c>
      <c r="B164" s="73" t="s">
        <v>965</v>
      </c>
      <c r="C164" s="124" t="s">
        <v>3038</v>
      </c>
      <c r="D164" s="82"/>
      <c r="E164" s="82"/>
      <c r="F164" s="82"/>
      <c r="G164" s="82"/>
      <c r="H164" s="82"/>
      <c r="I164" s="82"/>
      <c r="J164" s="82"/>
    </row>
    <row r="165" spans="1:10" s="60" customFormat="1" ht="16.5">
      <c r="A165" s="174" t="s">
        <v>1605</v>
      </c>
      <c r="B165" s="73" t="s">
        <v>965</v>
      </c>
      <c r="C165" s="124" t="s">
        <v>1761</v>
      </c>
      <c r="D165" s="82"/>
      <c r="E165" s="82"/>
      <c r="F165" s="82"/>
      <c r="G165" s="82"/>
      <c r="H165" s="82"/>
      <c r="I165" s="82"/>
      <c r="J165" s="82"/>
    </row>
    <row r="166" spans="1:10" s="60" customFormat="1" ht="16.5">
      <c r="A166" s="174" t="s">
        <v>1606</v>
      </c>
      <c r="B166" s="73" t="s">
        <v>965</v>
      </c>
      <c r="C166" s="124" t="s">
        <v>1899</v>
      </c>
      <c r="D166" s="82"/>
      <c r="E166" s="82"/>
      <c r="F166" s="82"/>
      <c r="G166" s="82"/>
      <c r="H166" s="82"/>
      <c r="I166" s="82"/>
      <c r="J166" s="82"/>
    </row>
    <row r="167" spans="1:10" s="60" customFormat="1" ht="16.5">
      <c r="A167" s="52" t="s">
        <v>2006</v>
      </c>
      <c r="B167" s="171" t="s">
        <v>2007</v>
      </c>
      <c r="C167" s="59" t="s">
        <v>2008</v>
      </c>
      <c r="D167" s="82"/>
      <c r="E167" s="82"/>
      <c r="F167" s="82"/>
      <c r="G167" s="82"/>
      <c r="H167" s="82"/>
      <c r="I167" s="82"/>
      <c r="J167" s="82"/>
    </row>
    <row r="168" spans="1:10" s="60" customFormat="1" ht="16.5">
      <c r="A168" s="52" t="s">
        <v>2009</v>
      </c>
      <c r="B168" s="171" t="s">
        <v>2007</v>
      </c>
      <c r="C168" s="59" t="s">
        <v>2010</v>
      </c>
      <c r="D168" s="82"/>
      <c r="E168" s="82"/>
      <c r="F168" s="82"/>
      <c r="G168" s="82"/>
      <c r="H168" s="82"/>
      <c r="I168" s="82"/>
      <c r="J168" s="82"/>
    </row>
    <row r="169" spans="1:10" s="60" customFormat="1" ht="16.5">
      <c r="A169" s="52" t="s">
        <v>2011</v>
      </c>
      <c r="B169" s="171" t="s">
        <v>2007</v>
      </c>
      <c r="C169" s="59" t="s">
        <v>2012</v>
      </c>
      <c r="D169" s="82"/>
      <c r="E169" s="82"/>
      <c r="F169" s="82"/>
      <c r="G169" s="82"/>
      <c r="H169" s="82"/>
      <c r="I169" s="82"/>
      <c r="J169" s="82"/>
    </row>
    <row r="170" spans="1:10" s="60" customFormat="1" ht="16.5">
      <c r="A170" s="52" t="s">
        <v>2013</v>
      </c>
      <c r="B170" s="171" t="s">
        <v>2007</v>
      </c>
      <c r="C170" s="52" t="s">
        <v>2014</v>
      </c>
      <c r="D170" s="82"/>
      <c r="E170" s="82"/>
      <c r="F170" s="82"/>
      <c r="G170" s="82"/>
      <c r="H170" s="82"/>
      <c r="I170" s="82"/>
      <c r="J170" s="82"/>
    </row>
    <row r="171" spans="1:10" s="60" customFormat="1" ht="16.5">
      <c r="A171" s="52" t="s">
        <v>2015</v>
      </c>
      <c r="B171" s="171" t="s">
        <v>2007</v>
      </c>
      <c r="C171" s="172" t="s">
        <v>1866</v>
      </c>
      <c r="D171" s="82"/>
      <c r="E171" s="82"/>
      <c r="F171" s="82"/>
      <c r="G171" s="82"/>
      <c r="H171" s="82"/>
      <c r="I171" s="82"/>
      <c r="J171" s="82"/>
    </row>
    <row r="172" spans="1:10" s="60" customFormat="1" ht="16.5">
      <c r="A172" s="52" t="s">
        <v>2016</v>
      </c>
      <c r="B172" s="171" t="s">
        <v>2007</v>
      </c>
      <c r="C172" s="172" t="s">
        <v>1871</v>
      </c>
      <c r="D172" s="82"/>
      <c r="E172" s="82"/>
      <c r="F172" s="82"/>
      <c r="G172" s="82"/>
      <c r="H172" s="82"/>
      <c r="I172" s="82"/>
      <c r="J172" s="82"/>
    </row>
    <row r="173" spans="1:10" s="60" customFormat="1" ht="16.5">
      <c r="A173" s="52" t="s">
        <v>2017</v>
      </c>
      <c r="B173" s="171" t="s">
        <v>2007</v>
      </c>
      <c r="C173" s="172" t="s">
        <v>1795</v>
      </c>
      <c r="D173" s="82"/>
      <c r="E173" s="82"/>
      <c r="F173" s="82"/>
      <c r="G173" s="82"/>
      <c r="H173" s="82"/>
      <c r="I173" s="82"/>
      <c r="J173" s="82"/>
    </row>
    <row r="174" spans="1:10" s="60" customFormat="1" ht="16.5">
      <c r="A174" s="52" t="s">
        <v>2018</v>
      </c>
      <c r="B174" s="171" t="s">
        <v>2007</v>
      </c>
      <c r="C174" s="166" t="s">
        <v>1798</v>
      </c>
      <c r="D174" s="82"/>
      <c r="E174" s="82"/>
      <c r="F174" s="82"/>
      <c r="G174" s="82"/>
      <c r="H174" s="82"/>
      <c r="I174" s="82"/>
      <c r="J174" s="82"/>
    </row>
    <row r="175" spans="1:10" s="60" customFormat="1" ht="16.5">
      <c r="A175" s="52" t="s">
        <v>2019</v>
      </c>
      <c r="B175" s="171" t="s">
        <v>2007</v>
      </c>
      <c r="C175" s="166" t="s">
        <v>1464</v>
      </c>
      <c r="D175" s="82"/>
      <c r="E175" s="82"/>
      <c r="F175" s="82"/>
      <c r="G175" s="82"/>
      <c r="H175" s="82"/>
      <c r="I175" s="82"/>
      <c r="J175" s="82"/>
    </row>
    <row r="176" spans="1:10" s="60" customFormat="1" ht="16.5">
      <c r="A176" s="52" t="s">
        <v>2020</v>
      </c>
      <c r="B176" s="171" t="s">
        <v>2007</v>
      </c>
      <c r="C176" s="166" t="s">
        <v>1464</v>
      </c>
      <c r="D176" s="82"/>
      <c r="E176" s="82"/>
      <c r="F176" s="82"/>
      <c r="G176" s="82"/>
      <c r="H176" s="82"/>
      <c r="I176" s="82"/>
      <c r="J176" s="82"/>
    </row>
    <row r="177" spans="1:13" ht="16.5">
      <c r="A177" s="52" t="s">
        <v>2021</v>
      </c>
      <c r="B177" s="171" t="s">
        <v>2007</v>
      </c>
      <c r="C177" s="166" t="s">
        <v>165</v>
      </c>
      <c r="D177" s="82"/>
      <c r="E177" s="82"/>
      <c r="F177" s="82"/>
      <c r="G177" s="82"/>
      <c r="H177" s="82"/>
      <c r="I177" s="82"/>
      <c r="J177" s="82"/>
    </row>
    <row r="178" spans="1:13" ht="16.5">
      <c r="A178" s="52" t="s">
        <v>2022</v>
      </c>
      <c r="B178" s="171" t="s">
        <v>2007</v>
      </c>
      <c r="C178" s="166" t="s">
        <v>1761</v>
      </c>
      <c r="D178" s="82"/>
      <c r="E178" s="82"/>
      <c r="F178" s="82"/>
      <c r="G178" s="82"/>
      <c r="H178" s="82"/>
      <c r="I178" s="82"/>
      <c r="J178" s="82"/>
    </row>
    <row r="179" spans="1:13" ht="16.5">
      <c r="A179" s="52" t="s">
        <v>2023</v>
      </c>
      <c r="B179" s="171" t="s">
        <v>2007</v>
      </c>
      <c r="C179" s="166" t="s">
        <v>1899</v>
      </c>
      <c r="D179" s="82"/>
      <c r="E179" s="82"/>
      <c r="F179" s="82"/>
      <c r="G179" s="82"/>
      <c r="H179" s="82"/>
      <c r="I179" s="82"/>
      <c r="J179" s="82"/>
    </row>
    <row r="180" spans="1:13" s="473" customFormat="1" ht="16.5">
      <c r="A180" s="236" t="s">
        <v>2024</v>
      </c>
      <c r="B180" s="396" t="s">
        <v>121</v>
      </c>
      <c r="C180" s="394" t="s">
        <v>2025</v>
      </c>
      <c r="D180" s="44" t="s">
        <v>1773</v>
      </c>
      <c r="E180" s="44">
        <v>160</v>
      </c>
      <c r="F180" s="44">
        <v>5</v>
      </c>
      <c r="G180" s="44">
        <v>2</v>
      </c>
      <c r="H180" s="44">
        <f>E180*F180</f>
        <v>800</v>
      </c>
      <c r="I180" s="44">
        <v>879</v>
      </c>
      <c r="J180" s="472">
        <f>(H180*69*1.732*0.9)/1000</f>
        <v>86.045760000000001</v>
      </c>
      <c r="K180" s="60"/>
      <c r="L180" s="60"/>
      <c r="M180" s="44"/>
    </row>
    <row r="181" spans="1:13" s="473" customFormat="1" ht="16.5">
      <c r="A181" s="236" t="s">
        <v>2026</v>
      </c>
      <c r="B181" s="396" t="s">
        <v>121</v>
      </c>
      <c r="C181" s="394" t="s">
        <v>2027</v>
      </c>
      <c r="D181" s="44" t="s">
        <v>1785</v>
      </c>
      <c r="E181" s="44">
        <v>200</v>
      </c>
      <c r="F181" s="44">
        <v>5</v>
      </c>
      <c r="G181" s="44">
        <v>2.5</v>
      </c>
      <c r="H181" s="44">
        <f>E181*F181</f>
        <v>1000</v>
      </c>
      <c r="I181" s="44">
        <v>879</v>
      </c>
      <c r="J181" s="472">
        <f>(I181*69*1.732*0.9)/1000</f>
        <v>94.542778799999994</v>
      </c>
      <c r="K181" s="60"/>
      <c r="L181" s="60"/>
      <c r="M181" s="44"/>
    </row>
    <row r="182" spans="1:13" s="473" customFormat="1" ht="16.5">
      <c r="A182" s="236" t="s">
        <v>1608</v>
      </c>
      <c r="B182" s="396" t="s">
        <v>121</v>
      </c>
      <c r="C182" s="394" t="s">
        <v>2028</v>
      </c>
      <c r="D182" s="44" t="s">
        <v>1785</v>
      </c>
      <c r="E182" s="44">
        <v>200</v>
      </c>
      <c r="F182" s="44">
        <v>5</v>
      </c>
      <c r="G182" s="44">
        <v>0.5</v>
      </c>
      <c r="H182" s="44">
        <f>E182*F182</f>
        <v>1000</v>
      </c>
      <c r="I182" s="44">
        <v>896</v>
      </c>
      <c r="J182" s="472">
        <f>(I182*69*1.732*0.9)/1000</f>
        <v>96.371251200000017</v>
      </c>
      <c r="K182" s="60"/>
      <c r="L182" s="60"/>
      <c r="M182" s="44"/>
    </row>
    <row r="183" spans="1:13" s="473" customFormat="1" ht="16.5">
      <c r="A183" s="236" t="s">
        <v>2029</v>
      </c>
      <c r="B183" s="396" t="s">
        <v>121</v>
      </c>
      <c r="C183" s="394" t="s">
        <v>2030</v>
      </c>
      <c r="D183" s="44" t="s">
        <v>1776</v>
      </c>
      <c r="E183" s="44">
        <v>200</v>
      </c>
      <c r="F183" s="44">
        <v>5</v>
      </c>
      <c r="G183" s="44">
        <v>0.5</v>
      </c>
      <c r="H183" s="44">
        <f>E183*F183</f>
        <v>1000</v>
      </c>
      <c r="I183" s="44">
        <v>896</v>
      </c>
      <c r="J183" s="472">
        <f>(I183*69*1.732*0.9)/1000</f>
        <v>96.371251200000017</v>
      </c>
      <c r="K183" s="60"/>
      <c r="L183" s="60"/>
      <c r="M183" s="44"/>
    </row>
    <row r="184" spans="1:13" s="473" customFormat="1" ht="16.5">
      <c r="A184" s="236" t="s">
        <v>1609</v>
      </c>
      <c r="B184" s="396" t="s">
        <v>121</v>
      </c>
      <c r="C184" s="474" t="s">
        <v>1866</v>
      </c>
      <c r="D184" s="44"/>
      <c r="E184" s="44"/>
      <c r="F184" s="44"/>
      <c r="G184" s="44"/>
      <c r="H184" s="44"/>
      <c r="I184" s="44"/>
      <c r="J184" s="44"/>
      <c r="K184" s="60"/>
      <c r="L184" s="60"/>
      <c r="M184" s="44"/>
    </row>
    <row r="185" spans="1:13" s="473" customFormat="1" ht="16.5">
      <c r="A185" s="236" t="s">
        <v>1610</v>
      </c>
      <c r="B185" s="396" t="s">
        <v>121</v>
      </c>
      <c r="C185" s="474" t="s">
        <v>1871</v>
      </c>
      <c r="D185" s="44"/>
      <c r="E185" s="44"/>
      <c r="F185" s="44"/>
      <c r="G185" s="44"/>
      <c r="H185" s="44"/>
      <c r="I185" s="44"/>
      <c r="J185" s="44"/>
      <c r="K185" s="60"/>
      <c r="L185" s="60"/>
      <c r="M185" s="44"/>
    </row>
    <row r="186" spans="1:13" s="473" customFormat="1" ht="16.5">
      <c r="A186" s="236" t="s">
        <v>1611</v>
      </c>
      <c r="B186" s="396" t="s">
        <v>121</v>
      </c>
      <c r="C186" s="474" t="s">
        <v>1795</v>
      </c>
      <c r="D186" s="44"/>
      <c r="E186" s="44"/>
      <c r="F186" s="44"/>
      <c r="G186" s="44"/>
      <c r="H186" s="44"/>
      <c r="I186" s="44"/>
      <c r="J186" s="44"/>
      <c r="K186" s="60"/>
      <c r="L186" s="60"/>
      <c r="M186" s="44"/>
    </row>
    <row r="187" spans="1:13" s="473" customFormat="1" ht="16.899999999999999" customHeight="1">
      <c r="A187" s="236" t="s">
        <v>2031</v>
      </c>
      <c r="B187" s="396" t="s">
        <v>121</v>
      </c>
      <c r="C187" s="474" t="s">
        <v>1880</v>
      </c>
      <c r="D187" s="44"/>
      <c r="E187" s="44"/>
      <c r="F187" s="44"/>
      <c r="G187" s="44"/>
      <c r="H187" s="44"/>
      <c r="I187" s="44"/>
      <c r="J187" s="44"/>
      <c r="K187" s="60"/>
      <c r="L187" s="60"/>
      <c r="M187" s="44"/>
    </row>
    <row r="188" spans="1:13" s="473" customFormat="1" ht="16.5">
      <c r="A188" s="236" t="s">
        <v>1612</v>
      </c>
      <c r="B188" s="396" t="s">
        <v>121</v>
      </c>
      <c r="C188" s="473" t="s">
        <v>1798</v>
      </c>
      <c r="D188" s="44"/>
      <c r="E188" s="44"/>
      <c r="F188" s="44"/>
      <c r="G188" s="44"/>
      <c r="H188" s="44"/>
      <c r="I188" s="44"/>
      <c r="J188" s="44"/>
      <c r="K188" s="60"/>
      <c r="L188" s="60"/>
      <c r="M188" s="44"/>
    </row>
    <row r="189" spans="1:13" s="473" customFormat="1" ht="16.5">
      <c r="A189" s="236" t="s">
        <v>2032</v>
      </c>
      <c r="B189" s="396" t="s">
        <v>121</v>
      </c>
      <c r="C189" s="473" t="s">
        <v>1464</v>
      </c>
      <c r="D189" s="44"/>
      <c r="E189" s="44"/>
      <c r="F189" s="44"/>
      <c r="G189" s="44"/>
      <c r="H189" s="44"/>
      <c r="I189" s="44"/>
      <c r="J189" s="44"/>
      <c r="K189" s="60"/>
      <c r="L189" s="60"/>
      <c r="M189" s="44"/>
    </row>
    <row r="190" spans="1:13" s="473" customFormat="1" ht="16.5">
      <c r="A190" s="236" t="s">
        <v>2033</v>
      </c>
      <c r="B190" s="396" t="s">
        <v>121</v>
      </c>
      <c r="C190" s="473" t="s">
        <v>1464</v>
      </c>
      <c r="D190" s="44"/>
      <c r="E190" s="44"/>
      <c r="F190" s="44"/>
      <c r="G190" s="44"/>
      <c r="H190" s="44"/>
      <c r="I190" s="44"/>
      <c r="J190" s="44"/>
      <c r="K190" s="60"/>
      <c r="L190" s="60"/>
      <c r="M190" s="44"/>
    </row>
    <row r="191" spans="1:13" s="473" customFormat="1" ht="16.5">
      <c r="A191" s="236" t="s">
        <v>2034</v>
      </c>
      <c r="B191" s="396" t="s">
        <v>121</v>
      </c>
      <c r="C191" s="473" t="s">
        <v>165</v>
      </c>
      <c r="D191" s="44"/>
      <c r="E191" s="44"/>
      <c r="F191" s="44"/>
      <c r="G191" s="44"/>
      <c r="H191" s="44"/>
      <c r="I191" s="44"/>
      <c r="J191" s="44"/>
      <c r="K191" s="60"/>
      <c r="L191" s="60"/>
      <c r="M191" s="44"/>
    </row>
    <row r="192" spans="1:13" s="473" customFormat="1" ht="16.5">
      <c r="A192" s="236" t="s">
        <v>2035</v>
      </c>
      <c r="B192" s="396" t="s">
        <v>121</v>
      </c>
      <c r="C192" s="473" t="s">
        <v>165</v>
      </c>
      <c r="D192" s="44"/>
      <c r="E192" s="44"/>
      <c r="F192" s="44"/>
      <c r="G192" s="44"/>
      <c r="H192" s="44"/>
      <c r="I192" s="44"/>
      <c r="J192" s="44"/>
      <c r="K192" s="60"/>
      <c r="L192" s="60"/>
      <c r="M192" s="44"/>
    </row>
    <row r="193" spans="1:13" s="473" customFormat="1" ht="16.5">
      <c r="A193" s="236" t="s">
        <v>2036</v>
      </c>
      <c r="B193" s="396" t="s">
        <v>121</v>
      </c>
      <c r="C193" s="473" t="s">
        <v>601</v>
      </c>
      <c r="D193" s="44"/>
      <c r="E193" s="44"/>
      <c r="F193" s="44"/>
      <c r="G193" s="44"/>
      <c r="H193" s="44"/>
      <c r="I193" s="44"/>
      <c r="J193" s="44"/>
      <c r="K193" s="60"/>
      <c r="L193" s="60"/>
      <c r="M193" s="44"/>
    </row>
    <row r="194" spans="1:13" s="473" customFormat="1" ht="16.5">
      <c r="A194" s="236" t="s">
        <v>1448</v>
      </c>
      <c r="B194" s="396" t="s">
        <v>121</v>
      </c>
      <c r="C194" s="473" t="s">
        <v>1761</v>
      </c>
      <c r="D194" s="44"/>
      <c r="E194" s="44"/>
      <c r="F194" s="44"/>
      <c r="G194" s="44"/>
      <c r="H194" s="44"/>
      <c r="I194" s="44"/>
      <c r="J194" s="44"/>
      <c r="K194" s="60"/>
      <c r="L194" s="60"/>
      <c r="M194" s="44"/>
    </row>
    <row r="195" spans="1:13" s="473" customFormat="1" ht="16.5">
      <c r="A195" s="236" t="s">
        <v>3011</v>
      </c>
      <c r="B195" s="396" t="s">
        <v>121</v>
      </c>
      <c r="C195" s="473" t="s">
        <v>1899</v>
      </c>
      <c r="D195" s="44"/>
      <c r="E195" s="44"/>
      <c r="F195" s="44"/>
      <c r="G195" s="44"/>
      <c r="H195" s="44"/>
      <c r="I195" s="44"/>
      <c r="J195" s="44"/>
      <c r="K195" s="60"/>
      <c r="L195" s="60"/>
      <c r="M195" s="44"/>
    </row>
    <row r="196" spans="1:13" s="473" customFormat="1" ht="16.5">
      <c r="A196" s="236" t="s">
        <v>2037</v>
      </c>
      <c r="B196" s="396" t="s">
        <v>121</v>
      </c>
      <c r="C196" s="473" t="s">
        <v>1903</v>
      </c>
      <c r="D196" s="44"/>
      <c r="E196" s="44"/>
      <c r="F196" s="44"/>
      <c r="G196" s="44"/>
      <c r="H196" s="44"/>
      <c r="I196" s="44"/>
      <c r="J196" s="44"/>
      <c r="K196" s="60"/>
      <c r="L196" s="60"/>
      <c r="M196" s="44"/>
    </row>
    <row r="197" spans="1:13" ht="16.5">
      <c r="A197" s="174" t="s">
        <v>929</v>
      </c>
      <c r="B197" s="73" t="s">
        <v>124</v>
      </c>
      <c r="C197" s="503" t="s">
        <v>2038</v>
      </c>
      <c r="D197" s="12" t="s">
        <v>1776</v>
      </c>
      <c r="E197" s="12">
        <v>200</v>
      </c>
      <c r="F197" s="12">
        <v>5</v>
      </c>
      <c r="G197" s="12">
        <v>3</v>
      </c>
      <c r="H197" s="82">
        <f>E197*F197</f>
        <v>1000</v>
      </c>
      <c r="I197" s="12">
        <v>1001</v>
      </c>
      <c r="J197" s="169">
        <f>(H197*69*1.732*0.9)/1000</f>
        <v>107.55719999999999</v>
      </c>
    </row>
    <row r="198" spans="1:13" ht="16.5">
      <c r="A198" s="174" t="s">
        <v>1289</v>
      </c>
      <c r="B198" s="73" t="s">
        <v>124</v>
      </c>
      <c r="C198" s="503" t="s">
        <v>2039</v>
      </c>
      <c r="D198" s="12" t="s">
        <v>2040</v>
      </c>
      <c r="E198" s="12">
        <v>200</v>
      </c>
      <c r="F198" s="12">
        <v>5</v>
      </c>
      <c r="G198" s="12">
        <v>2.5</v>
      </c>
      <c r="H198" s="82">
        <f>E198*F198</f>
        <v>1000</v>
      </c>
      <c r="I198" s="12">
        <v>1001</v>
      </c>
      <c r="J198" s="169">
        <f>(H198*69*1.732*0.9)/1000</f>
        <v>107.55719999999999</v>
      </c>
    </row>
    <row r="199" spans="1:13" ht="16.5">
      <c r="A199" s="174" t="s">
        <v>927</v>
      </c>
      <c r="B199" s="73" t="s">
        <v>124</v>
      </c>
      <c r="C199" s="503" t="s">
        <v>2041</v>
      </c>
      <c r="D199" s="12" t="s">
        <v>1416</v>
      </c>
      <c r="E199" s="12">
        <v>200</v>
      </c>
      <c r="F199" s="12">
        <v>5</v>
      </c>
      <c r="G199" s="12">
        <v>0.5</v>
      </c>
      <c r="H199" s="82">
        <f>E199*F199</f>
        <v>1000</v>
      </c>
      <c r="I199" s="12">
        <v>1001</v>
      </c>
      <c r="J199" s="169">
        <f>(H199*69*1.732*0.9)/1000</f>
        <v>107.55719999999999</v>
      </c>
    </row>
    <row r="200" spans="1:13" ht="16.5">
      <c r="A200" s="174" t="s">
        <v>928</v>
      </c>
      <c r="B200" s="73" t="s">
        <v>124</v>
      </c>
      <c r="C200" s="503" t="s">
        <v>2042</v>
      </c>
      <c r="D200" s="12" t="s">
        <v>1416</v>
      </c>
      <c r="E200" s="12">
        <v>200</v>
      </c>
      <c r="F200" s="12">
        <v>5</v>
      </c>
      <c r="G200" s="12">
        <v>0.5</v>
      </c>
      <c r="H200" s="82">
        <f>E200*F200</f>
        <v>1000</v>
      </c>
      <c r="I200" s="12">
        <v>1001</v>
      </c>
      <c r="J200" s="169">
        <f>(H200*69*1.732*0.9)/1000</f>
        <v>107.55719999999999</v>
      </c>
    </row>
    <row r="201" spans="1:13" ht="16.5">
      <c r="A201" s="174" t="s">
        <v>923</v>
      </c>
      <c r="B201" s="73" t="s">
        <v>2043</v>
      </c>
      <c r="C201" s="176" t="s">
        <v>1826</v>
      </c>
      <c r="D201" s="82"/>
      <c r="E201" s="82"/>
      <c r="F201" s="82"/>
      <c r="G201" s="82"/>
      <c r="H201" s="82"/>
      <c r="I201" s="82"/>
      <c r="J201" s="82"/>
    </row>
    <row r="202" spans="1:13" ht="16.5">
      <c r="A202" s="174" t="s">
        <v>924</v>
      </c>
      <c r="B202" s="73" t="s">
        <v>124</v>
      </c>
      <c r="C202" s="176" t="s">
        <v>1830</v>
      </c>
      <c r="D202" s="82"/>
      <c r="E202" s="82"/>
      <c r="F202" s="82"/>
      <c r="G202" s="82"/>
      <c r="H202" s="82"/>
      <c r="I202" s="82"/>
      <c r="J202" s="82"/>
    </row>
    <row r="203" spans="1:13" ht="16.5">
      <c r="A203" s="174" t="s">
        <v>925</v>
      </c>
      <c r="B203" s="73" t="s">
        <v>2043</v>
      </c>
      <c r="C203" s="124" t="s">
        <v>1836</v>
      </c>
      <c r="D203" s="82"/>
      <c r="E203" s="82"/>
      <c r="F203" s="82"/>
      <c r="G203" s="82"/>
      <c r="H203" s="82"/>
      <c r="I203" s="82"/>
      <c r="J203" s="82"/>
    </row>
    <row r="204" spans="1:13" ht="16.5">
      <c r="A204" s="174" t="s">
        <v>2044</v>
      </c>
      <c r="B204" s="73" t="s">
        <v>124</v>
      </c>
      <c r="C204" s="124" t="s">
        <v>1464</v>
      </c>
      <c r="D204" s="82"/>
      <c r="E204" s="82"/>
      <c r="F204" s="82"/>
      <c r="G204" s="82"/>
      <c r="H204" s="82"/>
      <c r="I204" s="82"/>
      <c r="J204" s="82"/>
    </row>
    <row r="205" spans="1:13" ht="16.5">
      <c r="A205" s="174" t="s">
        <v>926</v>
      </c>
      <c r="B205" s="73" t="s">
        <v>124</v>
      </c>
      <c r="C205" s="124" t="s">
        <v>1808</v>
      </c>
      <c r="D205" s="82"/>
      <c r="E205" s="82"/>
      <c r="F205" s="82"/>
      <c r="G205" s="82"/>
      <c r="H205" s="82"/>
      <c r="I205" s="82"/>
      <c r="J205" s="82"/>
    </row>
    <row r="206" spans="1:13" ht="16.5">
      <c r="A206" s="509" t="s">
        <v>3026</v>
      </c>
      <c r="B206" s="510" t="s">
        <v>124</v>
      </c>
      <c r="C206" s="511" t="s">
        <v>8</v>
      </c>
      <c r="D206" s="93"/>
      <c r="E206" s="93"/>
      <c r="F206" s="93"/>
      <c r="G206" s="93"/>
      <c r="H206" s="93"/>
      <c r="I206" s="93"/>
      <c r="J206" s="93"/>
    </row>
    <row r="207" spans="1:13" ht="16.5">
      <c r="A207" s="509" t="s">
        <v>3027</v>
      </c>
      <c r="B207" s="510" t="s">
        <v>124</v>
      </c>
      <c r="C207" s="512" t="s">
        <v>3028</v>
      </c>
      <c r="D207" s="93"/>
      <c r="E207" s="93"/>
      <c r="F207" s="93"/>
      <c r="G207" s="93"/>
      <c r="H207" s="93"/>
      <c r="I207" s="93"/>
      <c r="J207" s="93"/>
    </row>
    <row r="208" spans="1:13" ht="16.5">
      <c r="A208" s="509" t="s">
        <v>3029</v>
      </c>
      <c r="B208" s="510" t="s">
        <v>124</v>
      </c>
      <c r="C208" s="512" t="s">
        <v>1312</v>
      </c>
      <c r="D208" s="93"/>
      <c r="E208" s="93"/>
      <c r="F208" s="93"/>
      <c r="G208" s="93"/>
      <c r="H208" s="93"/>
      <c r="I208" s="93"/>
      <c r="J208" s="93"/>
    </row>
    <row r="209" spans="1:10" s="60" customFormat="1" ht="16.5">
      <c r="A209" s="52" t="s">
        <v>13</v>
      </c>
      <c r="B209" s="171" t="s">
        <v>1297</v>
      </c>
      <c r="C209" s="59" t="s">
        <v>2045</v>
      </c>
      <c r="D209" s="41" t="s">
        <v>2040</v>
      </c>
      <c r="E209" s="41">
        <v>200</v>
      </c>
      <c r="F209" s="41">
        <v>5</v>
      </c>
      <c r="G209" s="41">
        <v>2</v>
      </c>
      <c r="H209" s="41">
        <f>E209*F209</f>
        <v>1000</v>
      </c>
      <c r="I209" s="41">
        <v>879</v>
      </c>
      <c r="J209" s="58">
        <f>(I209*69*1.732*0.9)/1000</f>
        <v>94.542778799999994</v>
      </c>
    </row>
    <row r="210" spans="1:10" s="60" customFormat="1" ht="16.5">
      <c r="A210" s="52" t="s">
        <v>930</v>
      </c>
      <c r="B210" s="171" t="s">
        <v>1297</v>
      </c>
      <c r="C210" s="59" t="s">
        <v>2046</v>
      </c>
      <c r="D210" s="41" t="s">
        <v>1780</v>
      </c>
      <c r="E210" s="41">
        <v>160</v>
      </c>
      <c r="F210" s="41">
        <v>5</v>
      </c>
      <c r="G210" s="41">
        <v>0.5</v>
      </c>
      <c r="H210" s="41">
        <f>E210*F210</f>
        <v>800</v>
      </c>
      <c r="I210" s="41">
        <v>896</v>
      </c>
      <c r="J210" s="58">
        <f>(H210*69*1.732*0.9)/1000</f>
        <v>86.045760000000001</v>
      </c>
    </row>
    <row r="211" spans="1:10" s="60" customFormat="1" ht="16.5">
      <c r="A211" s="52" t="s">
        <v>931</v>
      </c>
      <c r="B211" s="171" t="s">
        <v>1297</v>
      </c>
      <c r="C211" s="59" t="s">
        <v>2047</v>
      </c>
      <c r="D211" s="41" t="s">
        <v>1918</v>
      </c>
      <c r="E211" s="41">
        <v>240</v>
      </c>
      <c r="F211" s="41">
        <v>4</v>
      </c>
      <c r="G211" s="41">
        <v>0.5</v>
      </c>
      <c r="H211" s="41">
        <f>E211*F211</f>
        <v>960</v>
      </c>
      <c r="I211" s="41">
        <v>1001</v>
      </c>
      <c r="J211" s="58">
        <f>(H211*69*1.732*0.9)/1000</f>
        <v>103.25491199999999</v>
      </c>
    </row>
    <row r="212" spans="1:10" s="60" customFormat="1" ht="16.5">
      <c r="A212" s="52" t="s">
        <v>932</v>
      </c>
      <c r="B212" s="171" t="s">
        <v>1297</v>
      </c>
      <c r="C212" s="172" t="s">
        <v>1866</v>
      </c>
      <c r="D212" s="41"/>
      <c r="E212" s="41"/>
      <c r="F212" s="41"/>
      <c r="G212" s="41"/>
      <c r="H212" s="41"/>
      <c r="I212" s="41"/>
      <c r="J212" s="41"/>
    </row>
    <row r="213" spans="1:10" s="60" customFormat="1" ht="16.5">
      <c r="A213" s="52" t="s">
        <v>933</v>
      </c>
      <c r="B213" s="171" t="s">
        <v>1297</v>
      </c>
      <c r="C213" s="172" t="s">
        <v>1871</v>
      </c>
      <c r="D213" s="41"/>
      <c r="E213" s="41"/>
      <c r="F213" s="41"/>
      <c r="G213" s="41"/>
      <c r="H213" s="41"/>
      <c r="I213" s="41"/>
      <c r="J213" s="41"/>
    </row>
    <row r="214" spans="1:10" s="60" customFormat="1" ht="16.5">
      <c r="A214" s="52" t="s">
        <v>934</v>
      </c>
      <c r="B214" s="171" t="s">
        <v>1297</v>
      </c>
      <c r="C214" s="172" t="s">
        <v>1795</v>
      </c>
      <c r="D214" s="41"/>
      <c r="E214" s="41"/>
      <c r="F214" s="41"/>
      <c r="G214" s="41"/>
      <c r="H214" s="41"/>
      <c r="I214" s="41"/>
      <c r="J214" s="41"/>
    </row>
    <row r="215" spans="1:10" s="60" customFormat="1" ht="16.5">
      <c r="A215" s="52" t="s">
        <v>936</v>
      </c>
      <c r="B215" s="171" t="s">
        <v>1297</v>
      </c>
      <c r="C215" s="513" t="s">
        <v>3039</v>
      </c>
      <c r="D215" s="41"/>
      <c r="E215" s="41"/>
      <c r="F215" s="41"/>
      <c r="G215" s="41"/>
      <c r="H215" s="41"/>
      <c r="I215" s="41"/>
      <c r="J215" s="41"/>
    </row>
    <row r="216" spans="1:10" s="60" customFormat="1" ht="16.5">
      <c r="A216" s="52" t="s">
        <v>937</v>
      </c>
      <c r="B216" s="171" t="s">
        <v>1297</v>
      </c>
      <c r="C216" s="513" t="s">
        <v>3040</v>
      </c>
      <c r="D216" s="41"/>
      <c r="E216" s="41"/>
      <c r="F216" s="41"/>
      <c r="G216" s="41"/>
      <c r="H216" s="41"/>
      <c r="I216" s="41"/>
      <c r="J216" s="41"/>
    </row>
    <row r="217" spans="1:10" s="60" customFormat="1" ht="16.5">
      <c r="A217" s="52" t="s">
        <v>938</v>
      </c>
      <c r="B217" s="171" t="s">
        <v>1297</v>
      </c>
      <c r="C217" s="513" t="s">
        <v>3040</v>
      </c>
      <c r="D217" s="41"/>
      <c r="E217" s="41"/>
      <c r="F217" s="41"/>
      <c r="G217" s="41"/>
      <c r="H217" s="41"/>
      <c r="I217" s="41"/>
      <c r="J217" s="41"/>
    </row>
    <row r="218" spans="1:10" s="60" customFormat="1" ht="16.5">
      <c r="A218" s="52" t="s">
        <v>939</v>
      </c>
      <c r="B218" s="171" t="s">
        <v>1297</v>
      </c>
      <c r="C218" s="513" t="s">
        <v>3038</v>
      </c>
      <c r="D218" s="41"/>
      <c r="E218" s="41"/>
      <c r="F218" s="41"/>
      <c r="G218" s="41"/>
      <c r="H218" s="41"/>
      <c r="I218" s="41"/>
      <c r="J218" s="41"/>
    </row>
    <row r="219" spans="1:10" s="60" customFormat="1" ht="16.5">
      <c r="A219" s="52" t="s">
        <v>940</v>
      </c>
      <c r="B219" s="171" t="s">
        <v>1297</v>
      </c>
      <c r="C219" s="166" t="s">
        <v>1761</v>
      </c>
      <c r="D219" s="41"/>
      <c r="E219" s="41"/>
      <c r="F219" s="41"/>
      <c r="G219" s="41"/>
      <c r="H219" s="41"/>
      <c r="I219" s="41"/>
      <c r="J219" s="41"/>
    </row>
    <row r="220" spans="1:10" s="60" customFormat="1" ht="16.5">
      <c r="A220" s="52" t="s">
        <v>941</v>
      </c>
      <c r="B220" s="171" t="s">
        <v>1297</v>
      </c>
      <c r="C220" s="166" t="s">
        <v>1899</v>
      </c>
      <c r="D220" s="41"/>
      <c r="E220" s="41"/>
      <c r="F220" s="41"/>
      <c r="G220" s="41"/>
      <c r="H220" s="41"/>
      <c r="I220" s="41"/>
      <c r="J220" s="41"/>
    </row>
    <row r="221" spans="1:10" s="60" customFormat="1" ht="16.5">
      <c r="A221" s="174" t="s">
        <v>665</v>
      </c>
      <c r="B221" s="73" t="s">
        <v>1528</v>
      </c>
      <c r="C221" s="503" t="s">
        <v>2048</v>
      </c>
      <c r="D221" s="12" t="s">
        <v>1773</v>
      </c>
      <c r="E221" s="12">
        <v>160</v>
      </c>
      <c r="F221" s="12">
        <v>5</v>
      </c>
      <c r="G221" s="12">
        <v>0.5</v>
      </c>
      <c r="H221" s="82">
        <f>E221*F221</f>
        <v>800</v>
      </c>
      <c r="I221" s="12">
        <v>983</v>
      </c>
      <c r="J221" s="169">
        <f>(H221*69*1.732*0.9)/1000</f>
        <v>86.045760000000001</v>
      </c>
    </row>
    <row r="222" spans="1:10" s="60" customFormat="1" ht="16.5">
      <c r="A222" s="174" t="s">
        <v>1153</v>
      </c>
      <c r="B222" s="73" t="s">
        <v>1528</v>
      </c>
      <c r="C222" s="503" t="s">
        <v>1963</v>
      </c>
      <c r="D222" s="12" t="s">
        <v>1773</v>
      </c>
      <c r="E222" s="12">
        <v>160</v>
      </c>
      <c r="F222" s="12">
        <v>5</v>
      </c>
      <c r="G222" s="12">
        <v>0.5</v>
      </c>
      <c r="H222" s="82">
        <f>E222*F222</f>
        <v>800</v>
      </c>
      <c r="I222" s="12">
        <v>879</v>
      </c>
      <c r="J222" s="169">
        <f>(H222*69*1.732*0.9)/1000</f>
        <v>86.045760000000001</v>
      </c>
    </row>
    <row r="223" spans="1:10" s="60" customFormat="1" ht="16.5">
      <c r="A223" s="174" t="s">
        <v>1154</v>
      </c>
      <c r="B223" s="73" t="s">
        <v>1528</v>
      </c>
      <c r="C223" s="176" t="s">
        <v>1866</v>
      </c>
      <c r="D223" s="82"/>
      <c r="E223" s="82"/>
      <c r="F223" s="82"/>
      <c r="G223" s="82"/>
      <c r="H223" s="82"/>
      <c r="I223" s="82"/>
      <c r="J223" s="82"/>
    </row>
    <row r="224" spans="1:10" s="60" customFormat="1" ht="16.5">
      <c r="A224" s="174" t="s">
        <v>1155</v>
      </c>
      <c r="B224" s="73" t="s">
        <v>1528</v>
      </c>
      <c r="C224" s="176" t="s">
        <v>1871</v>
      </c>
      <c r="D224" s="82"/>
      <c r="E224" s="82"/>
      <c r="F224" s="82"/>
      <c r="G224" s="82"/>
      <c r="H224" s="82"/>
      <c r="I224" s="82"/>
      <c r="J224" s="82"/>
    </row>
    <row r="225" spans="1:10" s="60" customFormat="1" ht="16.5">
      <c r="A225" s="174" t="s">
        <v>1156</v>
      </c>
      <c r="B225" s="73" t="s">
        <v>1528</v>
      </c>
      <c r="C225" s="176" t="s">
        <v>1795</v>
      </c>
      <c r="D225" s="82"/>
      <c r="E225" s="82"/>
      <c r="F225" s="82"/>
      <c r="G225" s="82"/>
      <c r="H225" s="82"/>
      <c r="I225" s="82"/>
      <c r="J225" s="82"/>
    </row>
    <row r="226" spans="1:10" s="60" customFormat="1" ht="16.5">
      <c r="A226" s="174" t="s">
        <v>744</v>
      </c>
      <c r="B226" s="73" t="s">
        <v>1528</v>
      </c>
      <c r="C226" s="124" t="s">
        <v>3039</v>
      </c>
      <c r="D226" s="82"/>
      <c r="E226" s="82"/>
      <c r="F226" s="82"/>
      <c r="G226" s="82"/>
      <c r="H226" s="82"/>
      <c r="I226" s="82"/>
      <c r="J226" s="82"/>
    </row>
    <row r="227" spans="1:10" s="60" customFormat="1" ht="16.5">
      <c r="A227" s="174" t="s">
        <v>745</v>
      </c>
      <c r="B227" s="73" t="s">
        <v>1528</v>
      </c>
      <c r="C227" s="124" t="s">
        <v>3040</v>
      </c>
      <c r="D227" s="82"/>
      <c r="E227" s="82"/>
      <c r="F227" s="82"/>
      <c r="G227" s="82"/>
      <c r="H227" s="82"/>
      <c r="I227" s="82"/>
      <c r="J227" s="82"/>
    </row>
    <row r="228" spans="1:10" s="60" customFormat="1" ht="16.5">
      <c r="A228" s="174" t="s">
        <v>1283</v>
      </c>
      <c r="B228" s="73" t="s">
        <v>1528</v>
      </c>
      <c r="C228" s="124" t="s">
        <v>3040</v>
      </c>
      <c r="D228" s="82"/>
      <c r="E228" s="82"/>
      <c r="F228" s="82"/>
      <c r="G228" s="82"/>
      <c r="H228" s="82"/>
      <c r="I228" s="82"/>
      <c r="J228" s="82"/>
    </row>
    <row r="229" spans="1:10" s="60" customFormat="1" ht="16.5">
      <c r="A229" s="174" t="s">
        <v>1284</v>
      </c>
      <c r="B229" s="73" t="s">
        <v>1528</v>
      </c>
      <c r="C229" s="124" t="s">
        <v>3038</v>
      </c>
      <c r="D229" s="82"/>
      <c r="E229" s="82"/>
      <c r="F229" s="82"/>
      <c r="G229" s="82"/>
      <c r="H229" s="82"/>
      <c r="I229" s="82"/>
      <c r="J229" s="82"/>
    </row>
    <row r="230" spans="1:10" s="60" customFormat="1" ht="16.5">
      <c r="A230" s="174" t="s">
        <v>1285</v>
      </c>
      <c r="B230" s="73" t="s">
        <v>1528</v>
      </c>
      <c r="C230" s="124" t="s">
        <v>1761</v>
      </c>
      <c r="D230" s="82"/>
      <c r="E230" s="82"/>
      <c r="F230" s="82"/>
      <c r="G230" s="82"/>
      <c r="H230" s="82"/>
      <c r="I230" s="82"/>
      <c r="J230" s="82"/>
    </row>
    <row r="231" spans="1:10" s="60" customFormat="1" ht="16.5">
      <c r="A231" s="174" t="s">
        <v>664</v>
      </c>
      <c r="B231" s="73" t="s">
        <v>1528</v>
      </c>
      <c r="C231" s="124" t="s">
        <v>1899</v>
      </c>
      <c r="D231" s="82"/>
      <c r="E231" s="82"/>
      <c r="F231" s="82"/>
      <c r="G231" s="82"/>
      <c r="H231" s="82"/>
      <c r="I231" s="82"/>
      <c r="J231" s="82"/>
    </row>
    <row r="232" spans="1:10" s="60" customFormat="1" ht="16.5">
      <c r="A232" s="52" t="s">
        <v>946</v>
      </c>
      <c r="B232" s="171" t="s">
        <v>123</v>
      </c>
      <c r="C232" s="59" t="s">
        <v>2049</v>
      </c>
      <c r="D232" s="41" t="s">
        <v>1918</v>
      </c>
      <c r="E232" s="41">
        <v>240</v>
      </c>
      <c r="F232" s="41">
        <v>5</v>
      </c>
      <c r="G232" s="41">
        <v>0.5</v>
      </c>
      <c r="H232" s="41">
        <f>E232*F232</f>
        <v>1200</v>
      </c>
      <c r="I232" s="41">
        <v>989</v>
      </c>
      <c r="J232" s="58">
        <f>(I232*69*1.732*0.9)/1000</f>
        <v>106.3740708</v>
      </c>
    </row>
    <row r="233" spans="1:10" s="60" customFormat="1" ht="16.5">
      <c r="A233" s="52" t="s">
        <v>666</v>
      </c>
      <c r="B233" s="171" t="s">
        <v>123</v>
      </c>
      <c r="C233" s="59" t="s">
        <v>2050</v>
      </c>
      <c r="D233" s="41" t="s">
        <v>1918</v>
      </c>
      <c r="E233" s="41">
        <v>240</v>
      </c>
      <c r="F233" s="41">
        <v>5</v>
      </c>
      <c r="G233" s="41">
        <v>0.5</v>
      </c>
      <c r="H233" s="41">
        <f>E233*F233</f>
        <v>1200</v>
      </c>
      <c r="I233" s="32" t="s">
        <v>1908</v>
      </c>
      <c r="J233" s="58">
        <f>(H233*69*1.732*0.9)/1000</f>
        <v>129.06864000000002</v>
      </c>
    </row>
    <row r="234" spans="1:10" s="60" customFormat="1" ht="16.5">
      <c r="A234" s="52" t="s">
        <v>2051</v>
      </c>
      <c r="B234" s="171" t="s">
        <v>123</v>
      </c>
      <c r="C234" s="175" t="s">
        <v>2052</v>
      </c>
      <c r="D234" s="41"/>
      <c r="E234" s="41"/>
      <c r="F234" s="41"/>
      <c r="G234" s="41"/>
      <c r="H234" s="41"/>
      <c r="I234" s="32"/>
      <c r="J234" s="58"/>
    </row>
    <row r="235" spans="1:10" s="60" customFormat="1" ht="16.5">
      <c r="A235" s="52" t="s">
        <v>667</v>
      </c>
      <c r="B235" s="171" t="s">
        <v>123</v>
      </c>
      <c r="C235" s="172" t="s">
        <v>1866</v>
      </c>
      <c r="D235" s="41"/>
      <c r="E235" s="41"/>
      <c r="F235" s="41"/>
      <c r="G235" s="41"/>
      <c r="H235" s="41"/>
      <c r="I235" s="41"/>
      <c r="J235" s="41"/>
    </row>
    <row r="236" spans="1:10" s="60" customFormat="1" ht="16.5">
      <c r="A236" s="52" t="s">
        <v>451</v>
      </c>
      <c r="B236" s="171" t="s">
        <v>123</v>
      </c>
      <c r="C236" s="172" t="s">
        <v>1871</v>
      </c>
      <c r="D236" s="41"/>
      <c r="E236" s="41"/>
      <c r="F236" s="41"/>
      <c r="G236" s="41"/>
      <c r="H236" s="41"/>
      <c r="I236" s="41"/>
      <c r="J236" s="41"/>
    </row>
    <row r="237" spans="1:10" s="60" customFormat="1" ht="16.5">
      <c r="A237" s="52" t="s">
        <v>948</v>
      </c>
      <c r="B237" s="171" t="s">
        <v>123</v>
      </c>
      <c r="C237" s="172" t="s">
        <v>1795</v>
      </c>
      <c r="D237" s="41"/>
      <c r="E237" s="41"/>
      <c r="F237" s="41"/>
      <c r="G237" s="41"/>
      <c r="H237" s="41"/>
      <c r="I237" s="41"/>
      <c r="J237" s="41"/>
    </row>
    <row r="238" spans="1:10" s="60" customFormat="1" ht="16.5">
      <c r="A238" s="52" t="s">
        <v>639</v>
      </c>
      <c r="B238" s="171" t="s">
        <v>123</v>
      </c>
      <c r="C238" s="166" t="s">
        <v>1798</v>
      </c>
      <c r="D238" s="41"/>
      <c r="E238" s="41"/>
      <c r="F238" s="41"/>
      <c r="G238" s="41"/>
      <c r="H238" s="41"/>
      <c r="I238" s="41"/>
      <c r="J238" s="41"/>
    </row>
    <row r="239" spans="1:10" s="60" customFormat="1" ht="16.5">
      <c r="A239" s="177" t="s">
        <v>452</v>
      </c>
      <c r="B239" s="171" t="s">
        <v>123</v>
      </c>
      <c r="C239" s="166" t="s">
        <v>1464</v>
      </c>
      <c r="D239" s="41"/>
      <c r="E239" s="41"/>
      <c r="F239" s="41"/>
      <c r="G239" s="41"/>
      <c r="H239" s="41"/>
      <c r="I239" s="41"/>
      <c r="J239" s="41"/>
    </row>
    <row r="240" spans="1:10" s="60" customFormat="1" ht="16.5">
      <c r="A240" s="177" t="s">
        <v>2053</v>
      </c>
      <c r="B240" s="171" t="s">
        <v>123</v>
      </c>
      <c r="C240" s="166" t="s">
        <v>1464</v>
      </c>
      <c r="D240" s="41"/>
      <c r="E240" s="41"/>
      <c r="F240" s="41"/>
      <c r="G240" s="41"/>
      <c r="H240" s="41"/>
      <c r="I240" s="41"/>
      <c r="J240" s="41"/>
    </row>
    <row r="241" spans="1:10" s="60" customFormat="1" ht="16.5">
      <c r="A241" s="52" t="s">
        <v>947</v>
      </c>
      <c r="B241" s="171" t="s">
        <v>123</v>
      </c>
      <c r="C241" s="166" t="s">
        <v>165</v>
      </c>
      <c r="D241" s="41"/>
      <c r="E241" s="41"/>
      <c r="F241" s="41"/>
      <c r="G241" s="41"/>
      <c r="H241" s="41"/>
      <c r="I241" s="41"/>
      <c r="J241" s="41"/>
    </row>
    <row r="242" spans="1:10" s="60" customFormat="1" ht="16.5">
      <c r="A242" s="52" t="s">
        <v>640</v>
      </c>
      <c r="B242" s="171" t="s">
        <v>123</v>
      </c>
      <c r="C242" s="166" t="s">
        <v>1761</v>
      </c>
      <c r="D242" s="41"/>
      <c r="E242" s="41"/>
      <c r="F242" s="41"/>
      <c r="G242" s="41"/>
      <c r="H242" s="41"/>
      <c r="I242" s="41"/>
      <c r="J242" s="41"/>
    </row>
    <row r="243" spans="1:10" s="60" customFormat="1" ht="16.5">
      <c r="A243" s="52" t="s">
        <v>2054</v>
      </c>
      <c r="B243" s="171" t="s">
        <v>123</v>
      </c>
      <c r="C243" s="166" t="s">
        <v>1899</v>
      </c>
      <c r="D243" s="41"/>
      <c r="E243" s="41"/>
      <c r="F243" s="41"/>
      <c r="G243" s="41"/>
      <c r="H243" s="41"/>
      <c r="I243" s="41"/>
      <c r="J243" s="41"/>
    </row>
    <row r="244" spans="1:10" s="60" customFormat="1" ht="16.5">
      <c r="A244" s="174" t="s">
        <v>585</v>
      </c>
      <c r="B244" s="73" t="s">
        <v>970</v>
      </c>
      <c r="C244" s="175" t="s">
        <v>2052</v>
      </c>
      <c r="D244" s="82" t="s">
        <v>1773</v>
      </c>
      <c r="E244" s="82">
        <v>160</v>
      </c>
      <c r="F244" s="82">
        <v>5</v>
      </c>
      <c r="G244" s="82">
        <v>1.5</v>
      </c>
      <c r="H244" s="82">
        <f>E244*F244</f>
        <v>800</v>
      </c>
      <c r="I244" s="82">
        <v>879</v>
      </c>
      <c r="J244" s="169">
        <f>(H244*69*1.732*0.9)/1000</f>
        <v>86.045760000000001</v>
      </c>
    </row>
    <row r="245" spans="1:10" s="60" customFormat="1" ht="16.5">
      <c r="A245" s="174" t="s">
        <v>949</v>
      </c>
      <c r="B245" s="73" t="s">
        <v>970</v>
      </c>
      <c r="C245" s="175" t="s">
        <v>2055</v>
      </c>
      <c r="D245" s="82" t="s">
        <v>1773</v>
      </c>
      <c r="E245" s="82">
        <v>160</v>
      </c>
      <c r="F245" s="82">
        <v>5</v>
      </c>
      <c r="G245" s="82">
        <v>1</v>
      </c>
      <c r="H245" s="82">
        <f>E245*F245</f>
        <v>800</v>
      </c>
      <c r="I245" s="82">
        <v>879</v>
      </c>
      <c r="J245" s="169">
        <f>(H245*69*1.732*0.9)/1000</f>
        <v>86.045760000000001</v>
      </c>
    </row>
    <row r="246" spans="1:10" s="60" customFormat="1" ht="16.5">
      <c r="A246" s="174" t="s">
        <v>950</v>
      </c>
      <c r="B246" s="73" t="s">
        <v>970</v>
      </c>
      <c r="C246" s="174" t="s">
        <v>55</v>
      </c>
      <c r="D246" s="82"/>
      <c r="E246" s="82"/>
      <c r="F246" s="82"/>
      <c r="G246" s="82"/>
      <c r="H246" s="82"/>
      <c r="I246" s="82"/>
      <c r="J246" s="82"/>
    </row>
    <row r="247" spans="1:10" s="60" customFormat="1" ht="16.5">
      <c r="A247" s="174" t="s">
        <v>951</v>
      </c>
      <c r="B247" s="73" t="s">
        <v>970</v>
      </c>
      <c r="C247" s="176" t="s">
        <v>1866</v>
      </c>
      <c r="D247" s="82"/>
      <c r="E247" s="82"/>
      <c r="F247" s="82"/>
      <c r="G247" s="82"/>
      <c r="H247" s="82"/>
      <c r="I247" s="82"/>
      <c r="J247" s="82"/>
    </row>
    <row r="248" spans="1:10" s="60" customFormat="1" ht="16.5">
      <c r="A248" s="174" t="s">
        <v>952</v>
      </c>
      <c r="B248" s="73" t="s">
        <v>970</v>
      </c>
      <c r="C248" s="176" t="s">
        <v>1871</v>
      </c>
      <c r="D248" s="82"/>
      <c r="E248" s="82"/>
      <c r="F248" s="82"/>
      <c r="G248" s="82"/>
      <c r="H248" s="82"/>
      <c r="I248" s="82"/>
      <c r="J248" s="82"/>
    </row>
    <row r="249" spans="1:10" s="60" customFormat="1" ht="16.5">
      <c r="A249" s="174" t="s">
        <v>953</v>
      </c>
      <c r="B249" s="73" t="s">
        <v>970</v>
      </c>
      <c r="C249" s="176" t="s">
        <v>1795</v>
      </c>
      <c r="D249" s="82"/>
      <c r="E249" s="82"/>
      <c r="F249" s="82"/>
      <c r="G249" s="82"/>
      <c r="H249" s="82"/>
      <c r="I249" s="82"/>
      <c r="J249" s="82"/>
    </row>
    <row r="250" spans="1:10" s="60" customFormat="1" ht="16.5">
      <c r="A250" s="174" t="s">
        <v>1316</v>
      </c>
      <c r="B250" s="73" t="s">
        <v>970</v>
      </c>
      <c r="C250" s="124" t="s">
        <v>1798</v>
      </c>
      <c r="D250" s="82"/>
      <c r="E250" s="82"/>
      <c r="F250" s="82"/>
      <c r="G250" s="82"/>
      <c r="H250" s="82"/>
      <c r="I250" s="82"/>
      <c r="J250" s="82"/>
    </row>
    <row r="251" spans="1:10" s="60" customFormat="1" ht="16.5">
      <c r="A251" s="174" t="s">
        <v>1317</v>
      </c>
      <c r="B251" s="73" t="s">
        <v>970</v>
      </c>
      <c r="C251" s="124" t="s">
        <v>1464</v>
      </c>
      <c r="D251" s="82"/>
      <c r="E251" s="82"/>
      <c r="F251" s="82"/>
      <c r="G251" s="82"/>
      <c r="H251" s="82"/>
      <c r="I251" s="82"/>
      <c r="J251" s="82"/>
    </row>
    <row r="252" spans="1:10" s="60" customFormat="1" ht="16.5">
      <c r="A252" s="174" t="s">
        <v>581</v>
      </c>
      <c r="B252" s="73" t="s">
        <v>970</v>
      </c>
      <c r="C252" s="124" t="s">
        <v>1464</v>
      </c>
      <c r="D252" s="82"/>
      <c r="E252" s="82"/>
      <c r="F252" s="82"/>
      <c r="G252" s="82"/>
      <c r="H252" s="82"/>
      <c r="I252" s="82"/>
      <c r="J252" s="82"/>
    </row>
    <row r="253" spans="1:10" s="60" customFormat="1" ht="16.5">
      <c r="A253" s="174" t="s">
        <v>582</v>
      </c>
      <c r="B253" s="73" t="s">
        <v>970</v>
      </c>
      <c r="C253" s="124" t="s">
        <v>165</v>
      </c>
      <c r="D253" s="82"/>
      <c r="E253" s="82"/>
      <c r="F253" s="82"/>
      <c r="G253" s="82"/>
      <c r="H253" s="82"/>
      <c r="I253" s="82"/>
      <c r="J253" s="82"/>
    </row>
    <row r="254" spans="1:10" s="60" customFormat="1" ht="16.5">
      <c r="A254" s="174" t="s">
        <v>583</v>
      </c>
      <c r="B254" s="73" t="s">
        <v>970</v>
      </c>
      <c r="C254" s="124" t="s">
        <v>1761</v>
      </c>
      <c r="D254" s="82"/>
      <c r="E254" s="82"/>
      <c r="F254" s="82"/>
      <c r="G254" s="82"/>
      <c r="H254" s="82"/>
      <c r="I254" s="82"/>
      <c r="J254" s="82"/>
    </row>
    <row r="255" spans="1:10" s="60" customFormat="1" ht="16.5">
      <c r="A255" s="174" t="s">
        <v>584</v>
      </c>
      <c r="B255" s="73" t="s">
        <v>970</v>
      </c>
      <c r="C255" s="124" t="s">
        <v>1899</v>
      </c>
      <c r="D255" s="82"/>
      <c r="E255" s="82"/>
      <c r="F255" s="82"/>
      <c r="G255" s="82"/>
      <c r="H255" s="82"/>
      <c r="I255" s="82"/>
      <c r="J255" s="82"/>
    </row>
    <row r="256" spans="1:10" s="60" customFormat="1" ht="16.5">
      <c r="A256" s="52" t="s">
        <v>1308</v>
      </c>
      <c r="B256" s="171" t="s">
        <v>843</v>
      </c>
      <c r="C256" s="52" t="s">
        <v>2014</v>
      </c>
      <c r="D256" s="41"/>
      <c r="E256" s="41"/>
      <c r="F256" s="41"/>
      <c r="G256" s="41"/>
      <c r="H256" s="41"/>
      <c r="I256" s="41"/>
      <c r="J256" s="41"/>
    </row>
    <row r="257" spans="1:10" s="60" customFormat="1" ht="16.5">
      <c r="A257" s="52" t="s">
        <v>586</v>
      </c>
      <c r="B257" s="171" t="s">
        <v>843</v>
      </c>
      <c r="C257" s="59" t="s">
        <v>2056</v>
      </c>
      <c r="D257" s="41" t="s">
        <v>1773</v>
      </c>
      <c r="E257" s="41">
        <v>160</v>
      </c>
      <c r="F257" s="41">
        <v>4</v>
      </c>
      <c r="G257" s="41">
        <v>1.5</v>
      </c>
      <c r="H257" s="41">
        <f>E257*F257</f>
        <v>640</v>
      </c>
      <c r="I257" s="41">
        <v>879</v>
      </c>
      <c r="J257" s="58">
        <f>(H257*69*1.732*0.9)/1000</f>
        <v>68.836607999999998</v>
      </c>
    </row>
    <row r="258" spans="1:10" s="60" customFormat="1" ht="16.5">
      <c r="A258" s="52" t="s">
        <v>2057</v>
      </c>
      <c r="B258" s="171" t="s">
        <v>843</v>
      </c>
      <c r="C258" s="59" t="s">
        <v>2058</v>
      </c>
      <c r="D258" s="41"/>
      <c r="E258" s="41"/>
      <c r="F258" s="41"/>
      <c r="G258" s="41"/>
      <c r="H258" s="41"/>
      <c r="I258" s="41"/>
      <c r="J258" s="58"/>
    </row>
    <row r="259" spans="1:10" s="60" customFormat="1" ht="16.5">
      <c r="A259" s="52" t="s">
        <v>880</v>
      </c>
      <c r="B259" s="171" t="s">
        <v>843</v>
      </c>
      <c r="C259" s="59" t="s">
        <v>2059</v>
      </c>
      <c r="D259" s="41" t="s">
        <v>1773</v>
      </c>
      <c r="E259" s="41">
        <v>160</v>
      </c>
      <c r="F259" s="41">
        <v>5</v>
      </c>
      <c r="G259" s="41">
        <v>2</v>
      </c>
      <c r="H259" s="41">
        <f>E259*F259</f>
        <v>800</v>
      </c>
      <c r="I259" s="41">
        <v>879</v>
      </c>
      <c r="J259" s="58">
        <f>(H259*69*1.732*0.9)/1000</f>
        <v>86.045760000000001</v>
      </c>
    </row>
    <row r="260" spans="1:10" s="60" customFormat="1" ht="16.5">
      <c r="A260" s="52" t="s">
        <v>802</v>
      </c>
      <c r="B260" s="171" t="s">
        <v>843</v>
      </c>
      <c r="C260" s="59" t="s">
        <v>2060</v>
      </c>
      <c r="D260" s="41" t="s">
        <v>1776</v>
      </c>
      <c r="E260" s="41">
        <v>200</v>
      </c>
      <c r="F260" s="41">
        <v>5</v>
      </c>
      <c r="G260" s="41">
        <v>0.5</v>
      </c>
      <c r="H260" s="41">
        <f>E260*F260</f>
        <v>1000</v>
      </c>
      <c r="I260" s="41">
        <v>983</v>
      </c>
      <c r="J260" s="58">
        <f>(I260*69*1.732*0.9)/1000</f>
        <v>105.7287276</v>
      </c>
    </row>
    <row r="261" spans="1:10" s="60" customFormat="1" ht="16.5">
      <c r="A261" s="52" t="s">
        <v>2061</v>
      </c>
      <c r="B261" s="171" t="s">
        <v>1999</v>
      </c>
      <c r="C261" s="59" t="s">
        <v>2060</v>
      </c>
      <c r="D261" s="41"/>
      <c r="E261" s="41"/>
      <c r="F261" s="41"/>
      <c r="G261" s="41"/>
      <c r="H261" s="41"/>
      <c r="I261" s="41"/>
      <c r="J261" s="58"/>
    </row>
    <row r="262" spans="1:10" s="60" customFormat="1" ht="16.5">
      <c r="A262" s="52" t="s">
        <v>172</v>
      </c>
      <c r="B262" s="171" t="s">
        <v>843</v>
      </c>
      <c r="C262" s="59" t="s">
        <v>2062</v>
      </c>
      <c r="D262" s="41" t="s">
        <v>1776</v>
      </c>
      <c r="E262" s="41">
        <v>200</v>
      </c>
      <c r="F262" s="41">
        <v>5</v>
      </c>
      <c r="G262" s="41">
        <v>1</v>
      </c>
      <c r="H262" s="12"/>
      <c r="I262" s="41">
        <v>983</v>
      </c>
      <c r="J262" s="58">
        <f>(I262*69*1.732*0.9)/1000</f>
        <v>105.7287276</v>
      </c>
    </row>
    <row r="263" spans="1:10" s="60" customFormat="1" ht="16.5">
      <c r="A263" s="52" t="s">
        <v>173</v>
      </c>
      <c r="B263" s="171" t="s">
        <v>843</v>
      </c>
      <c r="C263" s="172" t="s">
        <v>1866</v>
      </c>
      <c r="D263" s="41"/>
      <c r="E263" s="41"/>
      <c r="F263" s="41"/>
      <c r="G263" s="41"/>
      <c r="H263" s="41"/>
      <c r="I263" s="41"/>
      <c r="J263" s="41"/>
    </row>
    <row r="264" spans="1:10" s="60" customFormat="1" ht="16.5">
      <c r="A264" s="52" t="s">
        <v>174</v>
      </c>
      <c r="B264" s="171" t="s">
        <v>843</v>
      </c>
      <c r="C264" s="172" t="s">
        <v>1871</v>
      </c>
      <c r="D264" s="41"/>
      <c r="E264" s="41"/>
      <c r="F264" s="41"/>
      <c r="G264" s="41"/>
      <c r="H264" s="41"/>
      <c r="I264" s="41"/>
      <c r="J264" s="41"/>
    </row>
    <row r="265" spans="1:10" s="60" customFormat="1" ht="16.5">
      <c r="A265" s="52" t="s">
        <v>0</v>
      </c>
      <c r="B265" s="171" t="s">
        <v>843</v>
      </c>
      <c r="C265" s="172" t="s">
        <v>1795</v>
      </c>
      <c r="D265" s="41"/>
      <c r="E265" s="41"/>
      <c r="F265" s="41"/>
      <c r="G265" s="41"/>
      <c r="H265" s="41"/>
      <c r="I265" s="41"/>
      <c r="J265" s="41"/>
    </row>
    <row r="266" spans="1:10" s="60" customFormat="1" ht="16.5">
      <c r="A266" s="52" t="s">
        <v>537</v>
      </c>
      <c r="B266" s="171" t="s">
        <v>843</v>
      </c>
      <c r="C266" s="166" t="s">
        <v>1798</v>
      </c>
      <c r="D266" s="41"/>
      <c r="E266" s="41"/>
      <c r="F266" s="41"/>
      <c r="G266" s="41"/>
      <c r="H266" s="41"/>
      <c r="I266" s="41"/>
      <c r="J266" s="41"/>
    </row>
    <row r="267" spans="1:10" s="60" customFormat="1" ht="16.5">
      <c r="A267" s="52" t="s">
        <v>1303</v>
      </c>
      <c r="B267" s="171" t="s">
        <v>843</v>
      </c>
      <c r="C267" s="166" t="s">
        <v>1464</v>
      </c>
      <c r="D267" s="41"/>
      <c r="E267" s="41"/>
      <c r="F267" s="41"/>
      <c r="G267" s="41"/>
      <c r="H267" s="41"/>
      <c r="I267" s="41"/>
      <c r="J267" s="41"/>
    </row>
    <row r="268" spans="1:10" s="60" customFormat="1" ht="16.5">
      <c r="A268" s="52" t="s">
        <v>1304</v>
      </c>
      <c r="B268" s="171" t="s">
        <v>843</v>
      </c>
      <c r="C268" s="166" t="s">
        <v>1464</v>
      </c>
      <c r="D268" s="41"/>
      <c r="E268" s="41"/>
      <c r="F268" s="41"/>
      <c r="G268" s="41"/>
      <c r="H268" s="41"/>
      <c r="I268" s="41"/>
      <c r="J268" s="41"/>
    </row>
    <row r="269" spans="1:10" s="60" customFormat="1" ht="16.5">
      <c r="A269" s="52" t="s">
        <v>1305</v>
      </c>
      <c r="B269" s="171" t="s">
        <v>843</v>
      </c>
      <c r="C269" s="166" t="s">
        <v>165</v>
      </c>
      <c r="D269" s="41"/>
      <c r="E269" s="41"/>
      <c r="F269" s="41"/>
      <c r="G269" s="41"/>
      <c r="H269" s="41"/>
      <c r="I269" s="41"/>
      <c r="J269" s="41"/>
    </row>
    <row r="270" spans="1:10" s="60" customFormat="1" ht="16.5">
      <c r="A270" s="52" t="s">
        <v>1306</v>
      </c>
      <c r="B270" s="171" t="s">
        <v>843</v>
      </c>
      <c r="C270" s="166" t="s">
        <v>1761</v>
      </c>
      <c r="D270" s="41"/>
      <c r="E270" s="41"/>
      <c r="F270" s="41"/>
      <c r="G270" s="41"/>
      <c r="H270" s="41"/>
      <c r="I270" s="41"/>
      <c r="J270" s="41"/>
    </row>
    <row r="271" spans="1:10" s="60" customFormat="1" ht="16.5">
      <c r="A271" s="52" t="s">
        <v>1307</v>
      </c>
      <c r="B271" s="171" t="s">
        <v>843</v>
      </c>
      <c r="C271" s="166" t="s">
        <v>1899</v>
      </c>
      <c r="D271" s="41"/>
      <c r="E271" s="41"/>
      <c r="F271" s="41"/>
      <c r="G271" s="41"/>
      <c r="H271" s="41"/>
      <c r="I271" s="41"/>
      <c r="J271" s="41"/>
    </row>
    <row r="272" spans="1:10" s="60" customFormat="1" ht="16.5">
      <c r="A272" s="101" t="s">
        <v>2013</v>
      </c>
      <c r="B272" s="178" t="s">
        <v>2007</v>
      </c>
      <c r="C272" s="52" t="s">
        <v>2014</v>
      </c>
      <c r="D272" s="12"/>
      <c r="E272" s="12"/>
      <c r="F272" s="12"/>
      <c r="G272" s="12"/>
      <c r="H272" s="12"/>
      <c r="I272" s="12"/>
      <c r="J272" s="12"/>
    </row>
    <row r="273" spans="1:10" s="60" customFormat="1" ht="16.5">
      <c r="A273" s="101" t="s">
        <v>2006</v>
      </c>
      <c r="B273" s="178" t="s">
        <v>2007</v>
      </c>
      <c r="C273" s="102" t="s">
        <v>2063</v>
      </c>
      <c r="D273" s="12"/>
      <c r="E273" s="12"/>
      <c r="F273" s="12"/>
      <c r="G273" s="12"/>
      <c r="H273" s="12"/>
      <c r="I273" s="12"/>
      <c r="J273" s="12"/>
    </row>
    <row r="274" spans="1:10" s="60" customFormat="1" ht="16.5">
      <c r="A274" s="101" t="s">
        <v>2009</v>
      </c>
      <c r="B274" s="178" t="s">
        <v>2007</v>
      </c>
      <c r="C274" s="102" t="s">
        <v>2064</v>
      </c>
      <c r="D274" s="12"/>
      <c r="E274" s="12"/>
      <c r="F274" s="12"/>
      <c r="G274" s="12"/>
      <c r="H274" s="12"/>
      <c r="I274" s="12"/>
      <c r="J274" s="12"/>
    </row>
    <row r="275" spans="1:10" s="60" customFormat="1" ht="16.5">
      <c r="A275" s="101" t="s">
        <v>2011</v>
      </c>
      <c r="B275" s="178" t="s">
        <v>2007</v>
      </c>
      <c r="C275" s="102" t="s">
        <v>2065</v>
      </c>
      <c r="D275" s="12"/>
      <c r="E275" s="12"/>
      <c r="F275" s="12"/>
      <c r="G275" s="12"/>
      <c r="H275" s="12"/>
      <c r="I275" s="12"/>
      <c r="J275" s="12"/>
    </row>
    <row r="276" spans="1:10" s="60" customFormat="1" ht="16.5">
      <c r="A276" s="101" t="s">
        <v>2015</v>
      </c>
      <c r="B276" s="178" t="s">
        <v>2007</v>
      </c>
      <c r="C276" s="176" t="s">
        <v>1866</v>
      </c>
    </row>
    <row r="277" spans="1:10" s="60" customFormat="1" ht="16.5">
      <c r="A277" s="101" t="s">
        <v>2016</v>
      </c>
      <c r="B277" s="178" t="s">
        <v>2007</v>
      </c>
      <c r="C277" s="176" t="s">
        <v>1871</v>
      </c>
    </row>
    <row r="278" spans="1:10" s="60" customFormat="1" ht="16.5">
      <c r="A278" s="101" t="s">
        <v>2017</v>
      </c>
      <c r="B278" s="178" t="s">
        <v>2007</v>
      </c>
      <c r="C278" s="176" t="s">
        <v>1795</v>
      </c>
    </row>
    <row r="279" spans="1:10" s="60" customFormat="1" ht="16.5">
      <c r="A279" s="101" t="s">
        <v>2018</v>
      </c>
      <c r="B279" s="178" t="s">
        <v>2007</v>
      </c>
      <c r="C279" s="124" t="s">
        <v>1798</v>
      </c>
    </row>
    <row r="280" spans="1:10" s="60" customFormat="1" ht="16.5">
      <c r="A280" s="101" t="s">
        <v>2066</v>
      </c>
      <c r="B280" s="178" t="s">
        <v>2007</v>
      </c>
      <c r="C280" s="124" t="s">
        <v>1464</v>
      </c>
    </row>
    <row r="281" spans="1:10" s="60" customFormat="1" ht="16.5">
      <c r="A281" s="101" t="s">
        <v>2067</v>
      </c>
      <c r="B281" s="178" t="s">
        <v>2007</v>
      </c>
      <c r="C281" s="124" t="s">
        <v>1464</v>
      </c>
    </row>
    <row r="282" spans="1:10" s="60" customFormat="1" ht="16.5">
      <c r="A282" s="101" t="s">
        <v>2021</v>
      </c>
      <c r="B282" s="178" t="s">
        <v>2007</v>
      </c>
      <c r="C282" s="124" t="s">
        <v>165</v>
      </c>
    </row>
    <row r="283" spans="1:10" s="60" customFormat="1" ht="16.5">
      <c r="A283" s="101" t="s">
        <v>2022</v>
      </c>
      <c r="B283" s="178" t="s">
        <v>2007</v>
      </c>
      <c r="C283" s="124" t="s">
        <v>1761</v>
      </c>
    </row>
    <row r="284" spans="1:10" s="60" customFormat="1" ht="16.5">
      <c r="A284" s="101" t="s">
        <v>2023</v>
      </c>
      <c r="B284" s="178" t="s">
        <v>2007</v>
      </c>
      <c r="C284" s="124" t="s">
        <v>1899</v>
      </c>
    </row>
    <row r="285" spans="1:10" s="60" customFormat="1" ht="16.5">
      <c r="A285" s="52" t="s">
        <v>2068</v>
      </c>
      <c r="B285" s="171" t="s">
        <v>2069</v>
      </c>
      <c r="C285" s="59" t="s">
        <v>2070</v>
      </c>
    </row>
    <row r="286" spans="1:10" s="60" customFormat="1" ht="16.5">
      <c r="A286" s="52" t="s">
        <v>2071</v>
      </c>
      <c r="B286" s="171" t="s">
        <v>2072</v>
      </c>
      <c r="C286" s="59" t="s">
        <v>2073</v>
      </c>
    </row>
    <row r="287" spans="1:10" s="60" customFormat="1" ht="16.5">
      <c r="A287" s="52" t="s">
        <v>2074</v>
      </c>
      <c r="B287" s="171" t="s">
        <v>2072</v>
      </c>
      <c r="C287" s="59" t="s">
        <v>2075</v>
      </c>
    </row>
    <row r="288" spans="1:10" s="60" customFormat="1" ht="16.5">
      <c r="A288" s="52" t="s">
        <v>2076</v>
      </c>
      <c r="B288" s="171" t="s">
        <v>2072</v>
      </c>
      <c r="C288" s="52" t="s">
        <v>2077</v>
      </c>
    </row>
    <row r="289" spans="1:13" ht="16.5">
      <c r="A289" s="52" t="s">
        <v>2078</v>
      </c>
      <c r="B289" s="171" t="s">
        <v>2072</v>
      </c>
      <c r="C289" s="172" t="s">
        <v>1826</v>
      </c>
      <c r="D289" s="60"/>
      <c r="E289" s="60"/>
      <c r="F289" s="60"/>
      <c r="G289" s="60"/>
      <c r="H289" s="60"/>
      <c r="I289" s="60"/>
      <c r="J289" s="60"/>
      <c r="M289" s="60"/>
    </row>
    <row r="290" spans="1:13" ht="16.5">
      <c r="A290" s="52" t="s">
        <v>2079</v>
      </c>
      <c r="B290" s="171" t="s">
        <v>2072</v>
      </c>
      <c r="C290" s="172" t="s">
        <v>1830</v>
      </c>
      <c r="D290" s="60"/>
      <c r="E290" s="60"/>
      <c r="F290" s="60"/>
      <c r="G290" s="60"/>
      <c r="H290" s="60"/>
      <c r="I290" s="60"/>
      <c r="J290" s="60"/>
      <c r="M290" s="60"/>
    </row>
    <row r="291" spans="1:13" ht="16.5">
      <c r="A291" s="52" t="s">
        <v>2080</v>
      </c>
      <c r="B291" s="171" t="s">
        <v>2072</v>
      </c>
      <c r="C291" s="172" t="s">
        <v>1832</v>
      </c>
      <c r="D291" s="60"/>
      <c r="E291" s="60"/>
      <c r="F291" s="60"/>
      <c r="G291" s="60"/>
      <c r="H291" s="60"/>
      <c r="I291" s="60"/>
      <c r="J291" s="60"/>
      <c r="M291" s="60"/>
    </row>
    <row r="292" spans="1:13" ht="16.5">
      <c r="A292" s="52" t="s">
        <v>2081</v>
      </c>
      <c r="B292" s="171" t="s">
        <v>2072</v>
      </c>
      <c r="C292" s="166" t="s">
        <v>1836</v>
      </c>
      <c r="M292" s="60"/>
    </row>
    <row r="293" spans="1:13" ht="16.5">
      <c r="A293" s="52" t="s">
        <v>2082</v>
      </c>
      <c r="B293" s="171" t="s">
        <v>2072</v>
      </c>
      <c r="C293" s="166" t="s">
        <v>1464</v>
      </c>
      <c r="D293" s="167"/>
      <c r="E293" s="167"/>
      <c r="F293" s="167"/>
      <c r="G293" s="167"/>
      <c r="H293" s="167"/>
      <c r="I293" s="167"/>
      <c r="J293" s="167"/>
      <c r="M293" s="60"/>
    </row>
    <row r="294" spans="1:13" ht="16.5">
      <c r="A294" s="52" t="s">
        <v>2083</v>
      </c>
      <c r="B294" s="171" t="s">
        <v>2072</v>
      </c>
      <c r="C294" s="166" t="s">
        <v>1464</v>
      </c>
      <c r="M294" s="60"/>
    </row>
    <row r="295" spans="1:13" ht="16.5">
      <c r="A295" s="52" t="s">
        <v>2084</v>
      </c>
      <c r="B295" s="171" t="s">
        <v>2072</v>
      </c>
      <c r="C295" s="166" t="s">
        <v>165</v>
      </c>
      <c r="D295" s="167"/>
      <c r="E295" s="167"/>
      <c r="F295" s="167"/>
      <c r="G295" s="167"/>
      <c r="H295" s="167"/>
      <c r="I295" s="167"/>
      <c r="J295" s="167"/>
    </row>
    <row r="296" spans="1:13" ht="16.5">
      <c r="A296" s="52" t="s">
        <v>2085</v>
      </c>
      <c r="B296" s="171" t="s">
        <v>2072</v>
      </c>
      <c r="C296" s="166" t="s">
        <v>1808</v>
      </c>
    </row>
    <row r="297" spans="1:13" ht="16.5">
      <c r="A297" s="52" t="s">
        <v>2086</v>
      </c>
      <c r="B297" s="171" t="s">
        <v>2072</v>
      </c>
      <c r="C297" s="166" t="s">
        <v>2087</v>
      </c>
      <c r="D297" s="167"/>
      <c r="E297" s="167"/>
      <c r="F297" s="167"/>
      <c r="G297" s="167"/>
      <c r="H297" s="167"/>
      <c r="I297" s="167"/>
      <c r="J297" s="167"/>
    </row>
    <row r="494" spans="11:13">
      <c r="K494" s="293"/>
      <c r="M494" s="60"/>
    </row>
    <row r="495" spans="11:13">
      <c r="K495" s="293"/>
      <c r="M495" s="60"/>
    </row>
    <row r="496" spans="11:13">
      <c r="K496" s="293"/>
      <c r="L496" s="293"/>
      <c r="M496" s="60"/>
    </row>
    <row r="497" spans="1:13">
      <c r="A497" s="60"/>
      <c r="B497" s="60"/>
      <c r="D497" s="60"/>
      <c r="E497" s="60"/>
      <c r="F497" s="60"/>
      <c r="G497" s="60"/>
      <c r="H497" s="60"/>
      <c r="I497" s="60"/>
      <c r="J497" s="60"/>
      <c r="K497" s="293"/>
      <c r="L497" s="293"/>
      <c r="M497" s="60"/>
    </row>
    <row r="498" spans="1:13">
      <c r="A498" s="60"/>
      <c r="B498" s="60"/>
      <c r="D498" s="60"/>
      <c r="E498" s="60"/>
      <c r="F498" s="60"/>
      <c r="G498" s="60"/>
      <c r="H498" s="60"/>
      <c r="I498" s="60"/>
      <c r="J498" s="60"/>
      <c r="K498" s="293"/>
      <c r="L498" s="293"/>
      <c r="M498" s="60"/>
    </row>
    <row r="499" spans="1:13">
      <c r="A499" s="60"/>
      <c r="B499" s="60"/>
      <c r="D499" s="60"/>
      <c r="E499" s="60"/>
      <c r="F499" s="60"/>
      <c r="G499" s="60"/>
      <c r="H499" s="60"/>
      <c r="I499" s="60"/>
      <c r="J499" s="60"/>
      <c r="K499" s="293"/>
      <c r="L499" s="293"/>
      <c r="M499" s="60"/>
    </row>
    <row r="500" spans="1:13">
      <c r="A500" s="60"/>
      <c r="B500" s="60"/>
      <c r="D500" s="60"/>
      <c r="E500" s="60"/>
      <c r="F500" s="60"/>
      <c r="G500" s="60"/>
      <c r="H500" s="60"/>
      <c r="I500" s="60"/>
      <c r="J500" s="60"/>
      <c r="K500" s="293"/>
      <c r="L500" s="293"/>
      <c r="M500" s="60"/>
    </row>
    <row r="501" spans="1:13">
      <c r="A501" s="60"/>
      <c r="B501" s="60"/>
      <c r="D501" s="60"/>
      <c r="E501" s="60"/>
      <c r="F501" s="60"/>
      <c r="G501" s="60"/>
      <c r="H501" s="60"/>
      <c r="I501" s="60"/>
      <c r="J501" s="60"/>
      <c r="K501" s="293"/>
      <c r="L501" s="293"/>
      <c r="M501" s="60"/>
    </row>
    <row r="502" spans="1:13">
      <c r="A502" s="60"/>
      <c r="B502" s="60"/>
      <c r="D502" s="60"/>
      <c r="E502" s="60"/>
      <c r="F502" s="60"/>
      <c r="G502" s="60"/>
      <c r="H502" s="60"/>
      <c r="I502" s="60"/>
      <c r="J502" s="60"/>
      <c r="K502" s="293"/>
      <c r="L502" s="293"/>
      <c r="M502" s="60"/>
    </row>
    <row r="503" spans="1:13">
      <c r="A503" s="60"/>
      <c r="B503" s="60"/>
      <c r="D503" s="60"/>
      <c r="E503" s="60"/>
      <c r="F503" s="60"/>
      <c r="G503" s="60"/>
      <c r="H503" s="60"/>
      <c r="I503" s="60"/>
      <c r="J503" s="60"/>
      <c r="K503" s="293"/>
      <c r="L503" s="293"/>
      <c r="M503" s="60"/>
    </row>
    <row r="504" spans="1:13">
      <c r="A504" s="60"/>
      <c r="B504" s="60"/>
      <c r="D504" s="60"/>
      <c r="E504" s="60"/>
      <c r="F504" s="60"/>
      <c r="G504" s="60"/>
      <c r="H504" s="60"/>
      <c r="I504" s="60"/>
      <c r="J504" s="60"/>
      <c r="K504" s="293"/>
      <c r="L504" s="293"/>
      <c r="M504" s="60"/>
    </row>
    <row r="505" spans="1:13">
      <c r="A505" s="60"/>
      <c r="B505" s="60"/>
      <c r="D505" s="60"/>
      <c r="E505" s="60"/>
      <c r="F505" s="60"/>
      <c r="G505" s="60"/>
      <c r="H505" s="60"/>
      <c r="I505" s="60"/>
      <c r="J505" s="60"/>
      <c r="K505" s="293"/>
      <c r="L505" s="293"/>
      <c r="M505" s="60"/>
    </row>
    <row r="506" spans="1:13">
      <c r="A506" s="60"/>
      <c r="B506" s="60"/>
      <c r="D506" s="60"/>
      <c r="E506" s="60"/>
      <c r="F506" s="60"/>
      <c r="G506" s="60"/>
      <c r="H506" s="60"/>
      <c r="I506" s="60"/>
      <c r="J506" s="60"/>
      <c r="K506" s="293"/>
      <c r="L506" s="293"/>
      <c r="M506" s="60"/>
    </row>
    <row r="507" spans="1:13">
      <c r="A507" s="60"/>
      <c r="B507" s="60"/>
      <c r="D507" s="60"/>
      <c r="E507" s="60"/>
      <c r="F507" s="60"/>
      <c r="G507" s="60"/>
      <c r="H507" s="60"/>
      <c r="I507" s="60"/>
      <c r="J507" s="60"/>
      <c r="K507" s="293"/>
      <c r="L507" s="293"/>
      <c r="M507" s="60"/>
    </row>
    <row r="508" spans="1:13">
      <c r="A508" s="60"/>
      <c r="B508" s="60"/>
      <c r="D508" s="60"/>
      <c r="E508" s="60"/>
      <c r="F508" s="60"/>
      <c r="G508" s="60"/>
      <c r="H508" s="60"/>
      <c r="I508" s="60"/>
      <c r="J508" s="60"/>
      <c r="K508" s="293"/>
      <c r="L508" s="293"/>
      <c r="M508" s="60"/>
    </row>
    <row r="509" spans="1:13">
      <c r="A509" s="60"/>
      <c r="B509" s="60"/>
      <c r="D509" s="60"/>
      <c r="E509" s="60"/>
      <c r="F509" s="60"/>
      <c r="G509" s="60"/>
      <c r="H509" s="60"/>
      <c r="I509" s="60"/>
      <c r="J509" s="60"/>
      <c r="K509" s="293"/>
      <c r="L509" s="293"/>
      <c r="M509" s="60"/>
    </row>
    <row r="510" spans="1:13">
      <c r="A510" s="60"/>
      <c r="B510" s="60"/>
      <c r="D510" s="60"/>
      <c r="E510" s="60"/>
      <c r="F510" s="60"/>
      <c r="G510" s="60"/>
      <c r="H510" s="60"/>
      <c r="I510" s="60"/>
      <c r="J510" s="60"/>
      <c r="L510" s="293"/>
      <c r="M510" s="60"/>
    </row>
    <row r="511" spans="1:13">
      <c r="A511" s="60"/>
      <c r="B511" s="60"/>
      <c r="D511" s="60"/>
      <c r="E511" s="60"/>
      <c r="F511" s="60"/>
      <c r="G511" s="60"/>
      <c r="H511" s="60"/>
      <c r="I511" s="60"/>
      <c r="J511" s="60"/>
      <c r="L511" s="293"/>
      <c r="M511" s="60"/>
    </row>
    <row r="512" spans="1:13">
      <c r="A512" s="60"/>
      <c r="B512" s="60"/>
      <c r="D512" s="60"/>
      <c r="E512" s="60"/>
      <c r="F512" s="60"/>
      <c r="G512" s="60"/>
      <c r="H512" s="60"/>
      <c r="I512" s="60"/>
      <c r="J512" s="60"/>
    </row>
    <row r="513" spans="1:10">
      <c r="A513" s="60"/>
      <c r="B513" s="60"/>
      <c r="D513" s="60"/>
      <c r="E513" s="60"/>
      <c r="F513" s="60"/>
      <c r="G513" s="60"/>
      <c r="H513" s="60"/>
      <c r="I513" s="60"/>
      <c r="J513" s="60"/>
    </row>
    <row r="514" spans="1:10">
      <c r="A514" s="60"/>
      <c r="B514" s="60"/>
      <c r="D514" s="60"/>
      <c r="E514" s="60"/>
      <c r="F514" s="60"/>
      <c r="G514" s="60"/>
      <c r="H514" s="60"/>
      <c r="I514" s="60"/>
      <c r="J514" s="60"/>
    </row>
    <row r="650" spans="1:13">
      <c r="K650" s="124"/>
      <c r="L650" s="124"/>
      <c r="M650" s="60"/>
    </row>
    <row r="651" spans="1:13">
      <c r="K651" s="124"/>
      <c r="L651" s="124"/>
      <c r="M651" s="60"/>
    </row>
    <row r="652" spans="1:13">
      <c r="K652" s="124"/>
      <c r="L652" s="124"/>
      <c r="M652" s="60"/>
    </row>
    <row r="653" spans="1:13">
      <c r="A653" s="60"/>
      <c r="B653" s="60"/>
      <c r="D653" s="60"/>
      <c r="E653" s="60"/>
      <c r="F653" s="60"/>
      <c r="G653" s="60"/>
      <c r="H653" s="60"/>
      <c r="I653" s="60"/>
      <c r="J653" s="60"/>
      <c r="K653" s="124"/>
      <c r="L653" s="124"/>
      <c r="M653" s="60"/>
    </row>
    <row r="654" spans="1:13">
      <c r="A654" s="60"/>
      <c r="B654" s="60"/>
      <c r="D654" s="60"/>
      <c r="E654" s="60"/>
      <c r="F654" s="60"/>
      <c r="G654" s="60"/>
      <c r="H654" s="60"/>
      <c r="I654" s="60"/>
      <c r="J654" s="60"/>
      <c r="K654" s="124"/>
      <c r="L654" s="124"/>
      <c r="M654" s="60"/>
    </row>
    <row r="655" spans="1:13">
      <c r="A655" s="60"/>
      <c r="B655" s="60"/>
      <c r="D655" s="60"/>
      <c r="E655" s="60"/>
      <c r="F655" s="60"/>
      <c r="G655" s="60"/>
      <c r="H655" s="60"/>
      <c r="I655" s="60"/>
      <c r="J655" s="60"/>
      <c r="K655" s="124"/>
      <c r="L655" s="124"/>
      <c r="M655" s="60"/>
    </row>
    <row r="656" spans="1:13">
      <c r="A656" s="60"/>
      <c r="B656" s="60"/>
      <c r="D656" s="60"/>
      <c r="E656" s="60"/>
      <c r="F656" s="60"/>
      <c r="G656" s="60"/>
      <c r="H656" s="60"/>
      <c r="I656" s="60"/>
      <c r="J656" s="60"/>
      <c r="K656" s="124"/>
      <c r="L656" s="124"/>
      <c r="M656" s="60"/>
    </row>
    <row r="657" spans="1:13">
      <c r="A657" s="60"/>
      <c r="B657" s="60"/>
      <c r="D657" s="60"/>
      <c r="E657" s="60"/>
      <c r="F657" s="60"/>
      <c r="G657" s="60"/>
      <c r="H657" s="60"/>
      <c r="I657" s="60"/>
      <c r="J657" s="60"/>
      <c r="K657" s="124"/>
      <c r="L657" s="124"/>
      <c r="M657" s="60"/>
    </row>
    <row r="658" spans="1:13">
      <c r="A658" s="60"/>
      <c r="B658" s="60"/>
      <c r="D658" s="60"/>
      <c r="E658" s="60"/>
      <c r="F658" s="60"/>
      <c r="G658" s="60"/>
      <c r="H658" s="60"/>
      <c r="I658" s="60"/>
      <c r="J658" s="60"/>
      <c r="K658" s="124"/>
      <c r="L658" s="124"/>
      <c r="M658" s="60"/>
    </row>
    <row r="659" spans="1:13">
      <c r="A659" s="60"/>
      <c r="B659" s="60"/>
      <c r="D659" s="60"/>
      <c r="E659" s="60"/>
      <c r="F659" s="60"/>
      <c r="G659" s="60"/>
      <c r="H659" s="60"/>
      <c r="I659" s="60"/>
      <c r="J659" s="60"/>
      <c r="K659" s="124"/>
      <c r="L659" s="124"/>
      <c r="M659" s="60"/>
    </row>
    <row r="660" spans="1:13">
      <c r="A660" s="60"/>
      <c r="B660" s="60"/>
      <c r="D660" s="60"/>
      <c r="E660" s="60"/>
      <c r="F660" s="60"/>
      <c r="G660" s="60"/>
      <c r="H660" s="60"/>
      <c r="I660" s="60"/>
      <c r="J660" s="60"/>
      <c r="K660" s="124"/>
      <c r="L660" s="124"/>
      <c r="M660" s="60"/>
    </row>
    <row r="661" spans="1:13">
      <c r="A661" s="60"/>
      <c r="B661" s="60"/>
      <c r="D661" s="60"/>
      <c r="E661" s="60"/>
      <c r="F661" s="60"/>
      <c r="G661" s="60"/>
      <c r="H661" s="60"/>
      <c r="I661" s="60"/>
      <c r="J661" s="60"/>
      <c r="K661" s="124"/>
      <c r="L661" s="124"/>
      <c r="M661" s="60"/>
    </row>
    <row r="662" spans="1:13">
      <c r="A662" s="60"/>
      <c r="B662" s="60"/>
      <c r="D662" s="60"/>
      <c r="E662" s="60"/>
      <c r="F662" s="60"/>
      <c r="G662" s="60"/>
      <c r="H662" s="60"/>
      <c r="I662" s="60"/>
      <c r="J662" s="60"/>
      <c r="K662" s="124"/>
      <c r="L662" s="124"/>
      <c r="M662" s="60"/>
    </row>
    <row r="663" spans="1:13">
      <c r="A663" s="60"/>
      <c r="B663" s="60"/>
      <c r="D663" s="60"/>
      <c r="E663" s="60"/>
      <c r="F663" s="60"/>
      <c r="G663" s="60"/>
      <c r="H663" s="60"/>
      <c r="I663" s="60"/>
      <c r="J663" s="60"/>
    </row>
    <row r="664" spans="1:13">
      <c r="A664" s="60"/>
      <c r="B664" s="60"/>
      <c r="D664" s="60"/>
      <c r="E664" s="60"/>
      <c r="F664" s="60"/>
      <c r="G664" s="60"/>
      <c r="H664" s="60"/>
      <c r="I664" s="60"/>
      <c r="J664" s="60"/>
    </row>
    <row r="665" spans="1:13">
      <c r="A665" s="60"/>
      <c r="B665" s="60"/>
      <c r="D665" s="60"/>
      <c r="E665" s="60"/>
      <c r="F665" s="60"/>
      <c r="G665" s="60"/>
      <c r="H665" s="60"/>
      <c r="I665" s="60"/>
      <c r="J665" s="60"/>
    </row>
    <row r="670" spans="1:13">
      <c r="K670" s="124"/>
      <c r="L670" s="124"/>
      <c r="M670" s="60"/>
    </row>
    <row r="671" spans="1:13">
      <c r="K671" s="124"/>
      <c r="L671" s="124"/>
      <c r="M671" s="60"/>
    </row>
    <row r="672" spans="1:13">
      <c r="K672" s="124"/>
      <c r="L672" s="124"/>
      <c r="M672" s="60"/>
    </row>
    <row r="673" spans="11:12" s="60" customFormat="1">
      <c r="K673" s="124"/>
      <c r="L673" s="124"/>
    </row>
    <row r="674" spans="11:12" s="60" customFormat="1">
      <c r="K674" s="124"/>
      <c r="L674" s="124"/>
    </row>
    <row r="675" spans="11:12" s="60" customFormat="1">
      <c r="K675" s="124"/>
      <c r="L675" s="124"/>
    </row>
    <row r="676" spans="11:12" s="60" customFormat="1">
      <c r="K676" s="124"/>
      <c r="L676" s="124"/>
    </row>
    <row r="677" spans="11:12" s="60" customFormat="1">
      <c r="K677" s="124"/>
      <c r="L677" s="124"/>
    </row>
    <row r="678" spans="11:12" s="60" customFormat="1">
      <c r="K678" s="124"/>
      <c r="L678" s="124"/>
    </row>
    <row r="679" spans="11:12" s="60" customFormat="1">
      <c r="K679" s="124"/>
      <c r="L679" s="124"/>
    </row>
    <row r="680" spans="11:12" s="60" customFormat="1">
      <c r="K680" s="124"/>
      <c r="L680" s="124"/>
    </row>
    <row r="681" spans="11:12" s="60" customFormat="1">
      <c r="K681" s="124"/>
      <c r="L681" s="124"/>
    </row>
    <row r="682" spans="11:12" s="60" customFormat="1">
      <c r="K682" s="124"/>
      <c r="L682" s="124"/>
    </row>
    <row r="683" spans="11:12" s="60" customFormat="1">
      <c r="K683" s="124"/>
      <c r="L683" s="124"/>
    </row>
    <row r="684" spans="11:12" s="60" customFormat="1">
      <c r="K684" s="124"/>
      <c r="L684" s="124"/>
    </row>
    <row r="685" spans="11:12" s="60" customFormat="1">
      <c r="K685" s="124"/>
      <c r="L685" s="124"/>
    </row>
    <row r="686" spans="11:12" s="60" customFormat="1">
      <c r="K686" s="124"/>
      <c r="L686" s="124"/>
    </row>
    <row r="687" spans="11:12" s="60" customFormat="1">
      <c r="K687" s="124"/>
      <c r="L687" s="124"/>
    </row>
    <row r="688" spans="11:12" s="60" customFormat="1">
      <c r="K688" s="124"/>
      <c r="L688" s="124"/>
    </row>
    <row r="689" spans="1:12" s="60" customFormat="1">
      <c r="K689" s="124"/>
      <c r="L689" s="124"/>
    </row>
    <row r="690" spans="1:12">
      <c r="A690" s="60"/>
      <c r="B690" s="60"/>
      <c r="D690" s="60"/>
      <c r="E690" s="60"/>
      <c r="F690" s="60"/>
      <c r="G690" s="60"/>
      <c r="H690" s="60"/>
      <c r="I690" s="60"/>
      <c r="J690" s="60"/>
    </row>
    <row r="691" spans="1:12">
      <c r="A691" s="60"/>
      <c r="B691" s="60"/>
      <c r="D691" s="60"/>
      <c r="E691" s="60"/>
      <c r="F691" s="60"/>
      <c r="G691" s="60"/>
      <c r="H691" s="60"/>
      <c r="I691" s="60"/>
      <c r="J691" s="60"/>
    </row>
    <row r="692" spans="1:12">
      <c r="A692" s="60"/>
      <c r="B692" s="60"/>
      <c r="D692" s="60"/>
      <c r="E692" s="60"/>
      <c r="F692" s="60"/>
      <c r="G692" s="60"/>
      <c r="H692" s="60"/>
      <c r="I692" s="60"/>
      <c r="J692" s="60"/>
    </row>
  </sheetData>
  <customSheetViews>
    <customSheetView guid="{7E939021-AB21-11D8-AF36-000C7665EC84}" scale="75" showAutoFilter="1" showRuler="0" topLeftCell="A233">
      <selection activeCell="H232" sqref="H232"/>
      <pageMargins left="0.35433070866141736" right="0.35433070866141736" top="0.39370078740157483" bottom="0.39370078740157483" header="0" footer="0"/>
      <printOptions horizontalCentered="1"/>
      <pageSetup paperSize="9" scale="95" orientation="portrait" horizontalDpi="4294967292" verticalDpi="0" r:id="rId1"/>
      <headerFooter alignWithMargins="0"/>
      <autoFilter ref="B1:K1" xr:uid="{00000000-0000-0000-0000-000000000000}"/>
    </customSheetView>
  </customSheetViews>
  <mergeCells count="5">
    <mergeCell ref="K55:L55"/>
    <mergeCell ref="K3:L3"/>
    <mergeCell ref="K12:L12"/>
    <mergeCell ref="K24:L24"/>
    <mergeCell ref="K37:L37"/>
  </mergeCells>
  <phoneticPr fontId="6" type="noConversion"/>
  <hyperlinks>
    <hyperlink ref="Q1" location="瞬跳!A1" display="瞬跳" xr:uid="{EEFBAF7D-4CF2-4B52-BAE9-AB62CDB21391}"/>
  </hyperlinks>
  <printOptions horizontalCentered="1"/>
  <pageMargins left="0.35433070866141736" right="0.35433070866141736" top="0.39370078740157483" bottom="0.39370078740157483" header="0" footer="0"/>
  <pageSetup paperSize="9" scale="95" orientation="portrait" horizontalDpi="4294967292" r:id="rId2"/>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AB102"/>
  <sheetViews>
    <sheetView zoomScale="85" zoomScaleNormal="85" zoomScaleSheetLayoutView="75" workbookViewId="0">
      <pane ySplit="5" topLeftCell="A6" activePane="bottomLeft" state="frozen"/>
      <selection pane="bottomLeft" activeCell="K12" sqref="K12"/>
    </sheetView>
  </sheetViews>
  <sheetFormatPr defaultColWidth="9" defaultRowHeight="18.75"/>
  <cols>
    <col min="1" max="1" width="8.375" style="104" customWidth="1"/>
    <col min="2" max="3" width="6.125" style="104" customWidth="1"/>
    <col min="4" max="4" width="6.375" style="104" customWidth="1"/>
    <col min="5" max="5" width="7.75" style="104" customWidth="1"/>
    <col min="6" max="6" width="6.5" style="104" customWidth="1"/>
    <col min="7" max="7" width="5" style="160" customWidth="1"/>
    <col min="8" max="8" width="5.5" style="160" customWidth="1"/>
    <col min="9" max="9" width="6.5" style="104" customWidth="1"/>
    <col min="10" max="10" width="9.25" style="104" customWidth="1"/>
    <col min="11" max="11" width="4.75" style="48" customWidth="1"/>
    <col min="12" max="12" width="7.625" style="104" customWidth="1"/>
    <col min="13" max="13" width="4.5" style="104" customWidth="1"/>
    <col min="14" max="14" width="6" style="104" customWidth="1"/>
    <col min="15" max="15" width="5" style="104" customWidth="1"/>
    <col min="16" max="16" width="17.25" style="146" customWidth="1"/>
    <col min="17" max="17" width="16.75" style="1" customWidth="1"/>
    <col min="18" max="18" width="7.875" style="104" customWidth="1"/>
    <col min="19" max="19" width="5.375" style="104" customWidth="1"/>
    <col min="20" max="16384" width="9" style="104"/>
  </cols>
  <sheetData>
    <row r="1" spans="1:28" ht="14.65" customHeight="1">
      <c r="A1" s="152" t="s">
        <v>1395</v>
      </c>
      <c r="B1" s="101"/>
      <c r="C1" s="101"/>
      <c r="E1" s="101"/>
      <c r="F1" s="112"/>
      <c r="G1" s="159"/>
      <c r="H1" s="159"/>
      <c r="I1" s="112"/>
      <c r="J1" s="101"/>
      <c r="K1" s="12"/>
      <c r="L1" s="101"/>
      <c r="M1" s="101"/>
      <c r="O1" s="112"/>
      <c r="P1" s="144"/>
      <c r="Q1" s="112"/>
    </row>
    <row r="2" spans="1:28" ht="19.899999999999999" customHeight="1">
      <c r="E2" s="181" t="s">
        <v>1385</v>
      </c>
      <c r="H2" s="161"/>
      <c r="I2" s="113"/>
      <c r="J2" s="113"/>
      <c r="K2" s="157"/>
      <c r="L2" s="113"/>
      <c r="M2" s="113"/>
      <c r="N2" s="114"/>
      <c r="O2" s="113"/>
      <c r="P2" s="145"/>
      <c r="Q2" s="113"/>
    </row>
    <row r="3" spans="1:28" ht="9" customHeight="1">
      <c r="D3" s="113"/>
      <c r="E3" s="113"/>
      <c r="F3" s="114"/>
      <c r="G3" s="162"/>
      <c r="H3" s="161"/>
      <c r="I3" s="113"/>
      <c r="J3" s="113"/>
      <c r="K3" s="157"/>
      <c r="L3" s="113"/>
      <c r="M3" s="113"/>
      <c r="N3" s="114"/>
      <c r="O3" s="113"/>
      <c r="P3" s="145"/>
      <c r="Q3" s="113"/>
    </row>
    <row r="4" spans="1:28" s="155" customFormat="1" ht="16.899999999999999" customHeight="1">
      <c r="A4" s="2270" t="s">
        <v>117</v>
      </c>
      <c r="B4" s="2260" t="s">
        <v>1187</v>
      </c>
      <c r="C4" s="111" t="s">
        <v>1188</v>
      </c>
      <c r="D4" s="2271" t="s">
        <v>1189</v>
      </c>
      <c r="E4" s="2273" t="s">
        <v>5</v>
      </c>
      <c r="F4" s="2270" t="s">
        <v>264</v>
      </c>
      <c r="G4" s="2269" t="s">
        <v>265</v>
      </c>
      <c r="H4" s="2269" t="s">
        <v>266</v>
      </c>
      <c r="I4" s="2259" t="s">
        <v>186</v>
      </c>
      <c r="J4" s="109" t="s">
        <v>267</v>
      </c>
      <c r="K4" s="2258" t="s">
        <v>268</v>
      </c>
      <c r="L4" s="126" t="s">
        <v>269</v>
      </c>
      <c r="M4" s="2260" t="s">
        <v>142</v>
      </c>
      <c r="N4" s="2261"/>
      <c r="O4" s="2262"/>
      <c r="P4" s="2265" t="s">
        <v>143</v>
      </c>
      <c r="Q4" s="2267" t="s">
        <v>144</v>
      </c>
      <c r="R4" s="2263" t="s">
        <v>1327</v>
      </c>
      <c r="S4" s="2263" t="s">
        <v>1328</v>
      </c>
    </row>
    <row r="5" spans="1:28" s="155" customFormat="1" ht="16.899999999999999" customHeight="1">
      <c r="A5" s="2270"/>
      <c r="B5" s="2260"/>
      <c r="C5" s="120" t="s">
        <v>51</v>
      </c>
      <c r="D5" s="2272"/>
      <c r="E5" s="2273"/>
      <c r="F5" s="2270"/>
      <c r="G5" s="2269"/>
      <c r="H5" s="2269"/>
      <c r="I5" s="2259"/>
      <c r="J5" s="110" t="s">
        <v>1329</v>
      </c>
      <c r="K5" s="2259"/>
      <c r="L5" s="110" t="s">
        <v>1330</v>
      </c>
      <c r="M5" s="121" t="s">
        <v>40</v>
      </c>
      <c r="N5" s="121" t="s">
        <v>41</v>
      </c>
      <c r="O5" s="121" t="s">
        <v>146</v>
      </c>
      <c r="P5" s="2266"/>
      <c r="Q5" s="2268"/>
      <c r="R5" s="2264"/>
      <c r="S5" s="2264"/>
      <c r="AB5" s="156"/>
    </row>
    <row r="6" spans="1:28" ht="23.65" customHeight="1">
      <c r="A6" s="115">
        <f>'月報(合)'!C6</f>
        <v>0</v>
      </c>
      <c r="B6" s="116">
        <f>'月報(合)'!D6</f>
        <v>0</v>
      </c>
      <c r="C6" s="116">
        <f>'月報(合)'!B6</f>
        <v>0</v>
      </c>
      <c r="D6" s="117">
        <f>'月報(合)'!I6</f>
        <v>0</v>
      </c>
      <c r="E6" s="117">
        <f>'月報(合)'!J6</f>
        <v>0</v>
      </c>
      <c r="F6" s="115">
        <f>'月報(合)'!K6</f>
        <v>0</v>
      </c>
      <c r="G6" s="399" t="e">
        <f>VLOOKUP(C6,線名!$A$4:$J$1571,6,)</f>
        <v>#N/A</v>
      </c>
      <c r="H6" s="399" t="e">
        <f>VLOOKUP(D6,線名!$A$4:$I$1571,9,)</f>
        <v>#N/A</v>
      </c>
      <c r="I6" s="399" t="e">
        <f>VLOOKUP(D6,線名!$A$4:$J$1571,10,)</f>
        <v>#N/A</v>
      </c>
      <c r="J6" s="118" t="s">
        <v>1392</v>
      </c>
      <c r="K6" s="158" t="s">
        <v>1393</v>
      </c>
      <c r="L6" s="116">
        <f>'月報(合)'!E6</f>
        <v>0</v>
      </c>
      <c r="M6" s="119">
        <v>1</v>
      </c>
      <c r="N6" s="122">
        <f>O6-M6</f>
        <v>-1</v>
      </c>
      <c r="O6" s="119">
        <f>'月報(合)'!Q6</f>
        <v>0</v>
      </c>
      <c r="P6" s="400">
        <f>'月報(合)'!R6</f>
        <v>0</v>
      </c>
      <c r="Q6" s="154">
        <f>'月報(合)'!S6</f>
        <v>0</v>
      </c>
      <c r="R6" s="153" t="s">
        <v>1394</v>
      </c>
      <c r="S6" s="401" t="s">
        <v>661</v>
      </c>
    </row>
    <row r="7" spans="1:28" ht="23.65" customHeight="1">
      <c r="A7" s="115">
        <f>'月報(合)'!C7</f>
        <v>0</v>
      </c>
      <c r="B7" s="116">
        <f>'月報(合)'!D7</f>
        <v>0</v>
      </c>
      <c r="C7" s="116">
        <f>'月報(合)'!B7</f>
        <v>0</v>
      </c>
      <c r="D7" s="117">
        <f>'月報(合)'!I7</f>
        <v>0</v>
      </c>
      <c r="E7" s="117">
        <f>'月報(合)'!J7</f>
        <v>0</v>
      </c>
      <c r="F7" s="115">
        <f>'月報(合)'!K7</f>
        <v>0</v>
      </c>
      <c r="G7" s="399" t="e">
        <f>VLOOKUP(C7,線名!$A$4:$J$1571,6,)</f>
        <v>#N/A</v>
      </c>
      <c r="H7" s="399" t="e">
        <f>VLOOKUP(C7,線名!$A$4:$J$1571,7,)</f>
        <v>#N/A</v>
      </c>
      <c r="I7" s="402" t="e">
        <f>VLOOKUP(C7,線名!$A$4:$K$1571,11,)</f>
        <v>#N/A</v>
      </c>
      <c r="J7" s="118" t="s">
        <v>1392</v>
      </c>
      <c r="K7" s="158" t="s">
        <v>1393</v>
      </c>
      <c r="L7" s="116">
        <f>'月報(合)'!E7</f>
        <v>0</v>
      </c>
      <c r="M7" s="119">
        <v>1</v>
      </c>
      <c r="N7" s="122">
        <f t="shared" ref="N7:N13" si="0">O7-M7</f>
        <v>-1</v>
      </c>
      <c r="O7" s="119">
        <f>'月報(合)'!Q7</f>
        <v>0</v>
      </c>
      <c r="P7" s="400">
        <f>'月報(合)'!R7</f>
        <v>0</v>
      </c>
      <c r="Q7" s="154">
        <f>'月報(合)'!S7</f>
        <v>0</v>
      </c>
      <c r="R7" s="153" t="s">
        <v>1394</v>
      </c>
      <c r="S7" s="401" t="s">
        <v>661</v>
      </c>
    </row>
    <row r="8" spans="1:28" ht="23.65" customHeight="1">
      <c r="A8" s="115">
        <f>'月報(合)'!C8</f>
        <v>0</v>
      </c>
      <c r="B8" s="116">
        <f>'月報(合)'!D8</f>
        <v>0</v>
      </c>
      <c r="C8" s="116">
        <f>'月報(合)'!B8</f>
        <v>0</v>
      </c>
      <c r="D8" s="117">
        <f>'月報(合)'!I8</f>
        <v>0</v>
      </c>
      <c r="E8" s="117">
        <f>'月報(合)'!J8</f>
        <v>0</v>
      </c>
      <c r="F8" s="115">
        <f>'月報(合)'!K8</f>
        <v>0</v>
      </c>
      <c r="G8" s="399" t="e">
        <v>#N/A</v>
      </c>
      <c r="H8" s="399" t="e">
        <v>#N/A</v>
      </c>
      <c r="I8" s="402" t="e">
        <v>#N/A</v>
      </c>
      <c r="J8" s="118" t="s">
        <v>1392</v>
      </c>
      <c r="K8" s="158" t="s">
        <v>1393</v>
      </c>
      <c r="L8" s="116">
        <f>'月報(合)'!E8</f>
        <v>0</v>
      </c>
      <c r="M8" s="119">
        <v>1</v>
      </c>
      <c r="N8" s="122">
        <f t="shared" si="0"/>
        <v>-1</v>
      </c>
      <c r="O8" s="119">
        <f>'月報(合)'!Q8</f>
        <v>0</v>
      </c>
      <c r="P8" s="400">
        <f>'月報(合)'!R8</f>
        <v>0</v>
      </c>
      <c r="Q8" s="154">
        <f>'月報(合)'!S8</f>
        <v>0</v>
      </c>
      <c r="R8" s="153" t="s">
        <v>1394</v>
      </c>
      <c r="S8" s="401" t="s">
        <v>661</v>
      </c>
    </row>
    <row r="9" spans="1:28" ht="23.65" customHeight="1">
      <c r="A9" s="115">
        <f>'月報(合)'!C9</f>
        <v>0</v>
      </c>
      <c r="B9" s="116">
        <f>'月報(合)'!D9</f>
        <v>0</v>
      </c>
      <c r="C9" s="116">
        <f>'月報(合)'!B9</f>
        <v>0</v>
      </c>
      <c r="D9" s="117">
        <f>'月報(合)'!I9</f>
        <v>0</v>
      </c>
      <c r="E9" s="117">
        <f>'月報(合)'!J9</f>
        <v>0</v>
      </c>
      <c r="F9" s="115">
        <f>'月報(合)'!K9</f>
        <v>0</v>
      </c>
      <c r="G9" s="399" t="e">
        <v>#N/A</v>
      </c>
      <c r="H9" s="399" t="e">
        <v>#N/A</v>
      </c>
      <c r="I9" s="402" t="e">
        <v>#N/A</v>
      </c>
      <c r="J9" s="118" t="s">
        <v>1392</v>
      </c>
      <c r="K9" s="158" t="s">
        <v>1393</v>
      </c>
      <c r="L9" s="116">
        <f>'月報(合)'!E9</f>
        <v>0</v>
      </c>
      <c r="M9" s="119">
        <v>1</v>
      </c>
      <c r="N9" s="122">
        <f t="shared" si="0"/>
        <v>-1</v>
      </c>
      <c r="O9" s="119">
        <f>'月報(合)'!Q9</f>
        <v>0</v>
      </c>
      <c r="P9" s="400">
        <f>'月報(合)'!R9</f>
        <v>0</v>
      </c>
      <c r="Q9" s="154">
        <f>'月報(合)'!S9</f>
        <v>0</v>
      </c>
      <c r="R9" s="153" t="s">
        <v>1394</v>
      </c>
      <c r="S9" s="401" t="s">
        <v>661</v>
      </c>
    </row>
    <row r="10" spans="1:28" ht="23.65" customHeight="1">
      <c r="A10" s="115">
        <f>'月報(合)'!C10</f>
        <v>0</v>
      </c>
      <c r="B10" s="116">
        <f>'月報(合)'!D10</f>
        <v>0</v>
      </c>
      <c r="C10" s="116">
        <f>'月報(合)'!B10</f>
        <v>0</v>
      </c>
      <c r="D10" s="117">
        <f>'月報(合)'!I10</f>
        <v>0</v>
      </c>
      <c r="E10" s="117">
        <f>'月報(合)'!J10</f>
        <v>0</v>
      </c>
      <c r="F10" s="115">
        <f>'月報(合)'!K10</f>
        <v>0</v>
      </c>
      <c r="G10" s="399" t="e">
        <v>#N/A</v>
      </c>
      <c r="H10" s="399" t="e">
        <v>#N/A</v>
      </c>
      <c r="I10" s="402" t="e">
        <v>#N/A</v>
      </c>
      <c r="J10" s="118" t="s">
        <v>1392</v>
      </c>
      <c r="K10" s="158" t="s">
        <v>1393</v>
      </c>
      <c r="L10" s="116">
        <f>'月報(合)'!E10</f>
        <v>0</v>
      </c>
      <c r="M10" s="119">
        <v>1</v>
      </c>
      <c r="N10" s="122">
        <f t="shared" si="0"/>
        <v>-1</v>
      </c>
      <c r="O10" s="119">
        <f>'月報(合)'!Q10</f>
        <v>0</v>
      </c>
      <c r="P10" s="400">
        <f>'月報(合)'!R10</f>
        <v>0</v>
      </c>
      <c r="Q10" s="154">
        <f>'月報(合)'!S10</f>
        <v>0</v>
      </c>
      <c r="R10" s="153" t="s">
        <v>1394</v>
      </c>
      <c r="S10" s="401" t="s">
        <v>661</v>
      </c>
    </row>
    <row r="11" spans="1:28" ht="23.65" customHeight="1">
      <c r="A11" s="115">
        <f>'月報(合)'!C11</f>
        <v>0</v>
      </c>
      <c r="B11" s="116">
        <f>'月報(合)'!D11</f>
        <v>0</v>
      </c>
      <c r="C11" s="116">
        <f>'月報(合)'!B11</f>
        <v>0</v>
      </c>
      <c r="D11" s="117">
        <f>'月報(合)'!I11</f>
        <v>0</v>
      </c>
      <c r="E11" s="117">
        <f>'月報(合)'!J11</f>
        <v>0</v>
      </c>
      <c r="F11" s="115">
        <f>'月報(合)'!K11</f>
        <v>0</v>
      </c>
      <c r="G11" s="399" t="e">
        <v>#N/A</v>
      </c>
      <c r="H11" s="399" t="e">
        <v>#N/A</v>
      </c>
      <c r="I11" s="402" t="e">
        <v>#N/A</v>
      </c>
      <c r="J11" s="118" t="s">
        <v>1392</v>
      </c>
      <c r="K11" s="158" t="s">
        <v>1393</v>
      </c>
      <c r="L11" s="116">
        <f>'月報(合)'!E11</f>
        <v>0</v>
      </c>
      <c r="M11" s="119">
        <v>1</v>
      </c>
      <c r="N11" s="122">
        <f t="shared" si="0"/>
        <v>-1</v>
      </c>
      <c r="O11" s="119">
        <f>'月報(合)'!Q11</f>
        <v>0</v>
      </c>
      <c r="P11" s="400">
        <f>'月報(合)'!R11</f>
        <v>0</v>
      </c>
      <c r="Q11" s="154">
        <f>'月報(合)'!S11</f>
        <v>0</v>
      </c>
      <c r="R11" s="153" t="s">
        <v>1394</v>
      </c>
      <c r="S11" s="401" t="s">
        <v>661</v>
      </c>
    </row>
    <row r="12" spans="1:28" ht="23.65" customHeight="1">
      <c r="A12" s="115">
        <f>'月報(合)'!C12</f>
        <v>0</v>
      </c>
      <c r="B12" s="116">
        <f>'月報(合)'!D12</f>
        <v>0</v>
      </c>
      <c r="C12" s="116">
        <f>'月報(合)'!B12</f>
        <v>0</v>
      </c>
      <c r="D12" s="117">
        <f>'月報(合)'!I12</f>
        <v>0</v>
      </c>
      <c r="E12" s="117">
        <f>'月報(合)'!J12</f>
        <v>0</v>
      </c>
      <c r="F12" s="115">
        <f>'月報(合)'!K12</f>
        <v>0</v>
      </c>
      <c r="G12" s="399" t="e">
        <v>#N/A</v>
      </c>
      <c r="H12" s="399" t="e">
        <v>#N/A</v>
      </c>
      <c r="I12" s="402" t="e">
        <v>#N/A</v>
      </c>
      <c r="J12" s="118" t="s">
        <v>1392</v>
      </c>
      <c r="K12" s="158" t="s">
        <v>1393</v>
      </c>
      <c r="L12" s="116">
        <f>'月報(合)'!E12</f>
        <v>0</v>
      </c>
      <c r="M12" s="119">
        <v>1</v>
      </c>
      <c r="N12" s="122">
        <f t="shared" si="0"/>
        <v>-1</v>
      </c>
      <c r="O12" s="119">
        <f>'月報(合)'!Q12</f>
        <v>0</v>
      </c>
      <c r="P12" s="400">
        <f>'月報(合)'!R12</f>
        <v>0</v>
      </c>
      <c r="Q12" s="154">
        <f>'月報(合)'!S12</f>
        <v>0</v>
      </c>
      <c r="R12" s="153" t="s">
        <v>1394</v>
      </c>
      <c r="S12" s="401" t="s">
        <v>661</v>
      </c>
    </row>
    <row r="13" spans="1:28" ht="23.65" customHeight="1">
      <c r="A13" s="115">
        <f>'月報(合)'!C13</f>
        <v>0</v>
      </c>
      <c r="B13" s="116">
        <f>'月報(合)'!D13</f>
        <v>0</v>
      </c>
      <c r="C13" s="116">
        <f>'月報(合)'!B13</f>
        <v>0</v>
      </c>
      <c r="D13" s="117">
        <f>'月報(合)'!I13</f>
        <v>0</v>
      </c>
      <c r="E13" s="117">
        <f>'月報(合)'!J13</f>
        <v>0</v>
      </c>
      <c r="F13" s="115">
        <f>'月報(合)'!K13</f>
        <v>0</v>
      </c>
      <c r="G13" s="399" t="e">
        <f>VLOOKUP(C13,線名!$A$4:$J$1571,6,)</f>
        <v>#N/A</v>
      </c>
      <c r="H13" s="399" t="e">
        <f>VLOOKUP(D13,線名!$A$4:$I$1571,9,)</f>
        <v>#N/A</v>
      </c>
      <c r="I13" s="399" t="e">
        <f>VLOOKUP(D13,線名!$A$4:$J$1571,10,)</f>
        <v>#N/A</v>
      </c>
      <c r="J13" s="118" t="s">
        <v>1392</v>
      </c>
      <c r="K13" s="158" t="s">
        <v>1393</v>
      </c>
      <c r="L13" s="116">
        <f>'月報(合)'!E13</f>
        <v>0</v>
      </c>
      <c r="M13" s="119">
        <v>1</v>
      </c>
      <c r="N13" s="122">
        <f t="shared" si="0"/>
        <v>-1</v>
      </c>
      <c r="O13" s="119">
        <f>'月報(合)'!Q13</f>
        <v>0</v>
      </c>
      <c r="P13" s="400">
        <f>'月報(合)'!R13</f>
        <v>0</v>
      </c>
      <c r="Q13" s="154">
        <f>'月報(合)'!S13</f>
        <v>0</v>
      </c>
      <c r="R13" s="153" t="s">
        <v>1394</v>
      </c>
      <c r="S13" s="401" t="s">
        <v>661</v>
      </c>
    </row>
    <row r="14" spans="1:28" ht="23.65" customHeight="1">
      <c r="A14" s="115">
        <f>'月報(合)'!C14</f>
        <v>0</v>
      </c>
      <c r="B14" s="116">
        <f>'月報(合)'!D14</f>
        <v>0</v>
      </c>
      <c r="C14" s="116">
        <f>'月報(合)'!B14</f>
        <v>0</v>
      </c>
      <c r="D14" s="117">
        <f>'月報(合)'!I14</f>
        <v>0</v>
      </c>
      <c r="E14" s="117">
        <f>'月報(合)'!J14</f>
        <v>0</v>
      </c>
      <c r="F14" s="115">
        <f>'月報(合)'!K14</f>
        <v>0</v>
      </c>
      <c r="G14" s="399" t="e">
        <f>VLOOKUP(C14,線名!$A$4:$J$1571,6,)</f>
        <v>#N/A</v>
      </c>
      <c r="H14" s="399" t="e">
        <f>VLOOKUP(D14,線名!$A$4:$I$1571,9,)</f>
        <v>#N/A</v>
      </c>
      <c r="I14" s="399" t="e">
        <f>VLOOKUP(D14,線名!$A$4:$J$1571,10,)</f>
        <v>#N/A</v>
      </c>
      <c r="J14" s="118" t="s">
        <v>1392</v>
      </c>
      <c r="K14" s="158" t="s">
        <v>1393</v>
      </c>
      <c r="L14" s="116">
        <f>'月報(合)'!E14</f>
        <v>0</v>
      </c>
      <c r="M14" s="119">
        <v>1</v>
      </c>
      <c r="N14" s="122">
        <f t="shared" ref="N14:N35" si="1">O14-M14</f>
        <v>-1</v>
      </c>
      <c r="O14" s="119">
        <f>'月報(合)'!Q14</f>
        <v>0</v>
      </c>
      <c r="P14" s="400">
        <f>'月報(合)'!R14</f>
        <v>0</v>
      </c>
      <c r="Q14" s="154">
        <f>'月報(合)'!S14</f>
        <v>0</v>
      </c>
      <c r="R14" s="153" t="s">
        <v>1394</v>
      </c>
      <c r="S14" s="401" t="s">
        <v>661</v>
      </c>
    </row>
    <row r="15" spans="1:28" ht="23.65" customHeight="1">
      <c r="A15" s="115">
        <f>'月報(合)'!C15</f>
        <v>0</v>
      </c>
      <c r="B15" s="116">
        <f>'月報(合)'!D15</f>
        <v>0</v>
      </c>
      <c r="C15" s="116">
        <f>'月報(合)'!B15</f>
        <v>0</v>
      </c>
      <c r="D15" s="117">
        <f>'月報(合)'!I15</f>
        <v>0</v>
      </c>
      <c r="E15" s="117">
        <f>'月報(合)'!J15</f>
        <v>0</v>
      </c>
      <c r="F15" s="115">
        <f>'月報(合)'!K15</f>
        <v>0</v>
      </c>
      <c r="G15" s="399" t="e">
        <f>VLOOKUP(C15,線名!$A$4:$J$1571,6,)</f>
        <v>#N/A</v>
      </c>
      <c r="H15" s="399" t="e">
        <f>VLOOKUP(D15,線名!$A$4:$I$1571,9,)</f>
        <v>#N/A</v>
      </c>
      <c r="I15" s="399" t="e">
        <f>VLOOKUP(D15,線名!$A$4:$J$1571,10,)</f>
        <v>#N/A</v>
      </c>
      <c r="J15" s="118" t="s">
        <v>1392</v>
      </c>
      <c r="K15" s="158" t="s">
        <v>1393</v>
      </c>
      <c r="L15" s="116">
        <f>'月報(合)'!E15</f>
        <v>0</v>
      </c>
      <c r="M15" s="119">
        <v>1</v>
      </c>
      <c r="N15" s="122">
        <f t="shared" si="1"/>
        <v>-1</v>
      </c>
      <c r="O15" s="119">
        <f>'月報(合)'!Q15</f>
        <v>0</v>
      </c>
      <c r="P15" s="400">
        <f>'月報(合)'!R15</f>
        <v>0</v>
      </c>
      <c r="Q15" s="154">
        <f>'月報(合)'!S15</f>
        <v>0</v>
      </c>
      <c r="R15" s="153" t="s">
        <v>1394</v>
      </c>
      <c r="S15" s="401" t="s">
        <v>661</v>
      </c>
    </row>
    <row r="16" spans="1:28" ht="23.65" customHeight="1">
      <c r="A16" s="115">
        <f>'月報(合)'!C16</f>
        <v>0</v>
      </c>
      <c r="B16" s="116">
        <f>'月報(合)'!D16</f>
        <v>0</v>
      </c>
      <c r="C16" s="116">
        <f>'月報(合)'!B16</f>
        <v>0</v>
      </c>
      <c r="D16" s="117">
        <f>'月報(合)'!I16</f>
        <v>0</v>
      </c>
      <c r="E16" s="117">
        <f>'月報(合)'!J16</f>
        <v>0</v>
      </c>
      <c r="F16" s="115">
        <f>'月報(合)'!K16</f>
        <v>0</v>
      </c>
      <c r="G16" s="399" t="e">
        <f>VLOOKUP(C16,線名!$A$4:$J$1571,6,)</f>
        <v>#N/A</v>
      </c>
      <c r="H16" s="399" t="e">
        <f>VLOOKUP(D16,線名!$A$4:$I$1571,9,)</f>
        <v>#N/A</v>
      </c>
      <c r="I16" s="399" t="e">
        <f>VLOOKUP(D16,線名!$A$4:$J$1571,10,)</f>
        <v>#N/A</v>
      </c>
      <c r="J16" s="118" t="s">
        <v>1392</v>
      </c>
      <c r="K16" s="158" t="s">
        <v>1393</v>
      </c>
      <c r="L16" s="116">
        <f>'月報(合)'!E16</f>
        <v>0</v>
      </c>
      <c r="M16" s="119">
        <v>1</v>
      </c>
      <c r="N16" s="122">
        <f t="shared" si="1"/>
        <v>-1</v>
      </c>
      <c r="O16" s="119">
        <f>'月報(合)'!Q16</f>
        <v>0</v>
      </c>
      <c r="P16" s="400">
        <f>'月報(合)'!R16</f>
        <v>0</v>
      </c>
      <c r="Q16" s="154">
        <f>'月報(合)'!S16</f>
        <v>0</v>
      </c>
      <c r="R16" s="153" t="s">
        <v>1394</v>
      </c>
      <c r="S16" s="401" t="s">
        <v>661</v>
      </c>
    </row>
    <row r="17" spans="1:19" ht="23.65" customHeight="1">
      <c r="A17" s="115">
        <f>'月報(合)'!C17</f>
        <v>0</v>
      </c>
      <c r="B17" s="116">
        <f>'月報(合)'!D17</f>
        <v>0</v>
      </c>
      <c r="C17" s="116">
        <f>'月報(合)'!B17</f>
        <v>0</v>
      </c>
      <c r="D17" s="117">
        <f>'月報(合)'!I17</f>
        <v>0</v>
      </c>
      <c r="E17" s="117">
        <f>'月報(合)'!J17</f>
        <v>0</v>
      </c>
      <c r="F17" s="115">
        <f>'月報(合)'!K17</f>
        <v>0</v>
      </c>
      <c r="G17" s="399" t="e">
        <f>VLOOKUP(C17,線名!$A$4:$J$1571,6,)</f>
        <v>#N/A</v>
      </c>
      <c r="H17" s="399" t="e">
        <f>VLOOKUP(D17,線名!$A$4:$I$1571,9,)</f>
        <v>#N/A</v>
      </c>
      <c r="I17" s="399" t="e">
        <f>VLOOKUP(D17,線名!$A$4:$J$1571,10,)</f>
        <v>#N/A</v>
      </c>
      <c r="J17" s="118" t="s">
        <v>1392</v>
      </c>
      <c r="K17" s="158" t="s">
        <v>1393</v>
      </c>
      <c r="L17" s="116">
        <f>'月報(合)'!E17</f>
        <v>0</v>
      </c>
      <c r="M17" s="119">
        <v>1</v>
      </c>
      <c r="N17" s="122">
        <f t="shared" si="1"/>
        <v>-1</v>
      </c>
      <c r="O17" s="119">
        <f>'月報(合)'!Q17</f>
        <v>0</v>
      </c>
      <c r="P17" s="400">
        <f>'月報(合)'!R17</f>
        <v>0</v>
      </c>
      <c r="Q17" s="154">
        <f>'月報(合)'!S17</f>
        <v>0</v>
      </c>
      <c r="R17" s="153" t="s">
        <v>1394</v>
      </c>
      <c r="S17" s="401" t="s">
        <v>661</v>
      </c>
    </row>
    <row r="18" spans="1:19" ht="23.65" customHeight="1">
      <c r="A18" s="115">
        <f>'月報(合)'!C18</f>
        <v>0</v>
      </c>
      <c r="B18" s="116">
        <f>'月報(合)'!D18</f>
        <v>0</v>
      </c>
      <c r="C18" s="116">
        <f>'月報(合)'!B18</f>
        <v>0</v>
      </c>
      <c r="D18" s="117">
        <f>'月報(合)'!I18</f>
        <v>0</v>
      </c>
      <c r="E18" s="117">
        <f>'月報(合)'!J18</f>
        <v>0</v>
      </c>
      <c r="F18" s="115">
        <f>'月報(合)'!K18</f>
        <v>0</v>
      </c>
      <c r="G18" s="399" t="e">
        <f>VLOOKUP(C18,線名!$A$4:$J$1571,6,)</f>
        <v>#N/A</v>
      </c>
      <c r="H18" s="399" t="e">
        <f>VLOOKUP(D18,線名!$A$4:$I$1571,9,)</f>
        <v>#N/A</v>
      </c>
      <c r="I18" s="399" t="e">
        <f>VLOOKUP(D18,線名!$A$4:$J$1571,10,)</f>
        <v>#N/A</v>
      </c>
      <c r="J18" s="118" t="s">
        <v>1392</v>
      </c>
      <c r="K18" s="158" t="s">
        <v>1393</v>
      </c>
      <c r="L18" s="116">
        <f>'月報(合)'!E18</f>
        <v>0</v>
      </c>
      <c r="M18" s="119">
        <v>1</v>
      </c>
      <c r="N18" s="122">
        <f t="shared" si="1"/>
        <v>-1</v>
      </c>
      <c r="O18" s="119">
        <f>'月報(合)'!Q18</f>
        <v>0</v>
      </c>
      <c r="P18" s="400">
        <f>'月報(合)'!R18</f>
        <v>0</v>
      </c>
      <c r="Q18" s="154">
        <f>'月報(合)'!S18</f>
        <v>0</v>
      </c>
      <c r="R18" s="153" t="s">
        <v>1394</v>
      </c>
      <c r="S18" s="401" t="s">
        <v>661</v>
      </c>
    </row>
    <row r="19" spans="1:19" ht="23.65" customHeight="1">
      <c r="A19" s="115">
        <f>'月報(合)'!C19</f>
        <v>0</v>
      </c>
      <c r="B19" s="116">
        <f>'月報(合)'!D19</f>
        <v>0</v>
      </c>
      <c r="C19" s="116">
        <f>'月報(合)'!B19</f>
        <v>0</v>
      </c>
      <c r="D19" s="117">
        <f>'月報(合)'!I19</f>
        <v>0</v>
      </c>
      <c r="E19" s="117">
        <f>'月報(合)'!J19</f>
        <v>0</v>
      </c>
      <c r="F19" s="115">
        <f>'月報(合)'!K19</f>
        <v>0</v>
      </c>
      <c r="G19" s="399" t="e">
        <f>VLOOKUP(C19,線名!$A$4:$J$1571,6,)</f>
        <v>#N/A</v>
      </c>
      <c r="H19" s="399" t="e">
        <f>VLOOKUP(D19,線名!$A$4:$I$1571,9,)</f>
        <v>#N/A</v>
      </c>
      <c r="I19" s="399" t="e">
        <f>VLOOKUP(D19,線名!$A$4:$J$1571,10,)</f>
        <v>#N/A</v>
      </c>
      <c r="J19" s="118" t="s">
        <v>1392</v>
      </c>
      <c r="K19" s="158" t="s">
        <v>1393</v>
      </c>
      <c r="L19" s="116">
        <f>'月報(合)'!E19</f>
        <v>0</v>
      </c>
      <c r="M19" s="119">
        <v>1</v>
      </c>
      <c r="N19" s="122">
        <f t="shared" si="1"/>
        <v>-1</v>
      </c>
      <c r="O19" s="119">
        <f>'月報(合)'!Q19</f>
        <v>0</v>
      </c>
      <c r="P19" s="400">
        <f>'月報(合)'!R19</f>
        <v>0</v>
      </c>
      <c r="Q19" s="154">
        <f>'月報(合)'!S19</f>
        <v>0</v>
      </c>
      <c r="R19" s="153" t="s">
        <v>1394</v>
      </c>
      <c r="S19" s="401" t="s">
        <v>661</v>
      </c>
    </row>
    <row r="20" spans="1:19" ht="23.65" customHeight="1">
      <c r="A20" s="115">
        <f>'月報(合)'!C20</f>
        <v>0</v>
      </c>
      <c r="B20" s="116">
        <f>'月報(合)'!D20</f>
        <v>0</v>
      </c>
      <c r="C20" s="116">
        <f>'月報(合)'!B20</f>
        <v>0</v>
      </c>
      <c r="D20" s="117">
        <f>'月報(合)'!I20</f>
        <v>0</v>
      </c>
      <c r="E20" s="117">
        <f>'月報(合)'!J20</f>
        <v>0</v>
      </c>
      <c r="F20" s="115">
        <f>'月報(合)'!K20</f>
        <v>0</v>
      </c>
      <c r="G20" s="399" t="e">
        <f>VLOOKUP(C20,線名!$A$4:$J$1571,6,)</f>
        <v>#N/A</v>
      </c>
      <c r="H20" s="399" t="e">
        <f>VLOOKUP(D20,線名!$A$4:$I$1571,9,)</f>
        <v>#N/A</v>
      </c>
      <c r="I20" s="399" t="e">
        <f>VLOOKUP(D20,線名!$A$4:$J$1571,10,)</f>
        <v>#N/A</v>
      </c>
      <c r="J20" s="118" t="s">
        <v>1392</v>
      </c>
      <c r="K20" s="158" t="s">
        <v>1393</v>
      </c>
      <c r="L20" s="116">
        <f>'月報(合)'!E20</f>
        <v>0</v>
      </c>
      <c r="M20" s="119">
        <v>1</v>
      </c>
      <c r="N20" s="122">
        <f t="shared" si="1"/>
        <v>-1</v>
      </c>
      <c r="O20" s="119">
        <f>'月報(合)'!Q20</f>
        <v>0</v>
      </c>
      <c r="P20" s="400">
        <f>'月報(合)'!R20</f>
        <v>0</v>
      </c>
      <c r="Q20" s="154">
        <f>'月報(合)'!S20</f>
        <v>0</v>
      </c>
      <c r="R20" s="153" t="s">
        <v>1394</v>
      </c>
      <c r="S20" s="401" t="s">
        <v>661</v>
      </c>
    </row>
    <row r="21" spans="1:19" ht="23.65" customHeight="1">
      <c r="A21" s="115">
        <f>'月報(合)'!C21</f>
        <v>0</v>
      </c>
      <c r="B21" s="116">
        <f>'月報(合)'!D21</f>
        <v>0</v>
      </c>
      <c r="C21" s="116">
        <f>'月報(合)'!B21</f>
        <v>0</v>
      </c>
      <c r="D21" s="117">
        <f>'月報(合)'!I21</f>
        <v>0</v>
      </c>
      <c r="E21" s="117">
        <f>'月報(合)'!J21</f>
        <v>0</v>
      </c>
      <c r="F21" s="115">
        <f>'月報(合)'!K21</f>
        <v>0</v>
      </c>
      <c r="G21" s="399" t="e">
        <f>VLOOKUP(C21,線名!$A$4:$J$1571,6,)</f>
        <v>#N/A</v>
      </c>
      <c r="H21" s="399" t="e">
        <f>VLOOKUP(C21,線名!$A$4:$J$1571,7,)</f>
        <v>#N/A</v>
      </c>
      <c r="I21" s="402" t="e">
        <f>VLOOKUP(C21,線名!$A$4:$K$1571,11,)</f>
        <v>#N/A</v>
      </c>
      <c r="J21" s="118" t="s">
        <v>1392</v>
      </c>
      <c r="K21" s="158" t="s">
        <v>1393</v>
      </c>
      <c r="L21" s="116">
        <f>'月報(合)'!E21</f>
        <v>0</v>
      </c>
      <c r="M21" s="119">
        <v>1</v>
      </c>
      <c r="N21" s="122">
        <f t="shared" si="1"/>
        <v>-1</v>
      </c>
      <c r="O21" s="119">
        <f>'月報(合)'!Q21</f>
        <v>0</v>
      </c>
      <c r="P21" s="400">
        <f>'月報(合)'!R21</f>
        <v>0</v>
      </c>
      <c r="Q21" s="154">
        <f>'月報(合)'!S21</f>
        <v>0</v>
      </c>
      <c r="R21" s="153" t="s">
        <v>1394</v>
      </c>
      <c r="S21" s="401" t="s">
        <v>661</v>
      </c>
    </row>
    <row r="22" spans="1:19" ht="23.65" customHeight="1">
      <c r="A22" s="115">
        <f>'月報(合)'!C22</f>
        <v>0</v>
      </c>
      <c r="B22" s="116">
        <f>'月報(合)'!D22</f>
        <v>0</v>
      </c>
      <c r="C22" s="116">
        <f>'月報(合)'!B22</f>
        <v>0</v>
      </c>
      <c r="D22" s="117">
        <f>'月報(合)'!I22</f>
        <v>0</v>
      </c>
      <c r="E22" s="117">
        <f>'月報(合)'!J22</f>
        <v>0</v>
      </c>
      <c r="F22" s="115">
        <f>'月報(合)'!K22</f>
        <v>0</v>
      </c>
      <c r="G22" s="399" t="e">
        <f>VLOOKUP(C22,線名!$A$4:$J$1571,6,)</f>
        <v>#N/A</v>
      </c>
      <c r="H22" s="399" t="e">
        <f>VLOOKUP(C22,線名!$A$4:$J$1571,7,)</f>
        <v>#N/A</v>
      </c>
      <c r="I22" s="402" t="e">
        <f>VLOOKUP(C22,線名!$A$4:$K$1571,11,)</f>
        <v>#N/A</v>
      </c>
      <c r="J22" s="118" t="s">
        <v>1392</v>
      </c>
      <c r="K22" s="158" t="s">
        <v>1393</v>
      </c>
      <c r="L22" s="116">
        <f>'月報(合)'!E22</f>
        <v>0</v>
      </c>
      <c r="M22" s="119">
        <v>1</v>
      </c>
      <c r="N22" s="122">
        <f t="shared" si="1"/>
        <v>-1</v>
      </c>
      <c r="O22" s="119">
        <f>'月報(合)'!Q22</f>
        <v>0</v>
      </c>
      <c r="P22" s="400">
        <f>'月報(合)'!R22</f>
        <v>0</v>
      </c>
      <c r="Q22" s="154">
        <f>'月報(合)'!S22</f>
        <v>0</v>
      </c>
      <c r="R22" s="153" t="s">
        <v>1394</v>
      </c>
      <c r="S22" s="401" t="s">
        <v>661</v>
      </c>
    </row>
    <row r="23" spans="1:19" ht="23.65" customHeight="1">
      <c r="A23" s="115">
        <f>'月報(合)'!C23</f>
        <v>0</v>
      </c>
      <c r="B23" s="116">
        <f>'月報(合)'!D23</f>
        <v>0</v>
      </c>
      <c r="C23" s="116">
        <f>'月報(合)'!B23</f>
        <v>0</v>
      </c>
      <c r="D23" s="117">
        <f>'月報(合)'!I23</f>
        <v>0</v>
      </c>
      <c r="E23" s="117">
        <f>'月報(合)'!J23</f>
        <v>0</v>
      </c>
      <c r="F23" s="115">
        <f>'月報(合)'!K23</f>
        <v>0</v>
      </c>
      <c r="G23" s="399" t="e">
        <f>VLOOKUP(C23,線名!$A$4:$J$1571,6,)</f>
        <v>#N/A</v>
      </c>
      <c r="H23" s="399" t="e">
        <f>VLOOKUP(C23,線名!$A$4:$J$1571,7,)</f>
        <v>#N/A</v>
      </c>
      <c r="I23" s="402" t="e">
        <f>VLOOKUP(C23,線名!$A$4:$K$1571,11,)</f>
        <v>#N/A</v>
      </c>
      <c r="J23" s="118" t="s">
        <v>1392</v>
      </c>
      <c r="K23" s="158" t="s">
        <v>1393</v>
      </c>
      <c r="L23" s="116">
        <f>'月報(合)'!E23</f>
        <v>0</v>
      </c>
      <c r="M23" s="119">
        <v>1</v>
      </c>
      <c r="N23" s="122">
        <f t="shared" si="1"/>
        <v>-1</v>
      </c>
      <c r="O23" s="119">
        <f>'月報(合)'!Q23</f>
        <v>0</v>
      </c>
      <c r="P23" s="400">
        <f>'月報(合)'!R23</f>
        <v>0</v>
      </c>
      <c r="Q23" s="154">
        <f>'月報(合)'!S23</f>
        <v>0</v>
      </c>
      <c r="R23" s="153" t="s">
        <v>1394</v>
      </c>
      <c r="S23" s="401" t="s">
        <v>661</v>
      </c>
    </row>
    <row r="24" spans="1:19" ht="23.65" customHeight="1">
      <c r="A24" s="115">
        <f>'月報(合)'!C24</f>
        <v>0</v>
      </c>
      <c r="B24" s="116">
        <f>'月報(合)'!D24</f>
        <v>0</v>
      </c>
      <c r="C24" s="116">
        <f>'月報(合)'!B24</f>
        <v>0</v>
      </c>
      <c r="D24" s="117">
        <f>'月報(合)'!I24</f>
        <v>0</v>
      </c>
      <c r="E24" s="117">
        <f>'月報(合)'!J24</f>
        <v>0</v>
      </c>
      <c r="F24" s="115">
        <f>'月報(合)'!K24</f>
        <v>0</v>
      </c>
      <c r="G24" s="399" t="e">
        <f>VLOOKUP(C24,線名!$A$4:$J$1571,6,)</f>
        <v>#N/A</v>
      </c>
      <c r="H24" s="399" t="e">
        <f>VLOOKUP(C24,線名!$A$4:$J$1571,7,)</f>
        <v>#N/A</v>
      </c>
      <c r="I24" s="402" t="e">
        <f>VLOOKUP(C24,線名!$A$4:$K$1571,11,)</f>
        <v>#N/A</v>
      </c>
      <c r="J24" s="118" t="s">
        <v>1392</v>
      </c>
      <c r="K24" s="158" t="s">
        <v>1393</v>
      </c>
      <c r="L24" s="116">
        <f>'月報(合)'!E24</f>
        <v>0</v>
      </c>
      <c r="M24" s="119">
        <v>1</v>
      </c>
      <c r="N24" s="122">
        <f t="shared" si="1"/>
        <v>-1</v>
      </c>
      <c r="O24" s="119">
        <f>'月報(合)'!Q24</f>
        <v>0</v>
      </c>
      <c r="P24" s="400">
        <f>'月報(合)'!R24</f>
        <v>0</v>
      </c>
      <c r="Q24" s="154">
        <f>'月報(合)'!S24</f>
        <v>0</v>
      </c>
      <c r="R24" s="153" t="s">
        <v>1394</v>
      </c>
      <c r="S24" s="401" t="s">
        <v>661</v>
      </c>
    </row>
    <row r="25" spans="1:19" ht="23.65" customHeight="1">
      <c r="A25" s="115">
        <f>'月報(合)'!C25</f>
        <v>0</v>
      </c>
      <c r="B25" s="116">
        <f>'月報(合)'!D25</f>
        <v>0</v>
      </c>
      <c r="C25" s="116">
        <f>'月報(合)'!B25</f>
        <v>0</v>
      </c>
      <c r="D25" s="117">
        <f>'月報(合)'!I25</f>
        <v>0</v>
      </c>
      <c r="E25" s="117">
        <f>'月報(合)'!J25</f>
        <v>0</v>
      </c>
      <c r="F25" s="115">
        <f>'月報(合)'!K25</f>
        <v>0</v>
      </c>
      <c r="G25" s="399" t="e">
        <f>VLOOKUP(C25,線名!$A$4:$J$1571,6,)</f>
        <v>#N/A</v>
      </c>
      <c r="H25" s="399" t="e">
        <f>VLOOKUP(C25,線名!$A$4:$J$1571,7,)</f>
        <v>#N/A</v>
      </c>
      <c r="I25" s="402" t="e">
        <f>VLOOKUP(C25,線名!$A$4:$K$1571,11,)</f>
        <v>#N/A</v>
      </c>
      <c r="J25" s="118" t="s">
        <v>1392</v>
      </c>
      <c r="K25" s="158" t="s">
        <v>1393</v>
      </c>
      <c r="L25" s="116">
        <f>'月報(合)'!E25</f>
        <v>0</v>
      </c>
      <c r="M25" s="119">
        <v>1</v>
      </c>
      <c r="N25" s="122">
        <f t="shared" si="1"/>
        <v>-1</v>
      </c>
      <c r="O25" s="119">
        <f>'月報(合)'!Q25</f>
        <v>0</v>
      </c>
      <c r="P25" s="400">
        <f>'月報(合)'!R25</f>
        <v>0</v>
      </c>
      <c r="Q25" s="154">
        <f>'月報(合)'!S25</f>
        <v>0</v>
      </c>
      <c r="R25" s="153" t="s">
        <v>1394</v>
      </c>
      <c r="S25" s="401" t="s">
        <v>661</v>
      </c>
    </row>
    <row r="26" spans="1:19" ht="23.65" customHeight="1">
      <c r="A26" s="115">
        <f>'月報(合)'!C26</f>
        <v>0</v>
      </c>
      <c r="B26" s="116">
        <f>'月報(合)'!D26</f>
        <v>0</v>
      </c>
      <c r="C26" s="116">
        <f>'月報(合)'!B26</f>
        <v>0</v>
      </c>
      <c r="D26" s="117">
        <f>'月報(合)'!I26</f>
        <v>0</v>
      </c>
      <c r="E26" s="117">
        <f>'月報(合)'!J26</f>
        <v>0</v>
      </c>
      <c r="F26" s="115">
        <f>'月報(合)'!K26</f>
        <v>0</v>
      </c>
      <c r="G26" s="399" t="e">
        <f>VLOOKUP(C26,線名!$A$4:$J$1571,6,)</f>
        <v>#N/A</v>
      </c>
      <c r="H26" s="399" t="e">
        <f>VLOOKUP(C26,線名!$A$4:$J$1571,7,)</f>
        <v>#N/A</v>
      </c>
      <c r="I26" s="402" t="e">
        <f>VLOOKUP(C26,線名!$A$4:$K$1571,11,)</f>
        <v>#N/A</v>
      </c>
      <c r="J26" s="118" t="s">
        <v>1392</v>
      </c>
      <c r="K26" s="158" t="s">
        <v>1393</v>
      </c>
      <c r="L26" s="116">
        <f>'月報(合)'!E26</f>
        <v>0</v>
      </c>
      <c r="M26" s="119">
        <v>1</v>
      </c>
      <c r="N26" s="122">
        <f t="shared" si="1"/>
        <v>-1</v>
      </c>
      <c r="O26" s="119">
        <f>'月報(合)'!Q26</f>
        <v>0</v>
      </c>
      <c r="P26" s="400">
        <f>'月報(合)'!R26</f>
        <v>0</v>
      </c>
      <c r="Q26" s="154">
        <f>'月報(合)'!S26</f>
        <v>0</v>
      </c>
      <c r="R26" s="153" t="s">
        <v>1394</v>
      </c>
      <c r="S26" s="401" t="s">
        <v>661</v>
      </c>
    </row>
    <row r="27" spans="1:19" ht="23.65" customHeight="1">
      <c r="A27" s="115">
        <f>'月報(合)'!C27</f>
        <v>0</v>
      </c>
      <c r="B27" s="116">
        <f>'月報(合)'!D27</f>
        <v>0</v>
      </c>
      <c r="C27" s="116">
        <f>'月報(合)'!B27</f>
        <v>0</v>
      </c>
      <c r="D27" s="117">
        <f>'月報(合)'!I27</f>
        <v>0</v>
      </c>
      <c r="E27" s="117">
        <f>'月報(合)'!J27</f>
        <v>0</v>
      </c>
      <c r="F27" s="115">
        <f>'月報(合)'!K27</f>
        <v>0</v>
      </c>
      <c r="G27" s="399" t="e">
        <f>VLOOKUP(C27,線名!$A$4:$J$1571,6,)</f>
        <v>#N/A</v>
      </c>
      <c r="H27" s="399" t="e">
        <f>VLOOKUP(C27,線名!$A$4:$J$1571,7,)</f>
        <v>#N/A</v>
      </c>
      <c r="I27" s="402" t="e">
        <f>VLOOKUP(C27,線名!$A$4:$K$1571,11,)</f>
        <v>#N/A</v>
      </c>
      <c r="J27" s="118" t="s">
        <v>1392</v>
      </c>
      <c r="K27" s="158" t="s">
        <v>1393</v>
      </c>
      <c r="L27" s="116">
        <f>'月報(合)'!E27</f>
        <v>0</v>
      </c>
      <c r="M27" s="119">
        <v>1</v>
      </c>
      <c r="N27" s="122">
        <f t="shared" si="1"/>
        <v>-1</v>
      </c>
      <c r="O27" s="119">
        <f>'月報(合)'!Q27</f>
        <v>0</v>
      </c>
      <c r="P27" s="400">
        <f>'月報(合)'!R27</f>
        <v>0</v>
      </c>
      <c r="Q27" s="154">
        <f>'月報(合)'!S27</f>
        <v>0</v>
      </c>
      <c r="R27" s="153" t="s">
        <v>1394</v>
      </c>
      <c r="S27" s="401" t="s">
        <v>661</v>
      </c>
    </row>
    <row r="28" spans="1:19" ht="23.65" customHeight="1">
      <c r="A28" s="115">
        <f>'月報(合)'!C28</f>
        <v>0</v>
      </c>
      <c r="B28" s="116">
        <f>'月報(合)'!D28</f>
        <v>0</v>
      </c>
      <c r="C28" s="116">
        <f>'月報(合)'!B28</f>
        <v>0</v>
      </c>
      <c r="D28" s="117">
        <f>'月報(合)'!I28</f>
        <v>0</v>
      </c>
      <c r="E28" s="117">
        <f>'月報(合)'!J28</f>
        <v>0</v>
      </c>
      <c r="F28" s="115">
        <f>'月報(合)'!K28</f>
        <v>0</v>
      </c>
      <c r="G28" s="399" t="e">
        <f>VLOOKUP(C28,線名!$A$4:$J$1571,6,)</f>
        <v>#N/A</v>
      </c>
      <c r="H28" s="399" t="e">
        <f>VLOOKUP(C28,線名!$A$4:$J$1571,7,)</f>
        <v>#N/A</v>
      </c>
      <c r="I28" s="402" t="e">
        <f>VLOOKUP(C28,線名!$A$4:$K$1571,11,)</f>
        <v>#N/A</v>
      </c>
      <c r="J28" s="118" t="s">
        <v>1392</v>
      </c>
      <c r="K28" s="158" t="s">
        <v>1393</v>
      </c>
      <c r="L28" s="116">
        <f>'月報(合)'!E28</f>
        <v>0</v>
      </c>
      <c r="M28" s="119">
        <v>1</v>
      </c>
      <c r="N28" s="122">
        <f t="shared" si="1"/>
        <v>-1</v>
      </c>
      <c r="O28" s="119">
        <f>'月報(合)'!Q28</f>
        <v>0</v>
      </c>
      <c r="P28" s="400">
        <f>'月報(合)'!R28</f>
        <v>0</v>
      </c>
      <c r="Q28" s="154">
        <f>'月報(合)'!S28</f>
        <v>0</v>
      </c>
      <c r="R28" s="153" t="s">
        <v>1394</v>
      </c>
      <c r="S28" s="401" t="s">
        <v>661</v>
      </c>
    </row>
    <row r="29" spans="1:19" ht="23.65" customHeight="1">
      <c r="A29" s="115">
        <f>'月報(合)'!C29</f>
        <v>0</v>
      </c>
      <c r="B29" s="116">
        <f>'月報(合)'!D29</f>
        <v>0</v>
      </c>
      <c r="C29" s="116">
        <f>'月報(合)'!B29</f>
        <v>0</v>
      </c>
      <c r="D29" s="117">
        <f>'月報(合)'!I29</f>
        <v>0</v>
      </c>
      <c r="E29" s="117">
        <f>'月報(合)'!J29</f>
        <v>0</v>
      </c>
      <c r="F29" s="115">
        <f>'月報(合)'!K29</f>
        <v>0</v>
      </c>
      <c r="G29" s="399" t="e">
        <f>VLOOKUP(C29,線名!$A$4:$J$1571,6,)</f>
        <v>#N/A</v>
      </c>
      <c r="H29" s="399" t="e">
        <f>VLOOKUP(C29,線名!$A$4:$J$1571,7,)</f>
        <v>#N/A</v>
      </c>
      <c r="I29" s="402" t="e">
        <f>VLOOKUP(C29,線名!$A$4:$K$1571,11,)</f>
        <v>#N/A</v>
      </c>
      <c r="J29" s="118" t="s">
        <v>1392</v>
      </c>
      <c r="K29" s="158" t="s">
        <v>1393</v>
      </c>
      <c r="L29" s="116">
        <f>'月報(合)'!E29</f>
        <v>0</v>
      </c>
      <c r="M29" s="119">
        <v>1</v>
      </c>
      <c r="N29" s="122">
        <f t="shared" si="1"/>
        <v>-1</v>
      </c>
      <c r="O29" s="119">
        <f>'月報(合)'!Q29</f>
        <v>0</v>
      </c>
      <c r="P29" s="400">
        <f>'月報(合)'!R29</f>
        <v>0</v>
      </c>
      <c r="Q29" s="154">
        <f>'月報(合)'!S29</f>
        <v>0</v>
      </c>
      <c r="R29" s="153" t="s">
        <v>1394</v>
      </c>
      <c r="S29" s="401" t="s">
        <v>661</v>
      </c>
    </row>
    <row r="30" spans="1:19" ht="23.65" customHeight="1">
      <c r="A30" s="115">
        <f>'月報(合)'!C30</f>
        <v>0</v>
      </c>
      <c r="B30" s="116">
        <f>'月報(合)'!D30</f>
        <v>0</v>
      </c>
      <c r="C30" s="116">
        <f>'月報(合)'!B30</f>
        <v>0</v>
      </c>
      <c r="D30" s="117">
        <f>'月報(合)'!I30</f>
        <v>0</v>
      </c>
      <c r="E30" s="117">
        <f>'月報(合)'!J30</f>
        <v>0</v>
      </c>
      <c r="F30" s="115">
        <f>'月報(合)'!K30</f>
        <v>0</v>
      </c>
      <c r="G30" s="399" t="e">
        <f>VLOOKUP(C30,線名!$A$4:$J$1571,6,)</f>
        <v>#N/A</v>
      </c>
      <c r="H30" s="399" t="e">
        <f>VLOOKUP(C30,線名!$A$4:$J$1571,7,)</f>
        <v>#N/A</v>
      </c>
      <c r="I30" s="402" t="e">
        <f>VLOOKUP(C30,線名!$A$4:$K$1571,11,)</f>
        <v>#N/A</v>
      </c>
      <c r="J30" s="118" t="s">
        <v>1392</v>
      </c>
      <c r="K30" s="158" t="s">
        <v>1393</v>
      </c>
      <c r="L30" s="116">
        <f>'月報(合)'!E30</f>
        <v>0</v>
      </c>
      <c r="M30" s="119">
        <v>1</v>
      </c>
      <c r="N30" s="122">
        <f t="shared" si="1"/>
        <v>-1</v>
      </c>
      <c r="O30" s="119">
        <f>'月報(合)'!Q30</f>
        <v>0</v>
      </c>
      <c r="P30" s="400">
        <f>'月報(合)'!R30</f>
        <v>0</v>
      </c>
      <c r="Q30" s="154">
        <f>'月報(合)'!S30</f>
        <v>0</v>
      </c>
      <c r="R30" s="153" t="s">
        <v>1394</v>
      </c>
      <c r="S30" s="401" t="s">
        <v>661</v>
      </c>
    </row>
    <row r="31" spans="1:19" ht="23.65" customHeight="1">
      <c r="A31" s="115">
        <f>'月報(合)'!C31</f>
        <v>0</v>
      </c>
      <c r="B31" s="116">
        <f>'月報(合)'!D31</f>
        <v>0</v>
      </c>
      <c r="C31" s="116">
        <f>'月報(合)'!B31</f>
        <v>0</v>
      </c>
      <c r="D31" s="117">
        <f>'月報(合)'!I31</f>
        <v>0</v>
      </c>
      <c r="E31" s="117">
        <f>'月報(合)'!J31</f>
        <v>0</v>
      </c>
      <c r="F31" s="115">
        <f>'月報(合)'!K31</f>
        <v>0</v>
      </c>
      <c r="G31" s="399" t="e">
        <f>VLOOKUP(C31,線名!$A$4:$J$1571,6,)</f>
        <v>#N/A</v>
      </c>
      <c r="H31" s="399" t="e">
        <f>VLOOKUP(C31,線名!$A$4:$J$1571,7,)</f>
        <v>#N/A</v>
      </c>
      <c r="I31" s="402" t="e">
        <f>VLOOKUP(C31,線名!$A$4:$K$1571,11,)</f>
        <v>#N/A</v>
      </c>
      <c r="J31" s="118" t="s">
        <v>1392</v>
      </c>
      <c r="K31" s="158" t="s">
        <v>1393</v>
      </c>
      <c r="L31" s="116">
        <f>'月報(合)'!E31</f>
        <v>0</v>
      </c>
      <c r="M31" s="119">
        <v>1</v>
      </c>
      <c r="N31" s="122">
        <f t="shared" si="1"/>
        <v>-1</v>
      </c>
      <c r="O31" s="119">
        <f>'月報(合)'!Q31</f>
        <v>0</v>
      </c>
      <c r="P31" s="400">
        <f>'月報(合)'!R31</f>
        <v>0</v>
      </c>
      <c r="Q31" s="154">
        <f>'月報(合)'!S31</f>
        <v>0</v>
      </c>
      <c r="R31" s="153" t="s">
        <v>1394</v>
      </c>
      <c r="S31" s="401" t="s">
        <v>661</v>
      </c>
    </row>
    <row r="32" spans="1:19" ht="23.65" customHeight="1">
      <c r="A32" s="115">
        <f>'月報(合)'!C32</f>
        <v>0</v>
      </c>
      <c r="B32" s="116">
        <f>'月報(合)'!D32</f>
        <v>0</v>
      </c>
      <c r="C32" s="116">
        <f>'月報(合)'!B32</f>
        <v>0</v>
      </c>
      <c r="D32" s="117">
        <f>'月報(合)'!I32</f>
        <v>0</v>
      </c>
      <c r="E32" s="117">
        <f>'月報(合)'!J32</f>
        <v>0</v>
      </c>
      <c r="F32" s="115">
        <f>'月報(合)'!K32</f>
        <v>0</v>
      </c>
      <c r="G32" s="399" t="e">
        <f>VLOOKUP(C32,線名!$A$4:$J$1571,6,)</f>
        <v>#N/A</v>
      </c>
      <c r="H32" s="399" t="e">
        <f>VLOOKUP(C32,線名!$A$4:$J$1571,7,)</f>
        <v>#N/A</v>
      </c>
      <c r="I32" s="402" t="e">
        <f>VLOOKUP(C32,線名!$A$4:$K$1571,11,)</f>
        <v>#N/A</v>
      </c>
      <c r="J32" s="118" t="s">
        <v>1392</v>
      </c>
      <c r="K32" s="158" t="s">
        <v>1393</v>
      </c>
      <c r="L32" s="116">
        <f>'月報(合)'!E32</f>
        <v>0</v>
      </c>
      <c r="M32" s="119">
        <v>1</v>
      </c>
      <c r="N32" s="122">
        <f t="shared" si="1"/>
        <v>-1</v>
      </c>
      <c r="O32" s="119">
        <f>'月報(合)'!Q32</f>
        <v>0</v>
      </c>
      <c r="P32" s="400">
        <f>'月報(合)'!R32</f>
        <v>0</v>
      </c>
      <c r="Q32" s="154">
        <f>'月報(合)'!S32</f>
        <v>0</v>
      </c>
      <c r="R32" s="153" t="s">
        <v>1394</v>
      </c>
      <c r="S32" s="401" t="s">
        <v>661</v>
      </c>
    </row>
    <row r="33" spans="1:19" ht="23.65" customHeight="1">
      <c r="A33" s="115">
        <f>'月報(合)'!C33</f>
        <v>0</v>
      </c>
      <c r="B33" s="116">
        <f>'月報(合)'!D33</f>
        <v>0</v>
      </c>
      <c r="C33" s="116">
        <f>'月報(合)'!B33</f>
        <v>0</v>
      </c>
      <c r="D33" s="117">
        <f>'月報(合)'!I33</f>
        <v>0</v>
      </c>
      <c r="E33" s="117">
        <f>'月報(合)'!J33</f>
        <v>0</v>
      </c>
      <c r="F33" s="115">
        <f>'月報(合)'!K33</f>
        <v>0</v>
      </c>
      <c r="G33" s="399" t="e">
        <f>VLOOKUP(C33,線名!$A$4:$J$1571,6,)</f>
        <v>#N/A</v>
      </c>
      <c r="H33" s="399" t="e">
        <f>VLOOKUP(C33,線名!$A$4:$J$1571,7,)</f>
        <v>#N/A</v>
      </c>
      <c r="I33" s="402" t="e">
        <f>VLOOKUP(C33,線名!$A$4:$K$1571,11,)</f>
        <v>#N/A</v>
      </c>
      <c r="J33" s="118" t="s">
        <v>1392</v>
      </c>
      <c r="K33" s="158" t="s">
        <v>1393</v>
      </c>
      <c r="L33" s="116">
        <f>'月報(合)'!E33</f>
        <v>0</v>
      </c>
      <c r="M33" s="119">
        <v>1</v>
      </c>
      <c r="N33" s="122">
        <f t="shared" si="1"/>
        <v>-1</v>
      </c>
      <c r="O33" s="119">
        <f>'月報(合)'!Q33</f>
        <v>0</v>
      </c>
      <c r="P33" s="400">
        <f>'月報(合)'!R33</f>
        <v>0</v>
      </c>
      <c r="Q33" s="154">
        <f>'月報(合)'!S33</f>
        <v>0</v>
      </c>
      <c r="R33" s="153" t="s">
        <v>1394</v>
      </c>
      <c r="S33" s="401" t="s">
        <v>661</v>
      </c>
    </row>
    <row r="34" spans="1:19" ht="23.65" customHeight="1">
      <c r="A34" s="115">
        <f>'月報(合)'!C34</f>
        <v>0</v>
      </c>
      <c r="B34" s="116">
        <f>'月報(合)'!D34</f>
        <v>0</v>
      </c>
      <c r="C34" s="116">
        <f>'月報(合)'!B34</f>
        <v>0</v>
      </c>
      <c r="D34" s="117">
        <f>'月報(合)'!I34</f>
        <v>0</v>
      </c>
      <c r="E34" s="117">
        <f>'月報(合)'!J34</f>
        <v>0</v>
      </c>
      <c r="F34" s="115">
        <f>'月報(合)'!K34</f>
        <v>0</v>
      </c>
      <c r="G34" s="399" t="e">
        <f>VLOOKUP(C34,線名!$A$4:$J$1571,6,)</f>
        <v>#N/A</v>
      </c>
      <c r="H34" s="399" t="e">
        <f>VLOOKUP(C34,線名!$A$4:$J$1571,7,)</f>
        <v>#N/A</v>
      </c>
      <c r="I34" s="402" t="e">
        <f>VLOOKUP(C34,線名!$A$4:$K$1571,11,)</f>
        <v>#N/A</v>
      </c>
      <c r="J34" s="118" t="s">
        <v>1392</v>
      </c>
      <c r="K34" s="158" t="s">
        <v>1393</v>
      </c>
      <c r="L34" s="116">
        <f>'月報(合)'!E34</f>
        <v>0</v>
      </c>
      <c r="M34" s="119">
        <v>1</v>
      </c>
      <c r="N34" s="122">
        <f t="shared" si="1"/>
        <v>-1</v>
      </c>
      <c r="O34" s="119">
        <f>'月報(合)'!Q34</f>
        <v>0</v>
      </c>
      <c r="P34" s="400">
        <f>'月報(合)'!R34</f>
        <v>0</v>
      </c>
      <c r="Q34" s="154">
        <f>'月報(合)'!S34</f>
        <v>0</v>
      </c>
      <c r="R34" s="153" t="s">
        <v>1394</v>
      </c>
      <c r="S34" s="401" t="s">
        <v>661</v>
      </c>
    </row>
    <row r="35" spans="1:19" ht="23.65" customHeight="1">
      <c r="A35" s="115">
        <f>'月報(合)'!C35</f>
        <v>0</v>
      </c>
      <c r="B35" s="116">
        <f>'月報(合)'!D35</f>
        <v>0</v>
      </c>
      <c r="C35" s="116">
        <f>'月報(合)'!B35</f>
        <v>0</v>
      </c>
      <c r="D35" s="117">
        <f>'月報(合)'!I35</f>
        <v>0</v>
      </c>
      <c r="E35" s="117">
        <f>'月報(合)'!J35</f>
        <v>0</v>
      </c>
      <c r="F35" s="115">
        <f>'月報(合)'!K35</f>
        <v>0</v>
      </c>
      <c r="G35" s="399" t="e">
        <f>VLOOKUP(C35,線名!$A$4:$J$1571,6,)</f>
        <v>#N/A</v>
      </c>
      <c r="H35" s="399" t="e">
        <f>VLOOKUP(C35,線名!$A$4:$J$1571,7,)</f>
        <v>#N/A</v>
      </c>
      <c r="I35" s="402" t="e">
        <f>VLOOKUP(C35,線名!$A$4:$K$1571,11,)</f>
        <v>#N/A</v>
      </c>
      <c r="J35" s="118" t="s">
        <v>1392</v>
      </c>
      <c r="K35" s="158" t="s">
        <v>1393</v>
      </c>
      <c r="L35" s="116">
        <f>'月報(合)'!E35</f>
        <v>0</v>
      </c>
      <c r="M35" s="119">
        <v>1</v>
      </c>
      <c r="N35" s="122">
        <f t="shared" si="1"/>
        <v>-1</v>
      </c>
      <c r="O35" s="119">
        <f>'月報(合)'!Q35</f>
        <v>0</v>
      </c>
      <c r="P35" s="400">
        <f>'月報(合)'!R35</f>
        <v>0</v>
      </c>
      <c r="Q35" s="154">
        <f>'月報(合)'!S35</f>
        <v>0</v>
      </c>
      <c r="R35" s="153" t="s">
        <v>1394</v>
      </c>
      <c r="S35" s="401" t="s">
        <v>661</v>
      </c>
    </row>
    <row r="36" spans="1:19" ht="23.65" customHeight="1">
      <c r="A36" s="115">
        <f>'月報(合)'!C36</f>
        <v>0</v>
      </c>
      <c r="B36" s="116">
        <f>'月報(合)'!D36</f>
        <v>0</v>
      </c>
      <c r="C36" s="116">
        <f>'月報(合)'!B36</f>
        <v>0</v>
      </c>
      <c r="D36" s="117">
        <f>'月報(合)'!I36</f>
        <v>0</v>
      </c>
      <c r="E36" s="117">
        <f>'月報(合)'!J36</f>
        <v>0</v>
      </c>
      <c r="F36" s="115">
        <f>'月報(合)'!K36</f>
        <v>0</v>
      </c>
      <c r="G36" s="399" t="e">
        <f>VLOOKUP(C36,線名!$A$4:$J$1571,6,)</f>
        <v>#N/A</v>
      </c>
      <c r="H36" s="399" t="e">
        <f>VLOOKUP(C36,線名!$A$4:$J$1571,7,)</f>
        <v>#N/A</v>
      </c>
      <c r="I36" s="402" t="e">
        <f>VLOOKUP(C36,線名!$A$4:$K$1571,11,)</f>
        <v>#N/A</v>
      </c>
      <c r="J36" s="118" t="s">
        <v>1392</v>
      </c>
      <c r="K36" s="158" t="s">
        <v>1393</v>
      </c>
      <c r="L36" s="116">
        <f>'月報(合)'!E36</f>
        <v>0</v>
      </c>
      <c r="M36" s="119">
        <v>1</v>
      </c>
      <c r="N36" s="122">
        <f t="shared" ref="N36:N56" si="2">O36-M36</f>
        <v>-1</v>
      </c>
      <c r="O36" s="119">
        <f>'月報(合)'!Q36</f>
        <v>0</v>
      </c>
      <c r="P36" s="400">
        <f>'月報(合)'!R36</f>
        <v>0</v>
      </c>
      <c r="Q36" s="154">
        <f>'月報(合)'!S36</f>
        <v>0</v>
      </c>
      <c r="R36" s="153" t="s">
        <v>1394</v>
      </c>
      <c r="S36" s="401" t="s">
        <v>661</v>
      </c>
    </row>
    <row r="37" spans="1:19" ht="23.65" customHeight="1">
      <c r="A37" s="115">
        <f>'月報(合)'!C37</f>
        <v>0</v>
      </c>
      <c r="B37" s="116">
        <f>'月報(合)'!D37</f>
        <v>0</v>
      </c>
      <c r="C37" s="116">
        <f>'月報(合)'!B37</f>
        <v>0</v>
      </c>
      <c r="D37" s="117">
        <f>'月報(合)'!I37</f>
        <v>0</v>
      </c>
      <c r="E37" s="117">
        <f>'月報(合)'!J37</f>
        <v>0</v>
      </c>
      <c r="F37" s="115">
        <f>'月報(合)'!K37</f>
        <v>0</v>
      </c>
      <c r="G37" s="399" t="e">
        <f>VLOOKUP(C37,線名!$A$4:$J$1571,9,)</f>
        <v>#N/A</v>
      </c>
      <c r="H37" s="399" t="e">
        <f>VLOOKUP(C37,線名!$A$4:$J$1571,10,)</f>
        <v>#N/A</v>
      </c>
      <c r="I37" s="402" t="e">
        <f>VLOOKUP(C37,線名!$A$4:$K$1571,11,)</f>
        <v>#N/A</v>
      </c>
      <c r="J37" s="118" t="s">
        <v>1392</v>
      </c>
      <c r="K37" s="158" t="s">
        <v>1393</v>
      </c>
      <c r="L37" s="116">
        <f>'月報(合)'!E37</f>
        <v>0</v>
      </c>
      <c r="M37" s="119">
        <v>1</v>
      </c>
      <c r="N37" s="122">
        <f t="shared" si="2"/>
        <v>-1</v>
      </c>
      <c r="O37" s="119">
        <f>'月報(合)'!Q37</f>
        <v>0</v>
      </c>
      <c r="P37" s="400">
        <f>'月報(合)'!R37</f>
        <v>0</v>
      </c>
      <c r="Q37" s="154">
        <f>'月報(合)'!S37</f>
        <v>0</v>
      </c>
      <c r="R37" s="153" t="s">
        <v>1394</v>
      </c>
      <c r="S37" s="401" t="s">
        <v>661</v>
      </c>
    </row>
    <row r="38" spans="1:19" ht="23.65" customHeight="1">
      <c r="A38" s="115">
        <f>'月報(合)'!C38</f>
        <v>0</v>
      </c>
      <c r="B38" s="116">
        <f>'月報(合)'!D38</f>
        <v>0</v>
      </c>
      <c r="C38" s="116">
        <f>'月報(合)'!B38</f>
        <v>0</v>
      </c>
      <c r="D38" s="117">
        <f>'月報(合)'!I38</f>
        <v>0</v>
      </c>
      <c r="E38" s="117">
        <f>'月報(合)'!J38</f>
        <v>0</v>
      </c>
      <c r="F38" s="115">
        <f>'月報(合)'!K38</f>
        <v>0</v>
      </c>
      <c r="G38" s="399" t="e">
        <f>VLOOKUP(C38,線名!$A$4:$J$1571,9,)</f>
        <v>#N/A</v>
      </c>
      <c r="H38" s="399" t="e">
        <f>VLOOKUP(C38,線名!$A$4:$J$1571,10,)</f>
        <v>#N/A</v>
      </c>
      <c r="I38" s="402" t="e">
        <f>VLOOKUP(C38,線名!$A$4:$K$1571,11,)</f>
        <v>#N/A</v>
      </c>
      <c r="J38" s="118" t="s">
        <v>1392</v>
      </c>
      <c r="K38" s="158" t="s">
        <v>1393</v>
      </c>
      <c r="L38" s="116">
        <f>'月報(合)'!E38</f>
        <v>0</v>
      </c>
      <c r="M38" s="119">
        <v>1</v>
      </c>
      <c r="N38" s="122">
        <f t="shared" si="2"/>
        <v>-1</v>
      </c>
      <c r="O38" s="119">
        <f>'月報(合)'!Q38</f>
        <v>0</v>
      </c>
      <c r="P38" s="400">
        <f>'月報(合)'!R38</f>
        <v>0</v>
      </c>
      <c r="Q38" s="154">
        <f>'月報(合)'!S38</f>
        <v>0</v>
      </c>
      <c r="R38" s="153" t="s">
        <v>1394</v>
      </c>
      <c r="S38" s="401" t="s">
        <v>661</v>
      </c>
    </row>
    <row r="39" spans="1:19" ht="23.65" customHeight="1">
      <c r="A39" s="115">
        <f>'月報(合)'!C39</f>
        <v>0</v>
      </c>
      <c r="B39" s="116">
        <f>'月報(合)'!D39</f>
        <v>0</v>
      </c>
      <c r="C39" s="116">
        <f>'月報(合)'!B39</f>
        <v>0</v>
      </c>
      <c r="D39" s="117">
        <f>'月報(合)'!I39</f>
        <v>0</v>
      </c>
      <c r="E39" s="117">
        <f>'月報(合)'!J39</f>
        <v>0</v>
      </c>
      <c r="F39" s="115">
        <f>'月報(合)'!K39</f>
        <v>0</v>
      </c>
      <c r="G39" s="399" t="e">
        <v>#N/A</v>
      </c>
      <c r="H39" s="399" t="e">
        <v>#N/A</v>
      </c>
      <c r="I39" s="402" t="e">
        <v>#N/A</v>
      </c>
      <c r="J39" s="118" t="s">
        <v>1392</v>
      </c>
      <c r="K39" s="158" t="s">
        <v>1393</v>
      </c>
      <c r="L39" s="116">
        <f>'月報(合)'!E39</f>
        <v>0</v>
      </c>
      <c r="M39" s="119">
        <v>1</v>
      </c>
      <c r="N39" s="122">
        <f t="shared" si="2"/>
        <v>-1</v>
      </c>
      <c r="O39" s="119">
        <f>'月報(合)'!Q39</f>
        <v>0</v>
      </c>
      <c r="P39" s="400">
        <f>'月報(合)'!R39</f>
        <v>0</v>
      </c>
      <c r="Q39" s="154">
        <f>'月報(合)'!S39</f>
        <v>0</v>
      </c>
      <c r="R39" s="153" t="s">
        <v>1394</v>
      </c>
      <c r="S39" s="401" t="s">
        <v>661</v>
      </c>
    </row>
    <row r="40" spans="1:19" ht="23.65" customHeight="1">
      <c r="A40" s="115">
        <f>'月報(合)'!C40</f>
        <v>0</v>
      </c>
      <c r="B40" s="116">
        <f>'月報(合)'!D40</f>
        <v>0</v>
      </c>
      <c r="C40" s="116">
        <f>'月報(合)'!B40</f>
        <v>0</v>
      </c>
      <c r="D40" s="117">
        <f>'月報(合)'!I40</f>
        <v>0</v>
      </c>
      <c r="E40" s="117">
        <f>'月報(合)'!J40</f>
        <v>0</v>
      </c>
      <c r="F40" s="115">
        <f>'月報(合)'!K40</f>
        <v>0</v>
      </c>
      <c r="G40" s="399" t="e">
        <v>#N/A</v>
      </c>
      <c r="H40" s="399" t="e">
        <v>#N/A</v>
      </c>
      <c r="I40" s="402" t="e">
        <v>#N/A</v>
      </c>
      <c r="J40" s="118" t="s">
        <v>1392</v>
      </c>
      <c r="K40" s="158" t="s">
        <v>1393</v>
      </c>
      <c r="L40" s="116">
        <f>'月報(合)'!E40</f>
        <v>0</v>
      </c>
      <c r="M40" s="119">
        <v>1</v>
      </c>
      <c r="N40" s="122">
        <f t="shared" si="2"/>
        <v>-1</v>
      </c>
      <c r="O40" s="119">
        <f>'月報(合)'!Q40</f>
        <v>0</v>
      </c>
      <c r="P40" s="400">
        <f>'月報(合)'!R40</f>
        <v>0</v>
      </c>
      <c r="Q40" s="154">
        <f>'月報(合)'!S40</f>
        <v>0</v>
      </c>
      <c r="R40" s="153" t="s">
        <v>1394</v>
      </c>
      <c r="S40" s="401" t="s">
        <v>661</v>
      </c>
    </row>
    <row r="41" spans="1:19" ht="23.65" customHeight="1">
      <c r="A41" s="115">
        <f>'月報(合)'!C41</f>
        <v>0</v>
      </c>
      <c r="B41" s="116">
        <f>'月報(合)'!D41</f>
        <v>0</v>
      </c>
      <c r="C41" s="116">
        <f>'月報(合)'!B41</f>
        <v>0</v>
      </c>
      <c r="D41" s="117">
        <f>'月報(合)'!I41</f>
        <v>0</v>
      </c>
      <c r="E41" s="117">
        <f>'月報(合)'!J41</f>
        <v>0</v>
      </c>
      <c r="F41" s="115">
        <f>'月報(合)'!K41</f>
        <v>0</v>
      </c>
      <c r="G41" s="399" t="e">
        <v>#N/A</v>
      </c>
      <c r="H41" s="399" t="e">
        <v>#N/A</v>
      </c>
      <c r="I41" s="402" t="e">
        <v>#N/A</v>
      </c>
      <c r="J41" s="118" t="s">
        <v>1392</v>
      </c>
      <c r="K41" s="158" t="s">
        <v>1393</v>
      </c>
      <c r="L41" s="116">
        <f>'月報(合)'!E41</f>
        <v>0</v>
      </c>
      <c r="M41" s="119">
        <v>1</v>
      </c>
      <c r="N41" s="122">
        <f t="shared" si="2"/>
        <v>-1</v>
      </c>
      <c r="O41" s="119">
        <f>'月報(合)'!Q41</f>
        <v>0</v>
      </c>
      <c r="P41" s="400">
        <f>'月報(合)'!R41</f>
        <v>0</v>
      </c>
      <c r="Q41" s="154">
        <f>'月報(合)'!S41</f>
        <v>0</v>
      </c>
      <c r="R41" s="153" t="s">
        <v>1394</v>
      </c>
      <c r="S41" s="401" t="s">
        <v>661</v>
      </c>
    </row>
    <row r="42" spans="1:19" ht="23.65" customHeight="1">
      <c r="A42" s="115">
        <f>'月報(合)'!C42</f>
        <v>0</v>
      </c>
      <c r="B42" s="116">
        <f>'月報(合)'!D42</f>
        <v>0</v>
      </c>
      <c r="C42" s="116">
        <f>'月報(合)'!B42</f>
        <v>0</v>
      </c>
      <c r="D42" s="117">
        <f>'月報(合)'!I42</f>
        <v>0</v>
      </c>
      <c r="E42" s="117">
        <f>'月報(合)'!J42</f>
        <v>0</v>
      </c>
      <c r="F42" s="115">
        <f>'月報(合)'!K42</f>
        <v>0</v>
      </c>
      <c r="G42" s="399" t="e">
        <v>#N/A</v>
      </c>
      <c r="H42" s="399" t="e">
        <v>#N/A</v>
      </c>
      <c r="I42" s="402" t="e">
        <v>#N/A</v>
      </c>
      <c r="J42" s="118" t="s">
        <v>1392</v>
      </c>
      <c r="K42" s="158" t="s">
        <v>1393</v>
      </c>
      <c r="L42" s="116">
        <f>'月報(合)'!E42</f>
        <v>0</v>
      </c>
      <c r="M42" s="119">
        <v>1</v>
      </c>
      <c r="N42" s="122">
        <f t="shared" si="2"/>
        <v>-1</v>
      </c>
      <c r="O42" s="119">
        <f>'月報(合)'!Q42</f>
        <v>0</v>
      </c>
      <c r="P42" s="400">
        <f>'月報(合)'!R42</f>
        <v>0</v>
      </c>
      <c r="Q42" s="154">
        <f>'月報(合)'!S42</f>
        <v>0</v>
      </c>
      <c r="R42" s="153" t="s">
        <v>1394</v>
      </c>
      <c r="S42" s="401" t="s">
        <v>661</v>
      </c>
    </row>
    <row r="43" spans="1:19" ht="23.65" customHeight="1">
      <c r="A43" s="115">
        <f>'月報(合)'!C43</f>
        <v>0</v>
      </c>
      <c r="B43" s="116">
        <f>'月報(合)'!D43</f>
        <v>0</v>
      </c>
      <c r="C43" s="116">
        <f>'月報(合)'!B43</f>
        <v>0</v>
      </c>
      <c r="D43" s="117">
        <f>'月報(合)'!I43</f>
        <v>0</v>
      </c>
      <c r="E43" s="117">
        <f>'月報(合)'!J43</f>
        <v>0</v>
      </c>
      <c r="F43" s="115">
        <f>'月報(合)'!K43</f>
        <v>0</v>
      </c>
      <c r="G43" s="399" t="e">
        <v>#N/A</v>
      </c>
      <c r="H43" s="399" t="e">
        <v>#N/A</v>
      </c>
      <c r="I43" s="402" t="e">
        <v>#N/A</v>
      </c>
      <c r="J43" s="118" t="s">
        <v>1392</v>
      </c>
      <c r="K43" s="158" t="s">
        <v>1393</v>
      </c>
      <c r="L43" s="116">
        <f>'月報(合)'!E43</f>
        <v>0</v>
      </c>
      <c r="M43" s="119">
        <v>1</v>
      </c>
      <c r="N43" s="122">
        <f t="shared" si="2"/>
        <v>-1</v>
      </c>
      <c r="O43" s="119">
        <f>'月報(合)'!Q43</f>
        <v>0</v>
      </c>
      <c r="P43" s="400">
        <f>'月報(合)'!R43</f>
        <v>0</v>
      </c>
      <c r="Q43" s="154">
        <f>'月報(合)'!S43</f>
        <v>0</v>
      </c>
      <c r="R43" s="153" t="s">
        <v>1394</v>
      </c>
      <c r="S43" s="401" t="s">
        <v>661</v>
      </c>
    </row>
    <row r="44" spans="1:19" ht="23.65" customHeight="1">
      <c r="A44" s="115">
        <f>'月報(合)'!C44</f>
        <v>0</v>
      </c>
      <c r="B44" s="116">
        <f>'月報(合)'!D44</f>
        <v>0</v>
      </c>
      <c r="C44" s="116">
        <f>'月報(合)'!B44</f>
        <v>0</v>
      </c>
      <c r="D44" s="117">
        <f>'月報(合)'!I44</f>
        <v>0</v>
      </c>
      <c r="E44" s="117">
        <f>'月報(合)'!J44</f>
        <v>0</v>
      </c>
      <c r="F44" s="115">
        <f>'月報(合)'!K44</f>
        <v>0</v>
      </c>
      <c r="G44" s="399" t="e">
        <f>VLOOKUP(C44,線名!$A$4:$J$1571,9,)</f>
        <v>#N/A</v>
      </c>
      <c r="H44" s="399" t="e">
        <f>VLOOKUP(C44,線名!$A$4:$J$1571,10,)</f>
        <v>#N/A</v>
      </c>
      <c r="I44" s="402" t="e">
        <f>VLOOKUP(C44,線名!$A$4:$K$1571,11,)</f>
        <v>#N/A</v>
      </c>
      <c r="J44" s="118" t="s">
        <v>1392</v>
      </c>
      <c r="K44" s="158" t="s">
        <v>1393</v>
      </c>
      <c r="L44" s="116">
        <f>'月報(合)'!E44</f>
        <v>0</v>
      </c>
      <c r="M44" s="119">
        <v>1</v>
      </c>
      <c r="N44" s="122">
        <f t="shared" si="2"/>
        <v>-1</v>
      </c>
      <c r="O44" s="119">
        <f>'月報(合)'!Q44</f>
        <v>0</v>
      </c>
      <c r="P44" s="400">
        <f>'月報(合)'!R44</f>
        <v>0</v>
      </c>
      <c r="Q44" s="154">
        <f>'月報(合)'!S44</f>
        <v>0</v>
      </c>
      <c r="R44" s="153" t="s">
        <v>1394</v>
      </c>
      <c r="S44" s="401" t="s">
        <v>661</v>
      </c>
    </row>
    <row r="45" spans="1:19" ht="23.65" customHeight="1">
      <c r="A45" s="115">
        <f>'月報(合)'!C45</f>
        <v>0</v>
      </c>
      <c r="B45" s="116">
        <f>'月報(合)'!D45</f>
        <v>0</v>
      </c>
      <c r="C45" s="116">
        <f>'月報(合)'!B45</f>
        <v>0</v>
      </c>
      <c r="D45" s="117">
        <f>'月報(合)'!I45</f>
        <v>0</v>
      </c>
      <c r="E45" s="117">
        <f>'月報(合)'!J45</f>
        <v>0</v>
      </c>
      <c r="F45" s="115">
        <f>'月報(合)'!K45</f>
        <v>0</v>
      </c>
      <c r="G45" s="399" t="e">
        <f>VLOOKUP(C45,線名!$A$4:$J$1571,9,)</f>
        <v>#N/A</v>
      </c>
      <c r="H45" s="399" t="e">
        <f>VLOOKUP(C45,線名!$A$4:$J$1571,10,)</f>
        <v>#N/A</v>
      </c>
      <c r="I45" s="402" t="e">
        <f>VLOOKUP(C45,線名!$A$4:$K$1571,11,)</f>
        <v>#N/A</v>
      </c>
      <c r="J45" s="118" t="s">
        <v>1392</v>
      </c>
      <c r="K45" s="158" t="s">
        <v>1393</v>
      </c>
      <c r="L45" s="116">
        <f>'月報(合)'!E45</f>
        <v>0</v>
      </c>
      <c r="M45" s="119">
        <v>1</v>
      </c>
      <c r="N45" s="122">
        <f t="shared" si="2"/>
        <v>-1</v>
      </c>
      <c r="O45" s="119">
        <f>'月報(合)'!Q45</f>
        <v>0</v>
      </c>
      <c r="P45" s="400">
        <f>'月報(合)'!R45</f>
        <v>0</v>
      </c>
      <c r="Q45" s="154">
        <f>'月報(合)'!S45</f>
        <v>0</v>
      </c>
      <c r="R45" s="153" t="s">
        <v>1394</v>
      </c>
      <c r="S45" s="401" t="s">
        <v>661</v>
      </c>
    </row>
    <row r="46" spans="1:19" ht="23.65" customHeight="1">
      <c r="A46" s="115">
        <f>'月報(合)'!C46</f>
        <v>0</v>
      </c>
      <c r="B46" s="116">
        <f>'月報(合)'!D46</f>
        <v>0</v>
      </c>
      <c r="C46" s="116">
        <f>'月報(合)'!B46</f>
        <v>0</v>
      </c>
      <c r="D46" s="117">
        <f>'月報(合)'!I46</f>
        <v>0</v>
      </c>
      <c r="E46" s="117">
        <f>'月報(合)'!J46</f>
        <v>0</v>
      </c>
      <c r="F46" s="115">
        <f>'月報(合)'!K46</f>
        <v>0</v>
      </c>
      <c r="G46" s="399" t="e">
        <f>VLOOKUP(C46,線名!$A$4:$J$1571,9,)</f>
        <v>#N/A</v>
      </c>
      <c r="H46" s="399" t="e">
        <f>VLOOKUP(C46,線名!$A$4:$J$1571,10,)</f>
        <v>#N/A</v>
      </c>
      <c r="I46" s="402" t="e">
        <f>VLOOKUP(C46,線名!$A$4:$K$1571,11,)</f>
        <v>#N/A</v>
      </c>
      <c r="J46" s="118" t="s">
        <v>1392</v>
      </c>
      <c r="K46" s="158" t="s">
        <v>1393</v>
      </c>
      <c r="L46" s="116">
        <f>'月報(合)'!E46</f>
        <v>0</v>
      </c>
      <c r="M46" s="119">
        <v>1</v>
      </c>
      <c r="N46" s="122">
        <f t="shared" si="2"/>
        <v>-1</v>
      </c>
      <c r="O46" s="119">
        <f>'月報(合)'!Q46</f>
        <v>0</v>
      </c>
      <c r="P46" s="400">
        <f>'月報(合)'!R46</f>
        <v>0</v>
      </c>
      <c r="Q46" s="154">
        <f>'月報(合)'!S46</f>
        <v>0</v>
      </c>
      <c r="R46" s="153" t="s">
        <v>1394</v>
      </c>
      <c r="S46" s="401" t="s">
        <v>661</v>
      </c>
    </row>
    <row r="47" spans="1:19" ht="23.65" customHeight="1">
      <c r="A47" s="115">
        <f>'月報(合)'!C47</f>
        <v>0</v>
      </c>
      <c r="B47" s="116">
        <f>'月報(合)'!D47</f>
        <v>0</v>
      </c>
      <c r="C47" s="116">
        <f>'月報(合)'!B47</f>
        <v>0</v>
      </c>
      <c r="D47" s="117">
        <f>'月報(合)'!I47</f>
        <v>0</v>
      </c>
      <c r="E47" s="117">
        <f>'月報(合)'!J47</f>
        <v>0</v>
      </c>
      <c r="F47" s="115">
        <f>'月報(合)'!K47</f>
        <v>0</v>
      </c>
      <c r="G47" s="399" t="e">
        <f>VLOOKUP(C47,線名!$A$4:$J$1571,9,)</f>
        <v>#N/A</v>
      </c>
      <c r="H47" s="399" t="e">
        <f>VLOOKUP(C47,線名!$A$4:$J$1571,10,)</f>
        <v>#N/A</v>
      </c>
      <c r="I47" s="402" t="e">
        <f>VLOOKUP(C47,線名!$A$4:$K$1571,11,)</f>
        <v>#N/A</v>
      </c>
      <c r="J47" s="118" t="s">
        <v>1392</v>
      </c>
      <c r="K47" s="158" t="s">
        <v>1393</v>
      </c>
      <c r="L47" s="116">
        <f>'月報(合)'!E47</f>
        <v>0</v>
      </c>
      <c r="M47" s="119">
        <v>1</v>
      </c>
      <c r="N47" s="122">
        <f t="shared" si="2"/>
        <v>-1</v>
      </c>
      <c r="O47" s="119">
        <f>'月報(合)'!Q47</f>
        <v>0</v>
      </c>
      <c r="P47" s="400">
        <f>'月報(合)'!R47</f>
        <v>0</v>
      </c>
      <c r="Q47" s="154">
        <f>'月報(合)'!S47</f>
        <v>0</v>
      </c>
      <c r="R47" s="153" t="s">
        <v>1394</v>
      </c>
      <c r="S47" s="401" t="s">
        <v>661</v>
      </c>
    </row>
    <row r="48" spans="1:19" ht="23.65" customHeight="1">
      <c r="A48" s="115">
        <f>'月報(合)'!C48</f>
        <v>0</v>
      </c>
      <c r="B48" s="116">
        <f>'月報(合)'!D48</f>
        <v>0</v>
      </c>
      <c r="C48" s="116">
        <f>'月報(合)'!B48</f>
        <v>0</v>
      </c>
      <c r="D48" s="117">
        <f>'月報(合)'!I48</f>
        <v>0</v>
      </c>
      <c r="E48" s="117">
        <f>'月報(合)'!J48</f>
        <v>0</v>
      </c>
      <c r="F48" s="115">
        <f>'月報(合)'!K48</f>
        <v>0</v>
      </c>
      <c r="G48" s="399" t="e">
        <f>VLOOKUP(C48,線名!$A$4:$J$1571,9,)</f>
        <v>#N/A</v>
      </c>
      <c r="H48" s="399" t="e">
        <f>VLOOKUP(C48,線名!$A$4:$J$1571,10,)</f>
        <v>#N/A</v>
      </c>
      <c r="I48" s="402" t="e">
        <f>VLOOKUP(C48,線名!$A$4:$K$1571,11,)</f>
        <v>#N/A</v>
      </c>
      <c r="J48" s="118" t="s">
        <v>1392</v>
      </c>
      <c r="K48" s="158" t="s">
        <v>1393</v>
      </c>
      <c r="L48" s="116">
        <f>'月報(合)'!E48</f>
        <v>0</v>
      </c>
      <c r="M48" s="119">
        <v>1</v>
      </c>
      <c r="N48" s="122">
        <f t="shared" si="2"/>
        <v>-1</v>
      </c>
      <c r="O48" s="119">
        <f>'月報(合)'!Q48</f>
        <v>0</v>
      </c>
      <c r="P48" s="400">
        <f>'月報(合)'!R48</f>
        <v>0</v>
      </c>
      <c r="Q48" s="154">
        <f>'月報(合)'!S48</f>
        <v>0</v>
      </c>
      <c r="R48" s="153" t="s">
        <v>1394</v>
      </c>
      <c r="S48" s="401" t="s">
        <v>661</v>
      </c>
    </row>
    <row r="49" spans="1:19" ht="23.65" customHeight="1">
      <c r="A49" s="115">
        <f>'月報(合)'!C49</f>
        <v>0</v>
      </c>
      <c r="B49" s="116">
        <f>'月報(合)'!D49</f>
        <v>0</v>
      </c>
      <c r="C49" s="116">
        <f>'月報(合)'!B49</f>
        <v>0</v>
      </c>
      <c r="D49" s="117">
        <f>'月報(合)'!I49</f>
        <v>0</v>
      </c>
      <c r="E49" s="117">
        <f>'月報(合)'!J49</f>
        <v>0</v>
      </c>
      <c r="F49" s="115">
        <f>'月報(合)'!K49</f>
        <v>0</v>
      </c>
      <c r="G49" s="399" t="e">
        <f>VLOOKUP(C49,線名!$A$4:$J$1571,9,)</f>
        <v>#N/A</v>
      </c>
      <c r="H49" s="399" t="e">
        <f>VLOOKUP(C49,線名!$A$4:$J$1571,10,)</f>
        <v>#N/A</v>
      </c>
      <c r="I49" s="402" t="e">
        <f>VLOOKUP(C49,線名!$A$4:$K$1571,11,)</f>
        <v>#N/A</v>
      </c>
      <c r="J49" s="118" t="s">
        <v>1392</v>
      </c>
      <c r="K49" s="158" t="s">
        <v>1393</v>
      </c>
      <c r="L49" s="116">
        <f>'月報(合)'!E49</f>
        <v>0</v>
      </c>
      <c r="M49" s="119">
        <v>1</v>
      </c>
      <c r="N49" s="122">
        <f t="shared" si="2"/>
        <v>-1</v>
      </c>
      <c r="O49" s="119">
        <f>'月報(合)'!Q49</f>
        <v>0</v>
      </c>
      <c r="P49" s="400">
        <f>'月報(合)'!R49</f>
        <v>0</v>
      </c>
      <c r="Q49" s="154">
        <f>'月報(合)'!S49</f>
        <v>0</v>
      </c>
      <c r="R49" s="153" t="s">
        <v>1394</v>
      </c>
      <c r="S49" s="401" t="s">
        <v>661</v>
      </c>
    </row>
    <row r="50" spans="1:19" ht="23.65" customHeight="1">
      <c r="A50" s="115">
        <f>'月報(合)'!C50</f>
        <v>0</v>
      </c>
      <c r="B50" s="116">
        <f>'月報(合)'!D50</f>
        <v>0</v>
      </c>
      <c r="C50" s="116">
        <f>'月報(合)'!B50</f>
        <v>0</v>
      </c>
      <c r="D50" s="117">
        <f>'月報(合)'!I50</f>
        <v>0</v>
      </c>
      <c r="E50" s="117">
        <f>'月報(合)'!J50</f>
        <v>0</v>
      </c>
      <c r="F50" s="115">
        <f>'月報(合)'!K50</f>
        <v>0</v>
      </c>
      <c r="G50" s="399" t="e">
        <f>VLOOKUP(C50,線名!$A$4:$J$1571,9,)</f>
        <v>#N/A</v>
      </c>
      <c r="H50" s="399" t="e">
        <f>VLOOKUP(C50,線名!$A$4:$J$1571,10,)</f>
        <v>#N/A</v>
      </c>
      <c r="I50" s="402" t="e">
        <f>VLOOKUP(C50,線名!$A$4:$K$1571,11,)</f>
        <v>#N/A</v>
      </c>
      <c r="J50" s="118" t="s">
        <v>1392</v>
      </c>
      <c r="K50" s="158" t="s">
        <v>1393</v>
      </c>
      <c r="L50" s="116">
        <f>'月報(合)'!E50</f>
        <v>0</v>
      </c>
      <c r="M50" s="119">
        <v>1</v>
      </c>
      <c r="N50" s="122">
        <f t="shared" si="2"/>
        <v>-1</v>
      </c>
      <c r="O50" s="119">
        <f>'月報(合)'!Q50</f>
        <v>0</v>
      </c>
      <c r="P50" s="400">
        <f>'月報(合)'!R50</f>
        <v>0</v>
      </c>
      <c r="Q50" s="154">
        <f>'月報(合)'!S50</f>
        <v>0</v>
      </c>
      <c r="R50" s="153" t="s">
        <v>1394</v>
      </c>
      <c r="S50" s="401" t="s">
        <v>661</v>
      </c>
    </row>
    <row r="51" spans="1:19" ht="23.65" customHeight="1">
      <c r="A51" s="115">
        <f>'月報(合)'!C51</f>
        <v>0</v>
      </c>
      <c r="B51" s="116">
        <f>'月報(合)'!D51</f>
        <v>0</v>
      </c>
      <c r="C51" s="116">
        <f>'月報(合)'!B51</f>
        <v>0</v>
      </c>
      <c r="D51" s="117">
        <f>'月報(合)'!I51</f>
        <v>0</v>
      </c>
      <c r="E51" s="117">
        <f>'月報(合)'!J51</f>
        <v>0</v>
      </c>
      <c r="F51" s="115">
        <f>'月報(合)'!K51</f>
        <v>0</v>
      </c>
      <c r="G51" s="399" t="e">
        <f>VLOOKUP(C51,線名!$A$4:$J$1571,9,)</f>
        <v>#N/A</v>
      </c>
      <c r="H51" s="399" t="e">
        <f>VLOOKUP(C51,線名!$A$4:$J$1571,10,)</f>
        <v>#N/A</v>
      </c>
      <c r="I51" s="402" t="e">
        <f>VLOOKUP(C51,線名!$A$4:$K$1571,11,)</f>
        <v>#N/A</v>
      </c>
      <c r="J51" s="118" t="s">
        <v>1392</v>
      </c>
      <c r="K51" s="158" t="s">
        <v>1393</v>
      </c>
      <c r="L51" s="116">
        <f>'月報(合)'!E51</f>
        <v>0</v>
      </c>
      <c r="M51" s="119">
        <v>1</v>
      </c>
      <c r="N51" s="122">
        <f t="shared" si="2"/>
        <v>-1</v>
      </c>
      <c r="O51" s="119">
        <f>'月報(合)'!Q51</f>
        <v>0</v>
      </c>
      <c r="P51" s="400">
        <f>'月報(合)'!R51</f>
        <v>0</v>
      </c>
      <c r="Q51" s="154">
        <f>'月報(合)'!S51</f>
        <v>0</v>
      </c>
      <c r="R51" s="153" t="s">
        <v>1394</v>
      </c>
      <c r="S51" s="401" t="s">
        <v>661</v>
      </c>
    </row>
    <row r="52" spans="1:19" ht="23.65" customHeight="1">
      <c r="A52" s="115">
        <f>'月報(合)'!C52</f>
        <v>0</v>
      </c>
      <c r="B52" s="116">
        <f>'月報(合)'!D52</f>
        <v>0</v>
      </c>
      <c r="C52" s="116">
        <f>'月報(合)'!B52</f>
        <v>0</v>
      </c>
      <c r="D52" s="117">
        <f>'月報(合)'!I52</f>
        <v>0</v>
      </c>
      <c r="E52" s="117">
        <f>'月報(合)'!J52</f>
        <v>0</v>
      </c>
      <c r="F52" s="115">
        <f>'月報(合)'!K52</f>
        <v>0</v>
      </c>
      <c r="G52" s="399" t="e">
        <f>VLOOKUP(C52,線名!$A$4:$J$1571,9,)</f>
        <v>#N/A</v>
      </c>
      <c r="H52" s="399" t="e">
        <f>VLOOKUP(C52,線名!$A$4:$J$1571,10,)</f>
        <v>#N/A</v>
      </c>
      <c r="I52" s="402" t="e">
        <f>VLOOKUP(C52,線名!$A$4:$K$1571,11,)</f>
        <v>#N/A</v>
      </c>
      <c r="J52" s="118" t="s">
        <v>1392</v>
      </c>
      <c r="K52" s="158" t="s">
        <v>1393</v>
      </c>
      <c r="L52" s="116">
        <f>'月報(合)'!E52</f>
        <v>0</v>
      </c>
      <c r="M52" s="119">
        <v>1</v>
      </c>
      <c r="N52" s="122">
        <f t="shared" si="2"/>
        <v>-1</v>
      </c>
      <c r="O52" s="119">
        <f>'月報(合)'!Q52</f>
        <v>0</v>
      </c>
      <c r="P52" s="400">
        <f>'月報(合)'!R52</f>
        <v>0</v>
      </c>
      <c r="Q52" s="154">
        <f>'月報(合)'!S52</f>
        <v>0</v>
      </c>
      <c r="R52" s="153" t="s">
        <v>1394</v>
      </c>
      <c r="S52" s="401" t="s">
        <v>661</v>
      </c>
    </row>
    <row r="53" spans="1:19" ht="23.65" customHeight="1">
      <c r="A53" s="115">
        <f>'月報(合)'!C53</f>
        <v>0</v>
      </c>
      <c r="B53" s="116">
        <f>'月報(合)'!D53</f>
        <v>0</v>
      </c>
      <c r="C53" s="116">
        <f>'月報(合)'!B53</f>
        <v>0</v>
      </c>
      <c r="D53" s="117">
        <f>'月報(合)'!I53</f>
        <v>0</v>
      </c>
      <c r="E53" s="117">
        <f>'月報(合)'!J53</f>
        <v>0</v>
      </c>
      <c r="F53" s="115">
        <f>'月報(合)'!K53</f>
        <v>0</v>
      </c>
      <c r="G53" s="399" t="e">
        <f>VLOOKUP(C53,線名!$A$4:$J$1571,6,)</f>
        <v>#N/A</v>
      </c>
      <c r="H53" s="399" t="e">
        <f>VLOOKUP(C53,線名!$A$4:$J$1571,7,)</f>
        <v>#N/A</v>
      </c>
      <c r="I53" s="402" t="e">
        <f>VLOOKUP(C53,線名!$A$4:$K$1571,11,)</f>
        <v>#N/A</v>
      </c>
      <c r="J53" s="118" t="s">
        <v>1392</v>
      </c>
      <c r="K53" s="158" t="s">
        <v>1393</v>
      </c>
      <c r="L53" s="116">
        <f>'月報(合)'!E53</f>
        <v>0</v>
      </c>
      <c r="M53" s="119">
        <v>1</v>
      </c>
      <c r="N53" s="122">
        <f t="shared" si="2"/>
        <v>-1</v>
      </c>
      <c r="O53" s="119">
        <f>'月報(合)'!Q53</f>
        <v>0</v>
      </c>
      <c r="P53" s="400">
        <f>'月報(合)'!R53</f>
        <v>0</v>
      </c>
      <c r="Q53" s="154">
        <f>'月報(合)'!S53</f>
        <v>0</v>
      </c>
      <c r="R53" s="153" t="s">
        <v>1394</v>
      </c>
      <c r="S53" s="401" t="s">
        <v>661</v>
      </c>
    </row>
    <row r="54" spans="1:19" ht="23.65" customHeight="1">
      <c r="A54" s="115">
        <f>'月報(合)'!C54</f>
        <v>0</v>
      </c>
      <c r="B54" s="116">
        <f>'月報(合)'!D54</f>
        <v>0</v>
      </c>
      <c r="C54" s="116">
        <f>'月報(合)'!B54</f>
        <v>0</v>
      </c>
      <c r="D54" s="117">
        <f>'月報(合)'!I54</f>
        <v>0</v>
      </c>
      <c r="E54" s="117">
        <f>'月報(合)'!J54</f>
        <v>0</v>
      </c>
      <c r="F54" s="115">
        <f>'月報(合)'!K54</f>
        <v>0</v>
      </c>
      <c r="G54" s="399" t="e">
        <f>VLOOKUP(C54,線名!$A$4:$J$1571,6,)</f>
        <v>#N/A</v>
      </c>
      <c r="H54" s="399" t="e">
        <f>VLOOKUP(C54,線名!$A$4:$J$1571,7,)</f>
        <v>#N/A</v>
      </c>
      <c r="I54" s="402" t="e">
        <f>VLOOKUP(C54,線名!$A$4:$K$1571,11,)</f>
        <v>#N/A</v>
      </c>
      <c r="J54" s="118" t="s">
        <v>1392</v>
      </c>
      <c r="K54" s="158" t="s">
        <v>1393</v>
      </c>
      <c r="L54" s="116">
        <f>'月報(合)'!E54</f>
        <v>0</v>
      </c>
      <c r="M54" s="119">
        <v>1</v>
      </c>
      <c r="N54" s="122">
        <f t="shared" si="2"/>
        <v>-1</v>
      </c>
      <c r="O54" s="119">
        <f>'月報(合)'!Q54</f>
        <v>0</v>
      </c>
      <c r="P54" s="400">
        <f>'月報(合)'!R54</f>
        <v>0</v>
      </c>
      <c r="Q54" s="154">
        <f>'月報(合)'!S54</f>
        <v>0</v>
      </c>
      <c r="R54" s="153" t="s">
        <v>1394</v>
      </c>
      <c r="S54" s="401" t="s">
        <v>661</v>
      </c>
    </row>
    <row r="55" spans="1:19" ht="23.65" customHeight="1">
      <c r="A55" s="115">
        <f>'月報(合)'!C55</f>
        <v>0</v>
      </c>
      <c r="B55" s="116">
        <f>'月報(合)'!D55</f>
        <v>0</v>
      </c>
      <c r="C55" s="116">
        <f>'月報(合)'!B55</f>
        <v>0</v>
      </c>
      <c r="D55" s="117">
        <f>'月報(合)'!I55</f>
        <v>0</v>
      </c>
      <c r="E55" s="117">
        <f>'月報(合)'!J55</f>
        <v>0</v>
      </c>
      <c r="F55" s="115">
        <f>'月報(合)'!K55</f>
        <v>0</v>
      </c>
      <c r="G55" s="399" t="e">
        <f>VLOOKUP(C55,線名!$A$4:$J$1571,6,)</f>
        <v>#N/A</v>
      </c>
      <c r="H55" s="399" t="e">
        <f>VLOOKUP(C55,線名!$A$4:$J$1571,7,)</f>
        <v>#N/A</v>
      </c>
      <c r="I55" s="402" t="e">
        <f>VLOOKUP(C55,線名!$A$4:$K$1571,11,)</f>
        <v>#N/A</v>
      </c>
      <c r="J55" s="118" t="s">
        <v>1392</v>
      </c>
      <c r="K55" s="158" t="s">
        <v>1393</v>
      </c>
      <c r="L55" s="116">
        <f>'月報(合)'!E55</f>
        <v>0</v>
      </c>
      <c r="M55" s="119">
        <v>1</v>
      </c>
      <c r="N55" s="122">
        <f t="shared" si="2"/>
        <v>-1</v>
      </c>
      <c r="O55" s="119">
        <f>'月報(合)'!Q55</f>
        <v>0</v>
      </c>
      <c r="P55" s="400">
        <f>'月報(合)'!R55</f>
        <v>0</v>
      </c>
      <c r="Q55" s="154">
        <f>'月報(合)'!S55</f>
        <v>0</v>
      </c>
      <c r="R55" s="153" t="s">
        <v>1394</v>
      </c>
      <c r="S55" s="401" t="s">
        <v>661</v>
      </c>
    </row>
    <row r="56" spans="1:19" ht="23.65" customHeight="1">
      <c r="A56" s="115">
        <f>'月報(合)'!C56</f>
        <v>0</v>
      </c>
      <c r="B56" s="116">
        <f>'月報(合)'!D56</f>
        <v>0</v>
      </c>
      <c r="C56" s="116">
        <f>'月報(合)'!B56</f>
        <v>0</v>
      </c>
      <c r="D56" s="117">
        <f>'月報(合)'!I56</f>
        <v>0</v>
      </c>
      <c r="E56" s="117">
        <f>'月報(合)'!J56</f>
        <v>0</v>
      </c>
      <c r="F56" s="115">
        <f>'月報(合)'!K56</f>
        <v>0</v>
      </c>
      <c r="G56" s="399" t="e">
        <f>VLOOKUP(C56,線名!$A$4:$J$1571,6,)</f>
        <v>#N/A</v>
      </c>
      <c r="H56" s="399" t="e">
        <f>VLOOKUP(C56,線名!$A$4:$J$1571,7,)</f>
        <v>#N/A</v>
      </c>
      <c r="I56" s="402" t="e">
        <f>VLOOKUP(C56,線名!$A$4:$K$1571,11,)</f>
        <v>#N/A</v>
      </c>
      <c r="J56" s="118" t="s">
        <v>1392</v>
      </c>
      <c r="K56" s="158" t="s">
        <v>1393</v>
      </c>
      <c r="L56" s="116">
        <f>'月報(合)'!E56</f>
        <v>0</v>
      </c>
      <c r="M56" s="119">
        <v>1</v>
      </c>
      <c r="N56" s="122">
        <f t="shared" si="2"/>
        <v>-1</v>
      </c>
      <c r="O56" s="119">
        <f>'月報(合)'!Q56</f>
        <v>0</v>
      </c>
      <c r="P56" s="400">
        <f>'月報(合)'!R56</f>
        <v>0</v>
      </c>
      <c r="Q56" s="154">
        <f>'月報(合)'!S56</f>
        <v>0</v>
      </c>
      <c r="R56" s="153" t="s">
        <v>1394</v>
      </c>
      <c r="S56" s="401" t="s">
        <v>661</v>
      </c>
    </row>
    <row r="57" spans="1:19" ht="23.65" customHeight="1">
      <c r="A57" s="115">
        <f>'月報(合)'!C57</f>
        <v>0</v>
      </c>
      <c r="B57" s="116">
        <f>'月報(合)'!D57</f>
        <v>0</v>
      </c>
      <c r="C57" s="116">
        <f>'月報(合)'!B57</f>
        <v>0</v>
      </c>
      <c r="D57" s="117">
        <f>'月報(合)'!I57</f>
        <v>0</v>
      </c>
      <c r="E57" s="117">
        <f>'月報(合)'!J57</f>
        <v>0</v>
      </c>
      <c r="F57" s="115">
        <f>'月報(合)'!K57</f>
        <v>0</v>
      </c>
      <c r="G57" s="399" t="e">
        <f>VLOOKUP(C57,線名!$A$4:$J$1571,6,)</f>
        <v>#N/A</v>
      </c>
      <c r="H57" s="399" t="e">
        <f>VLOOKUP(C57,線名!$A$4:$J$1571,7,)</f>
        <v>#N/A</v>
      </c>
      <c r="I57" s="402" t="e">
        <f>VLOOKUP(C57,線名!$A$4:$K$1571,11,)</f>
        <v>#N/A</v>
      </c>
      <c r="J57" s="118" t="s">
        <v>1392</v>
      </c>
      <c r="K57" s="158" t="s">
        <v>1393</v>
      </c>
      <c r="L57" s="116">
        <f>'月報(合)'!E57</f>
        <v>0</v>
      </c>
      <c r="M57" s="119">
        <v>1</v>
      </c>
      <c r="N57" s="122">
        <f t="shared" ref="N57:N100" si="3">O57-M57</f>
        <v>-1</v>
      </c>
      <c r="O57" s="119">
        <f>'月報(合)'!Q57</f>
        <v>0</v>
      </c>
      <c r="P57" s="400">
        <f>'月報(合)'!R57</f>
        <v>0</v>
      </c>
      <c r="Q57" s="154">
        <f>'月報(合)'!S57</f>
        <v>0</v>
      </c>
      <c r="R57" s="153" t="s">
        <v>1394</v>
      </c>
      <c r="S57" s="401" t="s">
        <v>661</v>
      </c>
    </row>
    <row r="58" spans="1:19" ht="23.65" customHeight="1">
      <c r="A58" s="115">
        <f>'月報(合)'!C58</f>
        <v>0</v>
      </c>
      <c r="B58" s="116">
        <f>'月報(合)'!D58</f>
        <v>0</v>
      </c>
      <c r="C58" s="116">
        <f>'月報(合)'!B58</f>
        <v>0</v>
      </c>
      <c r="D58" s="117">
        <f>'月報(合)'!I58</f>
        <v>0</v>
      </c>
      <c r="E58" s="117">
        <f>'月報(合)'!J58</f>
        <v>0</v>
      </c>
      <c r="F58" s="115">
        <f>'月報(合)'!K58</f>
        <v>0</v>
      </c>
      <c r="G58" s="399" t="e">
        <f>VLOOKUP(C58,線名!$A$4:$J$1571,6,)</f>
        <v>#N/A</v>
      </c>
      <c r="H58" s="399" t="e">
        <f>VLOOKUP(C58,線名!$A$4:$J$1571,7,)</f>
        <v>#N/A</v>
      </c>
      <c r="I58" s="402" t="e">
        <f>VLOOKUP(C58,線名!$A$4:$K$1571,11,)</f>
        <v>#N/A</v>
      </c>
      <c r="J58" s="118" t="s">
        <v>1392</v>
      </c>
      <c r="K58" s="158" t="s">
        <v>1393</v>
      </c>
      <c r="L58" s="116">
        <f>'月報(合)'!E58</f>
        <v>0</v>
      </c>
      <c r="M58" s="119">
        <v>1</v>
      </c>
      <c r="N58" s="122">
        <f t="shared" si="3"/>
        <v>-1</v>
      </c>
      <c r="O58" s="119">
        <f>'月報(合)'!Q58</f>
        <v>0</v>
      </c>
      <c r="P58" s="400">
        <f>'月報(合)'!R58</f>
        <v>0</v>
      </c>
      <c r="Q58" s="154">
        <f>'月報(合)'!S58</f>
        <v>0</v>
      </c>
      <c r="R58" s="153" t="s">
        <v>1394</v>
      </c>
      <c r="S58" s="401" t="s">
        <v>661</v>
      </c>
    </row>
    <row r="59" spans="1:19" ht="23.65" customHeight="1">
      <c r="A59" s="115">
        <f>'月報(合)'!C59</f>
        <v>0</v>
      </c>
      <c r="B59" s="116">
        <f>'月報(合)'!D59</f>
        <v>0</v>
      </c>
      <c r="C59" s="116">
        <f>'月報(合)'!B59</f>
        <v>0</v>
      </c>
      <c r="D59" s="117">
        <f>'月報(合)'!I59</f>
        <v>0</v>
      </c>
      <c r="E59" s="117">
        <f>'月報(合)'!J59</f>
        <v>0</v>
      </c>
      <c r="F59" s="115">
        <f>'月報(合)'!K59</f>
        <v>0</v>
      </c>
      <c r="G59" s="399" t="e">
        <f>VLOOKUP(C59,線名!$A$4:$J$1571,6,)</f>
        <v>#N/A</v>
      </c>
      <c r="H59" s="399" t="e">
        <f>VLOOKUP(C59,線名!$A$4:$J$1571,7,)</f>
        <v>#N/A</v>
      </c>
      <c r="I59" s="402" t="e">
        <f>VLOOKUP(C59,線名!$A$4:$K$1571,11,)</f>
        <v>#N/A</v>
      </c>
      <c r="J59" s="118" t="s">
        <v>1392</v>
      </c>
      <c r="K59" s="158" t="s">
        <v>1393</v>
      </c>
      <c r="L59" s="116">
        <f>'月報(合)'!E59</f>
        <v>0</v>
      </c>
      <c r="M59" s="119">
        <v>1</v>
      </c>
      <c r="N59" s="122">
        <f t="shared" si="3"/>
        <v>-1</v>
      </c>
      <c r="O59" s="119">
        <f>'月報(合)'!Q59</f>
        <v>0</v>
      </c>
      <c r="P59" s="400">
        <f>'月報(合)'!R59</f>
        <v>0</v>
      </c>
      <c r="Q59" s="154">
        <f>'月報(合)'!S59</f>
        <v>0</v>
      </c>
      <c r="R59" s="153" t="s">
        <v>1394</v>
      </c>
      <c r="S59" s="401" t="s">
        <v>661</v>
      </c>
    </row>
    <row r="60" spans="1:19" ht="23.65" customHeight="1">
      <c r="A60" s="115">
        <f>'月報(合)'!C60</f>
        <v>0</v>
      </c>
      <c r="B60" s="116">
        <f>'月報(合)'!D60</f>
        <v>0</v>
      </c>
      <c r="C60" s="116">
        <f>'月報(合)'!B60</f>
        <v>0</v>
      </c>
      <c r="D60" s="117">
        <f>'月報(合)'!I60</f>
        <v>0</v>
      </c>
      <c r="E60" s="117">
        <f>'月報(合)'!J60</f>
        <v>0</v>
      </c>
      <c r="F60" s="115">
        <f>'月報(合)'!K60</f>
        <v>0</v>
      </c>
      <c r="G60" s="399" t="e">
        <f>VLOOKUP(C60,線名!$A$4:$J$1571,6,)</f>
        <v>#N/A</v>
      </c>
      <c r="H60" s="399" t="e">
        <f>VLOOKUP(C60,線名!$A$4:$J$1571,7,)</f>
        <v>#N/A</v>
      </c>
      <c r="I60" s="402" t="e">
        <f>VLOOKUP(C60,線名!$A$4:$K$1571,11,)</f>
        <v>#N/A</v>
      </c>
      <c r="J60" s="118" t="s">
        <v>1392</v>
      </c>
      <c r="K60" s="158" t="s">
        <v>1393</v>
      </c>
      <c r="L60" s="116">
        <f>'月報(合)'!E60</f>
        <v>0</v>
      </c>
      <c r="M60" s="119">
        <v>1</v>
      </c>
      <c r="N60" s="122">
        <f t="shared" si="3"/>
        <v>-1</v>
      </c>
      <c r="O60" s="119">
        <f>'月報(合)'!Q60</f>
        <v>0</v>
      </c>
      <c r="P60" s="400">
        <f>'月報(合)'!R60</f>
        <v>0</v>
      </c>
      <c r="Q60" s="154">
        <f>'月報(合)'!S60</f>
        <v>0</v>
      </c>
      <c r="R60" s="153" t="s">
        <v>1394</v>
      </c>
      <c r="S60" s="401" t="s">
        <v>661</v>
      </c>
    </row>
    <row r="61" spans="1:19" ht="23.65" customHeight="1">
      <c r="A61" s="115">
        <f>'月報(合)'!C61</f>
        <v>0</v>
      </c>
      <c r="B61" s="116">
        <f>'月報(合)'!D61</f>
        <v>0</v>
      </c>
      <c r="C61" s="116">
        <f>'月報(合)'!B61</f>
        <v>0</v>
      </c>
      <c r="D61" s="117">
        <f>'月報(合)'!I61</f>
        <v>0</v>
      </c>
      <c r="E61" s="117">
        <f>'月報(合)'!J61</f>
        <v>0</v>
      </c>
      <c r="F61" s="115">
        <f>'月報(合)'!K61</f>
        <v>0</v>
      </c>
      <c r="G61" s="399" t="e">
        <f>VLOOKUP(C61,線名!$A$4:$J$1571,6,)</f>
        <v>#N/A</v>
      </c>
      <c r="H61" s="399" t="e">
        <f>VLOOKUP(C61,線名!$A$4:$J$1571,7,)</f>
        <v>#N/A</v>
      </c>
      <c r="I61" s="402" t="e">
        <f>VLOOKUP(C61,線名!$A$4:$K$1571,11,)</f>
        <v>#N/A</v>
      </c>
      <c r="J61" s="118" t="s">
        <v>1392</v>
      </c>
      <c r="K61" s="158" t="s">
        <v>1393</v>
      </c>
      <c r="L61" s="116">
        <f>'月報(合)'!E61</f>
        <v>0</v>
      </c>
      <c r="M61" s="119">
        <v>1</v>
      </c>
      <c r="N61" s="122">
        <f t="shared" si="3"/>
        <v>-1</v>
      </c>
      <c r="O61" s="119">
        <f>'月報(合)'!Q61</f>
        <v>0</v>
      </c>
      <c r="P61" s="400">
        <f>'月報(合)'!R61</f>
        <v>0</v>
      </c>
      <c r="Q61" s="154">
        <f>'月報(合)'!S61</f>
        <v>0</v>
      </c>
      <c r="R61" s="153" t="s">
        <v>1394</v>
      </c>
      <c r="S61" s="401" t="s">
        <v>661</v>
      </c>
    </row>
    <row r="62" spans="1:19" ht="23.65" customHeight="1">
      <c r="A62" s="115">
        <f>'月報(合)'!C62</f>
        <v>0</v>
      </c>
      <c r="B62" s="116">
        <f>'月報(合)'!D62</f>
        <v>0</v>
      </c>
      <c r="C62" s="116">
        <f>'月報(合)'!B62</f>
        <v>0</v>
      </c>
      <c r="D62" s="117">
        <f>'月報(合)'!I62</f>
        <v>0</v>
      </c>
      <c r="E62" s="117">
        <f>'月報(合)'!J62</f>
        <v>0</v>
      </c>
      <c r="F62" s="115">
        <f>'月報(合)'!K62</f>
        <v>0</v>
      </c>
      <c r="G62" s="399" t="e">
        <f>VLOOKUP(C62,線名!$A$4:$J$1571,6,)</f>
        <v>#N/A</v>
      </c>
      <c r="H62" s="399" t="e">
        <f>VLOOKUP(C62,線名!$A$4:$J$1571,7,)</f>
        <v>#N/A</v>
      </c>
      <c r="I62" s="402" t="e">
        <f>VLOOKUP(C62,線名!$A$4:$K$1571,11,)</f>
        <v>#N/A</v>
      </c>
      <c r="J62" s="118" t="s">
        <v>1392</v>
      </c>
      <c r="K62" s="158" t="s">
        <v>1393</v>
      </c>
      <c r="L62" s="116">
        <f>'月報(合)'!E62</f>
        <v>0</v>
      </c>
      <c r="M62" s="119">
        <v>1</v>
      </c>
      <c r="N62" s="122">
        <f t="shared" si="3"/>
        <v>-1</v>
      </c>
      <c r="O62" s="119">
        <f>'月報(合)'!Q62</f>
        <v>0</v>
      </c>
      <c r="P62" s="400">
        <f>'月報(合)'!R62</f>
        <v>0</v>
      </c>
      <c r="Q62" s="154">
        <f>'月報(合)'!S62</f>
        <v>0</v>
      </c>
      <c r="R62" s="153" t="s">
        <v>1394</v>
      </c>
      <c r="S62" s="401" t="s">
        <v>661</v>
      </c>
    </row>
    <row r="63" spans="1:19" ht="23.65" customHeight="1">
      <c r="A63" s="115">
        <f>'月報(合)'!C63</f>
        <v>0</v>
      </c>
      <c r="B63" s="116">
        <f>'月報(合)'!D63</f>
        <v>0</v>
      </c>
      <c r="C63" s="116">
        <f>'月報(合)'!B63</f>
        <v>0</v>
      </c>
      <c r="D63" s="117">
        <f>'月報(合)'!I63</f>
        <v>0</v>
      </c>
      <c r="E63" s="117">
        <f>'月報(合)'!J63</f>
        <v>0</v>
      </c>
      <c r="F63" s="115">
        <f>'月報(合)'!K63</f>
        <v>0</v>
      </c>
      <c r="G63" s="399" t="e">
        <f>VLOOKUP(C63,線名!$A$4:$J$1571,6,)</f>
        <v>#N/A</v>
      </c>
      <c r="H63" s="399" t="e">
        <f>VLOOKUP(C63,線名!$A$4:$J$1571,7,)</f>
        <v>#N/A</v>
      </c>
      <c r="I63" s="402" t="e">
        <f>VLOOKUP(C63,線名!$A$4:$K$1571,11,)</f>
        <v>#N/A</v>
      </c>
      <c r="J63" s="118" t="s">
        <v>1392</v>
      </c>
      <c r="K63" s="158" t="s">
        <v>1393</v>
      </c>
      <c r="L63" s="116">
        <f>'月報(合)'!E63</f>
        <v>0</v>
      </c>
      <c r="M63" s="119">
        <v>1</v>
      </c>
      <c r="N63" s="122">
        <f t="shared" si="3"/>
        <v>-1</v>
      </c>
      <c r="O63" s="119">
        <f>'月報(合)'!Q63</f>
        <v>0</v>
      </c>
      <c r="P63" s="400">
        <f>'月報(合)'!R63</f>
        <v>0</v>
      </c>
      <c r="Q63" s="154">
        <f>'月報(合)'!S63</f>
        <v>0</v>
      </c>
      <c r="R63" s="153" t="s">
        <v>1394</v>
      </c>
      <c r="S63" s="401" t="s">
        <v>661</v>
      </c>
    </row>
    <row r="64" spans="1:19" ht="23.65" customHeight="1">
      <c r="A64" s="115">
        <f>'月報(合)'!C64</f>
        <v>0</v>
      </c>
      <c r="B64" s="116">
        <f>'月報(合)'!D64</f>
        <v>0</v>
      </c>
      <c r="C64" s="116">
        <f>'月報(合)'!B64</f>
        <v>0</v>
      </c>
      <c r="D64" s="117">
        <f>'月報(合)'!I64</f>
        <v>0</v>
      </c>
      <c r="E64" s="117">
        <f>'月報(合)'!J64</f>
        <v>0</v>
      </c>
      <c r="F64" s="115">
        <f>'月報(合)'!K64</f>
        <v>0</v>
      </c>
      <c r="G64" s="399" t="e">
        <f>VLOOKUP(C64,線名!$A$4:$J$1571,6,)</f>
        <v>#N/A</v>
      </c>
      <c r="H64" s="399" t="e">
        <f>VLOOKUP(C64,線名!$A$4:$J$1571,7,)</f>
        <v>#N/A</v>
      </c>
      <c r="I64" s="402" t="e">
        <f>VLOOKUP(C64,線名!$A$4:$K$1571,11,)</f>
        <v>#N/A</v>
      </c>
      <c r="J64" s="118" t="s">
        <v>1392</v>
      </c>
      <c r="K64" s="158" t="s">
        <v>1393</v>
      </c>
      <c r="L64" s="116">
        <f>'月報(合)'!E64</f>
        <v>0</v>
      </c>
      <c r="M64" s="119">
        <v>1</v>
      </c>
      <c r="N64" s="122">
        <f t="shared" si="3"/>
        <v>-1</v>
      </c>
      <c r="O64" s="119">
        <f>'月報(合)'!Q64</f>
        <v>0</v>
      </c>
      <c r="P64" s="400">
        <f>'月報(合)'!R64</f>
        <v>0</v>
      </c>
      <c r="Q64" s="154">
        <f>'月報(合)'!S64</f>
        <v>0</v>
      </c>
      <c r="R64" s="153" t="s">
        <v>1394</v>
      </c>
      <c r="S64" s="401" t="s">
        <v>661</v>
      </c>
    </row>
    <row r="65" spans="1:19" ht="23.65" customHeight="1">
      <c r="A65" s="115">
        <f>'月報(合)'!C65</f>
        <v>0</v>
      </c>
      <c r="B65" s="116">
        <f>'月報(合)'!D65</f>
        <v>0</v>
      </c>
      <c r="C65" s="116">
        <f>'月報(合)'!B65</f>
        <v>0</v>
      </c>
      <c r="D65" s="117">
        <f>'月報(合)'!I65</f>
        <v>0</v>
      </c>
      <c r="E65" s="117">
        <f>'月報(合)'!J65</f>
        <v>0</v>
      </c>
      <c r="F65" s="115">
        <f>'月報(合)'!K65</f>
        <v>0</v>
      </c>
      <c r="G65" s="399" t="e">
        <f>VLOOKUP(C65,線名!$A$4:$J$1571,6,)</f>
        <v>#N/A</v>
      </c>
      <c r="H65" s="399" t="e">
        <f>VLOOKUP(C65,線名!$A$4:$J$1571,7,)</f>
        <v>#N/A</v>
      </c>
      <c r="I65" s="402" t="e">
        <f>VLOOKUP(C65,線名!$A$4:$K$1571,11,)</f>
        <v>#N/A</v>
      </c>
      <c r="J65" s="118" t="s">
        <v>1392</v>
      </c>
      <c r="K65" s="158" t="s">
        <v>1393</v>
      </c>
      <c r="L65" s="116">
        <f>'月報(合)'!E65</f>
        <v>0</v>
      </c>
      <c r="M65" s="119">
        <v>1</v>
      </c>
      <c r="N65" s="122">
        <f t="shared" si="3"/>
        <v>-1</v>
      </c>
      <c r="O65" s="119">
        <f>'月報(合)'!Q65</f>
        <v>0</v>
      </c>
      <c r="P65" s="400">
        <f>'月報(合)'!R65</f>
        <v>0</v>
      </c>
      <c r="Q65" s="154">
        <f>'月報(合)'!S65</f>
        <v>0</v>
      </c>
      <c r="R65" s="153" t="s">
        <v>1394</v>
      </c>
      <c r="S65" s="401" t="s">
        <v>661</v>
      </c>
    </row>
    <row r="66" spans="1:19" ht="23.65" customHeight="1">
      <c r="A66" s="115">
        <f>'月報(合)'!C66</f>
        <v>0</v>
      </c>
      <c r="B66" s="116">
        <f>'月報(合)'!D66</f>
        <v>0</v>
      </c>
      <c r="C66" s="116">
        <f>'月報(合)'!B66</f>
        <v>0</v>
      </c>
      <c r="D66" s="117">
        <f>'月報(合)'!I66</f>
        <v>0</v>
      </c>
      <c r="E66" s="117">
        <f>'月報(合)'!J66</f>
        <v>0</v>
      </c>
      <c r="F66" s="115">
        <f>'月報(合)'!K66</f>
        <v>0</v>
      </c>
      <c r="G66" s="399" t="e">
        <f>VLOOKUP(C66,線名!$A$4:$J$1571,6,)</f>
        <v>#N/A</v>
      </c>
      <c r="H66" s="399" t="e">
        <f>VLOOKUP(C66,線名!$A$4:$J$1571,7,)</f>
        <v>#N/A</v>
      </c>
      <c r="I66" s="402" t="e">
        <f>VLOOKUP(C66,線名!$A$4:$K$1571,11,)</f>
        <v>#N/A</v>
      </c>
      <c r="J66" s="118" t="s">
        <v>1392</v>
      </c>
      <c r="K66" s="158" t="s">
        <v>1393</v>
      </c>
      <c r="L66" s="116">
        <f>'月報(合)'!E66</f>
        <v>0</v>
      </c>
      <c r="M66" s="119">
        <v>1</v>
      </c>
      <c r="N66" s="122">
        <f t="shared" si="3"/>
        <v>-1</v>
      </c>
      <c r="O66" s="119">
        <f>'月報(合)'!Q66</f>
        <v>0</v>
      </c>
      <c r="P66" s="400">
        <f>'月報(合)'!R66</f>
        <v>0</v>
      </c>
      <c r="Q66" s="154">
        <f>'月報(合)'!S66</f>
        <v>0</v>
      </c>
      <c r="R66" s="153" t="s">
        <v>1394</v>
      </c>
      <c r="S66" s="401" t="s">
        <v>661</v>
      </c>
    </row>
    <row r="67" spans="1:19" ht="23.65" customHeight="1">
      <c r="A67" s="115">
        <f>'月報(合)'!C67</f>
        <v>0</v>
      </c>
      <c r="B67" s="116">
        <f>'月報(合)'!D67</f>
        <v>0</v>
      </c>
      <c r="C67" s="116">
        <f>'月報(合)'!B67</f>
        <v>0</v>
      </c>
      <c r="D67" s="117">
        <f>'月報(合)'!I67</f>
        <v>0</v>
      </c>
      <c r="E67" s="117">
        <f>'月報(合)'!J67</f>
        <v>0</v>
      </c>
      <c r="F67" s="115">
        <f>'月報(合)'!K67</f>
        <v>0</v>
      </c>
      <c r="G67" s="399" t="e">
        <f>VLOOKUP(C67,線名!$A$4:$J$1571,6,)</f>
        <v>#N/A</v>
      </c>
      <c r="H67" s="399" t="e">
        <f>VLOOKUP(C67,線名!$A$4:$J$1571,7,)</f>
        <v>#N/A</v>
      </c>
      <c r="I67" s="402" t="e">
        <f>VLOOKUP(C67,線名!$A$4:$K$1571,11,)</f>
        <v>#N/A</v>
      </c>
      <c r="J67" s="118" t="s">
        <v>1392</v>
      </c>
      <c r="K67" s="158" t="s">
        <v>1393</v>
      </c>
      <c r="L67" s="116">
        <f>'月報(合)'!E67</f>
        <v>0</v>
      </c>
      <c r="M67" s="119">
        <v>1</v>
      </c>
      <c r="N67" s="122">
        <f t="shared" si="3"/>
        <v>-1</v>
      </c>
      <c r="O67" s="119">
        <f>'月報(合)'!Q67</f>
        <v>0</v>
      </c>
      <c r="P67" s="400">
        <f>'月報(合)'!R67</f>
        <v>0</v>
      </c>
      <c r="Q67" s="154">
        <f>'月報(合)'!S67</f>
        <v>0</v>
      </c>
      <c r="R67" s="153" t="s">
        <v>1394</v>
      </c>
      <c r="S67" s="401" t="s">
        <v>661</v>
      </c>
    </row>
    <row r="68" spans="1:19" ht="23.65" customHeight="1">
      <c r="A68" s="115">
        <f>'月報(合)'!C68</f>
        <v>0</v>
      </c>
      <c r="B68" s="116">
        <f>'月報(合)'!D68</f>
        <v>0</v>
      </c>
      <c r="C68" s="116">
        <f>'月報(合)'!B68</f>
        <v>0</v>
      </c>
      <c r="D68" s="117">
        <f>'月報(合)'!I68</f>
        <v>0</v>
      </c>
      <c r="E68" s="117">
        <f>'月報(合)'!J68</f>
        <v>0</v>
      </c>
      <c r="F68" s="115">
        <f>'月報(合)'!K68</f>
        <v>0</v>
      </c>
      <c r="G68" s="399" t="e">
        <f>VLOOKUP(C68,線名!$A$4:$J$1571,6,)</f>
        <v>#N/A</v>
      </c>
      <c r="H68" s="399" t="e">
        <f>VLOOKUP(C68,線名!$A$4:$J$1571,7,)</f>
        <v>#N/A</v>
      </c>
      <c r="I68" s="402" t="e">
        <f>VLOOKUP(C68,線名!$A$4:$K$1571,11,)</f>
        <v>#N/A</v>
      </c>
      <c r="J68" s="118" t="s">
        <v>1392</v>
      </c>
      <c r="K68" s="158" t="s">
        <v>1393</v>
      </c>
      <c r="L68" s="116">
        <f>'月報(合)'!E68</f>
        <v>0</v>
      </c>
      <c r="M68" s="119">
        <v>1</v>
      </c>
      <c r="N68" s="122">
        <f t="shared" si="3"/>
        <v>-1</v>
      </c>
      <c r="O68" s="119">
        <f>'月報(合)'!Q68</f>
        <v>0</v>
      </c>
      <c r="P68" s="400">
        <f>'月報(合)'!R68</f>
        <v>0</v>
      </c>
      <c r="Q68" s="154">
        <f>'月報(合)'!S68</f>
        <v>0</v>
      </c>
      <c r="R68" s="153" t="s">
        <v>1394</v>
      </c>
      <c r="S68" s="401" t="s">
        <v>661</v>
      </c>
    </row>
    <row r="69" spans="1:19" ht="23.65" customHeight="1">
      <c r="A69" s="115">
        <f>'月報(合)'!C69</f>
        <v>0</v>
      </c>
      <c r="B69" s="116">
        <f>'月報(合)'!D69</f>
        <v>0</v>
      </c>
      <c r="C69" s="116">
        <f>'月報(合)'!B69</f>
        <v>0</v>
      </c>
      <c r="D69" s="117">
        <f>'月報(合)'!I69</f>
        <v>0</v>
      </c>
      <c r="E69" s="117">
        <f>'月報(合)'!J69</f>
        <v>0</v>
      </c>
      <c r="F69" s="115">
        <f>'月報(合)'!K69</f>
        <v>0</v>
      </c>
      <c r="G69" s="399" t="e">
        <f>VLOOKUP(C69,線名!$A$4:$J$1571,6,)</f>
        <v>#N/A</v>
      </c>
      <c r="H69" s="399" t="e">
        <f>VLOOKUP(C69,線名!$A$4:$J$1571,7,)</f>
        <v>#N/A</v>
      </c>
      <c r="I69" s="402" t="e">
        <f>VLOOKUP(C69,線名!$A$4:$K$1571,11,)</f>
        <v>#N/A</v>
      </c>
      <c r="J69" s="118" t="s">
        <v>1392</v>
      </c>
      <c r="K69" s="158" t="s">
        <v>1393</v>
      </c>
      <c r="L69" s="116">
        <f>'月報(合)'!E69</f>
        <v>0</v>
      </c>
      <c r="M69" s="119">
        <v>1</v>
      </c>
      <c r="N69" s="122">
        <f t="shared" si="3"/>
        <v>-1</v>
      </c>
      <c r="O69" s="119">
        <f>'月報(合)'!Q69</f>
        <v>0</v>
      </c>
      <c r="P69" s="400">
        <f>'月報(合)'!R69</f>
        <v>0</v>
      </c>
      <c r="Q69" s="154">
        <f>'月報(合)'!S69</f>
        <v>0</v>
      </c>
      <c r="R69" s="153" t="s">
        <v>1394</v>
      </c>
      <c r="S69" s="401" t="s">
        <v>661</v>
      </c>
    </row>
    <row r="70" spans="1:19" ht="23.65" customHeight="1">
      <c r="A70" s="115">
        <f>'月報(合)'!C70</f>
        <v>0</v>
      </c>
      <c r="B70" s="116">
        <f>'月報(合)'!D70</f>
        <v>0</v>
      </c>
      <c r="C70" s="116">
        <f>'月報(合)'!B70</f>
        <v>0</v>
      </c>
      <c r="D70" s="117">
        <f>'月報(合)'!I70</f>
        <v>0</v>
      </c>
      <c r="E70" s="117">
        <f>'月報(合)'!J70</f>
        <v>0</v>
      </c>
      <c r="F70" s="115">
        <f>'月報(合)'!K70</f>
        <v>0</v>
      </c>
      <c r="G70" s="399" t="e">
        <f>VLOOKUP(C70,線名!$A$4:$J$1571,6,)</f>
        <v>#N/A</v>
      </c>
      <c r="H70" s="399" t="e">
        <f>VLOOKUP(C70,線名!$A$4:$J$1571,7,)</f>
        <v>#N/A</v>
      </c>
      <c r="I70" s="402" t="e">
        <f>VLOOKUP(C70,線名!$A$4:$K$1571,11,)</f>
        <v>#N/A</v>
      </c>
      <c r="J70" s="118" t="s">
        <v>1392</v>
      </c>
      <c r="K70" s="158" t="s">
        <v>1393</v>
      </c>
      <c r="L70" s="116">
        <f>'月報(合)'!E70</f>
        <v>0</v>
      </c>
      <c r="M70" s="119">
        <v>1</v>
      </c>
      <c r="N70" s="122">
        <f t="shared" si="3"/>
        <v>-1</v>
      </c>
      <c r="O70" s="119">
        <f>'月報(合)'!Q70</f>
        <v>0</v>
      </c>
      <c r="P70" s="400">
        <f>'月報(合)'!R70</f>
        <v>0</v>
      </c>
      <c r="Q70" s="154">
        <f>'月報(合)'!S70</f>
        <v>0</v>
      </c>
      <c r="R70" s="153" t="s">
        <v>1394</v>
      </c>
      <c r="S70" s="401" t="s">
        <v>661</v>
      </c>
    </row>
    <row r="71" spans="1:19" ht="23.65" customHeight="1">
      <c r="A71" s="115">
        <f>'月報(合)'!C71</f>
        <v>0</v>
      </c>
      <c r="B71" s="116">
        <f>'月報(合)'!D71</f>
        <v>0</v>
      </c>
      <c r="C71" s="116">
        <f>'月報(合)'!B71</f>
        <v>0</v>
      </c>
      <c r="D71" s="117">
        <f>'月報(合)'!I71</f>
        <v>0</v>
      </c>
      <c r="E71" s="117">
        <f>'月報(合)'!J71</f>
        <v>0</v>
      </c>
      <c r="F71" s="115">
        <f>'月報(合)'!K71</f>
        <v>0</v>
      </c>
      <c r="G71" s="399" t="e">
        <f>VLOOKUP(C71,線名!$A$4:$J$1571,6,)</f>
        <v>#N/A</v>
      </c>
      <c r="H71" s="399" t="e">
        <f>VLOOKUP(C71,線名!$A$4:$J$1571,7,)</f>
        <v>#N/A</v>
      </c>
      <c r="I71" s="402" t="e">
        <f>VLOOKUP(C71,線名!$A$4:$K$1571,11,)</f>
        <v>#N/A</v>
      </c>
      <c r="J71" s="118" t="s">
        <v>1392</v>
      </c>
      <c r="K71" s="158" t="s">
        <v>1393</v>
      </c>
      <c r="L71" s="116">
        <f>'月報(合)'!E71</f>
        <v>0</v>
      </c>
      <c r="M71" s="119">
        <v>1</v>
      </c>
      <c r="N71" s="122">
        <f t="shared" si="3"/>
        <v>-1</v>
      </c>
      <c r="O71" s="119">
        <f>'月報(合)'!Q71</f>
        <v>0</v>
      </c>
      <c r="P71" s="400">
        <f>'月報(合)'!R71</f>
        <v>0</v>
      </c>
      <c r="Q71" s="154">
        <f>'月報(合)'!S71</f>
        <v>0</v>
      </c>
      <c r="R71" s="153" t="s">
        <v>1394</v>
      </c>
      <c r="S71" s="401" t="s">
        <v>661</v>
      </c>
    </row>
    <row r="72" spans="1:19" ht="23.65" customHeight="1">
      <c r="A72" s="115">
        <f>'月報(合)'!C72</f>
        <v>0</v>
      </c>
      <c r="B72" s="116">
        <f>'月報(合)'!D72</f>
        <v>0</v>
      </c>
      <c r="C72" s="116">
        <f>'月報(合)'!B72</f>
        <v>0</v>
      </c>
      <c r="D72" s="117">
        <f>'月報(合)'!I72</f>
        <v>0</v>
      </c>
      <c r="E72" s="117">
        <f>'月報(合)'!J72</f>
        <v>0</v>
      </c>
      <c r="F72" s="115">
        <f>'月報(合)'!K72</f>
        <v>0</v>
      </c>
      <c r="G72" s="399" t="e">
        <f>VLOOKUP(C72,線名!$A$4:$J$1571,6,)</f>
        <v>#N/A</v>
      </c>
      <c r="H72" s="399" t="e">
        <f>VLOOKUP(C72,線名!$A$4:$J$1571,7,)</f>
        <v>#N/A</v>
      </c>
      <c r="I72" s="402" t="e">
        <f>VLOOKUP(C72,線名!$A$4:$K$1571,11,)</f>
        <v>#N/A</v>
      </c>
      <c r="J72" s="118" t="s">
        <v>1392</v>
      </c>
      <c r="K72" s="158" t="s">
        <v>1393</v>
      </c>
      <c r="L72" s="116">
        <f>'月報(合)'!E72</f>
        <v>0</v>
      </c>
      <c r="M72" s="119">
        <v>1</v>
      </c>
      <c r="N72" s="122">
        <f t="shared" si="3"/>
        <v>-1</v>
      </c>
      <c r="O72" s="119">
        <f>'月報(合)'!Q72</f>
        <v>0</v>
      </c>
      <c r="P72" s="400">
        <f>'月報(合)'!R72</f>
        <v>0</v>
      </c>
      <c r="Q72" s="154">
        <f>'月報(合)'!S72</f>
        <v>0</v>
      </c>
      <c r="R72" s="153" t="s">
        <v>1394</v>
      </c>
      <c r="S72" s="401" t="s">
        <v>661</v>
      </c>
    </row>
    <row r="73" spans="1:19" ht="23.65" customHeight="1">
      <c r="A73" s="115">
        <f>'月報(合)'!C73</f>
        <v>0</v>
      </c>
      <c r="B73" s="116">
        <f>'月報(合)'!D73</f>
        <v>0</v>
      </c>
      <c r="C73" s="116">
        <f>'月報(合)'!B73</f>
        <v>0</v>
      </c>
      <c r="D73" s="117">
        <f>'月報(合)'!I73</f>
        <v>0</v>
      </c>
      <c r="E73" s="117">
        <f>'月報(合)'!J73</f>
        <v>0</v>
      </c>
      <c r="F73" s="115">
        <f>'月報(合)'!K73</f>
        <v>0</v>
      </c>
      <c r="G73" s="399" t="e">
        <f>VLOOKUP(C73,線名!$A$4:$J$1571,6,)</f>
        <v>#N/A</v>
      </c>
      <c r="H73" s="399" t="e">
        <f>VLOOKUP(C73,線名!$A$4:$J$1571,7,)</f>
        <v>#N/A</v>
      </c>
      <c r="I73" s="402" t="e">
        <f>VLOOKUP(C73,線名!$A$4:$K$1571,11,)</f>
        <v>#N/A</v>
      </c>
      <c r="J73" s="118" t="s">
        <v>1392</v>
      </c>
      <c r="K73" s="158" t="s">
        <v>1393</v>
      </c>
      <c r="L73" s="116">
        <f>'月報(合)'!E73</f>
        <v>0</v>
      </c>
      <c r="M73" s="119">
        <v>1</v>
      </c>
      <c r="N73" s="122">
        <f t="shared" si="3"/>
        <v>-1</v>
      </c>
      <c r="O73" s="119">
        <f>'月報(合)'!Q73</f>
        <v>0</v>
      </c>
      <c r="P73" s="400">
        <f>'月報(合)'!R73</f>
        <v>0</v>
      </c>
      <c r="Q73" s="154">
        <f>'月報(合)'!S73</f>
        <v>0</v>
      </c>
      <c r="R73" s="153" t="s">
        <v>1394</v>
      </c>
      <c r="S73" s="401" t="s">
        <v>661</v>
      </c>
    </row>
    <row r="74" spans="1:19" ht="23.65" customHeight="1">
      <c r="A74" s="115">
        <f>'月報(合)'!C74</f>
        <v>0</v>
      </c>
      <c r="B74" s="116">
        <f>'月報(合)'!D74</f>
        <v>0</v>
      </c>
      <c r="C74" s="116">
        <f>'月報(合)'!B74</f>
        <v>0</v>
      </c>
      <c r="D74" s="117">
        <f>'月報(合)'!I74</f>
        <v>0</v>
      </c>
      <c r="E74" s="117">
        <f>'月報(合)'!J74</f>
        <v>0</v>
      </c>
      <c r="F74" s="115">
        <f>'月報(合)'!K74</f>
        <v>0</v>
      </c>
      <c r="G74" s="399" t="e">
        <f>VLOOKUP(C74,線名!$A$4:$J$1571,6,)</f>
        <v>#N/A</v>
      </c>
      <c r="H74" s="399" t="e">
        <f>VLOOKUP(C74,線名!$A$4:$J$1571,7,)</f>
        <v>#N/A</v>
      </c>
      <c r="I74" s="402" t="e">
        <f>VLOOKUP(C74,線名!$A$4:$K$1571,11,)</f>
        <v>#N/A</v>
      </c>
      <c r="J74" s="118" t="s">
        <v>1392</v>
      </c>
      <c r="K74" s="158" t="s">
        <v>1393</v>
      </c>
      <c r="L74" s="116">
        <f>'月報(合)'!E74</f>
        <v>0</v>
      </c>
      <c r="M74" s="119">
        <v>1</v>
      </c>
      <c r="N74" s="122">
        <f t="shared" si="3"/>
        <v>-1</v>
      </c>
      <c r="O74" s="119">
        <f>'月報(合)'!Q74</f>
        <v>0</v>
      </c>
      <c r="P74" s="400">
        <f>'月報(合)'!R74</f>
        <v>0</v>
      </c>
      <c r="Q74" s="154">
        <f>'月報(合)'!S74</f>
        <v>0</v>
      </c>
      <c r="R74" s="153" t="s">
        <v>1394</v>
      </c>
      <c r="S74" s="401" t="s">
        <v>661</v>
      </c>
    </row>
    <row r="75" spans="1:19" ht="23.65" customHeight="1">
      <c r="A75" s="115">
        <f>'月報(合)'!C75</f>
        <v>0</v>
      </c>
      <c r="B75" s="116">
        <f>'月報(合)'!D75</f>
        <v>0</v>
      </c>
      <c r="C75" s="116">
        <f>'月報(合)'!B75</f>
        <v>0</v>
      </c>
      <c r="D75" s="117">
        <f>'月報(合)'!I75</f>
        <v>0</v>
      </c>
      <c r="E75" s="117">
        <f>'月報(合)'!J75</f>
        <v>0</v>
      </c>
      <c r="F75" s="115">
        <f>'月報(合)'!K75</f>
        <v>0</v>
      </c>
      <c r="G75" s="399" t="e">
        <f>VLOOKUP(C75,線名!$A$4:$J$1571,6,)</f>
        <v>#N/A</v>
      </c>
      <c r="H75" s="399" t="e">
        <f>VLOOKUP(C75,線名!$A$4:$J$1571,7,)</f>
        <v>#N/A</v>
      </c>
      <c r="I75" s="402" t="e">
        <f>VLOOKUP(C75,線名!$A$4:$K$1571,11,)</f>
        <v>#N/A</v>
      </c>
      <c r="J75" s="118" t="s">
        <v>1392</v>
      </c>
      <c r="K75" s="158" t="s">
        <v>1393</v>
      </c>
      <c r="L75" s="116">
        <f>'月報(合)'!E75</f>
        <v>0</v>
      </c>
      <c r="M75" s="119">
        <v>1</v>
      </c>
      <c r="N75" s="122">
        <f t="shared" si="3"/>
        <v>-1</v>
      </c>
      <c r="O75" s="119">
        <f>'月報(合)'!Q75</f>
        <v>0</v>
      </c>
      <c r="P75" s="400">
        <f>'月報(合)'!R75</f>
        <v>0</v>
      </c>
      <c r="Q75" s="154">
        <f>'月報(合)'!S75</f>
        <v>0</v>
      </c>
      <c r="R75" s="153" t="s">
        <v>1394</v>
      </c>
      <c r="S75" s="401" t="s">
        <v>661</v>
      </c>
    </row>
    <row r="76" spans="1:19" ht="23.65" customHeight="1">
      <c r="A76" s="115">
        <f>'月報(合)'!C76</f>
        <v>0</v>
      </c>
      <c r="B76" s="116">
        <f>'月報(合)'!D76</f>
        <v>0</v>
      </c>
      <c r="C76" s="116">
        <f>'月報(合)'!B76</f>
        <v>0</v>
      </c>
      <c r="D76" s="117">
        <f>'月報(合)'!I76</f>
        <v>0</v>
      </c>
      <c r="E76" s="117">
        <f>'月報(合)'!J76</f>
        <v>0</v>
      </c>
      <c r="F76" s="115">
        <f>'月報(合)'!K76</f>
        <v>0</v>
      </c>
      <c r="G76" s="399" t="e">
        <f>VLOOKUP(C76,線名!$A$4:$J$1571,6,)</f>
        <v>#N/A</v>
      </c>
      <c r="H76" s="399" t="e">
        <f>VLOOKUP(C76,線名!$A$4:$J$1571,7,)</f>
        <v>#N/A</v>
      </c>
      <c r="I76" s="402" t="e">
        <f>VLOOKUP(C76,線名!$A$4:$K$1571,11,)</f>
        <v>#N/A</v>
      </c>
      <c r="J76" s="118" t="s">
        <v>1392</v>
      </c>
      <c r="K76" s="158" t="s">
        <v>1393</v>
      </c>
      <c r="L76" s="116">
        <f>'月報(合)'!E76</f>
        <v>0</v>
      </c>
      <c r="M76" s="119">
        <v>1</v>
      </c>
      <c r="N76" s="122">
        <f t="shared" si="3"/>
        <v>-1</v>
      </c>
      <c r="O76" s="119">
        <f>'月報(合)'!Q76</f>
        <v>0</v>
      </c>
      <c r="P76" s="400">
        <f>'月報(合)'!R76</f>
        <v>0</v>
      </c>
      <c r="Q76" s="154">
        <f>'月報(合)'!S76</f>
        <v>0</v>
      </c>
      <c r="R76" s="153" t="s">
        <v>1394</v>
      </c>
      <c r="S76" s="401" t="s">
        <v>661</v>
      </c>
    </row>
    <row r="77" spans="1:19" ht="23.65" customHeight="1">
      <c r="A77" s="115">
        <f>'月報(合)'!C77</f>
        <v>0</v>
      </c>
      <c r="B77" s="116">
        <f>'月報(合)'!D77</f>
        <v>0</v>
      </c>
      <c r="C77" s="116">
        <f>'月報(合)'!B77</f>
        <v>0</v>
      </c>
      <c r="D77" s="117">
        <f>'月報(合)'!I77</f>
        <v>0</v>
      </c>
      <c r="E77" s="117">
        <f>'月報(合)'!J77</f>
        <v>0</v>
      </c>
      <c r="F77" s="115">
        <f>'月報(合)'!K77</f>
        <v>0</v>
      </c>
      <c r="G77" s="399" t="e">
        <f>VLOOKUP(C77,線名!$A$4:$J$1571,6,)</f>
        <v>#N/A</v>
      </c>
      <c r="H77" s="399" t="e">
        <f>VLOOKUP(C77,線名!$A$4:$J$1571,7,)</f>
        <v>#N/A</v>
      </c>
      <c r="I77" s="402" t="e">
        <f>VLOOKUP(C77,線名!$A$4:$K$1571,11,)</f>
        <v>#N/A</v>
      </c>
      <c r="J77" s="118" t="s">
        <v>1392</v>
      </c>
      <c r="K77" s="158" t="s">
        <v>1393</v>
      </c>
      <c r="L77" s="116">
        <f>'月報(合)'!E77</f>
        <v>0</v>
      </c>
      <c r="M77" s="119">
        <v>1</v>
      </c>
      <c r="N77" s="122">
        <f t="shared" si="3"/>
        <v>-1</v>
      </c>
      <c r="O77" s="119">
        <f>'月報(合)'!Q77</f>
        <v>0</v>
      </c>
      <c r="P77" s="400">
        <f>'月報(合)'!R77</f>
        <v>0</v>
      </c>
      <c r="Q77" s="154">
        <f>'月報(合)'!S77</f>
        <v>0</v>
      </c>
      <c r="R77" s="153" t="s">
        <v>1394</v>
      </c>
      <c r="S77" s="401" t="s">
        <v>661</v>
      </c>
    </row>
    <row r="78" spans="1:19" ht="23.65" customHeight="1">
      <c r="A78" s="115">
        <f>'月報(合)'!C78</f>
        <v>0</v>
      </c>
      <c r="B78" s="116">
        <f>'月報(合)'!D78</f>
        <v>0</v>
      </c>
      <c r="C78" s="116">
        <f>'月報(合)'!B78</f>
        <v>0</v>
      </c>
      <c r="D78" s="117">
        <f>'月報(合)'!I78</f>
        <v>0</v>
      </c>
      <c r="E78" s="117">
        <f>'月報(合)'!J78</f>
        <v>0</v>
      </c>
      <c r="F78" s="115">
        <f>'月報(合)'!K78</f>
        <v>0</v>
      </c>
      <c r="G78" s="399" t="e">
        <f>VLOOKUP(C78,線名!$A$4:$J$1571,6,)</f>
        <v>#N/A</v>
      </c>
      <c r="H78" s="399" t="e">
        <f>VLOOKUP(C78,線名!$A$4:$J$1571,7,)</f>
        <v>#N/A</v>
      </c>
      <c r="I78" s="402" t="e">
        <f>VLOOKUP(C78,線名!$A$4:$K$1571,11,)</f>
        <v>#N/A</v>
      </c>
      <c r="J78" s="118" t="s">
        <v>1392</v>
      </c>
      <c r="K78" s="158" t="s">
        <v>1393</v>
      </c>
      <c r="L78" s="116">
        <f>'月報(合)'!E78</f>
        <v>0</v>
      </c>
      <c r="M78" s="119">
        <v>1</v>
      </c>
      <c r="N78" s="122">
        <f t="shared" si="3"/>
        <v>-1</v>
      </c>
      <c r="O78" s="119">
        <f>'月報(合)'!Q78</f>
        <v>0</v>
      </c>
      <c r="P78" s="400">
        <f>'月報(合)'!R78</f>
        <v>0</v>
      </c>
      <c r="Q78" s="154">
        <f>'月報(合)'!S78</f>
        <v>0</v>
      </c>
      <c r="R78" s="153" t="s">
        <v>1394</v>
      </c>
      <c r="S78" s="401" t="s">
        <v>661</v>
      </c>
    </row>
    <row r="79" spans="1:19" ht="23.65" customHeight="1">
      <c r="A79" s="115">
        <f>'月報(合)'!C79</f>
        <v>0</v>
      </c>
      <c r="B79" s="116">
        <f>'月報(合)'!D79</f>
        <v>0</v>
      </c>
      <c r="C79" s="116">
        <f>'月報(合)'!B79</f>
        <v>0</v>
      </c>
      <c r="D79" s="117">
        <f>'月報(合)'!I79</f>
        <v>0</v>
      </c>
      <c r="E79" s="117">
        <f>'月報(合)'!J79</f>
        <v>0</v>
      </c>
      <c r="F79" s="115">
        <f>'月報(合)'!K79</f>
        <v>0</v>
      </c>
      <c r="G79" s="399" t="e">
        <f>VLOOKUP(C79,線名!$A$4:$J$1571,6,)</f>
        <v>#N/A</v>
      </c>
      <c r="H79" s="399" t="e">
        <f>VLOOKUP(C79,線名!$A$4:$J$1571,7,)</f>
        <v>#N/A</v>
      </c>
      <c r="I79" s="402" t="e">
        <f>VLOOKUP(C79,線名!$A$4:$K$1571,11,)</f>
        <v>#N/A</v>
      </c>
      <c r="J79" s="118" t="s">
        <v>1392</v>
      </c>
      <c r="K79" s="158" t="s">
        <v>1393</v>
      </c>
      <c r="L79" s="116">
        <f>'月報(合)'!E79</f>
        <v>0</v>
      </c>
      <c r="M79" s="119">
        <v>1</v>
      </c>
      <c r="N79" s="122">
        <f t="shared" si="3"/>
        <v>-1</v>
      </c>
      <c r="O79" s="119">
        <f>'月報(合)'!Q79</f>
        <v>0</v>
      </c>
      <c r="P79" s="400">
        <f>'月報(合)'!R79</f>
        <v>0</v>
      </c>
      <c r="Q79" s="154">
        <f>'月報(合)'!S79</f>
        <v>0</v>
      </c>
      <c r="R79" s="153" t="s">
        <v>1394</v>
      </c>
      <c r="S79" s="401" t="s">
        <v>661</v>
      </c>
    </row>
    <row r="80" spans="1:19" ht="23.65" customHeight="1">
      <c r="A80" s="115">
        <f>'月報(合)'!C80</f>
        <v>0</v>
      </c>
      <c r="B80" s="116">
        <f>'月報(合)'!D80</f>
        <v>0</v>
      </c>
      <c r="C80" s="116">
        <f>'月報(合)'!B80</f>
        <v>0</v>
      </c>
      <c r="D80" s="117">
        <f>'月報(合)'!I80</f>
        <v>0</v>
      </c>
      <c r="E80" s="117">
        <f>'月報(合)'!J80</f>
        <v>0</v>
      </c>
      <c r="F80" s="115">
        <f>'月報(合)'!K80</f>
        <v>0</v>
      </c>
      <c r="G80" s="399" t="e">
        <f>VLOOKUP(C80,線名!$A$4:$J$1571,6,)</f>
        <v>#N/A</v>
      </c>
      <c r="H80" s="399" t="e">
        <f>VLOOKUP(C80,線名!$A$4:$J$1571,7,)</f>
        <v>#N/A</v>
      </c>
      <c r="I80" s="402" t="e">
        <f>VLOOKUP(C80,線名!$A$4:$K$1571,11,)</f>
        <v>#N/A</v>
      </c>
      <c r="J80" s="118" t="s">
        <v>1392</v>
      </c>
      <c r="K80" s="158" t="s">
        <v>1393</v>
      </c>
      <c r="L80" s="116">
        <f>'月報(合)'!E80</f>
        <v>0</v>
      </c>
      <c r="M80" s="119">
        <v>1</v>
      </c>
      <c r="N80" s="122">
        <f t="shared" si="3"/>
        <v>-1</v>
      </c>
      <c r="O80" s="119">
        <f>'月報(合)'!Q80</f>
        <v>0</v>
      </c>
      <c r="P80" s="400">
        <f>'月報(合)'!R80</f>
        <v>0</v>
      </c>
      <c r="Q80" s="154">
        <f>'月報(合)'!S80</f>
        <v>0</v>
      </c>
      <c r="R80" s="153" t="s">
        <v>1394</v>
      </c>
      <c r="S80" s="401" t="s">
        <v>661</v>
      </c>
    </row>
    <row r="81" spans="1:19" ht="23.65" customHeight="1">
      <c r="A81" s="115">
        <f>'月報(合)'!C81</f>
        <v>0</v>
      </c>
      <c r="B81" s="116">
        <f>'月報(合)'!D81</f>
        <v>0</v>
      </c>
      <c r="C81" s="116">
        <f>'月報(合)'!B81</f>
        <v>0</v>
      </c>
      <c r="D81" s="117">
        <f>'月報(合)'!I81</f>
        <v>0</v>
      </c>
      <c r="E81" s="117">
        <f>'月報(合)'!J81</f>
        <v>0</v>
      </c>
      <c r="F81" s="115">
        <f>'月報(合)'!K81</f>
        <v>0</v>
      </c>
      <c r="G81" s="399" t="e">
        <f>VLOOKUP(C81,線名!$A$4:$J$1571,6,)</f>
        <v>#N/A</v>
      </c>
      <c r="H81" s="399" t="e">
        <f>VLOOKUP(C81,線名!$A$4:$J$1571,7,)</f>
        <v>#N/A</v>
      </c>
      <c r="I81" s="402" t="e">
        <f>VLOOKUP(C81,線名!$A$4:$K$1571,11,)</f>
        <v>#N/A</v>
      </c>
      <c r="J81" s="118" t="s">
        <v>1392</v>
      </c>
      <c r="K81" s="158" t="s">
        <v>1393</v>
      </c>
      <c r="L81" s="116">
        <f>'月報(合)'!E81</f>
        <v>0</v>
      </c>
      <c r="M81" s="119">
        <v>1</v>
      </c>
      <c r="N81" s="122">
        <f t="shared" si="3"/>
        <v>-1</v>
      </c>
      <c r="O81" s="119">
        <f>'月報(合)'!Q81</f>
        <v>0</v>
      </c>
      <c r="P81" s="400">
        <f>'月報(合)'!R81</f>
        <v>0</v>
      </c>
      <c r="Q81" s="154">
        <f>'月報(合)'!S81</f>
        <v>0</v>
      </c>
      <c r="R81" s="153" t="s">
        <v>1394</v>
      </c>
      <c r="S81" s="401" t="s">
        <v>661</v>
      </c>
    </row>
    <row r="82" spans="1:19" ht="23.65" customHeight="1">
      <c r="A82" s="115">
        <f>'月報(合)'!C82</f>
        <v>0</v>
      </c>
      <c r="B82" s="116">
        <f>'月報(合)'!D82</f>
        <v>0</v>
      </c>
      <c r="C82" s="116">
        <f>'月報(合)'!B82</f>
        <v>0</v>
      </c>
      <c r="D82" s="117">
        <f>'月報(合)'!I82</f>
        <v>0</v>
      </c>
      <c r="E82" s="117">
        <f>'月報(合)'!J82</f>
        <v>0</v>
      </c>
      <c r="F82" s="115">
        <f>'月報(合)'!K82</f>
        <v>0</v>
      </c>
      <c r="G82" s="399" t="e">
        <f>VLOOKUP(C82,線名!$A$4:$J$1571,6,)</f>
        <v>#N/A</v>
      </c>
      <c r="H82" s="399" t="e">
        <f>VLOOKUP(C82,線名!$A$4:$J$1571,7,)</f>
        <v>#N/A</v>
      </c>
      <c r="I82" s="402" t="e">
        <f>VLOOKUP(C82,線名!$A$4:$K$1571,11,)</f>
        <v>#N/A</v>
      </c>
      <c r="J82" s="118" t="s">
        <v>1392</v>
      </c>
      <c r="K82" s="158" t="s">
        <v>1393</v>
      </c>
      <c r="L82" s="116">
        <f>'月報(合)'!E82</f>
        <v>0</v>
      </c>
      <c r="M82" s="119">
        <v>1</v>
      </c>
      <c r="N82" s="122">
        <f t="shared" si="3"/>
        <v>-1</v>
      </c>
      <c r="O82" s="119">
        <f>'月報(合)'!Q82</f>
        <v>0</v>
      </c>
      <c r="P82" s="400">
        <f>'月報(合)'!R82</f>
        <v>0</v>
      </c>
      <c r="Q82" s="154">
        <f>'月報(合)'!S82</f>
        <v>0</v>
      </c>
      <c r="R82" s="153" t="s">
        <v>1394</v>
      </c>
      <c r="S82" s="401" t="s">
        <v>661</v>
      </c>
    </row>
    <row r="83" spans="1:19" ht="23.65" customHeight="1">
      <c r="A83" s="115">
        <f>'月報(合)'!C83</f>
        <v>0</v>
      </c>
      <c r="B83" s="116">
        <f>'月報(合)'!D83</f>
        <v>0</v>
      </c>
      <c r="C83" s="116">
        <f>'月報(合)'!B83</f>
        <v>0</v>
      </c>
      <c r="D83" s="117">
        <f>'月報(合)'!I83</f>
        <v>0</v>
      </c>
      <c r="E83" s="117">
        <f>'月報(合)'!J83</f>
        <v>0</v>
      </c>
      <c r="F83" s="115">
        <f>'月報(合)'!K83</f>
        <v>0</v>
      </c>
      <c r="G83" s="399" t="e">
        <f>VLOOKUP(C83,線名!$A$4:$J$1571,6,)</f>
        <v>#N/A</v>
      </c>
      <c r="H83" s="399" t="e">
        <f>VLOOKUP(C83,線名!$A$4:$J$1571,7,)</f>
        <v>#N/A</v>
      </c>
      <c r="I83" s="402" t="e">
        <f>VLOOKUP(C83,線名!$A$4:$K$1571,11,)</f>
        <v>#N/A</v>
      </c>
      <c r="J83" s="118" t="s">
        <v>1392</v>
      </c>
      <c r="K83" s="158" t="s">
        <v>1393</v>
      </c>
      <c r="L83" s="116">
        <f>'月報(合)'!E83</f>
        <v>0</v>
      </c>
      <c r="M83" s="119">
        <v>1</v>
      </c>
      <c r="N83" s="122">
        <f t="shared" si="3"/>
        <v>-1</v>
      </c>
      <c r="O83" s="119">
        <f>'月報(合)'!Q83</f>
        <v>0</v>
      </c>
      <c r="P83" s="400">
        <f>'月報(合)'!R83</f>
        <v>0</v>
      </c>
      <c r="Q83" s="154">
        <f>'月報(合)'!S83</f>
        <v>0</v>
      </c>
      <c r="R83" s="153" t="s">
        <v>1394</v>
      </c>
      <c r="S83" s="401" t="s">
        <v>661</v>
      </c>
    </row>
    <row r="84" spans="1:19" ht="23.65" customHeight="1">
      <c r="A84" s="115">
        <f>'月報(合)'!C84</f>
        <v>0</v>
      </c>
      <c r="B84" s="116">
        <f>'月報(合)'!D84</f>
        <v>0</v>
      </c>
      <c r="C84" s="116">
        <f>'月報(合)'!B84</f>
        <v>0</v>
      </c>
      <c r="D84" s="117">
        <f>'月報(合)'!I84</f>
        <v>0</v>
      </c>
      <c r="E84" s="117">
        <f>'月報(合)'!J84</f>
        <v>0</v>
      </c>
      <c r="F84" s="115">
        <f>'月報(合)'!K84</f>
        <v>0</v>
      </c>
      <c r="G84" s="399" t="e">
        <f>VLOOKUP(C84,線名!$A$4:$J$1571,6,)</f>
        <v>#N/A</v>
      </c>
      <c r="H84" s="399" t="e">
        <f>VLOOKUP(C84,線名!$A$4:$J$1571,7,)</f>
        <v>#N/A</v>
      </c>
      <c r="I84" s="402" t="e">
        <f>VLOOKUP(C84,線名!$A$4:$K$1571,11,)</f>
        <v>#N/A</v>
      </c>
      <c r="J84" s="118" t="s">
        <v>1392</v>
      </c>
      <c r="K84" s="158" t="s">
        <v>1393</v>
      </c>
      <c r="L84" s="116">
        <f>'月報(合)'!E84</f>
        <v>0</v>
      </c>
      <c r="M84" s="119">
        <v>1</v>
      </c>
      <c r="N84" s="122">
        <f t="shared" si="3"/>
        <v>-1</v>
      </c>
      <c r="O84" s="119">
        <f>'月報(合)'!Q84</f>
        <v>0</v>
      </c>
      <c r="P84" s="400">
        <f>'月報(合)'!R84</f>
        <v>0</v>
      </c>
      <c r="Q84" s="154">
        <f>'月報(合)'!S84</f>
        <v>0</v>
      </c>
      <c r="R84" s="153" t="s">
        <v>1394</v>
      </c>
      <c r="S84" s="401" t="s">
        <v>661</v>
      </c>
    </row>
    <row r="85" spans="1:19" ht="23.65" customHeight="1">
      <c r="A85" s="115">
        <f>'月報(合)'!C85</f>
        <v>0</v>
      </c>
      <c r="B85" s="116">
        <f>'月報(合)'!D85</f>
        <v>0</v>
      </c>
      <c r="C85" s="116">
        <f>'月報(合)'!B85</f>
        <v>0</v>
      </c>
      <c r="D85" s="117">
        <f>'月報(合)'!I85</f>
        <v>0</v>
      </c>
      <c r="E85" s="117">
        <f>'月報(合)'!J85</f>
        <v>0</v>
      </c>
      <c r="F85" s="115">
        <f>'月報(合)'!K85</f>
        <v>0</v>
      </c>
      <c r="G85" s="399" t="e">
        <f>VLOOKUP(C85,線名!$A$4:$J$1571,6,)</f>
        <v>#N/A</v>
      </c>
      <c r="H85" s="399" t="e">
        <f>VLOOKUP(C85,線名!$A$4:$J$1571,7,)</f>
        <v>#N/A</v>
      </c>
      <c r="I85" s="402" t="e">
        <f>VLOOKUP(C85,線名!$A$4:$K$1571,11,)</f>
        <v>#N/A</v>
      </c>
      <c r="J85" s="118" t="s">
        <v>1392</v>
      </c>
      <c r="K85" s="158" t="s">
        <v>1393</v>
      </c>
      <c r="L85" s="116">
        <f>'月報(合)'!E85</f>
        <v>0</v>
      </c>
      <c r="M85" s="119">
        <v>1</v>
      </c>
      <c r="N85" s="122">
        <f t="shared" si="3"/>
        <v>-1</v>
      </c>
      <c r="O85" s="119">
        <f>'月報(合)'!Q85</f>
        <v>0</v>
      </c>
      <c r="P85" s="400">
        <f>'月報(合)'!R85</f>
        <v>0</v>
      </c>
      <c r="Q85" s="154">
        <f>'月報(合)'!S85</f>
        <v>0</v>
      </c>
      <c r="R85" s="153" t="s">
        <v>1394</v>
      </c>
      <c r="S85" s="401" t="s">
        <v>661</v>
      </c>
    </row>
    <row r="86" spans="1:19" ht="23.65" customHeight="1">
      <c r="A86" s="115">
        <f>'月報(合)'!C86</f>
        <v>0</v>
      </c>
      <c r="B86" s="116">
        <f>'月報(合)'!D86</f>
        <v>0</v>
      </c>
      <c r="C86" s="116">
        <f>'月報(合)'!B86</f>
        <v>0</v>
      </c>
      <c r="D86" s="117">
        <f>'月報(合)'!I86</f>
        <v>0</v>
      </c>
      <c r="E86" s="117">
        <f>'月報(合)'!J86</f>
        <v>0</v>
      </c>
      <c r="F86" s="115">
        <f>'月報(合)'!K86</f>
        <v>0</v>
      </c>
      <c r="G86" s="399" t="e">
        <f>VLOOKUP(C86,線名!$A$4:$J$1571,6,)</f>
        <v>#N/A</v>
      </c>
      <c r="H86" s="399" t="e">
        <f>VLOOKUP(C86,線名!$A$4:$J$1571,7,)</f>
        <v>#N/A</v>
      </c>
      <c r="I86" s="402" t="e">
        <f>VLOOKUP(C86,線名!$A$4:$K$1571,11,)</f>
        <v>#N/A</v>
      </c>
      <c r="J86" s="118" t="s">
        <v>1392</v>
      </c>
      <c r="K86" s="158" t="s">
        <v>1393</v>
      </c>
      <c r="L86" s="116">
        <f>'月報(合)'!E86</f>
        <v>0</v>
      </c>
      <c r="M86" s="119">
        <v>1</v>
      </c>
      <c r="N86" s="122">
        <f t="shared" si="3"/>
        <v>-1</v>
      </c>
      <c r="O86" s="119">
        <f>'月報(合)'!Q86</f>
        <v>0</v>
      </c>
      <c r="P86" s="400">
        <f>'月報(合)'!R86</f>
        <v>0</v>
      </c>
      <c r="Q86" s="154">
        <f>'月報(合)'!S86</f>
        <v>0</v>
      </c>
      <c r="R86" s="153" t="s">
        <v>1394</v>
      </c>
      <c r="S86" s="401" t="s">
        <v>661</v>
      </c>
    </row>
    <row r="87" spans="1:19" ht="23.65" customHeight="1">
      <c r="A87" s="115">
        <f>'月報(合)'!C87</f>
        <v>0</v>
      </c>
      <c r="B87" s="116">
        <f>'月報(合)'!D87</f>
        <v>0</v>
      </c>
      <c r="C87" s="116">
        <f>'月報(合)'!B87</f>
        <v>0</v>
      </c>
      <c r="D87" s="117">
        <f>'月報(合)'!I87</f>
        <v>0</v>
      </c>
      <c r="E87" s="117">
        <f>'月報(合)'!J87</f>
        <v>0</v>
      </c>
      <c r="F87" s="115">
        <f>'月報(合)'!K87</f>
        <v>0</v>
      </c>
      <c r="G87" s="399" t="e">
        <f>VLOOKUP(C87,線名!$A$4:$J$1571,6,)</f>
        <v>#N/A</v>
      </c>
      <c r="H87" s="399" t="e">
        <f>VLOOKUP(C87,線名!$A$4:$J$1571,7,)</f>
        <v>#N/A</v>
      </c>
      <c r="I87" s="402" t="e">
        <f>VLOOKUP(C87,線名!$A$4:$K$1571,11,)</f>
        <v>#N/A</v>
      </c>
      <c r="J87" s="118" t="s">
        <v>1392</v>
      </c>
      <c r="K87" s="158" t="s">
        <v>1393</v>
      </c>
      <c r="L87" s="116">
        <f>'月報(合)'!E87</f>
        <v>0</v>
      </c>
      <c r="M87" s="119">
        <v>1</v>
      </c>
      <c r="N87" s="122">
        <f t="shared" si="3"/>
        <v>-1</v>
      </c>
      <c r="O87" s="119">
        <f>'月報(合)'!Q87</f>
        <v>0</v>
      </c>
      <c r="P87" s="400">
        <f>'月報(合)'!R87</f>
        <v>0</v>
      </c>
      <c r="Q87" s="154">
        <f>'月報(合)'!S87</f>
        <v>0</v>
      </c>
      <c r="R87" s="153" t="s">
        <v>1394</v>
      </c>
      <c r="S87" s="401" t="s">
        <v>661</v>
      </c>
    </row>
    <row r="88" spans="1:19" ht="23.65" customHeight="1">
      <c r="A88" s="115">
        <f>'月報(合)'!C88</f>
        <v>0</v>
      </c>
      <c r="B88" s="116">
        <f>'月報(合)'!D88</f>
        <v>0</v>
      </c>
      <c r="C88" s="116">
        <f>'月報(合)'!B88</f>
        <v>0</v>
      </c>
      <c r="D88" s="117">
        <f>'月報(合)'!I88</f>
        <v>0</v>
      </c>
      <c r="E88" s="117">
        <f>'月報(合)'!J88</f>
        <v>0</v>
      </c>
      <c r="F88" s="115">
        <f>'月報(合)'!K88</f>
        <v>0</v>
      </c>
      <c r="G88" s="399" t="e">
        <f>VLOOKUP(C88,線名!$A$4:$J$1571,6,)</f>
        <v>#N/A</v>
      </c>
      <c r="H88" s="399" t="e">
        <f>VLOOKUP(C88,線名!$A$4:$J$1571,7,)</f>
        <v>#N/A</v>
      </c>
      <c r="I88" s="402" t="e">
        <f>VLOOKUP(C88,線名!$A$4:$K$1571,11,)</f>
        <v>#N/A</v>
      </c>
      <c r="J88" s="118" t="s">
        <v>1392</v>
      </c>
      <c r="K88" s="158" t="s">
        <v>1393</v>
      </c>
      <c r="L88" s="116">
        <f>'月報(合)'!E88</f>
        <v>0</v>
      </c>
      <c r="M88" s="119">
        <v>1</v>
      </c>
      <c r="N88" s="122">
        <f t="shared" si="3"/>
        <v>-1</v>
      </c>
      <c r="O88" s="119">
        <f>'月報(合)'!Q88</f>
        <v>0</v>
      </c>
      <c r="P88" s="400">
        <f>'月報(合)'!R88</f>
        <v>0</v>
      </c>
      <c r="Q88" s="154">
        <f>'月報(合)'!S88</f>
        <v>0</v>
      </c>
      <c r="R88" s="153" t="s">
        <v>1394</v>
      </c>
      <c r="S88" s="401" t="s">
        <v>661</v>
      </c>
    </row>
    <row r="89" spans="1:19" ht="23.65" customHeight="1">
      <c r="A89" s="115">
        <f>'月報(合)'!C89</f>
        <v>0</v>
      </c>
      <c r="B89" s="116">
        <f>'月報(合)'!D89</f>
        <v>0</v>
      </c>
      <c r="C89" s="116">
        <f>'月報(合)'!B89</f>
        <v>0</v>
      </c>
      <c r="D89" s="117">
        <f>'月報(合)'!I89</f>
        <v>0</v>
      </c>
      <c r="E89" s="117">
        <f>'月報(合)'!J89</f>
        <v>0</v>
      </c>
      <c r="F89" s="115">
        <f>'月報(合)'!K89</f>
        <v>0</v>
      </c>
      <c r="G89" s="399" t="e">
        <f>VLOOKUP(C89,線名!$A$4:$J$1571,6,)</f>
        <v>#N/A</v>
      </c>
      <c r="H89" s="399" t="e">
        <f>VLOOKUP(C89,線名!$A$4:$J$1571,7,)</f>
        <v>#N/A</v>
      </c>
      <c r="I89" s="402" t="e">
        <f>VLOOKUP(C89,線名!$A$4:$K$1571,11,)</f>
        <v>#N/A</v>
      </c>
      <c r="J89" s="118" t="s">
        <v>1392</v>
      </c>
      <c r="K89" s="158" t="s">
        <v>1393</v>
      </c>
      <c r="L89" s="116">
        <f>'月報(合)'!E89</f>
        <v>0</v>
      </c>
      <c r="M89" s="119">
        <v>1</v>
      </c>
      <c r="N89" s="122">
        <f t="shared" si="3"/>
        <v>-1</v>
      </c>
      <c r="O89" s="119">
        <f>'月報(合)'!Q89</f>
        <v>0</v>
      </c>
      <c r="P89" s="400">
        <f>'月報(合)'!R89</f>
        <v>0</v>
      </c>
      <c r="Q89" s="154">
        <f>'月報(合)'!S89</f>
        <v>0</v>
      </c>
      <c r="R89" s="153" t="s">
        <v>1394</v>
      </c>
      <c r="S89" s="401" t="s">
        <v>661</v>
      </c>
    </row>
    <row r="90" spans="1:19" ht="23.65" customHeight="1">
      <c r="A90" s="115">
        <f>'月報(合)'!C90</f>
        <v>0</v>
      </c>
      <c r="B90" s="116">
        <f>'月報(合)'!D90</f>
        <v>0</v>
      </c>
      <c r="C90" s="116">
        <f>'月報(合)'!B90</f>
        <v>0</v>
      </c>
      <c r="D90" s="117">
        <f>'月報(合)'!I90</f>
        <v>0</v>
      </c>
      <c r="E90" s="117">
        <f>'月報(合)'!J90</f>
        <v>0</v>
      </c>
      <c r="F90" s="115">
        <f>'月報(合)'!K90</f>
        <v>0</v>
      </c>
      <c r="G90" s="399" t="e">
        <f>VLOOKUP(C90,線名!$A$4:$J$1571,6,)</f>
        <v>#N/A</v>
      </c>
      <c r="H90" s="399" t="e">
        <f>VLOOKUP(C90,線名!$A$4:$J$1571,7,)</f>
        <v>#N/A</v>
      </c>
      <c r="I90" s="402" t="e">
        <f>VLOOKUP(C90,線名!$A$4:$K$1571,11,)</f>
        <v>#N/A</v>
      </c>
      <c r="J90" s="118" t="s">
        <v>1392</v>
      </c>
      <c r="K90" s="158" t="s">
        <v>1393</v>
      </c>
      <c r="L90" s="116">
        <f>'月報(合)'!E90</f>
        <v>0</v>
      </c>
      <c r="M90" s="119">
        <v>1</v>
      </c>
      <c r="N90" s="122">
        <f t="shared" si="3"/>
        <v>-1</v>
      </c>
      <c r="O90" s="119">
        <f>'月報(合)'!Q90</f>
        <v>0</v>
      </c>
      <c r="P90" s="400">
        <f>'月報(合)'!R90</f>
        <v>0</v>
      </c>
      <c r="Q90" s="154">
        <f>'月報(合)'!S90</f>
        <v>0</v>
      </c>
      <c r="R90" s="153" t="s">
        <v>1394</v>
      </c>
      <c r="S90" s="401" t="s">
        <v>661</v>
      </c>
    </row>
    <row r="91" spans="1:19" ht="23.65" customHeight="1">
      <c r="A91" s="115">
        <f>'月報(合)'!C91</f>
        <v>0</v>
      </c>
      <c r="B91" s="116">
        <f>'月報(合)'!D91</f>
        <v>0</v>
      </c>
      <c r="C91" s="116">
        <f>'月報(合)'!B91</f>
        <v>0</v>
      </c>
      <c r="D91" s="117">
        <f>'月報(合)'!I91</f>
        <v>0</v>
      </c>
      <c r="E91" s="117">
        <f>'月報(合)'!J91</f>
        <v>0</v>
      </c>
      <c r="F91" s="115">
        <f>'月報(合)'!K91</f>
        <v>0</v>
      </c>
      <c r="G91" s="399" t="e">
        <f>VLOOKUP(C91,線名!$A$4:$J$1571,6,)</f>
        <v>#N/A</v>
      </c>
      <c r="H91" s="399" t="e">
        <f>VLOOKUP(C91,線名!$A$4:$J$1571,7,)</f>
        <v>#N/A</v>
      </c>
      <c r="I91" s="402" t="e">
        <f>VLOOKUP(C91,線名!$A$4:$K$1571,11,)</f>
        <v>#N/A</v>
      </c>
      <c r="J91" s="118" t="s">
        <v>1392</v>
      </c>
      <c r="K91" s="158" t="s">
        <v>1393</v>
      </c>
      <c r="L91" s="116">
        <f>'月報(合)'!E91</f>
        <v>0</v>
      </c>
      <c r="M91" s="119">
        <v>1</v>
      </c>
      <c r="N91" s="122">
        <f t="shared" si="3"/>
        <v>-1</v>
      </c>
      <c r="O91" s="119">
        <f>'月報(合)'!Q91</f>
        <v>0</v>
      </c>
      <c r="P91" s="400">
        <f>'月報(合)'!R91</f>
        <v>0</v>
      </c>
      <c r="Q91" s="154">
        <f>'月報(合)'!S91</f>
        <v>0</v>
      </c>
      <c r="R91" s="153" t="s">
        <v>1394</v>
      </c>
      <c r="S91" s="401" t="s">
        <v>661</v>
      </c>
    </row>
    <row r="92" spans="1:19" ht="23.65" customHeight="1">
      <c r="A92" s="115">
        <f>'月報(合)'!C92</f>
        <v>0</v>
      </c>
      <c r="B92" s="116">
        <f>'月報(合)'!D92</f>
        <v>0</v>
      </c>
      <c r="C92" s="116">
        <f>'月報(合)'!B92</f>
        <v>0</v>
      </c>
      <c r="D92" s="117">
        <f>'月報(合)'!I92</f>
        <v>0</v>
      </c>
      <c r="E92" s="117">
        <f>'月報(合)'!J92</f>
        <v>0</v>
      </c>
      <c r="F92" s="115">
        <f>'月報(合)'!K92</f>
        <v>0</v>
      </c>
      <c r="G92" s="399" t="e">
        <f>VLOOKUP(C92,線名!$A$4:$J$1571,6,)</f>
        <v>#N/A</v>
      </c>
      <c r="H92" s="399" t="e">
        <f>VLOOKUP(C92,線名!$A$4:$J$1571,7,)</f>
        <v>#N/A</v>
      </c>
      <c r="I92" s="402" t="e">
        <f>VLOOKUP(C92,線名!$A$4:$K$1571,11,)</f>
        <v>#N/A</v>
      </c>
      <c r="J92" s="118" t="s">
        <v>1392</v>
      </c>
      <c r="K92" s="158" t="s">
        <v>1393</v>
      </c>
      <c r="L92" s="116">
        <f>'月報(合)'!E92</f>
        <v>0</v>
      </c>
      <c r="M92" s="119">
        <v>1</v>
      </c>
      <c r="N92" s="122">
        <f t="shared" si="3"/>
        <v>-1</v>
      </c>
      <c r="O92" s="119">
        <f>'月報(合)'!Q92</f>
        <v>0</v>
      </c>
      <c r="P92" s="400">
        <f>'月報(合)'!R92</f>
        <v>0</v>
      </c>
      <c r="Q92" s="154">
        <f>'月報(合)'!S92</f>
        <v>0</v>
      </c>
      <c r="R92" s="153" t="s">
        <v>1394</v>
      </c>
      <c r="S92" s="401" t="s">
        <v>661</v>
      </c>
    </row>
    <row r="93" spans="1:19" ht="23.65" customHeight="1">
      <c r="A93" s="115">
        <f>'月報(合)'!C93</f>
        <v>0</v>
      </c>
      <c r="B93" s="116">
        <f>'月報(合)'!D93</f>
        <v>0</v>
      </c>
      <c r="C93" s="116">
        <f>'月報(合)'!B93</f>
        <v>0</v>
      </c>
      <c r="D93" s="117">
        <f>'月報(合)'!I93</f>
        <v>0</v>
      </c>
      <c r="E93" s="117">
        <f>'月報(合)'!J93</f>
        <v>0</v>
      </c>
      <c r="F93" s="115">
        <f>'月報(合)'!K93</f>
        <v>0</v>
      </c>
      <c r="G93" s="399" t="e">
        <f>VLOOKUP(C93,線名!$A$4:$J$1571,6,)</f>
        <v>#N/A</v>
      </c>
      <c r="H93" s="399" t="e">
        <f>VLOOKUP(C93,線名!$A$4:$J$1571,7,)</f>
        <v>#N/A</v>
      </c>
      <c r="I93" s="402" t="e">
        <f>VLOOKUP(C93,線名!$A$4:$K$1571,11,)</f>
        <v>#N/A</v>
      </c>
      <c r="J93" s="118" t="s">
        <v>1392</v>
      </c>
      <c r="K93" s="158" t="s">
        <v>1393</v>
      </c>
      <c r="L93" s="116">
        <f>'月報(合)'!E93</f>
        <v>0</v>
      </c>
      <c r="M93" s="119">
        <v>1</v>
      </c>
      <c r="N93" s="122">
        <f t="shared" si="3"/>
        <v>-1</v>
      </c>
      <c r="O93" s="119">
        <f>'月報(合)'!Q93</f>
        <v>0</v>
      </c>
      <c r="P93" s="400">
        <f>'月報(合)'!R93</f>
        <v>0</v>
      </c>
      <c r="Q93" s="154">
        <f>'月報(合)'!S93</f>
        <v>0</v>
      </c>
      <c r="R93" s="153" t="s">
        <v>1394</v>
      </c>
      <c r="S93" s="401" t="s">
        <v>661</v>
      </c>
    </row>
    <row r="94" spans="1:19" ht="23.65" customHeight="1">
      <c r="A94" s="115">
        <f>'月報(合)'!C94</f>
        <v>0</v>
      </c>
      <c r="B94" s="116">
        <f>'月報(合)'!D94</f>
        <v>0</v>
      </c>
      <c r="C94" s="116">
        <f>'月報(合)'!B94</f>
        <v>0</v>
      </c>
      <c r="D94" s="117">
        <f>'月報(合)'!I94</f>
        <v>0</v>
      </c>
      <c r="E94" s="117">
        <f>'月報(合)'!J94</f>
        <v>0</v>
      </c>
      <c r="F94" s="115">
        <f>'月報(合)'!K94</f>
        <v>0</v>
      </c>
      <c r="G94" s="399" t="e">
        <f>VLOOKUP(C94,線名!$A$4:$J$1571,6,)</f>
        <v>#N/A</v>
      </c>
      <c r="H94" s="399" t="e">
        <f>VLOOKUP(C94,線名!$A$4:$J$1571,7,)</f>
        <v>#N/A</v>
      </c>
      <c r="I94" s="402" t="e">
        <f>VLOOKUP(C94,線名!$A$4:$K$1571,11,)</f>
        <v>#N/A</v>
      </c>
      <c r="J94" s="118" t="s">
        <v>1392</v>
      </c>
      <c r="K94" s="158" t="s">
        <v>1393</v>
      </c>
      <c r="L94" s="116">
        <f>'月報(合)'!E94</f>
        <v>0</v>
      </c>
      <c r="M94" s="119">
        <v>1</v>
      </c>
      <c r="N94" s="122">
        <f t="shared" si="3"/>
        <v>-1</v>
      </c>
      <c r="O94" s="119">
        <f>'月報(合)'!Q94</f>
        <v>0</v>
      </c>
      <c r="P94" s="400">
        <f>'月報(合)'!R94</f>
        <v>0</v>
      </c>
      <c r="Q94" s="154">
        <f>'月報(合)'!S94</f>
        <v>0</v>
      </c>
      <c r="R94" s="153" t="s">
        <v>1394</v>
      </c>
      <c r="S94" s="401" t="s">
        <v>661</v>
      </c>
    </row>
    <row r="95" spans="1:19" ht="23.65" customHeight="1">
      <c r="A95" s="115">
        <f>'月報(合)'!C95</f>
        <v>0</v>
      </c>
      <c r="B95" s="116">
        <f>'月報(合)'!D95</f>
        <v>0</v>
      </c>
      <c r="C95" s="116">
        <f>'月報(合)'!B95</f>
        <v>0</v>
      </c>
      <c r="D95" s="117">
        <f>'月報(合)'!I95</f>
        <v>0</v>
      </c>
      <c r="E95" s="117">
        <f>'月報(合)'!J95</f>
        <v>0</v>
      </c>
      <c r="F95" s="115">
        <f>'月報(合)'!K95</f>
        <v>0</v>
      </c>
      <c r="G95" s="399" t="e">
        <f>VLOOKUP(C95,線名!$A$4:$J$1571,6,)</f>
        <v>#N/A</v>
      </c>
      <c r="H95" s="399" t="e">
        <f>VLOOKUP(C95,線名!$A$4:$J$1571,7,)</f>
        <v>#N/A</v>
      </c>
      <c r="I95" s="402" t="e">
        <f>VLOOKUP(C95,線名!$A$4:$K$1571,11,)</f>
        <v>#N/A</v>
      </c>
      <c r="J95" s="118" t="s">
        <v>1392</v>
      </c>
      <c r="K95" s="158" t="s">
        <v>1393</v>
      </c>
      <c r="L95" s="116">
        <f>'月報(合)'!E95</f>
        <v>0</v>
      </c>
      <c r="M95" s="119">
        <v>1</v>
      </c>
      <c r="N95" s="122">
        <f t="shared" si="3"/>
        <v>-1</v>
      </c>
      <c r="O95" s="119">
        <f>'月報(合)'!Q95</f>
        <v>0</v>
      </c>
      <c r="P95" s="400">
        <f>'月報(合)'!R95</f>
        <v>0</v>
      </c>
      <c r="Q95" s="154">
        <f>'月報(合)'!S95</f>
        <v>0</v>
      </c>
      <c r="R95" s="153" t="s">
        <v>1394</v>
      </c>
      <c r="S95" s="401" t="s">
        <v>661</v>
      </c>
    </row>
    <row r="96" spans="1:19" ht="23.65" customHeight="1">
      <c r="A96" s="115">
        <f>'月報(合)'!C96</f>
        <v>0</v>
      </c>
      <c r="B96" s="116">
        <f>'月報(合)'!D96</f>
        <v>0</v>
      </c>
      <c r="C96" s="116">
        <f>'月報(合)'!B96</f>
        <v>0</v>
      </c>
      <c r="D96" s="117">
        <f>'月報(合)'!I96</f>
        <v>0</v>
      </c>
      <c r="E96" s="117">
        <f>'月報(合)'!J96</f>
        <v>0</v>
      </c>
      <c r="F96" s="115">
        <f>'月報(合)'!K96</f>
        <v>0</v>
      </c>
      <c r="G96" s="399" t="e">
        <f>VLOOKUP(C96,線名!$A$4:$J$1571,6,)</f>
        <v>#N/A</v>
      </c>
      <c r="H96" s="399" t="e">
        <f>VLOOKUP(C96,線名!$A$4:$J$1571,7,)</f>
        <v>#N/A</v>
      </c>
      <c r="I96" s="402" t="e">
        <f>VLOOKUP(C96,線名!$A$4:$K$1571,11,)</f>
        <v>#N/A</v>
      </c>
      <c r="J96" s="118" t="s">
        <v>1392</v>
      </c>
      <c r="K96" s="158" t="s">
        <v>1393</v>
      </c>
      <c r="L96" s="116">
        <f>'月報(合)'!E96</f>
        <v>0</v>
      </c>
      <c r="M96" s="119">
        <v>1</v>
      </c>
      <c r="N96" s="122">
        <f t="shared" si="3"/>
        <v>-1</v>
      </c>
      <c r="O96" s="119">
        <f>'月報(合)'!Q96</f>
        <v>0</v>
      </c>
      <c r="P96" s="400">
        <f>'月報(合)'!R96</f>
        <v>0</v>
      </c>
      <c r="Q96" s="154">
        <f>'月報(合)'!S96</f>
        <v>0</v>
      </c>
      <c r="R96" s="153" t="s">
        <v>1394</v>
      </c>
      <c r="S96" s="401" t="s">
        <v>661</v>
      </c>
    </row>
    <row r="97" spans="1:19" ht="23.65" customHeight="1">
      <c r="A97" s="115">
        <f>'月報(合)'!C97</f>
        <v>0</v>
      </c>
      <c r="B97" s="116">
        <f>'月報(合)'!D97</f>
        <v>0</v>
      </c>
      <c r="C97" s="116">
        <f>'月報(合)'!B97</f>
        <v>0</v>
      </c>
      <c r="D97" s="117">
        <f>'月報(合)'!I97</f>
        <v>0</v>
      </c>
      <c r="E97" s="117">
        <f>'月報(合)'!J97</f>
        <v>0</v>
      </c>
      <c r="F97" s="115">
        <f>'月報(合)'!K97</f>
        <v>0</v>
      </c>
      <c r="G97" s="399" t="e">
        <f>VLOOKUP(C97,線名!$A$4:$J$1571,6,)</f>
        <v>#N/A</v>
      </c>
      <c r="H97" s="399" t="e">
        <f>VLOOKUP(C97,線名!$A$4:$J$1571,7,)</f>
        <v>#N/A</v>
      </c>
      <c r="I97" s="402" t="e">
        <f>VLOOKUP(C97,線名!$A$4:$K$1571,11,)</f>
        <v>#N/A</v>
      </c>
      <c r="J97" s="118" t="s">
        <v>1392</v>
      </c>
      <c r="K97" s="158" t="s">
        <v>1393</v>
      </c>
      <c r="L97" s="116">
        <f>'月報(合)'!E97</f>
        <v>0</v>
      </c>
      <c r="M97" s="119">
        <v>1</v>
      </c>
      <c r="N97" s="122">
        <f t="shared" si="3"/>
        <v>-1</v>
      </c>
      <c r="O97" s="119">
        <f>'月報(合)'!Q97</f>
        <v>0</v>
      </c>
      <c r="P97" s="400">
        <f>'月報(合)'!R97</f>
        <v>0</v>
      </c>
      <c r="Q97" s="154">
        <f>'月報(合)'!S97</f>
        <v>0</v>
      </c>
      <c r="R97" s="153" t="s">
        <v>1394</v>
      </c>
      <c r="S97" s="401" t="s">
        <v>661</v>
      </c>
    </row>
    <row r="98" spans="1:19" ht="23.65" customHeight="1">
      <c r="A98" s="115">
        <f>'月報(合)'!C98</f>
        <v>0</v>
      </c>
      <c r="B98" s="116">
        <f>'月報(合)'!D98</f>
        <v>0</v>
      </c>
      <c r="C98" s="116">
        <f>'月報(合)'!B98</f>
        <v>0</v>
      </c>
      <c r="D98" s="117">
        <f>'月報(合)'!I98</f>
        <v>0</v>
      </c>
      <c r="E98" s="117">
        <f>'月報(合)'!J98</f>
        <v>0</v>
      </c>
      <c r="F98" s="115">
        <f>'月報(合)'!K98</f>
        <v>0</v>
      </c>
      <c r="G98" s="399" t="e">
        <f>VLOOKUP(C98,線名!$A$4:$J$1571,6,)</f>
        <v>#N/A</v>
      </c>
      <c r="H98" s="399" t="e">
        <f>VLOOKUP(C98,線名!$A$4:$J$1571,7,)</f>
        <v>#N/A</v>
      </c>
      <c r="I98" s="402" t="e">
        <f>VLOOKUP(C98,線名!$A$4:$K$1571,11,)</f>
        <v>#N/A</v>
      </c>
      <c r="J98" s="118" t="s">
        <v>1392</v>
      </c>
      <c r="K98" s="158" t="s">
        <v>1393</v>
      </c>
      <c r="L98" s="116">
        <f>'月報(合)'!E98</f>
        <v>0</v>
      </c>
      <c r="M98" s="119">
        <v>1</v>
      </c>
      <c r="N98" s="122">
        <f t="shared" si="3"/>
        <v>-1</v>
      </c>
      <c r="O98" s="119">
        <f>'月報(合)'!Q98</f>
        <v>0</v>
      </c>
      <c r="P98" s="400">
        <f>'月報(合)'!R98</f>
        <v>0</v>
      </c>
      <c r="Q98" s="154">
        <f>'月報(合)'!S98</f>
        <v>0</v>
      </c>
      <c r="R98" s="153" t="s">
        <v>1394</v>
      </c>
      <c r="S98" s="401" t="s">
        <v>661</v>
      </c>
    </row>
    <row r="99" spans="1:19" ht="23.65" customHeight="1">
      <c r="A99" s="115">
        <f>'月報(合)'!C99</f>
        <v>0</v>
      </c>
      <c r="B99" s="116">
        <f>'月報(合)'!D99</f>
        <v>0</v>
      </c>
      <c r="C99" s="116">
        <f>'月報(合)'!B99</f>
        <v>0</v>
      </c>
      <c r="D99" s="117">
        <f>'月報(合)'!I99</f>
        <v>0</v>
      </c>
      <c r="E99" s="117">
        <f>'月報(合)'!J99</f>
        <v>0</v>
      </c>
      <c r="F99" s="115">
        <f>'月報(合)'!K99</f>
        <v>0</v>
      </c>
      <c r="G99" s="399" t="e">
        <f>VLOOKUP(C99,線名!$A$4:$J$1571,6,)</f>
        <v>#N/A</v>
      </c>
      <c r="H99" s="399" t="e">
        <f>VLOOKUP(C99,線名!$A$4:$J$1571,7,)</f>
        <v>#N/A</v>
      </c>
      <c r="I99" s="402" t="e">
        <f>VLOOKUP(C99,線名!$A$4:$K$1571,11,)</f>
        <v>#N/A</v>
      </c>
      <c r="J99" s="118" t="s">
        <v>1392</v>
      </c>
      <c r="K99" s="158" t="s">
        <v>1393</v>
      </c>
      <c r="L99" s="116">
        <f>'月報(合)'!E99</f>
        <v>0</v>
      </c>
      <c r="M99" s="119">
        <v>1</v>
      </c>
      <c r="N99" s="122">
        <f t="shared" si="3"/>
        <v>-1</v>
      </c>
      <c r="O99" s="119">
        <f>'月報(合)'!Q99</f>
        <v>0</v>
      </c>
      <c r="P99" s="400">
        <f>'月報(合)'!R99</f>
        <v>0</v>
      </c>
      <c r="Q99" s="154">
        <f>'月報(合)'!S99</f>
        <v>0</v>
      </c>
      <c r="R99" s="153" t="s">
        <v>1394</v>
      </c>
      <c r="S99" s="401" t="s">
        <v>661</v>
      </c>
    </row>
    <row r="100" spans="1:19" ht="23.65" customHeight="1">
      <c r="A100" s="115">
        <f>'月報(合)'!C100</f>
        <v>0</v>
      </c>
      <c r="B100" s="116">
        <f>'月報(合)'!D100</f>
        <v>0</v>
      </c>
      <c r="C100" s="116">
        <f>'月報(合)'!B100</f>
        <v>0</v>
      </c>
      <c r="D100" s="117">
        <f>'月報(合)'!I100</f>
        <v>0</v>
      </c>
      <c r="E100" s="117">
        <f>'月報(合)'!J100</f>
        <v>0</v>
      </c>
      <c r="F100" s="115">
        <f>'月報(合)'!K100</f>
        <v>0</v>
      </c>
      <c r="G100" s="399" t="e">
        <f>VLOOKUP(C100,線名!$A$4:$J$1571,6,)</f>
        <v>#N/A</v>
      </c>
      <c r="H100" s="399" t="e">
        <f>VLOOKUP(C100,線名!$A$4:$J$1571,7,)</f>
        <v>#N/A</v>
      </c>
      <c r="I100" s="402" t="e">
        <f>VLOOKUP(C100,線名!$A$4:$K$1571,11,)</f>
        <v>#N/A</v>
      </c>
      <c r="J100" s="118" t="s">
        <v>1392</v>
      </c>
      <c r="K100" s="158" t="s">
        <v>1393</v>
      </c>
      <c r="L100" s="116">
        <f>'月報(合)'!E100</f>
        <v>0</v>
      </c>
      <c r="M100" s="119">
        <v>1</v>
      </c>
      <c r="N100" s="122">
        <f t="shared" si="3"/>
        <v>-1</v>
      </c>
      <c r="O100" s="119">
        <f>'月報(合)'!Q100</f>
        <v>0</v>
      </c>
      <c r="P100" s="400">
        <f>'月報(合)'!R100</f>
        <v>0</v>
      </c>
      <c r="Q100" s="154">
        <f>'月報(合)'!S100</f>
        <v>0</v>
      </c>
      <c r="R100" s="153" t="s">
        <v>1394</v>
      </c>
      <c r="S100" s="401" t="s">
        <v>661</v>
      </c>
    </row>
    <row r="101" spans="1:19" ht="13.5" customHeight="1">
      <c r="A101" s="269"/>
      <c r="B101" s="270"/>
      <c r="C101" s="270"/>
      <c r="D101" s="271"/>
      <c r="E101" s="271"/>
      <c r="F101" s="272"/>
      <c r="G101" s="273"/>
      <c r="H101" s="273"/>
      <c r="I101" s="274"/>
      <c r="J101" s="275"/>
      <c r="K101" s="276"/>
      <c r="L101" s="270"/>
      <c r="M101" s="277"/>
      <c r="N101" s="278"/>
      <c r="O101" s="277"/>
      <c r="P101" s="279"/>
      <c r="Q101" s="280"/>
      <c r="R101" s="281"/>
      <c r="S101" s="167"/>
    </row>
    <row r="102" spans="1:19" ht="19.5">
      <c r="M102" s="261">
        <f>SUM(M6:M89)</f>
        <v>84</v>
      </c>
      <c r="N102" s="261">
        <f>SUM(N6:N89)</f>
        <v>-84</v>
      </c>
      <c r="O102" s="261">
        <f>SUM(O6:O89)</f>
        <v>0</v>
      </c>
      <c r="P102" s="242" t="s">
        <v>935</v>
      </c>
    </row>
  </sheetData>
  <autoFilter ref="A4:R100" xr:uid="{00000000-0009-0000-0000-00000B000000}">
    <filterColumn colId="12" showButton="0"/>
    <filterColumn colId="13" showButton="0"/>
  </autoFilter>
  <customSheetViews>
    <customSheetView guid="{7E939021-AB21-11D8-AF36-000C7665EC84}" scale="76" showAutoFilter="1" showRuler="0">
      <pane ySplit="5" topLeftCell="A12" activePane="bottomLeft" state="frozen"/>
      <selection pane="bottomLeft" activeCell="J17" sqref="J17"/>
      <pageMargins left="0.15748031496062992" right="0.15748031496062992" top="0.39370078740157483" bottom="0.59055118110236227" header="0.11811023622047245" footer="0.31496062992125984"/>
      <printOptions horizontalCentered="1"/>
      <pageSetup paperSize="9" orientation="landscape" horizontalDpi="4294967292" verticalDpi="0" r:id="rId1"/>
      <headerFooter alignWithMargins="0">
        <oddFooter xml:space="preserve">&amp;L&amp;"Times New Roman,標準"                                   &amp;"新細明體,標準"經辦&amp;"Times New Roman,標準"                                           &amp;"新細明體,標準"股長&amp;"Times New Roman,標準"                                               &amp;"新細明體,標準"課長&amp;C
&amp;"Times New Roman,標準" </oddFooter>
      </headerFooter>
      <autoFilter ref="B1:S1" xr:uid="{00000000-0000-0000-0000-000000000000}"/>
    </customSheetView>
  </customSheetViews>
  <mergeCells count="14">
    <mergeCell ref="G4:G5"/>
    <mergeCell ref="B4:B5"/>
    <mergeCell ref="H4:H5"/>
    <mergeCell ref="I4:I5"/>
    <mergeCell ref="A4:A5"/>
    <mergeCell ref="D4:D5"/>
    <mergeCell ref="E4:E5"/>
    <mergeCell ref="F4:F5"/>
    <mergeCell ref="K4:K5"/>
    <mergeCell ref="M4:O4"/>
    <mergeCell ref="R4:R5"/>
    <mergeCell ref="S4:S5"/>
    <mergeCell ref="P4:P5"/>
    <mergeCell ref="Q4:Q5"/>
  </mergeCells>
  <phoneticPr fontId="6" type="noConversion"/>
  <printOptions horizontalCentered="1"/>
  <pageMargins left="0.15748031496062992" right="0.15748031496062992" top="0.39370078740157483" bottom="0.59055118110236227" header="0.11811023622047245" footer="0.31496062992125984"/>
  <pageSetup paperSize="9" scale="95" orientation="landscape" horizontalDpi="4294967292" r:id="rId2"/>
  <headerFooter alignWithMargins="0">
    <oddFooter>第 &amp;P 頁，共 &amp;N 頁</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1"/>
  <dimension ref="A1:N137"/>
  <sheetViews>
    <sheetView zoomScale="75" zoomScaleNormal="75" workbookViewId="0">
      <selection activeCell="K12" sqref="K12"/>
    </sheetView>
  </sheetViews>
  <sheetFormatPr defaultColWidth="8.875" defaultRowHeight="15.75"/>
  <cols>
    <col min="1" max="2" width="9.625" style="20" customWidth="1"/>
    <col min="3" max="3" width="8.25" style="20" customWidth="1"/>
    <col min="4" max="6" width="8.125" style="5" customWidth="1"/>
    <col min="7" max="7" width="11.375" style="5" customWidth="1"/>
    <col min="8" max="9" width="9.75" style="20" customWidth="1"/>
    <col min="10" max="13" width="8.125" style="5" customWidth="1"/>
    <col min="14" max="14" width="8.625" style="20" customWidth="1"/>
    <col min="15" max="16384" width="8.875" style="20"/>
  </cols>
  <sheetData>
    <row r="1" spans="1:9" ht="21">
      <c r="A1" s="205" t="s">
        <v>541</v>
      </c>
      <c r="B1" s="205"/>
    </row>
    <row r="9" spans="1:9" ht="32.25">
      <c r="D9" s="203" t="s">
        <v>1478</v>
      </c>
      <c r="E9" s="20"/>
    </row>
    <row r="12" spans="1:9" ht="30.75">
      <c r="A12" s="204" t="s">
        <v>302</v>
      </c>
      <c r="B12" s="204"/>
      <c r="G12" s="204" t="e">
        <f>#REF!</f>
        <v>#REF!</v>
      </c>
    </row>
    <row r="13" spans="1:9" ht="27" customHeight="1"/>
    <row r="14" spans="1:9" ht="32.25">
      <c r="E14" s="204" t="s">
        <v>904</v>
      </c>
      <c r="F14" s="20"/>
      <c r="G14" s="20"/>
      <c r="I14" s="204"/>
    </row>
    <row r="22" spans="1:2" ht="21">
      <c r="A22" s="205"/>
      <c r="B22" s="205"/>
    </row>
    <row r="24" spans="1:2" ht="21">
      <c r="A24" s="205" t="s">
        <v>141</v>
      </c>
      <c r="B24" s="205"/>
    </row>
    <row r="25" spans="1:2" ht="21">
      <c r="A25" s="205"/>
      <c r="B25" s="205"/>
    </row>
    <row r="29" spans="1:2" ht="21">
      <c r="A29" s="205" t="s">
        <v>738</v>
      </c>
      <c r="B29" s="205"/>
    </row>
    <row r="37" spans="1:9" ht="32.25">
      <c r="D37" s="203" t="s">
        <v>1478</v>
      </c>
      <c r="E37" s="20"/>
    </row>
    <row r="40" spans="1:9" ht="30.75">
      <c r="A40" s="204" t="s">
        <v>302</v>
      </c>
      <c r="B40" s="204"/>
      <c r="G40" s="204" t="e">
        <f>#REF!</f>
        <v>#REF!</v>
      </c>
    </row>
    <row r="41" spans="1:9" ht="27" customHeight="1"/>
    <row r="42" spans="1:9" ht="32.25">
      <c r="E42" s="204" t="s">
        <v>904</v>
      </c>
      <c r="F42" s="20"/>
      <c r="G42" s="20"/>
      <c r="I42" s="204"/>
    </row>
    <row r="51" spans="1:2" ht="21">
      <c r="A51" s="205"/>
      <c r="B51" s="205"/>
    </row>
    <row r="53" spans="1:2" ht="21">
      <c r="A53" s="205" t="s">
        <v>141</v>
      </c>
      <c r="B53" s="205"/>
    </row>
    <row r="54" spans="1:2" ht="21">
      <c r="A54" s="205"/>
      <c r="B54" s="205"/>
    </row>
    <row r="57" spans="1:2" ht="21">
      <c r="A57" s="205" t="s">
        <v>872</v>
      </c>
      <c r="B57" s="205"/>
    </row>
    <row r="65" spans="1:9" ht="32.25">
      <c r="B65" s="204"/>
      <c r="E65" s="204" t="s">
        <v>78</v>
      </c>
    </row>
    <row r="68" spans="1:9" ht="34.9" customHeight="1">
      <c r="A68" s="204" t="str">
        <f>A40</f>
        <v xml:space="preserve">                              </v>
      </c>
      <c r="B68" s="204"/>
      <c r="G68" s="10" t="e">
        <f>G40</f>
        <v>#REF!</v>
      </c>
      <c r="I68" s="10"/>
    </row>
    <row r="69" spans="1:9" ht="22.5" customHeight="1"/>
    <row r="70" spans="1:9" ht="32.25">
      <c r="A70" s="204"/>
      <c r="B70" s="204"/>
      <c r="E70" s="206" t="s">
        <v>989</v>
      </c>
    </row>
    <row r="80" spans="1:9" ht="21">
      <c r="A80" s="205" t="s">
        <v>141</v>
      </c>
      <c r="B80" s="205"/>
    </row>
    <row r="81" spans="1:9" ht="21">
      <c r="A81" s="205"/>
      <c r="B81" s="205"/>
    </row>
    <row r="82" spans="1:9" ht="21">
      <c r="A82" s="205" t="s">
        <v>1357</v>
      </c>
      <c r="B82" s="205"/>
    </row>
    <row r="85" spans="1:9" ht="21">
      <c r="A85" s="205" t="s">
        <v>990</v>
      </c>
      <c r="B85" s="205"/>
    </row>
    <row r="93" spans="1:9" ht="32.25">
      <c r="B93" s="204"/>
      <c r="E93" s="204" t="s">
        <v>78</v>
      </c>
    </row>
    <row r="96" spans="1:9" ht="34.9" customHeight="1">
      <c r="A96" s="204" t="str">
        <f>A68</f>
        <v xml:space="preserve">                              </v>
      </c>
      <c r="B96" s="204"/>
      <c r="G96" s="10" t="e">
        <f>G68</f>
        <v>#REF!</v>
      </c>
      <c r="I96" s="10"/>
    </row>
    <row r="97" spans="1:5" ht="25.5" customHeight="1"/>
    <row r="98" spans="1:5" ht="32.25">
      <c r="A98" s="204"/>
      <c r="B98" s="204"/>
      <c r="E98" s="206" t="s">
        <v>989</v>
      </c>
    </row>
    <row r="108" spans="1:5" ht="21">
      <c r="A108" s="205" t="s">
        <v>141</v>
      </c>
      <c r="B108" s="205"/>
    </row>
    <row r="109" spans="1:5" ht="21">
      <c r="A109" s="205"/>
      <c r="B109" s="205"/>
    </row>
    <row r="110" spans="1:5" ht="21">
      <c r="A110" s="205" t="s">
        <v>1357</v>
      </c>
      <c r="B110" s="205"/>
    </row>
    <row r="114" spans="1:14" ht="21">
      <c r="N114" s="205"/>
    </row>
    <row r="115" spans="1:14">
      <c r="M115" s="20"/>
    </row>
    <row r="122" spans="1:14" ht="30.75">
      <c r="A122" s="204"/>
      <c r="B122" s="204"/>
    </row>
    <row r="125" spans="1:14" ht="30.75">
      <c r="A125" s="204"/>
      <c r="B125" s="204"/>
    </row>
    <row r="127" spans="1:14" ht="30.75">
      <c r="A127" s="204"/>
      <c r="B127" s="204"/>
    </row>
    <row r="135" spans="1:2" ht="20.65" customHeight="1">
      <c r="A135" s="207"/>
      <c r="B135" s="207"/>
    </row>
    <row r="136" spans="1:2" ht="20.65" customHeight="1">
      <c r="A136" s="205"/>
      <c r="B136" s="205"/>
    </row>
    <row r="137" spans="1:2" ht="20.65" customHeight="1">
      <c r="A137" s="207"/>
      <c r="B137" s="207"/>
    </row>
  </sheetData>
  <customSheetViews>
    <customSheetView guid="{7E939021-AB21-11D8-AF36-000C7665EC84}" scale="75" showRuler="0">
      <selection activeCell="F17" sqref="F17"/>
      <pageMargins left="0.35433070866141736" right="0.35433070866141736" top="0.59055118110236227" bottom="0.59055118110236227" header="0.51181102362204722" footer="0.51181102362204722"/>
      <printOptions horizontalCentered="1" verticalCentered="1"/>
      <pageSetup paperSize="9" orientation="landscape" horizontalDpi="4294967292" verticalDpi="0" r:id="rId1"/>
      <headerFooter alignWithMargins="0"/>
    </customSheetView>
  </customSheetViews>
  <phoneticPr fontId="6" type="noConversion"/>
  <printOptions horizontalCentered="1" verticalCentered="1"/>
  <pageMargins left="0.35433070866141736" right="0.35433070866141736" top="0.59055118110236227" bottom="0.59055118110236227" header="0.51181102362204722" footer="0.51181102362204722"/>
  <pageSetup paperSize="9" orientation="landscape" horizontalDpi="4294967292" r:id="rId2"/>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工作表2"/>
  <dimension ref="A1:K72"/>
  <sheetViews>
    <sheetView zoomScaleNormal="100" workbookViewId="0">
      <selection activeCell="E17" sqref="E17"/>
    </sheetView>
  </sheetViews>
  <sheetFormatPr defaultColWidth="8.875" defaultRowHeight="15.75"/>
  <cols>
    <col min="1" max="1" width="4.375" style="5" customWidth="1"/>
    <col min="2" max="2" width="4.125" style="5" customWidth="1"/>
    <col min="3" max="4" width="8.125" style="5" customWidth="1"/>
    <col min="5" max="6" width="9.75" style="20" customWidth="1"/>
    <col min="7" max="10" width="8.125" style="5" customWidth="1"/>
    <col min="11" max="11" width="8.625" style="20" customWidth="1"/>
    <col min="12" max="16384" width="8.875" style="20"/>
  </cols>
  <sheetData>
    <row r="1" spans="1:5" ht="21">
      <c r="A1" s="205" t="s">
        <v>557</v>
      </c>
    </row>
    <row r="10" spans="1:5" ht="32.25">
      <c r="C10" s="20"/>
      <c r="D10" s="204" t="s">
        <v>476</v>
      </c>
    </row>
    <row r="11" spans="1:5" ht="24.75" customHeight="1"/>
    <row r="12" spans="1:5" ht="44.65" customHeight="1">
      <c r="B12" s="20"/>
      <c r="C12" s="417" t="s">
        <v>477</v>
      </c>
    </row>
    <row r="13" spans="1:5" ht="25.5" customHeight="1">
      <c r="D13" s="383"/>
      <c r="E13" s="204"/>
    </row>
    <row r="14" spans="1:5" ht="32.25">
      <c r="C14" s="20"/>
      <c r="D14" s="384" t="s">
        <v>478</v>
      </c>
    </row>
    <row r="17" spans="1:11" ht="14.25" customHeight="1"/>
    <row r="18" spans="1:11" ht="14.25" customHeight="1"/>
    <row r="19" spans="1:11" ht="14.25" customHeight="1"/>
    <row r="23" spans="1:11" s="459" customFormat="1" ht="21.75" customHeight="1">
      <c r="A23" s="457" t="s">
        <v>479</v>
      </c>
      <c r="B23" s="458"/>
      <c r="C23" s="458"/>
      <c r="D23" s="458"/>
      <c r="E23" s="458"/>
      <c r="H23" s="458"/>
      <c r="I23" s="458"/>
      <c r="J23" s="458"/>
      <c r="K23" s="458"/>
    </row>
    <row r="24" spans="1:11" s="459" customFormat="1" ht="19.5">
      <c r="B24" s="458"/>
      <c r="C24" s="458"/>
      <c r="D24" s="458"/>
      <c r="E24" s="458"/>
      <c r="H24" s="458"/>
      <c r="I24" s="458"/>
      <c r="J24" s="458"/>
      <c r="K24" s="458"/>
    </row>
    <row r="25" spans="1:11" s="459" customFormat="1" ht="20.25" customHeight="1">
      <c r="A25" s="457"/>
      <c r="B25" s="458"/>
      <c r="C25" s="458"/>
      <c r="D25" s="458"/>
      <c r="E25" s="458"/>
      <c r="H25" s="458"/>
      <c r="I25" s="458"/>
      <c r="J25" s="458"/>
      <c r="K25" s="458"/>
    </row>
    <row r="26" spans="1:11" s="459" customFormat="1" ht="20.25">
      <c r="A26" s="457" t="s">
        <v>480</v>
      </c>
      <c r="B26" s="458"/>
      <c r="C26" s="458"/>
      <c r="D26" s="458"/>
      <c r="E26" s="458"/>
      <c r="H26" s="458"/>
      <c r="I26" s="458"/>
      <c r="J26" s="458"/>
      <c r="K26" s="458"/>
    </row>
    <row r="27" spans="1:11" ht="18.75" customHeight="1"/>
    <row r="28" spans="1:11" ht="24.75" customHeight="1">
      <c r="A28" s="205" t="s">
        <v>481</v>
      </c>
    </row>
    <row r="37" spans="2:5" ht="32.25">
      <c r="C37" s="20"/>
      <c r="D37" s="204" t="s">
        <v>476</v>
      </c>
    </row>
    <row r="38" spans="2:5" ht="24.75" customHeight="1"/>
    <row r="39" spans="2:5" ht="44.65" customHeight="1">
      <c r="B39" s="20"/>
      <c r="C39" s="417" t="s">
        <v>482</v>
      </c>
    </row>
    <row r="40" spans="2:5" ht="25.5" customHeight="1">
      <c r="D40" s="383"/>
      <c r="E40" s="204"/>
    </row>
    <row r="41" spans="2:5" ht="32.25">
      <c r="C41" s="20"/>
      <c r="D41" s="384" t="s">
        <v>483</v>
      </c>
    </row>
    <row r="44" spans="2:5" ht="14.25" customHeight="1"/>
    <row r="45" spans="2:5" ht="14.25" customHeight="1"/>
    <row r="46" spans="2:5" ht="14.25" customHeight="1"/>
    <row r="50" spans="1:11" ht="21">
      <c r="A50" s="205" t="s">
        <v>484</v>
      </c>
      <c r="E50" s="5"/>
      <c r="G50" s="20"/>
      <c r="K50" s="5"/>
    </row>
    <row r="51" spans="1:11" ht="21">
      <c r="A51" s="205"/>
      <c r="E51" s="5"/>
      <c r="G51" s="20"/>
      <c r="K51" s="5"/>
    </row>
    <row r="52" spans="1:11" ht="21">
      <c r="A52" s="205"/>
      <c r="E52" s="5"/>
      <c r="G52" s="20"/>
      <c r="K52" s="5"/>
    </row>
    <row r="53" spans="1:11" ht="21">
      <c r="A53" s="205" t="s">
        <v>115</v>
      </c>
      <c r="E53" s="5"/>
      <c r="G53" s="20"/>
      <c r="K53" s="5"/>
    </row>
    <row r="54" spans="1:11" ht="18.75" customHeight="1"/>
    <row r="55" spans="1:11" ht="17.649999999999999" customHeight="1"/>
    <row r="59" spans="1:11" ht="17.649999999999999" customHeight="1"/>
    <row r="68" spans="2:5" ht="30.75">
      <c r="C68" s="204"/>
    </row>
    <row r="69" spans="2:5" ht="39" customHeight="1"/>
    <row r="70" spans="2:5" ht="44.65" customHeight="1">
      <c r="B70" s="355"/>
    </row>
    <row r="71" spans="2:5" ht="38.25" customHeight="1">
      <c r="E71" s="204"/>
    </row>
    <row r="72" spans="2:5" ht="39" customHeight="1">
      <c r="C72" s="204"/>
    </row>
  </sheetData>
  <phoneticPr fontId="6" type="noConversion"/>
  <printOptions horizontalCentered="1"/>
  <pageMargins left="0.15748031496062992" right="0.15748031496062992" top="0.59055118110236227" bottom="0.59055118110236227" header="0.51181102362204722" footer="0.51181102362204722"/>
  <pageSetup paperSize="9" orientation="landscape" r:id="rId1"/>
  <headerFooter alignWithMargins="0"/>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8FE59-30A5-4D79-9DC2-E7EE3D752720}">
  <sheetPr codeName="工作表4"/>
  <dimension ref="A1:CD296"/>
  <sheetViews>
    <sheetView workbookViewId="0">
      <selection activeCell="C8" sqref="C8"/>
    </sheetView>
  </sheetViews>
  <sheetFormatPr defaultRowHeight="21"/>
  <cols>
    <col min="1" max="1" width="25.125" style="2063" customWidth="1"/>
    <col min="2" max="2" width="28.75" style="1198" customWidth="1"/>
    <col min="3" max="3" width="27.875" style="1198" customWidth="1"/>
  </cols>
  <sheetData>
    <row r="1" spans="1:82" s="1319" customFormat="1" ht="28.9" customHeight="1">
      <c r="A1" s="1198"/>
      <c r="B1" s="1198"/>
      <c r="C1" s="1198"/>
      <c r="CD1" s="2059" t="s">
        <v>5383</v>
      </c>
    </row>
    <row r="2" spans="1:82">
      <c r="A2" s="2051" t="s">
        <v>4067</v>
      </c>
      <c r="B2" s="2051" t="s">
        <v>5272</v>
      </c>
      <c r="C2" s="2051" t="s">
        <v>4066</v>
      </c>
    </row>
    <row r="3" spans="1:82">
      <c r="A3" s="2060" t="s">
        <v>5389</v>
      </c>
      <c r="B3" s="2052" t="s">
        <v>5388</v>
      </c>
      <c r="C3" s="2054" t="s">
        <v>5387</v>
      </c>
    </row>
    <row r="4" spans="1:82">
      <c r="A4" s="2061"/>
      <c r="B4" s="2053"/>
      <c r="C4" s="2054"/>
    </row>
    <row r="5" spans="1:82">
      <c r="A5" s="2061"/>
      <c r="B5" s="2053"/>
      <c r="C5" s="2054"/>
    </row>
    <row r="6" spans="1:82">
      <c r="A6" s="2060"/>
      <c r="B6" s="2053"/>
      <c r="C6" s="2054"/>
    </row>
    <row r="7" spans="1:82">
      <c r="A7" s="2061"/>
      <c r="B7" s="2053"/>
      <c r="C7" s="2054"/>
    </row>
    <row r="8" spans="1:82">
      <c r="A8" s="2061"/>
      <c r="B8" s="2053"/>
      <c r="C8" s="2054"/>
    </row>
    <row r="9" spans="1:82">
      <c r="A9" s="2060"/>
      <c r="B9" s="2053"/>
      <c r="C9" s="2054"/>
    </row>
    <row r="10" spans="1:82">
      <c r="A10" s="2061"/>
      <c r="B10" s="2053"/>
      <c r="C10" s="2054"/>
    </row>
    <row r="11" spans="1:82">
      <c r="A11" s="2061"/>
      <c r="B11" s="2053"/>
      <c r="C11" s="2054"/>
    </row>
    <row r="12" spans="1:82">
      <c r="A12" s="2061"/>
      <c r="B12" s="2053"/>
      <c r="C12" s="2054"/>
    </row>
    <row r="13" spans="1:82">
      <c r="A13" s="2061"/>
      <c r="B13" s="2053"/>
      <c r="C13" s="2054"/>
    </row>
    <row r="14" spans="1:82">
      <c r="A14" s="2061"/>
      <c r="B14" s="2053"/>
      <c r="C14" s="2054"/>
    </row>
    <row r="15" spans="1:82">
      <c r="A15" s="2061"/>
      <c r="B15" s="2053"/>
      <c r="C15" s="2054"/>
    </row>
    <row r="16" spans="1:82">
      <c r="A16" s="2061"/>
      <c r="B16" s="2053"/>
      <c r="C16" s="2054"/>
    </row>
    <row r="17" spans="1:3">
      <c r="A17" s="2061"/>
      <c r="B17" s="2053"/>
      <c r="C17" s="2054"/>
    </row>
    <row r="18" spans="1:3">
      <c r="A18" s="2061"/>
      <c r="B18" s="2053"/>
      <c r="C18" s="2054"/>
    </row>
    <row r="19" spans="1:3">
      <c r="A19" s="2061"/>
      <c r="B19" s="2053"/>
      <c r="C19" s="2054"/>
    </row>
    <row r="20" spans="1:3">
      <c r="A20" s="2061"/>
      <c r="B20" s="2053"/>
      <c r="C20" s="2054"/>
    </row>
    <row r="21" spans="1:3">
      <c r="A21" s="2061"/>
      <c r="B21" s="2053"/>
      <c r="C21" s="2054"/>
    </row>
    <row r="22" spans="1:3">
      <c r="A22" s="2061"/>
      <c r="B22" s="2053"/>
      <c r="C22" s="2054"/>
    </row>
    <row r="23" spans="1:3">
      <c r="A23" s="2061"/>
      <c r="B23" s="2053"/>
      <c r="C23" s="2054"/>
    </row>
    <row r="24" spans="1:3">
      <c r="A24" s="2061"/>
      <c r="B24" s="2053"/>
      <c r="C24" s="2054"/>
    </row>
    <row r="25" spans="1:3">
      <c r="A25" s="2061"/>
      <c r="B25" s="2053"/>
      <c r="C25" s="2054"/>
    </row>
    <row r="26" spans="1:3">
      <c r="A26" s="2061"/>
      <c r="B26" s="2053"/>
      <c r="C26" s="2054"/>
    </row>
    <row r="27" spans="1:3">
      <c r="A27" s="2061"/>
      <c r="B27" s="2053"/>
      <c r="C27" s="2054"/>
    </row>
    <row r="28" spans="1:3">
      <c r="A28" s="2061"/>
      <c r="B28" s="2053"/>
      <c r="C28" s="2054"/>
    </row>
    <row r="29" spans="1:3">
      <c r="A29" s="2061"/>
      <c r="B29" s="2053"/>
      <c r="C29" s="2054"/>
    </row>
    <row r="30" spans="1:3">
      <c r="A30" s="2061"/>
      <c r="B30" s="2053"/>
      <c r="C30" s="2054"/>
    </row>
    <row r="31" spans="1:3">
      <c r="A31" s="2061"/>
      <c r="B31" s="2053"/>
      <c r="C31" s="2054"/>
    </row>
    <row r="32" spans="1:3">
      <c r="A32" s="2061"/>
      <c r="B32" s="2053"/>
      <c r="C32" s="2054"/>
    </row>
    <row r="33" spans="1:3">
      <c r="A33" s="2061"/>
      <c r="B33" s="2053"/>
      <c r="C33" s="2054"/>
    </row>
    <row r="34" spans="1:3">
      <c r="A34" s="2061"/>
      <c r="B34" s="2053"/>
      <c r="C34" s="2054"/>
    </row>
    <row r="35" spans="1:3">
      <c r="A35" s="2061"/>
      <c r="B35" s="2053"/>
      <c r="C35" s="2054"/>
    </row>
    <row r="36" spans="1:3">
      <c r="A36" s="2061"/>
      <c r="B36" s="2053"/>
      <c r="C36" s="2054"/>
    </row>
    <row r="37" spans="1:3">
      <c r="A37" s="2061"/>
      <c r="B37" s="2053"/>
      <c r="C37" s="2054"/>
    </row>
    <row r="38" spans="1:3">
      <c r="A38" s="2061"/>
      <c r="B38" s="2053"/>
      <c r="C38" s="2054"/>
    </row>
    <row r="39" spans="1:3">
      <c r="A39" s="2061"/>
      <c r="B39" s="2053"/>
      <c r="C39" s="2054"/>
    </row>
    <row r="40" spans="1:3">
      <c r="A40" s="2061"/>
      <c r="B40" s="2053"/>
      <c r="C40" s="2054"/>
    </row>
    <row r="41" spans="1:3">
      <c r="A41" s="2061"/>
      <c r="B41" s="2053"/>
      <c r="C41" s="2054"/>
    </row>
    <row r="42" spans="1:3">
      <c r="A42" s="2061"/>
      <c r="B42" s="2053"/>
      <c r="C42" s="2054"/>
    </row>
    <row r="43" spans="1:3">
      <c r="A43" s="2061"/>
      <c r="B43" s="2053"/>
      <c r="C43" s="2054"/>
    </row>
    <row r="44" spans="1:3">
      <c r="A44" s="2061"/>
      <c r="B44" s="2053"/>
      <c r="C44" s="2054"/>
    </row>
    <row r="45" spans="1:3">
      <c r="A45" s="2061"/>
      <c r="B45" s="2053"/>
      <c r="C45" s="2054"/>
    </row>
    <row r="46" spans="1:3">
      <c r="A46" s="2061"/>
      <c r="B46" s="2053"/>
      <c r="C46" s="2054"/>
    </row>
    <row r="47" spans="1:3">
      <c r="A47" s="2061"/>
      <c r="B47" s="2053"/>
      <c r="C47" s="2054"/>
    </row>
    <row r="48" spans="1:3">
      <c r="A48" s="2061"/>
      <c r="B48" s="2053"/>
      <c r="C48" s="2054"/>
    </row>
    <row r="49" spans="1:3">
      <c r="A49" s="2061"/>
      <c r="B49" s="2053"/>
      <c r="C49" s="2054"/>
    </row>
    <row r="50" spans="1:3">
      <c r="A50" s="2061"/>
      <c r="B50" s="2053"/>
      <c r="C50" s="2054"/>
    </row>
    <row r="51" spans="1:3">
      <c r="A51" s="2061"/>
      <c r="B51" s="2053"/>
      <c r="C51" s="2054"/>
    </row>
    <row r="52" spans="1:3">
      <c r="A52" s="2061"/>
      <c r="B52" s="2053"/>
      <c r="C52" s="2054"/>
    </row>
    <row r="53" spans="1:3">
      <c r="A53" s="2061"/>
      <c r="B53" s="2053"/>
      <c r="C53" s="2054"/>
    </row>
    <row r="54" spans="1:3">
      <c r="A54" s="2061"/>
      <c r="B54" s="2053"/>
      <c r="C54" s="2054"/>
    </row>
    <row r="55" spans="1:3">
      <c r="A55" s="2061"/>
      <c r="B55" s="2053"/>
      <c r="C55" s="2054"/>
    </row>
    <row r="56" spans="1:3">
      <c r="A56" s="2061"/>
      <c r="B56" s="2053"/>
      <c r="C56" s="2054"/>
    </row>
    <row r="57" spans="1:3">
      <c r="A57" s="2061"/>
      <c r="B57" s="2053"/>
      <c r="C57" s="2054"/>
    </row>
    <row r="58" spans="1:3">
      <c r="A58" s="2061"/>
      <c r="B58" s="2053"/>
      <c r="C58" s="2054"/>
    </row>
    <row r="59" spans="1:3">
      <c r="A59" s="2061"/>
      <c r="B59" s="2053"/>
      <c r="C59" s="2054"/>
    </row>
    <row r="60" spans="1:3">
      <c r="A60" s="2061"/>
      <c r="B60" s="2053"/>
      <c r="C60" s="2054"/>
    </row>
    <row r="61" spans="1:3">
      <c r="A61" s="2061"/>
      <c r="B61" s="2053"/>
      <c r="C61" s="2054"/>
    </row>
    <row r="62" spans="1:3">
      <c r="A62" s="2061"/>
      <c r="B62" s="2053"/>
      <c r="C62" s="2054"/>
    </row>
    <row r="63" spans="1:3">
      <c r="A63" s="2061"/>
      <c r="B63" s="2053"/>
      <c r="C63" s="2054"/>
    </row>
    <row r="64" spans="1:3">
      <c r="A64" s="2061"/>
      <c r="B64" s="2053"/>
      <c r="C64" s="2054"/>
    </row>
    <row r="65" spans="1:3">
      <c r="A65" s="2061"/>
      <c r="B65" s="2053"/>
      <c r="C65" s="2054"/>
    </row>
    <row r="66" spans="1:3">
      <c r="A66" s="2061"/>
      <c r="B66" s="2053"/>
      <c r="C66" s="2054"/>
    </row>
    <row r="67" spans="1:3">
      <c r="A67" s="2061"/>
      <c r="B67" s="2053"/>
      <c r="C67" s="2054"/>
    </row>
    <row r="68" spans="1:3">
      <c r="A68" s="2061"/>
      <c r="B68" s="2053"/>
      <c r="C68" s="2054"/>
    </row>
    <row r="69" spans="1:3">
      <c r="A69" s="2061"/>
      <c r="B69" s="2053"/>
      <c r="C69" s="2054"/>
    </row>
    <row r="70" spans="1:3">
      <c r="A70" s="2061"/>
      <c r="B70" s="2053"/>
      <c r="C70" s="2054"/>
    </row>
    <row r="71" spans="1:3">
      <c r="A71" s="2061"/>
      <c r="B71" s="2053"/>
      <c r="C71" s="2054"/>
    </row>
    <row r="72" spans="1:3">
      <c r="A72" s="2061"/>
      <c r="B72" s="2053"/>
      <c r="C72" s="2054"/>
    </row>
    <row r="73" spans="1:3">
      <c r="A73" s="2061"/>
      <c r="B73" s="2053"/>
      <c r="C73" s="2054"/>
    </row>
    <row r="74" spans="1:3">
      <c r="A74" s="2061"/>
      <c r="B74" s="2053"/>
      <c r="C74" s="2054"/>
    </row>
    <row r="75" spans="1:3">
      <c r="A75" s="2061"/>
      <c r="B75" s="2053"/>
      <c r="C75" s="2054"/>
    </row>
    <row r="76" spans="1:3">
      <c r="A76" s="2061"/>
      <c r="B76" s="2053"/>
      <c r="C76" s="2054"/>
    </row>
    <row r="77" spans="1:3">
      <c r="A77" s="2061"/>
      <c r="B77" s="2053"/>
      <c r="C77" s="2054"/>
    </row>
    <row r="78" spans="1:3">
      <c r="A78" s="2061"/>
      <c r="B78" s="2053"/>
      <c r="C78" s="2054"/>
    </row>
    <row r="79" spans="1:3">
      <c r="A79" s="2061"/>
      <c r="B79" s="2053"/>
      <c r="C79" s="2054"/>
    </row>
    <row r="80" spans="1:3">
      <c r="A80" s="2061"/>
      <c r="B80" s="2053"/>
      <c r="C80" s="2054"/>
    </row>
    <row r="81" spans="1:3">
      <c r="A81" s="2061"/>
      <c r="B81" s="2053"/>
      <c r="C81" s="2054"/>
    </row>
    <row r="82" spans="1:3">
      <c r="A82" s="2061"/>
      <c r="B82" s="2053"/>
      <c r="C82" s="2054"/>
    </row>
    <row r="83" spans="1:3">
      <c r="A83" s="2061"/>
      <c r="B83" s="2053"/>
      <c r="C83" s="2054"/>
    </row>
    <row r="84" spans="1:3">
      <c r="A84" s="2061"/>
      <c r="B84" s="2053"/>
      <c r="C84" s="2054"/>
    </row>
    <row r="85" spans="1:3">
      <c r="A85" s="2061"/>
      <c r="B85" s="2053"/>
      <c r="C85" s="2054"/>
    </row>
    <row r="86" spans="1:3">
      <c r="A86" s="2061"/>
      <c r="B86" s="2053"/>
      <c r="C86" s="2054"/>
    </row>
    <row r="87" spans="1:3">
      <c r="A87" s="2061"/>
      <c r="B87" s="2053"/>
      <c r="C87" s="2054"/>
    </row>
    <row r="88" spans="1:3">
      <c r="A88" s="2061"/>
      <c r="B88" s="2053"/>
      <c r="C88" s="2054"/>
    </row>
    <row r="89" spans="1:3">
      <c r="A89" s="2061"/>
      <c r="B89" s="2053"/>
      <c r="C89" s="2054"/>
    </row>
    <row r="90" spans="1:3">
      <c r="A90" s="2061"/>
      <c r="B90" s="2053"/>
      <c r="C90" s="2054"/>
    </row>
    <row r="91" spans="1:3">
      <c r="A91" s="2061"/>
      <c r="B91" s="2053"/>
      <c r="C91" s="2054"/>
    </row>
    <row r="92" spans="1:3">
      <c r="A92" s="2061"/>
      <c r="B92" s="2053"/>
      <c r="C92" s="2054"/>
    </row>
    <row r="93" spans="1:3">
      <c r="A93" s="2061"/>
      <c r="B93" s="2053"/>
      <c r="C93" s="2054"/>
    </row>
    <row r="94" spans="1:3">
      <c r="A94" s="2061"/>
      <c r="B94" s="2053"/>
      <c r="C94" s="2054"/>
    </row>
    <row r="95" spans="1:3">
      <c r="A95" s="2061"/>
      <c r="B95" s="2053"/>
      <c r="C95" s="2054"/>
    </row>
    <row r="96" spans="1:3">
      <c r="A96" s="2061"/>
      <c r="B96" s="2053"/>
      <c r="C96" s="2054"/>
    </row>
    <row r="97" spans="1:3">
      <c r="A97" s="2061"/>
      <c r="B97" s="2053"/>
      <c r="C97" s="2054"/>
    </row>
    <row r="98" spans="1:3">
      <c r="A98" s="2061"/>
      <c r="B98" s="2053"/>
      <c r="C98" s="2054"/>
    </row>
    <row r="99" spans="1:3">
      <c r="A99" s="2061"/>
      <c r="B99" s="2053"/>
      <c r="C99" s="2054"/>
    </row>
    <row r="100" spans="1:3">
      <c r="A100" s="2061"/>
      <c r="B100" s="2053"/>
      <c r="C100" s="2054"/>
    </row>
    <row r="101" spans="1:3">
      <c r="A101" s="2061"/>
      <c r="B101" s="2053"/>
      <c r="C101" s="2054"/>
    </row>
    <row r="102" spans="1:3">
      <c r="A102" s="2061"/>
      <c r="B102" s="2053"/>
      <c r="C102" s="2054"/>
    </row>
    <row r="103" spans="1:3">
      <c r="A103" s="2061"/>
      <c r="B103" s="2053"/>
      <c r="C103" s="2054"/>
    </row>
    <row r="104" spans="1:3">
      <c r="A104" s="2061"/>
      <c r="B104" s="2053"/>
      <c r="C104" s="2054"/>
    </row>
    <row r="105" spans="1:3">
      <c r="A105" s="2061"/>
      <c r="B105" s="2053"/>
      <c r="C105" s="2054"/>
    </row>
    <row r="106" spans="1:3">
      <c r="A106" s="2061"/>
      <c r="B106" s="2053"/>
      <c r="C106" s="2054"/>
    </row>
    <row r="107" spans="1:3">
      <c r="A107" s="2061"/>
      <c r="B107" s="2053"/>
      <c r="C107" s="2054"/>
    </row>
    <row r="108" spans="1:3">
      <c r="A108" s="2061"/>
      <c r="B108" s="2053"/>
      <c r="C108" s="2054"/>
    </row>
    <row r="109" spans="1:3">
      <c r="A109" s="2061"/>
      <c r="B109" s="2053"/>
      <c r="C109" s="2054"/>
    </row>
    <row r="110" spans="1:3">
      <c r="A110" s="2061"/>
      <c r="B110" s="2053"/>
      <c r="C110" s="2054"/>
    </row>
    <row r="111" spans="1:3">
      <c r="A111" s="2061"/>
      <c r="B111" s="2053"/>
      <c r="C111" s="2054"/>
    </row>
    <row r="112" spans="1:3">
      <c r="A112" s="2061"/>
      <c r="B112" s="2053"/>
      <c r="C112" s="2054"/>
    </row>
    <row r="113" spans="1:3">
      <c r="A113" s="2061"/>
      <c r="B113" s="2053"/>
      <c r="C113" s="2054"/>
    </row>
    <row r="114" spans="1:3">
      <c r="A114" s="2061"/>
      <c r="B114" s="2053"/>
      <c r="C114" s="2054"/>
    </row>
    <row r="115" spans="1:3">
      <c r="A115" s="2061"/>
      <c r="B115" s="2053"/>
      <c r="C115" s="2054"/>
    </row>
    <row r="116" spans="1:3">
      <c r="A116" s="2061"/>
      <c r="B116" s="2053"/>
      <c r="C116" s="2054"/>
    </row>
    <row r="117" spans="1:3">
      <c r="A117" s="2061"/>
      <c r="B117" s="2053"/>
      <c r="C117" s="2054"/>
    </row>
    <row r="118" spans="1:3">
      <c r="A118" s="2061"/>
      <c r="B118" s="2053"/>
      <c r="C118" s="2054"/>
    </row>
    <row r="119" spans="1:3">
      <c r="A119" s="2061"/>
      <c r="B119" s="2053"/>
      <c r="C119" s="2054"/>
    </row>
    <row r="120" spans="1:3">
      <c r="A120" s="2061"/>
      <c r="B120" s="2053"/>
      <c r="C120" s="2054"/>
    </row>
    <row r="121" spans="1:3">
      <c r="A121" s="2061"/>
      <c r="B121" s="2053"/>
      <c r="C121" s="2054"/>
    </row>
    <row r="122" spans="1:3">
      <c r="A122" s="2061"/>
      <c r="B122" s="2053"/>
      <c r="C122" s="2054"/>
    </row>
    <row r="123" spans="1:3">
      <c r="A123" s="2061"/>
      <c r="B123" s="2053"/>
      <c r="C123" s="2054"/>
    </row>
    <row r="124" spans="1:3">
      <c r="A124" s="2061"/>
      <c r="B124" s="2053"/>
      <c r="C124" s="2054"/>
    </row>
    <row r="125" spans="1:3">
      <c r="A125" s="2061"/>
      <c r="B125" s="2053"/>
      <c r="C125" s="2054"/>
    </row>
    <row r="126" spans="1:3">
      <c r="A126" s="2061"/>
      <c r="B126" s="2053"/>
      <c r="C126" s="2054"/>
    </row>
    <row r="127" spans="1:3">
      <c r="A127" s="2061"/>
      <c r="B127" s="2053"/>
      <c r="C127" s="2054"/>
    </row>
    <row r="128" spans="1:3">
      <c r="A128" s="2061"/>
      <c r="B128" s="2053"/>
      <c r="C128" s="2054"/>
    </row>
    <row r="129" spans="1:3">
      <c r="A129" s="2061"/>
      <c r="B129" s="2053"/>
      <c r="C129" s="2054"/>
    </row>
    <row r="130" spans="1:3">
      <c r="A130" s="2061"/>
      <c r="B130" s="2053"/>
      <c r="C130" s="2054"/>
    </row>
    <row r="131" spans="1:3">
      <c r="A131" s="2061"/>
      <c r="B131" s="2053"/>
      <c r="C131" s="2054"/>
    </row>
    <row r="132" spans="1:3">
      <c r="A132" s="2061"/>
      <c r="B132" s="2053"/>
      <c r="C132" s="2054"/>
    </row>
    <row r="133" spans="1:3">
      <c r="A133" s="2061"/>
      <c r="B133" s="2053"/>
      <c r="C133" s="2054"/>
    </row>
    <row r="134" spans="1:3">
      <c r="A134" s="2061"/>
      <c r="B134" s="2053"/>
      <c r="C134" s="2054"/>
    </row>
    <row r="135" spans="1:3">
      <c r="A135" s="2061"/>
      <c r="B135" s="2053"/>
      <c r="C135" s="2054"/>
    </row>
    <row r="136" spans="1:3">
      <c r="A136" s="2061"/>
      <c r="B136" s="2053"/>
      <c r="C136" s="2054"/>
    </row>
    <row r="137" spans="1:3">
      <c r="A137" s="2061"/>
      <c r="B137" s="2053"/>
      <c r="C137" s="2054"/>
    </row>
    <row r="138" spans="1:3">
      <c r="A138" s="2061"/>
      <c r="B138" s="2053"/>
      <c r="C138" s="2054"/>
    </row>
    <row r="139" spans="1:3">
      <c r="A139" s="2061"/>
      <c r="B139" s="2053"/>
      <c r="C139" s="2054"/>
    </row>
    <row r="140" spans="1:3">
      <c r="A140" s="2061"/>
      <c r="B140" s="2053"/>
      <c r="C140" s="2054"/>
    </row>
    <row r="141" spans="1:3">
      <c r="A141" s="2061"/>
      <c r="B141" s="2053"/>
      <c r="C141" s="2054"/>
    </row>
    <row r="142" spans="1:3">
      <c r="A142" s="2061"/>
      <c r="B142" s="2053"/>
      <c r="C142" s="2054"/>
    </row>
    <row r="143" spans="1:3">
      <c r="A143" s="2061"/>
      <c r="B143" s="2053"/>
      <c r="C143" s="2054"/>
    </row>
    <row r="144" spans="1:3">
      <c r="A144" s="2061"/>
      <c r="B144" s="2053"/>
      <c r="C144" s="2054"/>
    </row>
    <row r="145" spans="1:3">
      <c r="A145" s="2061"/>
      <c r="B145" s="2053"/>
      <c r="C145" s="2054"/>
    </row>
    <row r="146" spans="1:3">
      <c r="A146" s="2061"/>
      <c r="B146" s="2053"/>
      <c r="C146" s="2054"/>
    </row>
    <row r="147" spans="1:3">
      <c r="A147" s="2061"/>
      <c r="B147" s="2053"/>
      <c r="C147" s="2054"/>
    </row>
    <row r="148" spans="1:3">
      <c r="A148" s="2061"/>
      <c r="B148" s="2053"/>
      <c r="C148" s="2054"/>
    </row>
    <row r="149" spans="1:3">
      <c r="A149" s="2061"/>
      <c r="B149" s="2053"/>
      <c r="C149" s="2054"/>
    </row>
    <row r="150" spans="1:3">
      <c r="A150" s="2061"/>
      <c r="B150" s="2053"/>
      <c r="C150" s="2054"/>
    </row>
    <row r="151" spans="1:3">
      <c r="A151" s="2061"/>
      <c r="B151" s="2053"/>
      <c r="C151" s="2054"/>
    </row>
    <row r="152" spans="1:3">
      <c r="A152" s="2061"/>
      <c r="B152" s="2053"/>
      <c r="C152" s="2054"/>
    </row>
    <row r="153" spans="1:3">
      <c r="A153" s="2061"/>
      <c r="B153" s="2053"/>
      <c r="C153" s="2054"/>
    </row>
    <row r="154" spans="1:3">
      <c r="A154" s="2061"/>
      <c r="B154" s="2053"/>
      <c r="C154" s="2054"/>
    </row>
    <row r="155" spans="1:3">
      <c r="A155" s="2061"/>
      <c r="B155" s="2053"/>
      <c r="C155" s="2054"/>
    </row>
    <row r="156" spans="1:3">
      <c r="A156" s="2061"/>
      <c r="B156" s="2053"/>
      <c r="C156" s="2054"/>
    </row>
    <row r="157" spans="1:3">
      <c r="A157" s="2061"/>
      <c r="B157" s="2053"/>
      <c r="C157" s="2054"/>
    </row>
    <row r="158" spans="1:3">
      <c r="A158" s="2061"/>
      <c r="B158" s="2053"/>
      <c r="C158" s="2054"/>
    </row>
    <row r="159" spans="1:3">
      <c r="A159" s="2061"/>
      <c r="B159" s="2053"/>
      <c r="C159" s="2054"/>
    </row>
    <row r="160" spans="1:3">
      <c r="A160" s="2061"/>
      <c r="B160" s="2053"/>
      <c r="C160" s="2054"/>
    </row>
    <row r="161" spans="1:3">
      <c r="A161" s="2061"/>
      <c r="B161" s="2053"/>
      <c r="C161" s="2054"/>
    </row>
    <row r="162" spans="1:3">
      <c r="A162" s="2061"/>
      <c r="B162" s="2053"/>
      <c r="C162" s="2054"/>
    </row>
    <row r="163" spans="1:3">
      <c r="A163" s="2061"/>
      <c r="B163" s="2053"/>
      <c r="C163" s="2054"/>
    </row>
    <row r="164" spans="1:3">
      <c r="A164" s="2061"/>
      <c r="B164" s="2053"/>
      <c r="C164" s="2054"/>
    </row>
    <row r="165" spans="1:3">
      <c r="A165" s="2061"/>
      <c r="B165" s="2053"/>
      <c r="C165" s="2054"/>
    </row>
    <row r="166" spans="1:3">
      <c r="A166" s="2061"/>
      <c r="B166" s="2053"/>
      <c r="C166" s="2054"/>
    </row>
    <row r="167" spans="1:3">
      <c r="A167" s="2061"/>
      <c r="B167" s="2053"/>
      <c r="C167" s="2054"/>
    </row>
    <row r="168" spans="1:3">
      <c r="A168" s="2061"/>
      <c r="B168" s="2053"/>
      <c r="C168" s="2054"/>
    </row>
    <row r="169" spans="1:3">
      <c r="A169" s="2061"/>
      <c r="B169" s="2053"/>
      <c r="C169" s="2054"/>
    </row>
    <row r="170" spans="1:3">
      <c r="A170" s="2061"/>
      <c r="B170" s="2053"/>
      <c r="C170" s="2054"/>
    </row>
    <row r="171" spans="1:3">
      <c r="A171" s="2061"/>
      <c r="B171" s="2053"/>
      <c r="C171" s="2054"/>
    </row>
    <row r="172" spans="1:3">
      <c r="A172" s="2061"/>
      <c r="B172" s="2053"/>
      <c r="C172" s="2054"/>
    </row>
    <row r="173" spans="1:3">
      <c r="A173" s="2061"/>
      <c r="B173" s="2053"/>
      <c r="C173" s="2054"/>
    </row>
    <row r="174" spans="1:3">
      <c r="A174" s="2061"/>
      <c r="B174" s="2053"/>
      <c r="C174" s="2054"/>
    </row>
    <row r="175" spans="1:3">
      <c r="A175" s="2061"/>
      <c r="B175" s="2053"/>
      <c r="C175" s="2054"/>
    </row>
    <row r="176" spans="1:3">
      <c r="A176" s="2061"/>
      <c r="B176" s="2053"/>
      <c r="C176" s="2054"/>
    </row>
    <row r="177" spans="1:3">
      <c r="A177" s="2061"/>
      <c r="B177" s="2053"/>
      <c r="C177" s="2054"/>
    </row>
    <row r="178" spans="1:3">
      <c r="A178" s="2061"/>
      <c r="B178" s="2053"/>
      <c r="C178" s="2054"/>
    </row>
    <row r="179" spans="1:3">
      <c r="A179" s="2061"/>
      <c r="B179" s="2053"/>
      <c r="C179" s="2054"/>
    </row>
    <row r="180" spans="1:3">
      <c r="A180" s="2061"/>
      <c r="B180" s="2053"/>
      <c r="C180" s="2054"/>
    </row>
    <row r="181" spans="1:3">
      <c r="A181" s="2061"/>
      <c r="B181" s="2053"/>
      <c r="C181" s="2054"/>
    </row>
    <row r="182" spans="1:3">
      <c r="A182" s="2061"/>
      <c r="B182" s="2053"/>
      <c r="C182" s="2054"/>
    </row>
    <row r="183" spans="1:3">
      <c r="A183" s="2061"/>
      <c r="B183" s="2053"/>
      <c r="C183" s="2054"/>
    </row>
    <row r="184" spans="1:3">
      <c r="A184" s="2061"/>
      <c r="B184" s="2053"/>
      <c r="C184" s="2054"/>
    </row>
    <row r="185" spans="1:3">
      <c r="A185" s="2061"/>
      <c r="B185" s="2053"/>
      <c r="C185" s="2054"/>
    </row>
    <row r="186" spans="1:3">
      <c r="A186" s="2061"/>
      <c r="B186" s="2053"/>
      <c r="C186" s="2054"/>
    </row>
    <row r="187" spans="1:3">
      <c r="A187" s="2061"/>
      <c r="B187" s="2053"/>
      <c r="C187" s="2054"/>
    </row>
    <row r="188" spans="1:3">
      <c r="A188" s="2061"/>
      <c r="B188" s="2056"/>
      <c r="C188" s="2055"/>
    </row>
    <row r="189" spans="1:3">
      <c r="A189" s="2061"/>
      <c r="B189" s="2056"/>
      <c r="C189" s="2055"/>
    </row>
    <row r="190" spans="1:3">
      <c r="A190" s="2061"/>
      <c r="B190" s="2056"/>
      <c r="C190" s="2055"/>
    </row>
    <row r="191" spans="1:3">
      <c r="A191" s="2061"/>
      <c r="B191" s="2056"/>
      <c r="C191" s="2055"/>
    </row>
    <row r="192" spans="1:3">
      <c r="A192" s="2061"/>
      <c r="B192" s="2056"/>
      <c r="C192" s="2055"/>
    </row>
    <row r="193" spans="1:3">
      <c r="A193" s="2061"/>
      <c r="B193" s="2056"/>
      <c r="C193" s="2055"/>
    </row>
    <row r="194" spans="1:3">
      <c r="A194" s="2061"/>
      <c r="B194" s="2056"/>
      <c r="C194" s="2055"/>
    </row>
    <row r="195" spans="1:3">
      <c r="A195" s="2061"/>
      <c r="B195" s="2056"/>
      <c r="C195" s="2055"/>
    </row>
    <row r="196" spans="1:3">
      <c r="A196" s="2061"/>
      <c r="B196" s="2056"/>
      <c r="C196" s="2055"/>
    </row>
    <row r="197" spans="1:3">
      <c r="A197" s="2061"/>
      <c r="B197" s="2056"/>
      <c r="C197" s="2055"/>
    </row>
    <row r="198" spans="1:3">
      <c r="A198" s="2061"/>
      <c r="B198" s="2056"/>
      <c r="C198" s="2055"/>
    </row>
    <row r="199" spans="1:3">
      <c r="A199" s="2061"/>
      <c r="B199" s="2056"/>
      <c r="C199" s="2055"/>
    </row>
    <row r="200" spans="1:3">
      <c r="A200" s="2061"/>
      <c r="B200" s="2056"/>
      <c r="C200" s="2055"/>
    </row>
    <row r="201" spans="1:3">
      <c r="A201" s="2061"/>
      <c r="B201" s="2056"/>
      <c r="C201" s="2055"/>
    </row>
    <row r="202" spans="1:3">
      <c r="A202" s="2061"/>
      <c r="B202" s="2056"/>
      <c r="C202" s="2055"/>
    </row>
    <row r="203" spans="1:3">
      <c r="A203" s="2061"/>
      <c r="B203" s="2056"/>
      <c r="C203" s="2055"/>
    </row>
    <row r="204" spans="1:3">
      <c r="A204" s="2061"/>
      <c r="B204" s="2056"/>
      <c r="C204" s="2055"/>
    </row>
    <row r="205" spans="1:3">
      <c r="A205" s="2061"/>
      <c r="B205" s="2056"/>
      <c r="C205" s="2055"/>
    </row>
    <row r="206" spans="1:3">
      <c r="A206" s="2061"/>
      <c r="B206" s="2056"/>
      <c r="C206" s="2055"/>
    </row>
    <row r="207" spans="1:3">
      <c r="A207" s="2061"/>
      <c r="B207" s="2056"/>
      <c r="C207" s="2055"/>
    </row>
    <row r="208" spans="1:3">
      <c r="A208" s="2061"/>
      <c r="B208" s="2056"/>
      <c r="C208" s="2055"/>
    </row>
    <row r="209" spans="1:3">
      <c r="A209" s="2061"/>
      <c r="B209" s="2056"/>
      <c r="C209" s="2055"/>
    </row>
    <row r="210" spans="1:3">
      <c r="A210" s="2061"/>
      <c r="B210" s="2056"/>
      <c r="C210" s="2055"/>
    </row>
    <row r="211" spans="1:3">
      <c r="A211" s="2061"/>
      <c r="B211" s="2056"/>
      <c r="C211" s="2055"/>
    </row>
    <row r="212" spans="1:3">
      <c r="A212" s="2061"/>
      <c r="B212" s="2056"/>
      <c r="C212" s="2055"/>
    </row>
    <row r="213" spans="1:3">
      <c r="A213" s="2061"/>
      <c r="B213" s="2056"/>
      <c r="C213" s="2055"/>
    </row>
    <row r="214" spans="1:3">
      <c r="A214" s="2061"/>
      <c r="B214" s="2056"/>
      <c r="C214" s="2055"/>
    </row>
    <row r="215" spans="1:3">
      <c r="A215" s="2061"/>
      <c r="B215" s="2056"/>
      <c r="C215" s="2055"/>
    </row>
    <row r="216" spans="1:3">
      <c r="A216" s="2061"/>
      <c r="B216" s="2056"/>
      <c r="C216" s="2055"/>
    </row>
    <row r="217" spans="1:3">
      <c r="A217" s="2061"/>
      <c r="B217" s="2056"/>
      <c r="C217" s="2055"/>
    </row>
    <row r="218" spans="1:3">
      <c r="A218" s="2061"/>
      <c r="B218" s="2056"/>
      <c r="C218" s="2055"/>
    </row>
    <row r="219" spans="1:3">
      <c r="A219" s="2061"/>
      <c r="B219" s="2056"/>
      <c r="C219" s="2055"/>
    </row>
    <row r="220" spans="1:3">
      <c r="A220" s="2061"/>
      <c r="B220" s="2056"/>
      <c r="C220" s="2055"/>
    </row>
    <row r="221" spans="1:3">
      <c r="A221" s="2061"/>
      <c r="B221" s="2056"/>
      <c r="C221" s="2055"/>
    </row>
    <row r="222" spans="1:3">
      <c r="A222" s="2061"/>
      <c r="B222" s="2056"/>
      <c r="C222" s="2055"/>
    </row>
    <row r="223" spans="1:3">
      <c r="A223" s="2061"/>
      <c r="B223" s="2056"/>
      <c r="C223" s="2055"/>
    </row>
    <row r="224" spans="1:3">
      <c r="A224" s="2061"/>
      <c r="B224" s="2056"/>
      <c r="C224" s="2055"/>
    </row>
    <row r="225" spans="1:3">
      <c r="A225" s="2061"/>
      <c r="B225" s="2056"/>
      <c r="C225" s="2055"/>
    </row>
    <row r="226" spans="1:3">
      <c r="A226" s="2061"/>
      <c r="B226" s="2056"/>
      <c r="C226" s="2055"/>
    </row>
    <row r="227" spans="1:3">
      <c r="A227" s="2061"/>
      <c r="B227" s="2056"/>
      <c r="C227" s="2055"/>
    </row>
    <row r="228" spans="1:3">
      <c r="A228" s="2061"/>
      <c r="B228" s="2056"/>
      <c r="C228" s="2055"/>
    </row>
    <row r="229" spans="1:3">
      <c r="A229" s="2061"/>
      <c r="B229" s="2056"/>
      <c r="C229" s="2055"/>
    </row>
    <row r="230" spans="1:3">
      <c r="A230" s="2061"/>
      <c r="B230" s="2056"/>
      <c r="C230" s="2055"/>
    </row>
    <row r="231" spans="1:3">
      <c r="A231" s="2061"/>
      <c r="B231" s="2056"/>
      <c r="C231" s="2055"/>
    </row>
    <row r="232" spans="1:3">
      <c r="A232" s="2061"/>
      <c r="B232" s="2056"/>
      <c r="C232" s="2055"/>
    </row>
    <row r="233" spans="1:3">
      <c r="A233" s="2061"/>
      <c r="B233" s="2056"/>
      <c r="C233" s="2055"/>
    </row>
    <row r="234" spans="1:3">
      <c r="A234" s="2061"/>
      <c r="B234" s="2056"/>
      <c r="C234" s="2055"/>
    </row>
    <row r="235" spans="1:3">
      <c r="A235" s="2061"/>
      <c r="B235" s="2056"/>
      <c r="C235" s="2055"/>
    </row>
    <row r="236" spans="1:3">
      <c r="A236" s="2061"/>
      <c r="B236" s="2056"/>
      <c r="C236" s="2055"/>
    </row>
    <row r="237" spans="1:3">
      <c r="A237" s="2061"/>
      <c r="B237" s="2056"/>
      <c r="C237" s="2055"/>
    </row>
    <row r="238" spans="1:3">
      <c r="A238" s="2061"/>
      <c r="B238" s="2056"/>
      <c r="C238" s="2055"/>
    </row>
    <row r="239" spans="1:3">
      <c r="A239" s="2061"/>
      <c r="B239" s="2056"/>
      <c r="C239" s="2055"/>
    </row>
    <row r="240" spans="1:3">
      <c r="A240" s="2061"/>
      <c r="B240" s="2056"/>
      <c r="C240" s="2055"/>
    </row>
    <row r="241" spans="1:3">
      <c r="A241" s="2061"/>
      <c r="B241" s="2056"/>
      <c r="C241" s="2055"/>
    </row>
    <row r="242" spans="1:3">
      <c r="A242" s="2061"/>
      <c r="B242" s="2056"/>
      <c r="C242" s="2055"/>
    </row>
    <row r="243" spans="1:3">
      <c r="A243" s="2061"/>
      <c r="B243" s="2056"/>
      <c r="C243" s="2055"/>
    </row>
    <row r="244" spans="1:3">
      <c r="A244" s="2061"/>
      <c r="B244" s="2056"/>
      <c r="C244" s="2055"/>
    </row>
    <row r="245" spans="1:3">
      <c r="A245" s="2061"/>
      <c r="B245" s="2056"/>
      <c r="C245" s="2055"/>
    </row>
    <row r="246" spans="1:3">
      <c r="A246" s="2061"/>
      <c r="B246" s="2056"/>
      <c r="C246" s="2055"/>
    </row>
    <row r="247" spans="1:3">
      <c r="A247" s="2061"/>
      <c r="B247" s="2056"/>
      <c r="C247" s="2055"/>
    </row>
    <row r="248" spans="1:3">
      <c r="A248" s="2061"/>
      <c r="B248" s="2056"/>
      <c r="C248" s="2055"/>
    </row>
    <row r="249" spans="1:3">
      <c r="A249" s="2061"/>
      <c r="B249" s="2056"/>
      <c r="C249" s="2055"/>
    </row>
    <row r="250" spans="1:3">
      <c r="A250" s="2061"/>
      <c r="B250" s="2056"/>
      <c r="C250" s="2055"/>
    </row>
    <row r="251" spans="1:3">
      <c r="A251" s="2061"/>
      <c r="B251" s="2056"/>
      <c r="C251" s="2055"/>
    </row>
    <row r="252" spans="1:3">
      <c r="A252" s="2061"/>
      <c r="B252" s="2056"/>
      <c r="C252" s="2055"/>
    </row>
    <row r="253" spans="1:3">
      <c r="A253" s="2061"/>
      <c r="B253" s="2056"/>
      <c r="C253" s="2055"/>
    </row>
    <row r="254" spans="1:3">
      <c r="A254" s="2061"/>
      <c r="B254" s="2056"/>
      <c r="C254" s="2055"/>
    </row>
    <row r="255" spans="1:3">
      <c r="A255" s="2061"/>
      <c r="B255" s="2056"/>
      <c r="C255" s="2055"/>
    </row>
    <row r="256" spans="1:3">
      <c r="A256" s="2061"/>
      <c r="B256" s="2056"/>
      <c r="C256" s="2055"/>
    </row>
    <row r="257" spans="1:3">
      <c r="A257" s="2061"/>
      <c r="B257" s="2056"/>
      <c r="C257" s="2055"/>
    </row>
    <row r="258" spans="1:3">
      <c r="A258" s="2061"/>
      <c r="B258" s="2056"/>
      <c r="C258" s="2055"/>
    </row>
    <row r="259" spans="1:3">
      <c r="A259" s="2061"/>
      <c r="B259" s="2056"/>
      <c r="C259" s="2055"/>
    </row>
    <row r="260" spans="1:3">
      <c r="A260" s="2061"/>
      <c r="B260" s="2056"/>
      <c r="C260" s="2055"/>
    </row>
    <row r="261" spans="1:3">
      <c r="A261" s="2061"/>
      <c r="B261" s="2056"/>
      <c r="C261" s="2055"/>
    </row>
    <row r="262" spans="1:3">
      <c r="A262" s="2061"/>
      <c r="B262" s="2056"/>
      <c r="C262" s="2055"/>
    </row>
    <row r="263" spans="1:3">
      <c r="A263" s="2061"/>
      <c r="B263" s="2056"/>
      <c r="C263" s="2055"/>
    </row>
    <row r="264" spans="1:3">
      <c r="A264" s="2061"/>
      <c r="B264" s="2056"/>
      <c r="C264" s="2055"/>
    </row>
    <row r="265" spans="1:3">
      <c r="A265" s="2061"/>
      <c r="B265" s="2056"/>
      <c r="C265" s="2055"/>
    </row>
    <row r="266" spans="1:3">
      <c r="A266" s="2061"/>
      <c r="B266" s="2056"/>
      <c r="C266" s="2055"/>
    </row>
    <row r="267" spans="1:3">
      <c r="A267" s="2061"/>
      <c r="B267" s="2056"/>
      <c r="C267" s="2055"/>
    </row>
    <row r="268" spans="1:3">
      <c r="A268" s="2061"/>
      <c r="B268" s="2056"/>
      <c r="C268" s="2055"/>
    </row>
    <row r="269" spans="1:3">
      <c r="A269" s="2061"/>
      <c r="B269" s="2056"/>
      <c r="C269" s="2055"/>
    </row>
    <row r="270" spans="1:3">
      <c r="A270" s="2061"/>
      <c r="B270" s="2056"/>
      <c r="C270" s="2055"/>
    </row>
    <row r="271" spans="1:3">
      <c r="A271" s="2061"/>
      <c r="B271" s="2056"/>
      <c r="C271" s="2055"/>
    </row>
    <row r="272" spans="1:3">
      <c r="A272" s="2061"/>
      <c r="B272" s="2056"/>
      <c r="C272" s="2055"/>
    </row>
    <row r="273" spans="1:3">
      <c r="A273" s="2061"/>
      <c r="B273" s="2056"/>
      <c r="C273" s="2055"/>
    </row>
    <row r="274" spans="1:3">
      <c r="A274" s="2061"/>
      <c r="B274" s="2056"/>
      <c r="C274" s="2055"/>
    </row>
    <row r="275" spans="1:3">
      <c r="A275" s="2061"/>
      <c r="B275" s="2056"/>
      <c r="C275" s="2055"/>
    </row>
    <row r="276" spans="1:3">
      <c r="A276" s="2061"/>
      <c r="B276" s="2056"/>
      <c r="C276" s="2055"/>
    </row>
    <row r="277" spans="1:3">
      <c r="A277" s="2061"/>
      <c r="B277" s="2056"/>
      <c r="C277" s="2055"/>
    </row>
    <row r="278" spans="1:3">
      <c r="A278" s="2061"/>
      <c r="B278" s="2056"/>
      <c r="C278" s="2055"/>
    </row>
    <row r="279" spans="1:3">
      <c r="A279" s="2061"/>
      <c r="B279" s="2056"/>
      <c r="C279" s="2055"/>
    </row>
    <row r="280" spans="1:3">
      <c r="A280" s="2061"/>
      <c r="B280" s="2056"/>
      <c r="C280" s="2055"/>
    </row>
    <row r="281" spans="1:3">
      <c r="A281" s="2061"/>
      <c r="B281" s="2056"/>
      <c r="C281" s="2055"/>
    </row>
    <row r="282" spans="1:3">
      <c r="A282" s="2061"/>
      <c r="B282" s="2056"/>
      <c r="C282" s="2055"/>
    </row>
    <row r="283" spans="1:3">
      <c r="A283" s="2061"/>
      <c r="B283" s="2056"/>
      <c r="C283" s="2055"/>
    </row>
    <row r="284" spans="1:3">
      <c r="A284" s="2061"/>
      <c r="B284" s="2056"/>
      <c r="C284" s="2055"/>
    </row>
    <row r="285" spans="1:3">
      <c r="A285" s="2061"/>
      <c r="B285" s="2056"/>
      <c r="C285" s="2055"/>
    </row>
    <row r="286" spans="1:3">
      <c r="A286" s="2061"/>
      <c r="B286" s="2056"/>
      <c r="C286" s="2055"/>
    </row>
    <row r="287" spans="1:3">
      <c r="A287" s="2061"/>
      <c r="B287" s="2056"/>
      <c r="C287" s="2055"/>
    </row>
    <row r="288" spans="1:3">
      <c r="A288" s="2061"/>
      <c r="B288" s="2056"/>
      <c r="C288" s="2055"/>
    </row>
    <row r="289" spans="1:3">
      <c r="A289" s="2061"/>
      <c r="B289" s="2056"/>
      <c r="C289" s="2055"/>
    </row>
    <row r="290" spans="1:3">
      <c r="A290" s="2061"/>
      <c r="B290" s="2056"/>
      <c r="C290" s="2055"/>
    </row>
    <row r="291" spans="1:3">
      <c r="A291" s="2061"/>
      <c r="B291" s="2056"/>
      <c r="C291" s="2055"/>
    </row>
    <row r="292" spans="1:3">
      <c r="A292" s="2061"/>
      <c r="B292" s="2056"/>
      <c r="C292" s="2055"/>
    </row>
    <row r="293" spans="1:3">
      <c r="A293" s="2061"/>
      <c r="B293" s="2056"/>
      <c r="C293" s="2055"/>
    </row>
    <row r="294" spans="1:3">
      <c r="A294" s="2061"/>
      <c r="B294" s="2056"/>
      <c r="C294" s="2055"/>
    </row>
    <row r="295" spans="1:3">
      <c r="A295" s="2061"/>
      <c r="B295" s="2056"/>
      <c r="C295" s="2055"/>
    </row>
    <row r="296" spans="1:3">
      <c r="A296" s="2062"/>
      <c r="B296" s="2057"/>
      <c r="C296" s="2058"/>
    </row>
  </sheetData>
  <phoneticPr fontId="6" type="noConversion"/>
  <hyperlinks>
    <hyperlink ref="CD1" r:id="rId1" tooltip="Microsoft Web Site" xr:uid="{0927D61F-6A8A-4B25-A1D8-931D5A544232}"/>
    <hyperlink ref="B3" r:id="rId2" tooltip="Microsoft Web Site" xr:uid="{C74A15EF-5E88-4D52-8D5A-795A8E35AD2D}"/>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86370" r:id="rId6" name="Button 2">
              <controlPr defaultSize="0" print="0" autoFill="0" autoPict="0" macro="[0]!data_clear">
                <anchor moveWithCells="1" sizeWithCells="1">
                  <from>
                    <xdr:col>4</xdr:col>
                    <xdr:colOff>9525</xdr:colOff>
                    <xdr:row>1</xdr:row>
                    <xdr:rowOff>19050</xdr:rowOff>
                  </from>
                  <to>
                    <xdr:col>6</xdr:col>
                    <xdr:colOff>57150</xdr:colOff>
                    <xdr:row>2</xdr:row>
                    <xdr:rowOff>85725</xdr:rowOff>
                  </to>
                </anchor>
              </controlPr>
            </control>
          </mc:Choice>
        </mc:AlternateContent>
        <mc:AlternateContent xmlns:mc="http://schemas.openxmlformats.org/markup-compatibility/2006">
          <mc:Choice Requires="x14">
            <control shapeId="186371" r:id="rId7" name="Button 3">
              <controlPr defaultSize="0" print="0" autoFill="0" autoPict="0" macro="[0]!桿號查詢_DMQS_批次查詢">
                <anchor moveWithCells="1" sizeWithCells="1">
                  <from>
                    <xdr:col>2</xdr:col>
                    <xdr:colOff>9525</xdr:colOff>
                    <xdr:row>0</xdr:row>
                    <xdr:rowOff>9525</xdr:rowOff>
                  </from>
                  <to>
                    <xdr:col>2</xdr:col>
                    <xdr:colOff>1895475</xdr:colOff>
                    <xdr:row>0</xdr:row>
                    <xdr:rowOff>342900</xdr:rowOff>
                  </to>
                </anchor>
              </controlPr>
            </control>
          </mc:Choice>
        </mc:AlternateContent>
        <mc:AlternateContent xmlns:mc="http://schemas.openxmlformats.org/markup-compatibility/2006">
          <mc:Choice Requires="x14">
            <control shapeId="186372" r:id="rId8" name="Button 4">
              <controlPr defaultSize="0" print="0" autoFill="0" autoPict="0" macro="[0]!Tai_loc_tailoc_批次">
                <anchor moveWithCells="1" sizeWithCells="1">
                  <from>
                    <xdr:col>0</xdr:col>
                    <xdr:colOff>0</xdr:colOff>
                    <xdr:row>0</xdr:row>
                    <xdr:rowOff>19050</xdr:rowOff>
                  </from>
                  <to>
                    <xdr:col>0</xdr:col>
                    <xdr:colOff>1676400</xdr:colOff>
                    <xdr:row>0</xdr:row>
                    <xdr:rowOff>352425</xdr:rowOff>
                  </to>
                </anchor>
              </controlPr>
            </control>
          </mc:Choice>
        </mc:AlternateContent>
        <mc:AlternateContent xmlns:mc="http://schemas.openxmlformats.org/markup-compatibility/2006">
          <mc:Choice Requires="x14">
            <control shapeId="186373" r:id="rId9" name="Button 5">
              <controlPr defaultSize="0" print="0" autoFill="0" autoPict="0" macro="[0]!loctoTailoc_批次">
                <anchor moveWithCells="1" sizeWithCells="1">
                  <from>
                    <xdr:col>1</xdr:col>
                    <xdr:colOff>190500</xdr:colOff>
                    <xdr:row>0</xdr:row>
                    <xdr:rowOff>19050</xdr:rowOff>
                  </from>
                  <to>
                    <xdr:col>1</xdr:col>
                    <xdr:colOff>1866900</xdr:colOff>
                    <xdr:row>0</xdr:row>
                    <xdr:rowOff>352425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A7058-7FA7-456E-B8C1-63C0316E3260}">
  <sheetPr codeName="工作表14"/>
  <dimension ref="A1:CD9429"/>
  <sheetViews>
    <sheetView tabSelected="1" topLeftCell="A9369" workbookViewId="0">
      <selection activeCell="G9409" sqref="G9409"/>
    </sheetView>
  </sheetViews>
  <sheetFormatPr defaultColWidth="8.875" defaultRowHeight="21"/>
  <cols>
    <col min="1" max="1" width="25.125" style="2063" customWidth="1"/>
    <col min="2" max="2" width="28.75" style="1198" customWidth="1"/>
    <col min="3" max="3" width="27.875" style="1198" customWidth="1"/>
    <col min="4" max="4" width="21.5" style="2069" customWidth="1"/>
    <col min="5" max="16384" width="8.875" style="1319"/>
  </cols>
  <sheetData>
    <row r="1" spans="1:82" ht="28.9" customHeight="1">
      <c r="A1" s="1198"/>
      <c r="D1" s="1319"/>
      <c r="CD1" s="2059" t="s">
        <v>5383</v>
      </c>
    </row>
    <row r="2" spans="1:82">
      <c r="A2" s="2051" t="s">
        <v>4067</v>
      </c>
      <c r="B2" s="2051" t="s">
        <v>5441</v>
      </c>
      <c r="C2" s="2051" t="s">
        <v>4066</v>
      </c>
      <c r="D2" s="2051" t="s">
        <v>5386</v>
      </c>
    </row>
    <row r="3" spans="1:82">
      <c r="A3" s="2061" t="s">
        <v>5445</v>
      </c>
      <c r="B3" s="2067" t="s">
        <v>5444</v>
      </c>
      <c r="C3" s="2066"/>
      <c r="D3" s="2068"/>
    </row>
    <row r="4" spans="1:82">
      <c r="A4" s="2061" t="s">
        <v>5447</v>
      </c>
      <c r="B4" s="2067" t="s">
        <v>5446</v>
      </c>
      <c r="C4" s="2066"/>
      <c r="D4" s="2068"/>
    </row>
    <row r="5" spans="1:82">
      <c r="A5" s="2061" t="s">
        <v>5449</v>
      </c>
      <c r="B5" s="2067" t="s">
        <v>5448</v>
      </c>
      <c r="C5" s="2066"/>
      <c r="D5" s="2068"/>
    </row>
    <row r="6" spans="1:82">
      <c r="A6" s="2061" t="s">
        <v>5451</v>
      </c>
      <c r="B6" s="2067" t="s">
        <v>5450</v>
      </c>
      <c r="C6" s="2066"/>
      <c r="D6" s="2068"/>
    </row>
    <row r="7" spans="1:82">
      <c r="A7" s="2061" t="s">
        <v>5453</v>
      </c>
      <c r="B7" s="2067" t="s">
        <v>5452</v>
      </c>
      <c r="C7" s="2066"/>
      <c r="D7" s="2068"/>
    </row>
    <row r="8" spans="1:82">
      <c r="A8" s="2061" t="s">
        <v>5455</v>
      </c>
      <c r="B8" s="2067" t="s">
        <v>5454</v>
      </c>
      <c r="C8" s="2066"/>
      <c r="D8" s="2068"/>
    </row>
    <row r="9" spans="1:82">
      <c r="A9" s="2061" t="s">
        <v>5457</v>
      </c>
      <c r="B9" s="2067" t="s">
        <v>5456</v>
      </c>
      <c r="C9" s="2066"/>
      <c r="D9" s="2068"/>
    </row>
    <row r="10" spans="1:82">
      <c r="A10" s="2061" t="s">
        <v>5459</v>
      </c>
      <c r="B10" s="2067" t="s">
        <v>5458</v>
      </c>
      <c r="C10" s="2066"/>
      <c r="D10" s="2068"/>
    </row>
    <row r="11" spans="1:82">
      <c r="A11" s="2061" t="s">
        <v>5461</v>
      </c>
      <c r="B11" s="2067" t="s">
        <v>5460</v>
      </c>
      <c r="C11" s="2066"/>
      <c r="D11" s="2068"/>
    </row>
    <row r="12" spans="1:82">
      <c r="A12" s="2061" t="s">
        <v>5463</v>
      </c>
      <c r="B12" s="2067" t="s">
        <v>5462</v>
      </c>
      <c r="C12" s="2066"/>
      <c r="D12" s="2068"/>
    </row>
    <row r="13" spans="1:82">
      <c r="A13" s="2061" t="s">
        <v>5465</v>
      </c>
      <c r="B13" s="2067" t="s">
        <v>5464</v>
      </c>
      <c r="C13" s="2066"/>
      <c r="D13" s="2068"/>
    </row>
    <row r="14" spans="1:82">
      <c r="A14" s="2061" t="s">
        <v>5467</v>
      </c>
      <c r="B14" s="2067" t="s">
        <v>5466</v>
      </c>
      <c r="C14" s="2066"/>
      <c r="D14" s="2068"/>
    </row>
    <row r="15" spans="1:82">
      <c r="A15" s="2061" t="s">
        <v>5469</v>
      </c>
      <c r="B15" s="2067" t="s">
        <v>5468</v>
      </c>
      <c r="C15" s="2066"/>
      <c r="D15" s="2068"/>
    </row>
    <row r="16" spans="1:82">
      <c r="A16" s="2061" t="s">
        <v>5443</v>
      </c>
      <c r="B16" s="2067" t="s">
        <v>5442</v>
      </c>
      <c r="C16" s="2066"/>
      <c r="D16" s="2068"/>
    </row>
    <row r="17" spans="1:4">
      <c r="A17" s="2061" t="s">
        <v>5471</v>
      </c>
      <c r="B17" s="2067" t="s">
        <v>5470</v>
      </c>
      <c r="C17" s="2066"/>
      <c r="D17" s="2068"/>
    </row>
    <row r="18" spans="1:4">
      <c r="A18" s="2061" t="s">
        <v>5473</v>
      </c>
      <c r="B18" s="2067" t="s">
        <v>5472</v>
      </c>
      <c r="C18" s="2066"/>
      <c r="D18" s="2068"/>
    </row>
    <row r="19" spans="1:4">
      <c r="A19" s="2061" t="s">
        <v>5475</v>
      </c>
      <c r="B19" s="2067" t="s">
        <v>5474</v>
      </c>
      <c r="C19" s="2066"/>
      <c r="D19" s="2068"/>
    </row>
    <row r="20" spans="1:4">
      <c r="A20" s="2061" t="s">
        <v>5477</v>
      </c>
      <c r="B20" s="2067" t="s">
        <v>5476</v>
      </c>
      <c r="C20" s="2066"/>
      <c r="D20" s="2068"/>
    </row>
    <row r="21" spans="1:4">
      <c r="A21" s="2061" t="s">
        <v>5479</v>
      </c>
      <c r="B21" s="2067" t="s">
        <v>5478</v>
      </c>
      <c r="C21" s="2066"/>
      <c r="D21" s="2068"/>
    </row>
    <row r="22" spans="1:4">
      <c r="A22" s="2061" t="s">
        <v>5481</v>
      </c>
      <c r="B22" s="2067" t="s">
        <v>5480</v>
      </c>
      <c r="C22" s="2066"/>
      <c r="D22" s="2068"/>
    </row>
    <row r="23" spans="1:4">
      <c r="A23" s="2061" t="s">
        <v>5483</v>
      </c>
      <c r="B23" s="2067" t="s">
        <v>5482</v>
      </c>
      <c r="C23" s="2066"/>
      <c r="D23" s="2068"/>
    </row>
    <row r="24" spans="1:4">
      <c r="A24" s="2061" t="s">
        <v>5485</v>
      </c>
      <c r="B24" s="2067" t="s">
        <v>5484</v>
      </c>
      <c r="C24" s="2066"/>
      <c r="D24" s="2068"/>
    </row>
    <row r="25" spans="1:4">
      <c r="A25" s="2061" t="s">
        <v>5487</v>
      </c>
      <c r="B25" s="2067" t="s">
        <v>5486</v>
      </c>
      <c r="C25" s="2066"/>
      <c r="D25" s="2068"/>
    </row>
    <row r="26" spans="1:4">
      <c r="A26" s="2061" t="s">
        <v>5489</v>
      </c>
      <c r="B26" s="2067" t="s">
        <v>5488</v>
      </c>
      <c r="C26" s="2066"/>
      <c r="D26" s="2068"/>
    </row>
    <row r="27" spans="1:4">
      <c r="A27" s="2061" t="s">
        <v>5491</v>
      </c>
      <c r="B27" s="2067" t="s">
        <v>5490</v>
      </c>
      <c r="C27" s="2066"/>
      <c r="D27" s="2068"/>
    </row>
    <row r="28" spans="1:4">
      <c r="A28" s="2061" t="s">
        <v>5493</v>
      </c>
      <c r="B28" s="2067" t="s">
        <v>5492</v>
      </c>
      <c r="C28" s="2066"/>
      <c r="D28" s="2068"/>
    </row>
    <row r="29" spans="1:4">
      <c r="A29" s="2061" t="s">
        <v>5495</v>
      </c>
      <c r="B29" s="2067" t="s">
        <v>5494</v>
      </c>
      <c r="C29" s="2066"/>
      <c r="D29" s="2068"/>
    </row>
    <row r="30" spans="1:4">
      <c r="A30" s="2061" t="s">
        <v>5497</v>
      </c>
      <c r="B30" s="2067" t="s">
        <v>5496</v>
      </c>
      <c r="C30" s="2066"/>
      <c r="D30" s="2068"/>
    </row>
    <row r="31" spans="1:4">
      <c r="A31" s="2061" t="s">
        <v>5499</v>
      </c>
      <c r="B31" s="2067" t="s">
        <v>5498</v>
      </c>
      <c r="C31" s="2066"/>
      <c r="D31" s="2068"/>
    </row>
    <row r="32" spans="1:4">
      <c r="A32" s="2061" t="s">
        <v>5501</v>
      </c>
      <c r="B32" s="2067" t="s">
        <v>5500</v>
      </c>
      <c r="C32" s="2066"/>
      <c r="D32" s="2068"/>
    </row>
    <row r="33" spans="1:4">
      <c r="A33" s="2061" t="s">
        <v>5503</v>
      </c>
      <c r="B33" s="2067" t="s">
        <v>5502</v>
      </c>
      <c r="C33" s="2066"/>
      <c r="D33" s="2068"/>
    </row>
    <row r="34" spans="1:4">
      <c r="A34" s="2061" t="s">
        <v>5505</v>
      </c>
      <c r="B34" s="2067" t="s">
        <v>5504</v>
      </c>
      <c r="C34" s="2066"/>
      <c r="D34" s="2068"/>
    </row>
    <row r="35" spans="1:4">
      <c r="A35" s="2061" t="s">
        <v>5507</v>
      </c>
      <c r="B35" s="2067" t="s">
        <v>5506</v>
      </c>
      <c r="C35" s="2066"/>
      <c r="D35" s="2068"/>
    </row>
    <row r="36" spans="1:4">
      <c r="A36" s="2061" t="s">
        <v>5509</v>
      </c>
      <c r="B36" s="2067" t="s">
        <v>5508</v>
      </c>
      <c r="C36" s="2066"/>
      <c r="D36" s="2068"/>
    </row>
    <row r="37" spans="1:4">
      <c r="A37" s="2061" t="s">
        <v>5511</v>
      </c>
      <c r="B37" s="2067" t="s">
        <v>5510</v>
      </c>
      <c r="C37" s="2066"/>
      <c r="D37" s="2068"/>
    </row>
    <row r="38" spans="1:4">
      <c r="A38" s="2061" t="s">
        <v>5513</v>
      </c>
      <c r="B38" s="2067" t="s">
        <v>5512</v>
      </c>
      <c r="C38" s="2066"/>
      <c r="D38" s="2068"/>
    </row>
    <row r="39" spans="1:4">
      <c r="A39" s="2061" t="s">
        <v>5515</v>
      </c>
      <c r="B39" s="2067" t="s">
        <v>5514</v>
      </c>
      <c r="C39" s="2066"/>
      <c r="D39" s="2068"/>
    </row>
    <row r="40" spans="1:4">
      <c r="A40" s="2061" t="s">
        <v>5517</v>
      </c>
      <c r="B40" s="2067" t="s">
        <v>5516</v>
      </c>
      <c r="C40" s="2066"/>
      <c r="D40" s="2068"/>
    </row>
    <row r="41" spans="1:4">
      <c r="A41" s="2061" t="s">
        <v>5519</v>
      </c>
      <c r="B41" s="2067" t="s">
        <v>5518</v>
      </c>
      <c r="C41" s="2066"/>
      <c r="D41" s="2068"/>
    </row>
    <row r="42" spans="1:4">
      <c r="A42" s="2061" t="s">
        <v>5521</v>
      </c>
      <c r="B42" s="2067" t="s">
        <v>5520</v>
      </c>
      <c r="C42" s="2066"/>
      <c r="D42" s="2068"/>
    </row>
    <row r="43" spans="1:4">
      <c r="A43" s="2061" t="s">
        <v>5523</v>
      </c>
      <c r="B43" s="2067" t="s">
        <v>5522</v>
      </c>
      <c r="C43" s="2066"/>
      <c r="D43" s="2068"/>
    </row>
    <row r="44" spans="1:4">
      <c r="A44" s="2061" t="s">
        <v>5525</v>
      </c>
      <c r="B44" s="2067" t="s">
        <v>5524</v>
      </c>
      <c r="C44" s="2066"/>
      <c r="D44" s="2068"/>
    </row>
    <row r="45" spans="1:4">
      <c r="A45" s="2061" t="s">
        <v>5527</v>
      </c>
      <c r="B45" s="2067" t="s">
        <v>5526</v>
      </c>
      <c r="C45" s="2066"/>
      <c r="D45" s="2068"/>
    </row>
    <row r="46" spans="1:4">
      <c r="A46" s="2061" t="s">
        <v>5529</v>
      </c>
      <c r="B46" s="2067" t="s">
        <v>5528</v>
      </c>
      <c r="C46" s="2066"/>
      <c r="D46" s="2068"/>
    </row>
    <row r="47" spans="1:4">
      <c r="A47" s="2061" t="s">
        <v>5531</v>
      </c>
      <c r="B47" s="2067" t="s">
        <v>5530</v>
      </c>
      <c r="C47" s="2066"/>
      <c r="D47" s="2068"/>
    </row>
    <row r="48" spans="1:4">
      <c r="A48" s="2061" t="s">
        <v>5533</v>
      </c>
      <c r="B48" s="2067" t="s">
        <v>5532</v>
      </c>
      <c r="C48" s="2066"/>
      <c r="D48" s="2068"/>
    </row>
    <row r="49" spans="1:4">
      <c r="A49" s="2061" t="s">
        <v>5535</v>
      </c>
      <c r="B49" s="2067" t="s">
        <v>5534</v>
      </c>
      <c r="C49" s="2066"/>
      <c r="D49" s="2068"/>
    </row>
    <row r="50" spans="1:4">
      <c r="A50" s="2061" t="s">
        <v>5537</v>
      </c>
      <c r="B50" s="2067" t="s">
        <v>5536</v>
      </c>
      <c r="C50" s="2066"/>
      <c r="D50" s="2068"/>
    </row>
    <row r="51" spans="1:4">
      <c r="A51" s="2061" t="s">
        <v>5539</v>
      </c>
      <c r="B51" s="2067" t="s">
        <v>5538</v>
      </c>
      <c r="C51" s="2066"/>
      <c r="D51" s="2068"/>
    </row>
    <row r="52" spans="1:4">
      <c r="A52" s="2061" t="s">
        <v>5541</v>
      </c>
      <c r="B52" s="2067" t="s">
        <v>5540</v>
      </c>
      <c r="C52" s="2066"/>
      <c r="D52" s="2068"/>
    </row>
    <row r="53" spans="1:4">
      <c r="A53" s="2061" t="s">
        <v>5543</v>
      </c>
      <c r="B53" s="2067" t="s">
        <v>5542</v>
      </c>
      <c r="C53" s="2066"/>
      <c r="D53" s="2068"/>
    </row>
    <row r="54" spans="1:4">
      <c r="A54" s="2061" t="s">
        <v>5545</v>
      </c>
      <c r="B54" s="2067" t="s">
        <v>5544</v>
      </c>
      <c r="C54" s="2066"/>
      <c r="D54" s="2068"/>
    </row>
    <row r="55" spans="1:4">
      <c r="A55" s="2061" t="s">
        <v>5547</v>
      </c>
      <c r="B55" s="2067" t="s">
        <v>5546</v>
      </c>
      <c r="C55" s="2066"/>
      <c r="D55" s="2068"/>
    </row>
    <row r="56" spans="1:4">
      <c r="A56" s="2061" t="s">
        <v>5549</v>
      </c>
      <c r="B56" s="2067" t="s">
        <v>5548</v>
      </c>
      <c r="C56" s="2066"/>
      <c r="D56" s="2068"/>
    </row>
    <row r="57" spans="1:4">
      <c r="A57" s="2061" t="s">
        <v>5551</v>
      </c>
      <c r="B57" s="2067" t="s">
        <v>5550</v>
      </c>
      <c r="C57" s="2066"/>
      <c r="D57" s="2068"/>
    </row>
    <row r="58" spans="1:4">
      <c r="A58" s="2061" t="s">
        <v>5553</v>
      </c>
      <c r="B58" s="2067" t="s">
        <v>5552</v>
      </c>
      <c r="C58" s="2066"/>
      <c r="D58" s="2068"/>
    </row>
    <row r="59" spans="1:4">
      <c r="A59" s="2061" t="s">
        <v>5555</v>
      </c>
      <c r="B59" s="2067" t="s">
        <v>5554</v>
      </c>
      <c r="C59" s="2066"/>
      <c r="D59" s="2068"/>
    </row>
    <row r="60" spans="1:4">
      <c r="A60" s="2061" t="s">
        <v>5557</v>
      </c>
      <c r="B60" s="2067" t="s">
        <v>5556</v>
      </c>
      <c r="C60" s="2066"/>
      <c r="D60" s="2068"/>
    </row>
    <row r="61" spans="1:4">
      <c r="A61" s="2061" t="s">
        <v>5559</v>
      </c>
      <c r="B61" s="2067" t="s">
        <v>5558</v>
      </c>
      <c r="C61" s="2066"/>
      <c r="D61" s="2068"/>
    </row>
    <row r="62" spans="1:4">
      <c r="A62" s="2061" t="s">
        <v>5561</v>
      </c>
      <c r="B62" s="2067" t="s">
        <v>5560</v>
      </c>
      <c r="C62" s="2066"/>
      <c r="D62" s="2068"/>
    </row>
    <row r="63" spans="1:4">
      <c r="A63" s="2061" t="s">
        <v>5563</v>
      </c>
      <c r="B63" s="2067" t="s">
        <v>5562</v>
      </c>
      <c r="C63" s="2066"/>
      <c r="D63" s="2068"/>
    </row>
    <row r="64" spans="1:4">
      <c r="A64" s="2061" t="s">
        <v>5565</v>
      </c>
      <c r="B64" s="2067" t="s">
        <v>5564</v>
      </c>
      <c r="C64" s="2066"/>
      <c r="D64" s="2068"/>
    </row>
    <row r="65" spans="1:4">
      <c r="A65" s="2061" t="s">
        <v>5567</v>
      </c>
      <c r="B65" s="2067" t="s">
        <v>5566</v>
      </c>
      <c r="C65" s="2066"/>
      <c r="D65" s="2068"/>
    </row>
    <row r="66" spans="1:4">
      <c r="A66" s="2061" t="s">
        <v>5569</v>
      </c>
      <c r="B66" s="2067" t="s">
        <v>5568</v>
      </c>
      <c r="C66" s="2066"/>
      <c r="D66" s="2068"/>
    </row>
    <row r="67" spans="1:4">
      <c r="A67" s="2061" t="s">
        <v>5571</v>
      </c>
      <c r="B67" s="2067" t="s">
        <v>5570</v>
      </c>
      <c r="C67" s="2066"/>
      <c r="D67" s="2068"/>
    </row>
    <row r="68" spans="1:4">
      <c r="A68" s="2061" t="s">
        <v>5573</v>
      </c>
      <c r="B68" s="2067" t="s">
        <v>5572</v>
      </c>
      <c r="C68" s="2066"/>
      <c r="D68" s="2068"/>
    </row>
    <row r="69" spans="1:4">
      <c r="A69" s="2061" t="s">
        <v>5575</v>
      </c>
      <c r="B69" s="2067" t="s">
        <v>5574</v>
      </c>
      <c r="C69" s="2066"/>
      <c r="D69" s="2068"/>
    </row>
    <row r="70" spans="1:4">
      <c r="A70" s="2061" t="s">
        <v>5577</v>
      </c>
      <c r="B70" s="2067" t="s">
        <v>5576</v>
      </c>
      <c r="C70" s="2066"/>
      <c r="D70" s="2068"/>
    </row>
    <row r="71" spans="1:4">
      <c r="A71" s="2061" t="s">
        <v>5579</v>
      </c>
      <c r="B71" s="2067" t="s">
        <v>5578</v>
      </c>
      <c r="C71" s="2066"/>
      <c r="D71" s="2068"/>
    </row>
    <row r="72" spans="1:4">
      <c r="A72" s="2061" t="s">
        <v>5581</v>
      </c>
      <c r="B72" s="2067" t="s">
        <v>5580</v>
      </c>
      <c r="C72" s="2066"/>
      <c r="D72" s="2068"/>
    </row>
    <row r="73" spans="1:4">
      <c r="A73" s="2061" t="s">
        <v>5583</v>
      </c>
      <c r="B73" s="2067" t="s">
        <v>5582</v>
      </c>
      <c r="C73" s="2066"/>
      <c r="D73" s="2068"/>
    </row>
    <row r="74" spans="1:4">
      <c r="A74" s="2061" t="s">
        <v>5585</v>
      </c>
      <c r="B74" s="2067" t="s">
        <v>5584</v>
      </c>
      <c r="C74" s="2066"/>
      <c r="D74" s="2068"/>
    </row>
    <row r="75" spans="1:4">
      <c r="A75" s="2061" t="s">
        <v>5587</v>
      </c>
      <c r="B75" s="2067" t="s">
        <v>5586</v>
      </c>
      <c r="C75" s="2066"/>
      <c r="D75" s="2068"/>
    </row>
    <row r="76" spans="1:4">
      <c r="A76" s="2061" t="s">
        <v>5589</v>
      </c>
      <c r="B76" s="2067" t="s">
        <v>5588</v>
      </c>
      <c r="C76" s="2066"/>
      <c r="D76" s="2068"/>
    </row>
    <row r="77" spans="1:4">
      <c r="A77" s="2061" t="s">
        <v>5591</v>
      </c>
      <c r="B77" s="2067" t="s">
        <v>5590</v>
      </c>
      <c r="C77" s="2066"/>
      <c r="D77" s="2068"/>
    </row>
    <row r="78" spans="1:4">
      <c r="A78" s="2061" t="s">
        <v>5593</v>
      </c>
      <c r="B78" s="2067" t="s">
        <v>5592</v>
      </c>
      <c r="C78" s="2066"/>
      <c r="D78" s="2068"/>
    </row>
    <row r="79" spans="1:4">
      <c r="A79" s="2061" t="s">
        <v>5595</v>
      </c>
      <c r="B79" s="2067" t="s">
        <v>5594</v>
      </c>
      <c r="C79" s="2066"/>
      <c r="D79" s="2068"/>
    </row>
    <row r="80" spans="1:4">
      <c r="A80" s="2061" t="s">
        <v>5597</v>
      </c>
      <c r="B80" s="2067" t="s">
        <v>5596</v>
      </c>
      <c r="C80" s="2066"/>
      <c r="D80" s="2068"/>
    </row>
    <row r="81" spans="1:4">
      <c r="A81" s="2061" t="s">
        <v>5599</v>
      </c>
      <c r="B81" s="2067" t="s">
        <v>5598</v>
      </c>
      <c r="C81" s="2066"/>
      <c r="D81" s="2068"/>
    </row>
    <row r="82" spans="1:4">
      <c r="A82" s="2061" t="s">
        <v>5601</v>
      </c>
      <c r="B82" s="2067" t="s">
        <v>5600</v>
      </c>
      <c r="C82" s="2066"/>
      <c r="D82" s="2068"/>
    </row>
    <row r="83" spans="1:4">
      <c r="A83" s="2061" t="s">
        <v>5603</v>
      </c>
      <c r="B83" s="2067" t="s">
        <v>5602</v>
      </c>
      <c r="C83" s="2066"/>
      <c r="D83" s="2068"/>
    </row>
    <row r="84" spans="1:4">
      <c r="A84" s="2061" t="s">
        <v>5605</v>
      </c>
      <c r="B84" s="2067" t="s">
        <v>5604</v>
      </c>
      <c r="C84" s="2066"/>
      <c r="D84" s="2068"/>
    </row>
    <row r="85" spans="1:4">
      <c r="A85" s="2061" t="s">
        <v>5607</v>
      </c>
      <c r="B85" s="2067" t="s">
        <v>5606</v>
      </c>
      <c r="C85" s="2066"/>
      <c r="D85" s="2068"/>
    </row>
    <row r="86" spans="1:4">
      <c r="A86" s="2061" t="s">
        <v>5609</v>
      </c>
      <c r="B86" s="2067" t="s">
        <v>5608</v>
      </c>
      <c r="C86" s="2066"/>
      <c r="D86" s="2068"/>
    </row>
    <row r="87" spans="1:4">
      <c r="A87" s="2061" t="s">
        <v>5611</v>
      </c>
      <c r="B87" s="2067" t="s">
        <v>5610</v>
      </c>
      <c r="C87" s="2066"/>
      <c r="D87" s="2068"/>
    </row>
    <row r="88" spans="1:4">
      <c r="A88" s="2061" t="s">
        <v>5613</v>
      </c>
      <c r="B88" s="2067" t="s">
        <v>5612</v>
      </c>
      <c r="C88" s="2066"/>
      <c r="D88" s="2068"/>
    </row>
    <row r="89" spans="1:4">
      <c r="A89" s="2061" t="s">
        <v>5615</v>
      </c>
      <c r="B89" s="2067" t="s">
        <v>5614</v>
      </c>
      <c r="C89" s="2066"/>
      <c r="D89" s="2068"/>
    </row>
    <row r="90" spans="1:4">
      <c r="A90" s="2061" t="s">
        <v>5617</v>
      </c>
      <c r="B90" s="2067" t="s">
        <v>5616</v>
      </c>
      <c r="C90" s="2066"/>
      <c r="D90" s="2068"/>
    </row>
    <row r="91" spans="1:4">
      <c r="A91" s="2061" t="s">
        <v>5619</v>
      </c>
      <c r="B91" s="2067" t="s">
        <v>5618</v>
      </c>
      <c r="C91" s="2066"/>
      <c r="D91" s="2068"/>
    </row>
    <row r="92" spans="1:4">
      <c r="A92" s="2061" t="s">
        <v>5621</v>
      </c>
      <c r="B92" s="2067" t="s">
        <v>5620</v>
      </c>
      <c r="C92" s="2066"/>
      <c r="D92" s="2068"/>
    </row>
    <row r="93" spans="1:4">
      <c r="A93" s="2061" t="s">
        <v>5623</v>
      </c>
      <c r="B93" s="2067" t="s">
        <v>5622</v>
      </c>
      <c r="C93" s="2066"/>
      <c r="D93" s="2068"/>
    </row>
    <row r="94" spans="1:4">
      <c r="A94" s="2061" t="s">
        <v>5625</v>
      </c>
      <c r="B94" s="2067" t="s">
        <v>5624</v>
      </c>
      <c r="C94" s="2066"/>
      <c r="D94" s="2068"/>
    </row>
    <row r="95" spans="1:4">
      <c r="A95" s="2061" t="s">
        <v>5627</v>
      </c>
      <c r="B95" s="2067" t="s">
        <v>5626</v>
      </c>
      <c r="C95" s="2066"/>
      <c r="D95" s="2068"/>
    </row>
    <row r="96" spans="1:4">
      <c r="A96" s="2061" t="s">
        <v>5629</v>
      </c>
      <c r="B96" s="2067" t="s">
        <v>5628</v>
      </c>
      <c r="C96" s="2066"/>
      <c r="D96" s="2068"/>
    </row>
    <row r="97" spans="1:4">
      <c r="A97" s="2061" t="s">
        <v>5631</v>
      </c>
      <c r="B97" s="2067" t="s">
        <v>5630</v>
      </c>
      <c r="C97" s="2066"/>
      <c r="D97" s="2068"/>
    </row>
    <row r="98" spans="1:4">
      <c r="A98" s="2061" t="s">
        <v>5633</v>
      </c>
      <c r="B98" s="2067" t="s">
        <v>5632</v>
      </c>
      <c r="C98" s="2066"/>
      <c r="D98" s="2068"/>
    </row>
    <row r="99" spans="1:4">
      <c r="A99" s="2061" t="s">
        <v>5635</v>
      </c>
      <c r="B99" s="2067" t="s">
        <v>5634</v>
      </c>
      <c r="C99" s="2066"/>
      <c r="D99" s="2068"/>
    </row>
    <row r="100" spans="1:4">
      <c r="A100" s="2061" t="s">
        <v>5637</v>
      </c>
      <c r="B100" s="2067" t="s">
        <v>5636</v>
      </c>
      <c r="C100" s="2066"/>
      <c r="D100" s="2068"/>
    </row>
    <row r="101" spans="1:4">
      <c r="A101" s="2061" t="s">
        <v>5639</v>
      </c>
      <c r="B101" s="2067" t="s">
        <v>5638</v>
      </c>
      <c r="C101" s="2066"/>
      <c r="D101" s="2068"/>
    </row>
    <row r="102" spans="1:4">
      <c r="A102" s="2061" t="s">
        <v>5641</v>
      </c>
      <c r="B102" s="2067" t="s">
        <v>5640</v>
      </c>
      <c r="C102" s="2066"/>
      <c r="D102" s="2068"/>
    </row>
    <row r="103" spans="1:4">
      <c r="A103" s="2061" t="s">
        <v>5643</v>
      </c>
      <c r="B103" s="2067" t="s">
        <v>5642</v>
      </c>
      <c r="C103" s="2066"/>
      <c r="D103" s="2068"/>
    </row>
    <row r="104" spans="1:4">
      <c r="A104" s="2061" t="s">
        <v>5645</v>
      </c>
      <c r="B104" s="2067" t="s">
        <v>5644</v>
      </c>
      <c r="C104" s="2066"/>
      <c r="D104" s="2068"/>
    </row>
    <row r="105" spans="1:4">
      <c r="A105" s="2061" t="s">
        <v>5647</v>
      </c>
      <c r="B105" s="2067" t="s">
        <v>5646</v>
      </c>
      <c r="C105" s="2066"/>
      <c r="D105" s="2068"/>
    </row>
    <row r="106" spans="1:4">
      <c r="A106" s="2061" t="s">
        <v>5649</v>
      </c>
      <c r="B106" s="2067" t="s">
        <v>5648</v>
      </c>
      <c r="C106" s="2066"/>
      <c r="D106" s="2068"/>
    </row>
    <row r="107" spans="1:4">
      <c r="A107" s="2061" t="s">
        <v>5651</v>
      </c>
      <c r="B107" s="2067" t="s">
        <v>5650</v>
      </c>
      <c r="C107" s="2066"/>
      <c r="D107" s="2068"/>
    </row>
    <row r="108" spans="1:4">
      <c r="A108" s="2061" t="s">
        <v>5653</v>
      </c>
      <c r="B108" s="2067" t="s">
        <v>5652</v>
      </c>
      <c r="C108" s="2066"/>
      <c r="D108" s="2068"/>
    </row>
    <row r="109" spans="1:4">
      <c r="A109" s="2061" t="s">
        <v>5655</v>
      </c>
      <c r="B109" s="2067" t="s">
        <v>5654</v>
      </c>
      <c r="C109" s="2066"/>
      <c r="D109" s="2068"/>
    </row>
    <row r="110" spans="1:4">
      <c r="A110" s="2061" t="s">
        <v>5657</v>
      </c>
      <c r="B110" s="2067" t="s">
        <v>5656</v>
      </c>
      <c r="C110" s="2066"/>
      <c r="D110" s="2068"/>
    </row>
    <row r="111" spans="1:4">
      <c r="A111" s="2061" t="s">
        <v>5659</v>
      </c>
      <c r="B111" s="2067" t="s">
        <v>5658</v>
      </c>
      <c r="C111" s="2066"/>
      <c r="D111" s="2068"/>
    </row>
    <row r="112" spans="1:4">
      <c r="A112" s="2061" t="s">
        <v>5661</v>
      </c>
      <c r="B112" s="2067" t="s">
        <v>5660</v>
      </c>
      <c r="C112" s="2066"/>
      <c r="D112" s="2068"/>
    </row>
    <row r="113" spans="1:4">
      <c r="A113" s="2061" t="s">
        <v>5663</v>
      </c>
      <c r="B113" s="2067" t="s">
        <v>5662</v>
      </c>
      <c r="C113" s="2066"/>
      <c r="D113" s="2068"/>
    </row>
    <row r="114" spans="1:4">
      <c r="A114" s="2061" t="s">
        <v>5665</v>
      </c>
      <c r="B114" s="2067" t="s">
        <v>5664</v>
      </c>
      <c r="C114" s="2066"/>
      <c r="D114" s="2068"/>
    </row>
    <row r="115" spans="1:4">
      <c r="A115" s="2061" t="s">
        <v>5667</v>
      </c>
      <c r="B115" s="2067" t="s">
        <v>5666</v>
      </c>
      <c r="C115" s="2066"/>
      <c r="D115" s="2068"/>
    </row>
    <row r="116" spans="1:4">
      <c r="A116" s="2061" t="s">
        <v>5669</v>
      </c>
      <c r="B116" s="2067" t="s">
        <v>5668</v>
      </c>
      <c r="C116" s="2066"/>
      <c r="D116" s="2068"/>
    </row>
    <row r="117" spans="1:4">
      <c r="A117" s="2061" t="s">
        <v>5671</v>
      </c>
      <c r="B117" s="2067" t="s">
        <v>5670</v>
      </c>
      <c r="C117" s="2066"/>
      <c r="D117" s="2068"/>
    </row>
    <row r="118" spans="1:4">
      <c r="A118" s="2061" t="s">
        <v>5673</v>
      </c>
      <c r="B118" s="2067" t="s">
        <v>5672</v>
      </c>
      <c r="C118" s="2066"/>
      <c r="D118" s="2068"/>
    </row>
    <row r="119" spans="1:4">
      <c r="A119" s="2061" t="s">
        <v>5675</v>
      </c>
      <c r="B119" s="2067" t="s">
        <v>5674</v>
      </c>
      <c r="C119" s="2066"/>
      <c r="D119" s="2068"/>
    </row>
    <row r="120" spans="1:4">
      <c r="A120" s="2061" t="s">
        <v>5677</v>
      </c>
      <c r="B120" s="2067" t="s">
        <v>5676</v>
      </c>
      <c r="C120" s="2066"/>
      <c r="D120" s="2068"/>
    </row>
    <row r="121" spans="1:4">
      <c r="A121" s="2061" t="s">
        <v>5679</v>
      </c>
      <c r="B121" s="2067" t="s">
        <v>5678</v>
      </c>
      <c r="C121" s="2066"/>
      <c r="D121" s="2068"/>
    </row>
    <row r="122" spans="1:4">
      <c r="A122" s="2061" t="s">
        <v>5681</v>
      </c>
      <c r="B122" s="2067" t="s">
        <v>5680</v>
      </c>
      <c r="C122" s="2066"/>
      <c r="D122" s="2068"/>
    </row>
    <row r="123" spans="1:4">
      <c r="A123" s="2061" t="s">
        <v>5683</v>
      </c>
      <c r="B123" s="2067" t="s">
        <v>5682</v>
      </c>
      <c r="C123" s="2066"/>
      <c r="D123" s="2068"/>
    </row>
    <row r="124" spans="1:4">
      <c r="A124" s="2061" t="s">
        <v>5685</v>
      </c>
      <c r="B124" s="2067" t="s">
        <v>5684</v>
      </c>
      <c r="C124" s="2066"/>
      <c r="D124" s="2068"/>
    </row>
    <row r="125" spans="1:4">
      <c r="A125" s="2061" t="s">
        <v>5687</v>
      </c>
      <c r="B125" s="2067" t="s">
        <v>5686</v>
      </c>
      <c r="C125" s="2066"/>
      <c r="D125" s="2068"/>
    </row>
    <row r="126" spans="1:4">
      <c r="A126" s="2061" t="s">
        <v>5689</v>
      </c>
      <c r="B126" s="2067" t="s">
        <v>5688</v>
      </c>
      <c r="C126" s="2066"/>
      <c r="D126" s="2068"/>
    </row>
    <row r="127" spans="1:4">
      <c r="A127" s="2061" t="s">
        <v>5691</v>
      </c>
      <c r="B127" s="2067" t="s">
        <v>5690</v>
      </c>
      <c r="C127" s="2066"/>
      <c r="D127" s="2068"/>
    </row>
    <row r="128" spans="1:4">
      <c r="A128" s="2061" t="s">
        <v>5693</v>
      </c>
      <c r="B128" s="2067" t="s">
        <v>5692</v>
      </c>
      <c r="C128" s="2066"/>
      <c r="D128" s="2068"/>
    </row>
    <row r="129" spans="1:4">
      <c r="A129" s="2061" t="s">
        <v>5695</v>
      </c>
      <c r="B129" s="2067" t="s">
        <v>5694</v>
      </c>
      <c r="C129" s="2066"/>
      <c r="D129" s="2068"/>
    </row>
    <row r="130" spans="1:4">
      <c r="A130" s="2061" t="s">
        <v>5697</v>
      </c>
      <c r="B130" s="2067" t="s">
        <v>5696</v>
      </c>
      <c r="C130" s="2066"/>
      <c r="D130" s="2068"/>
    </row>
    <row r="131" spans="1:4">
      <c r="A131" s="2061" t="s">
        <v>5699</v>
      </c>
      <c r="B131" s="2067" t="s">
        <v>5698</v>
      </c>
      <c r="C131" s="2066"/>
      <c r="D131" s="2068"/>
    </row>
    <row r="132" spans="1:4">
      <c r="A132" s="2061" t="s">
        <v>5701</v>
      </c>
      <c r="B132" s="2067" t="s">
        <v>5700</v>
      </c>
      <c r="C132" s="2066"/>
      <c r="D132" s="2068"/>
    </row>
    <row r="133" spans="1:4">
      <c r="A133" s="2061" t="s">
        <v>5703</v>
      </c>
      <c r="B133" s="2067" t="s">
        <v>5702</v>
      </c>
      <c r="C133" s="2066"/>
      <c r="D133" s="2068"/>
    </row>
    <row r="134" spans="1:4">
      <c r="A134" s="2061" t="s">
        <v>5705</v>
      </c>
      <c r="B134" s="2067" t="s">
        <v>5704</v>
      </c>
      <c r="C134" s="2066"/>
      <c r="D134" s="2068"/>
    </row>
    <row r="135" spans="1:4">
      <c r="A135" s="2061" t="s">
        <v>5707</v>
      </c>
      <c r="B135" s="2067" t="s">
        <v>5706</v>
      </c>
      <c r="C135" s="2066"/>
      <c r="D135" s="2068"/>
    </row>
    <row r="136" spans="1:4">
      <c r="A136" s="2061" t="s">
        <v>5709</v>
      </c>
      <c r="B136" s="2067" t="s">
        <v>5708</v>
      </c>
      <c r="C136" s="2066"/>
      <c r="D136" s="2068"/>
    </row>
    <row r="137" spans="1:4">
      <c r="A137" s="2061" t="s">
        <v>5711</v>
      </c>
      <c r="B137" s="2067" t="s">
        <v>5710</v>
      </c>
      <c r="C137" s="2066"/>
      <c r="D137" s="2068"/>
    </row>
    <row r="138" spans="1:4">
      <c r="A138" s="2061" t="s">
        <v>5713</v>
      </c>
      <c r="B138" s="2067" t="s">
        <v>5712</v>
      </c>
      <c r="C138" s="2066"/>
      <c r="D138" s="2068"/>
    </row>
    <row r="139" spans="1:4">
      <c r="A139" s="2061" t="s">
        <v>5715</v>
      </c>
      <c r="B139" s="2067" t="s">
        <v>5714</v>
      </c>
      <c r="C139" s="2066"/>
      <c r="D139" s="2068"/>
    </row>
    <row r="140" spans="1:4">
      <c r="A140" s="2061" t="s">
        <v>5717</v>
      </c>
      <c r="B140" s="2067" t="s">
        <v>5716</v>
      </c>
      <c r="C140" s="2066"/>
      <c r="D140" s="2068"/>
    </row>
    <row r="141" spans="1:4">
      <c r="A141" s="2061" t="s">
        <v>5719</v>
      </c>
      <c r="B141" s="2067" t="s">
        <v>5718</v>
      </c>
      <c r="C141" s="2066"/>
      <c r="D141" s="2068"/>
    </row>
    <row r="142" spans="1:4">
      <c r="A142" s="2061" t="s">
        <v>5721</v>
      </c>
      <c r="B142" s="2067" t="s">
        <v>5720</v>
      </c>
      <c r="C142" s="2066"/>
      <c r="D142" s="2068"/>
    </row>
    <row r="143" spans="1:4">
      <c r="A143" s="2061" t="s">
        <v>5723</v>
      </c>
      <c r="B143" s="2067" t="s">
        <v>5722</v>
      </c>
      <c r="C143" s="2066"/>
      <c r="D143" s="2068"/>
    </row>
    <row r="144" spans="1:4">
      <c r="A144" s="2061" t="s">
        <v>5725</v>
      </c>
      <c r="B144" s="2067" t="s">
        <v>5724</v>
      </c>
      <c r="C144" s="2066"/>
      <c r="D144" s="2068"/>
    </row>
    <row r="145" spans="1:4">
      <c r="A145" s="2061" t="s">
        <v>5727</v>
      </c>
      <c r="B145" s="2067" t="s">
        <v>5726</v>
      </c>
      <c r="C145" s="2066"/>
      <c r="D145" s="2068"/>
    </row>
    <row r="146" spans="1:4">
      <c r="A146" s="2061" t="s">
        <v>5729</v>
      </c>
      <c r="B146" s="2067" t="s">
        <v>5728</v>
      </c>
      <c r="C146" s="2066"/>
      <c r="D146" s="2068"/>
    </row>
    <row r="147" spans="1:4">
      <c r="A147" s="2061" t="s">
        <v>5731</v>
      </c>
      <c r="B147" s="2067" t="s">
        <v>5730</v>
      </c>
      <c r="C147" s="2066"/>
      <c r="D147" s="2068"/>
    </row>
    <row r="148" spans="1:4">
      <c r="A148" s="2061" t="s">
        <v>5733</v>
      </c>
      <c r="B148" s="2067" t="s">
        <v>5732</v>
      </c>
      <c r="C148" s="2066"/>
      <c r="D148" s="2068"/>
    </row>
    <row r="149" spans="1:4">
      <c r="A149" s="2061" t="s">
        <v>5735</v>
      </c>
      <c r="B149" s="2067" t="s">
        <v>5734</v>
      </c>
      <c r="C149" s="2066"/>
      <c r="D149" s="2068"/>
    </row>
    <row r="150" spans="1:4">
      <c r="A150" s="2061" t="s">
        <v>5737</v>
      </c>
      <c r="B150" s="2067" t="s">
        <v>5736</v>
      </c>
      <c r="C150" s="2066"/>
      <c r="D150" s="2068"/>
    </row>
    <row r="151" spans="1:4">
      <c r="A151" s="2061" t="s">
        <v>5739</v>
      </c>
      <c r="B151" s="2067" t="s">
        <v>5738</v>
      </c>
      <c r="C151" s="2066"/>
      <c r="D151" s="2068"/>
    </row>
    <row r="152" spans="1:4">
      <c r="A152" s="2061" t="s">
        <v>5741</v>
      </c>
      <c r="B152" s="2067" t="s">
        <v>5740</v>
      </c>
      <c r="C152" s="2066"/>
      <c r="D152" s="2068"/>
    </row>
    <row r="153" spans="1:4">
      <c r="A153" s="2061" t="s">
        <v>5743</v>
      </c>
      <c r="B153" s="2067" t="s">
        <v>5742</v>
      </c>
      <c r="C153" s="2066"/>
      <c r="D153" s="2068"/>
    </row>
    <row r="154" spans="1:4">
      <c r="A154" s="2061" t="s">
        <v>5745</v>
      </c>
      <c r="B154" s="2067" t="s">
        <v>5744</v>
      </c>
      <c r="C154" s="2066"/>
      <c r="D154" s="2068"/>
    </row>
    <row r="155" spans="1:4">
      <c r="A155" s="2061" t="s">
        <v>5747</v>
      </c>
      <c r="B155" s="2067" t="s">
        <v>5746</v>
      </c>
      <c r="C155" s="2066"/>
      <c r="D155" s="2068"/>
    </row>
    <row r="156" spans="1:4">
      <c r="A156" s="2061" t="s">
        <v>5749</v>
      </c>
      <c r="B156" s="2067" t="s">
        <v>5748</v>
      </c>
      <c r="C156" s="2066"/>
      <c r="D156" s="2068"/>
    </row>
    <row r="157" spans="1:4">
      <c r="A157" s="2061" t="s">
        <v>5751</v>
      </c>
      <c r="B157" s="2067" t="s">
        <v>5750</v>
      </c>
      <c r="C157" s="2066"/>
      <c r="D157" s="2068"/>
    </row>
    <row r="158" spans="1:4">
      <c r="A158" s="2061" t="s">
        <v>5753</v>
      </c>
      <c r="B158" s="2067" t="s">
        <v>5752</v>
      </c>
      <c r="C158" s="2066"/>
      <c r="D158" s="2068"/>
    </row>
    <row r="159" spans="1:4">
      <c r="A159" s="2061" t="s">
        <v>5755</v>
      </c>
      <c r="B159" s="2067" t="s">
        <v>5754</v>
      </c>
      <c r="C159" s="2066"/>
      <c r="D159" s="2068"/>
    </row>
    <row r="160" spans="1:4">
      <c r="A160" s="2061" t="s">
        <v>5757</v>
      </c>
      <c r="B160" s="2067" t="s">
        <v>5756</v>
      </c>
      <c r="C160" s="2066"/>
      <c r="D160" s="2068"/>
    </row>
    <row r="161" spans="1:4">
      <c r="A161" s="2061" t="s">
        <v>5759</v>
      </c>
      <c r="B161" s="2067" t="s">
        <v>5758</v>
      </c>
      <c r="C161" s="2066"/>
      <c r="D161" s="2068"/>
    </row>
    <row r="162" spans="1:4">
      <c r="A162" s="2061" t="s">
        <v>5761</v>
      </c>
      <c r="B162" s="2067" t="s">
        <v>5760</v>
      </c>
      <c r="C162" s="2066"/>
      <c r="D162" s="2068"/>
    </row>
    <row r="163" spans="1:4">
      <c r="A163" s="2061" t="s">
        <v>5763</v>
      </c>
      <c r="B163" s="2067" t="s">
        <v>5762</v>
      </c>
      <c r="C163" s="2065"/>
      <c r="D163" s="2068"/>
    </row>
    <row r="164" spans="1:4">
      <c r="A164" s="2061" t="s">
        <v>5765</v>
      </c>
      <c r="B164" s="2067" t="s">
        <v>5764</v>
      </c>
      <c r="C164" s="2065"/>
      <c r="D164" s="2068"/>
    </row>
    <row r="165" spans="1:4">
      <c r="A165" s="2061" t="s">
        <v>5767</v>
      </c>
      <c r="B165" s="2067" t="s">
        <v>5766</v>
      </c>
      <c r="C165" s="2065"/>
      <c r="D165" s="2068"/>
    </row>
    <row r="166" spans="1:4">
      <c r="A166" s="2061" t="s">
        <v>5769</v>
      </c>
      <c r="B166" s="2067" t="s">
        <v>5768</v>
      </c>
      <c r="C166" s="2065"/>
      <c r="D166" s="2068"/>
    </row>
    <row r="167" spans="1:4">
      <c r="A167" s="2061" t="s">
        <v>5771</v>
      </c>
      <c r="B167" s="2067" t="s">
        <v>5770</v>
      </c>
      <c r="C167" s="2065"/>
      <c r="D167" s="2068"/>
    </row>
    <row r="168" spans="1:4">
      <c r="A168" s="2061" t="s">
        <v>5773</v>
      </c>
      <c r="B168" s="2067" t="s">
        <v>5772</v>
      </c>
      <c r="C168" s="2065"/>
      <c r="D168" s="2068"/>
    </row>
    <row r="169" spans="1:4">
      <c r="A169" s="2061" t="s">
        <v>5775</v>
      </c>
      <c r="B169" s="2067" t="s">
        <v>5774</v>
      </c>
      <c r="C169" s="2065"/>
      <c r="D169" s="2068"/>
    </row>
    <row r="170" spans="1:4">
      <c r="A170" s="2061" t="s">
        <v>5777</v>
      </c>
      <c r="B170" s="2067" t="s">
        <v>5776</v>
      </c>
      <c r="C170" s="2065"/>
      <c r="D170" s="2068"/>
    </row>
    <row r="171" spans="1:4">
      <c r="A171" s="2061" t="s">
        <v>5779</v>
      </c>
      <c r="B171" s="2067" t="s">
        <v>5778</v>
      </c>
      <c r="C171" s="2065"/>
      <c r="D171" s="2068"/>
    </row>
    <row r="172" spans="1:4">
      <c r="A172" s="2061" t="s">
        <v>5781</v>
      </c>
      <c r="B172" s="2067" t="s">
        <v>5780</v>
      </c>
      <c r="C172" s="2065"/>
      <c r="D172" s="2068"/>
    </row>
    <row r="173" spans="1:4">
      <c r="A173" s="2061" t="s">
        <v>5783</v>
      </c>
      <c r="B173" s="2067" t="s">
        <v>5782</v>
      </c>
      <c r="C173" s="2065"/>
      <c r="D173" s="2068"/>
    </row>
    <row r="174" spans="1:4">
      <c r="A174" s="2061" t="s">
        <v>5785</v>
      </c>
      <c r="B174" s="2067" t="s">
        <v>5784</v>
      </c>
      <c r="C174" s="2066"/>
      <c r="D174" s="2068"/>
    </row>
    <row r="175" spans="1:4">
      <c r="A175" s="2061" t="s">
        <v>5787</v>
      </c>
      <c r="B175" s="2067" t="s">
        <v>5786</v>
      </c>
      <c r="C175" s="2066"/>
      <c r="D175" s="2068"/>
    </row>
    <row r="176" spans="1:4">
      <c r="A176" s="2061" t="s">
        <v>5789</v>
      </c>
      <c r="B176" s="2067" t="s">
        <v>5788</v>
      </c>
      <c r="C176" s="2066"/>
      <c r="D176" s="2068"/>
    </row>
    <row r="177" spans="1:4">
      <c r="A177" s="2061" t="s">
        <v>5791</v>
      </c>
      <c r="B177" s="2067" t="s">
        <v>5790</v>
      </c>
      <c r="C177" s="2066"/>
      <c r="D177" s="2068"/>
    </row>
    <row r="178" spans="1:4">
      <c r="A178" s="2061" t="s">
        <v>5793</v>
      </c>
      <c r="B178" s="2067" t="s">
        <v>5792</v>
      </c>
      <c r="C178" s="2066"/>
      <c r="D178" s="2068"/>
    </row>
    <row r="179" spans="1:4">
      <c r="A179" s="2061" t="s">
        <v>5795</v>
      </c>
      <c r="B179" s="2067" t="s">
        <v>5794</v>
      </c>
      <c r="C179" s="2066"/>
      <c r="D179" s="2068"/>
    </row>
    <row r="180" spans="1:4">
      <c r="A180" s="2061" t="s">
        <v>5797</v>
      </c>
      <c r="B180" s="2067" t="s">
        <v>5796</v>
      </c>
      <c r="C180" s="2066"/>
      <c r="D180" s="2068"/>
    </row>
    <row r="181" spans="1:4">
      <c r="A181" s="2061" t="s">
        <v>5799</v>
      </c>
      <c r="B181" s="2067" t="s">
        <v>5798</v>
      </c>
      <c r="C181" s="2066"/>
      <c r="D181" s="2068"/>
    </row>
    <row r="182" spans="1:4">
      <c r="A182" s="2061" t="s">
        <v>5801</v>
      </c>
      <c r="B182" s="2067" t="s">
        <v>5800</v>
      </c>
      <c r="C182" s="2066"/>
      <c r="D182" s="2068"/>
    </row>
    <row r="183" spans="1:4">
      <c r="A183" s="2061" t="s">
        <v>5803</v>
      </c>
      <c r="B183" s="2067" t="s">
        <v>5802</v>
      </c>
      <c r="C183" s="2066"/>
      <c r="D183" s="2068"/>
    </row>
    <row r="184" spans="1:4">
      <c r="A184" s="2061" t="s">
        <v>5805</v>
      </c>
      <c r="B184" s="2067" t="s">
        <v>5804</v>
      </c>
      <c r="C184" s="2065"/>
      <c r="D184" s="2068"/>
    </row>
    <row r="185" spans="1:4">
      <c r="A185" s="2061" t="s">
        <v>5807</v>
      </c>
      <c r="B185" s="2067" t="s">
        <v>5806</v>
      </c>
      <c r="C185" s="2065"/>
      <c r="D185" s="2068"/>
    </row>
    <row r="186" spans="1:4">
      <c r="A186" s="2061" t="s">
        <v>5809</v>
      </c>
      <c r="B186" s="2067" t="s">
        <v>5808</v>
      </c>
      <c r="C186" s="2065"/>
      <c r="D186" s="2068"/>
    </row>
    <row r="187" spans="1:4">
      <c r="A187" s="2061" t="s">
        <v>5811</v>
      </c>
      <c r="B187" s="2067" t="s">
        <v>5810</v>
      </c>
      <c r="C187" s="2065"/>
      <c r="D187" s="2068"/>
    </row>
    <row r="188" spans="1:4">
      <c r="A188" s="2061" t="s">
        <v>5813</v>
      </c>
      <c r="B188" s="2067" t="s">
        <v>5812</v>
      </c>
      <c r="C188" s="2065"/>
      <c r="D188" s="2068"/>
    </row>
    <row r="189" spans="1:4">
      <c r="A189" s="2061" t="s">
        <v>5815</v>
      </c>
      <c r="B189" s="2067" t="s">
        <v>5814</v>
      </c>
      <c r="C189" s="2065"/>
      <c r="D189" s="2068"/>
    </row>
    <row r="190" spans="1:4">
      <c r="A190" s="2061" t="s">
        <v>5817</v>
      </c>
      <c r="B190" s="2067" t="s">
        <v>5816</v>
      </c>
      <c r="C190" s="2065"/>
      <c r="D190" s="2068"/>
    </row>
    <row r="191" spans="1:4">
      <c r="A191" s="2061" t="s">
        <v>5819</v>
      </c>
      <c r="B191" s="2067" t="s">
        <v>5818</v>
      </c>
      <c r="C191" s="2065"/>
      <c r="D191" s="2068"/>
    </row>
    <row r="192" spans="1:4">
      <c r="A192" s="2061" t="s">
        <v>5821</v>
      </c>
      <c r="B192" s="2067" t="s">
        <v>5820</v>
      </c>
      <c r="C192" s="2065"/>
      <c r="D192" s="2068"/>
    </row>
    <row r="193" spans="1:4">
      <c r="A193" s="2061" t="s">
        <v>5823</v>
      </c>
      <c r="B193" s="2067" t="s">
        <v>5822</v>
      </c>
      <c r="C193" s="2065"/>
      <c r="D193" s="2068"/>
    </row>
    <row r="194" spans="1:4">
      <c r="A194" s="2061" t="s">
        <v>5825</v>
      </c>
      <c r="B194" s="2067" t="s">
        <v>5824</v>
      </c>
      <c r="C194" s="2065"/>
      <c r="D194" s="2068"/>
    </row>
    <row r="195" spans="1:4">
      <c r="A195" s="2061" t="s">
        <v>5827</v>
      </c>
      <c r="B195" s="2067" t="s">
        <v>5826</v>
      </c>
      <c r="C195" s="2066"/>
      <c r="D195" s="2068"/>
    </row>
    <row r="196" spans="1:4">
      <c r="A196" s="2061" t="s">
        <v>5829</v>
      </c>
      <c r="B196" s="2067" t="s">
        <v>5828</v>
      </c>
      <c r="C196" s="2066"/>
      <c r="D196" s="2068"/>
    </row>
    <row r="197" spans="1:4">
      <c r="A197" s="2061" t="s">
        <v>5831</v>
      </c>
      <c r="B197" s="2067" t="s">
        <v>5830</v>
      </c>
      <c r="C197" s="2066"/>
      <c r="D197" s="2068"/>
    </row>
    <row r="198" spans="1:4">
      <c r="A198" s="2061" t="s">
        <v>5833</v>
      </c>
      <c r="B198" s="2067" t="s">
        <v>5832</v>
      </c>
      <c r="C198" s="2066"/>
      <c r="D198" s="2068"/>
    </row>
    <row r="199" spans="1:4">
      <c r="A199" s="2061" t="s">
        <v>5835</v>
      </c>
      <c r="B199" s="2067" t="s">
        <v>5834</v>
      </c>
      <c r="C199" s="2066"/>
      <c r="D199" s="2068"/>
    </row>
    <row r="200" spans="1:4">
      <c r="A200" s="2061" t="s">
        <v>5837</v>
      </c>
      <c r="B200" s="2067" t="s">
        <v>5836</v>
      </c>
      <c r="C200" s="2066"/>
      <c r="D200" s="2068"/>
    </row>
    <row r="201" spans="1:4">
      <c r="A201" s="2061" t="s">
        <v>5839</v>
      </c>
      <c r="B201" s="2067" t="s">
        <v>5838</v>
      </c>
      <c r="C201" s="2066"/>
      <c r="D201" s="2068"/>
    </row>
    <row r="202" spans="1:4">
      <c r="A202" s="2061" t="s">
        <v>5841</v>
      </c>
      <c r="B202" s="2067" t="s">
        <v>5840</v>
      </c>
      <c r="C202" s="2066"/>
      <c r="D202" s="2068"/>
    </row>
    <row r="203" spans="1:4">
      <c r="A203" s="2061" t="s">
        <v>5843</v>
      </c>
      <c r="B203" s="2067" t="s">
        <v>5842</v>
      </c>
      <c r="C203" s="2066"/>
      <c r="D203" s="2068"/>
    </row>
    <row r="204" spans="1:4">
      <c r="A204" s="2061" t="s">
        <v>5845</v>
      </c>
      <c r="B204" s="2067" t="s">
        <v>5844</v>
      </c>
      <c r="C204" s="2066"/>
      <c r="D204" s="2068"/>
    </row>
    <row r="205" spans="1:4">
      <c r="A205" s="2061" t="s">
        <v>5847</v>
      </c>
      <c r="B205" s="2067" t="s">
        <v>5846</v>
      </c>
      <c r="C205" s="2065"/>
      <c r="D205" s="2068"/>
    </row>
    <row r="206" spans="1:4">
      <c r="A206" s="2061" t="s">
        <v>5849</v>
      </c>
      <c r="B206" s="2067" t="s">
        <v>5848</v>
      </c>
      <c r="C206" s="2065"/>
      <c r="D206" s="2068"/>
    </row>
    <row r="207" spans="1:4">
      <c r="A207" s="2061" t="s">
        <v>5851</v>
      </c>
      <c r="B207" s="2067" t="s">
        <v>5850</v>
      </c>
      <c r="C207" s="2065"/>
      <c r="D207" s="2068"/>
    </row>
    <row r="208" spans="1:4">
      <c r="A208" s="2061" t="s">
        <v>5853</v>
      </c>
      <c r="B208" s="2067" t="s">
        <v>5852</v>
      </c>
      <c r="C208" s="2065"/>
      <c r="D208" s="2068"/>
    </row>
    <row r="209" spans="1:4">
      <c r="A209" s="2061" t="s">
        <v>5855</v>
      </c>
      <c r="B209" s="2067" t="s">
        <v>5854</v>
      </c>
      <c r="C209" s="2065"/>
      <c r="D209" s="2068"/>
    </row>
    <row r="210" spans="1:4">
      <c r="A210" s="2061" t="s">
        <v>5857</v>
      </c>
      <c r="B210" s="2067" t="s">
        <v>5856</v>
      </c>
      <c r="C210" s="2065"/>
      <c r="D210" s="2068"/>
    </row>
    <row r="211" spans="1:4">
      <c r="A211" s="2061" t="s">
        <v>5859</v>
      </c>
      <c r="B211" s="2067" t="s">
        <v>5858</v>
      </c>
      <c r="C211" s="2065"/>
      <c r="D211" s="2068"/>
    </row>
    <row r="212" spans="1:4">
      <c r="A212" s="2061" t="s">
        <v>5861</v>
      </c>
      <c r="B212" s="2067" t="s">
        <v>5860</v>
      </c>
      <c r="C212" s="2065"/>
      <c r="D212" s="2068"/>
    </row>
    <row r="213" spans="1:4">
      <c r="A213" s="2061" t="s">
        <v>5863</v>
      </c>
      <c r="B213" s="2067" t="s">
        <v>5862</v>
      </c>
      <c r="C213" s="2065"/>
      <c r="D213" s="2068"/>
    </row>
    <row r="214" spans="1:4">
      <c r="A214" s="2061" t="s">
        <v>5865</v>
      </c>
      <c r="B214" s="2067" t="s">
        <v>5864</v>
      </c>
      <c r="C214" s="2065"/>
      <c r="D214" s="2068"/>
    </row>
    <row r="215" spans="1:4">
      <c r="A215" s="2061" t="s">
        <v>5867</v>
      </c>
      <c r="B215" s="2067" t="s">
        <v>5866</v>
      </c>
      <c r="C215" s="2065"/>
      <c r="D215" s="2068"/>
    </row>
    <row r="216" spans="1:4">
      <c r="A216" s="2061" t="s">
        <v>5869</v>
      </c>
      <c r="B216" s="2067" t="s">
        <v>5868</v>
      </c>
      <c r="C216" s="2066"/>
      <c r="D216" s="2068"/>
    </row>
    <row r="217" spans="1:4">
      <c r="A217" s="2061" t="s">
        <v>5871</v>
      </c>
      <c r="B217" s="2067" t="s">
        <v>5870</v>
      </c>
      <c r="C217" s="2066"/>
      <c r="D217" s="2068"/>
    </row>
    <row r="218" spans="1:4">
      <c r="A218" s="2061" t="s">
        <v>5873</v>
      </c>
      <c r="B218" s="2067" t="s">
        <v>5872</v>
      </c>
      <c r="C218" s="2066"/>
      <c r="D218" s="2068"/>
    </row>
    <row r="219" spans="1:4">
      <c r="A219" s="2061" t="s">
        <v>5875</v>
      </c>
      <c r="B219" s="2067" t="s">
        <v>5874</v>
      </c>
      <c r="C219" s="2066"/>
      <c r="D219" s="2068"/>
    </row>
    <row r="220" spans="1:4">
      <c r="A220" s="2061" t="s">
        <v>5877</v>
      </c>
      <c r="B220" s="2067" t="s">
        <v>5876</v>
      </c>
      <c r="C220" s="2066"/>
      <c r="D220" s="2068"/>
    </row>
    <row r="221" spans="1:4">
      <c r="A221" s="2061" t="s">
        <v>5879</v>
      </c>
      <c r="B221" s="2067" t="s">
        <v>5878</v>
      </c>
      <c r="C221" s="2066"/>
      <c r="D221" s="2068"/>
    </row>
    <row r="222" spans="1:4">
      <c r="A222" s="2061" t="s">
        <v>5881</v>
      </c>
      <c r="B222" s="2067" t="s">
        <v>5880</v>
      </c>
      <c r="C222" s="2066"/>
      <c r="D222" s="2068"/>
    </row>
    <row r="223" spans="1:4">
      <c r="A223" s="2061" t="s">
        <v>5883</v>
      </c>
      <c r="B223" s="2067" t="s">
        <v>5882</v>
      </c>
      <c r="C223" s="2066"/>
      <c r="D223" s="2068"/>
    </row>
    <row r="224" spans="1:4">
      <c r="A224" s="2061" t="s">
        <v>5885</v>
      </c>
      <c r="B224" s="2067" t="s">
        <v>5884</v>
      </c>
      <c r="C224" s="2066"/>
      <c r="D224" s="2068"/>
    </row>
    <row r="225" spans="1:4">
      <c r="A225" s="2061" t="s">
        <v>5887</v>
      </c>
      <c r="B225" s="2067" t="s">
        <v>5886</v>
      </c>
      <c r="C225" s="2066"/>
      <c r="D225" s="2068"/>
    </row>
    <row r="226" spans="1:4">
      <c r="A226" s="2061" t="s">
        <v>5889</v>
      </c>
      <c r="B226" s="2067" t="s">
        <v>5888</v>
      </c>
      <c r="C226" s="2065"/>
      <c r="D226" s="2068"/>
    </row>
    <row r="227" spans="1:4">
      <c r="A227" s="2061" t="s">
        <v>5891</v>
      </c>
      <c r="B227" s="2067" t="s">
        <v>5890</v>
      </c>
      <c r="C227" s="2065"/>
      <c r="D227" s="2068"/>
    </row>
    <row r="228" spans="1:4">
      <c r="A228" s="2061" t="s">
        <v>5893</v>
      </c>
      <c r="B228" s="2067" t="s">
        <v>5892</v>
      </c>
      <c r="C228" s="2065"/>
      <c r="D228" s="2068"/>
    </row>
    <row r="229" spans="1:4">
      <c r="A229" s="2061" t="s">
        <v>5895</v>
      </c>
      <c r="B229" s="2067" t="s">
        <v>5894</v>
      </c>
      <c r="C229" s="2065"/>
      <c r="D229" s="2068"/>
    </row>
    <row r="230" spans="1:4">
      <c r="A230" s="2061" t="s">
        <v>5897</v>
      </c>
      <c r="B230" s="2067" t="s">
        <v>5896</v>
      </c>
      <c r="C230" s="2065"/>
      <c r="D230" s="2068"/>
    </row>
    <row r="231" spans="1:4">
      <c r="A231" s="2061" t="s">
        <v>5899</v>
      </c>
      <c r="B231" s="2067" t="s">
        <v>5898</v>
      </c>
      <c r="C231" s="2065"/>
      <c r="D231" s="2068"/>
    </row>
    <row r="232" spans="1:4">
      <c r="A232" s="2061" t="s">
        <v>5901</v>
      </c>
      <c r="B232" s="2067" t="s">
        <v>5900</v>
      </c>
      <c r="C232" s="2065"/>
      <c r="D232" s="2068"/>
    </row>
    <row r="233" spans="1:4">
      <c r="A233" s="2061" t="s">
        <v>5903</v>
      </c>
      <c r="B233" s="2067" t="s">
        <v>5902</v>
      </c>
      <c r="C233" s="2065"/>
      <c r="D233" s="2068"/>
    </row>
    <row r="234" spans="1:4">
      <c r="A234" s="2061" t="s">
        <v>5905</v>
      </c>
      <c r="B234" s="2067" t="s">
        <v>5904</v>
      </c>
      <c r="C234" s="2065"/>
      <c r="D234" s="2068"/>
    </row>
    <row r="235" spans="1:4">
      <c r="A235" s="2061" t="s">
        <v>5907</v>
      </c>
      <c r="B235" s="2067" t="s">
        <v>5906</v>
      </c>
      <c r="C235" s="2065"/>
      <c r="D235" s="2068"/>
    </row>
    <row r="236" spans="1:4">
      <c r="A236" s="2061" t="s">
        <v>5909</v>
      </c>
      <c r="B236" s="2067" t="s">
        <v>5908</v>
      </c>
      <c r="C236" s="2065"/>
      <c r="D236" s="2068"/>
    </row>
    <row r="237" spans="1:4">
      <c r="A237" s="2061" t="s">
        <v>5911</v>
      </c>
      <c r="B237" s="2067" t="s">
        <v>5910</v>
      </c>
      <c r="C237" s="2066"/>
      <c r="D237" s="2068"/>
    </row>
    <row r="238" spans="1:4">
      <c r="A238" s="2061" t="s">
        <v>5913</v>
      </c>
      <c r="B238" s="2067" t="s">
        <v>5912</v>
      </c>
      <c r="C238" s="2066"/>
      <c r="D238" s="2068"/>
    </row>
    <row r="239" spans="1:4">
      <c r="A239" s="2061" t="s">
        <v>5915</v>
      </c>
      <c r="B239" s="2067" t="s">
        <v>5914</v>
      </c>
      <c r="C239" s="2066"/>
      <c r="D239" s="2068"/>
    </row>
    <row r="240" spans="1:4">
      <c r="A240" s="2061" t="s">
        <v>5917</v>
      </c>
      <c r="B240" s="2067" t="s">
        <v>5916</v>
      </c>
      <c r="C240" s="2066"/>
      <c r="D240" s="2068"/>
    </row>
    <row r="241" spans="1:4">
      <c r="A241" s="2061" t="s">
        <v>5919</v>
      </c>
      <c r="B241" s="2067" t="s">
        <v>5918</v>
      </c>
      <c r="C241" s="2066"/>
      <c r="D241" s="2068"/>
    </row>
    <row r="242" spans="1:4">
      <c r="A242" s="2061" t="s">
        <v>5921</v>
      </c>
      <c r="B242" s="2067" t="s">
        <v>5920</v>
      </c>
      <c r="C242" s="2066"/>
      <c r="D242" s="2068"/>
    </row>
    <row r="243" spans="1:4">
      <c r="A243" s="2061" t="s">
        <v>5923</v>
      </c>
      <c r="B243" s="2067" t="s">
        <v>5922</v>
      </c>
      <c r="C243" s="2066"/>
      <c r="D243" s="2068"/>
    </row>
    <row r="244" spans="1:4">
      <c r="A244" s="2061" t="s">
        <v>5925</v>
      </c>
      <c r="B244" s="2067" t="s">
        <v>5924</v>
      </c>
      <c r="C244" s="2066"/>
      <c r="D244" s="2068"/>
    </row>
    <row r="245" spans="1:4">
      <c r="A245" s="2061" t="s">
        <v>5927</v>
      </c>
      <c r="B245" s="2067" t="s">
        <v>5926</v>
      </c>
      <c r="C245" s="2066"/>
      <c r="D245" s="2068"/>
    </row>
    <row r="246" spans="1:4">
      <c r="A246" s="2061" t="s">
        <v>5929</v>
      </c>
      <c r="B246" s="2067" t="s">
        <v>5928</v>
      </c>
      <c r="C246" s="2066"/>
      <c r="D246" s="2068"/>
    </row>
    <row r="247" spans="1:4">
      <c r="A247" s="2061" t="s">
        <v>5931</v>
      </c>
      <c r="B247" s="2067" t="s">
        <v>5930</v>
      </c>
      <c r="C247" s="2065"/>
      <c r="D247" s="2068"/>
    </row>
    <row r="248" spans="1:4">
      <c r="A248" s="2061" t="s">
        <v>5933</v>
      </c>
      <c r="B248" s="2067" t="s">
        <v>5932</v>
      </c>
      <c r="C248" s="2065"/>
      <c r="D248" s="2068"/>
    </row>
    <row r="249" spans="1:4">
      <c r="A249" s="2061" t="s">
        <v>5935</v>
      </c>
      <c r="B249" s="2067" t="s">
        <v>5934</v>
      </c>
      <c r="C249" s="2065"/>
      <c r="D249" s="2068"/>
    </row>
    <row r="250" spans="1:4">
      <c r="A250" s="2061" t="s">
        <v>5937</v>
      </c>
      <c r="B250" s="2067" t="s">
        <v>5936</v>
      </c>
      <c r="C250" s="2065"/>
      <c r="D250" s="2068"/>
    </row>
    <row r="251" spans="1:4">
      <c r="A251" s="2061" t="s">
        <v>5939</v>
      </c>
      <c r="B251" s="2067" t="s">
        <v>5938</v>
      </c>
      <c r="C251" s="2065"/>
      <c r="D251" s="2068"/>
    </row>
    <row r="252" spans="1:4">
      <c r="A252" s="2061" t="s">
        <v>5941</v>
      </c>
      <c r="B252" s="2067" t="s">
        <v>5940</v>
      </c>
      <c r="C252" s="2065"/>
      <c r="D252" s="2068"/>
    </row>
    <row r="253" spans="1:4">
      <c r="A253" s="2061" t="s">
        <v>5943</v>
      </c>
      <c r="B253" s="2067" t="s">
        <v>5942</v>
      </c>
      <c r="C253" s="2065"/>
      <c r="D253" s="2068"/>
    </row>
    <row r="254" spans="1:4">
      <c r="A254" s="2061" t="s">
        <v>5945</v>
      </c>
      <c r="B254" s="2067" t="s">
        <v>5944</v>
      </c>
      <c r="C254" s="2065"/>
      <c r="D254" s="2068"/>
    </row>
    <row r="255" spans="1:4">
      <c r="A255" s="2061" t="s">
        <v>5947</v>
      </c>
      <c r="B255" s="2067" t="s">
        <v>5946</v>
      </c>
      <c r="C255" s="2065"/>
      <c r="D255" s="2068"/>
    </row>
    <row r="256" spans="1:4">
      <c r="A256" s="2061" t="s">
        <v>5949</v>
      </c>
      <c r="B256" s="2067" t="s">
        <v>5948</v>
      </c>
      <c r="C256" s="2065"/>
      <c r="D256" s="2068"/>
    </row>
    <row r="257" spans="1:4">
      <c r="A257" s="2061" t="s">
        <v>5951</v>
      </c>
      <c r="B257" s="2067" t="s">
        <v>5950</v>
      </c>
      <c r="C257" s="2065"/>
      <c r="D257" s="2068"/>
    </row>
    <row r="258" spans="1:4">
      <c r="A258" s="2061" t="s">
        <v>5953</v>
      </c>
      <c r="B258" s="2067" t="s">
        <v>5952</v>
      </c>
      <c r="C258" s="2066"/>
      <c r="D258" s="2068"/>
    </row>
    <row r="259" spans="1:4">
      <c r="A259" s="2061" t="s">
        <v>5955</v>
      </c>
      <c r="B259" s="2067" t="s">
        <v>5954</v>
      </c>
      <c r="C259" s="2066"/>
      <c r="D259" s="2068"/>
    </row>
    <row r="260" spans="1:4">
      <c r="A260" s="2061" t="s">
        <v>5957</v>
      </c>
      <c r="B260" s="2067" t="s">
        <v>5956</v>
      </c>
      <c r="C260" s="2066"/>
      <c r="D260" s="2068"/>
    </row>
    <row r="261" spans="1:4">
      <c r="A261" s="2061" t="s">
        <v>5959</v>
      </c>
      <c r="B261" s="2067" t="s">
        <v>5958</v>
      </c>
      <c r="C261" s="2066"/>
      <c r="D261" s="2068"/>
    </row>
    <row r="262" spans="1:4">
      <c r="A262" s="2061" t="s">
        <v>5961</v>
      </c>
      <c r="B262" s="2067" t="s">
        <v>5960</v>
      </c>
      <c r="C262" s="2066"/>
      <c r="D262" s="2068"/>
    </row>
    <row r="263" spans="1:4">
      <c r="A263" s="2061" t="s">
        <v>5963</v>
      </c>
      <c r="B263" s="2067" t="s">
        <v>5962</v>
      </c>
      <c r="C263" s="2066"/>
      <c r="D263" s="2068"/>
    </row>
    <row r="264" spans="1:4">
      <c r="A264" s="2061" t="s">
        <v>5965</v>
      </c>
      <c r="B264" s="2067" t="s">
        <v>5964</v>
      </c>
      <c r="C264" s="2066"/>
      <c r="D264" s="2068"/>
    </row>
    <row r="265" spans="1:4">
      <c r="A265" s="2061" t="s">
        <v>5967</v>
      </c>
      <c r="B265" s="2067" t="s">
        <v>5966</v>
      </c>
      <c r="C265" s="2066"/>
      <c r="D265" s="2068"/>
    </row>
    <row r="266" spans="1:4">
      <c r="A266" s="2061" t="s">
        <v>5969</v>
      </c>
      <c r="B266" s="2067" t="s">
        <v>5968</v>
      </c>
      <c r="C266" s="2066"/>
      <c r="D266" s="2068"/>
    </row>
    <row r="267" spans="1:4">
      <c r="A267" s="2061" t="s">
        <v>5971</v>
      </c>
      <c r="B267" s="2067" t="s">
        <v>5970</v>
      </c>
      <c r="C267" s="2066"/>
      <c r="D267" s="2068"/>
    </row>
    <row r="268" spans="1:4">
      <c r="A268" s="2061" t="s">
        <v>5973</v>
      </c>
      <c r="B268" s="2067" t="s">
        <v>5972</v>
      </c>
      <c r="C268" s="2065"/>
      <c r="D268" s="2068"/>
    </row>
    <row r="269" spans="1:4">
      <c r="A269" s="2061" t="s">
        <v>5975</v>
      </c>
      <c r="B269" s="2067" t="s">
        <v>5974</v>
      </c>
      <c r="C269" s="2065"/>
      <c r="D269" s="2068"/>
    </row>
    <row r="270" spans="1:4">
      <c r="A270" s="2061" t="s">
        <v>5977</v>
      </c>
      <c r="B270" s="2067" t="s">
        <v>5976</v>
      </c>
      <c r="C270" s="2065"/>
      <c r="D270" s="2068"/>
    </row>
    <row r="271" spans="1:4">
      <c r="A271" s="2061" t="s">
        <v>5979</v>
      </c>
      <c r="B271" s="2067" t="s">
        <v>5978</v>
      </c>
      <c r="C271" s="2065"/>
      <c r="D271" s="2068"/>
    </row>
    <row r="272" spans="1:4">
      <c r="A272" s="2061" t="s">
        <v>5981</v>
      </c>
      <c r="B272" s="2067" t="s">
        <v>5980</v>
      </c>
      <c r="C272" s="2065"/>
      <c r="D272" s="2068"/>
    </row>
    <row r="273" spans="1:4">
      <c r="A273" s="2061" t="s">
        <v>5983</v>
      </c>
      <c r="B273" s="2067" t="s">
        <v>5982</v>
      </c>
      <c r="C273" s="2065"/>
      <c r="D273" s="2068"/>
    </row>
    <row r="274" spans="1:4">
      <c r="A274" s="2061" t="s">
        <v>5985</v>
      </c>
      <c r="B274" s="2067" t="s">
        <v>5984</v>
      </c>
      <c r="C274" s="2065"/>
      <c r="D274" s="2068"/>
    </row>
    <row r="275" spans="1:4">
      <c r="A275" s="2061" t="s">
        <v>5987</v>
      </c>
      <c r="B275" s="2067" t="s">
        <v>5986</v>
      </c>
      <c r="C275" s="2065"/>
      <c r="D275" s="2068"/>
    </row>
    <row r="276" spans="1:4">
      <c r="A276" s="2061" t="s">
        <v>5989</v>
      </c>
      <c r="B276" s="2067" t="s">
        <v>5988</v>
      </c>
      <c r="C276" s="2065"/>
      <c r="D276" s="2068"/>
    </row>
    <row r="277" spans="1:4">
      <c r="A277" s="2061" t="s">
        <v>5991</v>
      </c>
      <c r="B277" s="2067" t="s">
        <v>5990</v>
      </c>
      <c r="C277" s="2065"/>
      <c r="D277" s="2068"/>
    </row>
    <row r="278" spans="1:4">
      <c r="A278" s="2061" t="s">
        <v>5993</v>
      </c>
      <c r="B278" s="2067" t="s">
        <v>5992</v>
      </c>
      <c r="C278" s="2065"/>
      <c r="D278" s="2068"/>
    </row>
    <row r="279" spans="1:4">
      <c r="A279" s="2061" t="s">
        <v>5995</v>
      </c>
      <c r="B279" s="2067" t="s">
        <v>5994</v>
      </c>
      <c r="C279" s="2066"/>
      <c r="D279" s="2068"/>
    </row>
    <row r="280" spans="1:4">
      <c r="A280" s="2061" t="s">
        <v>5997</v>
      </c>
      <c r="B280" s="2067" t="s">
        <v>5996</v>
      </c>
      <c r="C280" s="2066"/>
      <c r="D280" s="2068"/>
    </row>
    <row r="281" spans="1:4">
      <c r="A281" s="2061" t="s">
        <v>5999</v>
      </c>
      <c r="B281" s="2067" t="s">
        <v>5998</v>
      </c>
      <c r="C281" s="2066"/>
      <c r="D281" s="2068"/>
    </row>
    <row r="282" spans="1:4">
      <c r="A282" s="2061" t="s">
        <v>6001</v>
      </c>
      <c r="B282" s="2067" t="s">
        <v>6000</v>
      </c>
      <c r="C282" s="2066"/>
      <c r="D282" s="2068"/>
    </row>
    <row r="283" spans="1:4">
      <c r="A283" s="2061" t="s">
        <v>6003</v>
      </c>
      <c r="B283" s="2067" t="s">
        <v>6002</v>
      </c>
      <c r="C283" s="2066"/>
      <c r="D283" s="2068"/>
    </row>
    <row r="284" spans="1:4">
      <c r="A284" s="2061" t="s">
        <v>6005</v>
      </c>
      <c r="B284" s="2067" t="s">
        <v>6004</v>
      </c>
      <c r="C284" s="2066"/>
      <c r="D284" s="2068"/>
    </row>
    <row r="285" spans="1:4">
      <c r="A285" s="2061" t="s">
        <v>6007</v>
      </c>
      <c r="B285" s="2067" t="s">
        <v>6006</v>
      </c>
      <c r="C285" s="2066"/>
      <c r="D285" s="2068"/>
    </row>
    <row r="286" spans="1:4">
      <c r="A286" s="2061" t="s">
        <v>6009</v>
      </c>
      <c r="B286" s="2067" t="s">
        <v>6008</v>
      </c>
      <c r="C286" s="2066"/>
      <c r="D286" s="2068"/>
    </row>
    <row r="287" spans="1:4">
      <c r="A287" s="2061" t="s">
        <v>6011</v>
      </c>
      <c r="B287" s="2067" t="s">
        <v>6010</v>
      </c>
      <c r="C287" s="2066"/>
      <c r="D287" s="2068"/>
    </row>
    <row r="288" spans="1:4">
      <c r="A288" s="2061" t="s">
        <v>6013</v>
      </c>
      <c r="B288" s="2067" t="s">
        <v>6012</v>
      </c>
      <c r="C288" s="2066"/>
      <c r="D288" s="2068"/>
    </row>
    <row r="289" spans="1:4">
      <c r="A289" s="2061" t="s">
        <v>6015</v>
      </c>
      <c r="B289" s="2067" t="s">
        <v>6014</v>
      </c>
      <c r="C289" s="2065"/>
      <c r="D289" s="2068"/>
    </row>
    <row r="290" spans="1:4">
      <c r="A290" s="2061" t="s">
        <v>6017</v>
      </c>
      <c r="B290" s="2067" t="s">
        <v>6016</v>
      </c>
      <c r="C290" s="2065"/>
      <c r="D290" s="2068"/>
    </row>
    <row r="291" spans="1:4">
      <c r="A291" s="2061" t="s">
        <v>6019</v>
      </c>
      <c r="B291" s="2067" t="s">
        <v>6018</v>
      </c>
      <c r="C291" s="2065"/>
      <c r="D291" s="2068"/>
    </row>
    <row r="292" spans="1:4">
      <c r="A292" s="2061" t="s">
        <v>6021</v>
      </c>
      <c r="B292" s="2067" t="s">
        <v>6020</v>
      </c>
      <c r="C292" s="2065"/>
      <c r="D292" s="2068"/>
    </row>
    <row r="293" spans="1:4">
      <c r="A293" s="2061" t="s">
        <v>6023</v>
      </c>
      <c r="B293" s="2067" t="s">
        <v>6022</v>
      </c>
      <c r="C293" s="2065"/>
      <c r="D293" s="2068"/>
    </row>
    <row r="294" spans="1:4">
      <c r="A294" s="2061" t="s">
        <v>6025</v>
      </c>
      <c r="B294" s="2067" t="s">
        <v>6024</v>
      </c>
      <c r="C294" s="2065"/>
      <c r="D294" s="2068"/>
    </row>
    <row r="295" spans="1:4">
      <c r="A295" s="2061" t="s">
        <v>6027</v>
      </c>
      <c r="B295" s="2067" t="s">
        <v>6026</v>
      </c>
      <c r="C295" s="2065"/>
      <c r="D295" s="2068"/>
    </row>
    <row r="296" spans="1:4">
      <c r="A296" s="2061" t="s">
        <v>6029</v>
      </c>
      <c r="B296" s="2067" t="s">
        <v>6028</v>
      </c>
      <c r="C296" s="2065"/>
      <c r="D296" s="2068"/>
    </row>
    <row r="297" spans="1:4">
      <c r="A297" s="2061" t="s">
        <v>6031</v>
      </c>
      <c r="B297" s="2067" t="s">
        <v>6030</v>
      </c>
      <c r="C297" s="2065"/>
      <c r="D297" s="2068"/>
    </row>
    <row r="298" spans="1:4">
      <c r="A298" s="2061" t="s">
        <v>6033</v>
      </c>
      <c r="B298" s="2067" t="s">
        <v>6032</v>
      </c>
      <c r="C298" s="2065"/>
      <c r="D298" s="2068"/>
    </row>
    <row r="299" spans="1:4">
      <c r="A299" s="2061" t="s">
        <v>6035</v>
      </c>
      <c r="B299" s="2067" t="s">
        <v>6034</v>
      </c>
      <c r="C299" s="2065"/>
      <c r="D299" s="2068"/>
    </row>
    <row r="300" spans="1:4">
      <c r="A300" s="2061" t="s">
        <v>6037</v>
      </c>
      <c r="B300" s="2067" t="s">
        <v>6036</v>
      </c>
      <c r="C300" s="2066"/>
      <c r="D300" s="2068"/>
    </row>
    <row r="301" spans="1:4">
      <c r="A301" s="2061" t="s">
        <v>6039</v>
      </c>
      <c r="B301" s="2067" t="s">
        <v>6038</v>
      </c>
      <c r="C301" s="2066"/>
      <c r="D301" s="2068"/>
    </row>
    <row r="302" spans="1:4">
      <c r="A302" s="2061" t="s">
        <v>6041</v>
      </c>
      <c r="B302" s="2067" t="s">
        <v>6040</v>
      </c>
      <c r="C302" s="2066"/>
      <c r="D302" s="2068"/>
    </row>
    <row r="303" spans="1:4">
      <c r="A303" s="2061" t="s">
        <v>6043</v>
      </c>
      <c r="B303" s="2067" t="s">
        <v>6042</v>
      </c>
      <c r="C303" s="2066"/>
      <c r="D303" s="2068"/>
    </row>
    <row r="304" spans="1:4">
      <c r="A304" s="2061" t="s">
        <v>6045</v>
      </c>
      <c r="B304" s="2067" t="s">
        <v>6044</v>
      </c>
      <c r="C304" s="2066"/>
      <c r="D304" s="2068"/>
    </row>
    <row r="305" spans="1:4">
      <c r="A305" s="2061" t="s">
        <v>6047</v>
      </c>
      <c r="B305" s="2067" t="s">
        <v>6046</v>
      </c>
      <c r="C305" s="2066"/>
      <c r="D305" s="2068"/>
    </row>
    <row r="306" spans="1:4">
      <c r="A306" s="2061" t="s">
        <v>6049</v>
      </c>
      <c r="B306" s="2067" t="s">
        <v>6048</v>
      </c>
      <c r="C306" s="2066"/>
      <c r="D306" s="2068"/>
    </row>
    <row r="307" spans="1:4">
      <c r="A307" s="2061" t="s">
        <v>6051</v>
      </c>
      <c r="B307" s="2067" t="s">
        <v>6050</v>
      </c>
      <c r="C307" s="2066"/>
      <c r="D307" s="2068"/>
    </row>
    <row r="308" spans="1:4">
      <c r="A308" s="2061" t="s">
        <v>6053</v>
      </c>
      <c r="B308" s="2067" t="s">
        <v>6052</v>
      </c>
      <c r="C308" s="2066"/>
      <c r="D308" s="2068"/>
    </row>
    <row r="309" spans="1:4">
      <c r="A309" s="2061" t="s">
        <v>6055</v>
      </c>
      <c r="B309" s="2067" t="s">
        <v>6054</v>
      </c>
      <c r="C309" s="2066"/>
      <c r="D309" s="2068"/>
    </row>
    <row r="310" spans="1:4">
      <c r="A310" s="2061" t="s">
        <v>6057</v>
      </c>
      <c r="B310" s="2067" t="s">
        <v>6056</v>
      </c>
      <c r="C310" s="2065"/>
      <c r="D310" s="2068"/>
    </row>
    <row r="311" spans="1:4">
      <c r="A311" s="2061" t="s">
        <v>6059</v>
      </c>
      <c r="B311" s="2067" t="s">
        <v>6058</v>
      </c>
      <c r="C311" s="2065"/>
      <c r="D311" s="2068"/>
    </row>
    <row r="312" spans="1:4">
      <c r="A312" s="2061" t="s">
        <v>6061</v>
      </c>
      <c r="B312" s="2067" t="s">
        <v>6060</v>
      </c>
      <c r="C312" s="2065"/>
      <c r="D312" s="2068"/>
    </row>
    <row r="313" spans="1:4">
      <c r="A313" s="2061" t="s">
        <v>6063</v>
      </c>
      <c r="B313" s="2067" t="s">
        <v>6062</v>
      </c>
      <c r="C313" s="2065"/>
      <c r="D313" s="2068"/>
    </row>
    <row r="314" spans="1:4">
      <c r="A314" s="2061" t="s">
        <v>6065</v>
      </c>
      <c r="B314" s="2067" t="s">
        <v>6064</v>
      </c>
      <c r="C314" s="2065"/>
      <c r="D314" s="2068"/>
    </row>
    <row r="315" spans="1:4">
      <c r="A315" s="2061" t="s">
        <v>6067</v>
      </c>
      <c r="B315" s="2067" t="s">
        <v>6066</v>
      </c>
      <c r="C315" s="2065"/>
      <c r="D315" s="2068"/>
    </row>
    <row r="316" spans="1:4">
      <c r="A316" s="2061" t="s">
        <v>6069</v>
      </c>
      <c r="B316" s="2067" t="s">
        <v>6068</v>
      </c>
      <c r="C316" s="2065"/>
      <c r="D316" s="2068"/>
    </row>
    <row r="317" spans="1:4">
      <c r="A317" s="2061" t="s">
        <v>6071</v>
      </c>
      <c r="B317" s="2067" t="s">
        <v>6070</v>
      </c>
      <c r="C317" s="2065"/>
      <c r="D317" s="2068"/>
    </row>
    <row r="318" spans="1:4">
      <c r="A318" s="2061" t="s">
        <v>6073</v>
      </c>
      <c r="B318" s="2067" t="s">
        <v>6072</v>
      </c>
      <c r="C318" s="2065"/>
      <c r="D318" s="2068"/>
    </row>
    <row r="319" spans="1:4">
      <c r="A319" s="2061" t="s">
        <v>6075</v>
      </c>
      <c r="B319" s="2067" t="s">
        <v>6074</v>
      </c>
      <c r="C319" s="2065"/>
      <c r="D319" s="2068"/>
    </row>
    <row r="320" spans="1:4">
      <c r="A320" s="2061" t="s">
        <v>6077</v>
      </c>
      <c r="B320" s="2067" t="s">
        <v>6076</v>
      </c>
      <c r="C320" s="2065"/>
      <c r="D320" s="2068"/>
    </row>
    <row r="321" spans="1:4">
      <c r="A321" s="2061" t="s">
        <v>6079</v>
      </c>
      <c r="B321" s="2067" t="s">
        <v>6078</v>
      </c>
      <c r="C321" s="2066"/>
      <c r="D321" s="2068"/>
    </row>
    <row r="322" spans="1:4">
      <c r="A322" s="2061" t="s">
        <v>6081</v>
      </c>
      <c r="B322" s="2067" t="s">
        <v>6080</v>
      </c>
      <c r="C322" s="2066"/>
      <c r="D322" s="2068"/>
    </row>
    <row r="323" spans="1:4">
      <c r="A323" s="2061" t="s">
        <v>6083</v>
      </c>
      <c r="B323" s="2067" t="s">
        <v>6082</v>
      </c>
      <c r="C323" s="2066"/>
      <c r="D323" s="2068"/>
    </row>
    <row r="324" spans="1:4">
      <c r="A324" s="2061" t="s">
        <v>6085</v>
      </c>
      <c r="B324" s="2067" t="s">
        <v>6084</v>
      </c>
      <c r="C324" s="2066"/>
      <c r="D324" s="2068"/>
    </row>
    <row r="325" spans="1:4">
      <c r="A325" s="2061" t="s">
        <v>6087</v>
      </c>
      <c r="B325" s="2067" t="s">
        <v>6086</v>
      </c>
      <c r="C325" s="2066"/>
      <c r="D325" s="2068"/>
    </row>
    <row r="326" spans="1:4">
      <c r="A326" s="2061" t="s">
        <v>6089</v>
      </c>
      <c r="B326" s="2067" t="s">
        <v>6088</v>
      </c>
      <c r="C326" s="2066"/>
      <c r="D326" s="2068"/>
    </row>
    <row r="327" spans="1:4">
      <c r="A327" s="2061" t="s">
        <v>6091</v>
      </c>
      <c r="B327" s="2067" t="s">
        <v>6090</v>
      </c>
      <c r="C327" s="2066"/>
      <c r="D327" s="2068"/>
    </row>
    <row r="328" spans="1:4">
      <c r="A328" s="2061" t="s">
        <v>6093</v>
      </c>
      <c r="B328" s="2067" t="s">
        <v>6092</v>
      </c>
      <c r="C328" s="2066"/>
      <c r="D328" s="2068"/>
    </row>
    <row r="329" spans="1:4">
      <c r="A329" s="2061" t="s">
        <v>6095</v>
      </c>
      <c r="B329" s="2067" t="s">
        <v>6094</v>
      </c>
      <c r="C329" s="2066"/>
      <c r="D329" s="2068"/>
    </row>
    <row r="330" spans="1:4">
      <c r="A330" s="2061" t="s">
        <v>6097</v>
      </c>
      <c r="B330" s="2067" t="s">
        <v>6096</v>
      </c>
      <c r="C330" s="2066"/>
      <c r="D330" s="2068"/>
    </row>
    <row r="331" spans="1:4">
      <c r="A331" s="2061" t="s">
        <v>6099</v>
      </c>
      <c r="B331" s="2067" t="s">
        <v>6098</v>
      </c>
      <c r="C331" s="2065"/>
      <c r="D331" s="2068"/>
    </row>
    <row r="332" spans="1:4">
      <c r="A332" s="2061" t="s">
        <v>6101</v>
      </c>
      <c r="B332" s="2067" t="s">
        <v>6100</v>
      </c>
      <c r="C332" s="2065"/>
      <c r="D332" s="2068"/>
    </row>
    <row r="333" spans="1:4">
      <c r="A333" s="2061" t="s">
        <v>6103</v>
      </c>
      <c r="B333" s="2067" t="s">
        <v>6102</v>
      </c>
      <c r="C333" s="2065"/>
      <c r="D333" s="2068"/>
    </row>
    <row r="334" spans="1:4">
      <c r="A334" s="2061" t="s">
        <v>6105</v>
      </c>
      <c r="B334" s="2067" t="s">
        <v>6104</v>
      </c>
      <c r="C334" s="2065"/>
      <c r="D334" s="2068"/>
    </row>
    <row r="335" spans="1:4">
      <c r="A335" s="2061" t="s">
        <v>6107</v>
      </c>
      <c r="B335" s="2067" t="s">
        <v>6106</v>
      </c>
      <c r="C335" s="2065"/>
      <c r="D335" s="2068"/>
    </row>
    <row r="336" spans="1:4">
      <c r="A336" s="2061" t="s">
        <v>6109</v>
      </c>
      <c r="B336" s="2067" t="s">
        <v>6108</v>
      </c>
      <c r="C336" s="2065"/>
      <c r="D336" s="2068"/>
    </row>
    <row r="337" spans="1:4">
      <c r="A337" s="2061" t="s">
        <v>6111</v>
      </c>
      <c r="B337" s="2067" t="s">
        <v>6110</v>
      </c>
      <c r="C337" s="2065"/>
      <c r="D337" s="2068"/>
    </row>
    <row r="338" spans="1:4">
      <c r="A338" s="2061" t="s">
        <v>6113</v>
      </c>
      <c r="B338" s="2067" t="s">
        <v>6112</v>
      </c>
      <c r="C338" s="2065"/>
      <c r="D338" s="2068"/>
    </row>
    <row r="339" spans="1:4">
      <c r="A339" s="2061" t="s">
        <v>6115</v>
      </c>
      <c r="B339" s="2067" t="s">
        <v>6114</v>
      </c>
      <c r="C339" s="2065"/>
      <c r="D339" s="2068"/>
    </row>
    <row r="340" spans="1:4">
      <c r="A340" s="2061" t="s">
        <v>6117</v>
      </c>
      <c r="B340" s="2067" t="s">
        <v>6116</v>
      </c>
      <c r="C340" s="2065"/>
      <c r="D340" s="2068"/>
    </row>
    <row r="341" spans="1:4">
      <c r="A341" s="2061" t="s">
        <v>6119</v>
      </c>
      <c r="B341" s="2067" t="s">
        <v>6118</v>
      </c>
      <c r="C341" s="2065"/>
      <c r="D341" s="2068"/>
    </row>
    <row r="342" spans="1:4">
      <c r="A342" s="2061" t="s">
        <v>6121</v>
      </c>
      <c r="B342" s="2067" t="s">
        <v>6120</v>
      </c>
      <c r="C342" s="2066"/>
      <c r="D342" s="2068"/>
    </row>
    <row r="343" spans="1:4">
      <c r="A343" s="2061" t="s">
        <v>6123</v>
      </c>
      <c r="B343" s="2067" t="s">
        <v>6122</v>
      </c>
      <c r="C343" s="2066"/>
      <c r="D343" s="2068"/>
    </row>
    <row r="344" spans="1:4">
      <c r="A344" s="2061" t="s">
        <v>6125</v>
      </c>
      <c r="B344" s="2067" t="s">
        <v>6124</v>
      </c>
      <c r="C344" s="2066"/>
      <c r="D344" s="2068"/>
    </row>
    <row r="345" spans="1:4">
      <c r="A345" s="2061" t="s">
        <v>6127</v>
      </c>
      <c r="B345" s="2067" t="s">
        <v>6126</v>
      </c>
      <c r="C345" s="2066"/>
      <c r="D345" s="2068"/>
    </row>
    <row r="346" spans="1:4">
      <c r="A346" s="2061" t="s">
        <v>6129</v>
      </c>
      <c r="B346" s="2067" t="s">
        <v>6128</v>
      </c>
      <c r="C346" s="2066"/>
      <c r="D346" s="2068"/>
    </row>
    <row r="347" spans="1:4">
      <c r="A347" s="2061" t="s">
        <v>6131</v>
      </c>
      <c r="B347" s="2067" t="s">
        <v>6130</v>
      </c>
      <c r="C347" s="2066"/>
      <c r="D347" s="2068"/>
    </row>
    <row r="348" spans="1:4">
      <c r="A348" s="2061" t="s">
        <v>6133</v>
      </c>
      <c r="B348" s="2067" t="s">
        <v>6132</v>
      </c>
      <c r="C348" s="2066"/>
      <c r="D348" s="2068"/>
    </row>
    <row r="349" spans="1:4">
      <c r="A349" s="2061" t="s">
        <v>6135</v>
      </c>
      <c r="B349" s="2067" t="s">
        <v>6134</v>
      </c>
      <c r="C349" s="2066"/>
      <c r="D349" s="2068"/>
    </row>
    <row r="350" spans="1:4">
      <c r="A350" s="2061" t="s">
        <v>6137</v>
      </c>
      <c r="B350" s="2067" t="s">
        <v>6136</v>
      </c>
      <c r="C350" s="2066"/>
      <c r="D350" s="2068"/>
    </row>
    <row r="351" spans="1:4">
      <c r="A351" s="2061" t="s">
        <v>6139</v>
      </c>
      <c r="B351" s="2067" t="s">
        <v>6138</v>
      </c>
      <c r="C351" s="2066"/>
      <c r="D351" s="2068"/>
    </row>
    <row r="352" spans="1:4">
      <c r="A352" s="2061" t="s">
        <v>6141</v>
      </c>
      <c r="B352" s="2067" t="s">
        <v>6140</v>
      </c>
      <c r="C352" s="2065"/>
      <c r="D352" s="2068"/>
    </row>
    <row r="353" spans="1:4">
      <c r="A353" s="2061" t="s">
        <v>6143</v>
      </c>
      <c r="B353" s="2067" t="s">
        <v>6142</v>
      </c>
      <c r="C353" s="2065"/>
      <c r="D353" s="2068"/>
    </row>
    <row r="354" spans="1:4">
      <c r="A354" s="2061" t="s">
        <v>6145</v>
      </c>
      <c r="B354" s="2067" t="s">
        <v>6144</v>
      </c>
      <c r="C354" s="2065"/>
      <c r="D354" s="2068"/>
    </row>
    <row r="355" spans="1:4">
      <c r="A355" s="2061" t="s">
        <v>6147</v>
      </c>
      <c r="B355" s="2067" t="s">
        <v>6146</v>
      </c>
      <c r="C355" s="2065"/>
      <c r="D355" s="2068"/>
    </row>
    <row r="356" spans="1:4">
      <c r="A356" s="2061" t="s">
        <v>6149</v>
      </c>
      <c r="B356" s="2067" t="s">
        <v>6148</v>
      </c>
      <c r="C356" s="2065"/>
      <c r="D356" s="2068"/>
    </row>
    <row r="357" spans="1:4">
      <c r="A357" s="2061" t="s">
        <v>6151</v>
      </c>
      <c r="B357" s="2067" t="s">
        <v>6150</v>
      </c>
      <c r="C357" s="2065"/>
      <c r="D357" s="2068"/>
    </row>
    <row r="358" spans="1:4">
      <c r="A358" s="2061" t="s">
        <v>6153</v>
      </c>
      <c r="B358" s="2067" t="s">
        <v>6152</v>
      </c>
      <c r="C358" s="2065"/>
      <c r="D358" s="2068"/>
    </row>
    <row r="359" spans="1:4">
      <c r="A359" s="2061" t="s">
        <v>6155</v>
      </c>
      <c r="B359" s="2067" t="s">
        <v>6154</v>
      </c>
      <c r="C359" s="2065"/>
      <c r="D359" s="2068"/>
    </row>
    <row r="360" spans="1:4">
      <c r="A360" s="2061" t="s">
        <v>6157</v>
      </c>
      <c r="B360" s="2067" t="s">
        <v>6156</v>
      </c>
      <c r="C360" s="2065"/>
      <c r="D360" s="2068"/>
    </row>
    <row r="361" spans="1:4">
      <c r="A361" s="2061" t="s">
        <v>6159</v>
      </c>
      <c r="B361" s="2067" t="s">
        <v>6158</v>
      </c>
      <c r="C361" s="2065"/>
      <c r="D361" s="2068"/>
    </row>
    <row r="362" spans="1:4">
      <c r="A362" s="2061" t="s">
        <v>6161</v>
      </c>
      <c r="B362" s="2067" t="s">
        <v>6160</v>
      </c>
      <c r="C362" s="2065"/>
      <c r="D362" s="2068"/>
    </row>
    <row r="363" spans="1:4">
      <c r="A363" s="2061" t="s">
        <v>6163</v>
      </c>
      <c r="B363" s="2067" t="s">
        <v>6162</v>
      </c>
      <c r="C363" s="2066"/>
      <c r="D363" s="2068"/>
    </row>
    <row r="364" spans="1:4">
      <c r="A364" s="2061" t="s">
        <v>6165</v>
      </c>
      <c r="B364" s="2067" t="s">
        <v>6164</v>
      </c>
      <c r="C364" s="2066"/>
      <c r="D364" s="2068"/>
    </row>
    <row r="365" spans="1:4">
      <c r="A365" s="2061" t="s">
        <v>6167</v>
      </c>
      <c r="B365" s="2067" t="s">
        <v>6166</v>
      </c>
      <c r="C365" s="2066"/>
      <c r="D365" s="2068"/>
    </row>
    <row r="366" spans="1:4">
      <c r="A366" s="2061" t="s">
        <v>6169</v>
      </c>
      <c r="B366" s="2067" t="s">
        <v>6168</v>
      </c>
      <c r="C366" s="2066"/>
      <c r="D366" s="2068"/>
    </row>
    <row r="367" spans="1:4">
      <c r="A367" s="2061" t="s">
        <v>6171</v>
      </c>
      <c r="B367" s="2067" t="s">
        <v>6170</v>
      </c>
      <c r="C367" s="2066"/>
      <c r="D367" s="2068"/>
    </row>
    <row r="368" spans="1:4">
      <c r="A368" s="2061" t="s">
        <v>6173</v>
      </c>
      <c r="B368" s="2067" t="s">
        <v>6172</v>
      </c>
      <c r="C368" s="2066"/>
      <c r="D368" s="2068"/>
    </row>
    <row r="369" spans="1:4">
      <c r="A369" s="2061" t="s">
        <v>6175</v>
      </c>
      <c r="B369" s="2067" t="s">
        <v>6174</v>
      </c>
      <c r="C369" s="2066"/>
      <c r="D369" s="2068"/>
    </row>
    <row r="370" spans="1:4">
      <c r="A370" s="2061" t="s">
        <v>6177</v>
      </c>
      <c r="B370" s="2067" t="s">
        <v>6176</v>
      </c>
      <c r="C370" s="2066"/>
      <c r="D370" s="2068"/>
    </row>
    <row r="371" spans="1:4">
      <c r="A371" s="2061" t="s">
        <v>6179</v>
      </c>
      <c r="B371" s="2067" t="s">
        <v>6178</v>
      </c>
      <c r="C371" s="2066"/>
      <c r="D371" s="2068"/>
    </row>
    <row r="372" spans="1:4">
      <c r="A372" s="2061" t="s">
        <v>6181</v>
      </c>
      <c r="B372" s="2067" t="s">
        <v>6180</v>
      </c>
      <c r="C372" s="2066"/>
      <c r="D372" s="2068"/>
    </row>
    <row r="373" spans="1:4">
      <c r="A373" s="2061" t="s">
        <v>6183</v>
      </c>
      <c r="B373" s="2067" t="s">
        <v>6182</v>
      </c>
      <c r="C373" s="2065"/>
      <c r="D373" s="2068"/>
    </row>
    <row r="374" spans="1:4">
      <c r="A374" s="2061" t="s">
        <v>6185</v>
      </c>
      <c r="B374" s="2067" t="s">
        <v>6184</v>
      </c>
      <c r="C374" s="2065"/>
      <c r="D374" s="2068"/>
    </row>
    <row r="375" spans="1:4">
      <c r="A375" s="2061" t="s">
        <v>6187</v>
      </c>
      <c r="B375" s="2067" t="s">
        <v>6186</v>
      </c>
      <c r="C375" s="2065"/>
      <c r="D375" s="2068"/>
    </row>
    <row r="376" spans="1:4">
      <c r="A376" s="2061" t="s">
        <v>6189</v>
      </c>
      <c r="B376" s="2067" t="s">
        <v>6188</v>
      </c>
      <c r="C376" s="2065"/>
      <c r="D376" s="2068"/>
    </row>
    <row r="377" spans="1:4">
      <c r="A377" s="2061" t="s">
        <v>6191</v>
      </c>
      <c r="B377" s="2067" t="s">
        <v>6190</v>
      </c>
      <c r="C377" s="2065"/>
      <c r="D377" s="2068"/>
    </row>
    <row r="378" spans="1:4">
      <c r="A378" s="2061" t="s">
        <v>6193</v>
      </c>
      <c r="B378" s="2067" t="s">
        <v>6192</v>
      </c>
      <c r="C378" s="2065"/>
      <c r="D378" s="2068"/>
    </row>
    <row r="379" spans="1:4">
      <c r="A379" s="2061" t="s">
        <v>6195</v>
      </c>
      <c r="B379" s="2067" t="s">
        <v>6194</v>
      </c>
      <c r="C379" s="2065"/>
      <c r="D379" s="2068"/>
    </row>
    <row r="380" spans="1:4">
      <c r="A380" s="2061" t="s">
        <v>6197</v>
      </c>
      <c r="B380" s="2067" t="s">
        <v>6196</v>
      </c>
      <c r="C380" s="2065"/>
      <c r="D380" s="2068"/>
    </row>
    <row r="381" spans="1:4">
      <c r="A381" s="2061" t="s">
        <v>6199</v>
      </c>
      <c r="B381" s="2067" t="s">
        <v>6198</v>
      </c>
      <c r="C381" s="2065"/>
      <c r="D381" s="2068"/>
    </row>
    <row r="382" spans="1:4">
      <c r="A382" s="2061" t="s">
        <v>6201</v>
      </c>
      <c r="B382" s="2067" t="s">
        <v>6200</v>
      </c>
      <c r="C382" s="2065"/>
      <c r="D382" s="2068"/>
    </row>
    <row r="383" spans="1:4">
      <c r="A383" s="2061" t="s">
        <v>6203</v>
      </c>
      <c r="B383" s="2067" t="s">
        <v>6202</v>
      </c>
      <c r="C383" s="2065"/>
      <c r="D383" s="2068"/>
    </row>
    <row r="384" spans="1:4">
      <c r="A384" s="2061" t="s">
        <v>6205</v>
      </c>
      <c r="B384" s="2067" t="s">
        <v>6204</v>
      </c>
      <c r="C384" s="2066"/>
      <c r="D384" s="2068"/>
    </row>
    <row r="385" spans="1:4">
      <c r="A385" s="2061" t="s">
        <v>6207</v>
      </c>
      <c r="B385" s="2067" t="s">
        <v>6206</v>
      </c>
      <c r="C385" s="2066"/>
      <c r="D385" s="2068"/>
    </row>
    <row r="386" spans="1:4">
      <c r="A386" s="2061" t="s">
        <v>6209</v>
      </c>
      <c r="B386" s="2067" t="s">
        <v>6208</v>
      </c>
      <c r="C386" s="2066"/>
      <c r="D386" s="2068"/>
    </row>
    <row r="387" spans="1:4">
      <c r="A387" s="2061" t="s">
        <v>6211</v>
      </c>
      <c r="B387" s="2067" t="s">
        <v>6210</v>
      </c>
      <c r="C387" s="2066"/>
      <c r="D387" s="2068"/>
    </row>
    <row r="388" spans="1:4">
      <c r="A388" s="2061" t="s">
        <v>6213</v>
      </c>
      <c r="B388" s="2067" t="s">
        <v>6212</v>
      </c>
      <c r="C388" s="2066"/>
      <c r="D388" s="2068"/>
    </row>
    <row r="389" spans="1:4">
      <c r="A389" s="2061" t="s">
        <v>6215</v>
      </c>
      <c r="B389" s="2067" t="s">
        <v>6214</v>
      </c>
      <c r="C389" s="2066"/>
      <c r="D389" s="2068"/>
    </row>
    <row r="390" spans="1:4">
      <c r="A390" s="2061" t="s">
        <v>6217</v>
      </c>
      <c r="B390" s="2067" t="s">
        <v>6216</v>
      </c>
      <c r="C390" s="2066"/>
      <c r="D390" s="2068"/>
    </row>
    <row r="391" spans="1:4">
      <c r="A391" s="2061" t="s">
        <v>6219</v>
      </c>
      <c r="B391" s="2067" t="s">
        <v>6218</v>
      </c>
      <c r="C391" s="2066"/>
      <c r="D391" s="2068"/>
    </row>
    <row r="392" spans="1:4">
      <c r="A392" s="2061" t="s">
        <v>6221</v>
      </c>
      <c r="B392" s="2067" t="s">
        <v>6220</v>
      </c>
      <c r="C392" s="2066"/>
      <c r="D392" s="2068"/>
    </row>
    <row r="393" spans="1:4">
      <c r="A393" s="2061" t="s">
        <v>6223</v>
      </c>
      <c r="B393" s="2067" t="s">
        <v>6222</v>
      </c>
      <c r="C393" s="2066"/>
      <c r="D393" s="2068"/>
    </row>
    <row r="394" spans="1:4">
      <c r="A394" s="2061" t="s">
        <v>6225</v>
      </c>
      <c r="B394" s="2067" t="s">
        <v>6224</v>
      </c>
      <c r="C394" s="2065"/>
      <c r="D394" s="2068"/>
    </row>
    <row r="395" spans="1:4">
      <c r="A395" s="2061" t="s">
        <v>6227</v>
      </c>
      <c r="B395" s="2067" t="s">
        <v>6226</v>
      </c>
      <c r="C395" s="2065"/>
      <c r="D395" s="2068"/>
    </row>
    <row r="396" spans="1:4">
      <c r="A396" s="2061" t="s">
        <v>6229</v>
      </c>
      <c r="B396" s="2067" t="s">
        <v>6228</v>
      </c>
      <c r="C396" s="2065"/>
      <c r="D396" s="2068"/>
    </row>
    <row r="397" spans="1:4">
      <c r="A397" s="2061" t="s">
        <v>6231</v>
      </c>
      <c r="B397" s="2067" t="s">
        <v>6230</v>
      </c>
      <c r="C397" s="2065"/>
      <c r="D397" s="2068"/>
    </row>
    <row r="398" spans="1:4">
      <c r="A398" s="2061" t="s">
        <v>6233</v>
      </c>
      <c r="B398" s="2067" t="s">
        <v>6232</v>
      </c>
      <c r="C398" s="2065"/>
      <c r="D398" s="2068"/>
    </row>
    <row r="399" spans="1:4">
      <c r="A399" s="2061" t="s">
        <v>6235</v>
      </c>
      <c r="B399" s="2067" t="s">
        <v>6234</v>
      </c>
      <c r="C399" s="2065"/>
      <c r="D399" s="2068"/>
    </row>
    <row r="400" spans="1:4">
      <c r="A400" s="2061" t="s">
        <v>6237</v>
      </c>
      <c r="B400" s="2067" t="s">
        <v>6236</v>
      </c>
      <c r="C400" s="2065"/>
      <c r="D400" s="2068"/>
    </row>
    <row r="401" spans="1:4">
      <c r="A401" s="2061" t="s">
        <v>6239</v>
      </c>
      <c r="B401" s="2067" t="s">
        <v>6238</v>
      </c>
      <c r="C401" s="2065"/>
      <c r="D401" s="2068"/>
    </row>
    <row r="402" spans="1:4">
      <c r="A402" s="2061" t="s">
        <v>6241</v>
      </c>
      <c r="B402" s="2067" t="s">
        <v>6240</v>
      </c>
      <c r="C402" s="2065"/>
      <c r="D402" s="2068"/>
    </row>
    <row r="403" spans="1:4">
      <c r="A403" s="2061" t="s">
        <v>6243</v>
      </c>
      <c r="B403" s="2067" t="s">
        <v>6242</v>
      </c>
      <c r="C403" s="2065"/>
      <c r="D403" s="2068"/>
    </row>
    <row r="404" spans="1:4">
      <c r="A404" s="2061" t="s">
        <v>6245</v>
      </c>
      <c r="B404" s="2067" t="s">
        <v>6244</v>
      </c>
      <c r="C404" s="2065"/>
      <c r="D404" s="2068"/>
    </row>
    <row r="405" spans="1:4">
      <c r="A405" s="2061" t="s">
        <v>6247</v>
      </c>
      <c r="B405" s="2067" t="s">
        <v>6246</v>
      </c>
      <c r="C405" s="2066"/>
      <c r="D405" s="2068"/>
    </row>
    <row r="406" spans="1:4">
      <c r="A406" s="2061" t="s">
        <v>6249</v>
      </c>
      <c r="B406" s="2067" t="s">
        <v>6248</v>
      </c>
      <c r="C406" s="2066"/>
      <c r="D406" s="2068"/>
    </row>
    <row r="407" spans="1:4">
      <c r="A407" s="2061" t="s">
        <v>6251</v>
      </c>
      <c r="B407" s="2067" t="s">
        <v>6250</v>
      </c>
      <c r="C407" s="2066"/>
      <c r="D407" s="2068"/>
    </row>
    <row r="408" spans="1:4">
      <c r="A408" s="2061" t="s">
        <v>6253</v>
      </c>
      <c r="B408" s="2067" t="s">
        <v>6252</v>
      </c>
      <c r="C408" s="2066"/>
      <c r="D408" s="2068"/>
    </row>
    <row r="409" spans="1:4">
      <c r="A409" s="2061" t="s">
        <v>6255</v>
      </c>
      <c r="B409" s="2067" t="s">
        <v>6254</v>
      </c>
      <c r="C409" s="2066"/>
      <c r="D409" s="2068"/>
    </row>
    <row r="410" spans="1:4">
      <c r="A410" s="2061" t="s">
        <v>6257</v>
      </c>
      <c r="B410" s="2067" t="s">
        <v>6256</v>
      </c>
      <c r="C410" s="2066"/>
      <c r="D410" s="2068"/>
    </row>
    <row r="411" spans="1:4">
      <c r="A411" s="2061" t="s">
        <v>6259</v>
      </c>
      <c r="B411" s="2067" t="s">
        <v>6258</v>
      </c>
      <c r="C411" s="2066"/>
      <c r="D411" s="2068"/>
    </row>
    <row r="412" spans="1:4">
      <c r="A412" s="2061" t="s">
        <v>6261</v>
      </c>
      <c r="B412" s="2067" t="s">
        <v>6260</v>
      </c>
      <c r="C412" s="2066"/>
      <c r="D412" s="2068"/>
    </row>
    <row r="413" spans="1:4">
      <c r="A413" s="2061" t="s">
        <v>6263</v>
      </c>
      <c r="B413" s="2067" t="s">
        <v>6262</v>
      </c>
      <c r="C413" s="2066"/>
      <c r="D413" s="2068"/>
    </row>
    <row r="414" spans="1:4">
      <c r="A414" s="2061" t="s">
        <v>6265</v>
      </c>
      <c r="B414" s="2067" t="s">
        <v>6264</v>
      </c>
      <c r="C414" s="2066"/>
      <c r="D414" s="2068"/>
    </row>
    <row r="415" spans="1:4">
      <c r="A415" s="2061" t="s">
        <v>6267</v>
      </c>
      <c r="B415" s="2067" t="s">
        <v>6266</v>
      </c>
      <c r="C415" s="2065"/>
      <c r="D415" s="2068"/>
    </row>
    <row r="416" spans="1:4">
      <c r="A416" s="2061" t="s">
        <v>6269</v>
      </c>
      <c r="B416" s="2067" t="s">
        <v>6268</v>
      </c>
      <c r="C416" s="2065"/>
      <c r="D416" s="2068"/>
    </row>
    <row r="417" spans="1:4">
      <c r="A417" s="2061" t="s">
        <v>6271</v>
      </c>
      <c r="B417" s="2067" t="s">
        <v>6270</v>
      </c>
      <c r="C417" s="2065"/>
      <c r="D417" s="2068"/>
    </row>
    <row r="418" spans="1:4">
      <c r="A418" s="2061" t="s">
        <v>6273</v>
      </c>
      <c r="B418" s="2067" t="s">
        <v>6272</v>
      </c>
      <c r="C418" s="2065"/>
      <c r="D418" s="2068"/>
    </row>
    <row r="419" spans="1:4">
      <c r="A419" s="2061" t="s">
        <v>6275</v>
      </c>
      <c r="B419" s="2067" t="s">
        <v>6274</v>
      </c>
      <c r="C419" s="2065"/>
      <c r="D419" s="2068"/>
    </row>
    <row r="420" spans="1:4">
      <c r="A420" s="2061" t="s">
        <v>6277</v>
      </c>
      <c r="B420" s="2067" t="s">
        <v>6276</v>
      </c>
      <c r="C420" s="2065"/>
      <c r="D420" s="2068"/>
    </row>
    <row r="421" spans="1:4">
      <c r="A421" s="2061" t="s">
        <v>6279</v>
      </c>
      <c r="B421" s="2067" t="s">
        <v>6278</v>
      </c>
      <c r="C421" s="2065"/>
      <c r="D421" s="2068"/>
    </row>
    <row r="422" spans="1:4">
      <c r="A422" s="2061" t="s">
        <v>6281</v>
      </c>
      <c r="B422" s="2067" t="s">
        <v>6280</v>
      </c>
      <c r="C422" s="2065"/>
      <c r="D422" s="2068"/>
    </row>
    <row r="423" spans="1:4">
      <c r="A423" s="2061" t="s">
        <v>6283</v>
      </c>
      <c r="B423" s="2067" t="s">
        <v>6282</v>
      </c>
      <c r="C423" s="2065"/>
      <c r="D423" s="2068"/>
    </row>
    <row r="424" spans="1:4">
      <c r="A424" s="2061" t="s">
        <v>6285</v>
      </c>
      <c r="B424" s="2067" t="s">
        <v>6284</v>
      </c>
      <c r="C424" s="2065"/>
      <c r="D424" s="2068"/>
    </row>
    <row r="425" spans="1:4">
      <c r="A425" s="2061" t="s">
        <v>6287</v>
      </c>
      <c r="B425" s="2067" t="s">
        <v>6286</v>
      </c>
      <c r="C425" s="2065"/>
      <c r="D425" s="2068"/>
    </row>
    <row r="426" spans="1:4">
      <c r="A426" s="2061" t="s">
        <v>6289</v>
      </c>
      <c r="B426" s="2067" t="s">
        <v>6288</v>
      </c>
      <c r="C426" s="2066"/>
      <c r="D426" s="2068"/>
    </row>
    <row r="427" spans="1:4">
      <c r="A427" s="2061" t="s">
        <v>6291</v>
      </c>
      <c r="B427" s="2067" t="s">
        <v>6290</v>
      </c>
      <c r="C427" s="2066"/>
      <c r="D427" s="2068"/>
    </row>
    <row r="428" spans="1:4">
      <c r="A428" s="2061" t="s">
        <v>6293</v>
      </c>
      <c r="B428" s="2067" t="s">
        <v>6292</v>
      </c>
      <c r="C428" s="2066"/>
      <c r="D428" s="2068"/>
    </row>
    <row r="429" spans="1:4">
      <c r="A429" s="2061" t="s">
        <v>6295</v>
      </c>
      <c r="B429" s="2067" t="s">
        <v>6294</v>
      </c>
      <c r="C429" s="2066"/>
      <c r="D429" s="2068"/>
    </row>
    <row r="430" spans="1:4">
      <c r="A430" s="2061" t="s">
        <v>6297</v>
      </c>
      <c r="B430" s="2067" t="s">
        <v>6296</v>
      </c>
      <c r="C430" s="2066"/>
      <c r="D430" s="2068"/>
    </row>
    <row r="431" spans="1:4">
      <c r="A431" s="2061" t="s">
        <v>6299</v>
      </c>
      <c r="B431" s="2067" t="s">
        <v>6298</v>
      </c>
      <c r="C431" s="2066"/>
      <c r="D431" s="2068"/>
    </row>
    <row r="432" spans="1:4">
      <c r="A432" s="2061" t="s">
        <v>6301</v>
      </c>
      <c r="B432" s="2067" t="s">
        <v>6300</v>
      </c>
      <c r="C432" s="2066"/>
      <c r="D432" s="2068"/>
    </row>
    <row r="433" spans="1:4">
      <c r="A433" s="2061" t="s">
        <v>6303</v>
      </c>
      <c r="B433" s="2067" t="s">
        <v>6302</v>
      </c>
      <c r="C433" s="2066"/>
      <c r="D433" s="2068"/>
    </row>
    <row r="434" spans="1:4">
      <c r="A434" s="2061" t="s">
        <v>6305</v>
      </c>
      <c r="B434" s="2067" t="s">
        <v>6304</v>
      </c>
      <c r="C434" s="2066"/>
      <c r="D434" s="2068"/>
    </row>
    <row r="435" spans="1:4">
      <c r="A435" s="2061" t="s">
        <v>6307</v>
      </c>
      <c r="B435" s="2067" t="s">
        <v>6306</v>
      </c>
      <c r="C435" s="2066"/>
      <c r="D435" s="2068"/>
    </row>
    <row r="436" spans="1:4">
      <c r="A436" s="2061" t="s">
        <v>6309</v>
      </c>
      <c r="B436" s="2067" t="s">
        <v>6308</v>
      </c>
      <c r="C436" s="2065"/>
      <c r="D436" s="2068"/>
    </row>
    <row r="437" spans="1:4">
      <c r="A437" s="2061" t="s">
        <v>6311</v>
      </c>
      <c r="B437" s="2067" t="s">
        <v>6310</v>
      </c>
      <c r="C437" s="2065"/>
      <c r="D437" s="2068"/>
    </row>
    <row r="438" spans="1:4">
      <c r="A438" s="2061" t="s">
        <v>6313</v>
      </c>
      <c r="B438" s="2067" t="s">
        <v>6312</v>
      </c>
      <c r="C438" s="2065"/>
      <c r="D438" s="2068"/>
    </row>
    <row r="439" spans="1:4">
      <c r="A439" s="2061" t="s">
        <v>6315</v>
      </c>
      <c r="B439" s="2067" t="s">
        <v>6314</v>
      </c>
      <c r="C439" s="2065"/>
      <c r="D439" s="2068"/>
    </row>
    <row r="440" spans="1:4">
      <c r="A440" s="2061" t="s">
        <v>6317</v>
      </c>
      <c r="B440" s="2067" t="s">
        <v>6316</v>
      </c>
      <c r="C440" s="2065"/>
      <c r="D440" s="2068"/>
    </row>
    <row r="441" spans="1:4">
      <c r="A441" s="2061" t="s">
        <v>6319</v>
      </c>
      <c r="B441" s="2067" t="s">
        <v>6318</v>
      </c>
      <c r="C441" s="2065"/>
      <c r="D441" s="2068"/>
    </row>
    <row r="442" spans="1:4">
      <c r="A442" s="2061" t="s">
        <v>6321</v>
      </c>
      <c r="B442" s="2067" t="s">
        <v>6320</v>
      </c>
      <c r="C442" s="2065"/>
      <c r="D442" s="2068"/>
    </row>
    <row r="443" spans="1:4">
      <c r="A443" s="2061" t="s">
        <v>6323</v>
      </c>
      <c r="B443" s="2067" t="s">
        <v>6322</v>
      </c>
      <c r="C443" s="2065"/>
      <c r="D443" s="2068"/>
    </row>
    <row r="444" spans="1:4">
      <c r="A444" s="2061" t="s">
        <v>6325</v>
      </c>
      <c r="B444" s="2067" t="s">
        <v>6324</v>
      </c>
      <c r="C444" s="2065"/>
      <c r="D444" s="2068"/>
    </row>
    <row r="445" spans="1:4">
      <c r="A445" s="2061" t="s">
        <v>6327</v>
      </c>
      <c r="B445" s="2067" t="s">
        <v>6326</v>
      </c>
      <c r="C445" s="2065"/>
      <c r="D445" s="2068"/>
    </row>
    <row r="446" spans="1:4">
      <c r="A446" s="2061" t="s">
        <v>6329</v>
      </c>
      <c r="B446" s="2067" t="s">
        <v>6328</v>
      </c>
      <c r="C446" s="2065"/>
      <c r="D446" s="2068"/>
    </row>
    <row r="447" spans="1:4">
      <c r="A447" s="2061" t="s">
        <v>6331</v>
      </c>
      <c r="B447" s="2067" t="s">
        <v>6330</v>
      </c>
      <c r="C447" s="2066"/>
      <c r="D447" s="2068"/>
    </row>
    <row r="448" spans="1:4">
      <c r="A448" s="2061" t="s">
        <v>6333</v>
      </c>
      <c r="B448" s="2067" t="s">
        <v>6332</v>
      </c>
      <c r="C448" s="2066"/>
      <c r="D448" s="2068"/>
    </row>
    <row r="449" spans="1:4">
      <c r="A449" s="2061" t="s">
        <v>6335</v>
      </c>
      <c r="B449" s="2067" t="s">
        <v>6334</v>
      </c>
      <c r="C449" s="2066"/>
      <c r="D449" s="2068"/>
    </row>
    <row r="450" spans="1:4">
      <c r="A450" s="2061" t="s">
        <v>6337</v>
      </c>
      <c r="B450" s="2067" t="s">
        <v>6336</v>
      </c>
      <c r="C450" s="2066"/>
      <c r="D450" s="2068"/>
    </row>
    <row r="451" spans="1:4">
      <c r="A451" s="2061" t="s">
        <v>6339</v>
      </c>
      <c r="B451" s="2067" t="s">
        <v>6338</v>
      </c>
      <c r="C451" s="2066"/>
      <c r="D451" s="2068"/>
    </row>
    <row r="452" spans="1:4">
      <c r="A452" s="2061" t="s">
        <v>6341</v>
      </c>
      <c r="B452" s="2067" t="s">
        <v>6340</v>
      </c>
      <c r="C452" s="2066"/>
      <c r="D452" s="2068"/>
    </row>
    <row r="453" spans="1:4">
      <c r="A453" s="2061" t="s">
        <v>6343</v>
      </c>
      <c r="B453" s="2067" t="s">
        <v>6342</v>
      </c>
      <c r="C453" s="2066"/>
      <c r="D453" s="2068"/>
    </row>
    <row r="454" spans="1:4">
      <c r="A454" s="2061" t="s">
        <v>6345</v>
      </c>
      <c r="B454" s="2067" t="s">
        <v>6344</v>
      </c>
      <c r="C454" s="2066"/>
      <c r="D454" s="2068"/>
    </row>
    <row r="455" spans="1:4">
      <c r="A455" s="2061" t="s">
        <v>6347</v>
      </c>
      <c r="B455" s="2067" t="s">
        <v>6346</v>
      </c>
      <c r="C455" s="2066"/>
      <c r="D455" s="2068"/>
    </row>
    <row r="456" spans="1:4">
      <c r="A456" s="2061" t="s">
        <v>6349</v>
      </c>
      <c r="B456" s="2067" t="s">
        <v>6348</v>
      </c>
      <c r="C456" s="2066"/>
      <c r="D456" s="2068"/>
    </row>
    <row r="457" spans="1:4">
      <c r="A457" s="2061" t="s">
        <v>6351</v>
      </c>
      <c r="B457" s="2067" t="s">
        <v>6350</v>
      </c>
      <c r="C457" s="2065"/>
      <c r="D457" s="2068"/>
    </row>
    <row r="458" spans="1:4">
      <c r="A458" s="2061" t="s">
        <v>6353</v>
      </c>
      <c r="B458" s="2067" t="s">
        <v>6352</v>
      </c>
      <c r="C458" s="2065"/>
      <c r="D458" s="2068"/>
    </row>
    <row r="459" spans="1:4">
      <c r="A459" s="2061" t="s">
        <v>6355</v>
      </c>
      <c r="B459" s="2067" t="s">
        <v>6354</v>
      </c>
      <c r="C459" s="2065"/>
      <c r="D459" s="2068"/>
    </row>
    <row r="460" spans="1:4">
      <c r="A460" s="2061" t="s">
        <v>6357</v>
      </c>
      <c r="B460" s="2067" t="s">
        <v>6356</v>
      </c>
      <c r="C460" s="2065"/>
      <c r="D460" s="2068"/>
    </row>
    <row r="461" spans="1:4">
      <c r="A461" s="2061" t="s">
        <v>6359</v>
      </c>
      <c r="B461" s="2067" t="s">
        <v>6358</v>
      </c>
      <c r="C461" s="2065"/>
      <c r="D461" s="2068"/>
    </row>
    <row r="462" spans="1:4">
      <c r="A462" s="2061" t="s">
        <v>6361</v>
      </c>
      <c r="B462" s="2067" t="s">
        <v>6360</v>
      </c>
      <c r="C462" s="2065"/>
      <c r="D462" s="2068"/>
    </row>
    <row r="463" spans="1:4">
      <c r="A463" s="2061" t="s">
        <v>6363</v>
      </c>
      <c r="B463" s="2067" t="s">
        <v>6362</v>
      </c>
      <c r="C463" s="2065"/>
      <c r="D463" s="2068"/>
    </row>
    <row r="464" spans="1:4">
      <c r="A464" s="2061" t="s">
        <v>6365</v>
      </c>
      <c r="B464" s="2067" t="s">
        <v>6364</v>
      </c>
      <c r="C464" s="2065"/>
      <c r="D464" s="2068"/>
    </row>
    <row r="465" spans="1:4">
      <c r="A465" s="2061" t="s">
        <v>6367</v>
      </c>
      <c r="B465" s="2067" t="s">
        <v>6366</v>
      </c>
      <c r="C465" s="2065"/>
      <c r="D465" s="2068"/>
    </row>
    <row r="466" spans="1:4">
      <c r="A466" s="2061" t="s">
        <v>6369</v>
      </c>
      <c r="B466" s="2067" t="s">
        <v>6368</v>
      </c>
      <c r="C466" s="2065"/>
      <c r="D466" s="2068"/>
    </row>
    <row r="467" spans="1:4">
      <c r="A467" s="2061" t="s">
        <v>6371</v>
      </c>
      <c r="B467" s="2067" t="s">
        <v>6370</v>
      </c>
      <c r="C467" s="2065"/>
      <c r="D467" s="2068"/>
    </row>
    <row r="468" spans="1:4">
      <c r="A468" s="2061" t="s">
        <v>6373</v>
      </c>
      <c r="B468" s="2067" t="s">
        <v>6372</v>
      </c>
      <c r="C468" s="2066"/>
      <c r="D468" s="2068"/>
    </row>
    <row r="469" spans="1:4">
      <c r="A469" s="2061" t="s">
        <v>6375</v>
      </c>
      <c r="B469" s="2067" t="s">
        <v>6374</v>
      </c>
      <c r="C469" s="2066"/>
      <c r="D469" s="2068"/>
    </row>
    <row r="470" spans="1:4">
      <c r="A470" s="2061" t="s">
        <v>6377</v>
      </c>
      <c r="B470" s="2067" t="s">
        <v>6376</v>
      </c>
      <c r="C470" s="2066"/>
      <c r="D470" s="2068"/>
    </row>
    <row r="471" spans="1:4">
      <c r="A471" s="2061" t="s">
        <v>6379</v>
      </c>
      <c r="B471" s="2067" t="s">
        <v>6378</v>
      </c>
      <c r="C471" s="2066"/>
      <c r="D471" s="2068"/>
    </row>
    <row r="472" spans="1:4">
      <c r="A472" s="2061" t="s">
        <v>6381</v>
      </c>
      <c r="B472" s="2067" t="s">
        <v>6380</v>
      </c>
      <c r="C472" s="2066"/>
      <c r="D472" s="2068"/>
    </row>
    <row r="473" spans="1:4">
      <c r="A473" s="2061" t="s">
        <v>6383</v>
      </c>
      <c r="B473" s="2067" t="s">
        <v>6382</v>
      </c>
      <c r="C473" s="2066"/>
      <c r="D473" s="2068"/>
    </row>
    <row r="474" spans="1:4">
      <c r="A474" s="2061" t="s">
        <v>6385</v>
      </c>
      <c r="B474" s="2067" t="s">
        <v>6384</v>
      </c>
      <c r="C474" s="2066"/>
      <c r="D474" s="2068"/>
    </row>
    <row r="475" spans="1:4">
      <c r="A475" s="2061" t="s">
        <v>6387</v>
      </c>
      <c r="B475" s="2067" t="s">
        <v>6386</v>
      </c>
      <c r="C475" s="2066"/>
      <c r="D475" s="2068"/>
    </row>
    <row r="476" spans="1:4">
      <c r="A476" s="2061" t="s">
        <v>6389</v>
      </c>
      <c r="B476" s="2067" t="s">
        <v>6388</v>
      </c>
      <c r="C476" s="2066"/>
      <c r="D476" s="2068"/>
    </row>
    <row r="477" spans="1:4">
      <c r="A477" s="2061" t="s">
        <v>6391</v>
      </c>
      <c r="B477" s="2067" t="s">
        <v>6390</v>
      </c>
      <c r="C477" s="2066"/>
      <c r="D477" s="2068"/>
    </row>
    <row r="478" spans="1:4">
      <c r="A478" s="2061" t="s">
        <v>6393</v>
      </c>
      <c r="B478" s="2067" t="s">
        <v>6392</v>
      </c>
      <c r="C478" s="2065"/>
      <c r="D478" s="2068"/>
    </row>
    <row r="479" spans="1:4">
      <c r="A479" s="2061" t="s">
        <v>6395</v>
      </c>
      <c r="B479" s="2067" t="s">
        <v>6394</v>
      </c>
      <c r="C479" s="2065"/>
      <c r="D479" s="2068"/>
    </row>
    <row r="480" spans="1:4">
      <c r="A480" s="2061" t="s">
        <v>6397</v>
      </c>
      <c r="B480" s="2067" t="s">
        <v>6396</v>
      </c>
      <c r="C480" s="2065"/>
      <c r="D480" s="2068"/>
    </row>
    <row r="481" spans="1:4">
      <c r="A481" s="2061" t="s">
        <v>6399</v>
      </c>
      <c r="B481" s="2067" t="s">
        <v>6398</v>
      </c>
      <c r="C481" s="2065"/>
      <c r="D481" s="2068"/>
    </row>
    <row r="482" spans="1:4">
      <c r="A482" s="2061" t="s">
        <v>6401</v>
      </c>
      <c r="B482" s="2067" t="s">
        <v>6400</v>
      </c>
      <c r="C482" s="2065"/>
      <c r="D482" s="2068"/>
    </row>
    <row r="483" spans="1:4">
      <c r="A483" s="2061" t="s">
        <v>6403</v>
      </c>
      <c r="B483" s="2067" t="s">
        <v>6402</v>
      </c>
      <c r="C483" s="2065"/>
      <c r="D483" s="2068"/>
    </row>
    <row r="484" spans="1:4">
      <c r="A484" s="2061" t="s">
        <v>6405</v>
      </c>
      <c r="B484" s="2067" t="s">
        <v>6404</v>
      </c>
      <c r="C484" s="2065"/>
      <c r="D484" s="2068"/>
    </row>
    <row r="485" spans="1:4">
      <c r="A485" s="2061" t="s">
        <v>6407</v>
      </c>
      <c r="B485" s="2067" t="s">
        <v>6406</v>
      </c>
      <c r="C485" s="2065"/>
      <c r="D485" s="2068"/>
    </row>
    <row r="486" spans="1:4">
      <c r="A486" s="2061" t="s">
        <v>6409</v>
      </c>
      <c r="B486" s="2067" t="s">
        <v>6408</v>
      </c>
      <c r="C486" s="2065"/>
      <c r="D486" s="2068"/>
    </row>
    <row r="487" spans="1:4">
      <c r="A487" s="2061" t="s">
        <v>6411</v>
      </c>
      <c r="B487" s="2067" t="s">
        <v>6410</v>
      </c>
      <c r="C487" s="2065"/>
      <c r="D487" s="2068"/>
    </row>
    <row r="488" spans="1:4">
      <c r="A488" s="2061" t="s">
        <v>6413</v>
      </c>
      <c r="B488" s="2067" t="s">
        <v>6412</v>
      </c>
      <c r="C488" s="2065"/>
      <c r="D488" s="2068"/>
    </row>
    <row r="489" spans="1:4">
      <c r="A489" s="2061" t="s">
        <v>6415</v>
      </c>
      <c r="B489" s="2067" t="s">
        <v>6414</v>
      </c>
      <c r="C489" s="2066"/>
      <c r="D489" s="2068"/>
    </row>
    <row r="490" spans="1:4">
      <c r="A490" s="2061" t="s">
        <v>6417</v>
      </c>
      <c r="B490" s="2067" t="s">
        <v>6416</v>
      </c>
      <c r="C490" s="2066"/>
      <c r="D490" s="2068"/>
    </row>
    <row r="491" spans="1:4">
      <c r="A491" s="2061" t="s">
        <v>6419</v>
      </c>
      <c r="B491" s="2067" t="s">
        <v>6418</v>
      </c>
      <c r="C491" s="2066"/>
      <c r="D491" s="2068"/>
    </row>
    <row r="492" spans="1:4">
      <c r="A492" s="2061" t="s">
        <v>6421</v>
      </c>
      <c r="B492" s="2067" t="s">
        <v>6420</v>
      </c>
      <c r="C492" s="2066"/>
      <c r="D492" s="2068"/>
    </row>
    <row r="493" spans="1:4">
      <c r="A493" s="2061" t="s">
        <v>6423</v>
      </c>
      <c r="B493" s="2067" t="s">
        <v>6422</v>
      </c>
      <c r="C493" s="2066"/>
      <c r="D493" s="2068"/>
    </row>
    <row r="494" spans="1:4">
      <c r="A494" s="2061" t="s">
        <v>6425</v>
      </c>
      <c r="B494" s="2067" t="s">
        <v>6424</v>
      </c>
      <c r="C494" s="2066"/>
      <c r="D494" s="2068"/>
    </row>
    <row r="495" spans="1:4">
      <c r="A495" s="2061" t="s">
        <v>6427</v>
      </c>
      <c r="B495" s="2067" t="s">
        <v>6426</v>
      </c>
      <c r="C495" s="2066"/>
      <c r="D495" s="2068"/>
    </row>
    <row r="496" spans="1:4">
      <c r="A496" s="2061" t="s">
        <v>6429</v>
      </c>
      <c r="B496" s="2067" t="s">
        <v>6428</v>
      </c>
      <c r="C496" s="2066"/>
      <c r="D496" s="2068"/>
    </row>
    <row r="497" spans="1:4">
      <c r="A497" s="2061" t="s">
        <v>6431</v>
      </c>
      <c r="B497" s="2067" t="s">
        <v>6430</v>
      </c>
      <c r="C497" s="2066"/>
      <c r="D497" s="2068"/>
    </row>
    <row r="498" spans="1:4">
      <c r="A498" s="2061" t="s">
        <v>6433</v>
      </c>
      <c r="B498" s="2067" t="s">
        <v>6432</v>
      </c>
      <c r="C498" s="2066"/>
      <c r="D498" s="2068"/>
    </row>
    <row r="499" spans="1:4">
      <c r="A499" s="2061" t="s">
        <v>6435</v>
      </c>
      <c r="B499" s="2067" t="s">
        <v>6434</v>
      </c>
      <c r="C499" s="2065"/>
      <c r="D499" s="2068"/>
    </row>
    <row r="500" spans="1:4">
      <c r="A500" s="2061" t="s">
        <v>6437</v>
      </c>
      <c r="B500" s="2067" t="s">
        <v>6436</v>
      </c>
      <c r="C500" s="2065"/>
      <c r="D500" s="2068"/>
    </row>
    <row r="501" spans="1:4">
      <c r="A501" s="2061" t="s">
        <v>6439</v>
      </c>
      <c r="B501" s="2067" t="s">
        <v>6438</v>
      </c>
      <c r="C501" s="2065"/>
      <c r="D501" s="2068"/>
    </row>
    <row r="502" spans="1:4">
      <c r="A502" s="2061" t="s">
        <v>6441</v>
      </c>
      <c r="B502" s="2067" t="s">
        <v>6440</v>
      </c>
      <c r="C502" s="2065"/>
      <c r="D502" s="2068"/>
    </row>
    <row r="503" spans="1:4">
      <c r="A503" s="2061" t="s">
        <v>6443</v>
      </c>
      <c r="B503" s="2067" t="s">
        <v>6442</v>
      </c>
      <c r="C503" s="2065"/>
      <c r="D503" s="2068"/>
    </row>
    <row r="504" spans="1:4">
      <c r="A504" s="2061" t="s">
        <v>6445</v>
      </c>
      <c r="B504" s="2067" t="s">
        <v>6444</v>
      </c>
      <c r="C504" s="2065"/>
      <c r="D504" s="2068"/>
    </row>
    <row r="505" spans="1:4">
      <c r="A505" s="2061" t="s">
        <v>6447</v>
      </c>
      <c r="B505" s="2067" t="s">
        <v>6446</v>
      </c>
      <c r="C505" s="2065"/>
      <c r="D505" s="2068"/>
    </row>
    <row r="506" spans="1:4">
      <c r="A506" s="2061" t="s">
        <v>6449</v>
      </c>
      <c r="B506" s="2067" t="s">
        <v>6448</v>
      </c>
      <c r="C506" s="2065"/>
      <c r="D506" s="2068"/>
    </row>
    <row r="507" spans="1:4">
      <c r="A507" s="2061" t="s">
        <v>6451</v>
      </c>
      <c r="B507" s="2067" t="s">
        <v>6450</v>
      </c>
      <c r="C507" s="2065"/>
      <c r="D507" s="2068"/>
    </row>
    <row r="508" spans="1:4">
      <c r="A508" s="2061" t="s">
        <v>6453</v>
      </c>
      <c r="B508" s="2067" t="s">
        <v>6452</v>
      </c>
      <c r="C508" s="2065"/>
      <c r="D508" s="2068"/>
    </row>
    <row r="509" spans="1:4">
      <c r="A509" s="2061" t="s">
        <v>6455</v>
      </c>
      <c r="B509" s="2067" t="s">
        <v>6454</v>
      </c>
      <c r="C509" s="2065"/>
      <c r="D509" s="2068"/>
    </row>
    <row r="510" spans="1:4">
      <c r="A510" s="2061" t="s">
        <v>6457</v>
      </c>
      <c r="B510" s="2067" t="s">
        <v>6456</v>
      </c>
      <c r="C510" s="2066"/>
      <c r="D510" s="2068"/>
    </row>
    <row r="511" spans="1:4">
      <c r="A511" s="2061" t="s">
        <v>6459</v>
      </c>
      <c r="B511" s="2067" t="s">
        <v>6458</v>
      </c>
      <c r="C511" s="2066"/>
      <c r="D511" s="2068"/>
    </row>
    <row r="512" spans="1:4">
      <c r="A512" s="2061" t="s">
        <v>6461</v>
      </c>
      <c r="B512" s="2067" t="s">
        <v>6460</v>
      </c>
      <c r="C512" s="2066"/>
      <c r="D512" s="2068"/>
    </row>
    <row r="513" spans="1:4">
      <c r="A513" s="2061" t="s">
        <v>6463</v>
      </c>
      <c r="B513" s="2067" t="s">
        <v>6462</v>
      </c>
      <c r="C513" s="2066"/>
      <c r="D513" s="2068"/>
    </row>
    <row r="514" spans="1:4">
      <c r="A514" s="2061" t="s">
        <v>6465</v>
      </c>
      <c r="B514" s="2067" t="s">
        <v>6464</v>
      </c>
      <c r="C514" s="2066"/>
      <c r="D514" s="2068"/>
    </row>
    <row r="515" spans="1:4">
      <c r="A515" s="2061" t="s">
        <v>6467</v>
      </c>
      <c r="B515" s="2067" t="s">
        <v>6466</v>
      </c>
      <c r="C515" s="2066"/>
      <c r="D515" s="2068"/>
    </row>
    <row r="516" spans="1:4">
      <c r="A516" s="2061" t="s">
        <v>6469</v>
      </c>
      <c r="B516" s="2067" t="s">
        <v>6468</v>
      </c>
      <c r="C516" s="2066"/>
      <c r="D516" s="2068"/>
    </row>
    <row r="517" spans="1:4">
      <c r="A517" s="2061" t="s">
        <v>6471</v>
      </c>
      <c r="B517" s="2067" t="s">
        <v>6470</v>
      </c>
      <c r="C517" s="2066"/>
      <c r="D517" s="2068"/>
    </row>
    <row r="518" spans="1:4">
      <c r="A518" s="2061" t="s">
        <v>6473</v>
      </c>
      <c r="B518" s="2067" t="s">
        <v>6472</v>
      </c>
      <c r="C518" s="2066"/>
      <c r="D518" s="2068"/>
    </row>
    <row r="519" spans="1:4">
      <c r="A519" s="2061" t="s">
        <v>6475</v>
      </c>
      <c r="B519" s="2067" t="s">
        <v>6474</v>
      </c>
      <c r="C519" s="2066"/>
      <c r="D519" s="2068"/>
    </row>
    <row r="520" spans="1:4">
      <c r="A520" s="2061" t="s">
        <v>6477</v>
      </c>
      <c r="B520" s="2067" t="s">
        <v>6476</v>
      </c>
      <c r="C520" s="2065"/>
      <c r="D520" s="2068"/>
    </row>
    <row r="521" spans="1:4">
      <c r="A521" s="2061" t="s">
        <v>6479</v>
      </c>
      <c r="B521" s="2067" t="s">
        <v>6478</v>
      </c>
      <c r="C521" s="2065"/>
      <c r="D521" s="2068"/>
    </row>
    <row r="522" spans="1:4">
      <c r="A522" s="2061" t="s">
        <v>6481</v>
      </c>
      <c r="B522" s="2067" t="s">
        <v>6480</v>
      </c>
      <c r="C522" s="2065"/>
      <c r="D522" s="2068"/>
    </row>
    <row r="523" spans="1:4">
      <c r="A523" s="2061" t="s">
        <v>6483</v>
      </c>
      <c r="B523" s="2067" t="s">
        <v>6482</v>
      </c>
      <c r="C523" s="2065"/>
      <c r="D523" s="2068"/>
    </row>
    <row r="524" spans="1:4">
      <c r="A524" s="2061" t="s">
        <v>6485</v>
      </c>
      <c r="B524" s="2067" t="s">
        <v>6484</v>
      </c>
      <c r="C524" s="2065"/>
      <c r="D524" s="2068"/>
    </row>
    <row r="525" spans="1:4">
      <c r="A525" s="2061" t="s">
        <v>6487</v>
      </c>
      <c r="B525" s="2067" t="s">
        <v>6486</v>
      </c>
      <c r="C525" s="2065"/>
      <c r="D525" s="2068"/>
    </row>
    <row r="526" spans="1:4">
      <c r="A526" s="2061" t="s">
        <v>6489</v>
      </c>
      <c r="B526" s="2067" t="s">
        <v>6488</v>
      </c>
      <c r="C526" s="2065"/>
      <c r="D526" s="2068"/>
    </row>
    <row r="527" spans="1:4">
      <c r="A527" s="2061" t="s">
        <v>6491</v>
      </c>
      <c r="B527" s="2067" t="s">
        <v>6490</v>
      </c>
      <c r="C527" s="2065"/>
      <c r="D527" s="2068"/>
    </row>
    <row r="528" spans="1:4">
      <c r="A528" s="2061" t="s">
        <v>6493</v>
      </c>
      <c r="B528" s="2067" t="s">
        <v>6492</v>
      </c>
      <c r="C528" s="2065"/>
      <c r="D528" s="2068"/>
    </row>
    <row r="529" spans="1:4">
      <c r="A529" s="2061" t="s">
        <v>6495</v>
      </c>
      <c r="B529" s="2067" t="s">
        <v>6494</v>
      </c>
      <c r="C529" s="2065"/>
      <c r="D529" s="2068"/>
    </row>
    <row r="530" spans="1:4">
      <c r="A530" s="2061" t="s">
        <v>6497</v>
      </c>
      <c r="B530" s="2067" t="s">
        <v>6496</v>
      </c>
      <c r="C530" s="2065"/>
      <c r="D530" s="2068"/>
    </row>
    <row r="531" spans="1:4">
      <c r="A531" s="2061" t="s">
        <v>6499</v>
      </c>
      <c r="B531" s="2067" t="s">
        <v>6498</v>
      </c>
      <c r="C531" s="2066"/>
      <c r="D531" s="2068"/>
    </row>
    <row r="532" spans="1:4">
      <c r="A532" s="2061" t="s">
        <v>6501</v>
      </c>
      <c r="B532" s="2067" t="s">
        <v>6500</v>
      </c>
      <c r="C532" s="2066"/>
      <c r="D532" s="2068"/>
    </row>
    <row r="533" spans="1:4">
      <c r="A533" s="2061" t="s">
        <v>6503</v>
      </c>
      <c r="B533" s="2067" t="s">
        <v>6502</v>
      </c>
      <c r="C533" s="2066"/>
      <c r="D533" s="2068"/>
    </row>
    <row r="534" spans="1:4">
      <c r="A534" s="2061" t="s">
        <v>6505</v>
      </c>
      <c r="B534" s="2067" t="s">
        <v>6504</v>
      </c>
      <c r="C534" s="2066"/>
      <c r="D534" s="2068"/>
    </row>
    <row r="535" spans="1:4">
      <c r="A535" s="2061" t="s">
        <v>6507</v>
      </c>
      <c r="B535" s="2067" t="s">
        <v>6506</v>
      </c>
      <c r="C535" s="2066"/>
      <c r="D535" s="2068"/>
    </row>
    <row r="536" spans="1:4">
      <c r="A536" s="2061" t="s">
        <v>6509</v>
      </c>
      <c r="B536" s="2067" t="s">
        <v>6508</v>
      </c>
      <c r="C536" s="2066"/>
      <c r="D536" s="2068"/>
    </row>
    <row r="537" spans="1:4">
      <c r="A537" s="2061" t="s">
        <v>6511</v>
      </c>
      <c r="B537" s="2067" t="s">
        <v>6510</v>
      </c>
      <c r="C537" s="2066"/>
      <c r="D537" s="2068"/>
    </row>
    <row r="538" spans="1:4">
      <c r="A538" s="2061" t="s">
        <v>6513</v>
      </c>
      <c r="B538" s="2067" t="s">
        <v>6512</v>
      </c>
      <c r="C538" s="2066"/>
      <c r="D538" s="2068"/>
    </row>
    <row r="539" spans="1:4">
      <c r="A539" s="2061" t="s">
        <v>6515</v>
      </c>
      <c r="B539" s="2067" t="s">
        <v>6514</v>
      </c>
      <c r="C539" s="2066"/>
      <c r="D539" s="2068"/>
    </row>
    <row r="540" spans="1:4">
      <c r="A540" s="2061" t="s">
        <v>6517</v>
      </c>
      <c r="B540" s="2067" t="s">
        <v>6516</v>
      </c>
      <c r="C540" s="2066"/>
      <c r="D540" s="2068"/>
    </row>
    <row r="541" spans="1:4">
      <c r="A541" s="2061" t="s">
        <v>6519</v>
      </c>
      <c r="B541" s="2067" t="s">
        <v>6518</v>
      </c>
      <c r="C541" s="2065"/>
      <c r="D541" s="2068"/>
    </row>
    <row r="542" spans="1:4">
      <c r="A542" s="2061" t="s">
        <v>6521</v>
      </c>
      <c r="B542" s="2067" t="s">
        <v>6520</v>
      </c>
      <c r="C542" s="2065"/>
      <c r="D542" s="2068"/>
    </row>
    <row r="543" spans="1:4">
      <c r="A543" s="2061" t="s">
        <v>6523</v>
      </c>
      <c r="B543" s="2067" t="s">
        <v>6522</v>
      </c>
      <c r="C543" s="2065"/>
      <c r="D543" s="2068"/>
    </row>
    <row r="544" spans="1:4">
      <c r="A544" s="2061" t="s">
        <v>6525</v>
      </c>
      <c r="B544" s="2067" t="s">
        <v>6524</v>
      </c>
      <c r="C544" s="2065"/>
      <c r="D544" s="2068"/>
    </row>
    <row r="545" spans="1:4">
      <c r="A545" s="2061" t="s">
        <v>6527</v>
      </c>
      <c r="B545" s="2067" t="s">
        <v>6526</v>
      </c>
      <c r="C545" s="2065"/>
      <c r="D545" s="2068"/>
    </row>
    <row r="546" spans="1:4">
      <c r="A546" s="2061" t="s">
        <v>6529</v>
      </c>
      <c r="B546" s="2067" t="s">
        <v>6528</v>
      </c>
      <c r="C546" s="2065"/>
      <c r="D546" s="2068"/>
    </row>
    <row r="547" spans="1:4">
      <c r="A547" s="2061" t="s">
        <v>6531</v>
      </c>
      <c r="B547" s="2067" t="s">
        <v>6530</v>
      </c>
      <c r="C547" s="2065"/>
      <c r="D547" s="2068"/>
    </row>
    <row r="548" spans="1:4">
      <c r="A548" s="2061" t="s">
        <v>6533</v>
      </c>
      <c r="B548" s="2067" t="s">
        <v>6532</v>
      </c>
      <c r="C548" s="2065"/>
      <c r="D548" s="2068"/>
    </row>
    <row r="549" spans="1:4">
      <c r="A549" s="2061" t="s">
        <v>6535</v>
      </c>
      <c r="B549" s="2067" t="s">
        <v>6534</v>
      </c>
      <c r="C549" s="2065"/>
      <c r="D549" s="2068"/>
    </row>
    <row r="550" spans="1:4">
      <c r="A550" s="2061" t="s">
        <v>6537</v>
      </c>
      <c r="B550" s="2067" t="s">
        <v>6536</v>
      </c>
      <c r="C550" s="2065"/>
      <c r="D550" s="2068"/>
    </row>
    <row r="551" spans="1:4">
      <c r="A551" s="2061" t="s">
        <v>6539</v>
      </c>
      <c r="B551" s="2067" t="s">
        <v>6538</v>
      </c>
      <c r="C551" s="2065"/>
      <c r="D551" s="2068"/>
    </row>
    <row r="552" spans="1:4">
      <c r="A552" s="2061" t="s">
        <v>6541</v>
      </c>
      <c r="B552" s="2067" t="s">
        <v>6540</v>
      </c>
      <c r="C552" s="2066"/>
      <c r="D552" s="2068"/>
    </row>
    <row r="553" spans="1:4">
      <c r="A553" s="2061" t="s">
        <v>6543</v>
      </c>
      <c r="B553" s="2067" t="s">
        <v>6542</v>
      </c>
      <c r="C553" s="2066"/>
      <c r="D553" s="2068"/>
    </row>
    <row r="554" spans="1:4">
      <c r="A554" s="2061" t="s">
        <v>6545</v>
      </c>
      <c r="B554" s="2067" t="s">
        <v>6544</v>
      </c>
      <c r="C554" s="2066"/>
      <c r="D554" s="2068"/>
    </row>
    <row r="555" spans="1:4">
      <c r="A555" s="2061" t="s">
        <v>6547</v>
      </c>
      <c r="B555" s="2067" t="s">
        <v>6546</v>
      </c>
      <c r="C555" s="2066"/>
      <c r="D555" s="2068"/>
    </row>
    <row r="556" spans="1:4">
      <c r="A556" s="2061" t="s">
        <v>6549</v>
      </c>
      <c r="B556" s="2067" t="s">
        <v>6548</v>
      </c>
      <c r="C556" s="2066"/>
      <c r="D556" s="2068"/>
    </row>
    <row r="557" spans="1:4">
      <c r="A557" s="2061" t="s">
        <v>6551</v>
      </c>
      <c r="B557" s="2067" t="s">
        <v>6550</v>
      </c>
      <c r="C557" s="2066"/>
      <c r="D557" s="2068"/>
    </row>
    <row r="558" spans="1:4">
      <c r="A558" s="2061" t="s">
        <v>6553</v>
      </c>
      <c r="B558" s="2067" t="s">
        <v>6552</v>
      </c>
      <c r="C558" s="2066"/>
      <c r="D558" s="2068"/>
    </row>
    <row r="559" spans="1:4">
      <c r="A559" s="2061" t="s">
        <v>6555</v>
      </c>
      <c r="B559" s="2067" t="s">
        <v>6554</v>
      </c>
      <c r="C559" s="2066"/>
      <c r="D559" s="2068"/>
    </row>
    <row r="560" spans="1:4">
      <c r="A560" s="2061" t="s">
        <v>6557</v>
      </c>
      <c r="B560" s="2067" t="s">
        <v>6556</v>
      </c>
      <c r="C560" s="2066"/>
      <c r="D560" s="2068"/>
    </row>
    <row r="561" spans="1:4">
      <c r="A561" s="2061" t="s">
        <v>6559</v>
      </c>
      <c r="B561" s="2067" t="s">
        <v>6558</v>
      </c>
      <c r="C561" s="2066"/>
      <c r="D561" s="2068"/>
    </row>
    <row r="562" spans="1:4">
      <c r="A562" s="2061" t="s">
        <v>6561</v>
      </c>
      <c r="B562" s="2067" t="s">
        <v>6560</v>
      </c>
      <c r="C562" s="2065"/>
      <c r="D562" s="2068"/>
    </row>
    <row r="563" spans="1:4">
      <c r="A563" s="2061" t="s">
        <v>6563</v>
      </c>
      <c r="B563" s="2067" t="s">
        <v>6562</v>
      </c>
      <c r="C563" s="2065"/>
      <c r="D563" s="2068"/>
    </row>
    <row r="564" spans="1:4">
      <c r="A564" s="2061" t="s">
        <v>6565</v>
      </c>
      <c r="B564" s="2067" t="s">
        <v>6564</v>
      </c>
      <c r="C564" s="2065"/>
      <c r="D564" s="2068"/>
    </row>
    <row r="565" spans="1:4">
      <c r="A565" s="2061" t="s">
        <v>6567</v>
      </c>
      <c r="B565" s="2067" t="s">
        <v>6566</v>
      </c>
      <c r="C565" s="2065"/>
      <c r="D565" s="2068"/>
    </row>
    <row r="566" spans="1:4">
      <c r="A566" s="2061" t="s">
        <v>6569</v>
      </c>
      <c r="B566" s="2067" t="s">
        <v>6568</v>
      </c>
      <c r="C566" s="2065"/>
      <c r="D566" s="2068"/>
    </row>
    <row r="567" spans="1:4">
      <c r="A567" s="2061" t="s">
        <v>6571</v>
      </c>
      <c r="B567" s="2067" t="s">
        <v>6570</v>
      </c>
      <c r="C567" s="2065"/>
      <c r="D567" s="2068"/>
    </row>
    <row r="568" spans="1:4">
      <c r="A568" s="2061" t="s">
        <v>6573</v>
      </c>
      <c r="B568" s="2067" t="s">
        <v>6572</v>
      </c>
      <c r="C568" s="2065"/>
      <c r="D568" s="2068"/>
    </row>
    <row r="569" spans="1:4">
      <c r="A569" s="2061" t="s">
        <v>6575</v>
      </c>
      <c r="B569" s="2067" t="s">
        <v>6574</v>
      </c>
      <c r="C569" s="2065"/>
      <c r="D569" s="2068"/>
    </row>
    <row r="570" spans="1:4">
      <c r="A570" s="2061" t="s">
        <v>6577</v>
      </c>
      <c r="B570" s="2067" t="s">
        <v>6576</v>
      </c>
      <c r="C570" s="2065"/>
      <c r="D570" s="2068"/>
    </row>
    <row r="571" spans="1:4">
      <c r="A571" s="2061" t="s">
        <v>6579</v>
      </c>
      <c r="B571" s="2067" t="s">
        <v>6578</v>
      </c>
      <c r="C571" s="2065"/>
      <c r="D571" s="2068"/>
    </row>
    <row r="572" spans="1:4">
      <c r="A572" s="2061" t="s">
        <v>6581</v>
      </c>
      <c r="B572" s="2067" t="s">
        <v>6580</v>
      </c>
      <c r="C572" s="2065"/>
      <c r="D572" s="2068"/>
    </row>
    <row r="573" spans="1:4">
      <c r="A573" s="2061" t="s">
        <v>6583</v>
      </c>
      <c r="B573" s="2067" t="s">
        <v>6582</v>
      </c>
      <c r="C573" s="2066"/>
      <c r="D573" s="2068"/>
    </row>
    <row r="574" spans="1:4">
      <c r="A574" s="2061" t="s">
        <v>6585</v>
      </c>
      <c r="B574" s="2067" t="s">
        <v>6584</v>
      </c>
      <c r="C574" s="2066"/>
      <c r="D574" s="2068"/>
    </row>
    <row r="575" spans="1:4">
      <c r="A575" s="2061" t="s">
        <v>6587</v>
      </c>
      <c r="B575" s="2067" t="s">
        <v>6586</v>
      </c>
      <c r="C575" s="2066"/>
      <c r="D575" s="2068"/>
    </row>
    <row r="576" spans="1:4">
      <c r="A576" s="2061" t="s">
        <v>6589</v>
      </c>
      <c r="B576" s="2067" t="s">
        <v>6588</v>
      </c>
      <c r="C576" s="2066"/>
      <c r="D576" s="2068"/>
    </row>
    <row r="577" spans="1:4">
      <c r="A577" s="2061" t="s">
        <v>6591</v>
      </c>
      <c r="B577" s="2067" t="s">
        <v>6590</v>
      </c>
      <c r="C577" s="2066"/>
      <c r="D577" s="2068"/>
    </row>
    <row r="578" spans="1:4">
      <c r="A578" s="2061" t="s">
        <v>6593</v>
      </c>
      <c r="B578" s="2067" t="s">
        <v>6592</v>
      </c>
      <c r="C578" s="2066"/>
      <c r="D578" s="2068"/>
    </row>
    <row r="579" spans="1:4">
      <c r="A579" s="2061" t="s">
        <v>6595</v>
      </c>
      <c r="B579" s="2067" t="s">
        <v>6594</v>
      </c>
      <c r="C579" s="2066"/>
      <c r="D579" s="2068"/>
    </row>
    <row r="580" spans="1:4">
      <c r="A580" s="2061" t="s">
        <v>6597</v>
      </c>
      <c r="B580" s="2067" t="s">
        <v>6596</v>
      </c>
      <c r="C580" s="2066"/>
      <c r="D580" s="2068"/>
    </row>
    <row r="581" spans="1:4">
      <c r="A581" s="2061" t="s">
        <v>6599</v>
      </c>
      <c r="B581" s="2067" t="s">
        <v>6598</v>
      </c>
      <c r="C581" s="2066"/>
      <c r="D581" s="2068"/>
    </row>
    <row r="582" spans="1:4">
      <c r="A582" s="2061" t="s">
        <v>6601</v>
      </c>
      <c r="B582" s="2067" t="s">
        <v>6600</v>
      </c>
      <c r="C582" s="2066"/>
      <c r="D582" s="2068"/>
    </row>
    <row r="583" spans="1:4">
      <c r="A583" s="2061" t="s">
        <v>6603</v>
      </c>
      <c r="B583" s="2067" t="s">
        <v>6602</v>
      </c>
      <c r="C583" s="2065"/>
      <c r="D583" s="2068"/>
    </row>
    <row r="584" spans="1:4">
      <c r="A584" s="2061" t="s">
        <v>6605</v>
      </c>
      <c r="B584" s="2067" t="s">
        <v>6604</v>
      </c>
      <c r="C584" s="2065"/>
      <c r="D584" s="2068"/>
    </row>
    <row r="585" spans="1:4">
      <c r="A585" s="2061" t="s">
        <v>6607</v>
      </c>
      <c r="B585" s="2067" t="s">
        <v>6606</v>
      </c>
      <c r="C585" s="2065"/>
      <c r="D585" s="2068"/>
    </row>
    <row r="586" spans="1:4">
      <c r="A586" s="2061" t="s">
        <v>6609</v>
      </c>
      <c r="B586" s="2067" t="s">
        <v>6608</v>
      </c>
      <c r="C586" s="2065"/>
      <c r="D586" s="2068"/>
    </row>
    <row r="587" spans="1:4">
      <c r="A587" s="2061" t="s">
        <v>6611</v>
      </c>
      <c r="B587" s="2067" t="s">
        <v>6610</v>
      </c>
      <c r="C587" s="2065"/>
      <c r="D587" s="2068"/>
    </row>
    <row r="588" spans="1:4">
      <c r="A588" s="2061" t="s">
        <v>6613</v>
      </c>
      <c r="B588" s="2067" t="s">
        <v>6612</v>
      </c>
      <c r="C588" s="2065"/>
      <c r="D588" s="2068"/>
    </row>
    <row r="589" spans="1:4">
      <c r="A589" s="2061" t="s">
        <v>6615</v>
      </c>
      <c r="B589" s="2067" t="s">
        <v>6614</v>
      </c>
      <c r="C589" s="2065"/>
      <c r="D589" s="2068"/>
    </row>
    <row r="590" spans="1:4">
      <c r="A590" s="2061" t="s">
        <v>6617</v>
      </c>
      <c r="B590" s="2067" t="s">
        <v>6616</v>
      </c>
      <c r="C590" s="2065"/>
      <c r="D590" s="2068"/>
    </row>
    <row r="591" spans="1:4">
      <c r="A591" s="2061" t="s">
        <v>6619</v>
      </c>
      <c r="B591" s="2067" t="s">
        <v>6618</v>
      </c>
      <c r="C591" s="2065"/>
      <c r="D591" s="2068"/>
    </row>
    <row r="592" spans="1:4">
      <c r="A592" s="2061" t="s">
        <v>6621</v>
      </c>
      <c r="B592" s="2067" t="s">
        <v>6620</v>
      </c>
      <c r="C592" s="2065"/>
      <c r="D592" s="2068"/>
    </row>
    <row r="593" spans="1:4">
      <c r="A593" s="2061" t="s">
        <v>6623</v>
      </c>
      <c r="B593" s="2067" t="s">
        <v>6622</v>
      </c>
      <c r="C593" s="2065"/>
      <c r="D593" s="2068"/>
    </row>
    <row r="594" spans="1:4">
      <c r="A594" s="2061" t="s">
        <v>6625</v>
      </c>
      <c r="B594" s="2067" t="s">
        <v>6624</v>
      </c>
      <c r="C594" s="2066"/>
      <c r="D594" s="2068"/>
    </row>
    <row r="595" spans="1:4">
      <c r="A595" s="2061" t="s">
        <v>6627</v>
      </c>
      <c r="B595" s="2067" t="s">
        <v>6626</v>
      </c>
      <c r="C595" s="2066"/>
      <c r="D595" s="2068"/>
    </row>
    <row r="596" spans="1:4">
      <c r="A596" s="2061" t="s">
        <v>6629</v>
      </c>
      <c r="B596" s="2067" t="s">
        <v>6628</v>
      </c>
      <c r="C596" s="2066"/>
      <c r="D596" s="2068"/>
    </row>
    <row r="597" spans="1:4">
      <c r="A597" s="2061" t="s">
        <v>6631</v>
      </c>
      <c r="B597" s="2067" t="s">
        <v>6630</v>
      </c>
      <c r="C597" s="2066"/>
      <c r="D597" s="2068"/>
    </row>
    <row r="598" spans="1:4">
      <c r="A598" s="2061" t="s">
        <v>6633</v>
      </c>
      <c r="B598" s="2067" t="s">
        <v>6632</v>
      </c>
      <c r="C598" s="2066"/>
      <c r="D598" s="2068"/>
    </row>
    <row r="599" spans="1:4">
      <c r="A599" s="2061" t="s">
        <v>6635</v>
      </c>
      <c r="B599" s="2067" t="s">
        <v>6634</v>
      </c>
      <c r="C599" s="2066"/>
      <c r="D599" s="2068"/>
    </row>
    <row r="600" spans="1:4">
      <c r="A600" s="2061" t="s">
        <v>6637</v>
      </c>
      <c r="B600" s="2067" t="s">
        <v>6636</v>
      </c>
      <c r="C600" s="2066"/>
      <c r="D600" s="2068"/>
    </row>
    <row r="601" spans="1:4">
      <c r="A601" s="2061" t="s">
        <v>6639</v>
      </c>
      <c r="B601" s="2067" t="s">
        <v>6638</v>
      </c>
      <c r="C601" s="2066"/>
      <c r="D601" s="2068"/>
    </row>
    <row r="602" spans="1:4">
      <c r="A602" s="2061" t="s">
        <v>6641</v>
      </c>
      <c r="B602" s="2067" t="s">
        <v>6640</v>
      </c>
      <c r="C602" s="2066"/>
      <c r="D602" s="2068"/>
    </row>
    <row r="603" spans="1:4">
      <c r="A603" s="2061" t="s">
        <v>6643</v>
      </c>
      <c r="B603" s="2067" t="s">
        <v>6642</v>
      </c>
      <c r="C603" s="2066"/>
      <c r="D603" s="2068"/>
    </row>
    <row r="604" spans="1:4">
      <c r="A604" s="2061" t="s">
        <v>6645</v>
      </c>
      <c r="B604" s="2067" t="s">
        <v>6644</v>
      </c>
      <c r="C604" s="2065"/>
      <c r="D604" s="2068"/>
    </row>
    <row r="605" spans="1:4">
      <c r="A605" s="2061" t="s">
        <v>6647</v>
      </c>
      <c r="B605" s="2067" t="s">
        <v>6646</v>
      </c>
      <c r="C605" s="2065"/>
      <c r="D605" s="2068"/>
    </row>
    <row r="606" spans="1:4">
      <c r="A606" s="2061" t="s">
        <v>6649</v>
      </c>
      <c r="B606" s="2067" t="s">
        <v>6648</v>
      </c>
      <c r="C606" s="2065"/>
      <c r="D606" s="2068"/>
    </row>
    <row r="607" spans="1:4">
      <c r="A607" s="2061" t="s">
        <v>6651</v>
      </c>
      <c r="B607" s="2067" t="s">
        <v>6650</v>
      </c>
      <c r="C607" s="2065"/>
      <c r="D607" s="2068"/>
    </row>
    <row r="608" spans="1:4">
      <c r="A608" s="2061" t="s">
        <v>6653</v>
      </c>
      <c r="B608" s="2067" t="s">
        <v>6652</v>
      </c>
      <c r="C608" s="2065"/>
      <c r="D608" s="2068"/>
    </row>
    <row r="609" spans="1:4">
      <c r="A609" s="2061" t="s">
        <v>6655</v>
      </c>
      <c r="B609" s="2067" t="s">
        <v>6654</v>
      </c>
      <c r="C609" s="2065"/>
      <c r="D609" s="2068"/>
    </row>
    <row r="610" spans="1:4">
      <c r="A610" s="2061" t="s">
        <v>6657</v>
      </c>
      <c r="B610" s="2067" t="s">
        <v>6656</v>
      </c>
      <c r="C610" s="2065"/>
      <c r="D610" s="2068"/>
    </row>
    <row r="611" spans="1:4">
      <c r="A611" s="2061" t="s">
        <v>6659</v>
      </c>
      <c r="B611" s="2067" t="s">
        <v>6658</v>
      </c>
      <c r="C611" s="2065"/>
      <c r="D611" s="2068"/>
    </row>
    <row r="612" spans="1:4">
      <c r="A612" s="2061" t="s">
        <v>6661</v>
      </c>
      <c r="B612" s="2067" t="s">
        <v>6660</v>
      </c>
      <c r="C612" s="2065"/>
      <c r="D612" s="2068"/>
    </row>
    <row r="613" spans="1:4">
      <c r="A613" s="2061" t="s">
        <v>6663</v>
      </c>
      <c r="B613" s="2067" t="s">
        <v>6662</v>
      </c>
      <c r="C613" s="2065"/>
      <c r="D613" s="2068"/>
    </row>
    <row r="614" spans="1:4">
      <c r="A614" s="2061" t="s">
        <v>6665</v>
      </c>
      <c r="B614" s="2067" t="s">
        <v>6664</v>
      </c>
      <c r="C614" s="2065"/>
      <c r="D614" s="2068"/>
    </row>
    <row r="615" spans="1:4">
      <c r="A615" s="2061" t="s">
        <v>6667</v>
      </c>
      <c r="B615" s="2067" t="s">
        <v>6666</v>
      </c>
      <c r="C615" s="2066"/>
      <c r="D615" s="2068"/>
    </row>
    <row r="616" spans="1:4">
      <c r="A616" s="2061" t="s">
        <v>6669</v>
      </c>
      <c r="B616" s="2067" t="s">
        <v>6668</v>
      </c>
      <c r="C616" s="2066"/>
      <c r="D616" s="2068"/>
    </row>
    <row r="617" spans="1:4">
      <c r="A617" s="2061" t="s">
        <v>6671</v>
      </c>
      <c r="B617" s="2067" t="s">
        <v>6670</v>
      </c>
      <c r="C617" s="2066"/>
      <c r="D617" s="2068"/>
    </row>
    <row r="618" spans="1:4">
      <c r="A618" s="2061" t="s">
        <v>6673</v>
      </c>
      <c r="B618" s="2067" t="s">
        <v>6672</v>
      </c>
      <c r="C618" s="2066"/>
      <c r="D618" s="2068"/>
    </row>
    <row r="619" spans="1:4">
      <c r="A619" s="2061" t="s">
        <v>6675</v>
      </c>
      <c r="B619" s="2067" t="s">
        <v>6674</v>
      </c>
      <c r="C619" s="2066"/>
      <c r="D619" s="2068"/>
    </row>
    <row r="620" spans="1:4">
      <c r="A620" s="2061" t="s">
        <v>6677</v>
      </c>
      <c r="B620" s="2067" t="s">
        <v>6676</v>
      </c>
      <c r="C620" s="2066"/>
      <c r="D620" s="2068"/>
    </row>
    <row r="621" spans="1:4">
      <c r="A621" s="2061" t="s">
        <v>6679</v>
      </c>
      <c r="B621" s="2067" t="s">
        <v>6678</v>
      </c>
      <c r="C621" s="2066"/>
      <c r="D621" s="2068"/>
    </row>
    <row r="622" spans="1:4">
      <c r="A622" s="2061" t="s">
        <v>6681</v>
      </c>
      <c r="B622" s="2067" t="s">
        <v>6680</v>
      </c>
      <c r="C622" s="2066"/>
      <c r="D622" s="2068"/>
    </row>
    <row r="623" spans="1:4">
      <c r="A623" s="2061" t="s">
        <v>6683</v>
      </c>
      <c r="B623" s="2067" t="s">
        <v>6682</v>
      </c>
      <c r="C623" s="2066"/>
      <c r="D623" s="2068"/>
    </row>
    <row r="624" spans="1:4">
      <c r="A624" s="2061" t="s">
        <v>6685</v>
      </c>
      <c r="B624" s="2067" t="s">
        <v>6684</v>
      </c>
      <c r="C624" s="2066"/>
      <c r="D624" s="2068"/>
    </row>
    <row r="625" spans="1:4">
      <c r="A625" s="2061" t="s">
        <v>6687</v>
      </c>
      <c r="B625" s="2067" t="s">
        <v>6686</v>
      </c>
      <c r="C625" s="2065"/>
      <c r="D625" s="2068"/>
    </row>
    <row r="626" spans="1:4">
      <c r="A626" s="2061" t="s">
        <v>6689</v>
      </c>
      <c r="B626" s="2067" t="s">
        <v>6688</v>
      </c>
      <c r="C626" s="2065"/>
      <c r="D626" s="2068"/>
    </row>
    <row r="627" spans="1:4">
      <c r="A627" s="2061" t="s">
        <v>6691</v>
      </c>
      <c r="B627" s="2067" t="s">
        <v>6690</v>
      </c>
      <c r="C627" s="2065"/>
      <c r="D627" s="2068"/>
    </row>
    <row r="628" spans="1:4">
      <c r="A628" s="2061" t="s">
        <v>6693</v>
      </c>
      <c r="B628" s="2067" t="s">
        <v>6692</v>
      </c>
      <c r="C628" s="2065"/>
      <c r="D628" s="2068"/>
    </row>
    <row r="629" spans="1:4">
      <c r="A629" s="2061" t="s">
        <v>6695</v>
      </c>
      <c r="B629" s="2067" t="s">
        <v>6694</v>
      </c>
      <c r="C629" s="2065"/>
      <c r="D629" s="2068"/>
    </row>
    <row r="630" spans="1:4">
      <c r="A630" s="2061" t="s">
        <v>6697</v>
      </c>
      <c r="B630" s="2067" t="s">
        <v>6696</v>
      </c>
      <c r="C630" s="2065"/>
      <c r="D630" s="2068"/>
    </row>
    <row r="631" spans="1:4">
      <c r="A631" s="2061" t="s">
        <v>6699</v>
      </c>
      <c r="B631" s="2067" t="s">
        <v>6698</v>
      </c>
      <c r="C631" s="2065"/>
      <c r="D631" s="2068"/>
    </row>
    <row r="632" spans="1:4">
      <c r="A632" s="2061" t="s">
        <v>6701</v>
      </c>
      <c r="B632" s="2067" t="s">
        <v>6700</v>
      </c>
      <c r="C632" s="2065"/>
      <c r="D632" s="2068"/>
    </row>
    <row r="633" spans="1:4">
      <c r="A633" s="2061" t="s">
        <v>6703</v>
      </c>
      <c r="B633" s="2067" t="s">
        <v>6702</v>
      </c>
      <c r="C633" s="2065"/>
      <c r="D633" s="2068"/>
    </row>
    <row r="634" spans="1:4">
      <c r="A634" s="2061" t="s">
        <v>6705</v>
      </c>
      <c r="B634" s="2067" t="s">
        <v>6704</v>
      </c>
      <c r="C634" s="2065"/>
      <c r="D634" s="2068"/>
    </row>
    <row r="635" spans="1:4">
      <c r="A635" s="2061" t="s">
        <v>6707</v>
      </c>
      <c r="B635" s="2067" t="s">
        <v>6706</v>
      </c>
      <c r="C635" s="2065"/>
      <c r="D635" s="2068"/>
    </row>
    <row r="636" spans="1:4">
      <c r="A636" s="2061" t="s">
        <v>6709</v>
      </c>
      <c r="B636" s="2067" t="s">
        <v>6708</v>
      </c>
      <c r="C636" s="2066"/>
      <c r="D636" s="2068"/>
    </row>
    <row r="637" spans="1:4">
      <c r="A637" s="2061" t="s">
        <v>6711</v>
      </c>
      <c r="B637" s="2067" t="s">
        <v>6710</v>
      </c>
      <c r="C637" s="2066"/>
      <c r="D637" s="2068"/>
    </row>
    <row r="638" spans="1:4">
      <c r="A638" s="2061" t="s">
        <v>6713</v>
      </c>
      <c r="B638" s="2067" t="s">
        <v>6712</v>
      </c>
      <c r="C638" s="2066"/>
      <c r="D638" s="2068"/>
    </row>
    <row r="639" spans="1:4">
      <c r="A639" s="2061" t="s">
        <v>6715</v>
      </c>
      <c r="B639" s="2067" t="s">
        <v>6714</v>
      </c>
      <c r="C639" s="2066"/>
      <c r="D639" s="2068"/>
    </row>
    <row r="640" spans="1:4">
      <c r="A640" s="2061" t="s">
        <v>6717</v>
      </c>
      <c r="B640" s="2067" t="s">
        <v>6716</v>
      </c>
      <c r="C640" s="2066"/>
      <c r="D640" s="2068"/>
    </row>
    <row r="641" spans="1:4">
      <c r="A641" s="2061" t="s">
        <v>6719</v>
      </c>
      <c r="B641" s="2067" t="s">
        <v>6718</v>
      </c>
      <c r="C641" s="2066"/>
      <c r="D641" s="2068"/>
    </row>
    <row r="642" spans="1:4">
      <c r="A642" s="2061" t="s">
        <v>6721</v>
      </c>
      <c r="B642" s="2067" t="s">
        <v>6720</v>
      </c>
      <c r="C642" s="2066"/>
      <c r="D642" s="2068"/>
    </row>
    <row r="643" spans="1:4">
      <c r="A643" s="2061" t="s">
        <v>6723</v>
      </c>
      <c r="B643" s="2067" t="s">
        <v>6722</v>
      </c>
      <c r="C643" s="2066"/>
      <c r="D643" s="2068"/>
    </row>
    <row r="644" spans="1:4">
      <c r="A644" s="2061" t="s">
        <v>6725</v>
      </c>
      <c r="B644" s="2067" t="s">
        <v>6724</v>
      </c>
      <c r="C644" s="2066"/>
      <c r="D644" s="2068"/>
    </row>
    <row r="645" spans="1:4">
      <c r="A645" s="2061" t="s">
        <v>6727</v>
      </c>
      <c r="B645" s="2067" t="s">
        <v>6726</v>
      </c>
      <c r="C645" s="2066"/>
      <c r="D645" s="2068"/>
    </row>
    <row r="646" spans="1:4">
      <c r="A646" s="2061" t="s">
        <v>6729</v>
      </c>
      <c r="B646" s="2067" t="s">
        <v>6728</v>
      </c>
      <c r="C646" s="2065"/>
      <c r="D646" s="2068"/>
    </row>
    <row r="647" spans="1:4">
      <c r="A647" s="2061" t="s">
        <v>6731</v>
      </c>
      <c r="B647" s="2067" t="s">
        <v>6730</v>
      </c>
      <c r="C647" s="2065"/>
      <c r="D647" s="2068"/>
    </row>
    <row r="648" spans="1:4">
      <c r="A648" s="2061" t="s">
        <v>6733</v>
      </c>
      <c r="B648" s="2067" t="s">
        <v>6732</v>
      </c>
      <c r="C648" s="2065"/>
      <c r="D648" s="2068"/>
    </row>
    <row r="649" spans="1:4">
      <c r="A649" s="2061" t="s">
        <v>6735</v>
      </c>
      <c r="B649" s="2067" t="s">
        <v>6734</v>
      </c>
      <c r="C649" s="2065"/>
      <c r="D649" s="2068"/>
    </row>
    <row r="650" spans="1:4">
      <c r="A650" s="2061" t="s">
        <v>6737</v>
      </c>
      <c r="B650" s="2067" t="s">
        <v>6736</v>
      </c>
      <c r="C650" s="2065"/>
      <c r="D650" s="2068"/>
    </row>
    <row r="651" spans="1:4">
      <c r="A651" s="2061" t="s">
        <v>6739</v>
      </c>
      <c r="B651" s="2067" t="s">
        <v>6738</v>
      </c>
      <c r="C651" s="2065"/>
      <c r="D651" s="2068"/>
    </row>
    <row r="652" spans="1:4">
      <c r="A652" s="2061" t="s">
        <v>6741</v>
      </c>
      <c r="B652" s="2067" t="s">
        <v>6740</v>
      </c>
      <c r="C652" s="2065"/>
      <c r="D652" s="2068"/>
    </row>
    <row r="653" spans="1:4">
      <c r="A653" s="2061" t="s">
        <v>6743</v>
      </c>
      <c r="B653" s="2067" t="s">
        <v>6742</v>
      </c>
      <c r="C653" s="2065"/>
      <c r="D653" s="2068"/>
    </row>
    <row r="654" spans="1:4">
      <c r="A654" s="2061" t="s">
        <v>6745</v>
      </c>
      <c r="B654" s="2067" t="s">
        <v>6744</v>
      </c>
      <c r="C654" s="2065"/>
      <c r="D654" s="2068"/>
    </row>
    <row r="655" spans="1:4">
      <c r="A655" s="2061" t="s">
        <v>6747</v>
      </c>
      <c r="B655" s="2067" t="s">
        <v>6746</v>
      </c>
      <c r="C655" s="2065"/>
      <c r="D655" s="2068"/>
    </row>
    <row r="656" spans="1:4">
      <c r="A656" s="2061" t="s">
        <v>6749</v>
      </c>
      <c r="B656" s="2067" t="s">
        <v>6748</v>
      </c>
      <c r="C656" s="2065"/>
      <c r="D656" s="2068"/>
    </row>
    <row r="657" spans="1:4">
      <c r="A657" s="2061" t="s">
        <v>6751</v>
      </c>
      <c r="B657" s="2067" t="s">
        <v>6750</v>
      </c>
      <c r="C657" s="2066"/>
      <c r="D657" s="2068"/>
    </row>
    <row r="658" spans="1:4">
      <c r="A658" s="2061" t="s">
        <v>6753</v>
      </c>
      <c r="B658" s="2067" t="s">
        <v>6752</v>
      </c>
      <c r="C658" s="2066"/>
      <c r="D658" s="2068"/>
    </row>
    <row r="659" spans="1:4">
      <c r="A659" s="2061" t="s">
        <v>6755</v>
      </c>
      <c r="B659" s="2067" t="s">
        <v>6754</v>
      </c>
      <c r="C659" s="2066"/>
      <c r="D659" s="2068"/>
    </row>
    <row r="660" spans="1:4">
      <c r="A660" s="2061" t="s">
        <v>6757</v>
      </c>
      <c r="B660" s="2067" t="s">
        <v>6756</v>
      </c>
      <c r="C660" s="2066"/>
      <c r="D660" s="2068"/>
    </row>
    <row r="661" spans="1:4">
      <c r="A661" s="2061" t="s">
        <v>6759</v>
      </c>
      <c r="B661" s="2067" t="s">
        <v>6758</v>
      </c>
      <c r="C661" s="2066"/>
      <c r="D661" s="2068"/>
    </row>
    <row r="662" spans="1:4">
      <c r="A662" s="2061" t="s">
        <v>6761</v>
      </c>
      <c r="B662" s="2067" t="s">
        <v>6760</v>
      </c>
      <c r="C662" s="2066"/>
      <c r="D662" s="2068"/>
    </row>
    <row r="663" spans="1:4">
      <c r="A663" s="2061" t="s">
        <v>6763</v>
      </c>
      <c r="B663" s="2067" t="s">
        <v>6762</v>
      </c>
      <c r="C663" s="2066"/>
      <c r="D663" s="2068"/>
    </row>
    <row r="664" spans="1:4">
      <c r="A664" s="2061" t="s">
        <v>6765</v>
      </c>
      <c r="B664" s="2067" t="s">
        <v>6764</v>
      </c>
      <c r="C664" s="2066"/>
      <c r="D664" s="2068"/>
    </row>
    <row r="665" spans="1:4">
      <c r="A665" s="2061" t="s">
        <v>6767</v>
      </c>
      <c r="B665" s="2067" t="s">
        <v>6766</v>
      </c>
      <c r="C665" s="2066"/>
      <c r="D665" s="2068"/>
    </row>
    <row r="666" spans="1:4">
      <c r="A666" s="2061" t="s">
        <v>6769</v>
      </c>
      <c r="B666" s="2067" t="s">
        <v>6768</v>
      </c>
      <c r="C666" s="2066"/>
      <c r="D666" s="2068"/>
    </row>
    <row r="667" spans="1:4">
      <c r="A667" s="2061" t="s">
        <v>6771</v>
      </c>
      <c r="B667" s="2067" t="s">
        <v>6770</v>
      </c>
      <c r="C667" s="2065"/>
      <c r="D667" s="2068"/>
    </row>
    <row r="668" spans="1:4">
      <c r="A668" s="2061" t="s">
        <v>6773</v>
      </c>
      <c r="B668" s="2067" t="s">
        <v>6772</v>
      </c>
      <c r="C668" s="2065"/>
      <c r="D668" s="2068"/>
    </row>
    <row r="669" spans="1:4">
      <c r="A669" s="2061" t="s">
        <v>6775</v>
      </c>
      <c r="B669" s="2067" t="s">
        <v>6774</v>
      </c>
      <c r="C669" s="2065"/>
      <c r="D669" s="2068"/>
    </row>
    <row r="670" spans="1:4">
      <c r="A670" s="2061" t="s">
        <v>6777</v>
      </c>
      <c r="B670" s="2067" t="s">
        <v>6776</v>
      </c>
      <c r="C670" s="2065"/>
      <c r="D670" s="2068"/>
    </row>
    <row r="671" spans="1:4">
      <c r="A671" s="2061" t="s">
        <v>6779</v>
      </c>
      <c r="B671" s="2067" t="s">
        <v>6778</v>
      </c>
      <c r="C671" s="2065"/>
      <c r="D671" s="2068"/>
    </row>
    <row r="672" spans="1:4">
      <c r="A672" s="2061" t="s">
        <v>6781</v>
      </c>
      <c r="B672" s="2067" t="s">
        <v>6780</v>
      </c>
      <c r="C672" s="2065"/>
      <c r="D672" s="2068"/>
    </row>
    <row r="673" spans="1:4">
      <c r="A673" s="2061" t="s">
        <v>6783</v>
      </c>
      <c r="B673" s="2067" t="s">
        <v>6782</v>
      </c>
      <c r="C673" s="2065"/>
      <c r="D673" s="2068"/>
    </row>
    <row r="674" spans="1:4">
      <c r="A674" s="2061" t="s">
        <v>6785</v>
      </c>
      <c r="B674" s="2067" t="s">
        <v>6784</v>
      </c>
      <c r="C674" s="2065"/>
      <c r="D674" s="2068"/>
    </row>
    <row r="675" spans="1:4">
      <c r="A675" s="2061" t="s">
        <v>6787</v>
      </c>
      <c r="B675" s="2067" t="s">
        <v>6786</v>
      </c>
      <c r="C675" s="2065"/>
      <c r="D675" s="2068"/>
    </row>
    <row r="676" spans="1:4">
      <c r="A676" s="2061" t="s">
        <v>6789</v>
      </c>
      <c r="B676" s="2067" t="s">
        <v>6788</v>
      </c>
      <c r="C676" s="2065"/>
      <c r="D676" s="2068"/>
    </row>
    <row r="677" spans="1:4">
      <c r="A677" s="2061" t="s">
        <v>6791</v>
      </c>
      <c r="B677" s="2067" t="s">
        <v>6790</v>
      </c>
      <c r="C677" s="2065"/>
      <c r="D677" s="2068"/>
    </row>
    <row r="678" spans="1:4">
      <c r="A678" s="2061" t="s">
        <v>6793</v>
      </c>
      <c r="B678" s="2067" t="s">
        <v>6792</v>
      </c>
      <c r="C678" s="2066"/>
      <c r="D678" s="2068"/>
    </row>
    <row r="679" spans="1:4">
      <c r="A679" s="2061" t="s">
        <v>6795</v>
      </c>
      <c r="B679" s="2067" t="s">
        <v>6794</v>
      </c>
      <c r="C679" s="2066"/>
      <c r="D679" s="2068"/>
    </row>
    <row r="680" spans="1:4">
      <c r="A680" s="2061" t="s">
        <v>6797</v>
      </c>
      <c r="B680" s="2067" t="s">
        <v>6796</v>
      </c>
      <c r="C680" s="2066"/>
      <c r="D680" s="2068"/>
    </row>
    <row r="681" spans="1:4">
      <c r="A681" s="2061" t="s">
        <v>6799</v>
      </c>
      <c r="B681" s="2067" t="s">
        <v>6798</v>
      </c>
      <c r="C681" s="2066"/>
      <c r="D681" s="2068"/>
    </row>
    <row r="682" spans="1:4">
      <c r="A682" s="2061" t="s">
        <v>6801</v>
      </c>
      <c r="B682" s="2067" t="s">
        <v>6800</v>
      </c>
      <c r="C682" s="2066"/>
      <c r="D682" s="2068"/>
    </row>
    <row r="683" spans="1:4">
      <c r="A683" s="2061" t="s">
        <v>6803</v>
      </c>
      <c r="B683" s="2067" t="s">
        <v>6802</v>
      </c>
      <c r="C683" s="2066"/>
      <c r="D683" s="2068"/>
    </row>
    <row r="684" spans="1:4">
      <c r="A684" s="2061" t="s">
        <v>6805</v>
      </c>
      <c r="B684" s="2067" t="s">
        <v>6804</v>
      </c>
      <c r="C684" s="2066"/>
      <c r="D684" s="2068"/>
    </row>
    <row r="685" spans="1:4">
      <c r="A685" s="2061" t="s">
        <v>6807</v>
      </c>
      <c r="B685" s="2067" t="s">
        <v>6806</v>
      </c>
      <c r="C685" s="2066"/>
      <c r="D685" s="2068"/>
    </row>
    <row r="686" spans="1:4">
      <c r="A686" s="2061" t="s">
        <v>6809</v>
      </c>
      <c r="B686" s="2067" t="s">
        <v>6808</v>
      </c>
      <c r="C686" s="2066"/>
      <c r="D686" s="2068"/>
    </row>
    <row r="687" spans="1:4">
      <c r="A687" s="2061" t="s">
        <v>6811</v>
      </c>
      <c r="B687" s="2067" t="s">
        <v>6810</v>
      </c>
      <c r="C687" s="2066"/>
      <c r="D687" s="2068"/>
    </row>
    <row r="688" spans="1:4">
      <c r="A688" s="2061" t="s">
        <v>6813</v>
      </c>
      <c r="B688" s="2067" t="s">
        <v>6812</v>
      </c>
      <c r="C688" s="2065"/>
      <c r="D688" s="2068"/>
    </row>
    <row r="689" spans="1:4">
      <c r="A689" s="2061" t="s">
        <v>6815</v>
      </c>
      <c r="B689" s="2067" t="s">
        <v>6814</v>
      </c>
      <c r="C689" s="2065"/>
      <c r="D689" s="2068"/>
    </row>
    <row r="690" spans="1:4">
      <c r="A690" s="2061" t="s">
        <v>6817</v>
      </c>
      <c r="B690" s="2067" t="s">
        <v>6816</v>
      </c>
      <c r="C690" s="2065"/>
      <c r="D690" s="2068"/>
    </row>
    <row r="691" spans="1:4">
      <c r="A691" s="2061" t="s">
        <v>6819</v>
      </c>
      <c r="B691" s="2067" t="s">
        <v>6818</v>
      </c>
      <c r="C691" s="2065"/>
      <c r="D691" s="2068"/>
    </row>
    <row r="692" spans="1:4">
      <c r="A692" s="2061" t="s">
        <v>6821</v>
      </c>
      <c r="B692" s="2067" t="s">
        <v>6820</v>
      </c>
      <c r="C692" s="2065"/>
      <c r="D692" s="2068"/>
    </row>
    <row r="693" spans="1:4">
      <c r="A693" s="2061" t="s">
        <v>6823</v>
      </c>
      <c r="B693" s="2067" t="s">
        <v>6822</v>
      </c>
      <c r="C693" s="2065"/>
      <c r="D693" s="2068"/>
    </row>
    <row r="694" spans="1:4">
      <c r="A694" s="2061" t="s">
        <v>6825</v>
      </c>
      <c r="B694" s="2067" t="s">
        <v>6824</v>
      </c>
      <c r="C694" s="2065"/>
      <c r="D694" s="2068"/>
    </row>
    <row r="695" spans="1:4">
      <c r="A695" s="2061" t="s">
        <v>6827</v>
      </c>
      <c r="B695" s="2067" t="s">
        <v>6826</v>
      </c>
      <c r="C695" s="2065"/>
      <c r="D695" s="2068"/>
    </row>
    <row r="696" spans="1:4">
      <c r="A696" s="2061" t="s">
        <v>6829</v>
      </c>
      <c r="B696" s="2067" t="s">
        <v>6828</v>
      </c>
      <c r="C696" s="2065"/>
      <c r="D696" s="2068"/>
    </row>
    <row r="697" spans="1:4">
      <c r="A697" s="2061" t="s">
        <v>6831</v>
      </c>
      <c r="B697" s="2067" t="s">
        <v>6830</v>
      </c>
      <c r="C697" s="2065"/>
      <c r="D697" s="2068"/>
    </row>
    <row r="698" spans="1:4">
      <c r="A698" s="2061" t="s">
        <v>6833</v>
      </c>
      <c r="B698" s="2067" t="s">
        <v>6832</v>
      </c>
      <c r="C698" s="2065"/>
      <c r="D698" s="2068"/>
    </row>
    <row r="699" spans="1:4">
      <c r="A699" s="2061" t="s">
        <v>6835</v>
      </c>
      <c r="B699" s="2067" t="s">
        <v>6834</v>
      </c>
      <c r="C699" s="2066"/>
      <c r="D699" s="2068"/>
    </row>
    <row r="700" spans="1:4">
      <c r="A700" s="2061" t="s">
        <v>6837</v>
      </c>
      <c r="B700" s="2067" t="s">
        <v>6836</v>
      </c>
      <c r="C700" s="2066"/>
      <c r="D700" s="2068"/>
    </row>
    <row r="701" spans="1:4">
      <c r="A701" s="2061" t="s">
        <v>6839</v>
      </c>
      <c r="B701" s="2067" t="s">
        <v>6838</v>
      </c>
      <c r="C701" s="2066"/>
      <c r="D701" s="2068"/>
    </row>
    <row r="702" spans="1:4">
      <c r="A702" s="2061" t="s">
        <v>6841</v>
      </c>
      <c r="B702" s="2067" t="s">
        <v>6840</v>
      </c>
      <c r="C702" s="2066"/>
      <c r="D702" s="2068"/>
    </row>
    <row r="703" spans="1:4">
      <c r="A703" s="2061" t="s">
        <v>6843</v>
      </c>
      <c r="B703" s="2067" t="s">
        <v>6842</v>
      </c>
      <c r="C703" s="2066"/>
      <c r="D703" s="2068"/>
    </row>
    <row r="704" spans="1:4">
      <c r="A704" s="2061" t="s">
        <v>6845</v>
      </c>
      <c r="B704" s="2067" t="s">
        <v>6844</v>
      </c>
      <c r="C704" s="2066"/>
      <c r="D704" s="2068"/>
    </row>
    <row r="705" spans="1:4">
      <c r="A705" s="2061" t="s">
        <v>6847</v>
      </c>
      <c r="B705" s="2067" t="s">
        <v>6846</v>
      </c>
      <c r="C705" s="2066"/>
      <c r="D705" s="2068"/>
    </row>
    <row r="706" spans="1:4">
      <c r="A706" s="2061" t="s">
        <v>6849</v>
      </c>
      <c r="B706" s="2067" t="s">
        <v>6848</v>
      </c>
      <c r="C706" s="2066"/>
      <c r="D706" s="2068"/>
    </row>
    <row r="707" spans="1:4">
      <c r="A707" s="2061" t="s">
        <v>6851</v>
      </c>
      <c r="B707" s="2067" t="s">
        <v>6850</v>
      </c>
      <c r="C707" s="2066"/>
      <c r="D707" s="2068"/>
    </row>
    <row r="708" spans="1:4">
      <c r="A708" s="2061" t="s">
        <v>6853</v>
      </c>
      <c r="B708" s="2067" t="s">
        <v>6852</v>
      </c>
      <c r="C708" s="2066"/>
      <c r="D708" s="2068"/>
    </row>
    <row r="709" spans="1:4">
      <c r="A709" s="2061" t="s">
        <v>6855</v>
      </c>
      <c r="B709" s="2067" t="s">
        <v>6854</v>
      </c>
      <c r="C709" s="2065"/>
      <c r="D709" s="2068"/>
    </row>
    <row r="710" spans="1:4">
      <c r="A710" s="2061" t="s">
        <v>6857</v>
      </c>
      <c r="B710" s="2067" t="s">
        <v>6856</v>
      </c>
      <c r="C710" s="2065"/>
      <c r="D710" s="2068"/>
    </row>
    <row r="711" spans="1:4">
      <c r="A711" s="2061" t="s">
        <v>6859</v>
      </c>
      <c r="B711" s="2067" t="s">
        <v>6858</v>
      </c>
      <c r="C711" s="2065"/>
      <c r="D711" s="2068"/>
    </row>
    <row r="712" spans="1:4">
      <c r="A712" s="2061" t="s">
        <v>6861</v>
      </c>
      <c r="B712" s="2067" t="s">
        <v>6860</v>
      </c>
      <c r="C712" s="2065"/>
      <c r="D712" s="2068"/>
    </row>
    <row r="713" spans="1:4">
      <c r="A713" s="2061" t="s">
        <v>6863</v>
      </c>
      <c r="B713" s="2067" t="s">
        <v>6862</v>
      </c>
      <c r="C713" s="2065"/>
      <c r="D713" s="2068"/>
    </row>
    <row r="714" spans="1:4">
      <c r="A714" s="2061" t="s">
        <v>6865</v>
      </c>
      <c r="B714" s="2067" t="s">
        <v>6864</v>
      </c>
      <c r="C714" s="2065"/>
      <c r="D714" s="2068"/>
    </row>
    <row r="715" spans="1:4">
      <c r="A715" s="2061" t="s">
        <v>6867</v>
      </c>
      <c r="B715" s="2067" t="s">
        <v>6866</v>
      </c>
      <c r="C715" s="2065"/>
      <c r="D715" s="2068"/>
    </row>
    <row r="716" spans="1:4">
      <c r="A716" s="2061" t="s">
        <v>6869</v>
      </c>
      <c r="B716" s="2067" t="s">
        <v>6868</v>
      </c>
      <c r="C716" s="2065"/>
      <c r="D716" s="2068"/>
    </row>
    <row r="717" spans="1:4">
      <c r="A717" s="2061" t="s">
        <v>6871</v>
      </c>
      <c r="B717" s="2067" t="s">
        <v>6870</v>
      </c>
      <c r="C717" s="2065"/>
      <c r="D717" s="2068"/>
    </row>
    <row r="718" spans="1:4">
      <c r="A718" s="2061" t="s">
        <v>6873</v>
      </c>
      <c r="B718" s="2067" t="s">
        <v>6872</v>
      </c>
      <c r="C718" s="2065"/>
      <c r="D718" s="2068"/>
    </row>
    <row r="719" spans="1:4">
      <c r="A719" s="2061" t="s">
        <v>6875</v>
      </c>
      <c r="B719" s="2067" t="s">
        <v>6874</v>
      </c>
      <c r="C719" s="2065"/>
      <c r="D719" s="2068"/>
    </row>
    <row r="720" spans="1:4">
      <c r="A720" s="2061" t="s">
        <v>6877</v>
      </c>
      <c r="B720" s="2067" t="s">
        <v>6876</v>
      </c>
      <c r="C720" s="2066"/>
      <c r="D720" s="2068"/>
    </row>
    <row r="721" spans="1:4">
      <c r="A721" s="2061" t="s">
        <v>6879</v>
      </c>
      <c r="B721" s="2067" t="s">
        <v>6878</v>
      </c>
      <c r="C721" s="2066"/>
      <c r="D721" s="2068"/>
    </row>
    <row r="722" spans="1:4">
      <c r="A722" s="2061" t="s">
        <v>6881</v>
      </c>
      <c r="B722" s="2067" t="s">
        <v>6880</v>
      </c>
      <c r="C722" s="2066"/>
      <c r="D722" s="2068"/>
    </row>
    <row r="723" spans="1:4">
      <c r="A723" s="2061" t="s">
        <v>6883</v>
      </c>
      <c r="B723" s="2067" t="s">
        <v>6882</v>
      </c>
      <c r="C723" s="2066"/>
      <c r="D723" s="2068"/>
    </row>
    <row r="724" spans="1:4">
      <c r="A724" s="2061" t="s">
        <v>6885</v>
      </c>
      <c r="B724" s="2067" t="s">
        <v>6884</v>
      </c>
      <c r="C724" s="2066"/>
      <c r="D724" s="2068"/>
    </row>
    <row r="725" spans="1:4">
      <c r="A725" s="2061" t="s">
        <v>6887</v>
      </c>
      <c r="B725" s="2067" t="s">
        <v>6886</v>
      </c>
      <c r="C725" s="2066"/>
      <c r="D725" s="2068"/>
    </row>
    <row r="726" spans="1:4">
      <c r="A726" s="2061" t="s">
        <v>6889</v>
      </c>
      <c r="B726" s="2067" t="s">
        <v>6888</v>
      </c>
      <c r="C726" s="2066"/>
      <c r="D726" s="2068"/>
    </row>
    <row r="727" spans="1:4">
      <c r="A727" s="2061" t="s">
        <v>6891</v>
      </c>
      <c r="B727" s="2067" t="s">
        <v>6890</v>
      </c>
      <c r="C727" s="2066"/>
      <c r="D727" s="2068"/>
    </row>
    <row r="728" spans="1:4">
      <c r="A728" s="2061" t="s">
        <v>6893</v>
      </c>
      <c r="B728" s="2067" t="s">
        <v>6892</v>
      </c>
      <c r="C728" s="2066"/>
      <c r="D728" s="2068"/>
    </row>
    <row r="729" spans="1:4">
      <c r="A729" s="2061" t="s">
        <v>6895</v>
      </c>
      <c r="B729" s="2067" t="s">
        <v>6894</v>
      </c>
      <c r="C729" s="2066"/>
      <c r="D729" s="2068"/>
    </row>
    <row r="730" spans="1:4">
      <c r="A730" s="2061" t="s">
        <v>6897</v>
      </c>
      <c r="B730" s="2067" t="s">
        <v>6896</v>
      </c>
      <c r="C730" s="2065"/>
      <c r="D730" s="2068"/>
    </row>
    <row r="731" spans="1:4">
      <c r="A731" s="2061" t="s">
        <v>6899</v>
      </c>
      <c r="B731" s="2067" t="s">
        <v>6898</v>
      </c>
      <c r="C731" s="2065"/>
      <c r="D731" s="2068"/>
    </row>
    <row r="732" spans="1:4">
      <c r="A732" s="2061" t="s">
        <v>6901</v>
      </c>
      <c r="B732" s="2067" t="s">
        <v>6900</v>
      </c>
      <c r="C732" s="2065"/>
      <c r="D732" s="2068"/>
    </row>
    <row r="733" spans="1:4">
      <c r="A733" s="2061" t="s">
        <v>6903</v>
      </c>
      <c r="B733" s="2067" t="s">
        <v>6902</v>
      </c>
      <c r="C733" s="2065"/>
      <c r="D733" s="2068"/>
    </row>
    <row r="734" spans="1:4">
      <c r="A734" s="2061" t="s">
        <v>6905</v>
      </c>
      <c r="B734" s="2067" t="s">
        <v>6904</v>
      </c>
      <c r="C734" s="2065"/>
      <c r="D734" s="2068"/>
    </row>
    <row r="735" spans="1:4">
      <c r="A735" s="2061" t="s">
        <v>6907</v>
      </c>
      <c r="B735" s="2067" t="s">
        <v>6906</v>
      </c>
      <c r="C735" s="2065"/>
      <c r="D735" s="2068"/>
    </row>
    <row r="736" spans="1:4">
      <c r="A736" s="2061" t="s">
        <v>6909</v>
      </c>
      <c r="B736" s="2067" t="s">
        <v>6908</v>
      </c>
      <c r="C736" s="2065"/>
      <c r="D736" s="2068"/>
    </row>
    <row r="737" spans="1:4">
      <c r="A737" s="2061" t="s">
        <v>6911</v>
      </c>
      <c r="B737" s="2067" t="s">
        <v>6910</v>
      </c>
      <c r="C737" s="2065"/>
      <c r="D737" s="2068"/>
    </row>
    <row r="738" spans="1:4">
      <c r="A738" s="2061" t="s">
        <v>6913</v>
      </c>
      <c r="B738" s="2067" t="s">
        <v>6912</v>
      </c>
      <c r="C738" s="2065"/>
      <c r="D738" s="2068"/>
    </row>
    <row r="739" spans="1:4">
      <c r="A739" s="2061" t="s">
        <v>6915</v>
      </c>
      <c r="B739" s="2067" t="s">
        <v>6914</v>
      </c>
      <c r="C739" s="2065"/>
      <c r="D739" s="2068"/>
    </row>
    <row r="740" spans="1:4">
      <c r="A740" s="2061" t="s">
        <v>6917</v>
      </c>
      <c r="B740" s="2067" t="s">
        <v>6916</v>
      </c>
      <c r="C740" s="2065"/>
      <c r="D740" s="2068"/>
    </row>
    <row r="741" spans="1:4">
      <c r="A741" s="2061" t="s">
        <v>6919</v>
      </c>
      <c r="B741" s="2067" t="s">
        <v>6918</v>
      </c>
      <c r="C741" s="2066"/>
      <c r="D741" s="2068"/>
    </row>
    <row r="742" spans="1:4">
      <c r="A742" s="2061" t="s">
        <v>6921</v>
      </c>
      <c r="B742" s="2067" t="s">
        <v>6920</v>
      </c>
      <c r="C742" s="2066"/>
      <c r="D742" s="2068"/>
    </row>
    <row r="743" spans="1:4">
      <c r="A743" s="2061" t="s">
        <v>6923</v>
      </c>
      <c r="B743" s="2067" t="s">
        <v>6922</v>
      </c>
      <c r="C743" s="2066"/>
      <c r="D743" s="2068"/>
    </row>
    <row r="744" spans="1:4">
      <c r="A744" s="2061" t="s">
        <v>6925</v>
      </c>
      <c r="B744" s="2067" t="s">
        <v>6924</v>
      </c>
      <c r="C744" s="2066"/>
      <c r="D744" s="2068"/>
    </row>
    <row r="745" spans="1:4">
      <c r="A745" s="2061" t="s">
        <v>6927</v>
      </c>
      <c r="B745" s="2067" t="s">
        <v>6926</v>
      </c>
      <c r="C745" s="2066"/>
      <c r="D745" s="2068"/>
    </row>
    <row r="746" spans="1:4">
      <c r="A746" s="2061" t="s">
        <v>6929</v>
      </c>
      <c r="B746" s="2067" t="s">
        <v>6928</v>
      </c>
      <c r="C746" s="2066"/>
      <c r="D746" s="2068"/>
    </row>
    <row r="747" spans="1:4">
      <c r="A747" s="2061" t="s">
        <v>6931</v>
      </c>
      <c r="B747" s="2067" t="s">
        <v>6930</v>
      </c>
      <c r="C747" s="2066"/>
      <c r="D747" s="2068"/>
    </row>
    <row r="748" spans="1:4">
      <c r="A748" s="2061" t="s">
        <v>6933</v>
      </c>
      <c r="B748" s="2067" t="s">
        <v>6932</v>
      </c>
      <c r="C748" s="2066"/>
      <c r="D748" s="2068"/>
    </row>
    <row r="749" spans="1:4">
      <c r="A749" s="2061" t="s">
        <v>6935</v>
      </c>
      <c r="B749" s="2067" t="s">
        <v>6934</v>
      </c>
      <c r="C749" s="2066"/>
      <c r="D749" s="2068"/>
    </row>
    <row r="750" spans="1:4">
      <c r="A750" s="2061" t="s">
        <v>6937</v>
      </c>
      <c r="B750" s="2067" t="s">
        <v>6936</v>
      </c>
      <c r="C750" s="2066"/>
      <c r="D750" s="2068"/>
    </row>
    <row r="751" spans="1:4">
      <c r="A751" s="2061" t="s">
        <v>6939</v>
      </c>
      <c r="B751" s="2067" t="s">
        <v>6938</v>
      </c>
      <c r="C751" s="2065"/>
      <c r="D751" s="2068"/>
    </row>
    <row r="752" spans="1:4">
      <c r="A752" s="2061" t="s">
        <v>6941</v>
      </c>
      <c r="B752" s="2067" t="s">
        <v>6940</v>
      </c>
      <c r="C752" s="2065"/>
      <c r="D752" s="2068"/>
    </row>
    <row r="753" spans="1:4">
      <c r="A753" s="2061" t="s">
        <v>6943</v>
      </c>
      <c r="B753" s="2067" t="s">
        <v>6942</v>
      </c>
      <c r="C753" s="2065"/>
      <c r="D753" s="2068"/>
    </row>
    <row r="754" spans="1:4">
      <c r="A754" s="2061" t="s">
        <v>6945</v>
      </c>
      <c r="B754" s="2067" t="s">
        <v>6944</v>
      </c>
      <c r="C754" s="2065"/>
      <c r="D754" s="2068"/>
    </row>
    <row r="755" spans="1:4">
      <c r="A755" s="2061" t="s">
        <v>6947</v>
      </c>
      <c r="B755" s="2067" t="s">
        <v>6946</v>
      </c>
      <c r="C755" s="2065"/>
      <c r="D755" s="2068"/>
    </row>
    <row r="756" spans="1:4">
      <c r="A756" s="2061" t="s">
        <v>6949</v>
      </c>
      <c r="B756" s="2067" t="s">
        <v>6948</v>
      </c>
      <c r="C756" s="2065"/>
      <c r="D756" s="2068"/>
    </row>
    <row r="757" spans="1:4">
      <c r="A757" s="2061" t="s">
        <v>6951</v>
      </c>
      <c r="B757" s="2067" t="s">
        <v>6950</v>
      </c>
      <c r="C757" s="2065"/>
      <c r="D757" s="2068"/>
    </row>
    <row r="758" spans="1:4">
      <c r="A758" s="2061" t="s">
        <v>6953</v>
      </c>
      <c r="B758" s="2067" t="s">
        <v>6952</v>
      </c>
      <c r="C758" s="2065"/>
      <c r="D758" s="2068"/>
    </row>
    <row r="759" spans="1:4">
      <c r="A759" s="2061" t="s">
        <v>6955</v>
      </c>
      <c r="B759" s="2067" t="s">
        <v>6954</v>
      </c>
      <c r="C759" s="2065"/>
      <c r="D759" s="2068"/>
    </row>
    <row r="760" spans="1:4">
      <c r="A760" s="2061" t="s">
        <v>6957</v>
      </c>
      <c r="B760" s="2067" t="s">
        <v>6956</v>
      </c>
      <c r="C760" s="2065"/>
      <c r="D760" s="2068"/>
    </row>
    <row r="761" spans="1:4">
      <c r="A761" s="2061" t="s">
        <v>6959</v>
      </c>
      <c r="B761" s="2067" t="s">
        <v>6958</v>
      </c>
      <c r="C761" s="2065"/>
      <c r="D761" s="2068"/>
    </row>
    <row r="762" spans="1:4">
      <c r="A762" s="2061" t="s">
        <v>6961</v>
      </c>
      <c r="B762" s="2067" t="s">
        <v>6960</v>
      </c>
      <c r="C762" s="2066"/>
      <c r="D762" s="2068"/>
    </row>
    <row r="763" spans="1:4">
      <c r="A763" s="2061" t="s">
        <v>6963</v>
      </c>
      <c r="B763" s="2067" t="s">
        <v>6962</v>
      </c>
      <c r="C763" s="2066"/>
      <c r="D763" s="2068"/>
    </row>
    <row r="764" spans="1:4">
      <c r="A764" s="2061" t="s">
        <v>6965</v>
      </c>
      <c r="B764" s="2067" t="s">
        <v>6964</v>
      </c>
      <c r="C764" s="2066"/>
      <c r="D764" s="2068"/>
    </row>
    <row r="765" spans="1:4">
      <c r="A765" s="2061" t="s">
        <v>6967</v>
      </c>
      <c r="B765" s="2067" t="s">
        <v>6966</v>
      </c>
      <c r="C765" s="2066"/>
      <c r="D765" s="2068"/>
    </row>
    <row r="766" spans="1:4">
      <c r="A766" s="2061" t="s">
        <v>6969</v>
      </c>
      <c r="B766" s="2067" t="s">
        <v>6968</v>
      </c>
      <c r="C766" s="2066"/>
      <c r="D766" s="2068"/>
    </row>
    <row r="767" spans="1:4">
      <c r="A767" s="2061" t="s">
        <v>6971</v>
      </c>
      <c r="B767" s="2067" t="s">
        <v>6970</v>
      </c>
      <c r="C767" s="2066"/>
      <c r="D767" s="2068"/>
    </row>
    <row r="768" spans="1:4">
      <c r="A768" s="2061" t="s">
        <v>6973</v>
      </c>
      <c r="B768" s="2067" t="s">
        <v>6972</v>
      </c>
      <c r="C768" s="2066"/>
      <c r="D768" s="2068"/>
    </row>
    <row r="769" spans="1:4">
      <c r="A769" s="2061" t="s">
        <v>6975</v>
      </c>
      <c r="B769" s="2067" t="s">
        <v>6974</v>
      </c>
      <c r="C769" s="2066"/>
      <c r="D769" s="2068"/>
    </row>
    <row r="770" spans="1:4">
      <c r="A770" s="2061" t="s">
        <v>6977</v>
      </c>
      <c r="B770" s="2067" t="s">
        <v>6976</v>
      </c>
      <c r="C770" s="2066"/>
      <c r="D770" s="2068"/>
    </row>
    <row r="771" spans="1:4">
      <c r="A771" s="2061" t="s">
        <v>6979</v>
      </c>
      <c r="B771" s="2067" t="s">
        <v>6978</v>
      </c>
      <c r="C771" s="2066"/>
      <c r="D771" s="2068"/>
    </row>
    <row r="772" spans="1:4">
      <c r="A772" s="2061" t="s">
        <v>6981</v>
      </c>
      <c r="B772" s="2067" t="s">
        <v>6980</v>
      </c>
      <c r="C772" s="2065"/>
      <c r="D772" s="2068"/>
    </row>
    <row r="773" spans="1:4">
      <c r="A773" s="2061" t="s">
        <v>6983</v>
      </c>
      <c r="B773" s="2067" t="s">
        <v>6982</v>
      </c>
      <c r="C773" s="2065"/>
      <c r="D773" s="2068"/>
    </row>
    <row r="774" spans="1:4">
      <c r="A774" s="2061" t="s">
        <v>6985</v>
      </c>
      <c r="B774" s="2067" t="s">
        <v>6984</v>
      </c>
      <c r="C774" s="2065"/>
      <c r="D774" s="2068"/>
    </row>
    <row r="775" spans="1:4">
      <c r="A775" s="2061" t="s">
        <v>6987</v>
      </c>
      <c r="B775" s="2067" t="s">
        <v>6986</v>
      </c>
      <c r="C775" s="2065"/>
      <c r="D775" s="2068"/>
    </row>
    <row r="776" spans="1:4">
      <c r="A776" s="2061" t="s">
        <v>6989</v>
      </c>
      <c r="B776" s="2067" t="s">
        <v>6988</v>
      </c>
      <c r="C776" s="2065"/>
      <c r="D776" s="2068"/>
    </row>
    <row r="777" spans="1:4">
      <c r="A777" s="2061" t="s">
        <v>6991</v>
      </c>
      <c r="B777" s="2067" t="s">
        <v>6990</v>
      </c>
      <c r="C777" s="2065"/>
      <c r="D777" s="2068"/>
    </row>
    <row r="778" spans="1:4">
      <c r="A778" s="2061" t="s">
        <v>6993</v>
      </c>
      <c r="B778" s="2067" t="s">
        <v>6992</v>
      </c>
      <c r="C778" s="2065"/>
      <c r="D778" s="2068"/>
    </row>
    <row r="779" spans="1:4">
      <c r="A779" s="2061" t="s">
        <v>6995</v>
      </c>
      <c r="B779" s="2067" t="s">
        <v>6994</v>
      </c>
      <c r="C779" s="2065"/>
      <c r="D779" s="2068"/>
    </row>
    <row r="780" spans="1:4">
      <c r="A780" s="2061" t="s">
        <v>6997</v>
      </c>
      <c r="B780" s="2067" t="s">
        <v>6996</v>
      </c>
      <c r="C780" s="2065"/>
      <c r="D780" s="2068"/>
    </row>
    <row r="781" spans="1:4">
      <c r="A781" s="2061" t="s">
        <v>6999</v>
      </c>
      <c r="B781" s="2067" t="s">
        <v>6998</v>
      </c>
      <c r="C781" s="2065"/>
      <c r="D781" s="2068"/>
    </row>
    <row r="782" spans="1:4">
      <c r="A782" s="2061" t="s">
        <v>7001</v>
      </c>
      <c r="B782" s="2067" t="s">
        <v>7000</v>
      </c>
      <c r="C782" s="2065"/>
      <c r="D782" s="2068"/>
    </row>
    <row r="783" spans="1:4">
      <c r="A783" s="2061" t="s">
        <v>7003</v>
      </c>
      <c r="B783" s="2067" t="s">
        <v>7002</v>
      </c>
      <c r="C783" s="2066"/>
      <c r="D783" s="2068"/>
    </row>
    <row r="784" spans="1:4">
      <c r="A784" s="2061" t="s">
        <v>7005</v>
      </c>
      <c r="B784" s="2067" t="s">
        <v>7004</v>
      </c>
      <c r="C784" s="2066"/>
      <c r="D784" s="2068"/>
    </row>
    <row r="785" spans="1:4">
      <c r="A785" s="2061" t="s">
        <v>7007</v>
      </c>
      <c r="B785" s="2067" t="s">
        <v>7006</v>
      </c>
      <c r="C785" s="2066"/>
      <c r="D785" s="2068"/>
    </row>
    <row r="786" spans="1:4">
      <c r="A786" s="2061" t="s">
        <v>7009</v>
      </c>
      <c r="B786" s="2067" t="s">
        <v>7008</v>
      </c>
      <c r="C786" s="2066"/>
      <c r="D786" s="2068"/>
    </row>
    <row r="787" spans="1:4">
      <c r="A787" s="2061" t="s">
        <v>7011</v>
      </c>
      <c r="B787" s="2067" t="s">
        <v>7010</v>
      </c>
      <c r="C787" s="2066"/>
      <c r="D787" s="2068"/>
    </row>
    <row r="788" spans="1:4">
      <c r="A788" s="2061" t="s">
        <v>7013</v>
      </c>
      <c r="B788" s="2067" t="s">
        <v>7012</v>
      </c>
      <c r="C788" s="2066"/>
      <c r="D788" s="2068"/>
    </row>
    <row r="789" spans="1:4">
      <c r="A789" s="2061" t="s">
        <v>7015</v>
      </c>
      <c r="B789" s="2067" t="s">
        <v>7014</v>
      </c>
      <c r="C789" s="2066"/>
      <c r="D789" s="2068"/>
    </row>
    <row r="790" spans="1:4">
      <c r="A790" s="2061" t="s">
        <v>7017</v>
      </c>
      <c r="B790" s="2067" t="s">
        <v>7016</v>
      </c>
      <c r="C790" s="2066"/>
      <c r="D790" s="2068"/>
    </row>
    <row r="791" spans="1:4">
      <c r="A791" s="2061" t="s">
        <v>7019</v>
      </c>
      <c r="B791" s="2067" t="s">
        <v>7018</v>
      </c>
      <c r="C791" s="2066"/>
      <c r="D791" s="2068"/>
    </row>
    <row r="792" spans="1:4">
      <c r="A792" s="2061" t="s">
        <v>7021</v>
      </c>
      <c r="B792" s="2067" t="s">
        <v>7020</v>
      </c>
      <c r="C792" s="2066"/>
      <c r="D792" s="2068"/>
    </row>
    <row r="793" spans="1:4">
      <c r="A793" s="2061" t="s">
        <v>7023</v>
      </c>
      <c r="B793" s="2067" t="s">
        <v>7022</v>
      </c>
      <c r="C793" s="2065"/>
      <c r="D793" s="2068"/>
    </row>
    <row r="794" spans="1:4">
      <c r="A794" s="2061" t="s">
        <v>7025</v>
      </c>
      <c r="B794" s="2067" t="s">
        <v>7024</v>
      </c>
      <c r="C794" s="2065"/>
      <c r="D794" s="2068"/>
    </row>
    <row r="795" spans="1:4">
      <c r="A795" s="2061" t="s">
        <v>7027</v>
      </c>
      <c r="B795" s="2067" t="s">
        <v>7026</v>
      </c>
      <c r="C795" s="2065"/>
      <c r="D795" s="2068"/>
    </row>
    <row r="796" spans="1:4">
      <c r="A796" s="2061" t="s">
        <v>7029</v>
      </c>
      <c r="B796" s="2067" t="s">
        <v>7028</v>
      </c>
      <c r="C796" s="2065"/>
      <c r="D796" s="2068"/>
    </row>
    <row r="797" spans="1:4">
      <c r="A797" s="2061" t="s">
        <v>7031</v>
      </c>
      <c r="B797" s="2067" t="s">
        <v>7030</v>
      </c>
      <c r="C797" s="2065"/>
      <c r="D797" s="2068"/>
    </row>
    <row r="798" spans="1:4">
      <c r="A798" s="2061" t="s">
        <v>7033</v>
      </c>
      <c r="B798" s="2067" t="s">
        <v>7032</v>
      </c>
      <c r="C798" s="2065"/>
      <c r="D798" s="2068"/>
    </row>
    <row r="799" spans="1:4">
      <c r="A799" s="2061" t="s">
        <v>7035</v>
      </c>
      <c r="B799" s="2067" t="s">
        <v>7034</v>
      </c>
      <c r="C799" s="2065"/>
      <c r="D799" s="2068"/>
    </row>
    <row r="800" spans="1:4">
      <c r="A800" s="2061" t="s">
        <v>7037</v>
      </c>
      <c r="B800" s="2067" t="s">
        <v>7036</v>
      </c>
      <c r="C800" s="2065"/>
      <c r="D800" s="2068"/>
    </row>
    <row r="801" spans="1:4">
      <c r="A801" s="2061" t="s">
        <v>7039</v>
      </c>
      <c r="B801" s="2067" t="s">
        <v>7038</v>
      </c>
      <c r="C801" s="2065"/>
      <c r="D801" s="2068"/>
    </row>
    <row r="802" spans="1:4">
      <c r="A802" s="2061" t="s">
        <v>7041</v>
      </c>
      <c r="B802" s="2067" t="s">
        <v>7040</v>
      </c>
      <c r="C802" s="2065"/>
      <c r="D802" s="2068"/>
    </row>
    <row r="803" spans="1:4">
      <c r="A803" s="2061" t="s">
        <v>7043</v>
      </c>
      <c r="B803" s="2067" t="s">
        <v>7042</v>
      </c>
      <c r="C803" s="2065"/>
      <c r="D803" s="2068"/>
    </row>
    <row r="804" spans="1:4">
      <c r="A804" s="2061" t="s">
        <v>7045</v>
      </c>
      <c r="B804" s="2067" t="s">
        <v>7044</v>
      </c>
      <c r="C804" s="2066"/>
      <c r="D804" s="2068"/>
    </row>
    <row r="805" spans="1:4">
      <c r="A805" s="2061" t="s">
        <v>7047</v>
      </c>
      <c r="B805" s="2067" t="s">
        <v>7046</v>
      </c>
      <c r="C805" s="2066"/>
      <c r="D805" s="2068"/>
    </row>
    <row r="806" spans="1:4">
      <c r="A806" s="2061" t="s">
        <v>7049</v>
      </c>
      <c r="B806" s="2067" t="s">
        <v>7048</v>
      </c>
      <c r="C806" s="2066"/>
      <c r="D806" s="2068"/>
    </row>
    <row r="807" spans="1:4">
      <c r="A807" s="2061" t="s">
        <v>7051</v>
      </c>
      <c r="B807" s="2067" t="s">
        <v>7050</v>
      </c>
      <c r="C807" s="2066"/>
      <c r="D807" s="2068"/>
    </row>
    <row r="808" spans="1:4">
      <c r="A808" s="2061" t="s">
        <v>7053</v>
      </c>
      <c r="B808" s="2067" t="s">
        <v>7052</v>
      </c>
      <c r="C808" s="2066"/>
      <c r="D808" s="2068"/>
    </row>
    <row r="809" spans="1:4">
      <c r="A809" s="2061" t="s">
        <v>7055</v>
      </c>
      <c r="B809" s="2067" t="s">
        <v>7054</v>
      </c>
      <c r="C809" s="2066"/>
      <c r="D809" s="2068"/>
    </row>
    <row r="810" spans="1:4">
      <c r="A810" s="2061" t="s">
        <v>7057</v>
      </c>
      <c r="B810" s="2067" t="s">
        <v>7056</v>
      </c>
      <c r="C810" s="2066"/>
      <c r="D810" s="2068"/>
    </row>
    <row r="811" spans="1:4">
      <c r="A811" s="2061" t="s">
        <v>7059</v>
      </c>
      <c r="B811" s="2067" t="s">
        <v>7058</v>
      </c>
      <c r="C811" s="2066"/>
      <c r="D811" s="2068"/>
    </row>
    <row r="812" spans="1:4">
      <c r="A812" s="2061" t="s">
        <v>7061</v>
      </c>
      <c r="B812" s="2067" t="s">
        <v>7060</v>
      </c>
      <c r="C812" s="2066"/>
      <c r="D812" s="2068"/>
    </row>
    <row r="813" spans="1:4">
      <c r="A813" s="2061" t="s">
        <v>7063</v>
      </c>
      <c r="B813" s="2067" t="s">
        <v>7062</v>
      </c>
      <c r="C813" s="2066"/>
      <c r="D813" s="2068"/>
    </row>
    <row r="814" spans="1:4">
      <c r="A814" s="2061" t="s">
        <v>7065</v>
      </c>
      <c r="B814" s="2067" t="s">
        <v>7064</v>
      </c>
      <c r="C814" s="2065"/>
      <c r="D814" s="2068"/>
    </row>
    <row r="815" spans="1:4">
      <c r="A815" s="2061" t="s">
        <v>7067</v>
      </c>
      <c r="B815" s="2067" t="s">
        <v>7066</v>
      </c>
      <c r="C815" s="2065"/>
      <c r="D815" s="2068"/>
    </row>
    <row r="816" spans="1:4">
      <c r="A816" s="2061" t="s">
        <v>7069</v>
      </c>
      <c r="B816" s="2067" t="s">
        <v>7068</v>
      </c>
      <c r="C816" s="2065"/>
      <c r="D816" s="2068"/>
    </row>
    <row r="817" spans="1:4">
      <c r="A817" s="2061" t="s">
        <v>7071</v>
      </c>
      <c r="B817" s="2067" t="s">
        <v>7070</v>
      </c>
      <c r="C817" s="2065"/>
      <c r="D817" s="2068"/>
    </row>
    <row r="818" spans="1:4">
      <c r="A818" s="2061" t="s">
        <v>7073</v>
      </c>
      <c r="B818" s="2067" t="s">
        <v>7072</v>
      </c>
      <c r="C818" s="2065"/>
      <c r="D818" s="2068"/>
    </row>
    <row r="819" spans="1:4">
      <c r="A819" s="2061" t="s">
        <v>7075</v>
      </c>
      <c r="B819" s="2067" t="s">
        <v>7074</v>
      </c>
      <c r="C819" s="2065"/>
      <c r="D819" s="2068"/>
    </row>
    <row r="820" spans="1:4">
      <c r="A820" s="2061" t="s">
        <v>7077</v>
      </c>
      <c r="B820" s="2067" t="s">
        <v>7076</v>
      </c>
      <c r="C820" s="2065"/>
      <c r="D820" s="2068"/>
    </row>
    <row r="821" spans="1:4">
      <c r="A821" s="2061" t="s">
        <v>7079</v>
      </c>
      <c r="B821" s="2067" t="s">
        <v>7078</v>
      </c>
      <c r="C821" s="2065"/>
      <c r="D821" s="2068"/>
    </row>
    <row r="822" spans="1:4">
      <c r="A822" s="2061" t="s">
        <v>7081</v>
      </c>
      <c r="B822" s="2067" t="s">
        <v>7080</v>
      </c>
      <c r="C822" s="2065"/>
      <c r="D822" s="2068"/>
    </row>
    <row r="823" spans="1:4">
      <c r="A823" s="2061" t="s">
        <v>7083</v>
      </c>
      <c r="B823" s="2067" t="s">
        <v>7082</v>
      </c>
      <c r="C823" s="2065"/>
      <c r="D823" s="2068"/>
    </row>
    <row r="824" spans="1:4">
      <c r="A824" s="2061" t="s">
        <v>7085</v>
      </c>
      <c r="B824" s="2067" t="s">
        <v>7084</v>
      </c>
      <c r="C824" s="2065"/>
      <c r="D824" s="2068"/>
    </row>
    <row r="825" spans="1:4">
      <c r="A825" s="2061" t="s">
        <v>7087</v>
      </c>
      <c r="B825" s="2067" t="s">
        <v>7086</v>
      </c>
      <c r="C825" s="2066"/>
      <c r="D825" s="2068"/>
    </row>
    <row r="826" spans="1:4">
      <c r="A826" s="2061" t="s">
        <v>7089</v>
      </c>
      <c r="B826" s="2067" t="s">
        <v>7088</v>
      </c>
      <c r="C826" s="2066"/>
      <c r="D826" s="2068"/>
    </row>
    <row r="827" spans="1:4">
      <c r="A827" s="2061" t="s">
        <v>7091</v>
      </c>
      <c r="B827" s="2067" t="s">
        <v>7090</v>
      </c>
      <c r="C827" s="2066"/>
      <c r="D827" s="2068"/>
    </row>
    <row r="828" spans="1:4">
      <c r="A828" s="2061" t="s">
        <v>7093</v>
      </c>
      <c r="B828" s="2067" t="s">
        <v>7092</v>
      </c>
      <c r="C828" s="2066"/>
      <c r="D828" s="2068"/>
    </row>
    <row r="829" spans="1:4">
      <c r="A829" s="2061" t="s">
        <v>7095</v>
      </c>
      <c r="B829" s="2067" t="s">
        <v>7094</v>
      </c>
      <c r="C829" s="2066"/>
      <c r="D829" s="2068"/>
    </row>
    <row r="830" spans="1:4">
      <c r="A830" s="2061" t="s">
        <v>7097</v>
      </c>
      <c r="B830" s="2067" t="s">
        <v>7096</v>
      </c>
      <c r="C830" s="2066"/>
      <c r="D830" s="2068"/>
    </row>
    <row r="831" spans="1:4">
      <c r="A831" s="2061" t="s">
        <v>7099</v>
      </c>
      <c r="B831" s="2067" t="s">
        <v>7098</v>
      </c>
      <c r="C831" s="2066"/>
      <c r="D831" s="2068"/>
    </row>
    <row r="832" spans="1:4">
      <c r="A832" s="2061" t="s">
        <v>7101</v>
      </c>
      <c r="B832" s="2067" t="s">
        <v>7100</v>
      </c>
      <c r="C832" s="2066"/>
      <c r="D832" s="2068"/>
    </row>
    <row r="833" spans="1:4">
      <c r="A833" s="2061" t="s">
        <v>7103</v>
      </c>
      <c r="B833" s="2067" t="s">
        <v>7102</v>
      </c>
      <c r="C833" s="2066"/>
      <c r="D833" s="2068"/>
    </row>
    <row r="834" spans="1:4">
      <c r="A834" s="2061" t="s">
        <v>7105</v>
      </c>
      <c r="B834" s="2067" t="s">
        <v>7104</v>
      </c>
      <c r="C834" s="2066"/>
      <c r="D834" s="2068"/>
    </row>
    <row r="835" spans="1:4">
      <c r="A835" s="2061" t="s">
        <v>7107</v>
      </c>
      <c r="B835" s="2067" t="s">
        <v>7106</v>
      </c>
      <c r="C835" s="2065"/>
      <c r="D835" s="2068"/>
    </row>
    <row r="836" spans="1:4">
      <c r="A836" s="2061" t="s">
        <v>7109</v>
      </c>
      <c r="B836" s="2067" t="s">
        <v>7108</v>
      </c>
      <c r="C836" s="2065"/>
      <c r="D836" s="2068"/>
    </row>
    <row r="837" spans="1:4">
      <c r="A837" s="2061" t="s">
        <v>7111</v>
      </c>
      <c r="B837" s="2067" t="s">
        <v>7110</v>
      </c>
      <c r="C837" s="2065"/>
      <c r="D837" s="2068"/>
    </row>
    <row r="838" spans="1:4">
      <c r="A838" s="2061" t="s">
        <v>7113</v>
      </c>
      <c r="B838" s="2067" t="s">
        <v>7112</v>
      </c>
      <c r="C838" s="2065"/>
      <c r="D838" s="2068"/>
    </row>
    <row r="839" spans="1:4">
      <c r="A839" s="2061" t="s">
        <v>7115</v>
      </c>
      <c r="B839" s="2067" t="s">
        <v>7114</v>
      </c>
      <c r="C839" s="2065"/>
      <c r="D839" s="2068"/>
    </row>
    <row r="840" spans="1:4">
      <c r="A840" s="2061" t="s">
        <v>7117</v>
      </c>
      <c r="B840" s="2067" t="s">
        <v>7116</v>
      </c>
      <c r="C840" s="2065"/>
      <c r="D840" s="2068"/>
    </row>
    <row r="841" spans="1:4">
      <c r="A841" s="2061" t="s">
        <v>7119</v>
      </c>
      <c r="B841" s="2067" t="s">
        <v>7118</v>
      </c>
      <c r="C841" s="2065"/>
      <c r="D841" s="2068"/>
    </row>
    <row r="842" spans="1:4">
      <c r="A842" s="2061" t="s">
        <v>7121</v>
      </c>
      <c r="B842" s="2067" t="s">
        <v>7120</v>
      </c>
      <c r="C842" s="2065"/>
      <c r="D842" s="2068"/>
    </row>
    <row r="843" spans="1:4">
      <c r="A843" s="2061" t="s">
        <v>7123</v>
      </c>
      <c r="B843" s="2067" t="s">
        <v>7122</v>
      </c>
      <c r="C843" s="2065"/>
      <c r="D843" s="2068"/>
    </row>
    <row r="844" spans="1:4">
      <c r="A844" s="2061" t="s">
        <v>7125</v>
      </c>
      <c r="B844" s="2067" t="s">
        <v>7124</v>
      </c>
      <c r="C844" s="2065"/>
      <c r="D844" s="2068"/>
    </row>
    <row r="845" spans="1:4">
      <c r="A845" s="2061" t="s">
        <v>7127</v>
      </c>
      <c r="B845" s="2067" t="s">
        <v>7126</v>
      </c>
      <c r="C845" s="2065"/>
      <c r="D845" s="2068"/>
    </row>
    <row r="846" spans="1:4">
      <c r="A846" s="2061" t="s">
        <v>7129</v>
      </c>
      <c r="B846" s="2067" t="s">
        <v>7128</v>
      </c>
      <c r="C846" s="2066"/>
      <c r="D846" s="2068"/>
    </row>
    <row r="847" spans="1:4">
      <c r="A847" s="2061" t="s">
        <v>7131</v>
      </c>
      <c r="B847" s="2067" t="s">
        <v>7130</v>
      </c>
      <c r="C847" s="2066"/>
      <c r="D847" s="2068"/>
    </row>
    <row r="848" spans="1:4">
      <c r="A848" s="2061" t="s">
        <v>7133</v>
      </c>
      <c r="B848" s="2067" t="s">
        <v>7132</v>
      </c>
      <c r="C848" s="2066"/>
      <c r="D848" s="2068"/>
    </row>
    <row r="849" spans="1:4">
      <c r="A849" s="2061" t="s">
        <v>7135</v>
      </c>
      <c r="B849" s="2067" t="s">
        <v>7134</v>
      </c>
      <c r="C849" s="2066"/>
      <c r="D849" s="2068"/>
    </row>
    <row r="850" spans="1:4">
      <c r="A850" s="2061" t="s">
        <v>7137</v>
      </c>
      <c r="B850" s="2067" t="s">
        <v>7136</v>
      </c>
      <c r="C850" s="2066"/>
      <c r="D850" s="2068"/>
    </row>
    <row r="851" spans="1:4">
      <c r="A851" s="2061" t="s">
        <v>7139</v>
      </c>
      <c r="B851" s="2067" t="s">
        <v>7138</v>
      </c>
      <c r="C851" s="2066"/>
      <c r="D851" s="2068"/>
    </row>
    <row r="852" spans="1:4">
      <c r="A852" s="2061" t="s">
        <v>7141</v>
      </c>
      <c r="B852" s="2067" t="s">
        <v>7140</v>
      </c>
      <c r="C852" s="2066"/>
      <c r="D852" s="2068"/>
    </row>
    <row r="853" spans="1:4">
      <c r="A853" s="2061" t="s">
        <v>7143</v>
      </c>
      <c r="B853" s="2067" t="s">
        <v>7142</v>
      </c>
      <c r="C853" s="2066"/>
      <c r="D853" s="2068"/>
    </row>
    <row r="854" spans="1:4">
      <c r="A854" s="2061" t="s">
        <v>7145</v>
      </c>
      <c r="B854" s="2067" t="s">
        <v>7144</v>
      </c>
      <c r="C854" s="2066"/>
      <c r="D854" s="2068"/>
    </row>
    <row r="855" spans="1:4">
      <c r="A855" s="2061" t="s">
        <v>7147</v>
      </c>
      <c r="B855" s="2067" t="s">
        <v>7146</v>
      </c>
      <c r="C855" s="2066"/>
      <c r="D855" s="2068"/>
    </row>
    <row r="856" spans="1:4">
      <c r="A856" s="2061" t="s">
        <v>7149</v>
      </c>
      <c r="B856" s="2067" t="s">
        <v>7148</v>
      </c>
      <c r="C856" s="2065"/>
      <c r="D856" s="2068"/>
    </row>
    <row r="857" spans="1:4">
      <c r="A857" s="2061" t="s">
        <v>7151</v>
      </c>
      <c r="B857" s="2067" t="s">
        <v>7150</v>
      </c>
      <c r="C857" s="2065"/>
      <c r="D857" s="2068"/>
    </row>
    <row r="858" spans="1:4">
      <c r="A858" s="2061" t="s">
        <v>7153</v>
      </c>
      <c r="B858" s="2067" t="s">
        <v>7152</v>
      </c>
      <c r="C858" s="2065"/>
      <c r="D858" s="2068"/>
    </row>
    <row r="859" spans="1:4">
      <c r="A859" s="2061" t="s">
        <v>7155</v>
      </c>
      <c r="B859" s="2067" t="s">
        <v>7154</v>
      </c>
      <c r="C859" s="2065"/>
      <c r="D859" s="2068"/>
    </row>
    <row r="860" spans="1:4">
      <c r="A860" s="2061" t="s">
        <v>7157</v>
      </c>
      <c r="B860" s="2067" t="s">
        <v>7156</v>
      </c>
      <c r="C860" s="2065"/>
      <c r="D860" s="2068"/>
    </row>
    <row r="861" spans="1:4">
      <c r="A861" s="2061" t="s">
        <v>7159</v>
      </c>
      <c r="B861" s="2067" t="s">
        <v>7158</v>
      </c>
      <c r="C861" s="2065"/>
      <c r="D861" s="2068"/>
    </row>
    <row r="862" spans="1:4">
      <c r="A862" s="2061" t="s">
        <v>7161</v>
      </c>
      <c r="B862" s="2067" t="s">
        <v>7160</v>
      </c>
      <c r="C862" s="2065"/>
      <c r="D862" s="2068"/>
    </row>
    <row r="863" spans="1:4">
      <c r="A863" s="2061" t="s">
        <v>7163</v>
      </c>
      <c r="B863" s="2067" t="s">
        <v>7162</v>
      </c>
      <c r="C863" s="2065"/>
      <c r="D863" s="2068"/>
    </row>
    <row r="864" spans="1:4">
      <c r="A864" s="2061" t="s">
        <v>7165</v>
      </c>
      <c r="B864" s="2067" t="s">
        <v>7164</v>
      </c>
      <c r="C864" s="2065"/>
      <c r="D864" s="2068"/>
    </row>
    <row r="865" spans="1:4">
      <c r="A865" s="2061" t="s">
        <v>7167</v>
      </c>
      <c r="B865" s="2067" t="s">
        <v>7166</v>
      </c>
      <c r="C865" s="2065"/>
      <c r="D865" s="2068"/>
    </row>
    <row r="866" spans="1:4">
      <c r="A866" s="2061" t="s">
        <v>7169</v>
      </c>
      <c r="B866" s="2067" t="s">
        <v>7168</v>
      </c>
      <c r="C866" s="2065"/>
      <c r="D866" s="2068"/>
    </row>
    <row r="867" spans="1:4">
      <c r="A867" s="2061" t="s">
        <v>7171</v>
      </c>
      <c r="B867" s="2067" t="s">
        <v>7170</v>
      </c>
      <c r="C867" s="2066"/>
      <c r="D867" s="2068"/>
    </row>
    <row r="868" spans="1:4">
      <c r="A868" s="2061" t="s">
        <v>7173</v>
      </c>
      <c r="B868" s="2067" t="s">
        <v>7172</v>
      </c>
      <c r="C868" s="2066"/>
      <c r="D868" s="2068"/>
    </row>
    <row r="869" spans="1:4">
      <c r="A869" s="2061" t="s">
        <v>7175</v>
      </c>
      <c r="B869" s="2067" t="s">
        <v>7174</v>
      </c>
      <c r="C869" s="2066"/>
      <c r="D869" s="2068"/>
    </row>
    <row r="870" spans="1:4">
      <c r="A870" s="2061" t="s">
        <v>7177</v>
      </c>
      <c r="B870" s="2067" t="s">
        <v>7176</v>
      </c>
      <c r="C870" s="2066"/>
      <c r="D870" s="2068"/>
    </row>
    <row r="871" spans="1:4">
      <c r="A871" s="2061" t="s">
        <v>7179</v>
      </c>
      <c r="B871" s="2067" t="s">
        <v>7178</v>
      </c>
      <c r="C871" s="2066"/>
      <c r="D871" s="2068"/>
    </row>
    <row r="872" spans="1:4">
      <c r="A872" s="2061" t="s">
        <v>7181</v>
      </c>
      <c r="B872" s="2067" t="s">
        <v>7180</v>
      </c>
      <c r="C872" s="2066"/>
      <c r="D872" s="2068"/>
    </row>
    <row r="873" spans="1:4">
      <c r="A873" s="2061" t="s">
        <v>7183</v>
      </c>
      <c r="B873" s="2067" t="s">
        <v>7182</v>
      </c>
      <c r="C873" s="2066"/>
      <c r="D873" s="2068"/>
    </row>
    <row r="874" spans="1:4">
      <c r="A874" s="2061" t="s">
        <v>7185</v>
      </c>
      <c r="B874" s="2067" t="s">
        <v>7184</v>
      </c>
      <c r="C874" s="2066"/>
      <c r="D874" s="2068"/>
    </row>
    <row r="875" spans="1:4">
      <c r="A875" s="2061" t="s">
        <v>7187</v>
      </c>
      <c r="B875" s="2067" t="s">
        <v>7186</v>
      </c>
      <c r="C875" s="2066"/>
      <c r="D875" s="2068"/>
    </row>
    <row r="876" spans="1:4">
      <c r="A876" s="2061" t="s">
        <v>7189</v>
      </c>
      <c r="B876" s="2067" t="s">
        <v>7188</v>
      </c>
      <c r="C876" s="2066"/>
      <c r="D876" s="2068"/>
    </row>
    <row r="877" spans="1:4">
      <c r="A877" s="2061" t="s">
        <v>7191</v>
      </c>
      <c r="B877" s="2067" t="s">
        <v>7190</v>
      </c>
      <c r="C877" s="2065"/>
      <c r="D877" s="2068"/>
    </row>
    <row r="878" spans="1:4">
      <c r="A878" s="2061" t="s">
        <v>7193</v>
      </c>
      <c r="B878" s="2067" t="s">
        <v>7192</v>
      </c>
      <c r="C878" s="2065"/>
      <c r="D878" s="2068"/>
    </row>
    <row r="879" spans="1:4">
      <c r="A879" s="2061" t="s">
        <v>7195</v>
      </c>
      <c r="B879" s="2067" t="s">
        <v>7194</v>
      </c>
      <c r="C879" s="2065"/>
      <c r="D879" s="2068"/>
    </row>
    <row r="880" spans="1:4">
      <c r="A880" s="2061" t="s">
        <v>7197</v>
      </c>
      <c r="B880" s="2067" t="s">
        <v>7196</v>
      </c>
      <c r="C880" s="2065"/>
      <c r="D880" s="2068"/>
    </row>
    <row r="881" spans="1:4">
      <c r="A881" s="2061" t="s">
        <v>7199</v>
      </c>
      <c r="B881" s="2067" t="s">
        <v>7198</v>
      </c>
      <c r="C881" s="2065"/>
      <c r="D881" s="2068"/>
    </row>
    <row r="882" spans="1:4">
      <c r="A882" s="2061" t="s">
        <v>7201</v>
      </c>
      <c r="B882" s="2067" t="s">
        <v>7200</v>
      </c>
      <c r="C882" s="2065"/>
      <c r="D882" s="2068"/>
    </row>
    <row r="883" spans="1:4">
      <c r="A883" s="2061" t="s">
        <v>7203</v>
      </c>
      <c r="B883" s="2067" t="s">
        <v>7202</v>
      </c>
      <c r="C883" s="2065"/>
      <c r="D883" s="2068"/>
    </row>
    <row r="884" spans="1:4">
      <c r="A884" s="2061" t="s">
        <v>7205</v>
      </c>
      <c r="B884" s="2067" t="s">
        <v>7204</v>
      </c>
      <c r="C884" s="2065"/>
      <c r="D884" s="2068"/>
    </row>
    <row r="885" spans="1:4">
      <c r="A885" s="2061" t="s">
        <v>7207</v>
      </c>
      <c r="B885" s="2067" t="s">
        <v>7206</v>
      </c>
      <c r="C885" s="2065"/>
      <c r="D885" s="2068"/>
    </row>
    <row r="886" spans="1:4">
      <c r="A886" s="2061" t="s">
        <v>7209</v>
      </c>
      <c r="B886" s="2067" t="s">
        <v>7208</v>
      </c>
      <c r="C886" s="2065"/>
      <c r="D886" s="2068"/>
    </row>
    <row r="887" spans="1:4">
      <c r="A887" s="2061" t="s">
        <v>7211</v>
      </c>
      <c r="B887" s="2067" t="s">
        <v>7210</v>
      </c>
      <c r="C887" s="2065"/>
      <c r="D887" s="2068"/>
    </row>
    <row r="888" spans="1:4">
      <c r="A888" s="2061" t="s">
        <v>7213</v>
      </c>
      <c r="B888" s="2067" t="s">
        <v>7212</v>
      </c>
      <c r="C888" s="2066"/>
      <c r="D888" s="2068"/>
    </row>
    <row r="889" spans="1:4">
      <c r="A889" s="2061" t="s">
        <v>7215</v>
      </c>
      <c r="B889" s="2067" t="s">
        <v>7214</v>
      </c>
      <c r="C889" s="2066"/>
      <c r="D889" s="2068"/>
    </row>
    <row r="890" spans="1:4">
      <c r="A890" s="2061" t="s">
        <v>7217</v>
      </c>
      <c r="B890" s="2067" t="s">
        <v>7216</v>
      </c>
      <c r="C890" s="2066"/>
      <c r="D890" s="2068"/>
    </row>
    <row r="891" spans="1:4">
      <c r="A891" s="2061" t="s">
        <v>7219</v>
      </c>
      <c r="B891" s="2067" t="s">
        <v>7218</v>
      </c>
      <c r="C891" s="2066"/>
      <c r="D891" s="2068"/>
    </row>
    <row r="892" spans="1:4">
      <c r="A892" s="2061" t="s">
        <v>7221</v>
      </c>
      <c r="B892" s="2067" t="s">
        <v>7220</v>
      </c>
      <c r="C892" s="2066"/>
      <c r="D892" s="2068"/>
    </row>
    <row r="893" spans="1:4">
      <c r="A893" s="2061" t="s">
        <v>7223</v>
      </c>
      <c r="B893" s="2067" t="s">
        <v>7222</v>
      </c>
      <c r="C893" s="2066"/>
      <c r="D893" s="2068"/>
    </row>
    <row r="894" spans="1:4">
      <c r="A894" s="2061" t="s">
        <v>7225</v>
      </c>
      <c r="B894" s="2067" t="s">
        <v>7224</v>
      </c>
      <c r="C894" s="2066"/>
      <c r="D894" s="2068"/>
    </row>
    <row r="895" spans="1:4">
      <c r="A895" s="2061" t="s">
        <v>7227</v>
      </c>
      <c r="B895" s="2067" t="s">
        <v>7226</v>
      </c>
      <c r="C895" s="2066"/>
      <c r="D895" s="2068"/>
    </row>
    <row r="896" spans="1:4">
      <c r="A896" s="2061" t="s">
        <v>7229</v>
      </c>
      <c r="B896" s="2067" t="s">
        <v>7228</v>
      </c>
      <c r="C896" s="2066"/>
      <c r="D896" s="2068"/>
    </row>
    <row r="897" spans="1:4">
      <c r="A897" s="2061" t="s">
        <v>7231</v>
      </c>
      <c r="B897" s="2067" t="s">
        <v>7230</v>
      </c>
      <c r="C897" s="2066"/>
      <c r="D897" s="2068"/>
    </row>
    <row r="898" spans="1:4">
      <c r="A898" s="2061" t="s">
        <v>7233</v>
      </c>
      <c r="B898" s="2067" t="s">
        <v>7232</v>
      </c>
      <c r="C898" s="2065"/>
      <c r="D898" s="2068"/>
    </row>
    <row r="899" spans="1:4">
      <c r="A899" s="2061" t="s">
        <v>7235</v>
      </c>
      <c r="B899" s="2067" t="s">
        <v>7234</v>
      </c>
      <c r="C899" s="2065"/>
      <c r="D899" s="2068"/>
    </row>
    <row r="900" spans="1:4">
      <c r="A900" s="2061" t="s">
        <v>7237</v>
      </c>
      <c r="B900" s="2067" t="s">
        <v>7236</v>
      </c>
      <c r="C900" s="2065"/>
      <c r="D900" s="2068"/>
    </row>
    <row r="901" spans="1:4">
      <c r="A901" s="2061" t="s">
        <v>7239</v>
      </c>
      <c r="B901" s="2067" t="s">
        <v>7238</v>
      </c>
      <c r="C901" s="2065"/>
      <c r="D901" s="2068"/>
    </row>
    <row r="902" spans="1:4">
      <c r="A902" s="2061" t="s">
        <v>7241</v>
      </c>
      <c r="B902" s="2067" t="s">
        <v>7240</v>
      </c>
      <c r="C902" s="2065"/>
      <c r="D902" s="2068"/>
    </row>
    <row r="903" spans="1:4">
      <c r="A903" s="2061" t="s">
        <v>7243</v>
      </c>
      <c r="B903" s="2067" t="s">
        <v>7242</v>
      </c>
      <c r="C903" s="2065"/>
      <c r="D903" s="2068"/>
    </row>
    <row r="904" spans="1:4">
      <c r="A904" s="2061" t="s">
        <v>7245</v>
      </c>
      <c r="B904" s="2067" t="s">
        <v>7244</v>
      </c>
      <c r="C904" s="2065"/>
      <c r="D904" s="2068"/>
    </row>
    <row r="905" spans="1:4">
      <c r="A905" s="2061" t="s">
        <v>7247</v>
      </c>
      <c r="B905" s="2067" t="s">
        <v>7246</v>
      </c>
      <c r="C905" s="2065"/>
      <c r="D905" s="2068"/>
    </row>
    <row r="906" spans="1:4">
      <c r="A906" s="2061" t="s">
        <v>7249</v>
      </c>
      <c r="B906" s="2067" t="s">
        <v>7248</v>
      </c>
      <c r="C906" s="2065"/>
      <c r="D906" s="2068"/>
    </row>
    <row r="907" spans="1:4">
      <c r="A907" s="2061" t="s">
        <v>7251</v>
      </c>
      <c r="B907" s="2067" t="s">
        <v>7250</v>
      </c>
      <c r="C907" s="2065"/>
      <c r="D907" s="2068"/>
    </row>
    <row r="908" spans="1:4">
      <c r="A908" s="2061" t="s">
        <v>7253</v>
      </c>
      <c r="B908" s="2067" t="s">
        <v>7252</v>
      </c>
      <c r="C908" s="2065"/>
      <c r="D908" s="2068"/>
    </row>
    <row r="909" spans="1:4">
      <c r="A909" s="2061" t="s">
        <v>7255</v>
      </c>
      <c r="B909" s="2067" t="s">
        <v>7254</v>
      </c>
      <c r="C909" s="2066"/>
      <c r="D909" s="2068"/>
    </row>
    <row r="910" spans="1:4">
      <c r="A910" s="2061" t="s">
        <v>7257</v>
      </c>
      <c r="B910" s="2067" t="s">
        <v>7256</v>
      </c>
      <c r="C910" s="2066"/>
      <c r="D910" s="2068"/>
    </row>
    <row r="911" spans="1:4">
      <c r="A911" s="2061" t="s">
        <v>7259</v>
      </c>
      <c r="B911" s="2067" t="s">
        <v>7258</v>
      </c>
      <c r="C911" s="2066"/>
      <c r="D911" s="2068"/>
    </row>
    <row r="912" spans="1:4">
      <c r="A912" s="2061" t="s">
        <v>7261</v>
      </c>
      <c r="B912" s="2067" t="s">
        <v>7260</v>
      </c>
      <c r="C912" s="2066"/>
      <c r="D912" s="2068"/>
    </row>
    <row r="913" spans="1:4">
      <c r="A913" s="2061" t="s">
        <v>7263</v>
      </c>
      <c r="B913" s="2067" t="s">
        <v>7262</v>
      </c>
      <c r="C913" s="2066"/>
      <c r="D913" s="2068"/>
    </row>
    <row r="914" spans="1:4">
      <c r="A914" s="2061" t="s">
        <v>7265</v>
      </c>
      <c r="B914" s="2067" t="s">
        <v>7264</v>
      </c>
      <c r="C914" s="2066"/>
      <c r="D914" s="2068"/>
    </row>
    <row r="915" spans="1:4">
      <c r="A915" s="2061" t="s">
        <v>7267</v>
      </c>
      <c r="B915" s="2067" t="s">
        <v>7266</v>
      </c>
      <c r="C915" s="2066"/>
      <c r="D915" s="2068"/>
    </row>
    <row r="916" spans="1:4">
      <c r="A916" s="2061" t="s">
        <v>7269</v>
      </c>
      <c r="B916" s="2067" t="s">
        <v>7268</v>
      </c>
      <c r="C916" s="2066"/>
      <c r="D916" s="2068"/>
    </row>
    <row r="917" spans="1:4">
      <c r="A917" s="2061" t="s">
        <v>7271</v>
      </c>
      <c r="B917" s="2067" t="s">
        <v>7270</v>
      </c>
      <c r="C917" s="2066"/>
      <c r="D917" s="2068"/>
    </row>
    <row r="918" spans="1:4">
      <c r="A918" s="2061" t="s">
        <v>7273</v>
      </c>
      <c r="B918" s="2067" t="s">
        <v>7272</v>
      </c>
      <c r="C918" s="2066"/>
      <c r="D918" s="2068"/>
    </row>
    <row r="919" spans="1:4">
      <c r="A919" s="2061" t="s">
        <v>7275</v>
      </c>
      <c r="B919" s="2067" t="s">
        <v>7274</v>
      </c>
      <c r="C919" s="2065"/>
      <c r="D919" s="2068"/>
    </row>
    <row r="920" spans="1:4">
      <c r="A920" s="2061" t="s">
        <v>7277</v>
      </c>
      <c r="B920" s="2067" t="s">
        <v>7276</v>
      </c>
      <c r="C920" s="2065"/>
      <c r="D920" s="2068"/>
    </row>
    <row r="921" spans="1:4">
      <c r="A921" s="2061" t="s">
        <v>7279</v>
      </c>
      <c r="B921" s="2067" t="s">
        <v>7278</v>
      </c>
      <c r="C921" s="2065"/>
      <c r="D921" s="2068"/>
    </row>
    <row r="922" spans="1:4">
      <c r="A922" s="2061" t="s">
        <v>7281</v>
      </c>
      <c r="B922" s="2067" t="s">
        <v>7280</v>
      </c>
      <c r="C922" s="2065"/>
      <c r="D922" s="2068"/>
    </row>
    <row r="923" spans="1:4">
      <c r="A923" s="2061" t="s">
        <v>7283</v>
      </c>
      <c r="B923" s="2067" t="s">
        <v>7282</v>
      </c>
      <c r="C923" s="2065"/>
      <c r="D923" s="2068"/>
    </row>
    <row r="924" spans="1:4">
      <c r="A924" s="2061" t="s">
        <v>5445</v>
      </c>
      <c r="B924" s="2067" t="s">
        <v>5444</v>
      </c>
      <c r="C924" s="2065"/>
      <c r="D924" s="2068"/>
    </row>
    <row r="925" spans="1:4">
      <c r="A925" s="2061" t="s">
        <v>7285</v>
      </c>
      <c r="B925" s="2067" t="s">
        <v>7284</v>
      </c>
      <c r="C925" s="2065"/>
      <c r="D925" s="2068"/>
    </row>
    <row r="926" spans="1:4">
      <c r="A926" s="2061" t="s">
        <v>7287</v>
      </c>
      <c r="B926" s="2067" t="s">
        <v>7286</v>
      </c>
      <c r="C926" s="2065"/>
      <c r="D926" s="2068"/>
    </row>
    <row r="927" spans="1:4">
      <c r="A927" s="2061" t="s">
        <v>7289</v>
      </c>
      <c r="B927" s="2067" t="s">
        <v>7288</v>
      </c>
      <c r="C927" s="2065"/>
      <c r="D927" s="2068"/>
    </row>
    <row r="928" spans="1:4">
      <c r="A928" s="2061" t="s">
        <v>7291</v>
      </c>
      <c r="B928" s="2067" t="s">
        <v>7290</v>
      </c>
      <c r="C928" s="2065"/>
      <c r="D928" s="2068"/>
    </row>
    <row r="929" spans="1:4">
      <c r="A929" s="2061" t="s">
        <v>7293</v>
      </c>
      <c r="B929" s="2067" t="s">
        <v>7292</v>
      </c>
      <c r="C929" s="2065"/>
      <c r="D929" s="2068"/>
    </row>
    <row r="930" spans="1:4">
      <c r="A930" s="2061" t="s">
        <v>7295</v>
      </c>
      <c r="B930" s="2067" t="s">
        <v>7294</v>
      </c>
      <c r="C930" s="2066"/>
      <c r="D930" s="2068"/>
    </row>
    <row r="931" spans="1:4">
      <c r="A931" s="2061" t="s">
        <v>7297</v>
      </c>
      <c r="B931" s="2067" t="s">
        <v>7296</v>
      </c>
      <c r="C931" s="2066"/>
      <c r="D931" s="2068"/>
    </row>
    <row r="932" spans="1:4">
      <c r="A932" s="2061" t="s">
        <v>7299</v>
      </c>
      <c r="B932" s="2067" t="s">
        <v>7298</v>
      </c>
      <c r="C932" s="2066"/>
      <c r="D932" s="2068"/>
    </row>
    <row r="933" spans="1:4">
      <c r="A933" s="2061" t="s">
        <v>7301</v>
      </c>
      <c r="B933" s="2067" t="s">
        <v>7300</v>
      </c>
      <c r="C933" s="2066"/>
      <c r="D933" s="2068"/>
    </row>
    <row r="934" spans="1:4">
      <c r="A934" s="2061" t="s">
        <v>7303</v>
      </c>
      <c r="B934" s="2067" t="s">
        <v>7302</v>
      </c>
      <c r="C934" s="2066"/>
      <c r="D934" s="2068"/>
    </row>
    <row r="935" spans="1:4">
      <c r="A935" s="2061" t="s">
        <v>7305</v>
      </c>
      <c r="B935" s="2067" t="s">
        <v>7304</v>
      </c>
      <c r="C935" s="2066"/>
      <c r="D935" s="2068"/>
    </row>
    <row r="936" spans="1:4">
      <c r="A936" s="2061" t="s">
        <v>7307</v>
      </c>
      <c r="B936" s="2067" t="s">
        <v>7306</v>
      </c>
      <c r="C936" s="2066"/>
      <c r="D936" s="2068"/>
    </row>
    <row r="937" spans="1:4">
      <c r="A937" s="2061" t="s">
        <v>7309</v>
      </c>
      <c r="B937" s="2067" t="s">
        <v>7308</v>
      </c>
      <c r="C937" s="2066"/>
      <c r="D937" s="2068"/>
    </row>
    <row r="938" spans="1:4">
      <c r="A938" s="2061" t="s">
        <v>7311</v>
      </c>
      <c r="B938" s="2067" t="s">
        <v>7310</v>
      </c>
      <c r="C938" s="2066"/>
      <c r="D938" s="2068"/>
    </row>
    <row r="939" spans="1:4">
      <c r="A939" s="2061" t="s">
        <v>7313</v>
      </c>
      <c r="B939" s="2067" t="s">
        <v>7312</v>
      </c>
      <c r="C939" s="2066"/>
      <c r="D939" s="2068"/>
    </row>
    <row r="940" spans="1:4">
      <c r="A940" s="2061" t="s">
        <v>7315</v>
      </c>
      <c r="B940" s="2067" t="s">
        <v>7314</v>
      </c>
      <c r="C940" s="2065"/>
      <c r="D940" s="2068"/>
    </row>
    <row r="941" spans="1:4">
      <c r="A941" s="2061" t="s">
        <v>7317</v>
      </c>
      <c r="B941" s="2067" t="s">
        <v>7316</v>
      </c>
      <c r="C941" s="2065"/>
      <c r="D941" s="2068"/>
    </row>
    <row r="942" spans="1:4">
      <c r="A942" s="2061" t="s">
        <v>7319</v>
      </c>
      <c r="B942" s="2067" t="s">
        <v>7318</v>
      </c>
      <c r="C942" s="2065"/>
      <c r="D942" s="2068"/>
    </row>
    <row r="943" spans="1:4">
      <c r="A943" s="2061" t="s">
        <v>7321</v>
      </c>
      <c r="B943" s="2067" t="s">
        <v>7320</v>
      </c>
      <c r="C943" s="2065"/>
      <c r="D943" s="2068"/>
    </row>
    <row r="944" spans="1:4">
      <c r="A944" s="2061" t="s">
        <v>7323</v>
      </c>
      <c r="B944" s="2067" t="s">
        <v>7322</v>
      </c>
      <c r="C944" s="2065"/>
      <c r="D944" s="2068"/>
    </row>
    <row r="945" spans="1:4">
      <c r="A945" s="2061" t="s">
        <v>7325</v>
      </c>
      <c r="B945" s="2067" t="s">
        <v>7324</v>
      </c>
      <c r="C945" s="2065"/>
      <c r="D945" s="2068"/>
    </row>
    <row r="946" spans="1:4">
      <c r="A946" s="2061" t="s">
        <v>7327</v>
      </c>
      <c r="B946" s="2067" t="s">
        <v>7326</v>
      </c>
      <c r="C946" s="2065"/>
      <c r="D946" s="2068"/>
    </row>
    <row r="947" spans="1:4">
      <c r="A947" s="2061" t="s">
        <v>7329</v>
      </c>
      <c r="B947" s="2067" t="s">
        <v>7328</v>
      </c>
      <c r="C947" s="2065"/>
      <c r="D947" s="2068"/>
    </row>
    <row r="948" spans="1:4">
      <c r="A948" s="2061" t="s">
        <v>7331</v>
      </c>
      <c r="B948" s="2067" t="s">
        <v>7330</v>
      </c>
      <c r="C948" s="2065"/>
      <c r="D948" s="2068"/>
    </row>
    <row r="949" spans="1:4">
      <c r="A949" s="2061" t="s">
        <v>7333</v>
      </c>
      <c r="B949" s="2067" t="s">
        <v>7332</v>
      </c>
      <c r="C949" s="2065"/>
      <c r="D949" s="2068"/>
    </row>
    <row r="950" spans="1:4">
      <c r="A950" s="2061" t="s">
        <v>7335</v>
      </c>
      <c r="B950" s="2067" t="s">
        <v>7334</v>
      </c>
      <c r="C950" s="2065"/>
      <c r="D950" s="2068"/>
    </row>
    <row r="951" spans="1:4">
      <c r="A951" s="2061" t="s">
        <v>7337</v>
      </c>
      <c r="B951" s="2067" t="s">
        <v>7336</v>
      </c>
      <c r="C951" s="2066"/>
      <c r="D951" s="2068"/>
    </row>
    <row r="952" spans="1:4">
      <c r="A952" s="2061" t="s">
        <v>7339</v>
      </c>
      <c r="B952" s="2067" t="s">
        <v>7338</v>
      </c>
      <c r="C952" s="2066"/>
      <c r="D952" s="2068"/>
    </row>
    <row r="953" spans="1:4">
      <c r="A953" s="2061" t="s">
        <v>7341</v>
      </c>
      <c r="B953" s="2067" t="s">
        <v>7340</v>
      </c>
      <c r="C953" s="2066"/>
      <c r="D953" s="2068"/>
    </row>
    <row r="954" spans="1:4">
      <c r="A954" s="2061" t="s">
        <v>7343</v>
      </c>
      <c r="B954" s="2067" t="s">
        <v>7342</v>
      </c>
      <c r="C954" s="2066"/>
      <c r="D954" s="2068"/>
    </row>
    <row r="955" spans="1:4">
      <c r="A955" s="2061" t="s">
        <v>7345</v>
      </c>
      <c r="B955" s="2067" t="s">
        <v>7344</v>
      </c>
      <c r="C955" s="2066"/>
      <c r="D955" s="2068"/>
    </row>
    <row r="956" spans="1:4">
      <c r="A956" s="2061" t="s">
        <v>7347</v>
      </c>
      <c r="B956" s="2067" t="s">
        <v>7346</v>
      </c>
      <c r="C956" s="2066"/>
      <c r="D956" s="2068"/>
    </row>
    <row r="957" spans="1:4">
      <c r="A957" s="2061" t="s">
        <v>7349</v>
      </c>
      <c r="B957" s="2067" t="s">
        <v>7348</v>
      </c>
      <c r="C957" s="2066"/>
      <c r="D957" s="2068"/>
    </row>
    <row r="958" spans="1:4">
      <c r="A958" s="2061" t="s">
        <v>7351</v>
      </c>
      <c r="B958" s="2067" t="s">
        <v>7350</v>
      </c>
      <c r="C958" s="2066"/>
      <c r="D958" s="2068"/>
    </row>
    <row r="959" spans="1:4">
      <c r="A959" s="2061" t="s">
        <v>7353</v>
      </c>
      <c r="B959" s="2067" t="s">
        <v>7352</v>
      </c>
      <c r="C959" s="2066"/>
      <c r="D959" s="2068"/>
    </row>
    <row r="960" spans="1:4">
      <c r="A960" s="2061" t="s">
        <v>7355</v>
      </c>
      <c r="B960" s="2067" t="s">
        <v>7354</v>
      </c>
      <c r="C960" s="2066"/>
      <c r="D960" s="2068"/>
    </row>
    <row r="961" spans="1:4">
      <c r="A961" s="2061" t="s">
        <v>7357</v>
      </c>
      <c r="B961" s="2067" t="s">
        <v>7356</v>
      </c>
      <c r="C961" s="2065"/>
      <c r="D961" s="2068"/>
    </row>
    <row r="962" spans="1:4">
      <c r="A962" s="2061" t="s">
        <v>7359</v>
      </c>
      <c r="B962" s="2067" t="s">
        <v>7358</v>
      </c>
      <c r="C962" s="2065"/>
      <c r="D962" s="2068"/>
    </row>
    <row r="963" spans="1:4">
      <c r="A963" s="2061" t="s">
        <v>7361</v>
      </c>
      <c r="B963" s="2067" t="s">
        <v>7360</v>
      </c>
      <c r="C963" s="2065"/>
      <c r="D963" s="2068"/>
    </row>
    <row r="964" spans="1:4">
      <c r="A964" s="2061" t="s">
        <v>7363</v>
      </c>
      <c r="B964" s="2067" t="s">
        <v>7362</v>
      </c>
      <c r="C964" s="2065"/>
      <c r="D964" s="2068"/>
    </row>
    <row r="965" spans="1:4">
      <c r="A965" s="2061" t="s">
        <v>7365</v>
      </c>
      <c r="B965" s="2067" t="s">
        <v>7364</v>
      </c>
      <c r="C965" s="2065"/>
      <c r="D965" s="2068"/>
    </row>
    <row r="966" spans="1:4">
      <c r="A966" s="2061" t="s">
        <v>7367</v>
      </c>
      <c r="B966" s="2067" t="s">
        <v>7366</v>
      </c>
      <c r="C966" s="2065"/>
      <c r="D966" s="2068"/>
    </row>
    <row r="967" spans="1:4">
      <c r="A967" s="2061" t="s">
        <v>7369</v>
      </c>
      <c r="B967" s="2067" t="s">
        <v>7368</v>
      </c>
      <c r="C967" s="2065"/>
      <c r="D967" s="2068"/>
    </row>
    <row r="968" spans="1:4">
      <c r="A968" s="2061" t="s">
        <v>7371</v>
      </c>
      <c r="B968" s="2067" t="s">
        <v>7370</v>
      </c>
      <c r="C968" s="2065"/>
      <c r="D968" s="2068"/>
    </row>
    <row r="969" spans="1:4">
      <c r="A969" s="2061" t="s">
        <v>7373</v>
      </c>
      <c r="B969" s="2067" t="s">
        <v>7372</v>
      </c>
      <c r="C969" s="2065"/>
      <c r="D969" s="2068"/>
    </row>
    <row r="970" spans="1:4">
      <c r="A970" s="2061" t="s">
        <v>7375</v>
      </c>
      <c r="B970" s="2067" t="s">
        <v>7374</v>
      </c>
      <c r="C970" s="2065"/>
      <c r="D970" s="2068"/>
    </row>
    <row r="971" spans="1:4">
      <c r="A971" s="2061" t="s">
        <v>7377</v>
      </c>
      <c r="B971" s="2067" t="s">
        <v>7376</v>
      </c>
      <c r="C971" s="2065"/>
      <c r="D971" s="2068"/>
    </row>
    <row r="972" spans="1:4">
      <c r="A972" s="2061" t="s">
        <v>7379</v>
      </c>
      <c r="B972" s="2067" t="s">
        <v>7378</v>
      </c>
      <c r="C972" s="2066"/>
      <c r="D972" s="2068"/>
    </row>
    <row r="973" spans="1:4">
      <c r="A973" s="2061" t="s">
        <v>7381</v>
      </c>
      <c r="B973" s="2067" t="s">
        <v>7380</v>
      </c>
      <c r="C973" s="2066"/>
      <c r="D973" s="2068"/>
    </row>
    <row r="974" spans="1:4">
      <c r="A974" s="2061" t="s">
        <v>7383</v>
      </c>
      <c r="B974" s="2067" t="s">
        <v>7382</v>
      </c>
      <c r="C974" s="2066"/>
      <c r="D974" s="2068"/>
    </row>
    <row r="975" spans="1:4">
      <c r="A975" s="2061" t="s">
        <v>7385</v>
      </c>
      <c r="B975" s="2067" t="s">
        <v>7384</v>
      </c>
      <c r="C975" s="2066"/>
      <c r="D975" s="2068"/>
    </row>
    <row r="976" spans="1:4">
      <c r="A976" s="2061" t="s">
        <v>7387</v>
      </c>
      <c r="B976" s="2067" t="s">
        <v>7386</v>
      </c>
      <c r="C976" s="2066"/>
      <c r="D976" s="2068"/>
    </row>
    <row r="977" spans="1:4">
      <c r="A977" s="2061" t="s">
        <v>7389</v>
      </c>
      <c r="B977" s="2067" t="s">
        <v>7388</v>
      </c>
      <c r="C977" s="2066"/>
      <c r="D977" s="2068"/>
    </row>
    <row r="978" spans="1:4">
      <c r="A978" s="2061" t="s">
        <v>7391</v>
      </c>
      <c r="B978" s="2067" t="s">
        <v>7390</v>
      </c>
      <c r="C978" s="2066"/>
      <c r="D978" s="2068"/>
    </row>
    <row r="979" spans="1:4">
      <c r="A979" s="2061" t="s">
        <v>7393</v>
      </c>
      <c r="B979" s="2067" t="s">
        <v>7392</v>
      </c>
      <c r="C979" s="2066"/>
      <c r="D979" s="2068"/>
    </row>
    <row r="980" spans="1:4">
      <c r="A980" s="2061" t="s">
        <v>7395</v>
      </c>
      <c r="B980" s="2067" t="s">
        <v>7394</v>
      </c>
      <c r="C980" s="2066"/>
      <c r="D980" s="2068"/>
    </row>
    <row r="981" spans="1:4">
      <c r="A981" s="2061" t="s">
        <v>7397</v>
      </c>
      <c r="B981" s="2067" t="s">
        <v>7396</v>
      </c>
      <c r="C981" s="2066"/>
      <c r="D981" s="2068"/>
    </row>
    <row r="982" spans="1:4">
      <c r="A982" s="2061" t="s">
        <v>7399</v>
      </c>
      <c r="B982" s="2067" t="s">
        <v>7398</v>
      </c>
      <c r="C982" s="2065"/>
      <c r="D982" s="2068"/>
    </row>
    <row r="983" spans="1:4">
      <c r="A983" s="2061" t="s">
        <v>7401</v>
      </c>
      <c r="B983" s="2067" t="s">
        <v>7400</v>
      </c>
      <c r="C983" s="2065"/>
      <c r="D983" s="2068"/>
    </row>
    <row r="984" spans="1:4">
      <c r="A984" s="2061" t="s">
        <v>7403</v>
      </c>
      <c r="B984" s="2067" t="s">
        <v>7402</v>
      </c>
      <c r="C984" s="2065"/>
      <c r="D984" s="2068"/>
    </row>
    <row r="985" spans="1:4">
      <c r="A985" s="2061" t="s">
        <v>7405</v>
      </c>
      <c r="B985" s="2067" t="s">
        <v>7404</v>
      </c>
      <c r="C985" s="2065"/>
      <c r="D985" s="2068"/>
    </row>
    <row r="986" spans="1:4">
      <c r="A986" s="2061" t="s">
        <v>7407</v>
      </c>
      <c r="B986" s="2067" t="s">
        <v>7406</v>
      </c>
      <c r="C986" s="2065"/>
      <c r="D986" s="2068"/>
    </row>
    <row r="987" spans="1:4">
      <c r="A987" s="2061" t="s">
        <v>7409</v>
      </c>
      <c r="B987" s="2067" t="s">
        <v>7408</v>
      </c>
      <c r="C987" s="2065"/>
      <c r="D987" s="2068"/>
    </row>
    <row r="988" spans="1:4">
      <c r="A988" s="2061" t="s">
        <v>7411</v>
      </c>
      <c r="B988" s="2067" t="s">
        <v>7410</v>
      </c>
      <c r="C988" s="2065"/>
      <c r="D988" s="2068"/>
    </row>
    <row r="989" spans="1:4">
      <c r="A989" s="2061" t="s">
        <v>7413</v>
      </c>
      <c r="B989" s="2067" t="s">
        <v>7412</v>
      </c>
      <c r="C989" s="2065"/>
      <c r="D989" s="2068"/>
    </row>
    <row r="990" spans="1:4">
      <c r="A990" s="2061" t="s">
        <v>7415</v>
      </c>
      <c r="B990" s="2067" t="s">
        <v>7414</v>
      </c>
      <c r="C990" s="2065"/>
      <c r="D990" s="2068"/>
    </row>
    <row r="991" spans="1:4">
      <c r="A991" s="2061" t="s">
        <v>7417</v>
      </c>
      <c r="B991" s="2067" t="s">
        <v>7416</v>
      </c>
      <c r="C991" s="2065"/>
      <c r="D991" s="2068"/>
    </row>
    <row r="992" spans="1:4">
      <c r="A992" s="2061" t="s">
        <v>7419</v>
      </c>
      <c r="B992" s="2067" t="s">
        <v>7418</v>
      </c>
      <c r="C992" s="2065"/>
      <c r="D992" s="2068"/>
    </row>
    <row r="993" spans="1:4">
      <c r="A993" s="2061" t="s">
        <v>7421</v>
      </c>
      <c r="B993" s="2067" t="s">
        <v>7420</v>
      </c>
      <c r="C993" s="2066"/>
      <c r="D993" s="2068"/>
    </row>
    <row r="994" spans="1:4">
      <c r="A994" s="2061" t="s">
        <v>7423</v>
      </c>
      <c r="B994" s="2067" t="s">
        <v>7422</v>
      </c>
      <c r="C994" s="2066"/>
      <c r="D994" s="2068"/>
    </row>
    <row r="995" spans="1:4">
      <c r="A995" s="2061" t="s">
        <v>7425</v>
      </c>
      <c r="B995" s="2067" t="s">
        <v>7424</v>
      </c>
      <c r="C995" s="2066"/>
      <c r="D995" s="2068"/>
    </row>
    <row r="996" spans="1:4">
      <c r="A996" s="2061" t="s">
        <v>7427</v>
      </c>
      <c r="B996" s="2067" t="s">
        <v>7426</v>
      </c>
      <c r="C996" s="2066"/>
      <c r="D996" s="2068"/>
    </row>
    <row r="997" spans="1:4">
      <c r="A997" s="2061" t="s">
        <v>7429</v>
      </c>
      <c r="B997" s="2067" t="s">
        <v>7428</v>
      </c>
      <c r="C997" s="2066"/>
      <c r="D997" s="2068"/>
    </row>
    <row r="998" spans="1:4">
      <c r="A998" s="2061" t="s">
        <v>7431</v>
      </c>
      <c r="B998" s="2067" t="s">
        <v>7430</v>
      </c>
      <c r="C998" s="2066"/>
      <c r="D998" s="2068"/>
    </row>
    <row r="999" spans="1:4">
      <c r="A999" s="2061" t="s">
        <v>7433</v>
      </c>
      <c r="B999" s="2067" t="s">
        <v>7432</v>
      </c>
      <c r="C999" s="2066"/>
      <c r="D999" s="2068"/>
    </row>
    <row r="1000" spans="1:4">
      <c r="A1000" s="2061" t="s">
        <v>7435</v>
      </c>
      <c r="B1000" s="2067" t="s">
        <v>7434</v>
      </c>
      <c r="C1000" s="2066"/>
      <c r="D1000" s="2068"/>
    </row>
    <row r="1001" spans="1:4">
      <c r="A1001" s="2061" t="s">
        <v>7437</v>
      </c>
      <c r="B1001" s="2067" t="s">
        <v>7436</v>
      </c>
      <c r="C1001" s="2066"/>
      <c r="D1001" s="2068"/>
    </row>
    <row r="1002" spans="1:4">
      <c r="A1002" s="2061" t="s">
        <v>7439</v>
      </c>
      <c r="B1002" s="2067" t="s">
        <v>7438</v>
      </c>
      <c r="C1002" s="2066"/>
      <c r="D1002" s="2068"/>
    </row>
    <row r="1003" spans="1:4">
      <c r="A1003" s="2061" t="s">
        <v>7441</v>
      </c>
      <c r="B1003" s="2067" t="s">
        <v>7440</v>
      </c>
      <c r="C1003" s="2065"/>
      <c r="D1003" s="2068"/>
    </row>
    <row r="1004" spans="1:4">
      <c r="A1004" s="2061" t="s">
        <v>7443</v>
      </c>
      <c r="B1004" s="2067" t="s">
        <v>7442</v>
      </c>
      <c r="C1004" s="2065"/>
      <c r="D1004" s="2068"/>
    </row>
    <row r="1005" spans="1:4">
      <c r="A1005" s="2061" t="s">
        <v>7445</v>
      </c>
      <c r="B1005" s="2067" t="s">
        <v>7444</v>
      </c>
      <c r="C1005" s="2065"/>
      <c r="D1005" s="2068"/>
    </row>
    <row r="1006" spans="1:4">
      <c r="A1006" s="2061" t="s">
        <v>7447</v>
      </c>
      <c r="B1006" s="2067" t="s">
        <v>7446</v>
      </c>
      <c r="C1006" s="2065"/>
      <c r="D1006" s="2068"/>
    </row>
    <row r="1007" spans="1:4">
      <c r="A1007" s="2061" t="s">
        <v>7449</v>
      </c>
      <c r="B1007" s="2067" t="s">
        <v>7448</v>
      </c>
      <c r="C1007" s="2065"/>
      <c r="D1007" s="2068"/>
    </row>
    <row r="1008" spans="1:4">
      <c r="A1008" s="2061" t="s">
        <v>7451</v>
      </c>
      <c r="B1008" s="2067" t="s">
        <v>7450</v>
      </c>
      <c r="C1008" s="2065"/>
      <c r="D1008" s="2068"/>
    </row>
    <row r="1009" spans="1:4">
      <c r="A1009" s="2061" t="s">
        <v>7453</v>
      </c>
      <c r="B1009" s="2067" t="s">
        <v>7452</v>
      </c>
      <c r="C1009" s="2065"/>
      <c r="D1009" s="2068"/>
    </row>
    <row r="1010" spans="1:4">
      <c r="A1010" s="2061" t="s">
        <v>7455</v>
      </c>
      <c r="B1010" s="2067" t="s">
        <v>7454</v>
      </c>
      <c r="C1010" s="2065"/>
      <c r="D1010" s="2068"/>
    </row>
    <row r="1011" spans="1:4">
      <c r="A1011" s="2061" t="s">
        <v>7457</v>
      </c>
      <c r="B1011" s="2067" t="s">
        <v>7456</v>
      </c>
      <c r="C1011" s="2065"/>
      <c r="D1011" s="2068"/>
    </row>
    <row r="1012" spans="1:4">
      <c r="A1012" s="2061" t="s">
        <v>7459</v>
      </c>
      <c r="B1012" s="2067" t="s">
        <v>7458</v>
      </c>
      <c r="C1012" s="2065"/>
      <c r="D1012" s="2068"/>
    </row>
    <row r="1013" spans="1:4">
      <c r="A1013" s="2061" t="s">
        <v>7461</v>
      </c>
      <c r="B1013" s="2067" t="s">
        <v>7460</v>
      </c>
      <c r="C1013" s="2065"/>
      <c r="D1013" s="2068"/>
    </row>
    <row r="1014" spans="1:4">
      <c r="A1014" s="2061" t="s">
        <v>7463</v>
      </c>
      <c r="B1014" s="2067" t="s">
        <v>7462</v>
      </c>
      <c r="C1014" s="2066"/>
      <c r="D1014" s="2068"/>
    </row>
    <row r="1015" spans="1:4">
      <c r="A1015" s="2061" t="s">
        <v>7465</v>
      </c>
      <c r="B1015" s="2067" t="s">
        <v>7464</v>
      </c>
      <c r="C1015" s="2066"/>
      <c r="D1015" s="2068"/>
    </row>
    <row r="1016" spans="1:4">
      <c r="A1016" s="2061" t="s">
        <v>7467</v>
      </c>
      <c r="B1016" s="2067" t="s">
        <v>7466</v>
      </c>
      <c r="C1016" s="2066"/>
      <c r="D1016" s="2068"/>
    </row>
    <row r="1017" spans="1:4">
      <c r="A1017" s="2061" t="s">
        <v>7469</v>
      </c>
      <c r="B1017" s="2067" t="s">
        <v>7468</v>
      </c>
      <c r="C1017" s="2066"/>
      <c r="D1017" s="2068"/>
    </row>
    <row r="1018" spans="1:4">
      <c r="A1018" s="2061" t="s">
        <v>7471</v>
      </c>
      <c r="B1018" s="2067" t="s">
        <v>7470</v>
      </c>
      <c r="C1018" s="2066"/>
      <c r="D1018" s="2068"/>
    </row>
    <row r="1019" spans="1:4">
      <c r="A1019" s="2061" t="s">
        <v>7473</v>
      </c>
      <c r="B1019" s="2067" t="s">
        <v>7472</v>
      </c>
      <c r="C1019" s="2066"/>
      <c r="D1019" s="2068"/>
    </row>
    <row r="1020" spans="1:4">
      <c r="A1020" s="2061" t="s">
        <v>7475</v>
      </c>
      <c r="B1020" s="2067" t="s">
        <v>7474</v>
      </c>
      <c r="C1020" s="2066"/>
      <c r="D1020" s="2068"/>
    </row>
    <row r="1021" spans="1:4">
      <c r="A1021" s="2061" t="s">
        <v>7477</v>
      </c>
      <c r="B1021" s="2067" t="s">
        <v>7476</v>
      </c>
      <c r="C1021" s="2066"/>
      <c r="D1021" s="2068"/>
    </row>
    <row r="1022" spans="1:4">
      <c r="A1022" s="2061" t="s">
        <v>7479</v>
      </c>
      <c r="B1022" s="2067" t="s">
        <v>7478</v>
      </c>
      <c r="C1022" s="2066"/>
      <c r="D1022" s="2068"/>
    </row>
    <row r="1023" spans="1:4">
      <c r="A1023" s="2061" t="s">
        <v>7481</v>
      </c>
      <c r="B1023" s="2067" t="s">
        <v>7480</v>
      </c>
      <c r="C1023" s="2066"/>
      <c r="D1023" s="2068"/>
    </row>
    <row r="1024" spans="1:4">
      <c r="A1024" s="2061" t="s">
        <v>7483</v>
      </c>
      <c r="B1024" s="2067" t="s">
        <v>7482</v>
      </c>
      <c r="C1024" s="2065"/>
      <c r="D1024" s="2068"/>
    </row>
    <row r="1025" spans="1:4">
      <c r="A1025" s="2061" t="s">
        <v>7485</v>
      </c>
      <c r="B1025" s="2067" t="s">
        <v>7484</v>
      </c>
      <c r="C1025" s="2065"/>
      <c r="D1025" s="2068"/>
    </row>
    <row r="1026" spans="1:4">
      <c r="A1026" s="2061" t="s">
        <v>7487</v>
      </c>
      <c r="B1026" s="2067" t="s">
        <v>7486</v>
      </c>
      <c r="C1026" s="2065"/>
      <c r="D1026" s="2068"/>
    </row>
    <row r="1027" spans="1:4">
      <c r="A1027" s="2061" t="s">
        <v>7489</v>
      </c>
      <c r="B1027" s="2067" t="s">
        <v>7488</v>
      </c>
      <c r="C1027" s="2065"/>
      <c r="D1027" s="2068"/>
    </row>
    <row r="1028" spans="1:4">
      <c r="A1028" s="2061" t="s">
        <v>7491</v>
      </c>
      <c r="B1028" s="2067" t="s">
        <v>7490</v>
      </c>
      <c r="C1028" s="2065"/>
      <c r="D1028" s="2068"/>
    </row>
    <row r="1029" spans="1:4">
      <c r="A1029" s="2061" t="s">
        <v>7493</v>
      </c>
      <c r="B1029" s="2067" t="s">
        <v>7492</v>
      </c>
      <c r="C1029" s="2065"/>
      <c r="D1029" s="2068"/>
    </row>
    <row r="1030" spans="1:4">
      <c r="A1030" s="2061" t="s">
        <v>7495</v>
      </c>
      <c r="B1030" s="2067" t="s">
        <v>7494</v>
      </c>
      <c r="C1030" s="2065"/>
      <c r="D1030" s="2068"/>
    </row>
    <row r="1031" spans="1:4">
      <c r="A1031" s="2061" t="s">
        <v>7497</v>
      </c>
      <c r="B1031" s="2067" t="s">
        <v>7496</v>
      </c>
      <c r="C1031" s="2065"/>
      <c r="D1031" s="2068"/>
    </row>
    <row r="1032" spans="1:4">
      <c r="A1032" s="2061" t="s">
        <v>7499</v>
      </c>
      <c r="B1032" s="2067" t="s">
        <v>7498</v>
      </c>
      <c r="C1032" s="2065"/>
      <c r="D1032" s="2068"/>
    </row>
    <row r="1033" spans="1:4">
      <c r="A1033" s="2061" t="s">
        <v>7501</v>
      </c>
      <c r="B1033" s="2067" t="s">
        <v>7500</v>
      </c>
      <c r="C1033" s="2065"/>
      <c r="D1033" s="2068"/>
    </row>
    <row r="1034" spans="1:4">
      <c r="A1034" s="2061" t="s">
        <v>7503</v>
      </c>
      <c r="B1034" s="2067" t="s">
        <v>7502</v>
      </c>
      <c r="C1034" s="2065"/>
      <c r="D1034" s="2068"/>
    </row>
    <row r="1035" spans="1:4">
      <c r="A1035" s="2061" t="s">
        <v>7505</v>
      </c>
      <c r="B1035" s="2067" t="s">
        <v>7504</v>
      </c>
      <c r="C1035" s="2066"/>
      <c r="D1035" s="2068"/>
    </row>
    <row r="1036" spans="1:4">
      <c r="A1036" s="2061" t="s">
        <v>7507</v>
      </c>
      <c r="B1036" s="2067" t="s">
        <v>7506</v>
      </c>
      <c r="C1036" s="2066"/>
      <c r="D1036" s="2068"/>
    </row>
    <row r="1037" spans="1:4">
      <c r="A1037" s="2061" t="s">
        <v>7509</v>
      </c>
      <c r="B1037" s="2067" t="s">
        <v>7508</v>
      </c>
      <c r="C1037" s="2066"/>
      <c r="D1037" s="2068"/>
    </row>
    <row r="1038" spans="1:4">
      <c r="A1038" s="2061" t="s">
        <v>7511</v>
      </c>
      <c r="B1038" s="2067" t="s">
        <v>7510</v>
      </c>
      <c r="C1038" s="2066"/>
      <c r="D1038" s="2068"/>
    </row>
    <row r="1039" spans="1:4">
      <c r="A1039" s="2061" t="s">
        <v>7513</v>
      </c>
      <c r="B1039" s="2067" t="s">
        <v>7512</v>
      </c>
      <c r="C1039" s="2066"/>
      <c r="D1039" s="2068"/>
    </row>
    <row r="1040" spans="1:4">
      <c r="A1040" s="2061" t="s">
        <v>7515</v>
      </c>
      <c r="B1040" s="2067" t="s">
        <v>7514</v>
      </c>
      <c r="C1040" s="2066"/>
      <c r="D1040" s="2068"/>
    </row>
    <row r="1041" spans="1:4">
      <c r="A1041" s="2061" t="s">
        <v>7517</v>
      </c>
      <c r="B1041" s="2067" t="s">
        <v>7516</v>
      </c>
      <c r="C1041" s="2066"/>
      <c r="D1041" s="2068"/>
    </row>
    <row r="1042" spans="1:4">
      <c r="A1042" s="2061" t="s">
        <v>7519</v>
      </c>
      <c r="B1042" s="2067" t="s">
        <v>7518</v>
      </c>
      <c r="C1042" s="2066"/>
      <c r="D1042" s="2068"/>
    </row>
    <row r="1043" spans="1:4">
      <c r="A1043" s="2061" t="s">
        <v>7521</v>
      </c>
      <c r="B1043" s="2067" t="s">
        <v>7520</v>
      </c>
      <c r="C1043" s="2066"/>
      <c r="D1043" s="2068"/>
    </row>
    <row r="1044" spans="1:4">
      <c r="A1044" s="2061" t="s">
        <v>7523</v>
      </c>
      <c r="B1044" s="2067" t="s">
        <v>7522</v>
      </c>
      <c r="C1044" s="2066"/>
      <c r="D1044" s="2068"/>
    </row>
    <row r="1045" spans="1:4">
      <c r="A1045" s="2061" t="s">
        <v>7525</v>
      </c>
      <c r="B1045" s="2067" t="s">
        <v>7524</v>
      </c>
      <c r="C1045" s="2065"/>
      <c r="D1045" s="2068"/>
    </row>
    <row r="1046" spans="1:4">
      <c r="A1046" s="2061" t="s">
        <v>7527</v>
      </c>
      <c r="B1046" s="2067" t="s">
        <v>7526</v>
      </c>
      <c r="C1046" s="2065"/>
      <c r="D1046" s="2068"/>
    </row>
    <row r="1047" spans="1:4">
      <c r="A1047" s="2061" t="s">
        <v>7529</v>
      </c>
      <c r="B1047" s="2067" t="s">
        <v>7528</v>
      </c>
      <c r="C1047" s="2065"/>
      <c r="D1047" s="2068"/>
    </row>
    <row r="1048" spans="1:4">
      <c r="A1048" s="2061" t="s">
        <v>7531</v>
      </c>
      <c r="B1048" s="2067" t="s">
        <v>7530</v>
      </c>
      <c r="C1048" s="2065"/>
      <c r="D1048" s="2068"/>
    </row>
    <row r="1049" spans="1:4">
      <c r="A1049" s="2061" t="s">
        <v>7533</v>
      </c>
      <c r="B1049" s="2067" t="s">
        <v>7532</v>
      </c>
      <c r="C1049" s="2065"/>
      <c r="D1049" s="2068"/>
    </row>
    <row r="1050" spans="1:4">
      <c r="A1050" s="2061" t="s">
        <v>7535</v>
      </c>
      <c r="B1050" s="2067" t="s">
        <v>7534</v>
      </c>
      <c r="C1050" s="2065"/>
      <c r="D1050" s="2068"/>
    </row>
    <row r="1051" spans="1:4">
      <c r="A1051" s="2061" t="s">
        <v>7537</v>
      </c>
      <c r="B1051" s="2067" t="s">
        <v>7536</v>
      </c>
      <c r="C1051" s="2065"/>
      <c r="D1051" s="2068"/>
    </row>
    <row r="1052" spans="1:4">
      <c r="A1052" s="2061" t="s">
        <v>7539</v>
      </c>
      <c r="B1052" s="2067" t="s">
        <v>7538</v>
      </c>
      <c r="C1052" s="2065"/>
      <c r="D1052" s="2068"/>
    </row>
    <row r="1053" spans="1:4">
      <c r="A1053" s="2061" t="s">
        <v>7541</v>
      </c>
      <c r="B1053" s="2067" t="s">
        <v>7540</v>
      </c>
      <c r="C1053" s="2065"/>
      <c r="D1053" s="2068"/>
    </row>
    <row r="1054" spans="1:4">
      <c r="A1054" s="2061" t="s">
        <v>7543</v>
      </c>
      <c r="B1054" s="2067" t="s">
        <v>7542</v>
      </c>
      <c r="C1054" s="2065"/>
      <c r="D1054" s="2068"/>
    </row>
    <row r="1055" spans="1:4">
      <c r="A1055" s="2061" t="s">
        <v>7545</v>
      </c>
      <c r="B1055" s="2067" t="s">
        <v>7544</v>
      </c>
      <c r="C1055" s="2065"/>
      <c r="D1055" s="2068"/>
    </row>
    <row r="1056" spans="1:4">
      <c r="A1056" s="2061" t="s">
        <v>7547</v>
      </c>
      <c r="B1056" s="2067" t="s">
        <v>7546</v>
      </c>
      <c r="C1056" s="2066"/>
      <c r="D1056" s="2068"/>
    </row>
    <row r="1057" spans="1:4">
      <c r="A1057" s="2061" t="s">
        <v>7549</v>
      </c>
      <c r="B1057" s="2067" t="s">
        <v>7548</v>
      </c>
      <c r="C1057" s="2066"/>
      <c r="D1057" s="2068"/>
    </row>
    <row r="1058" spans="1:4">
      <c r="A1058" s="2061" t="s">
        <v>7551</v>
      </c>
      <c r="B1058" s="2067" t="s">
        <v>7550</v>
      </c>
      <c r="C1058" s="2066"/>
      <c r="D1058" s="2068"/>
    </row>
    <row r="1059" spans="1:4">
      <c r="A1059" s="2061" t="s">
        <v>7553</v>
      </c>
      <c r="B1059" s="2067" t="s">
        <v>7552</v>
      </c>
      <c r="C1059" s="2066"/>
      <c r="D1059" s="2068"/>
    </row>
    <row r="1060" spans="1:4">
      <c r="A1060" s="2061" t="s">
        <v>7555</v>
      </c>
      <c r="B1060" s="2067" t="s">
        <v>7554</v>
      </c>
      <c r="C1060" s="2066"/>
      <c r="D1060" s="2068"/>
    </row>
    <row r="1061" spans="1:4">
      <c r="A1061" s="2061" t="s">
        <v>7557</v>
      </c>
      <c r="B1061" s="2067" t="s">
        <v>7556</v>
      </c>
      <c r="C1061" s="2066"/>
      <c r="D1061" s="2068"/>
    </row>
    <row r="1062" spans="1:4">
      <c r="A1062" s="2061" t="s">
        <v>7559</v>
      </c>
      <c r="B1062" s="2067" t="s">
        <v>7558</v>
      </c>
      <c r="C1062" s="2066"/>
      <c r="D1062" s="2068"/>
    </row>
    <row r="1063" spans="1:4">
      <c r="A1063" s="2061" t="s">
        <v>7561</v>
      </c>
      <c r="B1063" s="2067" t="s">
        <v>7560</v>
      </c>
      <c r="C1063" s="2066"/>
      <c r="D1063" s="2068"/>
    </row>
    <row r="1064" spans="1:4">
      <c r="A1064" s="2061" t="s">
        <v>7563</v>
      </c>
      <c r="B1064" s="2067" t="s">
        <v>7562</v>
      </c>
      <c r="C1064" s="2066"/>
      <c r="D1064" s="2068"/>
    </row>
    <row r="1065" spans="1:4">
      <c r="A1065" s="2061" t="s">
        <v>7565</v>
      </c>
      <c r="B1065" s="2067" t="s">
        <v>7564</v>
      </c>
      <c r="C1065" s="2066"/>
      <c r="D1065" s="2068"/>
    </row>
    <row r="1066" spans="1:4">
      <c r="A1066" s="2061" t="s">
        <v>7567</v>
      </c>
      <c r="B1066" s="2067" t="s">
        <v>7566</v>
      </c>
      <c r="C1066" s="2065"/>
      <c r="D1066" s="2068"/>
    </row>
    <row r="1067" spans="1:4">
      <c r="A1067" s="2061" t="s">
        <v>7569</v>
      </c>
      <c r="B1067" s="2067" t="s">
        <v>7568</v>
      </c>
      <c r="C1067" s="2065"/>
      <c r="D1067" s="2068"/>
    </row>
    <row r="1068" spans="1:4">
      <c r="A1068" s="2061" t="s">
        <v>7571</v>
      </c>
      <c r="B1068" s="2067" t="s">
        <v>7570</v>
      </c>
      <c r="C1068" s="2065"/>
      <c r="D1068" s="2068"/>
    </row>
    <row r="1069" spans="1:4">
      <c r="A1069" s="2061" t="s">
        <v>7573</v>
      </c>
      <c r="B1069" s="2067" t="s">
        <v>7572</v>
      </c>
      <c r="C1069" s="2065"/>
      <c r="D1069" s="2068"/>
    </row>
    <row r="1070" spans="1:4">
      <c r="A1070" s="2061" t="s">
        <v>7575</v>
      </c>
      <c r="B1070" s="2067" t="s">
        <v>7574</v>
      </c>
      <c r="C1070" s="2065"/>
      <c r="D1070" s="2068"/>
    </row>
    <row r="1071" spans="1:4">
      <c r="A1071" s="2061" t="s">
        <v>7577</v>
      </c>
      <c r="B1071" s="2067" t="s">
        <v>7576</v>
      </c>
      <c r="C1071" s="2065"/>
      <c r="D1071" s="2068"/>
    </row>
    <row r="1072" spans="1:4">
      <c r="A1072" s="2061" t="s">
        <v>7579</v>
      </c>
      <c r="B1072" s="2067" t="s">
        <v>7578</v>
      </c>
      <c r="C1072" s="2065"/>
      <c r="D1072" s="2068"/>
    </row>
    <row r="1073" spans="1:4">
      <c r="A1073" s="2061" t="s">
        <v>7581</v>
      </c>
      <c r="B1073" s="2067" t="s">
        <v>7580</v>
      </c>
      <c r="C1073" s="2065"/>
      <c r="D1073" s="2068"/>
    </row>
    <row r="1074" spans="1:4">
      <c r="A1074" s="2061" t="s">
        <v>7583</v>
      </c>
      <c r="B1074" s="2067" t="s">
        <v>7582</v>
      </c>
      <c r="C1074" s="2065"/>
      <c r="D1074" s="2068"/>
    </row>
    <row r="1075" spans="1:4">
      <c r="A1075" s="2061" t="s">
        <v>7585</v>
      </c>
      <c r="B1075" s="2067" t="s">
        <v>7584</v>
      </c>
      <c r="C1075" s="2065"/>
      <c r="D1075" s="2068"/>
    </row>
    <row r="1076" spans="1:4">
      <c r="A1076" s="2061" t="s">
        <v>7587</v>
      </c>
      <c r="B1076" s="2067" t="s">
        <v>7586</v>
      </c>
      <c r="C1076" s="2065"/>
      <c r="D1076" s="2068"/>
    </row>
    <row r="1077" spans="1:4">
      <c r="A1077" s="2061" t="s">
        <v>7589</v>
      </c>
      <c r="B1077" s="2067" t="s">
        <v>7588</v>
      </c>
      <c r="C1077" s="2066"/>
      <c r="D1077" s="2068"/>
    </row>
    <row r="1078" spans="1:4">
      <c r="A1078" s="2061" t="s">
        <v>7591</v>
      </c>
      <c r="B1078" s="2067" t="s">
        <v>7590</v>
      </c>
      <c r="C1078" s="2066"/>
      <c r="D1078" s="2068"/>
    </row>
    <row r="1079" spans="1:4">
      <c r="A1079" s="2061" t="s">
        <v>7593</v>
      </c>
      <c r="B1079" s="2067" t="s">
        <v>7592</v>
      </c>
      <c r="C1079" s="2066"/>
      <c r="D1079" s="2068"/>
    </row>
    <row r="1080" spans="1:4">
      <c r="A1080" s="2061" t="s">
        <v>7595</v>
      </c>
      <c r="B1080" s="2067" t="s">
        <v>7594</v>
      </c>
      <c r="C1080" s="2066"/>
      <c r="D1080" s="2068"/>
    </row>
    <row r="1081" spans="1:4">
      <c r="A1081" s="2061" t="s">
        <v>7597</v>
      </c>
      <c r="B1081" s="2067" t="s">
        <v>7596</v>
      </c>
      <c r="C1081" s="2066"/>
      <c r="D1081" s="2068"/>
    </row>
    <row r="1082" spans="1:4">
      <c r="A1082" s="2061" t="s">
        <v>7599</v>
      </c>
      <c r="B1082" s="2067" t="s">
        <v>7598</v>
      </c>
      <c r="C1082" s="2066"/>
      <c r="D1082" s="2068"/>
    </row>
    <row r="1083" spans="1:4">
      <c r="A1083" s="2061" t="s">
        <v>7601</v>
      </c>
      <c r="B1083" s="2067" t="s">
        <v>7600</v>
      </c>
      <c r="C1083" s="2066"/>
      <c r="D1083" s="2068"/>
    </row>
    <row r="1084" spans="1:4">
      <c r="A1084" s="2061" t="s">
        <v>7603</v>
      </c>
      <c r="B1084" s="2067" t="s">
        <v>7602</v>
      </c>
      <c r="C1084" s="2066"/>
      <c r="D1084" s="2068"/>
    </row>
    <row r="1085" spans="1:4">
      <c r="A1085" s="2061" t="s">
        <v>7605</v>
      </c>
      <c r="B1085" s="2067" t="s">
        <v>7604</v>
      </c>
      <c r="C1085" s="2066"/>
      <c r="D1085" s="2068"/>
    </row>
    <row r="1086" spans="1:4">
      <c r="A1086" s="2061" t="s">
        <v>7607</v>
      </c>
      <c r="B1086" s="2067" t="s">
        <v>7606</v>
      </c>
      <c r="C1086" s="2066"/>
      <c r="D1086" s="2068"/>
    </row>
    <row r="1087" spans="1:4">
      <c r="A1087" s="2061" t="s">
        <v>7609</v>
      </c>
      <c r="B1087" s="2067" t="s">
        <v>7608</v>
      </c>
      <c r="C1087" s="2065"/>
      <c r="D1087" s="2068"/>
    </row>
    <row r="1088" spans="1:4">
      <c r="A1088" s="2061" t="s">
        <v>7611</v>
      </c>
      <c r="B1088" s="2067" t="s">
        <v>7610</v>
      </c>
      <c r="C1088" s="2065"/>
      <c r="D1088" s="2068"/>
    </row>
    <row r="1089" spans="1:4">
      <c r="A1089" s="2061" t="s">
        <v>7613</v>
      </c>
      <c r="B1089" s="2067" t="s">
        <v>7612</v>
      </c>
      <c r="C1089" s="2065"/>
      <c r="D1089" s="2068"/>
    </row>
    <row r="1090" spans="1:4">
      <c r="A1090" s="2061" t="s">
        <v>7615</v>
      </c>
      <c r="B1090" s="2067" t="s">
        <v>7614</v>
      </c>
      <c r="C1090" s="2065"/>
      <c r="D1090" s="2068"/>
    </row>
    <row r="1091" spans="1:4">
      <c r="A1091" s="2061" t="s">
        <v>7617</v>
      </c>
      <c r="B1091" s="2067" t="s">
        <v>7616</v>
      </c>
      <c r="C1091" s="2065"/>
      <c r="D1091" s="2068"/>
    </row>
    <row r="1092" spans="1:4">
      <c r="A1092" s="2061" t="s">
        <v>7619</v>
      </c>
      <c r="B1092" s="2067" t="s">
        <v>7618</v>
      </c>
      <c r="C1092" s="2065"/>
      <c r="D1092" s="2068"/>
    </row>
    <row r="1093" spans="1:4">
      <c r="A1093" s="2061" t="s">
        <v>7621</v>
      </c>
      <c r="B1093" s="2067" t="s">
        <v>7620</v>
      </c>
      <c r="C1093" s="2065"/>
      <c r="D1093" s="2068"/>
    </row>
    <row r="1094" spans="1:4">
      <c r="A1094" s="2061" t="s">
        <v>7623</v>
      </c>
      <c r="B1094" s="2067" t="s">
        <v>7622</v>
      </c>
      <c r="C1094" s="2065"/>
      <c r="D1094" s="2068"/>
    </row>
    <row r="1095" spans="1:4">
      <c r="A1095" s="2061" t="s">
        <v>7625</v>
      </c>
      <c r="B1095" s="2067" t="s">
        <v>7624</v>
      </c>
      <c r="C1095" s="2065"/>
      <c r="D1095" s="2068"/>
    </row>
    <row r="1096" spans="1:4">
      <c r="A1096" s="2061" t="s">
        <v>7627</v>
      </c>
      <c r="B1096" s="2067" t="s">
        <v>7626</v>
      </c>
      <c r="C1096" s="2065"/>
      <c r="D1096" s="2068"/>
    </row>
    <row r="1097" spans="1:4">
      <c r="A1097" s="2061" t="s">
        <v>7629</v>
      </c>
      <c r="B1097" s="2067" t="s">
        <v>7628</v>
      </c>
      <c r="C1097" s="2065"/>
      <c r="D1097" s="2068"/>
    </row>
    <row r="1098" spans="1:4">
      <c r="A1098" s="2061" t="s">
        <v>7631</v>
      </c>
      <c r="B1098" s="2067" t="s">
        <v>7630</v>
      </c>
      <c r="C1098" s="2066"/>
      <c r="D1098" s="2068"/>
    </row>
    <row r="1099" spans="1:4">
      <c r="A1099" s="2061" t="s">
        <v>7633</v>
      </c>
      <c r="B1099" s="2067" t="s">
        <v>7632</v>
      </c>
      <c r="C1099" s="2066"/>
      <c r="D1099" s="2068"/>
    </row>
    <row r="1100" spans="1:4">
      <c r="A1100" s="2061" t="s">
        <v>7635</v>
      </c>
      <c r="B1100" s="2067" t="s">
        <v>7634</v>
      </c>
      <c r="C1100" s="2066"/>
      <c r="D1100" s="2068"/>
    </row>
    <row r="1101" spans="1:4">
      <c r="A1101" s="2061" t="s">
        <v>7637</v>
      </c>
      <c r="B1101" s="2067" t="s">
        <v>7636</v>
      </c>
      <c r="C1101" s="2066"/>
      <c r="D1101" s="2068"/>
    </row>
    <row r="1102" spans="1:4">
      <c r="A1102" s="2061" t="s">
        <v>7639</v>
      </c>
      <c r="B1102" s="2067" t="s">
        <v>7638</v>
      </c>
      <c r="C1102" s="2066"/>
      <c r="D1102" s="2068"/>
    </row>
    <row r="1103" spans="1:4">
      <c r="A1103" s="2061" t="s">
        <v>7641</v>
      </c>
      <c r="B1103" s="2067" t="s">
        <v>7640</v>
      </c>
      <c r="C1103" s="2066"/>
      <c r="D1103" s="2068"/>
    </row>
    <row r="1104" spans="1:4">
      <c r="A1104" s="2061" t="s">
        <v>7643</v>
      </c>
      <c r="B1104" s="2067" t="s">
        <v>7642</v>
      </c>
      <c r="C1104" s="2066"/>
      <c r="D1104" s="2068"/>
    </row>
    <row r="1105" spans="1:4">
      <c r="A1105" s="2061" t="s">
        <v>7645</v>
      </c>
      <c r="B1105" s="2067" t="s">
        <v>7644</v>
      </c>
      <c r="C1105" s="2066"/>
      <c r="D1105" s="2068"/>
    </row>
    <row r="1106" spans="1:4">
      <c r="A1106" s="2061" t="s">
        <v>7647</v>
      </c>
      <c r="B1106" s="2067" t="s">
        <v>7646</v>
      </c>
      <c r="C1106" s="2066"/>
      <c r="D1106" s="2068"/>
    </row>
    <row r="1107" spans="1:4">
      <c r="A1107" s="2061" t="s">
        <v>7649</v>
      </c>
      <c r="B1107" s="2067" t="s">
        <v>7648</v>
      </c>
      <c r="C1107" s="2066"/>
      <c r="D1107" s="2068"/>
    </row>
    <row r="1108" spans="1:4">
      <c r="A1108" s="2061" t="s">
        <v>7651</v>
      </c>
      <c r="B1108" s="2067" t="s">
        <v>7650</v>
      </c>
      <c r="C1108" s="2065"/>
      <c r="D1108" s="2068"/>
    </row>
    <row r="1109" spans="1:4">
      <c r="A1109" s="2061" t="s">
        <v>7653</v>
      </c>
      <c r="B1109" s="2067" t="s">
        <v>7652</v>
      </c>
      <c r="C1109" s="2065"/>
      <c r="D1109" s="2068"/>
    </row>
    <row r="1110" spans="1:4">
      <c r="A1110" s="2061" t="s">
        <v>7655</v>
      </c>
      <c r="B1110" s="2067" t="s">
        <v>7654</v>
      </c>
      <c r="C1110" s="2065"/>
      <c r="D1110" s="2068"/>
    </row>
    <row r="1111" spans="1:4">
      <c r="A1111" s="2061" t="s">
        <v>7657</v>
      </c>
      <c r="B1111" s="2067" t="s">
        <v>7656</v>
      </c>
      <c r="C1111" s="2065"/>
      <c r="D1111" s="2068"/>
    </row>
    <row r="1112" spans="1:4">
      <c r="A1112" s="2061" t="s">
        <v>7659</v>
      </c>
      <c r="B1112" s="2067" t="s">
        <v>7658</v>
      </c>
      <c r="C1112" s="2065"/>
      <c r="D1112" s="2068"/>
    </row>
    <row r="1113" spans="1:4">
      <c r="A1113" s="2061" t="s">
        <v>7661</v>
      </c>
      <c r="B1113" s="2067" t="s">
        <v>7660</v>
      </c>
      <c r="C1113" s="2065"/>
      <c r="D1113" s="2068"/>
    </row>
    <row r="1114" spans="1:4">
      <c r="A1114" s="2061" t="s">
        <v>7663</v>
      </c>
      <c r="B1114" s="2067" t="s">
        <v>7662</v>
      </c>
      <c r="C1114" s="2065"/>
      <c r="D1114" s="2068"/>
    </row>
    <row r="1115" spans="1:4">
      <c r="A1115" s="2061" t="s">
        <v>7665</v>
      </c>
      <c r="B1115" s="2067" t="s">
        <v>7664</v>
      </c>
      <c r="C1115" s="2065"/>
      <c r="D1115" s="2068"/>
    </row>
    <row r="1116" spans="1:4">
      <c r="A1116" s="2061" t="s">
        <v>7667</v>
      </c>
      <c r="B1116" s="2067" t="s">
        <v>7666</v>
      </c>
      <c r="C1116" s="2065"/>
      <c r="D1116" s="2068"/>
    </row>
    <row r="1117" spans="1:4">
      <c r="A1117" s="2061" t="s">
        <v>7669</v>
      </c>
      <c r="B1117" s="2067" t="s">
        <v>7668</v>
      </c>
      <c r="C1117" s="2065"/>
      <c r="D1117" s="2068"/>
    </row>
    <row r="1118" spans="1:4">
      <c r="A1118" s="2061" t="s">
        <v>7671</v>
      </c>
      <c r="B1118" s="2067" t="s">
        <v>7670</v>
      </c>
      <c r="C1118" s="2065"/>
      <c r="D1118" s="2068"/>
    </row>
    <row r="1119" spans="1:4">
      <c r="A1119" s="2061" t="s">
        <v>7673</v>
      </c>
      <c r="B1119" s="2067" t="s">
        <v>7672</v>
      </c>
      <c r="C1119" s="2066"/>
      <c r="D1119" s="2068"/>
    </row>
    <row r="1120" spans="1:4">
      <c r="A1120" s="2061" t="s">
        <v>7675</v>
      </c>
      <c r="B1120" s="2067" t="s">
        <v>7674</v>
      </c>
      <c r="C1120" s="2066"/>
      <c r="D1120" s="2068"/>
    </row>
    <row r="1121" spans="1:4">
      <c r="A1121" s="2061" t="s">
        <v>7677</v>
      </c>
      <c r="B1121" s="2067" t="s">
        <v>7676</v>
      </c>
      <c r="C1121" s="2066"/>
      <c r="D1121" s="2068"/>
    </row>
    <row r="1122" spans="1:4">
      <c r="A1122" s="2061" t="s">
        <v>7679</v>
      </c>
      <c r="B1122" s="2067" t="s">
        <v>7678</v>
      </c>
      <c r="C1122" s="2066"/>
      <c r="D1122" s="2068"/>
    </row>
    <row r="1123" spans="1:4">
      <c r="A1123" s="2061" t="s">
        <v>7681</v>
      </c>
      <c r="B1123" s="2067" t="s">
        <v>7680</v>
      </c>
      <c r="C1123" s="2066"/>
      <c r="D1123" s="2068"/>
    </row>
    <row r="1124" spans="1:4">
      <c r="A1124" s="2061" t="s">
        <v>7683</v>
      </c>
      <c r="B1124" s="2067" t="s">
        <v>7682</v>
      </c>
      <c r="C1124" s="2066"/>
      <c r="D1124" s="2068"/>
    </row>
    <row r="1125" spans="1:4">
      <c r="A1125" s="2061" t="s">
        <v>7685</v>
      </c>
      <c r="B1125" s="2067" t="s">
        <v>7684</v>
      </c>
      <c r="C1125" s="2066"/>
      <c r="D1125" s="2068"/>
    </row>
    <row r="1126" spans="1:4">
      <c r="A1126" s="2061" t="s">
        <v>7687</v>
      </c>
      <c r="B1126" s="2067" t="s">
        <v>7686</v>
      </c>
      <c r="C1126" s="2066"/>
      <c r="D1126" s="2068"/>
    </row>
    <row r="1127" spans="1:4">
      <c r="A1127" s="2061" t="s">
        <v>7689</v>
      </c>
      <c r="B1127" s="2067" t="s">
        <v>7688</v>
      </c>
      <c r="C1127" s="2066"/>
      <c r="D1127" s="2068"/>
    </row>
    <row r="1128" spans="1:4">
      <c r="A1128" s="2061" t="s">
        <v>7691</v>
      </c>
      <c r="B1128" s="2067" t="s">
        <v>7690</v>
      </c>
      <c r="C1128" s="2066"/>
      <c r="D1128" s="2068"/>
    </row>
    <row r="1129" spans="1:4">
      <c r="A1129" s="2061" t="s">
        <v>7693</v>
      </c>
      <c r="B1129" s="2067" t="s">
        <v>7692</v>
      </c>
      <c r="C1129" s="2065"/>
      <c r="D1129" s="2068"/>
    </row>
    <row r="1130" spans="1:4">
      <c r="A1130" s="2061" t="s">
        <v>7695</v>
      </c>
      <c r="B1130" s="2067" t="s">
        <v>7694</v>
      </c>
      <c r="C1130" s="2065"/>
      <c r="D1130" s="2068"/>
    </row>
    <row r="1131" spans="1:4">
      <c r="A1131" s="2061" t="s">
        <v>7697</v>
      </c>
      <c r="B1131" s="2067" t="s">
        <v>7696</v>
      </c>
      <c r="C1131" s="2065"/>
      <c r="D1131" s="2068"/>
    </row>
    <row r="1132" spans="1:4">
      <c r="A1132" s="2061" t="s">
        <v>7699</v>
      </c>
      <c r="B1132" s="2067" t="s">
        <v>7698</v>
      </c>
      <c r="C1132" s="2065"/>
      <c r="D1132" s="2068"/>
    </row>
    <row r="1133" spans="1:4">
      <c r="A1133" s="2061" t="s">
        <v>7701</v>
      </c>
      <c r="B1133" s="2067" t="s">
        <v>7700</v>
      </c>
      <c r="C1133" s="2065"/>
      <c r="D1133" s="2068"/>
    </row>
    <row r="1134" spans="1:4">
      <c r="A1134" s="2061" t="s">
        <v>7703</v>
      </c>
      <c r="B1134" s="2067" t="s">
        <v>7702</v>
      </c>
      <c r="C1134" s="2065"/>
      <c r="D1134" s="2068"/>
    </row>
    <row r="1135" spans="1:4">
      <c r="A1135" s="2061" t="s">
        <v>7705</v>
      </c>
      <c r="B1135" s="2067" t="s">
        <v>7704</v>
      </c>
      <c r="C1135" s="2065"/>
      <c r="D1135" s="2068"/>
    </row>
    <row r="1136" spans="1:4">
      <c r="A1136" s="2061" t="s">
        <v>7707</v>
      </c>
      <c r="B1136" s="2067" t="s">
        <v>7706</v>
      </c>
      <c r="C1136" s="2065"/>
      <c r="D1136" s="2068"/>
    </row>
    <row r="1137" spans="1:4">
      <c r="A1137" s="2061" t="s">
        <v>7709</v>
      </c>
      <c r="B1137" s="2067" t="s">
        <v>7708</v>
      </c>
      <c r="C1137" s="2065"/>
      <c r="D1137" s="2068"/>
    </row>
    <row r="1138" spans="1:4">
      <c r="A1138" s="2061" t="s">
        <v>7711</v>
      </c>
      <c r="B1138" s="2067" t="s">
        <v>7710</v>
      </c>
      <c r="C1138" s="2065"/>
      <c r="D1138" s="2068"/>
    </row>
    <row r="1139" spans="1:4">
      <c r="A1139" s="2061" t="s">
        <v>7713</v>
      </c>
      <c r="B1139" s="2067" t="s">
        <v>7712</v>
      </c>
      <c r="C1139" s="2065"/>
      <c r="D1139" s="2068"/>
    </row>
    <row r="1140" spans="1:4">
      <c r="A1140" s="2061" t="s">
        <v>7715</v>
      </c>
      <c r="B1140" s="2067" t="s">
        <v>7714</v>
      </c>
      <c r="C1140" s="2066"/>
      <c r="D1140" s="2068"/>
    </row>
    <row r="1141" spans="1:4">
      <c r="A1141" s="2061" t="s">
        <v>7717</v>
      </c>
      <c r="B1141" s="2067" t="s">
        <v>7716</v>
      </c>
      <c r="C1141" s="2066"/>
      <c r="D1141" s="2068"/>
    </row>
    <row r="1142" spans="1:4">
      <c r="A1142" s="2061" t="s">
        <v>7719</v>
      </c>
      <c r="B1142" s="2067" t="s">
        <v>7718</v>
      </c>
      <c r="C1142" s="2066"/>
      <c r="D1142" s="2068"/>
    </row>
    <row r="1143" spans="1:4">
      <c r="A1143" s="2061" t="s">
        <v>7721</v>
      </c>
      <c r="B1143" s="2067" t="s">
        <v>7720</v>
      </c>
      <c r="C1143" s="2066"/>
      <c r="D1143" s="2068"/>
    </row>
    <row r="1144" spans="1:4">
      <c r="A1144" s="2061" t="s">
        <v>7723</v>
      </c>
      <c r="B1144" s="2067" t="s">
        <v>7722</v>
      </c>
      <c r="C1144" s="2066"/>
      <c r="D1144" s="2068"/>
    </row>
    <row r="1145" spans="1:4">
      <c r="A1145" s="2061" t="s">
        <v>7725</v>
      </c>
      <c r="B1145" s="2067" t="s">
        <v>7724</v>
      </c>
      <c r="C1145" s="2066"/>
      <c r="D1145" s="2068"/>
    </row>
    <row r="1146" spans="1:4">
      <c r="A1146" s="2061" t="s">
        <v>7727</v>
      </c>
      <c r="B1146" s="2067" t="s">
        <v>7726</v>
      </c>
      <c r="C1146" s="2066"/>
      <c r="D1146" s="2068"/>
    </row>
    <row r="1147" spans="1:4">
      <c r="A1147" s="2061" t="s">
        <v>7729</v>
      </c>
      <c r="B1147" s="2067" t="s">
        <v>7728</v>
      </c>
      <c r="C1147" s="2066"/>
      <c r="D1147" s="2068"/>
    </row>
    <row r="1148" spans="1:4">
      <c r="A1148" s="2061" t="s">
        <v>7731</v>
      </c>
      <c r="B1148" s="2067" t="s">
        <v>7730</v>
      </c>
      <c r="C1148" s="2066"/>
      <c r="D1148" s="2068"/>
    </row>
    <row r="1149" spans="1:4">
      <c r="A1149" s="2061" t="s">
        <v>7733</v>
      </c>
      <c r="B1149" s="2067" t="s">
        <v>7732</v>
      </c>
      <c r="C1149" s="2066"/>
      <c r="D1149" s="2068"/>
    </row>
    <row r="1150" spans="1:4">
      <c r="A1150" s="2061" t="s">
        <v>7735</v>
      </c>
      <c r="B1150" s="2067" t="s">
        <v>7734</v>
      </c>
      <c r="C1150" s="2065"/>
      <c r="D1150" s="2068"/>
    </row>
    <row r="1151" spans="1:4">
      <c r="A1151" s="2061" t="s">
        <v>7737</v>
      </c>
      <c r="B1151" s="2067" t="s">
        <v>7736</v>
      </c>
      <c r="C1151" s="2065"/>
      <c r="D1151" s="2068"/>
    </row>
    <row r="1152" spans="1:4">
      <c r="A1152" s="2061" t="s">
        <v>7739</v>
      </c>
      <c r="B1152" s="2067" t="s">
        <v>7738</v>
      </c>
      <c r="C1152" s="2065"/>
      <c r="D1152" s="2068"/>
    </row>
    <row r="1153" spans="1:4">
      <c r="A1153" s="2061" t="s">
        <v>7741</v>
      </c>
      <c r="B1153" s="2067" t="s">
        <v>7740</v>
      </c>
      <c r="C1153" s="2065"/>
      <c r="D1153" s="2068"/>
    </row>
    <row r="1154" spans="1:4">
      <c r="A1154" s="2061" t="s">
        <v>7743</v>
      </c>
      <c r="B1154" s="2067" t="s">
        <v>7742</v>
      </c>
      <c r="C1154" s="2065"/>
      <c r="D1154" s="2068"/>
    </row>
    <row r="1155" spans="1:4">
      <c r="A1155" s="2061" t="s">
        <v>7745</v>
      </c>
      <c r="B1155" s="2067" t="s">
        <v>7744</v>
      </c>
      <c r="C1155" s="2065"/>
      <c r="D1155" s="2068"/>
    </row>
    <row r="1156" spans="1:4">
      <c r="A1156" s="2061" t="s">
        <v>7747</v>
      </c>
      <c r="B1156" s="2067" t="s">
        <v>7746</v>
      </c>
      <c r="C1156" s="2065"/>
      <c r="D1156" s="2068"/>
    </row>
    <row r="1157" spans="1:4">
      <c r="A1157" s="2061" t="s">
        <v>7749</v>
      </c>
      <c r="B1157" s="2067" t="s">
        <v>7748</v>
      </c>
      <c r="C1157" s="2065"/>
      <c r="D1157" s="2068"/>
    </row>
    <row r="1158" spans="1:4">
      <c r="A1158" s="2061" t="s">
        <v>7751</v>
      </c>
      <c r="B1158" s="2067" t="s">
        <v>7750</v>
      </c>
      <c r="C1158" s="2065"/>
      <c r="D1158" s="2068"/>
    </row>
    <row r="1159" spans="1:4">
      <c r="A1159" s="2061" t="s">
        <v>7753</v>
      </c>
      <c r="B1159" s="2067" t="s">
        <v>7752</v>
      </c>
      <c r="C1159" s="2065"/>
      <c r="D1159" s="2068"/>
    </row>
    <row r="1160" spans="1:4">
      <c r="A1160" s="2061" t="s">
        <v>7755</v>
      </c>
      <c r="B1160" s="2067" t="s">
        <v>7754</v>
      </c>
      <c r="C1160" s="2065"/>
      <c r="D1160" s="2068"/>
    </row>
    <row r="1161" spans="1:4">
      <c r="A1161" s="2061" t="s">
        <v>7757</v>
      </c>
      <c r="B1161" s="2067" t="s">
        <v>7756</v>
      </c>
      <c r="C1161" s="2066"/>
      <c r="D1161" s="2068"/>
    </row>
    <row r="1162" spans="1:4">
      <c r="A1162" s="2061" t="s">
        <v>7759</v>
      </c>
      <c r="B1162" s="2067" t="s">
        <v>7758</v>
      </c>
      <c r="C1162" s="2066"/>
      <c r="D1162" s="2068"/>
    </row>
    <row r="1163" spans="1:4">
      <c r="A1163" s="2061" t="s">
        <v>7761</v>
      </c>
      <c r="B1163" s="2067" t="s">
        <v>7760</v>
      </c>
      <c r="C1163" s="2066"/>
      <c r="D1163" s="2068"/>
    </row>
    <row r="1164" spans="1:4">
      <c r="A1164" s="2061" t="s">
        <v>7763</v>
      </c>
      <c r="B1164" s="2067" t="s">
        <v>7762</v>
      </c>
      <c r="C1164" s="2066"/>
      <c r="D1164" s="2068"/>
    </row>
    <row r="1165" spans="1:4">
      <c r="A1165" s="2061" t="s">
        <v>7765</v>
      </c>
      <c r="B1165" s="2067" t="s">
        <v>7764</v>
      </c>
      <c r="C1165" s="2066"/>
      <c r="D1165" s="2068"/>
    </row>
    <row r="1166" spans="1:4">
      <c r="A1166" s="2061" t="s">
        <v>7767</v>
      </c>
      <c r="B1166" s="2067" t="s">
        <v>7766</v>
      </c>
      <c r="C1166" s="2066"/>
      <c r="D1166" s="2068"/>
    </row>
    <row r="1167" spans="1:4">
      <c r="A1167" s="2061" t="s">
        <v>7769</v>
      </c>
      <c r="B1167" s="2067" t="s">
        <v>7768</v>
      </c>
      <c r="C1167" s="2066"/>
      <c r="D1167" s="2068"/>
    </row>
    <row r="1168" spans="1:4">
      <c r="A1168" s="2061" t="s">
        <v>7771</v>
      </c>
      <c r="B1168" s="2067" t="s">
        <v>7770</v>
      </c>
      <c r="C1168" s="2066"/>
      <c r="D1168" s="2068"/>
    </row>
    <row r="1169" spans="1:4">
      <c r="A1169" s="2061" t="s">
        <v>7773</v>
      </c>
      <c r="B1169" s="2067" t="s">
        <v>7772</v>
      </c>
      <c r="C1169" s="2066"/>
      <c r="D1169" s="2068"/>
    </row>
    <row r="1170" spans="1:4">
      <c r="A1170" s="2061" t="s">
        <v>7775</v>
      </c>
      <c r="B1170" s="2067" t="s">
        <v>7774</v>
      </c>
      <c r="C1170" s="2066"/>
      <c r="D1170" s="2068"/>
    </row>
    <row r="1171" spans="1:4">
      <c r="A1171" s="2061" t="s">
        <v>7777</v>
      </c>
      <c r="B1171" s="2067" t="s">
        <v>7776</v>
      </c>
      <c r="C1171" s="2065"/>
      <c r="D1171" s="2068"/>
    </row>
    <row r="1172" spans="1:4">
      <c r="A1172" s="2061" t="s">
        <v>7779</v>
      </c>
      <c r="B1172" s="2067" t="s">
        <v>7778</v>
      </c>
      <c r="C1172" s="2065"/>
      <c r="D1172" s="2068"/>
    </row>
    <row r="1173" spans="1:4">
      <c r="A1173" s="2061" t="s">
        <v>7781</v>
      </c>
      <c r="B1173" s="2067" t="s">
        <v>7780</v>
      </c>
      <c r="C1173" s="2065"/>
      <c r="D1173" s="2068"/>
    </row>
    <row r="1174" spans="1:4">
      <c r="A1174" s="2061" t="s">
        <v>7783</v>
      </c>
      <c r="B1174" s="2067" t="s">
        <v>7782</v>
      </c>
      <c r="C1174" s="2065"/>
      <c r="D1174" s="2068"/>
    </row>
    <row r="1175" spans="1:4">
      <c r="A1175" s="2061" t="s">
        <v>7785</v>
      </c>
      <c r="B1175" s="2067" t="s">
        <v>7784</v>
      </c>
      <c r="C1175" s="2065"/>
      <c r="D1175" s="2068"/>
    </row>
    <row r="1176" spans="1:4">
      <c r="A1176" s="2061" t="s">
        <v>7787</v>
      </c>
      <c r="B1176" s="2067" t="s">
        <v>7786</v>
      </c>
      <c r="C1176" s="2065"/>
      <c r="D1176" s="2068"/>
    </row>
    <row r="1177" spans="1:4">
      <c r="A1177" s="2061" t="s">
        <v>7789</v>
      </c>
      <c r="B1177" s="2067" t="s">
        <v>7788</v>
      </c>
      <c r="C1177" s="2065"/>
      <c r="D1177" s="2068"/>
    </row>
    <row r="1178" spans="1:4">
      <c r="A1178" s="2061" t="s">
        <v>7791</v>
      </c>
      <c r="B1178" s="2067" t="s">
        <v>7790</v>
      </c>
      <c r="C1178" s="2065"/>
      <c r="D1178" s="2068"/>
    </row>
    <row r="1179" spans="1:4">
      <c r="A1179" s="2061" t="s">
        <v>7793</v>
      </c>
      <c r="B1179" s="2067" t="s">
        <v>7792</v>
      </c>
      <c r="C1179" s="2065"/>
      <c r="D1179" s="2068"/>
    </row>
    <row r="1180" spans="1:4">
      <c r="A1180" s="2061" t="s">
        <v>7795</v>
      </c>
      <c r="B1180" s="2067" t="s">
        <v>7794</v>
      </c>
      <c r="C1180" s="2065"/>
      <c r="D1180" s="2068"/>
    </row>
    <row r="1181" spans="1:4">
      <c r="A1181" s="2061" t="s">
        <v>7797</v>
      </c>
      <c r="B1181" s="2067" t="s">
        <v>7796</v>
      </c>
      <c r="C1181" s="2065"/>
      <c r="D1181" s="2068"/>
    </row>
    <row r="1182" spans="1:4">
      <c r="A1182" s="2061" t="s">
        <v>7799</v>
      </c>
      <c r="B1182" s="2067" t="s">
        <v>7798</v>
      </c>
      <c r="C1182" s="2066"/>
      <c r="D1182" s="2068"/>
    </row>
    <row r="1183" spans="1:4">
      <c r="A1183" s="2061" t="s">
        <v>7801</v>
      </c>
      <c r="B1183" s="2067" t="s">
        <v>7800</v>
      </c>
      <c r="C1183" s="2066"/>
      <c r="D1183" s="2068"/>
    </row>
    <row r="1184" spans="1:4">
      <c r="A1184" s="2061" t="s">
        <v>7803</v>
      </c>
      <c r="B1184" s="2067" t="s">
        <v>7802</v>
      </c>
      <c r="C1184" s="2066"/>
      <c r="D1184" s="2068"/>
    </row>
    <row r="1185" spans="1:4">
      <c r="A1185" s="2061" t="s">
        <v>7805</v>
      </c>
      <c r="B1185" s="2067" t="s">
        <v>7804</v>
      </c>
      <c r="C1185" s="2066"/>
      <c r="D1185" s="2068"/>
    </row>
    <row r="1186" spans="1:4">
      <c r="A1186" s="2061" t="s">
        <v>7807</v>
      </c>
      <c r="B1186" s="2067" t="s">
        <v>7806</v>
      </c>
      <c r="C1186" s="2066"/>
      <c r="D1186" s="2068"/>
    </row>
    <row r="1187" spans="1:4">
      <c r="A1187" s="2061" t="s">
        <v>7809</v>
      </c>
      <c r="B1187" s="2067" t="s">
        <v>7808</v>
      </c>
      <c r="C1187" s="2066"/>
      <c r="D1187" s="2068"/>
    </row>
    <row r="1188" spans="1:4">
      <c r="A1188" s="2061" t="s">
        <v>7811</v>
      </c>
      <c r="B1188" s="2067" t="s">
        <v>7810</v>
      </c>
      <c r="C1188" s="2066"/>
      <c r="D1188" s="2068"/>
    </row>
    <row r="1189" spans="1:4">
      <c r="A1189" s="2061" t="s">
        <v>7813</v>
      </c>
      <c r="B1189" s="2067" t="s">
        <v>7812</v>
      </c>
      <c r="C1189" s="2066"/>
      <c r="D1189" s="2068"/>
    </row>
    <row r="1190" spans="1:4">
      <c r="A1190" s="2061" t="s">
        <v>7815</v>
      </c>
      <c r="B1190" s="2067" t="s">
        <v>7814</v>
      </c>
      <c r="C1190" s="2066"/>
      <c r="D1190" s="2068"/>
    </row>
    <row r="1191" spans="1:4">
      <c r="A1191" s="2061" t="s">
        <v>7817</v>
      </c>
      <c r="B1191" s="2067" t="s">
        <v>7816</v>
      </c>
      <c r="C1191" s="2066"/>
      <c r="D1191" s="2068"/>
    </row>
    <row r="1192" spans="1:4">
      <c r="A1192" s="2061" t="s">
        <v>7819</v>
      </c>
      <c r="B1192" s="2067" t="s">
        <v>7818</v>
      </c>
      <c r="C1192" s="2065"/>
      <c r="D1192" s="2068"/>
    </row>
    <row r="1193" spans="1:4">
      <c r="A1193" s="2061" t="s">
        <v>7821</v>
      </c>
      <c r="B1193" s="2067" t="s">
        <v>7820</v>
      </c>
      <c r="C1193" s="2065"/>
      <c r="D1193" s="2068"/>
    </row>
    <row r="1194" spans="1:4">
      <c r="A1194" s="2061" t="s">
        <v>7823</v>
      </c>
      <c r="B1194" s="2067" t="s">
        <v>7822</v>
      </c>
      <c r="C1194" s="2065"/>
      <c r="D1194" s="2068"/>
    </row>
    <row r="1195" spans="1:4">
      <c r="A1195" s="2061" t="s">
        <v>7825</v>
      </c>
      <c r="B1195" s="2067" t="s">
        <v>7824</v>
      </c>
      <c r="C1195" s="2065"/>
      <c r="D1195" s="2068"/>
    </row>
    <row r="1196" spans="1:4">
      <c r="A1196" s="2061" t="s">
        <v>7827</v>
      </c>
      <c r="B1196" s="2067" t="s">
        <v>7826</v>
      </c>
      <c r="C1196" s="2065"/>
      <c r="D1196" s="2068"/>
    </row>
    <row r="1197" spans="1:4">
      <c r="A1197" s="2061" t="s">
        <v>7829</v>
      </c>
      <c r="B1197" s="2067" t="s">
        <v>7828</v>
      </c>
      <c r="C1197" s="2065"/>
      <c r="D1197" s="2068"/>
    </row>
    <row r="1198" spans="1:4">
      <c r="A1198" s="2061" t="s">
        <v>7831</v>
      </c>
      <c r="B1198" s="2067" t="s">
        <v>7830</v>
      </c>
      <c r="C1198" s="2065"/>
      <c r="D1198" s="2068"/>
    </row>
    <row r="1199" spans="1:4">
      <c r="A1199" s="2061" t="s">
        <v>7833</v>
      </c>
      <c r="B1199" s="2067" t="s">
        <v>7832</v>
      </c>
      <c r="C1199" s="2065"/>
      <c r="D1199" s="2068"/>
    </row>
    <row r="1200" spans="1:4">
      <c r="A1200" s="2061" t="s">
        <v>7835</v>
      </c>
      <c r="B1200" s="2067" t="s">
        <v>7834</v>
      </c>
      <c r="C1200" s="2065"/>
      <c r="D1200" s="2068"/>
    </row>
    <row r="1201" spans="1:4">
      <c r="A1201" s="2061" t="s">
        <v>7837</v>
      </c>
      <c r="B1201" s="2067" t="s">
        <v>7836</v>
      </c>
      <c r="C1201" s="2065"/>
      <c r="D1201" s="2068"/>
    </row>
    <row r="1202" spans="1:4">
      <c r="A1202" s="2061" t="s">
        <v>7839</v>
      </c>
      <c r="B1202" s="2067" t="s">
        <v>7838</v>
      </c>
      <c r="C1202" s="2065"/>
      <c r="D1202" s="2068"/>
    </row>
    <row r="1203" spans="1:4">
      <c r="A1203" s="2061" t="s">
        <v>7841</v>
      </c>
      <c r="B1203" s="2067" t="s">
        <v>7840</v>
      </c>
      <c r="C1203" s="2066"/>
      <c r="D1203" s="2068"/>
    </row>
    <row r="1204" spans="1:4">
      <c r="A1204" s="2061" t="s">
        <v>7843</v>
      </c>
      <c r="B1204" s="2067" t="s">
        <v>7842</v>
      </c>
      <c r="C1204" s="2066"/>
      <c r="D1204" s="2068"/>
    </row>
    <row r="1205" spans="1:4">
      <c r="A1205" s="2061" t="s">
        <v>7845</v>
      </c>
      <c r="B1205" s="2067" t="s">
        <v>7844</v>
      </c>
      <c r="C1205" s="2066"/>
      <c r="D1205" s="2068"/>
    </row>
    <row r="1206" spans="1:4">
      <c r="A1206" s="2061" t="s">
        <v>7847</v>
      </c>
      <c r="B1206" s="2067" t="s">
        <v>7846</v>
      </c>
      <c r="C1206" s="2066"/>
      <c r="D1206" s="2068"/>
    </row>
    <row r="1207" spans="1:4">
      <c r="A1207" s="2061" t="s">
        <v>7849</v>
      </c>
      <c r="B1207" s="2067" t="s">
        <v>7848</v>
      </c>
      <c r="C1207" s="2066"/>
      <c r="D1207" s="2068"/>
    </row>
    <row r="1208" spans="1:4">
      <c r="A1208" s="2061" t="s">
        <v>7851</v>
      </c>
      <c r="B1208" s="2067" t="s">
        <v>7850</v>
      </c>
      <c r="C1208" s="2066"/>
      <c r="D1208" s="2068"/>
    </row>
    <row r="1209" spans="1:4">
      <c r="A1209" s="2061" t="s">
        <v>7853</v>
      </c>
      <c r="B1209" s="2067" t="s">
        <v>7852</v>
      </c>
      <c r="C1209" s="2066"/>
      <c r="D1209" s="2068"/>
    </row>
    <row r="1210" spans="1:4">
      <c r="A1210" s="2061" t="s">
        <v>7855</v>
      </c>
      <c r="B1210" s="2067" t="s">
        <v>7854</v>
      </c>
      <c r="C1210" s="2066"/>
      <c r="D1210" s="2068"/>
    </row>
    <row r="1211" spans="1:4">
      <c r="A1211" s="2061" t="s">
        <v>7857</v>
      </c>
      <c r="B1211" s="2067" t="s">
        <v>7856</v>
      </c>
      <c r="C1211" s="2066"/>
      <c r="D1211" s="2068"/>
    </row>
    <row r="1212" spans="1:4">
      <c r="A1212" s="2061" t="s">
        <v>7859</v>
      </c>
      <c r="B1212" s="2067" t="s">
        <v>7858</v>
      </c>
      <c r="C1212" s="2066"/>
      <c r="D1212" s="2068"/>
    </row>
    <row r="1213" spans="1:4">
      <c r="A1213" s="2061" t="s">
        <v>7861</v>
      </c>
      <c r="B1213" s="2067" t="s">
        <v>7860</v>
      </c>
      <c r="C1213" s="2065"/>
      <c r="D1213" s="2068"/>
    </row>
    <row r="1214" spans="1:4">
      <c r="A1214" s="2061" t="s">
        <v>7863</v>
      </c>
      <c r="B1214" s="2067" t="s">
        <v>7862</v>
      </c>
      <c r="C1214" s="2065"/>
      <c r="D1214" s="2068"/>
    </row>
    <row r="1215" spans="1:4">
      <c r="A1215" s="2061" t="s">
        <v>7865</v>
      </c>
      <c r="B1215" s="2067" t="s">
        <v>7864</v>
      </c>
      <c r="C1215" s="2065"/>
      <c r="D1215" s="2068"/>
    </row>
    <row r="1216" spans="1:4">
      <c r="A1216" s="2061" t="s">
        <v>7867</v>
      </c>
      <c r="B1216" s="2067" t="s">
        <v>7866</v>
      </c>
      <c r="C1216" s="2065"/>
      <c r="D1216" s="2068"/>
    </row>
    <row r="1217" spans="1:4">
      <c r="A1217" s="2061" t="s">
        <v>7869</v>
      </c>
      <c r="B1217" s="2067" t="s">
        <v>7868</v>
      </c>
      <c r="C1217" s="2065"/>
      <c r="D1217" s="2068"/>
    </row>
    <row r="1218" spans="1:4">
      <c r="A1218" s="2061" t="s">
        <v>7871</v>
      </c>
      <c r="B1218" s="2067" t="s">
        <v>7870</v>
      </c>
      <c r="C1218" s="2065"/>
      <c r="D1218" s="2068"/>
    </row>
    <row r="1219" spans="1:4">
      <c r="A1219" s="2061" t="s">
        <v>7873</v>
      </c>
      <c r="B1219" s="2067" t="s">
        <v>7872</v>
      </c>
      <c r="C1219" s="2065"/>
      <c r="D1219" s="2068"/>
    </row>
    <row r="1220" spans="1:4">
      <c r="A1220" s="2061" t="s">
        <v>7875</v>
      </c>
      <c r="B1220" s="2067" t="s">
        <v>7874</v>
      </c>
      <c r="C1220" s="2065"/>
      <c r="D1220" s="2068"/>
    </row>
    <row r="1221" spans="1:4">
      <c r="A1221" s="2061" t="s">
        <v>7877</v>
      </c>
      <c r="B1221" s="2067" t="s">
        <v>7876</v>
      </c>
      <c r="C1221" s="2065"/>
      <c r="D1221" s="2068"/>
    </row>
    <row r="1222" spans="1:4">
      <c r="A1222" s="2061" t="s">
        <v>7879</v>
      </c>
      <c r="B1222" s="2067" t="s">
        <v>7878</v>
      </c>
      <c r="C1222" s="2065"/>
      <c r="D1222" s="2068"/>
    </row>
    <row r="1223" spans="1:4">
      <c r="A1223" s="2061" t="s">
        <v>7881</v>
      </c>
      <c r="B1223" s="2067" t="s">
        <v>7880</v>
      </c>
      <c r="C1223" s="2065"/>
      <c r="D1223" s="2068"/>
    </row>
    <row r="1224" spans="1:4">
      <c r="A1224" s="2061" t="s">
        <v>7883</v>
      </c>
      <c r="B1224" s="2067" t="s">
        <v>7882</v>
      </c>
      <c r="C1224" s="2066"/>
      <c r="D1224" s="2068"/>
    </row>
    <row r="1225" spans="1:4">
      <c r="A1225" s="2061" t="s">
        <v>7885</v>
      </c>
      <c r="B1225" s="2067" t="s">
        <v>7884</v>
      </c>
      <c r="C1225" s="2066"/>
      <c r="D1225" s="2068"/>
    </row>
    <row r="1226" spans="1:4">
      <c r="A1226" s="2061" t="s">
        <v>7887</v>
      </c>
      <c r="B1226" s="2067" t="s">
        <v>7886</v>
      </c>
      <c r="C1226" s="2066"/>
      <c r="D1226" s="2068"/>
    </row>
    <row r="1227" spans="1:4">
      <c r="A1227" s="2061" t="s">
        <v>7889</v>
      </c>
      <c r="B1227" s="2067" t="s">
        <v>7888</v>
      </c>
      <c r="C1227" s="2066"/>
      <c r="D1227" s="2068"/>
    </row>
    <row r="1228" spans="1:4">
      <c r="A1228" s="2061" t="s">
        <v>7891</v>
      </c>
      <c r="B1228" s="2067" t="s">
        <v>7890</v>
      </c>
      <c r="C1228" s="2066"/>
      <c r="D1228" s="2068"/>
    </row>
    <row r="1229" spans="1:4">
      <c r="A1229" s="2061" t="s">
        <v>7893</v>
      </c>
      <c r="B1229" s="2067" t="s">
        <v>7892</v>
      </c>
      <c r="C1229" s="2066"/>
      <c r="D1229" s="2068"/>
    </row>
    <row r="1230" spans="1:4">
      <c r="A1230" s="2061" t="s">
        <v>7895</v>
      </c>
      <c r="B1230" s="2067" t="s">
        <v>7894</v>
      </c>
      <c r="C1230" s="2066"/>
      <c r="D1230" s="2068"/>
    </row>
    <row r="1231" spans="1:4">
      <c r="A1231" s="2061" t="s">
        <v>7897</v>
      </c>
      <c r="B1231" s="2067" t="s">
        <v>7896</v>
      </c>
      <c r="C1231" s="2066"/>
      <c r="D1231" s="2068"/>
    </row>
    <row r="1232" spans="1:4">
      <c r="A1232" s="2061" t="s">
        <v>7899</v>
      </c>
      <c r="B1232" s="2067" t="s">
        <v>7898</v>
      </c>
      <c r="C1232" s="2066"/>
      <c r="D1232" s="2068"/>
    </row>
    <row r="1233" spans="1:4">
      <c r="A1233" s="2061" t="s">
        <v>7901</v>
      </c>
      <c r="B1233" s="2067" t="s">
        <v>7900</v>
      </c>
      <c r="C1233" s="2066"/>
      <c r="D1233" s="2068"/>
    </row>
    <row r="1234" spans="1:4">
      <c r="A1234" s="2061" t="s">
        <v>7903</v>
      </c>
      <c r="B1234" s="2067" t="s">
        <v>7902</v>
      </c>
      <c r="C1234" s="2065"/>
      <c r="D1234" s="2068"/>
    </row>
    <row r="1235" spans="1:4">
      <c r="A1235" s="2061" t="s">
        <v>7905</v>
      </c>
      <c r="B1235" s="2067" t="s">
        <v>7904</v>
      </c>
      <c r="C1235" s="2065"/>
      <c r="D1235" s="2068"/>
    </row>
    <row r="1236" spans="1:4">
      <c r="A1236" s="2061" t="s">
        <v>7907</v>
      </c>
      <c r="B1236" s="2067" t="s">
        <v>7906</v>
      </c>
      <c r="C1236" s="2065"/>
      <c r="D1236" s="2068"/>
    </row>
    <row r="1237" spans="1:4">
      <c r="A1237" s="2061" t="s">
        <v>7909</v>
      </c>
      <c r="B1237" s="2067" t="s">
        <v>7908</v>
      </c>
      <c r="C1237" s="2065"/>
      <c r="D1237" s="2068"/>
    </row>
    <row r="1238" spans="1:4">
      <c r="A1238" s="2061" t="s">
        <v>7911</v>
      </c>
      <c r="B1238" s="2067" t="s">
        <v>7910</v>
      </c>
      <c r="C1238" s="2065"/>
      <c r="D1238" s="2068"/>
    </row>
    <row r="1239" spans="1:4">
      <c r="A1239" s="2061" t="s">
        <v>7913</v>
      </c>
      <c r="B1239" s="2067" t="s">
        <v>7912</v>
      </c>
      <c r="C1239" s="2065"/>
      <c r="D1239" s="2068"/>
    </row>
    <row r="1240" spans="1:4">
      <c r="A1240" s="2061" t="s">
        <v>7915</v>
      </c>
      <c r="B1240" s="2067" t="s">
        <v>7914</v>
      </c>
      <c r="C1240" s="2065"/>
      <c r="D1240" s="2068"/>
    </row>
    <row r="1241" spans="1:4">
      <c r="A1241" s="2061" t="s">
        <v>7917</v>
      </c>
      <c r="B1241" s="2067" t="s">
        <v>7916</v>
      </c>
      <c r="C1241" s="2065"/>
      <c r="D1241" s="2068"/>
    </row>
    <row r="1242" spans="1:4">
      <c r="A1242" s="2061" t="s">
        <v>7919</v>
      </c>
      <c r="B1242" s="2067" t="s">
        <v>7918</v>
      </c>
      <c r="C1242" s="2065"/>
      <c r="D1242" s="2068"/>
    </row>
    <row r="1243" spans="1:4">
      <c r="A1243" s="2061" t="s">
        <v>7921</v>
      </c>
      <c r="B1243" s="2067" t="s">
        <v>7920</v>
      </c>
      <c r="C1243" s="2065"/>
      <c r="D1243" s="2068"/>
    </row>
    <row r="1244" spans="1:4">
      <c r="A1244" s="2061" t="s">
        <v>7923</v>
      </c>
      <c r="B1244" s="2067" t="s">
        <v>7922</v>
      </c>
      <c r="C1244" s="2065"/>
      <c r="D1244" s="2068"/>
    </row>
    <row r="1245" spans="1:4">
      <c r="A1245" s="2061" t="s">
        <v>7925</v>
      </c>
      <c r="B1245" s="2067" t="s">
        <v>7924</v>
      </c>
      <c r="C1245" s="2066"/>
      <c r="D1245" s="2068"/>
    </row>
    <row r="1246" spans="1:4">
      <c r="A1246" s="2061" t="s">
        <v>7927</v>
      </c>
      <c r="B1246" s="2067" t="s">
        <v>7926</v>
      </c>
      <c r="C1246" s="2066"/>
      <c r="D1246" s="2068"/>
    </row>
    <row r="1247" spans="1:4">
      <c r="A1247" s="2061" t="s">
        <v>7929</v>
      </c>
      <c r="B1247" s="2067" t="s">
        <v>7928</v>
      </c>
      <c r="C1247" s="2066"/>
      <c r="D1247" s="2068"/>
    </row>
    <row r="1248" spans="1:4">
      <c r="A1248" s="2061" t="s">
        <v>7931</v>
      </c>
      <c r="B1248" s="2067" t="s">
        <v>7930</v>
      </c>
      <c r="C1248" s="2066"/>
      <c r="D1248" s="2068"/>
    </row>
    <row r="1249" spans="1:4">
      <c r="A1249" s="2061" t="s">
        <v>7933</v>
      </c>
      <c r="B1249" s="2067" t="s">
        <v>7932</v>
      </c>
      <c r="C1249" s="2066"/>
      <c r="D1249" s="2068"/>
    </row>
    <row r="1250" spans="1:4">
      <c r="A1250" s="2061" t="s">
        <v>7935</v>
      </c>
      <c r="B1250" s="2067" t="s">
        <v>7934</v>
      </c>
      <c r="C1250" s="2066"/>
      <c r="D1250" s="2068"/>
    </row>
    <row r="1251" spans="1:4">
      <c r="A1251" s="2061" t="s">
        <v>7937</v>
      </c>
      <c r="B1251" s="2067" t="s">
        <v>7936</v>
      </c>
      <c r="C1251" s="2066"/>
      <c r="D1251" s="2068"/>
    </row>
    <row r="1252" spans="1:4">
      <c r="A1252" s="2061" t="s">
        <v>7939</v>
      </c>
      <c r="B1252" s="2067" t="s">
        <v>7938</v>
      </c>
      <c r="C1252" s="2066"/>
      <c r="D1252" s="2068"/>
    </row>
    <row r="1253" spans="1:4">
      <c r="A1253" s="2061" t="s">
        <v>7941</v>
      </c>
      <c r="B1253" s="2067" t="s">
        <v>7940</v>
      </c>
      <c r="C1253" s="2066"/>
      <c r="D1253" s="2068"/>
    </row>
    <row r="1254" spans="1:4">
      <c r="A1254" s="2061" t="s">
        <v>7943</v>
      </c>
      <c r="B1254" s="2067" t="s">
        <v>7942</v>
      </c>
      <c r="C1254" s="2066"/>
      <c r="D1254" s="2068"/>
    </row>
    <row r="1255" spans="1:4">
      <c r="A1255" s="2061" t="s">
        <v>7945</v>
      </c>
      <c r="B1255" s="2067" t="s">
        <v>7944</v>
      </c>
      <c r="C1255" s="2065"/>
      <c r="D1255" s="2068"/>
    </row>
    <row r="1256" spans="1:4">
      <c r="A1256" s="2061" t="s">
        <v>7947</v>
      </c>
      <c r="B1256" s="2067" t="s">
        <v>7946</v>
      </c>
      <c r="C1256" s="2065"/>
      <c r="D1256" s="2068"/>
    </row>
    <row r="1257" spans="1:4">
      <c r="A1257" s="2061" t="s">
        <v>7949</v>
      </c>
      <c r="B1257" s="2067" t="s">
        <v>7948</v>
      </c>
      <c r="C1257" s="2065"/>
      <c r="D1257" s="2068"/>
    </row>
    <row r="1258" spans="1:4">
      <c r="A1258" s="2061" t="s">
        <v>7951</v>
      </c>
      <c r="B1258" s="2067" t="s">
        <v>7950</v>
      </c>
      <c r="C1258" s="2065"/>
      <c r="D1258" s="2068"/>
    </row>
    <row r="1259" spans="1:4">
      <c r="A1259" s="2061" t="s">
        <v>7953</v>
      </c>
      <c r="B1259" s="2067" t="s">
        <v>7952</v>
      </c>
      <c r="C1259" s="2065"/>
      <c r="D1259" s="2068"/>
    </row>
    <row r="1260" spans="1:4">
      <c r="A1260" s="2061" t="s">
        <v>7955</v>
      </c>
      <c r="B1260" s="2067" t="s">
        <v>7954</v>
      </c>
      <c r="C1260" s="2065"/>
      <c r="D1260" s="2068"/>
    </row>
    <row r="1261" spans="1:4">
      <c r="A1261" s="2061" t="s">
        <v>7957</v>
      </c>
      <c r="B1261" s="2067" t="s">
        <v>7956</v>
      </c>
      <c r="C1261" s="2065"/>
      <c r="D1261" s="2068"/>
    </row>
    <row r="1262" spans="1:4">
      <c r="A1262" s="2061" t="s">
        <v>7959</v>
      </c>
      <c r="B1262" s="2067" t="s">
        <v>7958</v>
      </c>
      <c r="C1262" s="2065"/>
      <c r="D1262" s="2068"/>
    </row>
    <row r="1263" spans="1:4">
      <c r="A1263" s="2061" t="s">
        <v>7961</v>
      </c>
      <c r="B1263" s="2067" t="s">
        <v>7960</v>
      </c>
      <c r="C1263" s="2065"/>
      <c r="D1263" s="2068"/>
    </row>
    <row r="1264" spans="1:4">
      <c r="A1264" s="2061" t="s">
        <v>7963</v>
      </c>
      <c r="B1264" s="2067" t="s">
        <v>7962</v>
      </c>
      <c r="C1264" s="2065"/>
      <c r="D1264" s="2068"/>
    </row>
    <row r="1265" spans="1:4">
      <c r="A1265" s="2061" t="s">
        <v>7965</v>
      </c>
      <c r="B1265" s="2067" t="s">
        <v>7964</v>
      </c>
      <c r="C1265" s="2065"/>
      <c r="D1265" s="2068"/>
    </row>
    <row r="1266" spans="1:4">
      <c r="A1266" s="2061" t="s">
        <v>7967</v>
      </c>
      <c r="B1266" s="2067" t="s">
        <v>7966</v>
      </c>
      <c r="C1266" s="2066"/>
      <c r="D1266" s="2068"/>
    </row>
    <row r="1267" spans="1:4">
      <c r="A1267" s="2061" t="s">
        <v>7969</v>
      </c>
      <c r="B1267" s="2067" t="s">
        <v>7968</v>
      </c>
      <c r="C1267" s="2066"/>
      <c r="D1267" s="2068"/>
    </row>
    <row r="1268" spans="1:4">
      <c r="A1268" s="2061" t="s">
        <v>7971</v>
      </c>
      <c r="B1268" s="2067" t="s">
        <v>7970</v>
      </c>
      <c r="C1268" s="2066"/>
      <c r="D1268" s="2068"/>
    </row>
    <row r="1269" spans="1:4">
      <c r="A1269" s="2061" t="s">
        <v>7973</v>
      </c>
      <c r="B1269" s="2067" t="s">
        <v>7972</v>
      </c>
      <c r="C1269" s="2066"/>
      <c r="D1269" s="2068"/>
    </row>
    <row r="1270" spans="1:4">
      <c r="A1270" s="2061" t="s">
        <v>7975</v>
      </c>
      <c r="B1270" s="2067" t="s">
        <v>7974</v>
      </c>
      <c r="C1270" s="2066"/>
      <c r="D1270" s="2068"/>
    </row>
    <row r="1271" spans="1:4">
      <c r="A1271" s="2061" t="s">
        <v>7977</v>
      </c>
      <c r="B1271" s="2067" t="s">
        <v>7976</v>
      </c>
      <c r="C1271" s="2066"/>
      <c r="D1271" s="2068"/>
    </row>
    <row r="1272" spans="1:4">
      <c r="A1272" s="2061" t="s">
        <v>7979</v>
      </c>
      <c r="B1272" s="2067" t="s">
        <v>7978</v>
      </c>
      <c r="C1272" s="2066"/>
      <c r="D1272" s="2068"/>
    </row>
    <row r="1273" spans="1:4">
      <c r="A1273" s="2061" t="s">
        <v>7981</v>
      </c>
      <c r="B1273" s="2067" t="s">
        <v>7980</v>
      </c>
      <c r="C1273" s="2066"/>
      <c r="D1273" s="2068"/>
    </row>
    <row r="1274" spans="1:4">
      <c r="A1274" s="2061" t="s">
        <v>7983</v>
      </c>
      <c r="B1274" s="2067" t="s">
        <v>7982</v>
      </c>
      <c r="C1274" s="2066"/>
      <c r="D1274" s="2068"/>
    </row>
    <row r="1275" spans="1:4">
      <c r="A1275" s="2061" t="s">
        <v>7985</v>
      </c>
      <c r="B1275" s="2067" t="s">
        <v>7984</v>
      </c>
      <c r="C1275" s="2066"/>
      <c r="D1275" s="2068"/>
    </row>
    <row r="1276" spans="1:4">
      <c r="A1276" s="2061" t="s">
        <v>7987</v>
      </c>
      <c r="B1276" s="2067" t="s">
        <v>7986</v>
      </c>
      <c r="C1276" s="2065"/>
      <c r="D1276" s="2068"/>
    </row>
    <row r="1277" spans="1:4">
      <c r="A1277" s="2061" t="s">
        <v>7989</v>
      </c>
      <c r="B1277" s="2067" t="s">
        <v>7988</v>
      </c>
      <c r="C1277" s="2065"/>
      <c r="D1277" s="2068"/>
    </row>
    <row r="1278" spans="1:4">
      <c r="A1278" s="2061" t="s">
        <v>7991</v>
      </c>
      <c r="B1278" s="2067" t="s">
        <v>7990</v>
      </c>
      <c r="C1278" s="2065"/>
      <c r="D1278" s="2068"/>
    </row>
    <row r="1279" spans="1:4">
      <c r="A1279" s="2061" t="s">
        <v>7993</v>
      </c>
      <c r="B1279" s="2067" t="s">
        <v>7992</v>
      </c>
      <c r="C1279" s="2065"/>
      <c r="D1279" s="2068"/>
    </row>
    <row r="1280" spans="1:4">
      <c r="A1280" s="2061" t="s">
        <v>7995</v>
      </c>
      <c r="B1280" s="2067" t="s">
        <v>7994</v>
      </c>
      <c r="C1280" s="2065"/>
      <c r="D1280" s="2068"/>
    </row>
    <row r="1281" spans="1:4">
      <c r="A1281" s="2061" t="s">
        <v>7997</v>
      </c>
      <c r="B1281" s="2067" t="s">
        <v>7996</v>
      </c>
      <c r="C1281" s="2065"/>
      <c r="D1281" s="2068"/>
    </row>
    <row r="1282" spans="1:4">
      <c r="A1282" s="2061" t="s">
        <v>7999</v>
      </c>
      <c r="B1282" s="2067" t="s">
        <v>7998</v>
      </c>
      <c r="C1282" s="2065"/>
      <c r="D1282" s="2068"/>
    </row>
    <row r="1283" spans="1:4">
      <c r="A1283" s="2061" t="s">
        <v>8001</v>
      </c>
      <c r="B1283" s="2067" t="s">
        <v>8000</v>
      </c>
      <c r="C1283" s="2065"/>
      <c r="D1283" s="2068"/>
    </row>
    <row r="1284" spans="1:4">
      <c r="A1284" s="2061" t="s">
        <v>8003</v>
      </c>
      <c r="B1284" s="2067" t="s">
        <v>8002</v>
      </c>
      <c r="C1284" s="2065"/>
      <c r="D1284" s="2068"/>
    </row>
    <row r="1285" spans="1:4">
      <c r="A1285" s="2061" t="s">
        <v>8005</v>
      </c>
      <c r="B1285" s="2067" t="s">
        <v>8004</v>
      </c>
      <c r="C1285" s="2065"/>
      <c r="D1285" s="2068"/>
    </row>
    <row r="1286" spans="1:4">
      <c r="A1286" s="2061" t="s">
        <v>8007</v>
      </c>
      <c r="B1286" s="2067" t="s">
        <v>8006</v>
      </c>
      <c r="C1286" s="2065"/>
      <c r="D1286" s="2068"/>
    </row>
    <row r="1287" spans="1:4">
      <c r="A1287" s="2061" t="s">
        <v>8009</v>
      </c>
      <c r="B1287" s="2067" t="s">
        <v>8008</v>
      </c>
      <c r="C1287" s="2066"/>
      <c r="D1287" s="2068"/>
    </row>
    <row r="1288" spans="1:4">
      <c r="A1288" s="2061" t="s">
        <v>8011</v>
      </c>
      <c r="B1288" s="2067" t="s">
        <v>8010</v>
      </c>
      <c r="C1288" s="2066"/>
      <c r="D1288" s="2068"/>
    </row>
    <row r="1289" spans="1:4">
      <c r="A1289" s="2061" t="s">
        <v>8013</v>
      </c>
      <c r="B1289" s="2067" t="s">
        <v>8012</v>
      </c>
      <c r="C1289" s="2066"/>
      <c r="D1289" s="2068"/>
    </row>
    <row r="1290" spans="1:4">
      <c r="A1290" s="2061" t="s">
        <v>8015</v>
      </c>
      <c r="B1290" s="2067" t="s">
        <v>8014</v>
      </c>
      <c r="C1290" s="2066"/>
      <c r="D1290" s="2068"/>
    </row>
    <row r="1291" spans="1:4">
      <c r="A1291" s="2061" t="s">
        <v>8017</v>
      </c>
      <c r="B1291" s="2067" t="s">
        <v>8016</v>
      </c>
      <c r="C1291" s="2066"/>
      <c r="D1291" s="2068"/>
    </row>
    <row r="1292" spans="1:4">
      <c r="A1292" s="2061" t="s">
        <v>8019</v>
      </c>
      <c r="B1292" s="2067" t="s">
        <v>8018</v>
      </c>
      <c r="C1292" s="2066"/>
      <c r="D1292" s="2068"/>
    </row>
    <row r="1293" spans="1:4">
      <c r="A1293" s="2061" t="s">
        <v>8021</v>
      </c>
      <c r="B1293" s="2067" t="s">
        <v>8020</v>
      </c>
      <c r="C1293" s="2066"/>
      <c r="D1293" s="2068"/>
    </row>
    <row r="1294" spans="1:4">
      <c r="A1294" s="2061" t="s">
        <v>8023</v>
      </c>
      <c r="B1294" s="2067" t="s">
        <v>8022</v>
      </c>
      <c r="C1294" s="2066"/>
      <c r="D1294" s="2068"/>
    </row>
    <row r="1295" spans="1:4">
      <c r="A1295" s="2061" t="s">
        <v>8025</v>
      </c>
      <c r="B1295" s="2067" t="s">
        <v>8024</v>
      </c>
      <c r="C1295" s="2066"/>
      <c r="D1295" s="2068"/>
    </row>
    <row r="1296" spans="1:4">
      <c r="A1296" s="2061" t="s">
        <v>8027</v>
      </c>
      <c r="B1296" s="2067" t="s">
        <v>8026</v>
      </c>
      <c r="C1296" s="2066"/>
      <c r="D1296" s="2068"/>
    </row>
    <row r="1297" spans="1:4">
      <c r="A1297" s="2061" t="s">
        <v>8029</v>
      </c>
      <c r="B1297" s="2067" t="s">
        <v>8028</v>
      </c>
      <c r="C1297" s="2065"/>
      <c r="D1297" s="2068"/>
    </row>
    <row r="1298" spans="1:4">
      <c r="A1298" s="2061" t="s">
        <v>8031</v>
      </c>
      <c r="B1298" s="2067" t="s">
        <v>8030</v>
      </c>
      <c r="C1298" s="2065"/>
      <c r="D1298" s="2068"/>
    </row>
    <row r="1299" spans="1:4">
      <c r="A1299" s="2061" t="s">
        <v>8033</v>
      </c>
      <c r="B1299" s="2067" t="s">
        <v>8032</v>
      </c>
      <c r="C1299" s="2065"/>
      <c r="D1299" s="2068"/>
    </row>
    <row r="1300" spans="1:4">
      <c r="A1300" s="2061" t="s">
        <v>8035</v>
      </c>
      <c r="B1300" s="2067" t="s">
        <v>8034</v>
      </c>
      <c r="C1300" s="2065"/>
      <c r="D1300" s="2068"/>
    </row>
    <row r="1301" spans="1:4">
      <c r="A1301" s="2061" t="s">
        <v>8037</v>
      </c>
      <c r="B1301" s="2067" t="s">
        <v>8036</v>
      </c>
      <c r="C1301" s="2065"/>
      <c r="D1301" s="2068"/>
    </row>
    <row r="1302" spans="1:4">
      <c r="A1302" s="2061" t="s">
        <v>8039</v>
      </c>
      <c r="B1302" s="2067" t="s">
        <v>8038</v>
      </c>
      <c r="C1302" s="2065"/>
      <c r="D1302" s="2068"/>
    </row>
    <row r="1303" spans="1:4">
      <c r="A1303" s="2061" t="s">
        <v>8041</v>
      </c>
      <c r="B1303" s="2067" t="s">
        <v>8040</v>
      </c>
      <c r="C1303" s="2065"/>
      <c r="D1303" s="2068"/>
    </row>
    <row r="1304" spans="1:4">
      <c r="A1304" s="2061" t="s">
        <v>8043</v>
      </c>
      <c r="B1304" s="2067" t="s">
        <v>8042</v>
      </c>
      <c r="C1304" s="2065"/>
      <c r="D1304" s="2068"/>
    </row>
    <row r="1305" spans="1:4">
      <c r="A1305" s="2061" t="s">
        <v>8045</v>
      </c>
      <c r="B1305" s="2067" t="s">
        <v>8044</v>
      </c>
      <c r="C1305" s="2065"/>
      <c r="D1305" s="2068"/>
    </row>
    <row r="1306" spans="1:4">
      <c r="A1306" s="2061" t="s">
        <v>8047</v>
      </c>
      <c r="B1306" s="2067" t="s">
        <v>8046</v>
      </c>
      <c r="C1306" s="2065"/>
      <c r="D1306" s="2068"/>
    </row>
    <row r="1307" spans="1:4">
      <c r="A1307" s="2061" t="s">
        <v>8049</v>
      </c>
      <c r="B1307" s="2067" t="s">
        <v>8048</v>
      </c>
      <c r="C1307" s="2065"/>
      <c r="D1307" s="2068"/>
    </row>
    <row r="1308" spans="1:4">
      <c r="A1308" s="2061" t="s">
        <v>8051</v>
      </c>
      <c r="B1308" s="2067" t="s">
        <v>8050</v>
      </c>
      <c r="C1308" s="2066"/>
      <c r="D1308" s="2068"/>
    </row>
    <row r="1309" spans="1:4">
      <c r="A1309" s="2061" t="s">
        <v>8053</v>
      </c>
      <c r="B1309" s="2067" t="s">
        <v>8052</v>
      </c>
      <c r="C1309" s="2066"/>
      <c r="D1309" s="2068"/>
    </row>
    <row r="1310" spans="1:4">
      <c r="A1310" s="2061" t="s">
        <v>8055</v>
      </c>
      <c r="B1310" s="2067" t="s">
        <v>8054</v>
      </c>
      <c r="C1310" s="2066"/>
      <c r="D1310" s="2068"/>
    </row>
    <row r="1311" spans="1:4">
      <c r="A1311" s="2061" t="s">
        <v>8057</v>
      </c>
      <c r="B1311" s="2067" t="s">
        <v>8056</v>
      </c>
      <c r="C1311" s="2066"/>
      <c r="D1311" s="2068"/>
    </row>
    <row r="1312" spans="1:4">
      <c r="A1312" s="2061" t="s">
        <v>8059</v>
      </c>
      <c r="B1312" s="2067" t="s">
        <v>8058</v>
      </c>
      <c r="C1312" s="2066"/>
      <c r="D1312" s="2068"/>
    </row>
    <row r="1313" spans="1:4">
      <c r="A1313" s="2061" t="s">
        <v>8061</v>
      </c>
      <c r="B1313" s="2067" t="s">
        <v>8060</v>
      </c>
      <c r="C1313" s="2066"/>
      <c r="D1313" s="2068"/>
    </row>
    <row r="1314" spans="1:4">
      <c r="A1314" s="2061" t="s">
        <v>8063</v>
      </c>
      <c r="B1314" s="2067" t="s">
        <v>8062</v>
      </c>
      <c r="C1314" s="2066"/>
      <c r="D1314" s="2068"/>
    </row>
    <row r="1315" spans="1:4">
      <c r="A1315" s="2061" t="s">
        <v>8065</v>
      </c>
      <c r="B1315" s="2067" t="s">
        <v>8064</v>
      </c>
      <c r="C1315" s="2066"/>
      <c r="D1315" s="2068"/>
    </row>
    <row r="1316" spans="1:4">
      <c r="A1316" s="2061" t="s">
        <v>8067</v>
      </c>
      <c r="B1316" s="2067" t="s">
        <v>8066</v>
      </c>
      <c r="C1316" s="2066"/>
      <c r="D1316" s="2068"/>
    </row>
    <row r="1317" spans="1:4">
      <c r="A1317" s="2061" t="s">
        <v>8069</v>
      </c>
      <c r="B1317" s="2067" t="s">
        <v>8068</v>
      </c>
      <c r="C1317" s="2066"/>
      <c r="D1317" s="2068"/>
    </row>
    <row r="1318" spans="1:4">
      <c r="A1318" s="2061" t="s">
        <v>8071</v>
      </c>
      <c r="B1318" s="2067" t="s">
        <v>8070</v>
      </c>
      <c r="C1318" s="2065"/>
      <c r="D1318" s="2068"/>
    </row>
    <row r="1319" spans="1:4">
      <c r="A1319" s="2061" t="s">
        <v>8073</v>
      </c>
      <c r="B1319" s="2067" t="s">
        <v>8072</v>
      </c>
      <c r="C1319" s="2065"/>
      <c r="D1319" s="2068"/>
    </row>
    <row r="1320" spans="1:4">
      <c r="A1320" s="2061" t="s">
        <v>8075</v>
      </c>
      <c r="B1320" s="2067" t="s">
        <v>8074</v>
      </c>
      <c r="C1320" s="2065"/>
      <c r="D1320" s="2068"/>
    </row>
    <row r="1321" spans="1:4">
      <c r="A1321" s="2061" t="s">
        <v>8077</v>
      </c>
      <c r="B1321" s="2067" t="s">
        <v>8076</v>
      </c>
      <c r="C1321" s="2065"/>
      <c r="D1321" s="2068"/>
    </row>
    <row r="1322" spans="1:4">
      <c r="A1322" s="2061" t="s">
        <v>8079</v>
      </c>
      <c r="B1322" s="2067" t="s">
        <v>8078</v>
      </c>
      <c r="C1322" s="2065"/>
      <c r="D1322" s="2068"/>
    </row>
    <row r="1323" spans="1:4">
      <c r="A1323" s="2061" t="s">
        <v>8081</v>
      </c>
      <c r="B1323" s="2067" t="s">
        <v>8080</v>
      </c>
      <c r="C1323" s="2065"/>
      <c r="D1323" s="2068"/>
    </row>
    <row r="1324" spans="1:4">
      <c r="A1324" s="2061" t="s">
        <v>8083</v>
      </c>
      <c r="B1324" s="2067" t="s">
        <v>8082</v>
      </c>
      <c r="C1324" s="2065"/>
      <c r="D1324" s="2068"/>
    </row>
    <row r="1325" spans="1:4">
      <c r="A1325" s="2061" t="s">
        <v>8085</v>
      </c>
      <c r="B1325" s="2067" t="s">
        <v>8084</v>
      </c>
      <c r="C1325" s="2065"/>
      <c r="D1325" s="2068"/>
    </row>
    <row r="1326" spans="1:4">
      <c r="A1326" s="2061" t="s">
        <v>8087</v>
      </c>
      <c r="B1326" s="2067" t="s">
        <v>8086</v>
      </c>
      <c r="C1326" s="2065"/>
      <c r="D1326" s="2068"/>
    </row>
    <row r="1327" spans="1:4">
      <c r="A1327" s="2061" t="s">
        <v>8089</v>
      </c>
      <c r="B1327" s="2067" t="s">
        <v>8088</v>
      </c>
      <c r="C1327" s="2065"/>
      <c r="D1327" s="2068"/>
    </row>
    <row r="1328" spans="1:4">
      <c r="A1328" s="2061" t="s">
        <v>8091</v>
      </c>
      <c r="B1328" s="2067" t="s">
        <v>8090</v>
      </c>
      <c r="C1328" s="2065"/>
      <c r="D1328" s="2068"/>
    </row>
    <row r="1329" spans="1:4">
      <c r="A1329" s="2061" t="s">
        <v>8093</v>
      </c>
      <c r="B1329" s="2067" t="s">
        <v>8092</v>
      </c>
      <c r="C1329" s="2066"/>
      <c r="D1329" s="2068"/>
    </row>
    <row r="1330" spans="1:4">
      <c r="A1330" s="2061" t="s">
        <v>8095</v>
      </c>
      <c r="B1330" s="2067" t="s">
        <v>8094</v>
      </c>
      <c r="C1330" s="2066"/>
      <c r="D1330" s="2068"/>
    </row>
    <row r="1331" spans="1:4">
      <c r="A1331" s="2061" t="s">
        <v>8097</v>
      </c>
      <c r="B1331" s="2067" t="s">
        <v>8096</v>
      </c>
      <c r="C1331" s="2066"/>
      <c r="D1331" s="2068"/>
    </row>
    <row r="1332" spans="1:4">
      <c r="A1332" s="2061" t="s">
        <v>8099</v>
      </c>
      <c r="B1332" s="2067" t="s">
        <v>8098</v>
      </c>
      <c r="C1332" s="2066"/>
      <c r="D1332" s="2068"/>
    </row>
    <row r="1333" spans="1:4">
      <c r="A1333" s="2061" t="s">
        <v>8101</v>
      </c>
      <c r="B1333" s="2067" t="s">
        <v>8100</v>
      </c>
      <c r="C1333" s="2066"/>
      <c r="D1333" s="2068"/>
    </row>
    <row r="1334" spans="1:4">
      <c r="A1334" s="2061" t="s">
        <v>8103</v>
      </c>
      <c r="B1334" s="2067" t="s">
        <v>8102</v>
      </c>
      <c r="C1334" s="2066"/>
      <c r="D1334" s="2068"/>
    </row>
    <row r="1335" spans="1:4">
      <c r="A1335" s="2061" t="s">
        <v>8105</v>
      </c>
      <c r="B1335" s="2067" t="s">
        <v>8104</v>
      </c>
      <c r="C1335" s="2066"/>
      <c r="D1335" s="2068"/>
    </row>
    <row r="1336" spans="1:4">
      <c r="A1336" s="2061" t="s">
        <v>8107</v>
      </c>
      <c r="B1336" s="2067" t="s">
        <v>8106</v>
      </c>
      <c r="C1336" s="2066"/>
      <c r="D1336" s="2068"/>
    </row>
    <row r="1337" spans="1:4">
      <c r="A1337" s="2061" t="s">
        <v>8109</v>
      </c>
      <c r="B1337" s="2067" t="s">
        <v>8108</v>
      </c>
      <c r="C1337" s="2066"/>
      <c r="D1337" s="2068"/>
    </row>
    <row r="1338" spans="1:4">
      <c r="A1338" s="2061" t="s">
        <v>8111</v>
      </c>
      <c r="B1338" s="2067" t="s">
        <v>8110</v>
      </c>
      <c r="C1338" s="2066"/>
      <c r="D1338" s="2068"/>
    </row>
    <row r="1339" spans="1:4">
      <c r="A1339" s="2061" t="s">
        <v>8113</v>
      </c>
      <c r="B1339" s="2067" t="s">
        <v>8112</v>
      </c>
      <c r="C1339" s="2065"/>
      <c r="D1339" s="2068"/>
    </row>
    <row r="1340" spans="1:4">
      <c r="A1340" s="2061" t="s">
        <v>8115</v>
      </c>
      <c r="B1340" s="2067" t="s">
        <v>8114</v>
      </c>
      <c r="C1340" s="2065"/>
      <c r="D1340" s="2068"/>
    </row>
    <row r="1341" spans="1:4">
      <c r="A1341" s="2061" t="s">
        <v>8117</v>
      </c>
      <c r="B1341" s="2067" t="s">
        <v>8116</v>
      </c>
      <c r="C1341" s="2065"/>
      <c r="D1341" s="2068"/>
    </row>
    <row r="1342" spans="1:4">
      <c r="A1342" s="2061" t="s">
        <v>8119</v>
      </c>
      <c r="B1342" s="2067" t="s">
        <v>8118</v>
      </c>
      <c r="C1342" s="2065"/>
      <c r="D1342" s="2068"/>
    </row>
    <row r="1343" spans="1:4">
      <c r="A1343" s="2061" t="s">
        <v>8121</v>
      </c>
      <c r="B1343" s="2067" t="s">
        <v>8120</v>
      </c>
      <c r="C1343" s="2065"/>
      <c r="D1343" s="2068"/>
    </row>
    <row r="1344" spans="1:4">
      <c r="A1344" s="2061" t="s">
        <v>8123</v>
      </c>
      <c r="B1344" s="2067" t="s">
        <v>8122</v>
      </c>
      <c r="C1344" s="2065"/>
      <c r="D1344" s="2068"/>
    </row>
    <row r="1345" spans="1:4">
      <c r="A1345" s="2061" t="s">
        <v>8125</v>
      </c>
      <c r="B1345" s="2067" t="s">
        <v>8124</v>
      </c>
      <c r="C1345" s="2065"/>
      <c r="D1345" s="2068"/>
    </row>
    <row r="1346" spans="1:4">
      <c r="A1346" s="2061" t="s">
        <v>8127</v>
      </c>
      <c r="B1346" s="2067" t="s">
        <v>8126</v>
      </c>
      <c r="C1346" s="2065"/>
      <c r="D1346" s="2068"/>
    </row>
    <row r="1347" spans="1:4">
      <c r="A1347" s="2061" t="s">
        <v>8129</v>
      </c>
      <c r="B1347" s="2067" t="s">
        <v>8128</v>
      </c>
      <c r="C1347" s="2065"/>
      <c r="D1347" s="2068"/>
    </row>
    <row r="1348" spans="1:4">
      <c r="A1348" s="2061" t="s">
        <v>8131</v>
      </c>
      <c r="B1348" s="2067" t="s">
        <v>8130</v>
      </c>
      <c r="C1348" s="2065"/>
      <c r="D1348" s="2068"/>
    </row>
    <row r="1349" spans="1:4">
      <c r="A1349" s="2061" t="s">
        <v>8133</v>
      </c>
      <c r="B1349" s="2067" t="s">
        <v>8132</v>
      </c>
      <c r="C1349" s="2065"/>
      <c r="D1349" s="2068"/>
    </row>
    <row r="1350" spans="1:4">
      <c r="A1350" s="2061" t="s">
        <v>8135</v>
      </c>
      <c r="B1350" s="2067" t="s">
        <v>8134</v>
      </c>
      <c r="C1350" s="2066"/>
      <c r="D1350" s="2068"/>
    </row>
    <row r="1351" spans="1:4">
      <c r="A1351" s="2061" t="s">
        <v>8137</v>
      </c>
      <c r="B1351" s="2067" t="s">
        <v>8136</v>
      </c>
      <c r="C1351" s="2066"/>
      <c r="D1351" s="2068"/>
    </row>
    <row r="1352" spans="1:4">
      <c r="A1352" s="2061" t="s">
        <v>8139</v>
      </c>
      <c r="B1352" s="2067" t="s">
        <v>8138</v>
      </c>
      <c r="C1352" s="2066"/>
      <c r="D1352" s="2068"/>
    </row>
    <row r="1353" spans="1:4">
      <c r="A1353" s="2061" t="s">
        <v>8141</v>
      </c>
      <c r="B1353" s="2067" t="s">
        <v>8140</v>
      </c>
      <c r="C1353" s="2066"/>
      <c r="D1353" s="2068"/>
    </row>
    <row r="1354" spans="1:4">
      <c r="A1354" s="2061" t="s">
        <v>8143</v>
      </c>
      <c r="B1354" s="2067" t="s">
        <v>8142</v>
      </c>
      <c r="C1354" s="2066"/>
      <c r="D1354" s="2068"/>
    </row>
    <row r="1355" spans="1:4">
      <c r="A1355" s="2061" t="s">
        <v>8145</v>
      </c>
      <c r="B1355" s="2067" t="s">
        <v>8144</v>
      </c>
      <c r="C1355" s="2066"/>
      <c r="D1355" s="2068"/>
    </row>
    <row r="1356" spans="1:4">
      <c r="A1356" s="2061" t="s">
        <v>8147</v>
      </c>
      <c r="B1356" s="2067" t="s">
        <v>8146</v>
      </c>
      <c r="C1356" s="2066"/>
      <c r="D1356" s="2068"/>
    </row>
    <row r="1357" spans="1:4">
      <c r="A1357" s="2061" t="s">
        <v>8149</v>
      </c>
      <c r="B1357" s="2067" t="s">
        <v>8148</v>
      </c>
      <c r="C1357" s="2066"/>
      <c r="D1357" s="2068"/>
    </row>
    <row r="1358" spans="1:4">
      <c r="A1358" s="2061" t="s">
        <v>8151</v>
      </c>
      <c r="B1358" s="2067" t="s">
        <v>8150</v>
      </c>
      <c r="C1358" s="2066"/>
      <c r="D1358" s="2068"/>
    </row>
    <row r="1359" spans="1:4">
      <c r="A1359" s="2061" t="s">
        <v>8153</v>
      </c>
      <c r="B1359" s="2067" t="s">
        <v>8152</v>
      </c>
      <c r="C1359" s="2066"/>
      <c r="D1359" s="2068"/>
    </row>
    <row r="1360" spans="1:4">
      <c r="A1360" s="2061" t="s">
        <v>8155</v>
      </c>
      <c r="B1360" s="2067" t="s">
        <v>8154</v>
      </c>
      <c r="C1360" s="2065"/>
      <c r="D1360" s="2068"/>
    </row>
    <row r="1361" spans="1:4">
      <c r="A1361" s="2061" t="s">
        <v>8157</v>
      </c>
      <c r="B1361" s="2067" t="s">
        <v>8156</v>
      </c>
      <c r="C1361" s="2065"/>
      <c r="D1361" s="2068"/>
    </row>
    <row r="1362" spans="1:4">
      <c r="A1362" s="2061" t="s">
        <v>8159</v>
      </c>
      <c r="B1362" s="2067" t="s">
        <v>8158</v>
      </c>
      <c r="C1362" s="2065"/>
      <c r="D1362" s="2068"/>
    </row>
    <row r="1363" spans="1:4">
      <c r="A1363" s="2061" t="s">
        <v>8161</v>
      </c>
      <c r="B1363" s="2067" t="s">
        <v>8160</v>
      </c>
      <c r="C1363" s="2065"/>
      <c r="D1363" s="2068"/>
    </row>
    <row r="1364" spans="1:4">
      <c r="A1364" s="2061" t="s">
        <v>8163</v>
      </c>
      <c r="B1364" s="2067" t="s">
        <v>8162</v>
      </c>
      <c r="C1364" s="2065"/>
      <c r="D1364" s="2068"/>
    </row>
    <row r="1365" spans="1:4">
      <c r="A1365" s="2061" t="s">
        <v>8165</v>
      </c>
      <c r="B1365" s="2067" t="s">
        <v>8164</v>
      </c>
      <c r="C1365" s="2065"/>
      <c r="D1365" s="2068"/>
    </row>
    <row r="1366" spans="1:4">
      <c r="A1366" s="2061" t="s">
        <v>8167</v>
      </c>
      <c r="B1366" s="2067" t="s">
        <v>8166</v>
      </c>
      <c r="C1366" s="2065"/>
      <c r="D1366" s="2068"/>
    </row>
    <row r="1367" spans="1:4">
      <c r="A1367" s="2061" t="s">
        <v>8169</v>
      </c>
      <c r="B1367" s="2067" t="s">
        <v>8168</v>
      </c>
      <c r="C1367" s="2065"/>
      <c r="D1367" s="2068"/>
    </row>
    <row r="1368" spans="1:4">
      <c r="A1368" s="2061" t="s">
        <v>8171</v>
      </c>
      <c r="B1368" s="2067" t="s">
        <v>8170</v>
      </c>
      <c r="C1368" s="2065"/>
      <c r="D1368" s="2068"/>
    </row>
    <row r="1369" spans="1:4">
      <c r="A1369" s="2061" t="s">
        <v>8173</v>
      </c>
      <c r="B1369" s="2067" t="s">
        <v>8172</v>
      </c>
      <c r="C1369" s="2065"/>
      <c r="D1369" s="2068"/>
    </row>
    <row r="1370" spans="1:4">
      <c r="A1370" s="2061" t="s">
        <v>8175</v>
      </c>
      <c r="B1370" s="2067" t="s">
        <v>8174</v>
      </c>
      <c r="C1370" s="2065"/>
      <c r="D1370" s="2068"/>
    </row>
    <row r="1371" spans="1:4">
      <c r="A1371" s="2061" t="s">
        <v>8177</v>
      </c>
      <c r="B1371" s="2067" t="s">
        <v>8176</v>
      </c>
      <c r="C1371" s="2066"/>
      <c r="D1371" s="2068"/>
    </row>
    <row r="1372" spans="1:4">
      <c r="A1372" s="2061" t="s">
        <v>8179</v>
      </c>
      <c r="B1372" s="2067" t="s">
        <v>8178</v>
      </c>
      <c r="C1372" s="2066"/>
      <c r="D1372" s="2068"/>
    </row>
    <row r="1373" spans="1:4">
      <c r="A1373" s="2061" t="s">
        <v>8181</v>
      </c>
      <c r="B1373" s="2067" t="s">
        <v>8180</v>
      </c>
      <c r="C1373" s="2066"/>
      <c r="D1373" s="2068"/>
    </row>
    <row r="1374" spans="1:4">
      <c r="A1374" s="2061" t="s">
        <v>8183</v>
      </c>
      <c r="B1374" s="2067" t="s">
        <v>8182</v>
      </c>
      <c r="C1374" s="2066"/>
      <c r="D1374" s="2068"/>
    </row>
    <row r="1375" spans="1:4">
      <c r="A1375" s="2061" t="s">
        <v>8185</v>
      </c>
      <c r="B1375" s="2067" t="s">
        <v>8184</v>
      </c>
      <c r="C1375" s="2066"/>
      <c r="D1375" s="2068"/>
    </row>
    <row r="1376" spans="1:4">
      <c r="A1376" s="2061" t="s">
        <v>8187</v>
      </c>
      <c r="B1376" s="2067" t="s">
        <v>8186</v>
      </c>
      <c r="C1376" s="2066"/>
      <c r="D1376" s="2068"/>
    </row>
    <row r="1377" spans="1:4">
      <c r="A1377" s="2061" t="s">
        <v>8189</v>
      </c>
      <c r="B1377" s="2067" t="s">
        <v>8188</v>
      </c>
      <c r="C1377" s="2066"/>
      <c r="D1377" s="2068"/>
    </row>
    <row r="1378" spans="1:4">
      <c r="A1378" s="2061" t="s">
        <v>8191</v>
      </c>
      <c r="B1378" s="2067" t="s">
        <v>8190</v>
      </c>
      <c r="C1378" s="2066"/>
      <c r="D1378" s="2068"/>
    </row>
    <row r="1379" spans="1:4">
      <c r="A1379" s="2061" t="s">
        <v>8193</v>
      </c>
      <c r="B1379" s="2067" t="s">
        <v>8192</v>
      </c>
      <c r="C1379" s="2066"/>
      <c r="D1379" s="2068"/>
    </row>
    <row r="1380" spans="1:4">
      <c r="A1380" s="2061" t="s">
        <v>8195</v>
      </c>
      <c r="B1380" s="2067" t="s">
        <v>8194</v>
      </c>
      <c r="C1380" s="2066"/>
      <c r="D1380" s="2068"/>
    </row>
    <row r="1381" spans="1:4">
      <c r="A1381" s="2061" t="s">
        <v>8197</v>
      </c>
      <c r="B1381" s="2067" t="s">
        <v>8196</v>
      </c>
      <c r="C1381" s="2065"/>
      <c r="D1381" s="2068"/>
    </row>
    <row r="1382" spans="1:4">
      <c r="A1382" s="2061" t="s">
        <v>8199</v>
      </c>
      <c r="B1382" s="2067" t="s">
        <v>8198</v>
      </c>
      <c r="C1382" s="2065"/>
      <c r="D1382" s="2068"/>
    </row>
    <row r="1383" spans="1:4">
      <c r="A1383" s="2061" t="s">
        <v>8201</v>
      </c>
      <c r="B1383" s="2067" t="s">
        <v>8200</v>
      </c>
      <c r="C1383" s="2065"/>
      <c r="D1383" s="2068"/>
    </row>
    <row r="1384" spans="1:4">
      <c r="A1384" s="2061" t="s">
        <v>8203</v>
      </c>
      <c r="B1384" s="2067" t="s">
        <v>8202</v>
      </c>
      <c r="C1384" s="2065"/>
      <c r="D1384" s="2068"/>
    </row>
    <row r="1385" spans="1:4">
      <c r="A1385" s="2061" t="s">
        <v>8205</v>
      </c>
      <c r="B1385" s="2067" t="s">
        <v>8204</v>
      </c>
      <c r="C1385" s="2065"/>
      <c r="D1385" s="2068"/>
    </row>
    <row r="1386" spans="1:4">
      <c r="A1386" s="2061" t="s">
        <v>8207</v>
      </c>
      <c r="B1386" s="2067" t="s">
        <v>8206</v>
      </c>
      <c r="C1386" s="2065"/>
      <c r="D1386" s="2068"/>
    </row>
    <row r="1387" spans="1:4">
      <c r="A1387" s="2061" t="s">
        <v>8209</v>
      </c>
      <c r="B1387" s="2067" t="s">
        <v>8208</v>
      </c>
      <c r="C1387" s="2065"/>
      <c r="D1387" s="2068"/>
    </row>
    <row r="1388" spans="1:4">
      <c r="A1388" s="2061" t="s">
        <v>8211</v>
      </c>
      <c r="B1388" s="2067" t="s">
        <v>8210</v>
      </c>
      <c r="C1388" s="2065"/>
      <c r="D1388" s="2068"/>
    </row>
    <row r="1389" spans="1:4">
      <c r="A1389" s="2061" t="s">
        <v>8213</v>
      </c>
      <c r="B1389" s="2067" t="s">
        <v>8212</v>
      </c>
      <c r="C1389" s="2065"/>
      <c r="D1389" s="2068"/>
    </row>
    <row r="1390" spans="1:4">
      <c r="A1390" s="2061" t="s">
        <v>8215</v>
      </c>
      <c r="B1390" s="2067" t="s">
        <v>8214</v>
      </c>
      <c r="C1390" s="2065"/>
      <c r="D1390" s="2068"/>
    </row>
    <row r="1391" spans="1:4">
      <c r="A1391" s="2061" t="s">
        <v>8217</v>
      </c>
      <c r="B1391" s="2067" t="s">
        <v>8216</v>
      </c>
      <c r="C1391" s="2065"/>
      <c r="D1391" s="2068"/>
    </row>
    <row r="1392" spans="1:4">
      <c r="A1392" s="2061" t="s">
        <v>8219</v>
      </c>
      <c r="B1392" s="2067" t="s">
        <v>8218</v>
      </c>
      <c r="C1392" s="2066"/>
      <c r="D1392" s="2068"/>
    </row>
    <row r="1393" spans="1:4">
      <c r="A1393" s="2061" t="s">
        <v>8221</v>
      </c>
      <c r="B1393" s="2067" t="s">
        <v>8220</v>
      </c>
      <c r="C1393" s="2066"/>
      <c r="D1393" s="2068"/>
    </row>
    <row r="1394" spans="1:4">
      <c r="A1394" s="2061" t="s">
        <v>8223</v>
      </c>
      <c r="B1394" s="2067" t="s">
        <v>8222</v>
      </c>
      <c r="C1394" s="2066"/>
      <c r="D1394" s="2068"/>
    </row>
    <row r="1395" spans="1:4">
      <c r="A1395" s="2061" t="s">
        <v>8225</v>
      </c>
      <c r="B1395" s="2067" t="s">
        <v>8224</v>
      </c>
      <c r="C1395" s="2066"/>
      <c r="D1395" s="2068"/>
    </row>
    <row r="1396" spans="1:4">
      <c r="A1396" s="2061" t="s">
        <v>8227</v>
      </c>
      <c r="B1396" s="2067" t="s">
        <v>8226</v>
      </c>
      <c r="C1396" s="2066"/>
      <c r="D1396" s="2068"/>
    </row>
    <row r="1397" spans="1:4">
      <c r="A1397" s="2061" t="s">
        <v>8229</v>
      </c>
      <c r="B1397" s="2067" t="s">
        <v>8228</v>
      </c>
      <c r="C1397" s="2066"/>
      <c r="D1397" s="2068"/>
    </row>
    <row r="1398" spans="1:4">
      <c r="A1398" s="2061" t="s">
        <v>8231</v>
      </c>
      <c r="B1398" s="2067" t="s">
        <v>8230</v>
      </c>
      <c r="C1398" s="2066"/>
      <c r="D1398" s="2068"/>
    </row>
    <row r="1399" spans="1:4">
      <c r="A1399" s="2061" t="s">
        <v>8233</v>
      </c>
      <c r="B1399" s="2067" t="s">
        <v>8232</v>
      </c>
      <c r="C1399" s="2066"/>
      <c r="D1399" s="2068"/>
    </row>
    <row r="1400" spans="1:4">
      <c r="A1400" s="2061" t="s">
        <v>8235</v>
      </c>
      <c r="B1400" s="2067" t="s">
        <v>8234</v>
      </c>
      <c r="C1400" s="2066"/>
      <c r="D1400" s="2068"/>
    </row>
    <row r="1401" spans="1:4">
      <c r="A1401" s="2061" t="s">
        <v>8237</v>
      </c>
      <c r="B1401" s="2067" t="s">
        <v>8236</v>
      </c>
      <c r="C1401" s="2066"/>
      <c r="D1401" s="2068"/>
    </row>
    <row r="1402" spans="1:4">
      <c r="A1402" s="2061" t="s">
        <v>8239</v>
      </c>
      <c r="B1402" s="2067" t="s">
        <v>8238</v>
      </c>
      <c r="C1402" s="2065"/>
      <c r="D1402" s="2068"/>
    </row>
    <row r="1403" spans="1:4">
      <c r="A1403" s="2061" t="s">
        <v>8241</v>
      </c>
      <c r="B1403" s="2067" t="s">
        <v>8240</v>
      </c>
      <c r="C1403" s="2065"/>
      <c r="D1403" s="2068"/>
    </row>
    <row r="1404" spans="1:4">
      <c r="A1404" s="2061" t="s">
        <v>8243</v>
      </c>
      <c r="B1404" s="2067" t="s">
        <v>8242</v>
      </c>
      <c r="C1404" s="2065"/>
      <c r="D1404" s="2068"/>
    </row>
    <row r="1405" spans="1:4">
      <c r="A1405" s="2061" t="s">
        <v>8245</v>
      </c>
      <c r="B1405" s="2067" t="s">
        <v>8244</v>
      </c>
      <c r="C1405" s="2065"/>
      <c r="D1405" s="2068"/>
    </row>
    <row r="1406" spans="1:4">
      <c r="A1406" s="2061" t="s">
        <v>8247</v>
      </c>
      <c r="B1406" s="2067" t="s">
        <v>8246</v>
      </c>
      <c r="C1406" s="2065"/>
      <c r="D1406" s="2068"/>
    </row>
    <row r="1407" spans="1:4">
      <c r="A1407" s="2061" t="s">
        <v>8249</v>
      </c>
      <c r="B1407" s="2067" t="s">
        <v>8248</v>
      </c>
      <c r="C1407" s="2065"/>
      <c r="D1407" s="2068"/>
    </row>
    <row r="1408" spans="1:4">
      <c r="A1408" s="2061" t="s">
        <v>8251</v>
      </c>
      <c r="B1408" s="2067" t="s">
        <v>8250</v>
      </c>
      <c r="C1408" s="2065"/>
      <c r="D1408" s="2068"/>
    </row>
    <row r="1409" spans="1:4">
      <c r="A1409" s="2061" t="s">
        <v>8253</v>
      </c>
      <c r="B1409" s="2067" t="s">
        <v>8252</v>
      </c>
      <c r="C1409" s="2065"/>
      <c r="D1409" s="2068"/>
    </row>
    <row r="1410" spans="1:4">
      <c r="A1410" s="2061" t="s">
        <v>8255</v>
      </c>
      <c r="B1410" s="2067" t="s">
        <v>8254</v>
      </c>
      <c r="C1410" s="2065"/>
      <c r="D1410" s="2068"/>
    </row>
    <row r="1411" spans="1:4">
      <c r="A1411" s="2061" t="s">
        <v>8257</v>
      </c>
      <c r="B1411" s="2067" t="s">
        <v>8256</v>
      </c>
      <c r="C1411" s="2065"/>
      <c r="D1411" s="2068"/>
    </row>
    <row r="1412" spans="1:4">
      <c r="A1412" s="2061" t="s">
        <v>8259</v>
      </c>
      <c r="B1412" s="2067" t="s">
        <v>8258</v>
      </c>
      <c r="C1412" s="2065"/>
      <c r="D1412" s="2068"/>
    </row>
    <row r="1413" spans="1:4">
      <c r="A1413" s="2061" t="s">
        <v>8261</v>
      </c>
      <c r="B1413" s="2067" t="s">
        <v>8260</v>
      </c>
      <c r="C1413" s="2066"/>
      <c r="D1413" s="2068"/>
    </row>
    <row r="1414" spans="1:4">
      <c r="A1414" s="2061" t="s">
        <v>8263</v>
      </c>
      <c r="B1414" s="2067" t="s">
        <v>8262</v>
      </c>
      <c r="C1414" s="2066"/>
      <c r="D1414" s="2068"/>
    </row>
    <row r="1415" spans="1:4">
      <c r="A1415" s="2061" t="s">
        <v>8265</v>
      </c>
      <c r="B1415" s="2067" t="s">
        <v>8264</v>
      </c>
      <c r="C1415" s="2066"/>
      <c r="D1415" s="2068"/>
    </row>
    <row r="1416" spans="1:4">
      <c r="A1416" s="2061" t="s">
        <v>8267</v>
      </c>
      <c r="B1416" s="2067" t="s">
        <v>8266</v>
      </c>
      <c r="C1416" s="2066"/>
      <c r="D1416" s="2068"/>
    </row>
    <row r="1417" spans="1:4">
      <c r="A1417" s="2061" t="s">
        <v>8269</v>
      </c>
      <c r="B1417" s="2067" t="s">
        <v>8268</v>
      </c>
      <c r="C1417" s="2066"/>
      <c r="D1417" s="2068"/>
    </row>
    <row r="1418" spans="1:4">
      <c r="A1418" s="2061" t="s">
        <v>8271</v>
      </c>
      <c r="B1418" s="2067" t="s">
        <v>8270</v>
      </c>
      <c r="C1418" s="2066"/>
      <c r="D1418" s="2068"/>
    </row>
    <row r="1419" spans="1:4">
      <c r="A1419" s="2061" t="s">
        <v>8273</v>
      </c>
      <c r="B1419" s="2067" t="s">
        <v>8272</v>
      </c>
      <c r="C1419" s="2066"/>
      <c r="D1419" s="2068"/>
    </row>
    <row r="1420" spans="1:4">
      <c r="A1420" s="2061" t="s">
        <v>8275</v>
      </c>
      <c r="B1420" s="2067" t="s">
        <v>8274</v>
      </c>
      <c r="C1420" s="2066"/>
      <c r="D1420" s="2068"/>
    </row>
    <row r="1421" spans="1:4">
      <c r="A1421" s="2061" t="s">
        <v>8277</v>
      </c>
      <c r="B1421" s="2067" t="s">
        <v>8276</v>
      </c>
      <c r="C1421" s="2066"/>
      <c r="D1421" s="2068"/>
    </row>
    <row r="1422" spans="1:4">
      <c r="A1422" s="2061" t="s">
        <v>8279</v>
      </c>
      <c r="B1422" s="2067" t="s">
        <v>8278</v>
      </c>
      <c r="C1422" s="2066"/>
      <c r="D1422" s="2068"/>
    </row>
    <row r="1423" spans="1:4">
      <c r="A1423" s="2061" t="s">
        <v>8281</v>
      </c>
      <c r="B1423" s="2067" t="s">
        <v>8280</v>
      </c>
      <c r="C1423" s="2065"/>
      <c r="D1423" s="2068"/>
    </row>
    <row r="1424" spans="1:4">
      <c r="A1424" s="2061" t="s">
        <v>8283</v>
      </c>
      <c r="B1424" s="2067" t="s">
        <v>8282</v>
      </c>
      <c r="C1424" s="2065"/>
      <c r="D1424" s="2068"/>
    </row>
    <row r="1425" spans="1:4">
      <c r="A1425" s="2061" t="s">
        <v>8285</v>
      </c>
      <c r="B1425" s="2067" t="s">
        <v>8284</v>
      </c>
      <c r="C1425" s="2065"/>
      <c r="D1425" s="2068"/>
    </row>
    <row r="1426" spans="1:4">
      <c r="A1426" s="2061" t="s">
        <v>8287</v>
      </c>
      <c r="B1426" s="2067" t="s">
        <v>8286</v>
      </c>
      <c r="C1426" s="2065"/>
      <c r="D1426" s="2068"/>
    </row>
    <row r="1427" spans="1:4">
      <c r="A1427" s="2061" t="s">
        <v>8289</v>
      </c>
      <c r="B1427" s="2067" t="s">
        <v>8288</v>
      </c>
      <c r="C1427" s="2065"/>
      <c r="D1427" s="2068"/>
    </row>
    <row r="1428" spans="1:4">
      <c r="A1428" s="2061" t="s">
        <v>8291</v>
      </c>
      <c r="B1428" s="2067" t="s">
        <v>8290</v>
      </c>
      <c r="C1428" s="2065"/>
      <c r="D1428" s="2068"/>
    </row>
    <row r="1429" spans="1:4">
      <c r="A1429" s="2061" t="s">
        <v>8293</v>
      </c>
      <c r="B1429" s="2067" t="s">
        <v>8292</v>
      </c>
      <c r="C1429" s="2065"/>
      <c r="D1429" s="2068"/>
    </row>
    <row r="1430" spans="1:4">
      <c r="A1430" s="2061" t="s">
        <v>8295</v>
      </c>
      <c r="B1430" s="2067" t="s">
        <v>8294</v>
      </c>
      <c r="C1430" s="2065"/>
      <c r="D1430" s="2068"/>
    </row>
    <row r="1431" spans="1:4">
      <c r="A1431" s="2061" t="s">
        <v>8297</v>
      </c>
      <c r="B1431" s="2067" t="s">
        <v>8296</v>
      </c>
      <c r="C1431" s="2065"/>
      <c r="D1431" s="2068"/>
    </row>
    <row r="1432" spans="1:4">
      <c r="A1432" s="2061" t="s">
        <v>8299</v>
      </c>
      <c r="B1432" s="2067" t="s">
        <v>8298</v>
      </c>
      <c r="C1432" s="2065"/>
      <c r="D1432" s="2068"/>
    </row>
    <row r="1433" spans="1:4">
      <c r="A1433" s="2061" t="s">
        <v>8301</v>
      </c>
      <c r="B1433" s="2067" t="s">
        <v>8300</v>
      </c>
      <c r="C1433" s="2065"/>
      <c r="D1433" s="2068"/>
    </row>
    <row r="1434" spans="1:4">
      <c r="A1434" s="2061" t="s">
        <v>8303</v>
      </c>
      <c r="B1434" s="2067" t="s">
        <v>8302</v>
      </c>
      <c r="C1434" s="2066"/>
      <c r="D1434" s="2068"/>
    </row>
    <row r="1435" spans="1:4">
      <c r="A1435" s="2061" t="s">
        <v>8305</v>
      </c>
      <c r="B1435" s="2067" t="s">
        <v>8304</v>
      </c>
      <c r="C1435" s="2066"/>
      <c r="D1435" s="2068"/>
    </row>
    <row r="1436" spans="1:4">
      <c r="A1436" s="2061" t="s">
        <v>8307</v>
      </c>
      <c r="B1436" s="2067" t="s">
        <v>8306</v>
      </c>
      <c r="C1436" s="2066"/>
      <c r="D1436" s="2068"/>
    </row>
    <row r="1437" spans="1:4">
      <c r="A1437" s="2061" t="s">
        <v>8309</v>
      </c>
      <c r="B1437" s="2067" t="s">
        <v>8308</v>
      </c>
      <c r="C1437" s="2066"/>
      <c r="D1437" s="2068"/>
    </row>
    <row r="1438" spans="1:4">
      <c r="A1438" s="2061" t="s">
        <v>8311</v>
      </c>
      <c r="B1438" s="2067" t="s">
        <v>8310</v>
      </c>
      <c r="C1438" s="2066"/>
      <c r="D1438" s="2068"/>
    </row>
    <row r="1439" spans="1:4">
      <c r="A1439" s="2061" t="s">
        <v>8313</v>
      </c>
      <c r="B1439" s="2067" t="s">
        <v>8312</v>
      </c>
      <c r="C1439" s="2066"/>
      <c r="D1439" s="2068"/>
    </row>
    <row r="1440" spans="1:4">
      <c r="A1440" s="2061" t="s">
        <v>8315</v>
      </c>
      <c r="B1440" s="2067" t="s">
        <v>8314</v>
      </c>
      <c r="C1440" s="2066"/>
      <c r="D1440" s="2068"/>
    </row>
    <row r="1441" spans="1:4">
      <c r="A1441" s="2061" t="s">
        <v>8317</v>
      </c>
      <c r="B1441" s="2067" t="s">
        <v>8316</v>
      </c>
      <c r="C1441" s="2066"/>
      <c r="D1441" s="2068"/>
    </row>
    <row r="1442" spans="1:4">
      <c r="A1442" s="2061" t="s">
        <v>8319</v>
      </c>
      <c r="B1442" s="2067" t="s">
        <v>8318</v>
      </c>
      <c r="C1442" s="2066"/>
      <c r="D1442" s="2068"/>
    </row>
    <row r="1443" spans="1:4">
      <c r="A1443" s="2061" t="s">
        <v>8321</v>
      </c>
      <c r="B1443" s="2067" t="s">
        <v>8320</v>
      </c>
      <c r="C1443" s="2066"/>
      <c r="D1443" s="2068"/>
    </row>
    <row r="1444" spans="1:4">
      <c r="A1444" s="2061" t="s">
        <v>8323</v>
      </c>
      <c r="B1444" s="2067" t="s">
        <v>8322</v>
      </c>
      <c r="C1444" s="2065"/>
      <c r="D1444" s="2068"/>
    </row>
    <row r="1445" spans="1:4">
      <c r="A1445" s="2061" t="s">
        <v>8325</v>
      </c>
      <c r="B1445" s="2067" t="s">
        <v>8324</v>
      </c>
      <c r="C1445" s="2065"/>
      <c r="D1445" s="2068"/>
    </row>
    <row r="1446" spans="1:4">
      <c r="A1446" s="2061" t="s">
        <v>8327</v>
      </c>
      <c r="B1446" s="2067" t="s">
        <v>8326</v>
      </c>
      <c r="C1446" s="2065"/>
      <c r="D1446" s="2068"/>
    </row>
    <row r="1447" spans="1:4">
      <c r="A1447" s="2061" t="s">
        <v>8329</v>
      </c>
      <c r="B1447" s="2067" t="s">
        <v>8328</v>
      </c>
      <c r="C1447" s="2065"/>
      <c r="D1447" s="2068"/>
    </row>
    <row r="1448" spans="1:4">
      <c r="A1448" s="2061" t="s">
        <v>8331</v>
      </c>
      <c r="B1448" s="2067" t="s">
        <v>8330</v>
      </c>
      <c r="C1448" s="2065"/>
      <c r="D1448" s="2068"/>
    </row>
    <row r="1449" spans="1:4">
      <c r="A1449" s="2061" t="s">
        <v>8333</v>
      </c>
      <c r="B1449" s="2067" t="s">
        <v>8332</v>
      </c>
      <c r="C1449" s="2065"/>
      <c r="D1449" s="2068"/>
    </row>
    <row r="1450" spans="1:4">
      <c r="A1450" s="2061" t="s">
        <v>8335</v>
      </c>
      <c r="B1450" s="2067" t="s">
        <v>8334</v>
      </c>
      <c r="C1450" s="2065"/>
      <c r="D1450" s="2068"/>
    </row>
    <row r="1451" spans="1:4">
      <c r="A1451" s="2061" t="s">
        <v>8337</v>
      </c>
      <c r="B1451" s="2067" t="s">
        <v>8336</v>
      </c>
      <c r="C1451" s="2065"/>
      <c r="D1451" s="2068"/>
    </row>
    <row r="1452" spans="1:4">
      <c r="A1452" s="2061" t="s">
        <v>8339</v>
      </c>
      <c r="B1452" s="2067" t="s">
        <v>8338</v>
      </c>
      <c r="C1452" s="2065"/>
      <c r="D1452" s="2068"/>
    </row>
    <row r="1453" spans="1:4">
      <c r="A1453" s="2061" t="s">
        <v>8341</v>
      </c>
      <c r="B1453" s="2067" t="s">
        <v>8340</v>
      </c>
      <c r="C1453" s="2065"/>
      <c r="D1453" s="2068"/>
    </row>
    <row r="1454" spans="1:4">
      <c r="A1454" s="2061" t="s">
        <v>8343</v>
      </c>
      <c r="B1454" s="2067" t="s">
        <v>8342</v>
      </c>
      <c r="C1454" s="2065"/>
      <c r="D1454" s="2068"/>
    </row>
    <row r="1455" spans="1:4">
      <c r="A1455" s="2061" t="s">
        <v>8345</v>
      </c>
      <c r="B1455" s="2067" t="s">
        <v>8344</v>
      </c>
      <c r="C1455" s="2066"/>
      <c r="D1455" s="2068"/>
    </row>
    <row r="1456" spans="1:4">
      <c r="A1456" s="2061" t="s">
        <v>8347</v>
      </c>
      <c r="B1456" s="2067" t="s">
        <v>8346</v>
      </c>
      <c r="C1456" s="2066"/>
      <c r="D1456" s="2068"/>
    </row>
    <row r="1457" spans="1:4">
      <c r="A1457" s="2061" t="s">
        <v>8349</v>
      </c>
      <c r="B1457" s="2067" t="s">
        <v>8348</v>
      </c>
      <c r="C1457" s="2066"/>
      <c r="D1457" s="2068"/>
    </row>
    <row r="1458" spans="1:4">
      <c r="A1458" s="2061" t="s">
        <v>8351</v>
      </c>
      <c r="B1458" s="2067" t="s">
        <v>8350</v>
      </c>
      <c r="C1458" s="2066"/>
      <c r="D1458" s="2068"/>
    </row>
    <row r="1459" spans="1:4">
      <c r="A1459" s="2061" t="s">
        <v>8353</v>
      </c>
      <c r="B1459" s="2067" t="s">
        <v>8352</v>
      </c>
      <c r="C1459" s="2066"/>
      <c r="D1459" s="2068"/>
    </row>
    <row r="1460" spans="1:4">
      <c r="A1460" s="2061" t="s">
        <v>8355</v>
      </c>
      <c r="B1460" s="2067" t="s">
        <v>8354</v>
      </c>
      <c r="C1460" s="2066"/>
      <c r="D1460" s="2068"/>
    </row>
    <row r="1461" spans="1:4">
      <c r="A1461" s="2061" t="s">
        <v>8357</v>
      </c>
      <c r="B1461" s="2067" t="s">
        <v>8356</v>
      </c>
      <c r="C1461" s="2066"/>
      <c r="D1461" s="2068"/>
    </row>
    <row r="1462" spans="1:4">
      <c r="A1462" s="2061" t="s">
        <v>8359</v>
      </c>
      <c r="B1462" s="2067" t="s">
        <v>8358</v>
      </c>
      <c r="C1462" s="2066"/>
      <c r="D1462" s="2068"/>
    </row>
    <row r="1463" spans="1:4">
      <c r="A1463" s="2061" t="s">
        <v>8361</v>
      </c>
      <c r="B1463" s="2067" t="s">
        <v>8360</v>
      </c>
      <c r="C1463" s="2066"/>
      <c r="D1463" s="2068"/>
    </row>
    <row r="1464" spans="1:4">
      <c r="A1464" s="2061" t="s">
        <v>8363</v>
      </c>
      <c r="B1464" s="2067" t="s">
        <v>8362</v>
      </c>
      <c r="C1464" s="2066"/>
      <c r="D1464" s="2068"/>
    </row>
    <row r="1465" spans="1:4">
      <c r="A1465" s="2061" t="s">
        <v>8365</v>
      </c>
      <c r="B1465" s="2067" t="s">
        <v>8364</v>
      </c>
      <c r="C1465" s="2065"/>
      <c r="D1465" s="2068"/>
    </row>
    <row r="1466" spans="1:4">
      <c r="A1466" s="2061" t="s">
        <v>8367</v>
      </c>
      <c r="B1466" s="2067" t="s">
        <v>8366</v>
      </c>
      <c r="C1466" s="2065"/>
      <c r="D1466" s="2068"/>
    </row>
    <row r="1467" spans="1:4">
      <c r="A1467" s="2061" t="s">
        <v>8369</v>
      </c>
      <c r="B1467" s="2067" t="s">
        <v>8368</v>
      </c>
      <c r="C1467" s="2065"/>
      <c r="D1467" s="2068"/>
    </row>
    <row r="1468" spans="1:4">
      <c r="A1468" s="2061" t="s">
        <v>8371</v>
      </c>
      <c r="B1468" s="2067" t="s">
        <v>8370</v>
      </c>
      <c r="C1468" s="2065"/>
      <c r="D1468" s="2068"/>
    </row>
    <row r="1469" spans="1:4">
      <c r="A1469" s="2061" t="s">
        <v>8373</v>
      </c>
      <c r="B1469" s="2067" t="s">
        <v>8372</v>
      </c>
      <c r="C1469" s="2065"/>
      <c r="D1469" s="2068"/>
    </row>
    <row r="1470" spans="1:4">
      <c r="A1470" s="2061" t="s">
        <v>8375</v>
      </c>
      <c r="B1470" s="2067" t="s">
        <v>8374</v>
      </c>
      <c r="C1470" s="2065"/>
      <c r="D1470" s="2068"/>
    </row>
    <row r="1471" spans="1:4">
      <c r="A1471" s="2061" t="s">
        <v>8377</v>
      </c>
      <c r="B1471" s="2067" t="s">
        <v>8376</v>
      </c>
      <c r="C1471" s="2065"/>
      <c r="D1471" s="2068"/>
    </row>
    <row r="1472" spans="1:4">
      <c r="A1472" s="2061" t="s">
        <v>8379</v>
      </c>
      <c r="B1472" s="2067" t="s">
        <v>8378</v>
      </c>
      <c r="C1472" s="2065"/>
      <c r="D1472" s="2068"/>
    </row>
    <row r="1473" spans="1:4">
      <c r="A1473" s="2061" t="s">
        <v>8381</v>
      </c>
      <c r="B1473" s="2067" t="s">
        <v>8380</v>
      </c>
      <c r="C1473" s="2065"/>
      <c r="D1473" s="2068"/>
    </row>
    <row r="1474" spans="1:4">
      <c r="A1474" s="2061" t="s">
        <v>8383</v>
      </c>
      <c r="B1474" s="2067" t="s">
        <v>8382</v>
      </c>
      <c r="C1474" s="2065"/>
      <c r="D1474" s="2068"/>
    </row>
    <row r="1475" spans="1:4">
      <c r="A1475" s="2061" t="s">
        <v>8385</v>
      </c>
      <c r="B1475" s="2067" t="s">
        <v>8384</v>
      </c>
      <c r="C1475" s="2065"/>
      <c r="D1475" s="2068"/>
    </row>
    <row r="1476" spans="1:4">
      <c r="A1476" s="2061" t="s">
        <v>8387</v>
      </c>
      <c r="B1476" s="2067" t="s">
        <v>8386</v>
      </c>
      <c r="C1476" s="2066"/>
      <c r="D1476" s="2068"/>
    </row>
    <row r="1477" spans="1:4">
      <c r="A1477" s="2061" t="s">
        <v>8389</v>
      </c>
      <c r="B1477" s="2067" t="s">
        <v>8388</v>
      </c>
      <c r="C1477" s="2066"/>
      <c r="D1477" s="2068"/>
    </row>
    <row r="1478" spans="1:4">
      <c r="A1478" s="2061" t="s">
        <v>8391</v>
      </c>
      <c r="B1478" s="2067" t="s">
        <v>8390</v>
      </c>
      <c r="C1478" s="2066"/>
      <c r="D1478" s="2068"/>
    </row>
    <row r="1479" spans="1:4">
      <c r="A1479" s="2061" t="s">
        <v>8393</v>
      </c>
      <c r="B1479" s="2067" t="s">
        <v>8392</v>
      </c>
      <c r="C1479" s="2066"/>
      <c r="D1479" s="2068"/>
    </row>
    <row r="1480" spans="1:4">
      <c r="A1480" s="2061" t="s">
        <v>8395</v>
      </c>
      <c r="B1480" s="2067" t="s">
        <v>8394</v>
      </c>
      <c r="C1480" s="2066"/>
      <c r="D1480" s="2068"/>
    </row>
    <row r="1481" spans="1:4">
      <c r="A1481" s="2061" t="s">
        <v>8397</v>
      </c>
      <c r="B1481" s="2067" t="s">
        <v>8396</v>
      </c>
      <c r="C1481" s="2066"/>
      <c r="D1481" s="2068"/>
    </row>
    <row r="1482" spans="1:4">
      <c r="A1482" s="2061" t="s">
        <v>8399</v>
      </c>
      <c r="B1482" s="2067" t="s">
        <v>8398</v>
      </c>
      <c r="C1482" s="2066"/>
      <c r="D1482" s="2068"/>
    </row>
    <row r="1483" spans="1:4">
      <c r="A1483" s="2061" t="s">
        <v>8401</v>
      </c>
      <c r="B1483" s="2067" t="s">
        <v>8400</v>
      </c>
      <c r="C1483" s="2066"/>
      <c r="D1483" s="2068"/>
    </row>
    <row r="1484" spans="1:4">
      <c r="A1484" s="2061" t="s">
        <v>8403</v>
      </c>
      <c r="B1484" s="2067" t="s">
        <v>8402</v>
      </c>
      <c r="C1484" s="2066"/>
      <c r="D1484" s="2068"/>
    </row>
    <row r="1485" spans="1:4">
      <c r="A1485" s="2061" t="s">
        <v>8405</v>
      </c>
      <c r="B1485" s="2067" t="s">
        <v>8404</v>
      </c>
      <c r="C1485" s="2066"/>
      <c r="D1485" s="2068"/>
    </row>
    <row r="1486" spans="1:4">
      <c r="A1486" s="2061" t="s">
        <v>8407</v>
      </c>
      <c r="B1486" s="2067" t="s">
        <v>8406</v>
      </c>
      <c r="C1486" s="2065"/>
      <c r="D1486" s="2068"/>
    </row>
    <row r="1487" spans="1:4">
      <c r="A1487" s="2061" t="s">
        <v>8409</v>
      </c>
      <c r="B1487" s="2067" t="s">
        <v>8408</v>
      </c>
      <c r="C1487" s="2065"/>
      <c r="D1487" s="2068"/>
    </row>
    <row r="1488" spans="1:4">
      <c r="A1488" s="2061" t="s">
        <v>8411</v>
      </c>
      <c r="B1488" s="2067" t="s">
        <v>8410</v>
      </c>
      <c r="C1488" s="2065"/>
      <c r="D1488" s="2068"/>
    </row>
    <row r="1489" spans="1:4">
      <c r="A1489" s="2061" t="s">
        <v>8413</v>
      </c>
      <c r="B1489" s="2067" t="s">
        <v>8412</v>
      </c>
      <c r="C1489" s="2065"/>
      <c r="D1489" s="2068"/>
    </row>
    <row r="1490" spans="1:4">
      <c r="A1490" s="2061" t="s">
        <v>8415</v>
      </c>
      <c r="B1490" s="2067" t="s">
        <v>8414</v>
      </c>
      <c r="C1490" s="2065"/>
      <c r="D1490" s="2068"/>
    </row>
    <row r="1491" spans="1:4">
      <c r="A1491" s="2061" t="s">
        <v>8417</v>
      </c>
      <c r="B1491" s="2067" t="s">
        <v>8416</v>
      </c>
      <c r="C1491" s="2065"/>
      <c r="D1491" s="2068"/>
    </row>
    <row r="1492" spans="1:4">
      <c r="A1492" s="2061" t="s">
        <v>8419</v>
      </c>
      <c r="B1492" s="2067" t="s">
        <v>8418</v>
      </c>
      <c r="C1492" s="2065"/>
      <c r="D1492" s="2068"/>
    </row>
    <row r="1493" spans="1:4">
      <c r="A1493" s="2061" t="s">
        <v>8421</v>
      </c>
      <c r="B1493" s="2067" t="s">
        <v>8420</v>
      </c>
      <c r="C1493" s="2065"/>
      <c r="D1493" s="2068"/>
    </row>
    <row r="1494" spans="1:4">
      <c r="A1494" s="2061" t="s">
        <v>8423</v>
      </c>
      <c r="B1494" s="2067" t="s">
        <v>8422</v>
      </c>
      <c r="C1494" s="2065"/>
      <c r="D1494" s="2068"/>
    </row>
    <row r="1495" spans="1:4">
      <c r="A1495" s="2061" t="s">
        <v>8425</v>
      </c>
      <c r="B1495" s="2067" t="s">
        <v>8424</v>
      </c>
      <c r="C1495" s="2065"/>
      <c r="D1495" s="2068"/>
    </row>
    <row r="1496" spans="1:4">
      <c r="A1496" s="2061" t="s">
        <v>8427</v>
      </c>
      <c r="B1496" s="2067" t="s">
        <v>8426</v>
      </c>
      <c r="C1496" s="2065"/>
      <c r="D1496" s="2068"/>
    </row>
    <row r="1497" spans="1:4">
      <c r="A1497" s="2061" t="s">
        <v>8429</v>
      </c>
      <c r="B1497" s="2067" t="s">
        <v>8428</v>
      </c>
      <c r="C1497" s="2066"/>
      <c r="D1497" s="2068"/>
    </row>
    <row r="1498" spans="1:4">
      <c r="A1498" s="2061" t="s">
        <v>8431</v>
      </c>
      <c r="B1498" s="2067" t="s">
        <v>8430</v>
      </c>
      <c r="C1498" s="2066"/>
      <c r="D1498" s="2068"/>
    </row>
    <row r="1499" spans="1:4">
      <c r="A1499" s="2061" t="s">
        <v>8433</v>
      </c>
      <c r="B1499" s="2067" t="s">
        <v>8432</v>
      </c>
      <c r="C1499" s="2066"/>
      <c r="D1499" s="2068"/>
    </row>
    <row r="1500" spans="1:4">
      <c r="A1500" s="2061" t="s">
        <v>8435</v>
      </c>
      <c r="B1500" s="2067" t="s">
        <v>8434</v>
      </c>
      <c r="C1500" s="2066"/>
      <c r="D1500" s="2068"/>
    </row>
    <row r="1501" spans="1:4">
      <c r="A1501" s="2061" t="s">
        <v>8437</v>
      </c>
      <c r="B1501" s="2067" t="s">
        <v>8436</v>
      </c>
      <c r="C1501" s="2066"/>
      <c r="D1501" s="2068"/>
    </row>
    <row r="1502" spans="1:4">
      <c r="A1502" s="2061" t="s">
        <v>8439</v>
      </c>
      <c r="B1502" s="2067" t="s">
        <v>8438</v>
      </c>
      <c r="C1502" s="2066"/>
      <c r="D1502" s="2068"/>
    </row>
    <row r="1503" spans="1:4">
      <c r="A1503" s="2061" t="s">
        <v>8441</v>
      </c>
      <c r="B1503" s="2067" t="s">
        <v>8440</v>
      </c>
      <c r="C1503" s="2066"/>
      <c r="D1503" s="2068"/>
    </row>
    <row r="1504" spans="1:4">
      <c r="A1504" s="2061" t="s">
        <v>8443</v>
      </c>
      <c r="B1504" s="2067" t="s">
        <v>8442</v>
      </c>
      <c r="C1504" s="2066"/>
      <c r="D1504" s="2068"/>
    </row>
    <row r="1505" spans="1:4">
      <c r="A1505" s="2061" t="s">
        <v>8445</v>
      </c>
      <c r="B1505" s="2067" t="s">
        <v>8444</v>
      </c>
      <c r="C1505" s="2066"/>
      <c r="D1505" s="2068"/>
    </row>
    <row r="1506" spans="1:4">
      <c r="A1506" s="2061" t="s">
        <v>8447</v>
      </c>
      <c r="B1506" s="2067" t="s">
        <v>8446</v>
      </c>
      <c r="C1506" s="2066"/>
      <c r="D1506" s="2068"/>
    </row>
    <row r="1507" spans="1:4">
      <c r="A1507" s="2061" t="s">
        <v>8449</v>
      </c>
      <c r="B1507" s="2067" t="s">
        <v>8448</v>
      </c>
      <c r="C1507" s="2065"/>
      <c r="D1507" s="2068"/>
    </row>
    <row r="1508" spans="1:4">
      <c r="A1508" s="2061" t="s">
        <v>8451</v>
      </c>
      <c r="B1508" s="2067" t="s">
        <v>8450</v>
      </c>
      <c r="C1508" s="2065"/>
      <c r="D1508" s="2068"/>
    </row>
    <row r="1509" spans="1:4">
      <c r="A1509" s="2061" t="s">
        <v>8453</v>
      </c>
      <c r="B1509" s="2067" t="s">
        <v>8452</v>
      </c>
      <c r="C1509" s="2065"/>
      <c r="D1509" s="2068"/>
    </row>
    <row r="1510" spans="1:4">
      <c r="A1510" s="2061" t="s">
        <v>8455</v>
      </c>
      <c r="B1510" s="2067" t="s">
        <v>8454</v>
      </c>
      <c r="C1510" s="2065"/>
      <c r="D1510" s="2068"/>
    </row>
    <row r="1511" spans="1:4">
      <c r="A1511" s="2061" t="s">
        <v>8457</v>
      </c>
      <c r="B1511" s="2067" t="s">
        <v>8456</v>
      </c>
      <c r="C1511" s="2065"/>
      <c r="D1511" s="2068"/>
    </row>
    <row r="1512" spans="1:4">
      <c r="A1512" s="2061" t="s">
        <v>8459</v>
      </c>
      <c r="B1512" s="2067" t="s">
        <v>8458</v>
      </c>
      <c r="C1512" s="2065"/>
      <c r="D1512" s="2068"/>
    </row>
    <row r="1513" spans="1:4">
      <c r="A1513" s="2061" t="s">
        <v>8461</v>
      </c>
      <c r="B1513" s="2067" t="s">
        <v>8460</v>
      </c>
      <c r="C1513" s="2065"/>
      <c r="D1513" s="2068"/>
    </row>
    <row r="1514" spans="1:4">
      <c r="A1514" s="2061" t="s">
        <v>8463</v>
      </c>
      <c r="B1514" s="2067" t="s">
        <v>8462</v>
      </c>
      <c r="C1514" s="2065"/>
      <c r="D1514" s="2068"/>
    </row>
    <row r="1515" spans="1:4">
      <c r="A1515" s="2061" t="s">
        <v>8465</v>
      </c>
      <c r="B1515" s="2067" t="s">
        <v>8464</v>
      </c>
      <c r="C1515" s="2065"/>
      <c r="D1515" s="2068"/>
    </row>
    <row r="1516" spans="1:4">
      <c r="A1516" s="2061" t="s">
        <v>8467</v>
      </c>
      <c r="B1516" s="2067" t="s">
        <v>8466</v>
      </c>
      <c r="C1516" s="2065"/>
      <c r="D1516" s="2068"/>
    </row>
    <row r="1517" spans="1:4">
      <c r="A1517" s="2061" t="s">
        <v>8469</v>
      </c>
      <c r="B1517" s="2067" t="s">
        <v>8468</v>
      </c>
      <c r="C1517" s="2065"/>
      <c r="D1517" s="2068"/>
    </row>
    <row r="1518" spans="1:4">
      <c r="A1518" s="2061" t="s">
        <v>8471</v>
      </c>
      <c r="B1518" s="2067" t="s">
        <v>8470</v>
      </c>
      <c r="C1518" s="2066"/>
      <c r="D1518" s="2068"/>
    </row>
    <row r="1519" spans="1:4">
      <c r="A1519" s="2061" t="s">
        <v>8473</v>
      </c>
      <c r="B1519" s="2067" t="s">
        <v>8472</v>
      </c>
      <c r="C1519" s="2066"/>
      <c r="D1519" s="2068"/>
    </row>
    <row r="1520" spans="1:4">
      <c r="A1520" s="2061" t="s">
        <v>8475</v>
      </c>
      <c r="B1520" s="2067" t="s">
        <v>8474</v>
      </c>
      <c r="C1520" s="2066"/>
      <c r="D1520" s="2068"/>
    </row>
    <row r="1521" spans="1:4">
      <c r="A1521" s="2061" t="s">
        <v>8477</v>
      </c>
      <c r="B1521" s="2067" t="s">
        <v>8476</v>
      </c>
      <c r="C1521" s="2066"/>
      <c r="D1521" s="2068"/>
    </row>
    <row r="1522" spans="1:4">
      <c r="A1522" s="2061" t="s">
        <v>8479</v>
      </c>
      <c r="B1522" s="2067" t="s">
        <v>8478</v>
      </c>
      <c r="C1522" s="2066"/>
      <c r="D1522" s="2068"/>
    </row>
    <row r="1523" spans="1:4">
      <c r="A1523" s="2061" t="s">
        <v>8481</v>
      </c>
      <c r="B1523" s="2067" t="s">
        <v>8480</v>
      </c>
      <c r="C1523" s="2066"/>
      <c r="D1523" s="2068"/>
    </row>
    <row r="1524" spans="1:4">
      <c r="A1524" s="2061" t="s">
        <v>8483</v>
      </c>
      <c r="B1524" s="2067" t="s">
        <v>8482</v>
      </c>
      <c r="C1524" s="2066"/>
      <c r="D1524" s="2068"/>
    </row>
    <row r="1525" spans="1:4">
      <c r="A1525" s="2061" t="s">
        <v>8485</v>
      </c>
      <c r="B1525" s="2067" t="s">
        <v>8484</v>
      </c>
      <c r="C1525" s="2066"/>
      <c r="D1525" s="2068"/>
    </row>
    <row r="1526" spans="1:4">
      <c r="A1526" s="2061" t="s">
        <v>8487</v>
      </c>
      <c r="B1526" s="2067" t="s">
        <v>8486</v>
      </c>
      <c r="C1526" s="2066"/>
      <c r="D1526" s="2068"/>
    </row>
    <row r="1527" spans="1:4">
      <c r="A1527" s="2061" t="s">
        <v>8489</v>
      </c>
      <c r="B1527" s="2067" t="s">
        <v>8488</v>
      </c>
      <c r="C1527" s="2066"/>
      <c r="D1527" s="2068"/>
    </row>
    <row r="1528" spans="1:4">
      <c r="A1528" s="2061" t="s">
        <v>8491</v>
      </c>
      <c r="B1528" s="2067" t="s">
        <v>8490</v>
      </c>
      <c r="C1528" s="2065"/>
      <c r="D1528" s="2068"/>
    </row>
    <row r="1529" spans="1:4">
      <c r="A1529" s="2061" t="s">
        <v>8493</v>
      </c>
      <c r="B1529" s="2067" t="s">
        <v>8492</v>
      </c>
      <c r="C1529" s="2065"/>
      <c r="D1529" s="2068"/>
    </row>
    <row r="1530" spans="1:4">
      <c r="A1530" s="2061" t="s">
        <v>8495</v>
      </c>
      <c r="B1530" s="2067" t="s">
        <v>8494</v>
      </c>
      <c r="C1530" s="2065"/>
      <c r="D1530" s="2068"/>
    </row>
    <row r="1531" spans="1:4">
      <c r="A1531" s="2061" t="s">
        <v>8497</v>
      </c>
      <c r="B1531" s="2067" t="s">
        <v>8496</v>
      </c>
      <c r="C1531" s="2065"/>
      <c r="D1531" s="2068"/>
    </row>
    <row r="1532" spans="1:4">
      <c r="A1532" s="2061" t="s">
        <v>8499</v>
      </c>
      <c r="B1532" s="2067" t="s">
        <v>8498</v>
      </c>
      <c r="C1532" s="2065"/>
      <c r="D1532" s="2068"/>
    </row>
    <row r="1533" spans="1:4">
      <c r="A1533" s="2061" t="s">
        <v>8501</v>
      </c>
      <c r="B1533" s="2067" t="s">
        <v>8500</v>
      </c>
      <c r="C1533" s="2065"/>
      <c r="D1533" s="2068"/>
    </row>
    <row r="1534" spans="1:4">
      <c r="A1534" s="2061" t="s">
        <v>8503</v>
      </c>
      <c r="B1534" s="2067" t="s">
        <v>8502</v>
      </c>
      <c r="C1534" s="2065"/>
      <c r="D1534" s="2068"/>
    </row>
    <row r="1535" spans="1:4">
      <c r="A1535" s="2061" t="s">
        <v>8505</v>
      </c>
      <c r="B1535" s="2067" t="s">
        <v>8504</v>
      </c>
      <c r="C1535" s="2065"/>
      <c r="D1535" s="2068"/>
    </row>
    <row r="1536" spans="1:4">
      <c r="A1536" s="2061" t="s">
        <v>8507</v>
      </c>
      <c r="B1536" s="2067" t="s">
        <v>8506</v>
      </c>
      <c r="C1536" s="2065"/>
      <c r="D1536" s="2068"/>
    </row>
    <row r="1537" spans="1:4">
      <c r="A1537" s="2061" t="s">
        <v>8509</v>
      </c>
      <c r="B1537" s="2067" t="s">
        <v>8508</v>
      </c>
      <c r="C1537" s="2065"/>
      <c r="D1537" s="2068"/>
    </row>
    <row r="1538" spans="1:4">
      <c r="A1538" s="2061" t="s">
        <v>8511</v>
      </c>
      <c r="B1538" s="2067" t="s">
        <v>8510</v>
      </c>
      <c r="C1538" s="2065"/>
      <c r="D1538" s="2068"/>
    </row>
    <row r="1539" spans="1:4">
      <c r="A1539" s="2061" t="s">
        <v>8513</v>
      </c>
      <c r="B1539" s="2067" t="s">
        <v>8512</v>
      </c>
      <c r="C1539" s="2066"/>
      <c r="D1539" s="2068"/>
    </row>
    <row r="1540" spans="1:4">
      <c r="A1540" s="2061" t="s">
        <v>8515</v>
      </c>
      <c r="B1540" s="2067" t="s">
        <v>8514</v>
      </c>
      <c r="C1540" s="2066"/>
      <c r="D1540" s="2068"/>
    </row>
    <row r="1541" spans="1:4">
      <c r="A1541" s="2061" t="s">
        <v>8517</v>
      </c>
      <c r="B1541" s="2067" t="s">
        <v>8516</v>
      </c>
      <c r="C1541" s="2066"/>
      <c r="D1541" s="2068"/>
    </row>
    <row r="1542" spans="1:4">
      <c r="A1542" s="2061" t="s">
        <v>8519</v>
      </c>
      <c r="B1542" s="2067" t="s">
        <v>8518</v>
      </c>
      <c r="C1542" s="2066"/>
      <c r="D1542" s="2068"/>
    </row>
    <row r="1543" spans="1:4">
      <c r="A1543" s="2061" t="s">
        <v>8521</v>
      </c>
      <c r="B1543" s="2067" t="s">
        <v>8520</v>
      </c>
      <c r="C1543" s="2066"/>
      <c r="D1543" s="2068"/>
    </row>
    <row r="1544" spans="1:4">
      <c r="A1544" s="2061" t="s">
        <v>8523</v>
      </c>
      <c r="B1544" s="2067" t="s">
        <v>8522</v>
      </c>
      <c r="C1544" s="2066"/>
      <c r="D1544" s="2068"/>
    </row>
    <row r="1545" spans="1:4">
      <c r="A1545" s="2061" t="s">
        <v>8525</v>
      </c>
      <c r="B1545" s="2067" t="s">
        <v>8524</v>
      </c>
      <c r="C1545" s="2066"/>
      <c r="D1545" s="2068"/>
    </row>
    <row r="1546" spans="1:4">
      <c r="A1546" s="2061" t="s">
        <v>8527</v>
      </c>
      <c r="B1546" s="2067" t="s">
        <v>8526</v>
      </c>
      <c r="C1546" s="2066"/>
      <c r="D1546" s="2068"/>
    </row>
    <row r="1547" spans="1:4">
      <c r="A1547" s="2061" t="s">
        <v>8529</v>
      </c>
      <c r="B1547" s="2067" t="s">
        <v>8528</v>
      </c>
      <c r="C1547" s="2066"/>
      <c r="D1547" s="2068"/>
    </row>
    <row r="1548" spans="1:4">
      <c r="A1548" s="2061" t="s">
        <v>8531</v>
      </c>
      <c r="B1548" s="2067" t="s">
        <v>8530</v>
      </c>
      <c r="C1548" s="2066"/>
      <c r="D1548" s="2068"/>
    </row>
    <row r="1549" spans="1:4">
      <c r="A1549" s="2061" t="s">
        <v>8533</v>
      </c>
      <c r="B1549" s="2067" t="s">
        <v>8532</v>
      </c>
      <c r="C1549" s="2065"/>
      <c r="D1549" s="2068"/>
    </row>
    <row r="1550" spans="1:4">
      <c r="A1550" s="2061" t="s">
        <v>8535</v>
      </c>
      <c r="B1550" s="2067" t="s">
        <v>8534</v>
      </c>
      <c r="C1550" s="2065"/>
      <c r="D1550" s="2068"/>
    </row>
    <row r="1551" spans="1:4">
      <c r="A1551" s="2061" t="s">
        <v>8537</v>
      </c>
      <c r="B1551" s="2067" t="s">
        <v>8536</v>
      </c>
      <c r="C1551" s="2065"/>
      <c r="D1551" s="2068"/>
    </row>
    <row r="1552" spans="1:4">
      <c r="A1552" s="2061" t="s">
        <v>8539</v>
      </c>
      <c r="B1552" s="2067" t="s">
        <v>8538</v>
      </c>
      <c r="C1552" s="2065"/>
      <c r="D1552" s="2068"/>
    </row>
    <row r="1553" spans="1:4">
      <c r="A1553" s="2061" t="s">
        <v>8541</v>
      </c>
      <c r="B1553" s="2067" t="s">
        <v>8540</v>
      </c>
      <c r="C1553" s="2065"/>
      <c r="D1553" s="2068"/>
    </row>
    <row r="1554" spans="1:4">
      <c r="A1554" s="2061" t="s">
        <v>8543</v>
      </c>
      <c r="B1554" s="2067" t="s">
        <v>8542</v>
      </c>
      <c r="C1554" s="2065"/>
      <c r="D1554" s="2068"/>
    </row>
    <row r="1555" spans="1:4">
      <c r="A1555" s="2061" t="s">
        <v>8545</v>
      </c>
      <c r="B1555" s="2067" t="s">
        <v>8544</v>
      </c>
      <c r="C1555" s="2065"/>
      <c r="D1555" s="2068"/>
    </row>
    <row r="1556" spans="1:4">
      <c r="A1556" s="2061" t="s">
        <v>8547</v>
      </c>
      <c r="B1556" s="2067" t="s">
        <v>8546</v>
      </c>
      <c r="C1556" s="2065"/>
      <c r="D1556" s="2068"/>
    </row>
    <row r="1557" spans="1:4">
      <c r="A1557" s="2061" t="s">
        <v>8549</v>
      </c>
      <c r="B1557" s="2067" t="s">
        <v>8548</v>
      </c>
      <c r="C1557" s="2065"/>
      <c r="D1557" s="2068"/>
    </row>
    <row r="1558" spans="1:4">
      <c r="A1558" s="2061" t="s">
        <v>8551</v>
      </c>
      <c r="B1558" s="2067" t="s">
        <v>8550</v>
      </c>
      <c r="C1558" s="2065"/>
      <c r="D1558" s="2068"/>
    </row>
    <row r="1559" spans="1:4">
      <c r="A1559" s="2061" t="s">
        <v>8553</v>
      </c>
      <c r="B1559" s="2067" t="s">
        <v>8552</v>
      </c>
      <c r="C1559" s="2065"/>
      <c r="D1559" s="2068"/>
    </row>
    <row r="1560" spans="1:4">
      <c r="A1560" s="2061" t="s">
        <v>8555</v>
      </c>
      <c r="B1560" s="2067" t="s">
        <v>8554</v>
      </c>
      <c r="C1560" s="2066"/>
      <c r="D1560" s="2068"/>
    </row>
    <row r="1561" spans="1:4">
      <c r="A1561" s="2061" t="s">
        <v>8557</v>
      </c>
      <c r="B1561" s="2067" t="s">
        <v>8556</v>
      </c>
      <c r="C1561" s="2066"/>
      <c r="D1561" s="2068"/>
    </row>
    <row r="1562" spans="1:4">
      <c r="A1562" s="2061" t="s">
        <v>8559</v>
      </c>
      <c r="B1562" s="2067" t="s">
        <v>8558</v>
      </c>
      <c r="C1562" s="2066"/>
      <c r="D1562" s="2068"/>
    </row>
    <row r="1563" spans="1:4">
      <c r="A1563" s="2061" t="s">
        <v>8561</v>
      </c>
      <c r="B1563" s="2067" t="s">
        <v>8560</v>
      </c>
      <c r="C1563" s="2066"/>
      <c r="D1563" s="2068"/>
    </row>
    <row r="1564" spans="1:4">
      <c r="A1564" s="2061" t="s">
        <v>8563</v>
      </c>
      <c r="B1564" s="2067" t="s">
        <v>8562</v>
      </c>
      <c r="C1564" s="2066"/>
      <c r="D1564" s="2068"/>
    </row>
    <row r="1565" spans="1:4">
      <c r="A1565" s="2061" t="s">
        <v>8565</v>
      </c>
      <c r="B1565" s="2067" t="s">
        <v>8564</v>
      </c>
      <c r="C1565" s="2066"/>
      <c r="D1565" s="2068"/>
    </row>
    <row r="1566" spans="1:4">
      <c r="A1566" s="2061" t="s">
        <v>8567</v>
      </c>
      <c r="B1566" s="2067" t="s">
        <v>8566</v>
      </c>
      <c r="C1566" s="2066"/>
      <c r="D1566" s="2068"/>
    </row>
    <row r="1567" spans="1:4">
      <c r="A1567" s="2061" t="s">
        <v>8569</v>
      </c>
      <c r="B1567" s="2067" t="s">
        <v>8568</v>
      </c>
      <c r="C1567" s="2066"/>
      <c r="D1567" s="2068"/>
    </row>
    <row r="1568" spans="1:4">
      <c r="A1568" s="2061" t="s">
        <v>8571</v>
      </c>
      <c r="B1568" s="2067" t="s">
        <v>8570</v>
      </c>
      <c r="C1568" s="2066"/>
      <c r="D1568" s="2068"/>
    </row>
    <row r="1569" spans="1:4">
      <c r="A1569" s="2061" t="s">
        <v>8573</v>
      </c>
      <c r="B1569" s="2067" t="s">
        <v>8572</v>
      </c>
      <c r="C1569" s="2066"/>
      <c r="D1569" s="2068"/>
    </row>
    <row r="1570" spans="1:4">
      <c r="A1570" s="2061" t="s">
        <v>8575</v>
      </c>
      <c r="B1570" s="2067" t="s">
        <v>8574</v>
      </c>
      <c r="C1570" s="2065"/>
      <c r="D1570" s="2068"/>
    </row>
    <row r="1571" spans="1:4">
      <c r="A1571" s="2061" t="s">
        <v>8577</v>
      </c>
      <c r="B1571" s="2067" t="s">
        <v>8576</v>
      </c>
      <c r="C1571" s="2065"/>
      <c r="D1571" s="2068"/>
    </row>
    <row r="1572" spans="1:4">
      <c r="A1572" s="2061" t="s">
        <v>8579</v>
      </c>
      <c r="B1572" s="2067" t="s">
        <v>8578</v>
      </c>
      <c r="C1572" s="2065"/>
      <c r="D1572" s="2068"/>
    </row>
    <row r="1573" spans="1:4">
      <c r="A1573" s="2061" t="s">
        <v>8581</v>
      </c>
      <c r="B1573" s="2067" t="s">
        <v>8580</v>
      </c>
      <c r="C1573" s="2065"/>
      <c r="D1573" s="2068"/>
    </row>
    <row r="1574" spans="1:4">
      <c r="A1574" s="2061" t="s">
        <v>8583</v>
      </c>
      <c r="B1574" s="2067" t="s">
        <v>8582</v>
      </c>
      <c r="C1574" s="2065"/>
      <c r="D1574" s="2068"/>
    </row>
    <row r="1575" spans="1:4">
      <c r="A1575" s="2061" t="s">
        <v>8585</v>
      </c>
      <c r="B1575" s="2067" t="s">
        <v>8584</v>
      </c>
      <c r="C1575" s="2065"/>
      <c r="D1575" s="2068"/>
    </row>
    <row r="1576" spans="1:4">
      <c r="A1576" s="2061" t="s">
        <v>8587</v>
      </c>
      <c r="B1576" s="2067" t="s">
        <v>8586</v>
      </c>
      <c r="C1576" s="2065"/>
      <c r="D1576" s="2068"/>
    </row>
    <row r="1577" spans="1:4">
      <c r="A1577" s="2061" t="s">
        <v>8589</v>
      </c>
      <c r="B1577" s="2067" t="s">
        <v>8588</v>
      </c>
      <c r="C1577" s="2065"/>
      <c r="D1577" s="2068"/>
    </row>
    <row r="1578" spans="1:4">
      <c r="A1578" s="2061" t="s">
        <v>8591</v>
      </c>
      <c r="B1578" s="2067" t="s">
        <v>8590</v>
      </c>
      <c r="C1578" s="2065"/>
      <c r="D1578" s="2068"/>
    </row>
    <row r="1579" spans="1:4">
      <c r="A1579" s="2061" t="s">
        <v>8593</v>
      </c>
      <c r="B1579" s="2067" t="s">
        <v>8592</v>
      </c>
      <c r="C1579" s="2065"/>
      <c r="D1579" s="2068"/>
    </row>
    <row r="1580" spans="1:4">
      <c r="A1580" s="2061" t="s">
        <v>8595</v>
      </c>
      <c r="B1580" s="2067" t="s">
        <v>8594</v>
      </c>
      <c r="C1580" s="2065"/>
      <c r="D1580" s="2068"/>
    </row>
    <row r="1581" spans="1:4">
      <c r="A1581" s="2061" t="s">
        <v>8597</v>
      </c>
      <c r="B1581" s="2067" t="s">
        <v>8596</v>
      </c>
      <c r="C1581" s="2066"/>
      <c r="D1581" s="2068"/>
    </row>
    <row r="1582" spans="1:4">
      <c r="A1582" s="2061" t="s">
        <v>8599</v>
      </c>
      <c r="B1582" s="2067" t="s">
        <v>8598</v>
      </c>
      <c r="C1582" s="2066"/>
      <c r="D1582" s="2068"/>
    </row>
    <row r="1583" spans="1:4">
      <c r="A1583" s="2061" t="s">
        <v>8601</v>
      </c>
      <c r="B1583" s="2067" t="s">
        <v>8600</v>
      </c>
      <c r="C1583" s="2066"/>
      <c r="D1583" s="2068"/>
    </row>
    <row r="1584" spans="1:4">
      <c r="A1584" s="2061" t="s">
        <v>8603</v>
      </c>
      <c r="B1584" s="2067" t="s">
        <v>8602</v>
      </c>
      <c r="C1584" s="2066"/>
      <c r="D1584" s="2068"/>
    </row>
    <row r="1585" spans="1:4">
      <c r="A1585" s="2061" t="s">
        <v>8605</v>
      </c>
      <c r="B1585" s="2067" t="s">
        <v>8604</v>
      </c>
      <c r="C1585" s="2066"/>
      <c r="D1585" s="2068"/>
    </row>
    <row r="1586" spans="1:4">
      <c r="A1586" s="2061" t="s">
        <v>8607</v>
      </c>
      <c r="B1586" s="2067" t="s">
        <v>8606</v>
      </c>
      <c r="C1586" s="2066"/>
      <c r="D1586" s="2068"/>
    </row>
    <row r="1587" spans="1:4">
      <c r="A1587" s="2061" t="s">
        <v>8609</v>
      </c>
      <c r="B1587" s="2067" t="s">
        <v>8608</v>
      </c>
      <c r="C1587" s="2066"/>
      <c r="D1587" s="2068"/>
    </row>
    <row r="1588" spans="1:4">
      <c r="A1588" s="2061" t="s">
        <v>8611</v>
      </c>
      <c r="B1588" s="2067" t="s">
        <v>8610</v>
      </c>
      <c r="C1588" s="2066"/>
      <c r="D1588" s="2068"/>
    </row>
    <row r="1589" spans="1:4">
      <c r="A1589" s="2061" t="s">
        <v>8613</v>
      </c>
      <c r="B1589" s="2067" t="s">
        <v>8612</v>
      </c>
      <c r="C1589" s="2066"/>
      <c r="D1589" s="2068"/>
    </row>
    <row r="1590" spans="1:4">
      <c r="A1590" s="2061" t="s">
        <v>8615</v>
      </c>
      <c r="B1590" s="2067" t="s">
        <v>8614</v>
      </c>
      <c r="C1590" s="2066"/>
      <c r="D1590" s="2068"/>
    </row>
    <row r="1591" spans="1:4">
      <c r="A1591" s="2061" t="s">
        <v>8617</v>
      </c>
      <c r="B1591" s="2067" t="s">
        <v>8616</v>
      </c>
      <c r="C1591" s="2065"/>
      <c r="D1591" s="2068"/>
    </row>
    <row r="1592" spans="1:4">
      <c r="A1592" s="2061" t="s">
        <v>8619</v>
      </c>
      <c r="B1592" s="2067" t="s">
        <v>8618</v>
      </c>
      <c r="C1592" s="2065"/>
      <c r="D1592" s="2068"/>
    </row>
    <row r="1593" spans="1:4">
      <c r="A1593" s="2061" t="s">
        <v>8621</v>
      </c>
      <c r="B1593" s="2067" t="s">
        <v>8620</v>
      </c>
      <c r="C1593" s="2065"/>
      <c r="D1593" s="2068"/>
    </row>
    <row r="1594" spans="1:4">
      <c r="A1594" s="2061" t="s">
        <v>8623</v>
      </c>
      <c r="B1594" s="2067" t="s">
        <v>8622</v>
      </c>
      <c r="C1594" s="2065"/>
      <c r="D1594" s="2068"/>
    </row>
    <row r="1595" spans="1:4">
      <c r="A1595" s="2061" t="s">
        <v>8625</v>
      </c>
      <c r="B1595" s="2067" t="s">
        <v>8624</v>
      </c>
      <c r="C1595" s="2065"/>
      <c r="D1595" s="2068"/>
    </row>
    <row r="1596" spans="1:4">
      <c r="A1596" s="2061" t="s">
        <v>8627</v>
      </c>
      <c r="B1596" s="2067" t="s">
        <v>8626</v>
      </c>
      <c r="C1596" s="2065"/>
      <c r="D1596" s="2068"/>
    </row>
    <row r="1597" spans="1:4">
      <c r="A1597" s="2061" t="s">
        <v>8629</v>
      </c>
      <c r="B1597" s="2067" t="s">
        <v>8628</v>
      </c>
      <c r="C1597" s="2065"/>
      <c r="D1597" s="2068"/>
    </row>
    <row r="1598" spans="1:4">
      <c r="A1598" s="2061" t="s">
        <v>8631</v>
      </c>
      <c r="B1598" s="2067" t="s">
        <v>8630</v>
      </c>
      <c r="C1598" s="2065"/>
      <c r="D1598" s="2068"/>
    </row>
    <row r="1599" spans="1:4">
      <c r="A1599" s="2061" t="s">
        <v>8633</v>
      </c>
      <c r="B1599" s="2067" t="s">
        <v>8632</v>
      </c>
      <c r="C1599" s="2065"/>
      <c r="D1599" s="2068"/>
    </row>
    <row r="1600" spans="1:4">
      <c r="A1600" s="2061" t="s">
        <v>8635</v>
      </c>
      <c r="B1600" s="2067" t="s">
        <v>8634</v>
      </c>
      <c r="C1600" s="2065"/>
      <c r="D1600" s="2068"/>
    </row>
    <row r="1601" spans="1:4">
      <c r="A1601" s="2061" t="s">
        <v>8637</v>
      </c>
      <c r="B1601" s="2067" t="s">
        <v>8636</v>
      </c>
      <c r="C1601" s="2065"/>
      <c r="D1601" s="2068"/>
    </row>
    <row r="1602" spans="1:4">
      <c r="A1602" s="2061" t="s">
        <v>8639</v>
      </c>
      <c r="B1602" s="2067" t="s">
        <v>8638</v>
      </c>
      <c r="C1602" s="2066"/>
      <c r="D1602" s="2068"/>
    </row>
    <row r="1603" spans="1:4">
      <c r="A1603" s="2061" t="s">
        <v>8641</v>
      </c>
      <c r="B1603" s="2067" t="s">
        <v>8640</v>
      </c>
      <c r="C1603" s="2066"/>
      <c r="D1603" s="2068"/>
    </row>
    <row r="1604" spans="1:4">
      <c r="A1604" s="2061" t="s">
        <v>8643</v>
      </c>
      <c r="B1604" s="2067" t="s">
        <v>8642</v>
      </c>
      <c r="C1604" s="2066"/>
      <c r="D1604" s="2068"/>
    </row>
    <row r="1605" spans="1:4">
      <c r="A1605" s="2061" t="s">
        <v>8645</v>
      </c>
      <c r="B1605" s="2067" t="s">
        <v>8644</v>
      </c>
      <c r="C1605" s="2066"/>
      <c r="D1605" s="2068"/>
    </row>
    <row r="1606" spans="1:4">
      <c r="A1606" s="2061" t="s">
        <v>8647</v>
      </c>
      <c r="B1606" s="2067" t="s">
        <v>8646</v>
      </c>
      <c r="C1606" s="2066"/>
      <c r="D1606" s="2068"/>
    </row>
    <row r="1607" spans="1:4">
      <c r="A1607" s="2061" t="s">
        <v>8649</v>
      </c>
      <c r="B1607" s="2067" t="s">
        <v>8648</v>
      </c>
      <c r="C1607" s="2066"/>
      <c r="D1607" s="2068"/>
    </row>
    <row r="1608" spans="1:4">
      <c r="A1608" s="2061" t="s">
        <v>8651</v>
      </c>
      <c r="B1608" s="2067" t="s">
        <v>8650</v>
      </c>
      <c r="C1608" s="2066"/>
      <c r="D1608" s="2068"/>
    </row>
    <row r="1609" spans="1:4">
      <c r="A1609" s="2061" t="s">
        <v>8653</v>
      </c>
      <c r="B1609" s="2067" t="s">
        <v>8652</v>
      </c>
      <c r="C1609" s="2066"/>
      <c r="D1609" s="2068"/>
    </row>
    <row r="1610" spans="1:4">
      <c r="A1610" s="2061" t="s">
        <v>8655</v>
      </c>
      <c r="B1610" s="2067" t="s">
        <v>8654</v>
      </c>
      <c r="C1610" s="2066"/>
      <c r="D1610" s="2068"/>
    </row>
    <row r="1611" spans="1:4">
      <c r="A1611" s="2061" t="s">
        <v>8657</v>
      </c>
      <c r="B1611" s="2067" t="s">
        <v>8656</v>
      </c>
      <c r="C1611" s="2066"/>
      <c r="D1611" s="2068"/>
    </row>
    <row r="1612" spans="1:4">
      <c r="A1612" s="2061" t="s">
        <v>8659</v>
      </c>
      <c r="B1612" s="2067" t="s">
        <v>8658</v>
      </c>
      <c r="C1612" s="2065"/>
      <c r="D1612" s="2068"/>
    </row>
    <row r="1613" spans="1:4">
      <c r="A1613" s="2061" t="s">
        <v>8661</v>
      </c>
      <c r="B1613" s="2067" t="s">
        <v>8660</v>
      </c>
      <c r="C1613" s="2065"/>
      <c r="D1613" s="2068"/>
    </row>
    <row r="1614" spans="1:4">
      <c r="A1614" s="2061" t="s">
        <v>8663</v>
      </c>
      <c r="B1614" s="2067" t="s">
        <v>8662</v>
      </c>
      <c r="C1614" s="2065"/>
      <c r="D1614" s="2068"/>
    </row>
    <row r="1615" spans="1:4">
      <c r="A1615" s="2061" t="s">
        <v>8665</v>
      </c>
      <c r="B1615" s="2067" t="s">
        <v>8664</v>
      </c>
      <c r="C1615" s="2065"/>
      <c r="D1615" s="2068"/>
    </row>
    <row r="1616" spans="1:4">
      <c r="A1616" s="2061" t="s">
        <v>8667</v>
      </c>
      <c r="B1616" s="2067" t="s">
        <v>8666</v>
      </c>
      <c r="C1616" s="2065"/>
      <c r="D1616" s="2068"/>
    </row>
    <row r="1617" spans="1:4">
      <c r="A1617" s="2061" t="s">
        <v>8669</v>
      </c>
      <c r="B1617" s="2067" t="s">
        <v>8668</v>
      </c>
      <c r="C1617" s="2065"/>
      <c r="D1617" s="2068"/>
    </row>
    <row r="1618" spans="1:4">
      <c r="A1618" s="2061" t="s">
        <v>8671</v>
      </c>
      <c r="B1618" s="2067" t="s">
        <v>8670</v>
      </c>
      <c r="C1618" s="2065"/>
      <c r="D1618" s="2068"/>
    </row>
    <row r="1619" spans="1:4">
      <c r="A1619" s="2061" t="s">
        <v>8673</v>
      </c>
      <c r="B1619" s="2067" t="s">
        <v>8672</v>
      </c>
      <c r="C1619" s="2065"/>
      <c r="D1619" s="2068"/>
    </row>
    <row r="1620" spans="1:4">
      <c r="A1620" s="2061" t="s">
        <v>8675</v>
      </c>
      <c r="B1620" s="2067" t="s">
        <v>8674</v>
      </c>
      <c r="C1620" s="2065"/>
      <c r="D1620" s="2068"/>
    </row>
    <row r="1621" spans="1:4">
      <c r="A1621" s="2061" t="s">
        <v>8677</v>
      </c>
      <c r="B1621" s="2067" t="s">
        <v>8676</v>
      </c>
      <c r="C1621" s="2065"/>
      <c r="D1621" s="2068"/>
    </row>
    <row r="1622" spans="1:4">
      <c r="A1622" s="2061" t="s">
        <v>8679</v>
      </c>
      <c r="B1622" s="2067" t="s">
        <v>8678</v>
      </c>
      <c r="C1622" s="2065"/>
      <c r="D1622" s="2068"/>
    </row>
    <row r="1623" spans="1:4">
      <c r="A1623" s="2061" t="s">
        <v>8681</v>
      </c>
      <c r="B1623" s="2067" t="s">
        <v>8680</v>
      </c>
      <c r="C1623" s="2066"/>
      <c r="D1623" s="2068"/>
    </row>
    <row r="1624" spans="1:4">
      <c r="A1624" s="2061" t="s">
        <v>8683</v>
      </c>
      <c r="B1624" s="2067" t="s">
        <v>8682</v>
      </c>
      <c r="C1624" s="2066"/>
      <c r="D1624" s="2068"/>
    </row>
    <row r="1625" spans="1:4">
      <c r="A1625" s="2061" t="s">
        <v>8685</v>
      </c>
      <c r="B1625" s="2067" t="s">
        <v>8684</v>
      </c>
      <c r="C1625" s="2066"/>
      <c r="D1625" s="2068"/>
    </row>
    <row r="1626" spans="1:4">
      <c r="A1626" s="2061" t="s">
        <v>8687</v>
      </c>
      <c r="B1626" s="2067" t="s">
        <v>8686</v>
      </c>
      <c r="C1626" s="2066"/>
      <c r="D1626" s="2068"/>
    </row>
    <row r="1627" spans="1:4">
      <c r="A1627" s="2061" t="s">
        <v>8689</v>
      </c>
      <c r="B1627" s="2067" t="s">
        <v>8688</v>
      </c>
      <c r="C1627" s="2066"/>
      <c r="D1627" s="2068"/>
    </row>
    <row r="1628" spans="1:4">
      <c r="A1628" s="2061" t="s">
        <v>8691</v>
      </c>
      <c r="B1628" s="2067" t="s">
        <v>8690</v>
      </c>
      <c r="C1628" s="2066"/>
      <c r="D1628" s="2068"/>
    </row>
    <row r="1629" spans="1:4">
      <c r="A1629" s="2061" t="s">
        <v>8693</v>
      </c>
      <c r="B1629" s="2067" t="s">
        <v>8692</v>
      </c>
      <c r="C1629" s="2066"/>
      <c r="D1629" s="2068"/>
    </row>
    <row r="1630" spans="1:4">
      <c r="A1630" s="2061" t="s">
        <v>8695</v>
      </c>
      <c r="B1630" s="2067" t="s">
        <v>8694</v>
      </c>
      <c r="C1630" s="2066"/>
      <c r="D1630" s="2068"/>
    </row>
    <row r="1631" spans="1:4">
      <c r="A1631" s="2061" t="s">
        <v>8697</v>
      </c>
      <c r="B1631" s="2067" t="s">
        <v>8696</v>
      </c>
      <c r="C1631" s="2066"/>
      <c r="D1631" s="2068"/>
    </row>
    <row r="1632" spans="1:4">
      <c r="A1632" s="2061" t="s">
        <v>8699</v>
      </c>
      <c r="B1632" s="2067" t="s">
        <v>8698</v>
      </c>
      <c r="C1632" s="2066"/>
      <c r="D1632" s="2068"/>
    </row>
    <row r="1633" spans="1:4">
      <c r="A1633" s="2061" t="s">
        <v>8701</v>
      </c>
      <c r="B1633" s="2067" t="s">
        <v>8700</v>
      </c>
      <c r="C1633" s="2065"/>
      <c r="D1633" s="2068"/>
    </row>
    <row r="1634" spans="1:4">
      <c r="A1634" s="2061" t="s">
        <v>8703</v>
      </c>
      <c r="B1634" s="2067" t="s">
        <v>8702</v>
      </c>
      <c r="C1634" s="2065"/>
      <c r="D1634" s="2068"/>
    </row>
    <row r="1635" spans="1:4">
      <c r="A1635" s="2061" t="s">
        <v>8705</v>
      </c>
      <c r="B1635" s="2067" t="s">
        <v>8704</v>
      </c>
      <c r="C1635" s="2065"/>
      <c r="D1635" s="2068"/>
    </row>
    <row r="1636" spans="1:4">
      <c r="A1636" s="2061" t="s">
        <v>8707</v>
      </c>
      <c r="B1636" s="2067" t="s">
        <v>8706</v>
      </c>
      <c r="C1636" s="2065"/>
      <c r="D1636" s="2068"/>
    </row>
    <row r="1637" spans="1:4">
      <c r="A1637" s="2061" t="s">
        <v>8709</v>
      </c>
      <c r="B1637" s="2067" t="s">
        <v>8708</v>
      </c>
      <c r="C1637" s="2065"/>
      <c r="D1637" s="2068"/>
    </row>
    <row r="1638" spans="1:4">
      <c r="A1638" s="2061" t="s">
        <v>8711</v>
      </c>
      <c r="B1638" s="2067" t="s">
        <v>8710</v>
      </c>
      <c r="C1638" s="2065"/>
      <c r="D1638" s="2068"/>
    </row>
    <row r="1639" spans="1:4">
      <c r="A1639" s="2061" t="s">
        <v>8713</v>
      </c>
      <c r="B1639" s="2067" t="s">
        <v>8712</v>
      </c>
      <c r="C1639" s="2065"/>
      <c r="D1639" s="2068"/>
    </row>
    <row r="1640" spans="1:4">
      <c r="A1640" s="2061" t="s">
        <v>8715</v>
      </c>
      <c r="B1640" s="2067" t="s">
        <v>8714</v>
      </c>
      <c r="C1640" s="2065"/>
      <c r="D1640" s="2068"/>
    </row>
    <row r="1641" spans="1:4">
      <c r="A1641" s="2061" t="s">
        <v>8717</v>
      </c>
      <c r="B1641" s="2067" t="s">
        <v>8716</v>
      </c>
      <c r="C1641" s="2065"/>
      <c r="D1641" s="2068"/>
    </row>
    <row r="1642" spans="1:4">
      <c r="A1642" s="2061" t="s">
        <v>8719</v>
      </c>
      <c r="B1642" s="2067" t="s">
        <v>8718</v>
      </c>
      <c r="C1642" s="2065"/>
      <c r="D1642" s="2068"/>
    </row>
    <row r="1643" spans="1:4">
      <c r="A1643" s="2061" t="s">
        <v>8721</v>
      </c>
      <c r="B1643" s="2067" t="s">
        <v>8720</v>
      </c>
      <c r="C1643" s="2065"/>
      <c r="D1643" s="2068"/>
    </row>
    <row r="1644" spans="1:4">
      <c r="A1644" s="2061" t="s">
        <v>8723</v>
      </c>
      <c r="B1644" s="2067" t="s">
        <v>8722</v>
      </c>
      <c r="C1644" s="2066"/>
      <c r="D1644" s="2068"/>
    </row>
    <row r="1645" spans="1:4">
      <c r="A1645" s="2061" t="s">
        <v>8725</v>
      </c>
      <c r="B1645" s="2067" t="s">
        <v>8724</v>
      </c>
      <c r="C1645" s="2066"/>
      <c r="D1645" s="2068"/>
    </row>
    <row r="1646" spans="1:4">
      <c r="A1646" s="2061" t="s">
        <v>8727</v>
      </c>
      <c r="B1646" s="2067" t="s">
        <v>8726</v>
      </c>
      <c r="C1646" s="2066"/>
      <c r="D1646" s="2068"/>
    </row>
    <row r="1647" spans="1:4">
      <c r="A1647" s="2061" t="s">
        <v>8729</v>
      </c>
      <c r="B1647" s="2067" t="s">
        <v>8728</v>
      </c>
      <c r="C1647" s="2066"/>
      <c r="D1647" s="2068"/>
    </row>
    <row r="1648" spans="1:4">
      <c r="A1648" s="2061" t="s">
        <v>8731</v>
      </c>
      <c r="B1648" s="2067" t="s">
        <v>8730</v>
      </c>
      <c r="C1648" s="2066"/>
      <c r="D1648" s="2068"/>
    </row>
    <row r="1649" spans="1:4">
      <c r="A1649" s="2061" t="s">
        <v>8733</v>
      </c>
      <c r="B1649" s="2067" t="s">
        <v>8732</v>
      </c>
      <c r="C1649" s="2066"/>
      <c r="D1649" s="2068"/>
    </row>
    <row r="1650" spans="1:4">
      <c r="A1650" s="2061" t="s">
        <v>8735</v>
      </c>
      <c r="B1650" s="2067" t="s">
        <v>8734</v>
      </c>
      <c r="C1650" s="2066"/>
      <c r="D1650" s="2068"/>
    </row>
    <row r="1651" spans="1:4">
      <c r="A1651" s="2061" t="s">
        <v>8737</v>
      </c>
      <c r="B1651" s="2067" t="s">
        <v>8736</v>
      </c>
      <c r="C1651" s="2066"/>
      <c r="D1651" s="2068"/>
    </row>
    <row r="1652" spans="1:4">
      <c r="A1652" s="2061" t="s">
        <v>8739</v>
      </c>
      <c r="B1652" s="2067" t="s">
        <v>8738</v>
      </c>
      <c r="C1652" s="2066"/>
      <c r="D1652" s="2068"/>
    </row>
    <row r="1653" spans="1:4">
      <c r="A1653" s="2061" t="s">
        <v>8741</v>
      </c>
      <c r="B1653" s="2067" t="s">
        <v>8740</v>
      </c>
      <c r="C1653" s="2066"/>
      <c r="D1653" s="2068"/>
    </row>
    <row r="1654" spans="1:4">
      <c r="A1654" s="2061" t="s">
        <v>8743</v>
      </c>
      <c r="B1654" s="2067" t="s">
        <v>8742</v>
      </c>
      <c r="C1654" s="2065"/>
      <c r="D1654" s="2068"/>
    </row>
    <row r="1655" spans="1:4">
      <c r="A1655" s="2061" t="s">
        <v>8745</v>
      </c>
      <c r="B1655" s="2067" t="s">
        <v>8744</v>
      </c>
      <c r="C1655" s="2065"/>
      <c r="D1655" s="2068"/>
    </row>
    <row r="1656" spans="1:4">
      <c r="A1656" s="2061" t="s">
        <v>8747</v>
      </c>
      <c r="B1656" s="2067" t="s">
        <v>8746</v>
      </c>
      <c r="C1656" s="2065"/>
      <c r="D1656" s="2068"/>
    </row>
    <row r="1657" spans="1:4">
      <c r="A1657" s="2061" t="s">
        <v>8749</v>
      </c>
      <c r="B1657" s="2067" t="s">
        <v>8748</v>
      </c>
      <c r="C1657" s="2065"/>
      <c r="D1657" s="2068"/>
    </row>
    <row r="1658" spans="1:4">
      <c r="A1658" s="2061" t="s">
        <v>8751</v>
      </c>
      <c r="B1658" s="2067" t="s">
        <v>8750</v>
      </c>
      <c r="C1658" s="2065"/>
      <c r="D1658" s="2068"/>
    </row>
    <row r="1659" spans="1:4">
      <c r="A1659" s="2061" t="s">
        <v>8753</v>
      </c>
      <c r="B1659" s="2067" t="s">
        <v>8752</v>
      </c>
      <c r="C1659" s="2065"/>
      <c r="D1659" s="2068"/>
    </row>
    <row r="1660" spans="1:4">
      <c r="A1660" s="2061" t="s">
        <v>8755</v>
      </c>
      <c r="B1660" s="2067" t="s">
        <v>8754</v>
      </c>
      <c r="C1660" s="2065"/>
      <c r="D1660" s="2068"/>
    </row>
    <row r="1661" spans="1:4">
      <c r="A1661" s="2061" t="s">
        <v>8757</v>
      </c>
      <c r="B1661" s="2067" t="s">
        <v>8756</v>
      </c>
      <c r="C1661" s="2065"/>
      <c r="D1661" s="2068"/>
    </row>
    <row r="1662" spans="1:4">
      <c r="A1662" s="2061" t="s">
        <v>8759</v>
      </c>
      <c r="B1662" s="2067" t="s">
        <v>8758</v>
      </c>
      <c r="C1662" s="2065"/>
      <c r="D1662" s="2068"/>
    </row>
    <row r="1663" spans="1:4">
      <c r="A1663" s="2061" t="s">
        <v>8761</v>
      </c>
      <c r="B1663" s="2067" t="s">
        <v>8760</v>
      </c>
      <c r="C1663" s="2065"/>
      <c r="D1663" s="2068"/>
    </row>
    <row r="1664" spans="1:4">
      <c r="A1664" s="2061" t="s">
        <v>8763</v>
      </c>
      <c r="B1664" s="2067" t="s">
        <v>8762</v>
      </c>
      <c r="C1664" s="2065"/>
      <c r="D1664" s="2068"/>
    </row>
    <row r="1665" spans="1:4">
      <c r="A1665" s="2061" t="s">
        <v>8765</v>
      </c>
      <c r="B1665" s="2067" t="s">
        <v>8764</v>
      </c>
      <c r="C1665" s="2066"/>
      <c r="D1665" s="2068"/>
    </row>
    <row r="1666" spans="1:4">
      <c r="A1666" s="2061" t="s">
        <v>8767</v>
      </c>
      <c r="B1666" s="2067" t="s">
        <v>8766</v>
      </c>
      <c r="C1666" s="2066"/>
      <c r="D1666" s="2068"/>
    </row>
    <row r="1667" spans="1:4">
      <c r="A1667" s="2061" t="s">
        <v>5445</v>
      </c>
      <c r="B1667" s="2067" t="s">
        <v>5444</v>
      </c>
      <c r="C1667" s="2066"/>
      <c r="D1667" s="2068"/>
    </row>
    <row r="1668" spans="1:4">
      <c r="A1668" s="2061" t="s">
        <v>5447</v>
      </c>
      <c r="B1668" s="2067" t="s">
        <v>5446</v>
      </c>
      <c r="C1668" s="2066"/>
      <c r="D1668" s="2068"/>
    </row>
    <row r="1669" spans="1:4">
      <c r="A1669" s="2061" t="s">
        <v>8769</v>
      </c>
      <c r="B1669" s="2067" t="s">
        <v>8768</v>
      </c>
      <c r="C1669" s="2066"/>
      <c r="D1669" s="2068"/>
    </row>
    <row r="1670" spans="1:4">
      <c r="A1670" s="2061" t="s">
        <v>8771</v>
      </c>
      <c r="B1670" s="2067" t="s">
        <v>8770</v>
      </c>
      <c r="C1670" s="2066"/>
      <c r="D1670" s="2068"/>
    </row>
    <row r="1671" spans="1:4">
      <c r="A1671" s="2061" t="s">
        <v>8773</v>
      </c>
      <c r="B1671" s="2067" t="s">
        <v>8772</v>
      </c>
      <c r="C1671" s="2066"/>
      <c r="D1671" s="2068"/>
    </row>
    <row r="1672" spans="1:4">
      <c r="A1672" s="2061" t="s">
        <v>8775</v>
      </c>
      <c r="B1672" s="2067" t="s">
        <v>8774</v>
      </c>
      <c r="C1672" s="2066"/>
      <c r="D1672" s="2068"/>
    </row>
    <row r="1673" spans="1:4">
      <c r="A1673" s="2061" t="s">
        <v>8777</v>
      </c>
      <c r="B1673" s="2067" t="s">
        <v>8776</v>
      </c>
      <c r="C1673" s="2066"/>
      <c r="D1673" s="2068"/>
    </row>
    <row r="1674" spans="1:4">
      <c r="A1674" s="2061" t="s">
        <v>8779</v>
      </c>
      <c r="B1674" s="2067" t="s">
        <v>8778</v>
      </c>
      <c r="C1674" s="2066"/>
      <c r="D1674" s="2068"/>
    </row>
    <row r="1675" spans="1:4">
      <c r="A1675" s="2061" t="s">
        <v>8781</v>
      </c>
      <c r="B1675" s="2067" t="s">
        <v>8780</v>
      </c>
      <c r="C1675" s="2065"/>
      <c r="D1675" s="2068"/>
    </row>
    <row r="1676" spans="1:4">
      <c r="A1676" s="2061" t="s">
        <v>8783</v>
      </c>
      <c r="B1676" s="2067" t="s">
        <v>8782</v>
      </c>
      <c r="C1676" s="2065"/>
      <c r="D1676" s="2068"/>
    </row>
    <row r="1677" spans="1:4">
      <c r="A1677" s="2061" t="s">
        <v>8785</v>
      </c>
      <c r="B1677" s="2067" t="s">
        <v>8784</v>
      </c>
      <c r="C1677" s="2065"/>
      <c r="D1677" s="2068"/>
    </row>
    <row r="1678" spans="1:4">
      <c r="A1678" s="2061" t="s">
        <v>8787</v>
      </c>
      <c r="B1678" s="2067" t="s">
        <v>8786</v>
      </c>
      <c r="C1678" s="2065"/>
      <c r="D1678" s="2068"/>
    </row>
    <row r="1679" spans="1:4">
      <c r="A1679" s="2061" t="s">
        <v>8789</v>
      </c>
      <c r="B1679" s="2067" t="s">
        <v>8788</v>
      </c>
      <c r="C1679" s="2065"/>
      <c r="D1679" s="2068"/>
    </row>
    <row r="1680" spans="1:4">
      <c r="A1680" s="2061" t="s">
        <v>8791</v>
      </c>
      <c r="B1680" s="2067" t="s">
        <v>8790</v>
      </c>
      <c r="C1680" s="2065"/>
      <c r="D1680" s="2068"/>
    </row>
    <row r="1681" spans="1:4">
      <c r="A1681" s="2061" t="s">
        <v>8793</v>
      </c>
      <c r="B1681" s="2067" t="s">
        <v>8792</v>
      </c>
      <c r="C1681" s="2065"/>
      <c r="D1681" s="2068"/>
    </row>
    <row r="1682" spans="1:4">
      <c r="A1682" s="2061" t="s">
        <v>8795</v>
      </c>
      <c r="B1682" s="2067" t="s">
        <v>8794</v>
      </c>
      <c r="C1682" s="2065"/>
      <c r="D1682" s="2068"/>
    </row>
    <row r="1683" spans="1:4">
      <c r="A1683" s="2061" t="s">
        <v>8797</v>
      </c>
      <c r="B1683" s="2067" t="s">
        <v>8796</v>
      </c>
      <c r="C1683" s="2065"/>
      <c r="D1683" s="2068"/>
    </row>
    <row r="1684" spans="1:4">
      <c r="A1684" s="2061" t="s">
        <v>8799</v>
      </c>
      <c r="B1684" s="2067" t="s">
        <v>8798</v>
      </c>
      <c r="C1684" s="2065"/>
      <c r="D1684" s="2068"/>
    </row>
    <row r="1685" spans="1:4">
      <c r="A1685" s="2061" t="s">
        <v>8801</v>
      </c>
      <c r="B1685" s="2067" t="s">
        <v>8800</v>
      </c>
      <c r="C1685" s="2065"/>
      <c r="D1685" s="2068"/>
    </row>
    <row r="1686" spans="1:4">
      <c r="A1686" s="2061" t="s">
        <v>8803</v>
      </c>
      <c r="B1686" s="2067" t="s">
        <v>8802</v>
      </c>
      <c r="C1686" s="2066"/>
      <c r="D1686" s="2068"/>
    </row>
    <row r="1687" spans="1:4">
      <c r="A1687" s="2061" t="s">
        <v>8805</v>
      </c>
      <c r="B1687" s="2067" t="s">
        <v>8804</v>
      </c>
      <c r="C1687" s="2066"/>
      <c r="D1687" s="2068"/>
    </row>
    <row r="1688" spans="1:4">
      <c r="A1688" s="2061" t="s">
        <v>8807</v>
      </c>
      <c r="B1688" s="2067" t="s">
        <v>8806</v>
      </c>
      <c r="C1688" s="2066"/>
      <c r="D1688" s="2068"/>
    </row>
    <row r="1689" spans="1:4">
      <c r="A1689" s="2061" t="s">
        <v>8809</v>
      </c>
      <c r="B1689" s="2067" t="s">
        <v>8808</v>
      </c>
      <c r="C1689" s="2066"/>
      <c r="D1689" s="2068"/>
    </row>
    <row r="1690" spans="1:4">
      <c r="A1690" s="2061" t="s">
        <v>8811</v>
      </c>
      <c r="B1690" s="2067" t="s">
        <v>8810</v>
      </c>
      <c r="C1690" s="2066"/>
      <c r="D1690" s="2068"/>
    </row>
    <row r="1691" spans="1:4">
      <c r="A1691" s="2061" t="s">
        <v>8813</v>
      </c>
      <c r="B1691" s="2067" t="s">
        <v>8812</v>
      </c>
      <c r="C1691" s="2066"/>
      <c r="D1691" s="2068"/>
    </row>
    <row r="1692" spans="1:4">
      <c r="A1692" s="2061" t="s">
        <v>8815</v>
      </c>
      <c r="B1692" s="2067" t="s">
        <v>8814</v>
      </c>
      <c r="C1692" s="2066"/>
      <c r="D1692" s="2068"/>
    </row>
    <row r="1693" spans="1:4">
      <c r="A1693" s="2061" t="s">
        <v>8817</v>
      </c>
      <c r="B1693" s="2067" t="s">
        <v>8816</v>
      </c>
      <c r="C1693" s="2066"/>
      <c r="D1693" s="2068"/>
    </row>
    <row r="1694" spans="1:4">
      <c r="A1694" s="2061" t="s">
        <v>8819</v>
      </c>
      <c r="B1694" s="2067" t="s">
        <v>8818</v>
      </c>
      <c r="C1694" s="2066"/>
      <c r="D1694" s="2068"/>
    </row>
    <row r="1695" spans="1:4">
      <c r="A1695" s="2061" t="s">
        <v>8821</v>
      </c>
      <c r="B1695" s="2067" t="s">
        <v>8820</v>
      </c>
      <c r="C1695" s="2066"/>
      <c r="D1695" s="2068"/>
    </row>
    <row r="1696" spans="1:4">
      <c r="A1696" s="2061" t="s">
        <v>8823</v>
      </c>
      <c r="B1696" s="2067" t="s">
        <v>8822</v>
      </c>
      <c r="C1696" s="2065"/>
      <c r="D1696" s="2068"/>
    </row>
    <row r="1697" spans="1:4">
      <c r="A1697" s="2061" t="s">
        <v>8825</v>
      </c>
      <c r="B1697" s="2067" t="s">
        <v>8824</v>
      </c>
      <c r="C1697" s="2065"/>
      <c r="D1697" s="2068"/>
    </row>
    <row r="1698" spans="1:4">
      <c r="A1698" s="2061" t="s">
        <v>8827</v>
      </c>
      <c r="B1698" s="2067" t="s">
        <v>8826</v>
      </c>
      <c r="C1698" s="2065"/>
      <c r="D1698" s="2068"/>
    </row>
    <row r="1699" spans="1:4">
      <c r="A1699" s="2061" t="s">
        <v>8829</v>
      </c>
      <c r="B1699" s="2067" t="s">
        <v>8828</v>
      </c>
      <c r="C1699" s="2065"/>
      <c r="D1699" s="2068"/>
    </row>
    <row r="1700" spans="1:4">
      <c r="A1700" s="2061" t="s">
        <v>8831</v>
      </c>
      <c r="B1700" s="2067" t="s">
        <v>8830</v>
      </c>
      <c r="C1700" s="2065"/>
      <c r="D1700" s="2068"/>
    </row>
    <row r="1701" spans="1:4">
      <c r="A1701" s="2061" t="s">
        <v>8833</v>
      </c>
      <c r="B1701" s="2067" t="s">
        <v>8832</v>
      </c>
      <c r="C1701" s="2065"/>
      <c r="D1701" s="2068"/>
    </row>
    <row r="1702" spans="1:4">
      <c r="A1702" s="2061" t="s">
        <v>8835</v>
      </c>
      <c r="B1702" s="2067" t="s">
        <v>8834</v>
      </c>
      <c r="C1702" s="2065"/>
      <c r="D1702" s="2068"/>
    </row>
    <row r="1703" spans="1:4">
      <c r="A1703" s="2061" t="s">
        <v>8837</v>
      </c>
      <c r="B1703" s="2067" t="s">
        <v>8836</v>
      </c>
      <c r="C1703" s="2065"/>
      <c r="D1703" s="2068"/>
    </row>
    <row r="1704" spans="1:4">
      <c r="A1704" s="2061" t="s">
        <v>8839</v>
      </c>
      <c r="B1704" s="2067" t="s">
        <v>8838</v>
      </c>
      <c r="C1704" s="2065"/>
      <c r="D1704" s="2068"/>
    </row>
    <row r="1705" spans="1:4">
      <c r="A1705" s="2061" t="s">
        <v>8841</v>
      </c>
      <c r="B1705" s="2067" t="s">
        <v>8840</v>
      </c>
      <c r="C1705" s="2065"/>
      <c r="D1705" s="2068"/>
    </row>
    <row r="1706" spans="1:4">
      <c r="A1706" s="2061" t="s">
        <v>8843</v>
      </c>
      <c r="B1706" s="2067" t="s">
        <v>8842</v>
      </c>
      <c r="C1706" s="2065"/>
      <c r="D1706" s="2068"/>
    </row>
    <row r="1707" spans="1:4">
      <c r="A1707" s="2061" t="s">
        <v>8845</v>
      </c>
      <c r="B1707" s="2067" t="s">
        <v>8844</v>
      </c>
      <c r="C1707" s="2066"/>
      <c r="D1707" s="2068"/>
    </row>
    <row r="1708" spans="1:4">
      <c r="A1708" s="2061" t="s">
        <v>8847</v>
      </c>
      <c r="B1708" s="2067" t="s">
        <v>8846</v>
      </c>
      <c r="C1708" s="2066"/>
      <c r="D1708" s="2068"/>
    </row>
    <row r="1709" spans="1:4">
      <c r="A1709" s="2063" t="s">
        <v>8849</v>
      </c>
      <c r="B1709" s="2064" t="s">
        <v>8848</v>
      </c>
      <c r="C1709" s="2065"/>
      <c r="D1709" s="2068"/>
    </row>
    <row r="1710" spans="1:4">
      <c r="A1710" s="2063" t="s">
        <v>8851</v>
      </c>
      <c r="B1710" s="2064" t="s">
        <v>8850</v>
      </c>
      <c r="C1710" s="2065"/>
      <c r="D1710" s="2068"/>
    </row>
    <row r="1711" spans="1:4">
      <c r="A1711" s="2063" t="s">
        <v>8853</v>
      </c>
      <c r="B1711" s="2064" t="s">
        <v>8852</v>
      </c>
      <c r="C1711" s="2065"/>
      <c r="D1711" s="2068"/>
    </row>
    <row r="1712" spans="1:4">
      <c r="A1712" s="2063" t="s">
        <v>8855</v>
      </c>
      <c r="B1712" s="2064" t="s">
        <v>8854</v>
      </c>
      <c r="C1712" s="2065"/>
      <c r="D1712" s="2068"/>
    </row>
    <row r="1713" spans="1:4">
      <c r="A1713" s="2063" t="s">
        <v>8857</v>
      </c>
      <c r="B1713" s="2064" t="s">
        <v>8856</v>
      </c>
      <c r="C1713" s="2065"/>
      <c r="D1713" s="2068"/>
    </row>
    <row r="1714" spans="1:4">
      <c r="A1714" s="2063" t="s">
        <v>8859</v>
      </c>
      <c r="B1714" s="2064" t="s">
        <v>8858</v>
      </c>
      <c r="C1714" s="2065"/>
      <c r="D1714" s="2068"/>
    </row>
    <row r="1715" spans="1:4">
      <c r="A1715" s="2063" t="s">
        <v>8861</v>
      </c>
      <c r="B1715" s="2064" t="s">
        <v>8860</v>
      </c>
      <c r="C1715" s="2065"/>
      <c r="D1715" s="2068"/>
    </row>
    <row r="1716" spans="1:4">
      <c r="A1716" s="2063" t="s">
        <v>8863</v>
      </c>
      <c r="B1716" s="2064" t="s">
        <v>8862</v>
      </c>
      <c r="C1716" s="2065"/>
      <c r="D1716" s="2068"/>
    </row>
    <row r="1717" spans="1:4">
      <c r="A1717" s="2063" t="s">
        <v>8865</v>
      </c>
      <c r="B1717" s="2064" t="s">
        <v>8864</v>
      </c>
      <c r="C1717" s="2065"/>
      <c r="D1717" s="2068"/>
    </row>
    <row r="1718" spans="1:4">
      <c r="A1718" s="2063" t="s">
        <v>8867</v>
      </c>
      <c r="B1718" s="2064" t="s">
        <v>8866</v>
      </c>
      <c r="C1718" s="2065"/>
      <c r="D1718" s="2068"/>
    </row>
    <row r="1719" spans="1:4">
      <c r="A1719" s="2063" t="s">
        <v>8869</v>
      </c>
      <c r="B1719" s="2064" t="s">
        <v>8868</v>
      </c>
      <c r="C1719" s="2065"/>
      <c r="D1719" s="2068"/>
    </row>
    <row r="1720" spans="1:4">
      <c r="A1720" s="2063" t="s">
        <v>8871</v>
      </c>
      <c r="B1720" s="2064" t="s">
        <v>8870</v>
      </c>
      <c r="C1720" s="2065"/>
      <c r="D1720" s="2068"/>
    </row>
    <row r="1721" spans="1:4">
      <c r="A1721" s="2063" t="s">
        <v>8873</v>
      </c>
      <c r="B1721" s="2064" t="s">
        <v>8872</v>
      </c>
      <c r="C1721" s="2065"/>
      <c r="D1721" s="2068"/>
    </row>
    <row r="1722" spans="1:4">
      <c r="A1722" s="2063" t="s">
        <v>8875</v>
      </c>
      <c r="B1722" s="2064" t="s">
        <v>8874</v>
      </c>
      <c r="C1722" s="2065"/>
      <c r="D1722" s="2068"/>
    </row>
    <row r="1723" spans="1:4">
      <c r="A1723" s="2063" t="s">
        <v>8877</v>
      </c>
      <c r="B1723" s="2064" t="s">
        <v>8876</v>
      </c>
      <c r="C1723" s="2065"/>
      <c r="D1723" s="2068"/>
    </row>
    <row r="1724" spans="1:4">
      <c r="A1724" s="2063" t="s">
        <v>8879</v>
      </c>
      <c r="B1724" s="2064" t="s">
        <v>8878</v>
      </c>
      <c r="C1724" s="2065"/>
      <c r="D1724" s="2068"/>
    </row>
    <row r="1725" spans="1:4">
      <c r="A1725" s="2063" t="s">
        <v>8881</v>
      </c>
      <c r="B1725" s="2064" t="s">
        <v>8880</v>
      </c>
      <c r="C1725" s="2065"/>
      <c r="D1725" s="2068"/>
    </row>
    <row r="1726" spans="1:4">
      <c r="A1726" s="2063" t="s">
        <v>8883</v>
      </c>
      <c r="B1726" s="2064" t="s">
        <v>8882</v>
      </c>
      <c r="C1726" s="2065"/>
      <c r="D1726" s="2068"/>
    </row>
    <row r="1727" spans="1:4">
      <c r="A1727" s="2063" t="s">
        <v>8885</v>
      </c>
      <c r="B1727" s="2064" t="s">
        <v>8884</v>
      </c>
      <c r="C1727" s="2065"/>
      <c r="D1727" s="2068"/>
    </row>
    <row r="1728" spans="1:4">
      <c r="A1728" s="2063" t="s">
        <v>8887</v>
      </c>
      <c r="B1728" s="2064" t="s">
        <v>8886</v>
      </c>
      <c r="C1728" s="2065"/>
      <c r="D1728" s="2068"/>
    </row>
    <row r="1729" spans="1:4">
      <c r="A1729" s="2063" t="s">
        <v>8889</v>
      </c>
      <c r="B1729" s="2064" t="s">
        <v>8888</v>
      </c>
      <c r="C1729" s="2065"/>
      <c r="D1729" s="2068"/>
    </row>
    <row r="1730" spans="1:4">
      <c r="A1730" s="2063" t="s">
        <v>8891</v>
      </c>
      <c r="B1730" s="2064" t="s">
        <v>8890</v>
      </c>
      <c r="C1730" s="2065"/>
      <c r="D1730" s="2068"/>
    </row>
    <row r="1731" spans="1:4">
      <c r="A1731" s="2063" t="s">
        <v>8893</v>
      </c>
      <c r="B1731" s="2064" t="s">
        <v>8892</v>
      </c>
      <c r="C1731" s="2065"/>
      <c r="D1731" s="2068"/>
    </row>
    <row r="1732" spans="1:4">
      <c r="A1732" s="2063" t="s">
        <v>8895</v>
      </c>
      <c r="B1732" s="2064" t="s">
        <v>8894</v>
      </c>
      <c r="C1732" s="2065"/>
      <c r="D1732" s="2068"/>
    </row>
    <row r="1733" spans="1:4">
      <c r="A1733" s="2063" t="s">
        <v>8897</v>
      </c>
      <c r="B1733" s="2064" t="s">
        <v>8896</v>
      </c>
      <c r="C1733" s="2065"/>
      <c r="D1733" s="2068"/>
    </row>
    <row r="1734" spans="1:4">
      <c r="A1734" s="2063" t="s">
        <v>8899</v>
      </c>
      <c r="B1734" s="2064" t="s">
        <v>8898</v>
      </c>
      <c r="C1734" s="2065"/>
      <c r="D1734" s="2068"/>
    </row>
    <row r="1735" spans="1:4">
      <c r="A1735" s="2063" t="s">
        <v>8901</v>
      </c>
      <c r="B1735" s="2064" t="s">
        <v>8900</v>
      </c>
      <c r="C1735" s="2065"/>
      <c r="D1735" s="2068"/>
    </row>
    <row r="1736" spans="1:4">
      <c r="A1736" s="2063" t="s">
        <v>8903</v>
      </c>
      <c r="B1736" s="2064" t="s">
        <v>8902</v>
      </c>
      <c r="C1736" s="2065"/>
      <c r="D1736" s="2068"/>
    </row>
    <row r="1737" spans="1:4">
      <c r="A1737" s="2063" t="s">
        <v>8905</v>
      </c>
      <c r="B1737" s="2064" t="s">
        <v>8904</v>
      </c>
      <c r="C1737" s="2065"/>
      <c r="D1737" s="2068"/>
    </row>
    <row r="1738" spans="1:4">
      <c r="A1738" s="2063" t="s">
        <v>8907</v>
      </c>
      <c r="B1738" s="2064" t="s">
        <v>8906</v>
      </c>
      <c r="C1738" s="2065"/>
      <c r="D1738" s="2068"/>
    </row>
    <row r="1739" spans="1:4">
      <c r="A1739" s="2063" t="s">
        <v>8909</v>
      </c>
      <c r="B1739" s="2064" t="s">
        <v>8908</v>
      </c>
      <c r="C1739" s="2065"/>
      <c r="D1739" s="2068"/>
    </row>
    <row r="1740" spans="1:4">
      <c r="A1740" s="2063" t="s">
        <v>8911</v>
      </c>
      <c r="B1740" s="2064" t="s">
        <v>8910</v>
      </c>
      <c r="C1740" s="2065"/>
      <c r="D1740" s="2068"/>
    </row>
    <row r="1741" spans="1:4">
      <c r="A1741" s="2063" t="s">
        <v>8913</v>
      </c>
      <c r="B1741" s="2064" t="s">
        <v>8912</v>
      </c>
      <c r="C1741" s="2065"/>
      <c r="D1741" s="2068"/>
    </row>
    <row r="1742" spans="1:4">
      <c r="A1742" s="2063" t="s">
        <v>8915</v>
      </c>
      <c r="B1742" s="2064" t="s">
        <v>8914</v>
      </c>
      <c r="C1742" s="2065"/>
      <c r="D1742" s="2068"/>
    </row>
    <row r="1743" spans="1:4">
      <c r="A1743" s="2063" t="s">
        <v>8917</v>
      </c>
      <c r="B1743" s="2064" t="s">
        <v>8916</v>
      </c>
      <c r="C1743" s="2065"/>
      <c r="D1743" s="2068"/>
    </row>
    <row r="1744" spans="1:4">
      <c r="A1744" s="2063" t="s">
        <v>8919</v>
      </c>
      <c r="B1744" s="2064" t="s">
        <v>8918</v>
      </c>
      <c r="C1744" s="2065"/>
      <c r="D1744" s="2068"/>
    </row>
    <row r="1745" spans="1:4">
      <c r="A1745" s="2063" t="s">
        <v>8921</v>
      </c>
      <c r="B1745" s="2064" t="s">
        <v>8920</v>
      </c>
      <c r="C1745" s="2065"/>
      <c r="D1745" s="2068"/>
    </row>
    <row r="1746" spans="1:4">
      <c r="A1746" s="2063" t="s">
        <v>8923</v>
      </c>
      <c r="B1746" s="2064" t="s">
        <v>8922</v>
      </c>
      <c r="C1746" s="2065"/>
      <c r="D1746" s="2068"/>
    </row>
    <row r="1747" spans="1:4">
      <c r="A1747" s="2063" t="s">
        <v>8925</v>
      </c>
      <c r="B1747" s="2064" t="s">
        <v>8924</v>
      </c>
      <c r="C1747" s="2065"/>
      <c r="D1747" s="2068"/>
    </row>
    <row r="1748" spans="1:4">
      <c r="A1748" s="2063" t="s">
        <v>8927</v>
      </c>
      <c r="B1748" s="2064" t="s">
        <v>8926</v>
      </c>
      <c r="C1748" s="2065"/>
      <c r="D1748" s="2068"/>
    </row>
    <row r="1749" spans="1:4">
      <c r="A1749" s="2063" t="s">
        <v>8929</v>
      </c>
      <c r="B1749" s="2064" t="s">
        <v>8928</v>
      </c>
      <c r="C1749" s="2065"/>
      <c r="D1749" s="2068"/>
    </row>
    <row r="1750" spans="1:4">
      <c r="A1750" s="2063" t="s">
        <v>8931</v>
      </c>
      <c r="B1750" s="2064" t="s">
        <v>8930</v>
      </c>
      <c r="C1750" s="2065"/>
      <c r="D1750" s="2068"/>
    </row>
    <row r="1751" spans="1:4">
      <c r="A1751" s="2063" t="s">
        <v>8933</v>
      </c>
      <c r="B1751" s="2064" t="s">
        <v>8932</v>
      </c>
      <c r="C1751" s="2065"/>
      <c r="D1751" s="2068"/>
    </row>
    <row r="1752" spans="1:4">
      <c r="A1752" s="2063" t="s">
        <v>8935</v>
      </c>
      <c r="B1752" s="2064" t="s">
        <v>8934</v>
      </c>
      <c r="C1752" s="2065"/>
      <c r="D1752" s="2068"/>
    </row>
    <row r="1753" spans="1:4">
      <c r="A1753" s="2063" t="s">
        <v>8937</v>
      </c>
      <c r="B1753" s="2064" t="s">
        <v>8936</v>
      </c>
      <c r="C1753" s="2065"/>
      <c r="D1753" s="2068"/>
    </row>
    <row r="1754" spans="1:4">
      <c r="A1754" s="2063" t="s">
        <v>8939</v>
      </c>
      <c r="B1754" s="2064" t="s">
        <v>8938</v>
      </c>
      <c r="C1754" s="2065"/>
      <c r="D1754" s="2068"/>
    </row>
    <row r="1755" spans="1:4">
      <c r="A1755" s="2063" t="s">
        <v>8941</v>
      </c>
      <c r="B1755" s="2064" t="s">
        <v>8940</v>
      </c>
      <c r="C1755" s="2065"/>
      <c r="D1755" s="2068"/>
    </row>
    <row r="1756" spans="1:4">
      <c r="A1756" s="2063" t="s">
        <v>8943</v>
      </c>
      <c r="B1756" s="2064" t="s">
        <v>8942</v>
      </c>
      <c r="C1756" s="2065"/>
      <c r="D1756" s="2068"/>
    </row>
    <row r="1757" spans="1:4">
      <c r="A1757" s="2063" t="s">
        <v>8945</v>
      </c>
      <c r="B1757" s="2064" t="s">
        <v>8944</v>
      </c>
      <c r="C1757" s="2065"/>
      <c r="D1757" s="2068"/>
    </row>
    <row r="1758" spans="1:4">
      <c r="A1758" s="2063" t="s">
        <v>8947</v>
      </c>
      <c r="B1758" s="2064" t="s">
        <v>8946</v>
      </c>
      <c r="C1758" s="2065"/>
      <c r="D1758" s="2068"/>
    </row>
    <row r="1759" spans="1:4">
      <c r="A1759" s="2063" t="s">
        <v>8949</v>
      </c>
      <c r="B1759" s="2064" t="s">
        <v>8948</v>
      </c>
      <c r="C1759" s="2065"/>
      <c r="D1759" s="2068"/>
    </row>
    <row r="1760" spans="1:4">
      <c r="A1760" s="2063" t="s">
        <v>8951</v>
      </c>
      <c r="B1760" s="2064" t="s">
        <v>8950</v>
      </c>
      <c r="C1760" s="2065"/>
      <c r="D1760" s="2068"/>
    </row>
    <row r="1761" spans="1:4">
      <c r="A1761" s="2063" t="s">
        <v>8953</v>
      </c>
      <c r="B1761" s="2064" t="s">
        <v>8952</v>
      </c>
      <c r="C1761" s="2065"/>
      <c r="D1761" s="2068"/>
    </row>
    <row r="1762" spans="1:4">
      <c r="A1762" s="2063" t="s">
        <v>8955</v>
      </c>
      <c r="B1762" s="2064" t="s">
        <v>8954</v>
      </c>
      <c r="C1762" s="2065"/>
      <c r="D1762" s="2068"/>
    </row>
    <row r="1763" spans="1:4">
      <c r="A1763" s="2063" t="s">
        <v>8957</v>
      </c>
      <c r="B1763" s="2064" t="s">
        <v>8956</v>
      </c>
      <c r="C1763" s="2065"/>
      <c r="D1763" s="2068"/>
    </row>
    <row r="1764" spans="1:4">
      <c r="A1764" s="2063" t="s">
        <v>8959</v>
      </c>
      <c r="B1764" s="2064" t="s">
        <v>8958</v>
      </c>
      <c r="C1764" s="2065"/>
      <c r="D1764" s="2068"/>
    </row>
    <row r="1765" spans="1:4">
      <c r="A1765" s="2063" t="s">
        <v>8961</v>
      </c>
      <c r="B1765" s="2064" t="s">
        <v>8960</v>
      </c>
      <c r="C1765" s="2065"/>
      <c r="D1765" s="2068"/>
    </row>
    <row r="1766" spans="1:4">
      <c r="A1766" s="2063" t="s">
        <v>8963</v>
      </c>
      <c r="B1766" s="2064" t="s">
        <v>8962</v>
      </c>
      <c r="C1766" s="2065"/>
      <c r="D1766" s="2068"/>
    </row>
    <row r="1767" spans="1:4">
      <c r="A1767" s="2063" t="s">
        <v>8965</v>
      </c>
      <c r="B1767" s="2064" t="s">
        <v>8964</v>
      </c>
      <c r="C1767" s="2065"/>
      <c r="D1767" s="2068"/>
    </row>
    <row r="1768" spans="1:4">
      <c r="A1768" s="2063" t="s">
        <v>8967</v>
      </c>
      <c r="B1768" s="2064" t="s">
        <v>8966</v>
      </c>
      <c r="C1768" s="2065"/>
      <c r="D1768" s="2068"/>
    </row>
    <row r="1769" spans="1:4">
      <c r="A1769" s="2063" t="s">
        <v>8969</v>
      </c>
      <c r="B1769" s="2064" t="s">
        <v>8968</v>
      </c>
      <c r="C1769" s="2065"/>
      <c r="D1769" s="2068"/>
    </row>
    <row r="1770" spans="1:4">
      <c r="A1770" s="2063" t="s">
        <v>8971</v>
      </c>
      <c r="B1770" s="2064" t="s">
        <v>8970</v>
      </c>
      <c r="C1770" s="2065"/>
      <c r="D1770" s="2068"/>
    </row>
    <row r="1771" spans="1:4">
      <c r="A1771" s="2063" t="s">
        <v>8973</v>
      </c>
      <c r="B1771" s="2064" t="s">
        <v>8972</v>
      </c>
      <c r="C1771" s="2065"/>
      <c r="D1771" s="2068"/>
    </row>
    <row r="1772" spans="1:4">
      <c r="A1772" s="2063" t="s">
        <v>8975</v>
      </c>
      <c r="B1772" s="2064" t="s">
        <v>8974</v>
      </c>
      <c r="C1772" s="2065"/>
      <c r="D1772" s="2068"/>
    </row>
    <row r="1773" spans="1:4">
      <c r="A1773" s="2063" t="s">
        <v>8977</v>
      </c>
      <c r="B1773" s="2064" t="s">
        <v>8976</v>
      </c>
      <c r="C1773" s="2065"/>
      <c r="D1773" s="2068"/>
    </row>
    <row r="1774" spans="1:4">
      <c r="A1774" s="2063" t="s">
        <v>8979</v>
      </c>
      <c r="B1774" s="2064" t="s">
        <v>8978</v>
      </c>
      <c r="C1774" s="2065"/>
      <c r="D1774" s="2068"/>
    </row>
    <row r="1775" spans="1:4">
      <c r="A1775" s="2063" t="s">
        <v>8981</v>
      </c>
      <c r="B1775" s="2064" t="s">
        <v>8980</v>
      </c>
      <c r="C1775" s="2065"/>
      <c r="D1775" s="2068"/>
    </row>
    <row r="1776" spans="1:4">
      <c r="A1776" s="2063" t="s">
        <v>8983</v>
      </c>
      <c r="B1776" s="2064" t="s">
        <v>8982</v>
      </c>
      <c r="C1776" s="2065"/>
      <c r="D1776" s="2068"/>
    </row>
    <row r="1777" spans="1:4">
      <c r="A1777" s="2063" t="s">
        <v>8985</v>
      </c>
      <c r="B1777" s="2064" t="s">
        <v>8984</v>
      </c>
      <c r="C1777" s="2065"/>
      <c r="D1777" s="2068"/>
    </row>
    <row r="1778" spans="1:4">
      <c r="A1778" s="2063" t="s">
        <v>8987</v>
      </c>
      <c r="B1778" s="2064" t="s">
        <v>8986</v>
      </c>
      <c r="C1778" s="2065"/>
      <c r="D1778" s="2068"/>
    </row>
    <row r="1779" spans="1:4">
      <c r="A1779" s="2063" t="s">
        <v>8989</v>
      </c>
      <c r="B1779" s="2064" t="s">
        <v>8988</v>
      </c>
      <c r="C1779" s="2065"/>
      <c r="D1779" s="2068"/>
    </row>
    <row r="1780" spans="1:4">
      <c r="A1780" s="2063" t="s">
        <v>8991</v>
      </c>
      <c r="B1780" s="2064" t="s">
        <v>8990</v>
      </c>
      <c r="C1780" s="2065"/>
      <c r="D1780" s="2068"/>
    </row>
    <row r="1781" spans="1:4">
      <c r="A1781" s="2063" t="s">
        <v>8993</v>
      </c>
      <c r="B1781" s="2064" t="s">
        <v>8992</v>
      </c>
      <c r="C1781" s="2065"/>
      <c r="D1781" s="2068"/>
    </row>
    <row r="1782" spans="1:4">
      <c r="A1782" s="2063" t="s">
        <v>8995</v>
      </c>
      <c r="B1782" s="2064" t="s">
        <v>8994</v>
      </c>
      <c r="C1782" s="2065"/>
      <c r="D1782" s="2068"/>
    </row>
    <row r="1783" spans="1:4">
      <c r="A1783" s="2063" t="s">
        <v>8997</v>
      </c>
      <c r="B1783" s="2064" t="s">
        <v>8996</v>
      </c>
      <c r="C1783" s="2065"/>
      <c r="D1783" s="2068"/>
    </row>
    <row r="1784" spans="1:4">
      <c r="A1784" s="2063" t="s">
        <v>8999</v>
      </c>
      <c r="B1784" s="2064" t="s">
        <v>8998</v>
      </c>
      <c r="C1784" s="2065"/>
      <c r="D1784" s="2068"/>
    </row>
    <row r="1785" spans="1:4">
      <c r="A1785" s="2063" t="s">
        <v>9001</v>
      </c>
      <c r="B1785" s="2064" t="s">
        <v>9000</v>
      </c>
      <c r="C1785" s="2065"/>
      <c r="D1785" s="2068"/>
    </row>
    <row r="1786" spans="1:4">
      <c r="A1786" s="2063" t="s">
        <v>9003</v>
      </c>
      <c r="B1786" s="2064" t="s">
        <v>9002</v>
      </c>
      <c r="C1786" s="2065"/>
      <c r="D1786" s="2068"/>
    </row>
    <row r="1787" spans="1:4">
      <c r="A1787" s="2063" t="s">
        <v>9005</v>
      </c>
      <c r="B1787" s="2064" t="s">
        <v>9004</v>
      </c>
      <c r="C1787" s="2065"/>
      <c r="D1787" s="2068"/>
    </row>
    <row r="1788" spans="1:4">
      <c r="A1788" s="2063" t="s">
        <v>9007</v>
      </c>
      <c r="B1788" s="2064" t="s">
        <v>9006</v>
      </c>
      <c r="C1788" s="2065"/>
      <c r="D1788" s="2068"/>
    </row>
    <row r="1789" spans="1:4">
      <c r="A1789" s="2063" t="s">
        <v>9009</v>
      </c>
      <c r="B1789" s="2064" t="s">
        <v>9008</v>
      </c>
      <c r="C1789" s="2065"/>
      <c r="D1789" s="2068"/>
    </row>
    <row r="1790" spans="1:4">
      <c r="A1790" s="2063" t="s">
        <v>9011</v>
      </c>
      <c r="B1790" s="2064" t="s">
        <v>9010</v>
      </c>
      <c r="C1790" s="2065"/>
      <c r="D1790" s="2068"/>
    </row>
    <row r="1791" spans="1:4">
      <c r="A1791" s="2063" t="s">
        <v>9013</v>
      </c>
      <c r="B1791" s="2064" t="s">
        <v>9012</v>
      </c>
      <c r="C1791" s="2065"/>
      <c r="D1791" s="2068"/>
    </row>
    <row r="1792" spans="1:4">
      <c r="A1792" s="2063" t="s">
        <v>9015</v>
      </c>
      <c r="B1792" s="2064" t="s">
        <v>9014</v>
      </c>
      <c r="C1792" s="2065"/>
      <c r="D1792" s="2068"/>
    </row>
    <row r="1793" spans="1:4">
      <c r="A1793" s="2063" t="s">
        <v>9017</v>
      </c>
      <c r="B1793" s="2064" t="s">
        <v>9016</v>
      </c>
      <c r="C1793" s="2065"/>
      <c r="D1793" s="2068"/>
    </row>
    <row r="1794" spans="1:4">
      <c r="A1794" s="2063" t="s">
        <v>9019</v>
      </c>
      <c r="B1794" s="2064" t="s">
        <v>9018</v>
      </c>
      <c r="C1794" s="2065"/>
      <c r="D1794" s="2068"/>
    </row>
    <row r="1795" spans="1:4">
      <c r="A1795" s="2063" t="s">
        <v>9021</v>
      </c>
      <c r="B1795" s="2064" t="s">
        <v>9020</v>
      </c>
      <c r="C1795" s="2065"/>
      <c r="D1795" s="2068"/>
    </row>
    <row r="1796" spans="1:4">
      <c r="A1796" s="2063" t="s">
        <v>9023</v>
      </c>
      <c r="B1796" s="2064" t="s">
        <v>9022</v>
      </c>
      <c r="C1796" s="2065"/>
      <c r="D1796" s="2068"/>
    </row>
    <row r="1797" spans="1:4">
      <c r="A1797" s="2063" t="s">
        <v>9025</v>
      </c>
      <c r="B1797" s="2064" t="s">
        <v>9024</v>
      </c>
      <c r="C1797" s="2065"/>
      <c r="D1797" s="2068"/>
    </row>
    <row r="1798" spans="1:4">
      <c r="A1798" s="2063" t="s">
        <v>9027</v>
      </c>
      <c r="B1798" s="2064" t="s">
        <v>9026</v>
      </c>
      <c r="C1798" s="2065"/>
      <c r="D1798" s="2068"/>
    </row>
    <row r="1799" spans="1:4">
      <c r="A1799" s="2063" t="s">
        <v>9029</v>
      </c>
      <c r="B1799" s="2064" t="s">
        <v>9028</v>
      </c>
      <c r="C1799" s="2065"/>
      <c r="D1799" s="2068"/>
    </row>
    <row r="1800" spans="1:4">
      <c r="A1800" s="2063" t="s">
        <v>9031</v>
      </c>
      <c r="B1800" s="2064" t="s">
        <v>9030</v>
      </c>
      <c r="C1800" s="2065"/>
      <c r="D1800" s="2068"/>
    </row>
    <row r="1801" spans="1:4">
      <c r="A1801" s="2063" t="s">
        <v>9033</v>
      </c>
      <c r="B1801" s="2064" t="s">
        <v>9032</v>
      </c>
      <c r="C1801" s="2065"/>
      <c r="D1801" s="2068"/>
    </row>
    <row r="1802" spans="1:4">
      <c r="A1802" s="2063" t="s">
        <v>9035</v>
      </c>
      <c r="B1802" s="2064" t="s">
        <v>9034</v>
      </c>
      <c r="C1802" s="2065"/>
      <c r="D1802" s="2068"/>
    </row>
    <row r="1803" spans="1:4">
      <c r="A1803" s="2063" t="s">
        <v>9037</v>
      </c>
      <c r="B1803" s="2064" t="s">
        <v>9036</v>
      </c>
      <c r="C1803" s="2065"/>
      <c r="D1803" s="2068"/>
    </row>
    <row r="1804" spans="1:4">
      <c r="A1804" s="2063" t="s">
        <v>9039</v>
      </c>
      <c r="B1804" s="2064" t="s">
        <v>9038</v>
      </c>
      <c r="C1804" s="2065"/>
      <c r="D1804" s="2068"/>
    </row>
    <row r="1805" spans="1:4">
      <c r="A1805" s="2063" t="s">
        <v>9041</v>
      </c>
      <c r="B1805" s="2064" t="s">
        <v>9040</v>
      </c>
      <c r="C1805" s="2065"/>
      <c r="D1805" s="2068"/>
    </row>
    <row r="1806" spans="1:4">
      <c r="A1806" s="2063" t="s">
        <v>9043</v>
      </c>
      <c r="B1806" s="2064" t="s">
        <v>9042</v>
      </c>
      <c r="C1806" s="2065"/>
      <c r="D1806" s="2068"/>
    </row>
    <row r="1807" spans="1:4">
      <c r="A1807" s="2063" t="s">
        <v>9045</v>
      </c>
      <c r="B1807" s="2064" t="s">
        <v>9044</v>
      </c>
      <c r="C1807" s="2065"/>
      <c r="D1807" s="2068"/>
    </row>
    <row r="1808" spans="1:4">
      <c r="A1808" s="2063" t="s">
        <v>9047</v>
      </c>
      <c r="B1808" s="2064" t="s">
        <v>9046</v>
      </c>
      <c r="C1808" s="2065"/>
      <c r="D1808" s="2068"/>
    </row>
    <row r="1809" spans="1:4">
      <c r="A1809" s="2063" t="s">
        <v>9049</v>
      </c>
      <c r="B1809" s="2064" t="s">
        <v>9048</v>
      </c>
      <c r="C1809" s="2065"/>
      <c r="D1809" s="2068"/>
    </row>
    <row r="1810" spans="1:4">
      <c r="A1810" s="2063" t="s">
        <v>9051</v>
      </c>
      <c r="B1810" s="2064" t="s">
        <v>9050</v>
      </c>
      <c r="C1810" s="2065"/>
      <c r="D1810" s="2068"/>
    </row>
    <row r="1811" spans="1:4">
      <c r="A1811" s="2063" t="s">
        <v>9053</v>
      </c>
      <c r="B1811" s="2064" t="s">
        <v>9052</v>
      </c>
      <c r="C1811" s="2065"/>
      <c r="D1811" s="2068"/>
    </row>
    <row r="1812" spans="1:4">
      <c r="A1812" s="2063" t="s">
        <v>9055</v>
      </c>
      <c r="B1812" s="2064" t="s">
        <v>9054</v>
      </c>
      <c r="C1812" s="2065"/>
      <c r="D1812" s="2068"/>
    </row>
    <row r="1813" spans="1:4">
      <c r="A1813" s="2063" t="s">
        <v>9057</v>
      </c>
      <c r="B1813" s="2064" t="s">
        <v>9056</v>
      </c>
      <c r="C1813" s="2065"/>
      <c r="D1813" s="2068"/>
    </row>
    <row r="1814" spans="1:4">
      <c r="A1814" s="2063" t="s">
        <v>9059</v>
      </c>
      <c r="B1814" s="2064" t="s">
        <v>9058</v>
      </c>
      <c r="C1814" s="2065"/>
      <c r="D1814" s="2068"/>
    </row>
    <row r="1815" spans="1:4">
      <c r="A1815" s="2063" t="s">
        <v>9061</v>
      </c>
      <c r="B1815" s="2064" t="s">
        <v>9060</v>
      </c>
      <c r="C1815" s="2065"/>
      <c r="D1815" s="2068"/>
    </row>
    <row r="1816" spans="1:4">
      <c r="A1816" s="2063" t="s">
        <v>9063</v>
      </c>
      <c r="B1816" s="2064" t="s">
        <v>9062</v>
      </c>
      <c r="C1816" s="2065"/>
      <c r="D1816" s="2068"/>
    </row>
    <row r="1817" spans="1:4">
      <c r="A1817" s="2063" t="s">
        <v>9065</v>
      </c>
      <c r="B1817" s="2064" t="s">
        <v>9064</v>
      </c>
      <c r="C1817" s="2065"/>
      <c r="D1817" s="2068"/>
    </row>
    <row r="1818" spans="1:4">
      <c r="A1818" s="2063" t="s">
        <v>9067</v>
      </c>
      <c r="B1818" s="2064" t="s">
        <v>9066</v>
      </c>
      <c r="C1818" s="2065"/>
      <c r="D1818" s="2068"/>
    </row>
    <row r="1819" spans="1:4">
      <c r="A1819" s="2063" t="s">
        <v>9069</v>
      </c>
      <c r="B1819" s="2064" t="s">
        <v>9068</v>
      </c>
      <c r="C1819" s="2065"/>
      <c r="D1819" s="2068"/>
    </row>
    <row r="1820" spans="1:4">
      <c r="A1820" s="2063" t="s">
        <v>9071</v>
      </c>
      <c r="B1820" s="2064" t="s">
        <v>9070</v>
      </c>
      <c r="C1820" s="2065"/>
      <c r="D1820" s="2068"/>
    </row>
    <row r="1821" spans="1:4">
      <c r="A1821" s="2063" t="s">
        <v>9073</v>
      </c>
      <c r="B1821" s="2064" t="s">
        <v>9072</v>
      </c>
      <c r="C1821" s="2065"/>
      <c r="D1821" s="2068"/>
    </row>
    <row r="1822" spans="1:4">
      <c r="A1822" s="2063" t="s">
        <v>9075</v>
      </c>
      <c r="B1822" s="2064" t="s">
        <v>9074</v>
      </c>
      <c r="C1822" s="2065"/>
      <c r="D1822" s="2068"/>
    </row>
    <row r="1823" spans="1:4">
      <c r="A1823" s="2063" t="s">
        <v>9077</v>
      </c>
      <c r="B1823" s="2064" t="s">
        <v>9076</v>
      </c>
      <c r="C1823" s="2065"/>
      <c r="D1823" s="2068"/>
    </row>
    <row r="1824" spans="1:4">
      <c r="A1824" s="2063" t="s">
        <v>9079</v>
      </c>
      <c r="B1824" s="2064" t="s">
        <v>9078</v>
      </c>
      <c r="C1824" s="2065"/>
      <c r="D1824" s="2068"/>
    </row>
    <row r="1825" spans="1:4">
      <c r="A1825" s="2063" t="s">
        <v>9081</v>
      </c>
      <c r="B1825" s="2064" t="s">
        <v>9080</v>
      </c>
      <c r="C1825" s="2065"/>
      <c r="D1825" s="2068"/>
    </row>
    <row r="1826" spans="1:4">
      <c r="A1826" s="2063" t="s">
        <v>9083</v>
      </c>
      <c r="B1826" s="2064" t="s">
        <v>9082</v>
      </c>
      <c r="C1826" s="2065"/>
      <c r="D1826" s="2068"/>
    </row>
    <row r="1827" spans="1:4">
      <c r="A1827" s="2063" t="s">
        <v>9085</v>
      </c>
      <c r="B1827" s="2064" t="s">
        <v>9084</v>
      </c>
      <c r="C1827" s="2065"/>
      <c r="D1827" s="2068"/>
    </row>
    <row r="1828" spans="1:4">
      <c r="A1828" s="2063" t="s">
        <v>9087</v>
      </c>
      <c r="B1828" s="2064" t="s">
        <v>9086</v>
      </c>
      <c r="C1828" s="2065"/>
      <c r="D1828" s="2068"/>
    </row>
    <row r="1829" spans="1:4">
      <c r="A1829" s="2063" t="s">
        <v>9089</v>
      </c>
      <c r="B1829" s="2064" t="s">
        <v>9088</v>
      </c>
      <c r="C1829" s="2065"/>
      <c r="D1829" s="2068"/>
    </row>
    <row r="1830" spans="1:4">
      <c r="A1830" s="2063" t="s">
        <v>9091</v>
      </c>
      <c r="B1830" s="2064" t="s">
        <v>9090</v>
      </c>
      <c r="C1830" s="2065"/>
      <c r="D1830" s="2068"/>
    </row>
    <row r="1831" spans="1:4">
      <c r="A1831" s="2063" t="s">
        <v>9093</v>
      </c>
      <c r="B1831" s="2064" t="s">
        <v>9092</v>
      </c>
      <c r="C1831" s="2065"/>
      <c r="D1831" s="2068"/>
    </row>
    <row r="1832" spans="1:4">
      <c r="A1832" s="2063" t="s">
        <v>9095</v>
      </c>
      <c r="B1832" s="2064" t="s">
        <v>9094</v>
      </c>
      <c r="C1832" s="2065"/>
      <c r="D1832" s="2068"/>
    </row>
    <row r="1833" spans="1:4">
      <c r="A1833" s="2063" t="s">
        <v>9097</v>
      </c>
      <c r="B1833" s="2064" t="s">
        <v>9096</v>
      </c>
      <c r="C1833" s="2065"/>
      <c r="D1833" s="2068"/>
    </row>
    <row r="1834" spans="1:4">
      <c r="A1834" s="2063" t="s">
        <v>9099</v>
      </c>
      <c r="B1834" s="2064" t="s">
        <v>9098</v>
      </c>
      <c r="C1834" s="2065"/>
      <c r="D1834" s="2068"/>
    </row>
    <row r="1835" spans="1:4">
      <c r="A1835" s="2063" t="s">
        <v>9101</v>
      </c>
      <c r="B1835" s="2064" t="s">
        <v>9100</v>
      </c>
      <c r="C1835" s="2065"/>
      <c r="D1835" s="2068"/>
    </row>
    <row r="1836" spans="1:4">
      <c r="A1836" s="2063" t="s">
        <v>9103</v>
      </c>
      <c r="B1836" s="2064" t="s">
        <v>9102</v>
      </c>
      <c r="C1836" s="2065"/>
      <c r="D1836" s="2068"/>
    </row>
    <row r="1837" spans="1:4">
      <c r="A1837" s="2063" t="s">
        <v>9105</v>
      </c>
      <c r="B1837" s="2064" t="s">
        <v>9104</v>
      </c>
      <c r="C1837" s="2065"/>
      <c r="D1837" s="2068"/>
    </row>
    <row r="1838" spans="1:4">
      <c r="A1838" s="2063" t="s">
        <v>9107</v>
      </c>
      <c r="B1838" s="2064" t="s">
        <v>9106</v>
      </c>
      <c r="C1838" s="2065"/>
      <c r="D1838" s="2068"/>
    </row>
    <row r="1839" spans="1:4">
      <c r="A1839" s="2063" t="s">
        <v>9109</v>
      </c>
      <c r="B1839" s="2064" t="s">
        <v>9108</v>
      </c>
      <c r="C1839" s="2065"/>
      <c r="D1839" s="2068"/>
    </row>
    <row r="1840" spans="1:4">
      <c r="A1840" s="2063" t="s">
        <v>9111</v>
      </c>
      <c r="B1840" s="2064" t="s">
        <v>9110</v>
      </c>
      <c r="C1840" s="2065"/>
      <c r="D1840" s="2068"/>
    </row>
    <row r="1841" spans="1:4">
      <c r="A1841" s="2063" t="s">
        <v>9113</v>
      </c>
      <c r="B1841" s="2064" t="s">
        <v>9112</v>
      </c>
      <c r="C1841" s="2065"/>
      <c r="D1841" s="2068"/>
    </row>
    <row r="1842" spans="1:4">
      <c r="A1842" s="2063" t="s">
        <v>9115</v>
      </c>
      <c r="B1842" s="2064" t="s">
        <v>9114</v>
      </c>
      <c r="C1842" s="2065"/>
      <c r="D1842" s="2068"/>
    </row>
    <row r="1843" spans="1:4">
      <c r="A1843" s="2063" t="s">
        <v>9117</v>
      </c>
      <c r="B1843" s="2064" t="s">
        <v>9116</v>
      </c>
      <c r="C1843" s="2065"/>
      <c r="D1843" s="2068"/>
    </row>
    <row r="1844" spans="1:4">
      <c r="A1844" s="2063" t="s">
        <v>9119</v>
      </c>
      <c r="B1844" s="2064" t="s">
        <v>9118</v>
      </c>
      <c r="C1844" s="2065"/>
      <c r="D1844" s="2068"/>
    </row>
    <row r="1845" spans="1:4">
      <c r="A1845" s="2063" t="s">
        <v>9121</v>
      </c>
      <c r="B1845" s="2064" t="s">
        <v>9120</v>
      </c>
      <c r="C1845" s="2065"/>
      <c r="D1845" s="2068"/>
    </row>
    <row r="1846" spans="1:4">
      <c r="A1846" s="2063" t="s">
        <v>9123</v>
      </c>
      <c r="B1846" s="2064" t="s">
        <v>9122</v>
      </c>
      <c r="C1846" s="2065"/>
      <c r="D1846" s="2068"/>
    </row>
    <row r="1847" spans="1:4">
      <c r="A1847" s="2063" t="s">
        <v>9125</v>
      </c>
      <c r="B1847" s="2064" t="s">
        <v>9124</v>
      </c>
      <c r="C1847" s="2065"/>
      <c r="D1847" s="2068"/>
    </row>
    <row r="1848" spans="1:4">
      <c r="A1848" s="2063" t="s">
        <v>9127</v>
      </c>
      <c r="B1848" s="2064" t="s">
        <v>9126</v>
      </c>
      <c r="C1848" s="2065"/>
      <c r="D1848" s="2068"/>
    </row>
    <row r="1849" spans="1:4">
      <c r="A1849" s="2063" t="s">
        <v>9129</v>
      </c>
      <c r="B1849" s="2064" t="s">
        <v>9128</v>
      </c>
      <c r="C1849" s="2065"/>
      <c r="D1849" s="2068"/>
    </row>
    <row r="1850" spans="1:4">
      <c r="A1850" s="2063" t="s">
        <v>9131</v>
      </c>
      <c r="B1850" s="2064" t="s">
        <v>9130</v>
      </c>
      <c r="C1850" s="2065"/>
      <c r="D1850" s="2068"/>
    </row>
    <row r="1851" spans="1:4">
      <c r="A1851" s="2063" t="s">
        <v>9133</v>
      </c>
      <c r="B1851" s="2064" t="s">
        <v>9132</v>
      </c>
      <c r="C1851" s="2065"/>
      <c r="D1851" s="2068"/>
    </row>
    <row r="1852" spans="1:4">
      <c r="A1852" s="2063" t="s">
        <v>9135</v>
      </c>
      <c r="B1852" s="2064" t="s">
        <v>9134</v>
      </c>
      <c r="C1852" s="2065"/>
      <c r="D1852" s="2068"/>
    </row>
    <row r="1853" spans="1:4">
      <c r="A1853" s="2063" t="s">
        <v>9137</v>
      </c>
      <c r="B1853" s="2064" t="s">
        <v>9136</v>
      </c>
      <c r="C1853" s="2065"/>
      <c r="D1853" s="2068"/>
    </row>
    <row r="1854" spans="1:4">
      <c r="A1854" s="2063" t="s">
        <v>9139</v>
      </c>
      <c r="B1854" s="2064" t="s">
        <v>9138</v>
      </c>
      <c r="C1854" s="2065"/>
      <c r="D1854" s="2068"/>
    </row>
    <row r="1855" spans="1:4">
      <c r="A1855" s="2063" t="s">
        <v>9141</v>
      </c>
      <c r="B1855" s="2064" t="s">
        <v>9140</v>
      </c>
      <c r="C1855" s="2065"/>
      <c r="D1855" s="2068"/>
    </row>
    <row r="1856" spans="1:4">
      <c r="A1856" s="2063" t="s">
        <v>9143</v>
      </c>
      <c r="B1856" s="2064" t="s">
        <v>9142</v>
      </c>
      <c r="C1856" s="2065"/>
      <c r="D1856" s="2068"/>
    </row>
    <row r="1857" spans="1:4">
      <c r="A1857" s="2063" t="s">
        <v>9145</v>
      </c>
      <c r="B1857" s="2064" t="s">
        <v>9144</v>
      </c>
      <c r="C1857" s="2065"/>
      <c r="D1857" s="2068"/>
    </row>
    <row r="1858" spans="1:4">
      <c r="A1858" s="2063" t="s">
        <v>9147</v>
      </c>
      <c r="B1858" s="2064" t="s">
        <v>9146</v>
      </c>
      <c r="C1858" s="2065"/>
      <c r="D1858" s="2068"/>
    </row>
    <row r="1859" spans="1:4">
      <c r="A1859" s="2063" t="s">
        <v>9149</v>
      </c>
      <c r="B1859" s="2064" t="s">
        <v>9148</v>
      </c>
      <c r="C1859" s="2065"/>
      <c r="D1859" s="2068"/>
    </row>
    <row r="1860" spans="1:4">
      <c r="A1860" s="2063" t="s">
        <v>9151</v>
      </c>
      <c r="B1860" s="2064" t="s">
        <v>9150</v>
      </c>
      <c r="C1860" s="2065"/>
      <c r="D1860" s="2068"/>
    </row>
    <row r="1861" spans="1:4">
      <c r="A1861" s="2063" t="s">
        <v>9153</v>
      </c>
      <c r="B1861" s="2064" t="s">
        <v>9152</v>
      </c>
      <c r="C1861" s="2065"/>
      <c r="D1861" s="2068"/>
    </row>
    <row r="1862" spans="1:4">
      <c r="A1862" s="2063" t="s">
        <v>9155</v>
      </c>
      <c r="B1862" s="2064" t="s">
        <v>9154</v>
      </c>
      <c r="C1862" s="2065"/>
      <c r="D1862" s="2068"/>
    </row>
    <row r="1863" spans="1:4">
      <c r="A1863" s="2063" t="s">
        <v>9157</v>
      </c>
      <c r="B1863" s="2064" t="s">
        <v>9156</v>
      </c>
      <c r="C1863" s="2065"/>
      <c r="D1863" s="2068"/>
    </row>
    <row r="1864" spans="1:4">
      <c r="A1864" s="2063" t="s">
        <v>9159</v>
      </c>
      <c r="B1864" s="2064" t="s">
        <v>9158</v>
      </c>
      <c r="C1864" s="2065"/>
      <c r="D1864" s="2068"/>
    </row>
    <row r="1865" spans="1:4">
      <c r="A1865" s="2063" t="s">
        <v>9161</v>
      </c>
      <c r="B1865" s="2064" t="s">
        <v>9160</v>
      </c>
      <c r="C1865" s="2065"/>
      <c r="D1865" s="2068"/>
    </row>
    <row r="1866" spans="1:4">
      <c r="A1866" s="2063" t="s">
        <v>9163</v>
      </c>
      <c r="B1866" s="2064" t="s">
        <v>9162</v>
      </c>
      <c r="C1866" s="2065"/>
      <c r="D1866" s="2068"/>
    </row>
    <row r="1867" spans="1:4">
      <c r="A1867" s="2063" t="s">
        <v>9165</v>
      </c>
      <c r="B1867" s="2064" t="s">
        <v>9164</v>
      </c>
      <c r="C1867" s="2065"/>
      <c r="D1867" s="2068"/>
    </row>
    <row r="1868" spans="1:4">
      <c r="A1868" s="2063" t="s">
        <v>9167</v>
      </c>
      <c r="B1868" s="2064" t="s">
        <v>9166</v>
      </c>
      <c r="C1868" s="2065"/>
      <c r="D1868" s="2068"/>
    </row>
    <row r="1869" spans="1:4">
      <c r="A1869" s="2063" t="s">
        <v>9169</v>
      </c>
      <c r="B1869" s="2064" t="s">
        <v>9168</v>
      </c>
      <c r="C1869" s="2065"/>
      <c r="D1869" s="2068"/>
    </row>
    <row r="1870" spans="1:4">
      <c r="A1870" s="2063" t="s">
        <v>9171</v>
      </c>
      <c r="B1870" s="2064" t="s">
        <v>9170</v>
      </c>
      <c r="C1870" s="2065"/>
      <c r="D1870" s="2068"/>
    </row>
    <row r="1871" spans="1:4">
      <c r="A1871" s="2063" t="s">
        <v>9173</v>
      </c>
      <c r="B1871" s="2064" t="s">
        <v>9172</v>
      </c>
      <c r="C1871" s="2065"/>
      <c r="D1871" s="2068"/>
    </row>
    <row r="1872" spans="1:4">
      <c r="A1872" s="2063" t="s">
        <v>9175</v>
      </c>
      <c r="B1872" s="2064" t="s">
        <v>9174</v>
      </c>
      <c r="C1872" s="2065"/>
      <c r="D1872" s="2068"/>
    </row>
    <row r="1873" spans="1:4">
      <c r="A1873" s="2063" t="s">
        <v>9177</v>
      </c>
      <c r="B1873" s="2064" t="s">
        <v>9176</v>
      </c>
      <c r="C1873" s="2065"/>
      <c r="D1873" s="2068"/>
    </row>
    <row r="1874" spans="1:4">
      <c r="A1874" s="2063" t="s">
        <v>9179</v>
      </c>
      <c r="B1874" s="2064" t="s">
        <v>9178</v>
      </c>
      <c r="C1874" s="2065"/>
      <c r="D1874" s="2068"/>
    </row>
    <row r="1875" spans="1:4">
      <c r="A1875" s="2063" t="s">
        <v>9181</v>
      </c>
      <c r="B1875" s="2064" t="s">
        <v>9180</v>
      </c>
      <c r="C1875" s="2065"/>
      <c r="D1875" s="2068"/>
    </row>
    <row r="1876" spans="1:4">
      <c r="A1876" s="2063" t="s">
        <v>9183</v>
      </c>
      <c r="B1876" s="2064" t="s">
        <v>9182</v>
      </c>
      <c r="C1876" s="2065"/>
      <c r="D1876" s="2068"/>
    </row>
    <row r="1877" spans="1:4">
      <c r="A1877" s="2063" t="s">
        <v>9185</v>
      </c>
      <c r="B1877" s="2064" t="s">
        <v>9184</v>
      </c>
      <c r="C1877" s="2065"/>
      <c r="D1877" s="2068"/>
    </row>
    <row r="1878" spans="1:4">
      <c r="A1878" s="2063" t="s">
        <v>9187</v>
      </c>
      <c r="B1878" s="2064" t="s">
        <v>9186</v>
      </c>
      <c r="C1878" s="2065"/>
      <c r="D1878" s="2068"/>
    </row>
    <row r="1879" spans="1:4">
      <c r="A1879" s="2063" t="s">
        <v>9189</v>
      </c>
      <c r="B1879" s="2064" t="s">
        <v>9188</v>
      </c>
      <c r="C1879" s="2065"/>
      <c r="D1879" s="2068"/>
    </row>
    <row r="1880" spans="1:4">
      <c r="A1880" s="2063" t="s">
        <v>9191</v>
      </c>
      <c r="B1880" s="2064" t="s">
        <v>9190</v>
      </c>
      <c r="C1880" s="2065"/>
      <c r="D1880" s="2068"/>
    </row>
    <row r="1881" spans="1:4">
      <c r="A1881" s="2063" t="s">
        <v>9193</v>
      </c>
      <c r="B1881" s="2064" t="s">
        <v>9192</v>
      </c>
      <c r="C1881" s="2065"/>
      <c r="D1881" s="2068"/>
    </row>
    <row r="1882" spans="1:4">
      <c r="A1882" s="2063" t="s">
        <v>9195</v>
      </c>
      <c r="B1882" s="2064" t="s">
        <v>9194</v>
      </c>
      <c r="C1882" s="2065"/>
      <c r="D1882" s="2068"/>
    </row>
    <row r="1883" spans="1:4">
      <c r="A1883" s="2063" t="s">
        <v>9197</v>
      </c>
      <c r="B1883" s="2064" t="s">
        <v>9196</v>
      </c>
      <c r="C1883" s="2065"/>
      <c r="D1883" s="2068"/>
    </row>
    <row r="1884" spans="1:4">
      <c r="A1884" s="2063" t="s">
        <v>9199</v>
      </c>
      <c r="B1884" s="2064" t="s">
        <v>9198</v>
      </c>
      <c r="C1884" s="2065"/>
      <c r="D1884" s="2068"/>
    </row>
    <row r="1885" spans="1:4">
      <c r="A1885" s="2063" t="s">
        <v>9201</v>
      </c>
      <c r="B1885" s="2064" t="s">
        <v>9200</v>
      </c>
      <c r="C1885" s="2065"/>
      <c r="D1885" s="2068"/>
    </row>
    <row r="1886" spans="1:4">
      <c r="A1886" s="2063" t="s">
        <v>9203</v>
      </c>
      <c r="B1886" s="2064" t="s">
        <v>9202</v>
      </c>
      <c r="C1886" s="2065"/>
      <c r="D1886" s="2068"/>
    </row>
    <row r="1887" spans="1:4">
      <c r="A1887" s="2063" t="s">
        <v>9205</v>
      </c>
      <c r="B1887" s="2064" t="s">
        <v>9204</v>
      </c>
      <c r="C1887" s="2065"/>
      <c r="D1887" s="2068"/>
    </row>
    <row r="1888" spans="1:4">
      <c r="A1888" s="2063" t="s">
        <v>9207</v>
      </c>
      <c r="B1888" s="2064" t="s">
        <v>9206</v>
      </c>
      <c r="C1888" s="2065"/>
      <c r="D1888" s="2068"/>
    </row>
    <row r="1889" spans="1:4">
      <c r="A1889" s="2063" t="s">
        <v>9209</v>
      </c>
      <c r="B1889" s="2064" t="s">
        <v>9208</v>
      </c>
      <c r="C1889" s="2065"/>
      <c r="D1889" s="2068"/>
    </row>
    <row r="1890" spans="1:4">
      <c r="A1890" s="2063" t="s">
        <v>9211</v>
      </c>
      <c r="B1890" s="2064" t="s">
        <v>9210</v>
      </c>
      <c r="C1890" s="2065"/>
      <c r="D1890" s="2068"/>
    </row>
    <row r="1891" spans="1:4">
      <c r="A1891" s="2063" t="s">
        <v>9213</v>
      </c>
      <c r="B1891" s="2064" t="s">
        <v>9212</v>
      </c>
      <c r="C1891" s="2065"/>
      <c r="D1891" s="2068"/>
    </row>
    <row r="1892" spans="1:4">
      <c r="A1892" s="2063" t="s">
        <v>9215</v>
      </c>
      <c r="B1892" s="2064" t="s">
        <v>9214</v>
      </c>
      <c r="C1892" s="2065"/>
      <c r="D1892" s="2068"/>
    </row>
    <row r="1893" spans="1:4">
      <c r="A1893" s="2063" t="s">
        <v>9217</v>
      </c>
      <c r="B1893" s="2064" t="s">
        <v>9216</v>
      </c>
      <c r="C1893" s="2065"/>
      <c r="D1893" s="2068"/>
    </row>
    <row r="1894" spans="1:4">
      <c r="A1894" s="2063" t="s">
        <v>9219</v>
      </c>
      <c r="B1894" s="2064" t="s">
        <v>9218</v>
      </c>
      <c r="C1894" s="2065"/>
      <c r="D1894" s="2068"/>
    </row>
    <row r="1895" spans="1:4">
      <c r="A1895" s="2063" t="s">
        <v>9221</v>
      </c>
      <c r="B1895" s="2064" t="s">
        <v>9220</v>
      </c>
      <c r="C1895" s="2065"/>
      <c r="D1895" s="2068"/>
    </row>
    <row r="1896" spans="1:4">
      <c r="A1896" s="2063" t="s">
        <v>9223</v>
      </c>
      <c r="B1896" s="2064" t="s">
        <v>9222</v>
      </c>
      <c r="C1896" s="2065"/>
      <c r="D1896" s="2068"/>
    </row>
    <row r="1897" spans="1:4">
      <c r="A1897" s="2063" t="s">
        <v>9225</v>
      </c>
      <c r="B1897" s="2064" t="s">
        <v>9224</v>
      </c>
      <c r="C1897" s="2065"/>
      <c r="D1897" s="2068"/>
    </row>
    <row r="1898" spans="1:4">
      <c r="A1898" s="2063" t="s">
        <v>9227</v>
      </c>
      <c r="B1898" s="2064" t="s">
        <v>9226</v>
      </c>
      <c r="C1898" s="2065"/>
      <c r="D1898" s="2068"/>
    </row>
    <row r="1899" spans="1:4">
      <c r="A1899" s="2063" t="s">
        <v>9229</v>
      </c>
      <c r="B1899" s="2064" t="s">
        <v>9228</v>
      </c>
      <c r="C1899" s="2065"/>
      <c r="D1899" s="2068"/>
    </row>
    <row r="1900" spans="1:4">
      <c r="A1900" s="2063" t="s">
        <v>9231</v>
      </c>
      <c r="B1900" s="2064" t="s">
        <v>9230</v>
      </c>
      <c r="C1900" s="2065"/>
      <c r="D1900" s="2068"/>
    </row>
    <row r="1901" spans="1:4">
      <c r="A1901" s="2063" t="s">
        <v>9233</v>
      </c>
      <c r="B1901" s="2064" t="s">
        <v>9232</v>
      </c>
      <c r="C1901" s="2065"/>
      <c r="D1901" s="2068"/>
    </row>
    <row r="1902" spans="1:4">
      <c r="A1902" s="2063" t="s">
        <v>9235</v>
      </c>
      <c r="B1902" s="2064" t="s">
        <v>9234</v>
      </c>
      <c r="C1902" s="2065"/>
      <c r="D1902" s="2068"/>
    </row>
    <row r="1903" spans="1:4">
      <c r="A1903" s="2063" t="s">
        <v>9237</v>
      </c>
      <c r="B1903" s="2064" t="s">
        <v>9236</v>
      </c>
      <c r="C1903" s="2065"/>
      <c r="D1903" s="2068"/>
    </row>
    <row r="1904" spans="1:4">
      <c r="A1904" s="2063" t="s">
        <v>9239</v>
      </c>
      <c r="B1904" s="2064" t="s">
        <v>9238</v>
      </c>
      <c r="C1904" s="2065"/>
      <c r="D1904" s="2068"/>
    </row>
    <row r="1905" spans="1:4">
      <c r="A1905" s="2063" t="s">
        <v>9241</v>
      </c>
      <c r="B1905" s="2064" t="s">
        <v>9240</v>
      </c>
      <c r="C1905" s="2065"/>
      <c r="D1905" s="2068"/>
    </row>
    <row r="1906" spans="1:4">
      <c r="A1906" s="2063" t="s">
        <v>9243</v>
      </c>
      <c r="B1906" s="2064" t="s">
        <v>9242</v>
      </c>
      <c r="C1906" s="2065"/>
      <c r="D1906" s="2068"/>
    </row>
    <row r="1907" spans="1:4">
      <c r="A1907" s="2063" t="s">
        <v>9245</v>
      </c>
      <c r="B1907" s="2064" t="s">
        <v>9244</v>
      </c>
      <c r="C1907" s="2065"/>
      <c r="D1907" s="2068"/>
    </row>
    <row r="1908" spans="1:4">
      <c r="A1908" s="2063" t="s">
        <v>9247</v>
      </c>
      <c r="B1908" s="2064" t="s">
        <v>9246</v>
      </c>
      <c r="C1908" s="2065"/>
      <c r="D1908" s="2068"/>
    </row>
    <row r="1909" spans="1:4">
      <c r="A1909" s="2063" t="s">
        <v>9249</v>
      </c>
      <c r="B1909" s="2064" t="s">
        <v>9248</v>
      </c>
      <c r="C1909" s="2065"/>
      <c r="D1909" s="2068"/>
    </row>
    <row r="1910" spans="1:4">
      <c r="A1910" s="2063" t="s">
        <v>9251</v>
      </c>
      <c r="B1910" s="2064" t="s">
        <v>9250</v>
      </c>
      <c r="C1910" s="2065"/>
      <c r="D1910" s="2068"/>
    </row>
    <row r="1911" spans="1:4">
      <c r="A1911" s="2063" t="s">
        <v>9253</v>
      </c>
      <c r="B1911" s="2064" t="s">
        <v>9252</v>
      </c>
      <c r="C1911" s="2065"/>
      <c r="D1911" s="2068"/>
    </row>
    <row r="1912" spans="1:4">
      <c r="A1912" s="2063" t="s">
        <v>9255</v>
      </c>
      <c r="B1912" s="2064" t="s">
        <v>9254</v>
      </c>
      <c r="C1912" s="2065"/>
      <c r="D1912" s="2068"/>
    </row>
    <row r="1913" spans="1:4">
      <c r="A1913" s="2063" t="s">
        <v>9257</v>
      </c>
      <c r="B1913" s="2064" t="s">
        <v>9256</v>
      </c>
      <c r="C1913" s="2065"/>
      <c r="D1913" s="2068"/>
    </row>
    <row r="1914" spans="1:4">
      <c r="A1914" s="2063" t="s">
        <v>9259</v>
      </c>
      <c r="B1914" s="2064" t="s">
        <v>9258</v>
      </c>
      <c r="C1914" s="2065"/>
      <c r="D1914" s="2068"/>
    </row>
    <row r="1915" spans="1:4">
      <c r="A1915" s="2063" t="s">
        <v>9261</v>
      </c>
      <c r="B1915" s="2064" t="s">
        <v>9260</v>
      </c>
      <c r="C1915" s="2065"/>
      <c r="D1915" s="2068"/>
    </row>
    <row r="1916" spans="1:4">
      <c r="A1916" s="2063" t="s">
        <v>9263</v>
      </c>
      <c r="B1916" s="2064" t="s">
        <v>9262</v>
      </c>
      <c r="C1916" s="2065"/>
      <c r="D1916" s="2068"/>
    </row>
    <row r="1917" spans="1:4">
      <c r="A1917" s="2063" t="s">
        <v>9265</v>
      </c>
      <c r="B1917" s="2064" t="s">
        <v>9264</v>
      </c>
      <c r="C1917" s="2065"/>
      <c r="D1917" s="2068"/>
    </row>
    <row r="1918" spans="1:4">
      <c r="A1918" s="2063" t="s">
        <v>9267</v>
      </c>
      <c r="B1918" s="2064" t="s">
        <v>9266</v>
      </c>
      <c r="C1918" s="2065"/>
      <c r="D1918" s="2068"/>
    </row>
    <row r="1919" spans="1:4">
      <c r="A1919" s="2063" t="s">
        <v>9269</v>
      </c>
      <c r="B1919" s="2064" t="s">
        <v>9268</v>
      </c>
      <c r="C1919" s="2065"/>
      <c r="D1919" s="2068"/>
    </row>
    <row r="1920" spans="1:4">
      <c r="A1920" s="2063" t="s">
        <v>9271</v>
      </c>
      <c r="B1920" s="2064" t="s">
        <v>9270</v>
      </c>
      <c r="C1920" s="2065"/>
      <c r="D1920" s="2068"/>
    </row>
    <row r="1921" spans="1:4">
      <c r="A1921" s="2063" t="s">
        <v>9273</v>
      </c>
      <c r="B1921" s="2064" t="s">
        <v>9272</v>
      </c>
      <c r="C1921" s="2065"/>
      <c r="D1921" s="2068"/>
    </row>
    <row r="1922" spans="1:4">
      <c r="A1922" s="2063" t="s">
        <v>9275</v>
      </c>
      <c r="B1922" s="2064" t="s">
        <v>9274</v>
      </c>
      <c r="C1922" s="2065"/>
      <c r="D1922" s="2068"/>
    </row>
    <row r="1923" spans="1:4">
      <c r="A1923" s="2063" t="s">
        <v>9277</v>
      </c>
      <c r="B1923" s="2064" t="s">
        <v>9276</v>
      </c>
      <c r="C1923" s="2065"/>
      <c r="D1923" s="2068"/>
    </row>
    <row r="1924" spans="1:4">
      <c r="A1924" s="2063" t="s">
        <v>9279</v>
      </c>
      <c r="B1924" s="2064" t="s">
        <v>9278</v>
      </c>
      <c r="C1924" s="2065"/>
      <c r="D1924" s="2068"/>
    </row>
    <row r="1925" spans="1:4">
      <c r="A1925" s="2063" t="s">
        <v>9281</v>
      </c>
      <c r="B1925" s="2064" t="s">
        <v>9280</v>
      </c>
      <c r="C1925" s="2065"/>
      <c r="D1925" s="2068"/>
    </row>
    <row r="1926" spans="1:4">
      <c r="A1926" s="2063" t="s">
        <v>9283</v>
      </c>
      <c r="B1926" s="2064" t="s">
        <v>9282</v>
      </c>
      <c r="C1926" s="2065"/>
      <c r="D1926" s="2068"/>
    </row>
    <row r="1927" spans="1:4">
      <c r="A1927" s="2063" t="s">
        <v>9285</v>
      </c>
      <c r="B1927" s="2064" t="s">
        <v>9284</v>
      </c>
      <c r="C1927" s="2065"/>
      <c r="D1927" s="2068"/>
    </row>
    <row r="1928" spans="1:4">
      <c r="A1928" s="2063" t="s">
        <v>9287</v>
      </c>
      <c r="B1928" s="2064" t="s">
        <v>9286</v>
      </c>
      <c r="C1928" s="2065"/>
      <c r="D1928" s="2068"/>
    </row>
    <row r="1929" spans="1:4">
      <c r="A1929" s="2063" t="s">
        <v>9289</v>
      </c>
      <c r="B1929" s="2064" t="s">
        <v>9288</v>
      </c>
      <c r="C1929" s="2065"/>
      <c r="D1929" s="2068"/>
    </row>
    <row r="1930" spans="1:4">
      <c r="A1930" s="2063" t="s">
        <v>9291</v>
      </c>
      <c r="B1930" s="2064" t="s">
        <v>9290</v>
      </c>
      <c r="C1930" s="2065"/>
      <c r="D1930" s="2068"/>
    </row>
    <row r="1931" spans="1:4">
      <c r="A1931" s="2063" t="s">
        <v>9293</v>
      </c>
      <c r="B1931" s="2064" t="s">
        <v>9292</v>
      </c>
      <c r="C1931" s="2065"/>
      <c r="D1931" s="2068"/>
    </row>
    <row r="1932" spans="1:4">
      <c r="A1932" s="2063" t="s">
        <v>9295</v>
      </c>
      <c r="B1932" s="2064" t="s">
        <v>9294</v>
      </c>
      <c r="C1932" s="2065"/>
      <c r="D1932" s="2068"/>
    </row>
    <row r="1933" spans="1:4">
      <c r="A1933" s="2063" t="s">
        <v>9297</v>
      </c>
      <c r="B1933" s="2064" t="s">
        <v>9296</v>
      </c>
      <c r="C1933" s="2065"/>
      <c r="D1933" s="2068"/>
    </row>
    <row r="1934" spans="1:4">
      <c r="A1934" s="2063" t="s">
        <v>9299</v>
      </c>
      <c r="B1934" s="2064" t="s">
        <v>9298</v>
      </c>
      <c r="C1934" s="2065"/>
      <c r="D1934" s="2068"/>
    </row>
    <row r="1935" spans="1:4">
      <c r="A1935" s="2063" t="s">
        <v>9301</v>
      </c>
      <c r="B1935" s="2064" t="s">
        <v>9300</v>
      </c>
      <c r="C1935" s="2065"/>
      <c r="D1935" s="2068"/>
    </row>
    <row r="1936" spans="1:4">
      <c r="A1936" s="2063" t="s">
        <v>9303</v>
      </c>
      <c r="B1936" s="2064" t="s">
        <v>9302</v>
      </c>
      <c r="C1936" s="2065"/>
      <c r="D1936" s="2068"/>
    </row>
    <row r="1937" spans="1:4">
      <c r="A1937" s="2063" t="s">
        <v>9305</v>
      </c>
      <c r="B1937" s="2064" t="s">
        <v>9304</v>
      </c>
      <c r="C1937" s="2065"/>
      <c r="D1937" s="2068"/>
    </row>
    <row r="1938" spans="1:4">
      <c r="A1938" s="2063" t="s">
        <v>9307</v>
      </c>
      <c r="B1938" s="2064" t="s">
        <v>9306</v>
      </c>
      <c r="C1938" s="2065"/>
      <c r="D1938" s="2068"/>
    </row>
    <row r="1939" spans="1:4">
      <c r="A1939" s="2063" t="s">
        <v>9309</v>
      </c>
      <c r="B1939" s="2064" t="s">
        <v>9308</v>
      </c>
      <c r="C1939" s="2065"/>
      <c r="D1939" s="2068"/>
    </row>
    <row r="1940" spans="1:4">
      <c r="A1940" s="2063" t="s">
        <v>9311</v>
      </c>
      <c r="B1940" s="2064" t="s">
        <v>9310</v>
      </c>
      <c r="C1940" s="2065"/>
      <c r="D1940" s="2068"/>
    </row>
    <row r="1941" spans="1:4">
      <c r="A1941" s="2063" t="s">
        <v>9313</v>
      </c>
      <c r="B1941" s="2064" t="s">
        <v>9312</v>
      </c>
      <c r="C1941" s="2065"/>
      <c r="D1941" s="2068"/>
    </row>
    <row r="1942" spans="1:4">
      <c r="A1942" s="2063" t="s">
        <v>9315</v>
      </c>
      <c r="B1942" s="2064" t="s">
        <v>9314</v>
      </c>
      <c r="C1942" s="2065"/>
      <c r="D1942" s="2068"/>
    </row>
    <row r="1943" spans="1:4">
      <c r="A1943" s="2063" t="s">
        <v>9317</v>
      </c>
      <c r="B1943" s="2064" t="s">
        <v>9316</v>
      </c>
      <c r="C1943" s="2065"/>
      <c r="D1943" s="2068"/>
    </row>
    <row r="1944" spans="1:4">
      <c r="A1944" s="2063" t="s">
        <v>9319</v>
      </c>
      <c r="B1944" s="2064" t="s">
        <v>9318</v>
      </c>
      <c r="C1944" s="2065"/>
      <c r="D1944" s="2068"/>
    </row>
    <row r="1945" spans="1:4">
      <c r="A1945" s="2063" t="s">
        <v>9321</v>
      </c>
      <c r="B1945" s="2064" t="s">
        <v>9320</v>
      </c>
      <c r="C1945" s="2065"/>
      <c r="D1945" s="2068"/>
    </row>
    <row r="1946" spans="1:4">
      <c r="A1946" s="2063" t="s">
        <v>9323</v>
      </c>
      <c r="B1946" s="2064" t="s">
        <v>9322</v>
      </c>
      <c r="C1946" s="2065"/>
      <c r="D1946" s="2068"/>
    </row>
    <row r="1947" spans="1:4">
      <c r="A1947" s="2063" t="s">
        <v>9325</v>
      </c>
      <c r="B1947" s="2064" t="s">
        <v>9324</v>
      </c>
      <c r="C1947" s="2065"/>
      <c r="D1947" s="2068"/>
    </row>
    <row r="1948" spans="1:4">
      <c r="A1948" s="2063" t="s">
        <v>9327</v>
      </c>
      <c r="B1948" s="2064" t="s">
        <v>9326</v>
      </c>
      <c r="C1948" s="2065"/>
      <c r="D1948" s="2068"/>
    </row>
    <row r="1949" spans="1:4">
      <c r="A1949" s="2063" t="s">
        <v>9329</v>
      </c>
      <c r="B1949" s="2064" t="s">
        <v>9328</v>
      </c>
      <c r="C1949" s="2065"/>
      <c r="D1949" s="2068"/>
    </row>
    <row r="1950" spans="1:4">
      <c r="A1950" s="2063" t="s">
        <v>9331</v>
      </c>
      <c r="B1950" s="2064" t="s">
        <v>9330</v>
      </c>
      <c r="C1950" s="2065"/>
      <c r="D1950" s="2068"/>
    </row>
    <row r="1951" spans="1:4">
      <c r="A1951" s="2063" t="s">
        <v>9333</v>
      </c>
      <c r="B1951" s="2064" t="s">
        <v>9332</v>
      </c>
      <c r="C1951" s="2065"/>
      <c r="D1951" s="2068"/>
    </row>
    <row r="1952" spans="1:4">
      <c r="A1952" s="2063" t="s">
        <v>9335</v>
      </c>
      <c r="B1952" s="2064" t="s">
        <v>9334</v>
      </c>
      <c r="C1952" s="2065"/>
      <c r="D1952" s="2068"/>
    </row>
    <row r="1953" spans="1:4">
      <c r="A1953" s="2063" t="s">
        <v>9337</v>
      </c>
      <c r="B1953" s="2064" t="s">
        <v>9336</v>
      </c>
      <c r="C1953" s="2065"/>
      <c r="D1953" s="2068"/>
    </row>
    <row r="1954" spans="1:4">
      <c r="A1954" s="2063" t="s">
        <v>9339</v>
      </c>
      <c r="B1954" s="2064" t="s">
        <v>9338</v>
      </c>
      <c r="C1954" s="2065"/>
      <c r="D1954" s="2068"/>
    </row>
    <row r="1955" spans="1:4">
      <c r="A1955" s="2063" t="s">
        <v>9341</v>
      </c>
      <c r="B1955" s="2064" t="s">
        <v>9340</v>
      </c>
      <c r="C1955" s="2065"/>
      <c r="D1955" s="2068"/>
    </row>
    <row r="1956" spans="1:4">
      <c r="A1956" s="2063" t="s">
        <v>9343</v>
      </c>
      <c r="B1956" s="2064" t="s">
        <v>9342</v>
      </c>
      <c r="C1956" s="2065"/>
      <c r="D1956" s="2068"/>
    </row>
    <row r="1957" spans="1:4">
      <c r="A1957" s="2063" t="s">
        <v>9345</v>
      </c>
      <c r="B1957" s="2064" t="s">
        <v>9344</v>
      </c>
      <c r="C1957" s="2065"/>
      <c r="D1957" s="2068"/>
    </row>
    <row r="1958" spans="1:4">
      <c r="A1958" s="2063" t="s">
        <v>9347</v>
      </c>
      <c r="B1958" s="2064" t="s">
        <v>9346</v>
      </c>
      <c r="C1958" s="2065"/>
      <c r="D1958" s="2068"/>
    </row>
    <row r="1959" spans="1:4">
      <c r="A1959" s="2063" t="s">
        <v>9349</v>
      </c>
      <c r="B1959" s="2064" t="s">
        <v>9348</v>
      </c>
      <c r="C1959" s="2065"/>
      <c r="D1959" s="2068"/>
    </row>
    <row r="1960" spans="1:4">
      <c r="A1960" s="2063" t="s">
        <v>9351</v>
      </c>
      <c r="B1960" s="2064" t="s">
        <v>9350</v>
      </c>
      <c r="C1960" s="2065"/>
      <c r="D1960" s="2068"/>
    </row>
    <row r="1961" spans="1:4">
      <c r="A1961" s="2063" t="s">
        <v>9353</v>
      </c>
      <c r="B1961" s="2064" t="s">
        <v>9352</v>
      </c>
      <c r="C1961" s="2065"/>
      <c r="D1961" s="2068"/>
    </row>
    <row r="1962" spans="1:4">
      <c r="A1962" s="2063" t="s">
        <v>9355</v>
      </c>
      <c r="B1962" s="2064" t="s">
        <v>9354</v>
      </c>
      <c r="C1962" s="2065"/>
      <c r="D1962" s="2068"/>
    </row>
    <row r="1963" spans="1:4">
      <c r="A1963" s="2063" t="s">
        <v>9357</v>
      </c>
      <c r="B1963" s="2064" t="s">
        <v>9356</v>
      </c>
      <c r="C1963" s="2065"/>
      <c r="D1963" s="2068"/>
    </row>
    <row r="1964" spans="1:4">
      <c r="A1964" s="2063" t="s">
        <v>9359</v>
      </c>
      <c r="B1964" s="2064" t="s">
        <v>9358</v>
      </c>
      <c r="C1964" s="2065"/>
      <c r="D1964" s="2068"/>
    </row>
    <row r="1965" spans="1:4">
      <c r="A1965" s="2063" t="s">
        <v>9361</v>
      </c>
      <c r="B1965" s="2064" t="s">
        <v>9360</v>
      </c>
      <c r="C1965" s="2065"/>
      <c r="D1965" s="2068"/>
    </row>
    <row r="1966" spans="1:4">
      <c r="A1966" s="2063" t="s">
        <v>9363</v>
      </c>
      <c r="B1966" s="2064" t="s">
        <v>9362</v>
      </c>
      <c r="C1966" s="2065"/>
      <c r="D1966" s="2068"/>
    </row>
    <row r="1967" spans="1:4">
      <c r="A1967" s="2063" t="s">
        <v>9365</v>
      </c>
      <c r="B1967" s="2064" t="s">
        <v>9364</v>
      </c>
      <c r="C1967" s="2065"/>
      <c r="D1967" s="2068"/>
    </row>
    <row r="1968" spans="1:4">
      <c r="A1968" s="2063" t="s">
        <v>9367</v>
      </c>
      <c r="B1968" s="2064" t="s">
        <v>9366</v>
      </c>
      <c r="C1968" s="2065"/>
      <c r="D1968" s="2068"/>
    </row>
    <row r="1969" spans="1:4">
      <c r="A1969" s="2063" t="s">
        <v>9369</v>
      </c>
      <c r="B1969" s="2064" t="s">
        <v>9368</v>
      </c>
      <c r="C1969" s="2065"/>
      <c r="D1969" s="2068"/>
    </row>
    <row r="1970" spans="1:4">
      <c r="A1970" s="2063" t="s">
        <v>9371</v>
      </c>
      <c r="B1970" s="2064" t="s">
        <v>9370</v>
      </c>
      <c r="C1970" s="2065"/>
      <c r="D1970" s="2068"/>
    </row>
    <row r="1971" spans="1:4">
      <c r="A1971" s="2063" t="s">
        <v>9373</v>
      </c>
      <c r="B1971" s="2064" t="s">
        <v>9372</v>
      </c>
      <c r="C1971" s="2065"/>
      <c r="D1971" s="2068"/>
    </row>
    <row r="1972" spans="1:4">
      <c r="A1972" s="2063" t="s">
        <v>9375</v>
      </c>
      <c r="B1972" s="2064" t="s">
        <v>9374</v>
      </c>
      <c r="C1972" s="2065"/>
      <c r="D1972" s="2068"/>
    </row>
    <row r="1973" spans="1:4">
      <c r="A1973" s="2063" t="s">
        <v>9377</v>
      </c>
      <c r="B1973" s="2064" t="s">
        <v>9376</v>
      </c>
      <c r="C1973" s="2065"/>
      <c r="D1973" s="2068"/>
    </row>
    <row r="1974" spans="1:4">
      <c r="A1974" s="2063" t="s">
        <v>9379</v>
      </c>
      <c r="B1974" s="2064" t="s">
        <v>9378</v>
      </c>
      <c r="C1974" s="2065"/>
      <c r="D1974" s="2068"/>
    </row>
    <row r="1975" spans="1:4">
      <c r="A1975" s="2063" t="s">
        <v>9381</v>
      </c>
      <c r="B1975" s="2064" t="s">
        <v>9380</v>
      </c>
      <c r="C1975" s="2065"/>
      <c r="D1975" s="2068"/>
    </row>
    <row r="1976" spans="1:4">
      <c r="A1976" s="2063" t="s">
        <v>9383</v>
      </c>
      <c r="B1976" s="2064" t="s">
        <v>9382</v>
      </c>
      <c r="C1976" s="2065"/>
      <c r="D1976" s="2068"/>
    </row>
    <row r="1977" spans="1:4">
      <c r="A1977" s="2063" t="s">
        <v>9385</v>
      </c>
      <c r="B1977" s="2064" t="s">
        <v>9384</v>
      </c>
      <c r="C1977" s="2065"/>
      <c r="D1977" s="2068"/>
    </row>
    <row r="1978" spans="1:4">
      <c r="A1978" s="2063" t="s">
        <v>9387</v>
      </c>
      <c r="B1978" s="2064" t="s">
        <v>9386</v>
      </c>
      <c r="C1978" s="2065"/>
      <c r="D1978" s="2068"/>
    </row>
    <row r="1979" spans="1:4">
      <c r="A1979" s="2063" t="s">
        <v>9389</v>
      </c>
      <c r="B1979" s="2064" t="s">
        <v>9388</v>
      </c>
      <c r="C1979" s="2065"/>
      <c r="D1979" s="2068"/>
    </row>
    <row r="1980" spans="1:4">
      <c r="A1980" s="2063" t="s">
        <v>9391</v>
      </c>
      <c r="B1980" s="2064" t="s">
        <v>9390</v>
      </c>
      <c r="C1980" s="2065"/>
      <c r="D1980" s="2068"/>
    </row>
    <row r="1981" spans="1:4">
      <c r="A1981" s="2063" t="s">
        <v>9393</v>
      </c>
      <c r="B1981" s="2064" t="s">
        <v>9392</v>
      </c>
      <c r="C1981" s="2065"/>
      <c r="D1981" s="2068"/>
    </row>
    <row r="1982" spans="1:4">
      <c r="A1982" s="2063" t="s">
        <v>9395</v>
      </c>
      <c r="B1982" s="2064" t="s">
        <v>9394</v>
      </c>
      <c r="C1982" s="2065"/>
      <c r="D1982" s="2068"/>
    </row>
    <row r="1983" spans="1:4">
      <c r="A1983" s="2063" t="s">
        <v>9397</v>
      </c>
      <c r="B1983" s="2064" t="s">
        <v>9396</v>
      </c>
      <c r="C1983" s="2065"/>
      <c r="D1983" s="2068"/>
    </row>
    <row r="1984" spans="1:4">
      <c r="A1984" s="2063" t="s">
        <v>9399</v>
      </c>
      <c r="B1984" s="2064" t="s">
        <v>9398</v>
      </c>
      <c r="C1984" s="2065"/>
      <c r="D1984" s="2068"/>
    </row>
    <row r="1985" spans="1:4">
      <c r="A1985" s="2063" t="s">
        <v>9401</v>
      </c>
      <c r="B1985" s="2064" t="s">
        <v>9400</v>
      </c>
      <c r="C1985" s="2065"/>
      <c r="D1985" s="2068"/>
    </row>
    <row r="1986" spans="1:4">
      <c r="A1986" s="2063" t="s">
        <v>9403</v>
      </c>
      <c r="B1986" s="2064" t="s">
        <v>9402</v>
      </c>
      <c r="C1986" s="2065"/>
      <c r="D1986" s="2068"/>
    </row>
    <row r="1987" spans="1:4">
      <c r="A1987" s="2063" t="s">
        <v>9405</v>
      </c>
      <c r="B1987" s="2064" t="s">
        <v>9404</v>
      </c>
      <c r="C1987" s="2065"/>
      <c r="D1987" s="2068"/>
    </row>
    <row r="1988" spans="1:4">
      <c r="A1988" s="2063" t="s">
        <v>9407</v>
      </c>
      <c r="B1988" s="2064" t="s">
        <v>9406</v>
      </c>
      <c r="C1988" s="2065"/>
      <c r="D1988" s="2068"/>
    </row>
    <row r="1989" spans="1:4">
      <c r="A1989" s="2063" t="s">
        <v>9409</v>
      </c>
      <c r="B1989" s="2064" t="s">
        <v>9408</v>
      </c>
      <c r="C1989" s="2065"/>
      <c r="D1989" s="2068"/>
    </row>
    <row r="1990" spans="1:4">
      <c r="A1990" s="2063" t="s">
        <v>9411</v>
      </c>
      <c r="B1990" s="2064" t="s">
        <v>9410</v>
      </c>
      <c r="C1990" s="2065"/>
      <c r="D1990" s="2068"/>
    </row>
    <row r="1991" spans="1:4">
      <c r="A1991" s="2063" t="s">
        <v>9413</v>
      </c>
      <c r="B1991" s="2064" t="s">
        <v>9412</v>
      </c>
      <c r="C1991" s="2065"/>
      <c r="D1991" s="2068"/>
    </row>
    <row r="1992" spans="1:4">
      <c r="A1992" s="2063" t="s">
        <v>9415</v>
      </c>
      <c r="B1992" s="2064" t="s">
        <v>9414</v>
      </c>
      <c r="C1992" s="2065"/>
      <c r="D1992" s="2068"/>
    </row>
    <row r="1993" spans="1:4">
      <c r="A1993" s="2063" t="s">
        <v>9417</v>
      </c>
      <c r="B1993" s="2064" t="s">
        <v>9416</v>
      </c>
      <c r="C1993" s="2065"/>
      <c r="D1993" s="2068"/>
    </row>
    <row r="1994" spans="1:4">
      <c r="A1994" s="2063" t="s">
        <v>9419</v>
      </c>
      <c r="B1994" s="2064" t="s">
        <v>9418</v>
      </c>
      <c r="C1994" s="2065"/>
      <c r="D1994" s="2068"/>
    </row>
    <row r="1995" spans="1:4">
      <c r="A1995" s="2063" t="s">
        <v>9421</v>
      </c>
      <c r="B1995" s="2064" t="s">
        <v>9420</v>
      </c>
      <c r="C1995" s="2065"/>
      <c r="D1995" s="2068"/>
    </row>
    <row r="1996" spans="1:4">
      <c r="A1996" s="2063" t="s">
        <v>9423</v>
      </c>
      <c r="B1996" s="2064" t="s">
        <v>9422</v>
      </c>
      <c r="C1996" s="2065"/>
      <c r="D1996" s="2068"/>
    </row>
    <row r="1997" spans="1:4">
      <c r="A1997" s="2063" t="s">
        <v>9425</v>
      </c>
      <c r="B1997" s="2064" t="s">
        <v>9424</v>
      </c>
      <c r="C1997" s="2065"/>
      <c r="D1997" s="2068"/>
    </row>
    <row r="1998" spans="1:4">
      <c r="A1998" s="2063" t="s">
        <v>9427</v>
      </c>
      <c r="B1998" s="2064" t="s">
        <v>9426</v>
      </c>
      <c r="C1998" s="2065"/>
      <c r="D1998" s="2068"/>
    </row>
    <row r="1999" spans="1:4">
      <c r="A1999" s="2063" t="s">
        <v>9429</v>
      </c>
      <c r="B1999" s="2064" t="s">
        <v>9428</v>
      </c>
      <c r="C1999" s="2065"/>
      <c r="D1999" s="2068"/>
    </row>
    <row r="2000" spans="1:4">
      <c r="A2000" s="2063" t="s">
        <v>9431</v>
      </c>
      <c r="B2000" s="2064" t="s">
        <v>9430</v>
      </c>
      <c r="C2000" s="2065"/>
      <c r="D2000" s="2068"/>
    </row>
    <row r="2001" spans="1:4">
      <c r="A2001" s="2063" t="s">
        <v>9433</v>
      </c>
      <c r="B2001" s="2064" t="s">
        <v>9432</v>
      </c>
      <c r="C2001" s="2065"/>
      <c r="D2001" s="2068"/>
    </row>
    <row r="2002" spans="1:4">
      <c r="A2002" s="2063" t="s">
        <v>9435</v>
      </c>
      <c r="B2002" s="2064" t="s">
        <v>9434</v>
      </c>
      <c r="C2002" s="2065"/>
      <c r="D2002" s="2068"/>
    </row>
    <row r="2003" spans="1:4">
      <c r="A2003" s="2063" t="s">
        <v>9437</v>
      </c>
      <c r="B2003" s="2064" t="s">
        <v>9436</v>
      </c>
      <c r="C2003" s="2065"/>
      <c r="D2003" s="2068"/>
    </row>
    <row r="2004" spans="1:4">
      <c r="A2004" s="2063" t="s">
        <v>9439</v>
      </c>
      <c r="B2004" s="2064" t="s">
        <v>9438</v>
      </c>
      <c r="C2004" s="2065"/>
      <c r="D2004" s="2068"/>
    </row>
    <row r="2005" spans="1:4">
      <c r="A2005" s="2063" t="s">
        <v>9441</v>
      </c>
      <c r="B2005" s="2064" t="s">
        <v>9440</v>
      </c>
      <c r="C2005" s="2065"/>
      <c r="D2005" s="2068"/>
    </row>
    <row r="2006" spans="1:4">
      <c r="A2006" s="2063" t="s">
        <v>9443</v>
      </c>
      <c r="B2006" s="2064" t="s">
        <v>9442</v>
      </c>
      <c r="C2006" s="2065"/>
      <c r="D2006" s="2068"/>
    </row>
    <row r="2007" spans="1:4">
      <c r="A2007" s="2063" t="s">
        <v>9445</v>
      </c>
      <c r="B2007" s="2064" t="s">
        <v>9444</v>
      </c>
      <c r="C2007" s="2065"/>
      <c r="D2007" s="2068"/>
    </row>
    <row r="2008" spans="1:4">
      <c r="A2008" s="2063" t="s">
        <v>9447</v>
      </c>
      <c r="B2008" s="2064" t="s">
        <v>9446</v>
      </c>
      <c r="C2008" s="2065"/>
      <c r="D2008" s="2068"/>
    </row>
    <row r="2009" spans="1:4">
      <c r="A2009" s="2063" t="s">
        <v>9449</v>
      </c>
      <c r="B2009" s="2064" t="s">
        <v>9448</v>
      </c>
      <c r="C2009" s="2065"/>
      <c r="D2009" s="2068"/>
    </row>
    <row r="2010" spans="1:4">
      <c r="A2010" s="2063" t="s">
        <v>9451</v>
      </c>
      <c r="B2010" s="2064" t="s">
        <v>9450</v>
      </c>
      <c r="C2010" s="2065"/>
      <c r="D2010" s="2068"/>
    </row>
    <row r="2011" spans="1:4">
      <c r="A2011" s="2063" t="s">
        <v>9453</v>
      </c>
      <c r="B2011" s="2064" t="s">
        <v>9452</v>
      </c>
      <c r="C2011" s="2065"/>
      <c r="D2011" s="2068"/>
    </row>
    <row r="2012" spans="1:4">
      <c r="A2012" s="2063" t="s">
        <v>9455</v>
      </c>
      <c r="B2012" s="2064" t="s">
        <v>9454</v>
      </c>
      <c r="C2012" s="2065"/>
      <c r="D2012" s="2068"/>
    </row>
    <row r="2013" spans="1:4">
      <c r="A2013" s="2063" t="s">
        <v>9457</v>
      </c>
      <c r="B2013" s="2064" t="s">
        <v>9456</v>
      </c>
      <c r="C2013" s="2065"/>
      <c r="D2013" s="2068"/>
    </row>
    <row r="2014" spans="1:4">
      <c r="A2014" s="2063" t="s">
        <v>9459</v>
      </c>
      <c r="B2014" s="2064" t="s">
        <v>9458</v>
      </c>
      <c r="C2014" s="2065"/>
      <c r="D2014" s="2068"/>
    </row>
    <row r="2015" spans="1:4">
      <c r="A2015" s="2063" t="s">
        <v>9461</v>
      </c>
      <c r="B2015" s="2064" t="s">
        <v>9460</v>
      </c>
      <c r="C2015" s="2065"/>
      <c r="D2015" s="2068"/>
    </row>
    <row r="2016" spans="1:4">
      <c r="A2016" s="2063" t="s">
        <v>9463</v>
      </c>
      <c r="B2016" s="2064" t="s">
        <v>9462</v>
      </c>
      <c r="C2016" s="2065"/>
      <c r="D2016" s="2068"/>
    </row>
    <row r="2017" spans="1:4">
      <c r="A2017" s="2063" t="s">
        <v>9465</v>
      </c>
      <c r="B2017" s="2064" t="s">
        <v>9464</v>
      </c>
      <c r="C2017" s="2065"/>
      <c r="D2017" s="2068"/>
    </row>
    <row r="2018" spans="1:4">
      <c r="A2018" s="2063" t="s">
        <v>9467</v>
      </c>
      <c r="B2018" s="2064" t="s">
        <v>9466</v>
      </c>
      <c r="C2018" s="2065"/>
      <c r="D2018" s="2068"/>
    </row>
    <row r="2019" spans="1:4">
      <c r="A2019" s="2063" t="s">
        <v>9469</v>
      </c>
      <c r="B2019" s="2064" t="s">
        <v>9468</v>
      </c>
      <c r="C2019" s="2065"/>
      <c r="D2019" s="2068"/>
    </row>
    <row r="2020" spans="1:4">
      <c r="A2020" s="2063" t="s">
        <v>9471</v>
      </c>
      <c r="B2020" s="2064" t="s">
        <v>9470</v>
      </c>
      <c r="C2020" s="2065"/>
      <c r="D2020" s="2068"/>
    </row>
    <row r="2021" spans="1:4">
      <c r="A2021" s="2063" t="s">
        <v>9473</v>
      </c>
      <c r="B2021" s="2064" t="s">
        <v>9472</v>
      </c>
      <c r="C2021" s="2065"/>
      <c r="D2021" s="2068"/>
    </row>
    <row r="2022" spans="1:4">
      <c r="A2022" s="2063" t="s">
        <v>9475</v>
      </c>
      <c r="B2022" s="2064" t="s">
        <v>9474</v>
      </c>
      <c r="C2022" s="2065"/>
      <c r="D2022" s="2068"/>
    </row>
    <row r="2023" spans="1:4">
      <c r="A2023" s="2063" t="s">
        <v>9477</v>
      </c>
      <c r="B2023" s="2064" t="s">
        <v>9476</v>
      </c>
      <c r="C2023" s="2065"/>
      <c r="D2023" s="2068"/>
    </row>
    <row r="2024" spans="1:4">
      <c r="A2024" s="2063" t="s">
        <v>9479</v>
      </c>
      <c r="B2024" s="2064" t="s">
        <v>9478</v>
      </c>
      <c r="C2024" s="2065"/>
      <c r="D2024" s="2068"/>
    </row>
    <row r="2025" spans="1:4">
      <c r="A2025" s="2063" t="s">
        <v>9481</v>
      </c>
      <c r="B2025" s="2064" t="s">
        <v>9480</v>
      </c>
      <c r="C2025" s="2065"/>
      <c r="D2025" s="2068"/>
    </row>
    <row r="2026" spans="1:4">
      <c r="A2026" s="2063" t="s">
        <v>9483</v>
      </c>
      <c r="B2026" s="2064" t="s">
        <v>9482</v>
      </c>
      <c r="C2026" s="2065"/>
      <c r="D2026" s="2068"/>
    </row>
    <row r="2027" spans="1:4">
      <c r="A2027" s="2063" t="s">
        <v>9485</v>
      </c>
      <c r="B2027" s="2064" t="s">
        <v>9484</v>
      </c>
      <c r="C2027" s="2065"/>
      <c r="D2027" s="2068"/>
    </row>
    <row r="2028" spans="1:4">
      <c r="A2028" s="2063" t="s">
        <v>9487</v>
      </c>
      <c r="B2028" s="2064" t="s">
        <v>9486</v>
      </c>
      <c r="C2028" s="2065"/>
      <c r="D2028" s="2068"/>
    </row>
    <row r="2029" spans="1:4">
      <c r="A2029" s="2063" t="s">
        <v>9489</v>
      </c>
      <c r="B2029" s="2064" t="s">
        <v>9488</v>
      </c>
      <c r="C2029" s="2065"/>
      <c r="D2029" s="2068"/>
    </row>
    <row r="2030" spans="1:4">
      <c r="A2030" s="2063" t="s">
        <v>9491</v>
      </c>
      <c r="B2030" s="2064" t="s">
        <v>9490</v>
      </c>
      <c r="C2030" s="2065"/>
      <c r="D2030" s="2068"/>
    </row>
    <row r="2031" spans="1:4">
      <c r="A2031" s="2063" t="s">
        <v>9493</v>
      </c>
      <c r="B2031" s="2064" t="s">
        <v>9492</v>
      </c>
      <c r="C2031" s="2065"/>
      <c r="D2031" s="2068"/>
    </row>
    <row r="2032" spans="1:4">
      <c r="A2032" s="2063" t="s">
        <v>9495</v>
      </c>
      <c r="B2032" s="2064" t="s">
        <v>9494</v>
      </c>
      <c r="C2032" s="2065"/>
      <c r="D2032" s="2068"/>
    </row>
    <row r="2033" spans="1:4">
      <c r="A2033" s="2063" t="s">
        <v>9497</v>
      </c>
      <c r="B2033" s="2064" t="s">
        <v>9496</v>
      </c>
      <c r="C2033" s="2065"/>
      <c r="D2033" s="2068"/>
    </row>
    <row r="2034" spans="1:4">
      <c r="A2034" s="2063" t="s">
        <v>9499</v>
      </c>
      <c r="B2034" s="2064" t="s">
        <v>9498</v>
      </c>
      <c r="C2034" s="2065"/>
      <c r="D2034" s="2068"/>
    </row>
    <row r="2035" spans="1:4">
      <c r="A2035" s="2063" t="s">
        <v>9501</v>
      </c>
      <c r="B2035" s="2064" t="s">
        <v>9500</v>
      </c>
      <c r="C2035" s="2065"/>
      <c r="D2035" s="2068"/>
    </row>
    <row r="2036" spans="1:4">
      <c r="A2036" s="2063" t="s">
        <v>9503</v>
      </c>
      <c r="B2036" s="2064" t="s">
        <v>9502</v>
      </c>
      <c r="C2036" s="2065"/>
      <c r="D2036" s="2068"/>
    </row>
    <row r="2037" spans="1:4">
      <c r="A2037" s="2063" t="s">
        <v>9505</v>
      </c>
      <c r="B2037" s="2064" t="s">
        <v>9504</v>
      </c>
      <c r="C2037" s="2065"/>
      <c r="D2037" s="2068"/>
    </row>
    <row r="2038" spans="1:4">
      <c r="A2038" s="2063" t="s">
        <v>9507</v>
      </c>
      <c r="B2038" s="2064" t="s">
        <v>9506</v>
      </c>
      <c r="C2038" s="2065"/>
      <c r="D2038" s="2068"/>
    </row>
    <row r="2039" spans="1:4">
      <c r="A2039" s="2063" t="s">
        <v>9509</v>
      </c>
      <c r="B2039" s="2064" t="s">
        <v>9508</v>
      </c>
      <c r="C2039" s="2065"/>
      <c r="D2039" s="2068"/>
    </row>
    <row r="2040" spans="1:4">
      <c r="A2040" s="2063" t="s">
        <v>9511</v>
      </c>
      <c r="B2040" s="2064" t="s">
        <v>9510</v>
      </c>
      <c r="C2040" s="2065"/>
      <c r="D2040" s="2068"/>
    </row>
    <row r="2041" spans="1:4">
      <c r="A2041" s="2063" t="s">
        <v>9513</v>
      </c>
      <c r="B2041" s="2064" t="s">
        <v>9512</v>
      </c>
      <c r="C2041" s="2065"/>
      <c r="D2041" s="2068"/>
    </row>
    <row r="2042" spans="1:4">
      <c r="A2042" s="2063" t="s">
        <v>9515</v>
      </c>
      <c r="B2042" s="2064" t="s">
        <v>9514</v>
      </c>
      <c r="C2042" s="2065"/>
      <c r="D2042" s="2068"/>
    </row>
    <row r="2043" spans="1:4">
      <c r="A2043" s="2063" t="s">
        <v>9517</v>
      </c>
      <c r="B2043" s="2064" t="s">
        <v>9516</v>
      </c>
      <c r="C2043" s="2065"/>
      <c r="D2043" s="2068"/>
    </row>
    <row r="2044" spans="1:4">
      <c r="A2044" s="2063" t="s">
        <v>9519</v>
      </c>
      <c r="B2044" s="2064" t="s">
        <v>9518</v>
      </c>
      <c r="C2044" s="2065"/>
      <c r="D2044" s="2068"/>
    </row>
    <row r="2045" spans="1:4">
      <c r="A2045" s="2063" t="s">
        <v>9521</v>
      </c>
      <c r="B2045" s="2064" t="s">
        <v>9520</v>
      </c>
      <c r="C2045" s="2065"/>
      <c r="D2045" s="2068"/>
    </row>
    <row r="2046" spans="1:4">
      <c r="A2046" s="2063" t="s">
        <v>9523</v>
      </c>
      <c r="B2046" s="2064" t="s">
        <v>9522</v>
      </c>
      <c r="C2046" s="2065"/>
      <c r="D2046" s="2068"/>
    </row>
    <row r="2047" spans="1:4">
      <c r="A2047" s="2063" t="s">
        <v>9525</v>
      </c>
      <c r="B2047" s="2064" t="s">
        <v>9524</v>
      </c>
      <c r="C2047" s="2065"/>
      <c r="D2047" s="2068"/>
    </row>
    <row r="2048" spans="1:4">
      <c r="A2048" s="2063" t="s">
        <v>9527</v>
      </c>
      <c r="B2048" s="2064" t="s">
        <v>9526</v>
      </c>
      <c r="C2048" s="2065"/>
      <c r="D2048" s="2068"/>
    </row>
    <row r="2049" spans="1:4">
      <c r="A2049" s="2063" t="s">
        <v>9529</v>
      </c>
      <c r="B2049" s="2064" t="s">
        <v>9528</v>
      </c>
      <c r="C2049" s="2065"/>
      <c r="D2049" s="2068"/>
    </row>
    <row r="2050" spans="1:4">
      <c r="A2050" s="2063" t="s">
        <v>9531</v>
      </c>
      <c r="B2050" s="2064" t="s">
        <v>9530</v>
      </c>
      <c r="C2050" s="2065"/>
      <c r="D2050" s="2068"/>
    </row>
    <row r="2051" spans="1:4">
      <c r="A2051" s="2063" t="s">
        <v>9533</v>
      </c>
      <c r="B2051" s="2064" t="s">
        <v>9532</v>
      </c>
      <c r="C2051" s="2065"/>
      <c r="D2051" s="2068"/>
    </row>
    <row r="2052" spans="1:4">
      <c r="A2052" s="2063" t="s">
        <v>9535</v>
      </c>
      <c r="B2052" s="2064" t="s">
        <v>9534</v>
      </c>
      <c r="C2052" s="2065"/>
      <c r="D2052" s="2068"/>
    </row>
    <row r="2053" spans="1:4">
      <c r="A2053" s="2063" t="s">
        <v>9537</v>
      </c>
      <c r="B2053" s="2064" t="s">
        <v>9536</v>
      </c>
      <c r="C2053" s="2065"/>
      <c r="D2053" s="2068"/>
    </row>
    <row r="2054" spans="1:4">
      <c r="A2054" s="2063" t="s">
        <v>9539</v>
      </c>
      <c r="B2054" s="2064" t="s">
        <v>9538</v>
      </c>
      <c r="C2054" s="2065"/>
      <c r="D2054" s="2068"/>
    </row>
    <row r="2055" spans="1:4">
      <c r="A2055" s="2063" t="s">
        <v>9541</v>
      </c>
      <c r="B2055" s="2064" t="s">
        <v>9540</v>
      </c>
      <c r="C2055" s="2065"/>
      <c r="D2055" s="2068"/>
    </row>
    <row r="2056" spans="1:4">
      <c r="A2056" s="2063" t="s">
        <v>9543</v>
      </c>
      <c r="B2056" s="2064" t="s">
        <v>9542</v>
      </c>
      <c r="C2056" s="2065"/>
      <c r="D2056" s="2068"/>
    </row>
    <row r="2057" spans="1:4">
      <c r="A2057" s="2063" t="s">
        <v>9545</v>
      </c>
      <c r="B2057" s="2064" t="s">
        <v>9544</v>
      </c>
      <c r="C2057" s="2065"/>
      <c r="D2057" s="2068"/>
    </row>
    <row r="2058" spans="1:4">
      <c r="A2058" s="2063" t="s">
        <v>9547</v>
      </c>
      <c r="B2058" s="2064" t="s">
        <v>9546</v>
      </c>
      <c r="C2058" s="2065"/>
      <c r="D2058" s="2068"/>
    </row>
    <row r="2059" spans="1:4">
      <c r="A2059" s="2063" t="s">
        <v>9549</v>
      </c>
      <c r="B2059" s="2064" t="s">
        <v>9548</v>
      </c>
      <c r="C2059" s="2065"/>
      <c r="D2059" s="2068"/>
    </row>
    <row r="2060" spans="1:4">
      <c r="A2060" s="2063" t="s">
        <v>9551</v>
      </c>
      <c r="B2060" s="2064" t="s">
        <v>9550</v>
      </c>
      <c r="C2060" s="2065"/>
      <c r="D2060" s="2068"/>
    </row>
    <row r="2061" spans="1:4">
      <c r="A2061" s="2063" t="s">
        <v>9553</v>
      </c>
      <c r="B2061" s="2064" t="s">
        <v>9552</v>
      </c>
      <c r="C2061" s="2065"/>
      <c r="D2061" s="2068"/>
    </row>
    <row r="2062" spans="1:4">
      <c r="A2062" s="2063" t="s">
        <v>9555</v>
      </c>
      <c r="B2062" s="2064" t="s">
        <v>9554</v>
      </c>
      <c r="C2062" s="2065"/>
      <c r="D2062" s="2068"/>
    </row>
    <row r="2063" spans="1:4">
      <c r="A2063" s="2063" t="s">
        <v>9557</v>
      </c>
      <c r="B2063" s="2064" t="s">
        <v>9556</v>
      </c>
      <c r="C2063" s="2065"/>
      <c r="D2063" s="2068"/>
    </row>
    <row r="2064" spans="1:4">
      <c r="A2064" s="2063" t="s">
        <v>9559</v>
      </c>
      <c r="B2064" s="2064" t="s">
        <v>9558</v>
      </c>
      <c r="C2064" s="2065"/>
      <c r="D2064" s="2068"/>
    </row>
    <row r="2065" spans="1:4">
      <c r="A2065" s="2063" t="s">
        <v>9561</v>
      </c>
      <c r="B2065" s="2064" t="s">
        <v>9560</v>
      </c>
      <c r="C2065" s="2065"/>
      <c r="D2065" s="2068"/>
    </row>
    <row r="2066" spans="1:4">
      <c r="A2066" s="2063" t="s">
        <v>9563</v>
      </c>
      <c r="B2066" s="2064" t="s">
        <v>9562</v>
      </c>
      <c r="C2066" s="2065"/>
      <c r="D2066" s="2068"/>
    </row>
    <row r="2067" spans="1:4">
      <c r="A2067" s="2063" t="s">
        <v>9565</v>
      </c>
      <c r="B2067" s="2064" t="s">
        <v>9564</v>
      </c>
      <c r="C2067" s="2065"/>
      <c r="D2067" s="2068"/>
    </row>
    <row r="2068" spans="1:4">
      <c r="A2068" s="2063" t="s">
        <v>9567</v>
      </c>
      <c r="B2068" s="2064" t="s">
        <v>9566</v>
      </c>
      <c r="C2068" s="2065"/>
      <c r="D2068" s="2068"/>
    </row>
    <row r="2069" spans="1:4">
      <c r="A2069" s="2063" t="s">
        <v>9569</v>
      </c>
      <c r="B2069" s="2064" t="s">
        <v>9568</v>
      </c>
      <c r="C2069" s="2065"/>
      <c r="D2069" s="2068"/>
    </row>
    <row r="2070" spans="1:4">
      <c r="A2070" s="2063" t="s">
        <v>9571</v>
      </c>
      <c r="B2070" s="2064" t="s">
        <v>9570</v>
      </c>
      <c r="C2070" s="2065"/>
      <c r="D2070" s="2068"/>
    </row>
    <row r="2071" spans="1:4">
      <c r="A2071" s="2063" t="s">
        <v>9573</v>
      </c>
      <c r="B2071" s="2064" t="s">
        <v>9572</v>
      </c>
      <c r="C2071" s="2065"/>
      <c r="D2071" s="2068"/>
    </row>
    <row r="2072" spans="1:4">
      <c r="A2072" s="2063" t="s">
        <v>9575</v>
      </c>
      <c r="B2072" s="2064" t="s">
        <v>9574</v>
      </c>
      <c r="C2072" s="2065"/>
      <c r="D2072" s="2068"/>
    </row>
    <row r="2073" spans="1:4">
      <c r="A2073" s="2063" t="s">
        <v>9577</v>
      </c>
      <c r="B2073" s="2064" t="s">
        <v>9576</v>
      </c>
      <c r="C2073" s="2065"/>
      <c r="D2073" s="2068"/>
    </row>
    <row r="2074" spans="1:4">
      <c r="A2074" s="2063" t="s">
        <v>9579</v>
      </c>
      <c r="B2074" s="2064" t="s">
        <v>9578</v>
      </c>
      <c r="C2074" s="2065"/>
      <c r="D2074" s="2068"/>
    </row>
    <row r="2075" spans="1:4">
      <c r="A2075" s="2063" t="s">
        <v>9581</v>
      </c>
      <c r="B2075" s="2064" t="s">
        <v>9580</v>
      </c>
      <c r="C2075" s="2065"/>
      <c r="D2075" s="2068"/>
    </row>
    <row r="2076" spans="1:4">
      <c r="A2076" s="2063" t="s">
        <v>9583</v>
      </c>
      <c r="B2076" s="2064" t="s">
        <v>9582</v>
      </c>
      <c r="C2076" s="2065"/>
      <c r="D2076" s="2068"/>
    </row>
    <row r="2077" spans="1:4">
      <c r="A2077" s="2063" t="s">
        <v>9585</v>
      </c>
      <c r="B2077" s="2064" t="s">
        <v>9584</v>
      </c>
      <c r="C2077" s="2065"/>
      <c r="D2077" s="2068"/>
    </row>
    <row r="2078" spans="1:4">
      <c r="A2078" s="2063" t="s">
        <v>9587</v>
      </c>
      <c r="B2078" s="2064" t="s">
        <v>9586</v>
      </c>
      <c r="C2078" s="2065"/>
      <c r="D2078" s="2068"/>
    </row>
    <row r="2079" spans="1:4">
      <c r="A2079" s="2063" t="s">
        <v>9589</v>
      </c>
      <c r="B2079" s="2064" t="s">
        <v>9588</v>
      </c>
      <c r="C2079" s="2065"/>
      <c r="D2079" s="2068"/>
    </row>
    <row r="2080" spans="1:4">
      <c r="A2080" s="2063" t="s">
        <v>9591</v>
      </c>
      <c r="B2080" s="2064" t="s">
        <v>9590</v>
      </c>
      <c r="C2080" s="2065"/>
      <c r="D2080" s="2068"/>
    </row>
    <row r="2081" spans="1:4">
      <c r="A2081" s="2063" t="s">
        <v>9593</v>
      </c>
      <c r="B2081" s="2064" t="s">
        <v>9592</v>
      </c>
      <c r="C2081" s="2065"/>
      <c r="D2081" s="2068"/>
    </row>
    <row r="2082" spans="1:4">
      <c r="A2082" s="2063" t="s">
        <v>9595</v>
      </c>
      <c r="B2082" s="2064" t="s">
        <v>9594</v>
      </c>
      <c r="C2082" s="2065"/>
      <c r="D2082" s="2068"/>
    </row>
    <row r="2083" spans="1:4">
      <c r="A2083" s="2063" t="s">
        <v>9597</v>
      </c>
      <c r="B2083" s="2064" t="s">
        <v>9596</v>
      </c>
      <c r="C2083" s="2065"/>
      <c r="D2083" s="2068"/>
    </row>
    <row r="2084" spans="1:4">
      <c r="A2084" s="2063" t="s">
        <v>9599</v>
      </c>
      <c r="B2084" s="2064" t="s">
        <v>9598</v>
      </c>
      <c r="C2084" s="2065"/>
      <c r="D2084" s="2068"/>
    </row>
    <row r="2085" spans="1:4">
      <c r="A2085" s="2063" t="s">
        <v>9601</v>
      </c>
      <c r="B2085" s="2064" t="s">
        <v>9600</v>
      </c>
      <c r="C2085" s="2065"/>
      <c r="D2085" s="2068"/>
    </row>
    <row r="2086" spans="1:4">
      <c r="A2086" s="2063" t="s">
        <v>9603</v>
      </c>
      <c r="B2086" s="2064" t="s">
        <v>9602</v>
      </c>
      <c r="C2086" s="2065"/>
      <c r="D2086" s="2068"/>
    </row>
    <row r="2087" spans="1:4">
      <c r="A2087" s="2063" t="s">
        <v>9605</v>
      </c>
      <c r="B2087" s="2064" t="s">
        <v>9604</v>
      </c>
      <c r="C2087" s="2065"/>
      <c r="D2087" s="2068"/>
    </row>
    <row r="2088" spans="1:4">
      <c r="A2088" s="2063" t="s">
        <v>9607</v>
      </c>
      <c r="B2088" s="2064" t="s">
        <v>9606</v>
      </c>
      <c r="C2088" s="2065"/>
      <c r="D2088" s="2068"/>
    </row>
    <row r="2089" spans="1:4">
      <c r="A2089" s="2063" t="s">
        <v>9609</v>
      </c>
      <c r="B2089" s="2064" t="s">
        <v>9608</v>
      </c>
      <c r="C2089" s="2065"/>
      <c r="D2089" s="2068"/>
    </row>
    <row r="2090" spans="1:4">
      <c r="A2090" s="2063" t="s">
        <v>9611</v>
      </c>
      <c r="B2090" s="2064" t="s">
        <v>9610</v>
      </c>
      <c r="C2090" s="2065"/>
      <c r="D2090" s="2068"/>
    </row>
    <row r="2091" spans="1:4">
      <c r="A2091" s="2063" t="s">
        <v>9613</v>
      </c>
      <c r="B2091" s="2064" t="s">
        <v>9612</v>
      </c>
      <c r="C2091" s="2065"/>
      <c r="D2091" s="2068"/>
    </row>
    <row r="2092" spans="1:4">
      <c r="A2092" s="2063" t="s">
        <v>9615</v>
      </c>
      <c r="B2092" s="2064" t="s">
        <v>9614</v>
      </c>
      <c r="C2092" s="2065"/>
      <c r="D2092" s="2068"/>
    </row>
    <row r="2093" spans="1:4">
      <c r="A2093" s="2063" t="s">
        <v>9617</v>
      </c>
      <c r="B2093" s="2064" t="s">
        <v>9616</v>
      </c>
      <c r="C2093" s="2065"/>
      <c r="D2093" s="2068"/>
    </row>
    <row r="2094" spans="1:4">
      <c r="A2094" s="2063" t="s">
        <v>9619</v>
      </c>
      <c r="B2094" s="2064" t="s">
        <v>9618</v>
      </c>
      <c r="C2094" s="2065"/>
      <c r="D2094" s="2068"/>
    </row>
    <row r="2095" spans="1:4">
      <c r="A2095" s="2063" t="s">
        <v>9621</v>
      </c>
      <c r="B2095" s="2064" t="s">
        <v>9620</v>
      </c>
      <c r="C2095" s="2065"/>
      <c r="D2095" s="2068"/>
    </row>
    <row r="2096" spans="1:4">
      <c r="A2096" s="2063" t="s">
        <v>9623</v>
      </c>
      <c r="B2096" s="2064" t="s">
        <v>9622</v>
      </c>
      <c r="C2096" s="2065"/>
      <c r="D2096" s="2068"/>
    </row>
    <row r="2097" spans="1:4">
      <c r="A2097" s="2063" t="s">
        <v>9625</v>
      </c>
      <c r="B2097" s="2064" t="s">
        <v>9624</v>
      </c>
      <c r="C2097" s="2065"/>
      <c r="D2097" s="2068"/>
    </row>
    <row r="2098" spans="1:4">
      <c r="A2098" s="2063" t="s">
        <v>9627</v>
      </c>
      <c r="B2098" s="2064" t="s">
        <v>9626</v>
      </c>
      <c r="C2098" s="2065"/>
      <c r="D2098" s="2068"/>
    </row>
    <row r="2099" spans="1:4">
      <c r="A2099" s="2063" t="s">
        <v>9629</v>
      </c>
      <c r="B2099" s="2064" t="s">
        <v>9628</v>
      </c>
      <c r="C2099" s="2065"/>
      <c r="D2099" s="2068"/>
    </row>
    <row r="2100" spans="1:4">
      <c r="A2100" s="2063" t="s">
        <v>9631</v>
      </c>
      <c r="B2100" s="2064" t="s">
        <v>9630</v>
      </c>
      <c r="C2100" s="2065"/>
      <c r="D2100" s="2068"/>
    </row>
    <row r="2101" spans="1:4">
      <c r="A2101" s="2063" t="s">
        <v>9633</v>
      </c>
      <c r="B2101" s="2064" t="s">
        <v>9632</v>
      </c>
      <c r="C2101" s="2065"/>
      <c r="D2101" s="2068"/>
    </row>
    <row r="2102" spans="1:4">
      <c r="A2102" s="2063" t="s">
        <v>9635</v>
      </c>
      <c r="B2102" s="2064" t="s">
        <v>9634</v>
      </c>
      <c r="C2102" s="2065"/>
      <c r="D2102" s="2068"/>
    </row>
    <row r="2103" spans="1:4">
      <c r="A2103" s="2063" t="s">
        <v>9637</v>
      </c>
      <c r="B2103" s="2064" t="s">
        <v>9636</v>
      </c>
      <c r="C2103" s="2065"/>
      <c r="D2103" s="2068"/>
    </row>
    <row r="2104" spans="1:4">
      <c r="A2104" s="2063" t="s">
        <v>9639</v>
      </c>
      <c r="B2104" s="2064" t="s">
        <v>9638</v>
      </c>
      <c r="C2104" s="2065"/>
      <c r="D2104" s="2068"/>
    </row>
    <row r="2105" spans="1:4">
      <c r="A2105" s="2063" t="s">
        <v>9641</v>
      </c>
      <c r="B2105" s="2064" t="s">
        <v>9640</v>
      </c>
      <c r="C2105" s="2065"/>
      <c r="D2105" s="2068"/>
    </row>
    <row r="2106" spans="1:4">
      <c r="A2106" s="2063" t="s">
        <v>9643</v>
      </c>
      <c r="B2106" s="2064" t="s">
        <v>9642</v>
      </c>
      <c r="C2106" s="2065"/>
      <c r="D2106" s="2068"/>
    </row>
    <row r="2107" spans="1:4">
      <c r="A2107" s="2063" t="s">
        <v>9645</v>
      </c>
      <c r="B2107" s="2064" t="s">
        <v>9644</v>
      </c>
      <c r="C2107" s="2065"/>
      <c r="D2107" s="2068"/>
    </row>
    <row r="2108" spans="1:4">
      <c r="A2108" s="2063" t="s">
        <v>9647</v>
      </c>
      <c r="B2108" s="2064" t="s">
        <v>9646</v>
      </c>
      <c r="C2108" s="2065"/>
      <c r="D2108" s="2068"/>
    </row>
    <row r="2109" spans="1:4">
      <c r="A2109" s="2063" t="s">
        <v>9649</v>
      </c>
      <c r="B2109" s="2064" t="s">
        <v>9648</v>
      </c>
      <c r="C2109" s="2065"/>
      <c r="D2109" s="2068"/>
    </row>
    <row r="2110" spans="1:4">
      <c r="A2110" s="2063" t="s">
        <v>9651</v>
      </c>
      <c r="B2110" s="2064" t="s">
        <v>9650</v>
      </c>
      <c r="C2110" s="2065"/>
      <c r="D2110" s="2068"/>
    </row>
    <row r="2111" spans="1:4">
      <c r="A2111" s="2063" t="s">
        <v>9653</v>
      </c>
      <c r="B2111" s="2064" t="s">
        <v>9652</v>
      </c>
      <c r="C2111" s="2065"/>
      <c r="D2111" s="2068"/>
    </row>
    <row r="2112" spans="1:4">
      <c r="A2112" s="2063" t="s">
        <v>9655</v>
      </c>
      <c r="B2112" s="2064" t="s">
        <v>9654</v>
      </c>
      <c r="C2112" s="2065"/>
      <c r="D2112" s="2068"/>
    </row>
    <row r="2113" spans="1:4">
      <c r="A2113" s="2063" t="s">
        <v>9657</v>
      </c>
      <c r="B2113" s="2064" t="s">
        <v>9656</v>
      </c>
      <c r="C2113" s="2065"/>
      <c r="D2113" s="2068"/>
    </row>
    <row r="2114" spans="1:4">
      <c r="A2114" s="2063" t="s">
        <v>9659</v>
      </c>
      <c r="B2114" s="2064" t="s">
        <v>9658</v>
      </c>
      <c r="C2114" s="2065"/>
      <c r="D2114" s="2068"/>
    </row>
    <row r="2115" spans="1:4">
      <c r="A2115" s="2063" t="s">
        <v>9661</v>
      </c>
      <c r="B2115" s="2064" t="s">
        <v>9660</v>
      </c>
      <c r="C2115" s="2065"/>
      <c r="D2115" s="2068"/>
    </row>
    <row r="2116" spans="1:4">
      <c r="A2116" s="2063" t="s">
        <v>9663</v>
      </c>
      <c r="B2116" s="2064" t="s">
        <v>9662</v>
      </c>
      <c r="C2116" s="2065"/>
      <c r="D2116" s="2068"/>
    </row>
    <row r="2117" spans="1:4">
      <c r="A2117" s="2063" t="s">
        <v>9665</v>
      </c>
      <c r="B2117" s="2064" t="s">
        <v>9664</v>
      </c>
      <c r="C2117" s="2065"/>
      <c r="D2117" s="2068"/>
    </row>
    <row r="2118" spans="1:4">
      <c r="A2118" s="2063" t="s">
        <v>9667</v>
      </c>
      <c r="B2118" s="2064" t="s">
        <v>9666</v>
      </c>
      <c r="C2118" s="2065"/>
      <c r="D2118" s="2068"/>
    </row>
    <row r="2119" spans="1:4">
      <c r="A2119" s="2063" t="s">
        <v>9669</v>
      </c>
      <c r="B2119" s="2064" t="s">
        <v>9668</v>
      </c>
      <c r="C2119" s="2065"/>
      <c r="D2119" s="2068"/>
    </row>
    <row r="2120" spans="1:4">
      <c r="A2120" s="2063" t="s">
        <v>9671</v>
      </c>
      <c r="B2120" s="2064" t="s">
        <v>9670</v>
      </c>
      <c r="C2120" s="2065"/>
      <c r="D2120" s="2068"/>
    </row>
    <row r="2121" spans="1:4">
      <c r="A2121" s="2063" t="s">
        <v>9673</v>
      </c>
      <c r="B2121" s="2064" t="s">
        <v>9672</v>
      </c>
      <c r="C2121" s="2065"/>
      <c r="D2121" s="2068"/>
    </row>
    <row r="2122" spans="1:4">
      <c r="A2122" s="2063" t="s">
        <v>9675</v>
      </c>
      <c r="B2122" s="2064" t="s">
        <v>9674</v>
      </c>
      <c r="C2122" s="2065"/>
      <c r="D2122" s="2068"/>
    </row>
    <row r="2123" spans="1:4">
      <c r="A2123" s="2063" t="s">
        <v>9677</v>
      </c>
      <c r="B2123" s="2064" t="s">
        <v>9676</v>
      </c>
      <c r="C2123" s="2065"/>
      <c r="D2123" s="2068"/>
    </row>
    <row r="2124" spans="1:4">
      <c r="A2124" s="2063" t="s">
        <v>9679</v>
      </c>
      <c r="B2124" s="2064" t="s">
        <v>9678</v>
      </c>
      <c r="C2124" s="2065"/>
      <c r="D2124" s="2068"/>
    </row>
    <row r="2125" spans="1:4">
      <c r="A2125" s="2063" t="s">
        <v>9681</v>
      </c>
      <c r="B2125" s="2064" t="s">
        <v>9680</v>
      </c>
      <c r="C2125" s="2065"/>
      <c r="D2125" s="2068"/>
    </row>
    <row r="2126" spans="1:4">
      <c r="A2126" s="2063" t="s">
        <v>9683</v>
      </c>
      <c r="B2126" s="2064" t="s">
        <v>9682</v>
      </c>
      <c r="C2126" s="2065"/>
      <c r="D2126" s="2068"/>
    </row>
    <row r="2127" spans="1:4">
      <c r="A2127" s="2063" t="s">
        <v>9685</v>
      </c>
      <c r="B2127" s="2064" t="s">
        <v>9684</v>
      </c>
      <c r="C2127" s="2065"/>
      <c r="D2127" s="2068"/>
    </row>
    <row r="2128" spans="1:4">
      <c r="A2128" s="2063" t="s">
        <v>9687</v>
      </c>
      <c r="B2128" s="2064" t="s">
        <v>9686</v>
      </c>
      <c r="C2128" s="2065"/>
      <c r="D2128" s="2068"/>
    </row>
    <row r="2129" spans="1:4">
      <c r="A2129" s="2063" t="s">
        <v>9689</v>
      </c>
      <c r="B2129" s="2064" t="s">
        <v>9688</v>
      </c>
      <c r="C2129" s="2065"/>
      <c r="D2129" s="2068"/>
    </row>
    <row r="2130" spans="1:4">
      <c r="A2130" s="2063" t="s">
        <v>9691</v>
      </c>
      <c r="B2130" s="2064" t="s">
        <v>9690</v>
      </c>
      <c r="C2130" s="2065"/>
      <c r="D2130" s="2068"/>
    </row>
    <row r="2131" spans="1:4">
      <c r="A2131" s="2063" t="s">
        <v>9693</v>
      </c>
      <c r="B2131" s="2064" t="s">
        <v>9692</v>
      </c>
      <c r="C2131" s="2065"/>
      <c r="D2131" s="2068"/>
    </row>
    <row r="2132" spans="1:4">
      <c r="A2132" s="2063" t="s">
        <v>9695</v>
      </c>
      <c r="B2132" s="2064" t="s">
        <v>9694</v>
      </c>
      <c r="C2132" s="2065"/>
      <c r="D2132" s="2068"/>
    </row>
    <row r="2133" spans="1:4">
      <c r="A2133" s="2063" t="s">
        <v>9697</v>
      </c>
      <c r="B2133" s="2064" t="s">
        <v>9696</v>
      </c>
      <c r="C2133" s="2065"/>
      <c r="D2133" s="2068"/>
    </row>
    <row r="2134" spans="1:4">
      <c r="A2134" s="2063" t="s">
        <v>9699</v>
      </c>
      <c r="B2134" s="2064" t="s">
        <v>9698</v>
      </c>
      <c r="C2134" s="2065"/>
      <c r="D2134" s="2068"/>
    </row>
    <row r="2135" spans="1:4">
      <c r="A2135" s="2063" t="s">
        <v>9701</v>
      </c>
      <c r="B2135" s="2064" t="s">
        <v>9700</v>
      </c>
      <c r="C2135" s="2065"/>
      <c r="D2135" s="2068"/>
    </row>
    <row r="2136" spans="1:4">
      <c r="A2136" s="2063" t="s">
        <v>9703</v>
      </c>
      <c r="B2136" s="2064" t="s">
        <v>9702</v>
      </c>
      <c r="C2136" s="2065"/>
      <c r="D2136" s="2068"/>
    </row>
    <row r="2137" spans="1:4">
      <c r="A2137" s="2063" t="s">
        <v>9705</v>
      </c>
      <c r="B2137" s="2064" t="s">
        <v>9704</v>
      </c>
      <c r="C2137" s="2065"/>
      <c r="D2137" s="2068"/>
    </row>
    <row r="2138" spans="1:4">
      <c r="A2138" s="2063" t="s">
        <v>9707</v>
      </c>
      <c r="B2138" s="2064" t="s">
        <v>9706</v>
      </c>
      <c r="C2138" s="2065"/>
      <c r="D2138" s="2068"/>
    </row>
    <row r="2139" spans="1:4">
      <c r="A2139" s="2063" t="s">
        <v>9709</v>
      </c>
      <c r="B2139" s="2064" t="s">
        <v>9708</v>
      </c>
      <c r="C2139" s="2065"/>
      <c r="D2139" s="2068"/>
    </row>
    <row r="2140" spans="1:4">
      <c r="A2140" s="2063" t="s">
        <v>9711</v>
      </c>
      <c r="B2140" s="2064" t="s">
        <v>9710</v>
      </c>
      <c r="C2140" s="2065"/>
      <c r="D2140" s="2068"/>
    </row>
    <row r="2141" spans="1:4">
      <c r="A2141" s="2063" t="s">
        <v>9713</v>
      </c>
      <c r="B2141" s="2064" t="s">
        <v>9712</v>
      </c>
      <c r="C2141" s="2065"/>
      <c r="D2141" s="2068"/>
    </row>
    <row r="2142" spans="1:4">
      <c r="A2142" s="2063" t="s">
        <v>9715</v>
      </c>
      <c r="B2142" s="2064" t="s">
        <v>9714</v>
      </c>
      <c r="C2142" s="2065"/>
      <c r="D2142" s="2068"/>
    </row>
    <row r="2143" spans="1:4">
      <c r="A2143" s="2063" t="s">
        <v>9717</v>
      </c>
      <c r="B2143" s="2064" t="s">
        <v>9716</v>
      </c>
      <c r="C2143" s="2065"/>
      <c r="D2143" s="2068"/>
    </row>
    <row r="2144" spans="1:4">
      <c r="A2144" s="2063" t="s">
        <v>9719</v>
      </c>
      <c r="B2144" s="2064" t="s">
        <v>9718</v>
      </c>
      <c r="C2144" s="2065"/>
      <c r="D2144" s="2068"/>
    </row>
    <row r="2145" spans="1:4">
      <c r="A2145" s="2063" t="s">
        <v>9721</v>
      </c>
      <c r="B2145" s="2064" t="s">
        <v>9720</v>
      </c>
      <c r="C2145" s="2065"/>
      <c r="D2145" s="2068"/>
    </row>
    <row r="2146" spans="1:4">
      <c r="A2146" s="2063" t="s">
        <v>9723</v>
      </c>
      <c r="B2146" s="2064" t="s">
        <v>9722</v>
      </c>
      <c r="C2146" s="2065"/>
      <c r="D2146" s="2068"/>
    </row>
    <row r="2147" spans="1:4">
      <c r="A2147" s="2063" t="s">
        <v>9725</v>
      </c>
      <c r="B2147" s="2064" t="s">
        <v>9724</v>
      </c>
      <c r="C2147" s="2065"/>
      <c r="D2147" s="2068"/>
    </row>
    <row r="2148" spans="1:4">
      <c r="A2148" s="2063" t="s">
        <v>9727</v>
      </c>
      <c r="B2148" s="2064" t="s">
        <v>9726</v>
      </c>
      <c r="C2148" s="2065"/>
      <c r="D2148" s="2068"/>
    </row>
    <row r="2149" spans="1:4">
      <c r="A2149" s="2063" t="s">
        <v>9729</v>
      </c>
      <c r="B2149" s="2064" t="s">
        <v>9728</v>
      </c>
      <c r="C2149" s="2065"/>
      <c r="D2149" s="2068"/>
    </row>
    <row r="2150" spans="1:4">
      <c r="A2150" s="2063" t="s">
        <v>9731</v>
      </c>
      <c r="B2150" s="2064" t="s">
        <v>9730</v>
      </c>
      <c r="C2150" s="2065"/>
      <c r="D2150" s="2068"/>
    </row>
    <row r="2151" spans="1:4">
      <c r="A2151" s="2063" t="s">
        <v>9733</v>
      </c>
      <c r="B2151" s="2064" t="s">
        <v>9732</v>
      </c>
      <c r="C2151" s="2065"/>
      <c r="D2151" s="2068"/>
    </row>
    <row r="2152" spans="1:4">
      <c r="A2152" s="2063" t="s">
        <v>9735</v>
      </c>
      <c r="B2152" s="2064" t="s">
        <v>9734</v>
      </c>
      <c r="C2152" s="2065"/>
      <c r="D2152" s="2068"/>
    </row>
    <row r="2153" spans="1:4">
      <c r="A2153" s="2063" t="s">
        <v>9737</v>
      </c>
      <c r="B2153" s="2064" t="s">
        <v>9736</v>
      </c>
      <c r="C2153" s="2065"/>
      <c r="D2153" s="2068"/>
    </row>
    <row r="2154" spans="1:4">
      <c r="A2154" s="2063" t="s">
        <v>9739</v>
      </c>
      <c r="B2154" s="2064" t="s">
        <v>9738</v>
      </c>
      <c r="C2154" s="2065"/>
      <c r="D2154" s="2068"/>
    </row>
    <row r="2155" spans="1:4">
      <c r="A2155" s="2063" t="s">
        <v>9741</v>
      </c>
      <c r="B2155" s="2064" t="s">
        <v>9740</v>
      </c>
      <c r="C2155" s="2065"/>
      <c r="D2155" s="2068"/>
    </row>
    <row r="2156" spans="1:4">
      <c r="A2156" s="2063" t="s">
        <v>9743</v>
      </c>
      <c r="B2156" s="2064" t="s">
        <v>9742</v>
      </c>
      <c r="C2156" s="2065"/>
      <c r="D2156" s="2068"/>
    </row>
    <row r="2157" spans="1:4">
      <c r="A2157" s="2063" t="s">
        <v>9745</v>
      </c>
      <c r="B2157" s="2064" t="s">
        <v>9744</v>
      </c>
      <c r="C2157" s="2065"/>
      <c r="D2157" s="2068"/>
    </row>
    <row r="2158" spans="1:4">
      <c r="A2158" s="2063" t="s">
        <v>9747</v>
      </c>
      <c r="B2158" s="2064" t="s">
        <v>9746</v>
      </c>
      <c r="C2158" s="2065"/>
      <c r="D2158" s="2068"/>
    </row>
    <row r="2159" spans="1:4">
      <c r="A2159" s="2063" t="s">
        <v>9749</v>
      </c>
      <c r="B2159" s="2064" t="s">
        <v>9748</v>
      </c>
      <c r="C2159" s="2065"/>
      <c r="D2159" s="2068"/>
    </row>
    <row r="2160" spans="1:4">
      <c r="A2160" s="2063" t="s">
        <v>9751</v>
      </c>
      <c r="B2160" s="2064" t="s">
        <v>9750</v>
      </c>
      <c r="C2160" s="2065"/>
      <c r="D2160" s="2068"/>
    </row>
    <row r="2161" spans="1:4">
      <c r="A2161" s="2063" t="s">
        <v>9753</v>
      </c>
      <c r="B2161" s="2064" t="s">
        <v>9752</v>
      </c>
      <c r="C2161" s="2065"/>
      <c r="D2161" s="2068"/>
    </row>
    <row r="2162" spans="1:4">
      <c r="A2162" s="2063" t="s">
        <v>9755</v>
      </c>
      <c r="B2162" s="2064" t="s">
        <v>9754</v>
      </c>
      <c r="C2162" s="2065"/>
      <c r="D2162" s="2068"/>
    </row>
    <row r="2163" spans="1:4">
      <c r="A2163" s="2063" t="s">
        <v>9757</v>
      </c>
      <c r="B2163" s="2064" t="s">
        <v>9756</v>
      </c>
      <c r="C2163" s="2065"/>
      <c r="D2163" s="2068"/>
    </row>
    <row r="2164" spans="1:4">
      <c r="A2164" s="2063" t="s">
        <v>9759</v>
      </c>
      <c r="B2164" s="2064" t="s">
        <v>9758</v>
      </c>
      <c r="C2164" s="2065"/>
      <c r="D2164" s="2068"/>
    </row>
    <row r="2165" spans="1:4">
      <c r="A2165" s="2063" t="s">
        <v>9761</v>
      </c>
      <c r="B2165" s="2064" t="s">
        <v>9760</v>
      </c>
      <c r="C2165" s="2065"/>
      <c r="D2165" s="2068"/>
    </row>
    <row r="2166" spans="1:4">
      <c r="A2166" s="2063" t="s">
        <v>9763</v>
      </c>
      <c r="B2166" s="2064" t="s">
        <v>9762</v>
      </c>
      <c r="C2166" s="2065"/>
      <c r="D2166" s="2068"/>
    </row>
    <row r="2167" spans="1:4">
      <c r="A2167" s="2063" t="s">
        <v>9765</v>
      </c>
      <c r="B2167" s="2064" t="s">
        <v>9764</v>
      </c>
      <c r="C2167" s="2065"/>
      <c r="D2167" s="2068"/>
    </row>
    <row r="2168" spans="1:4">
      <c r="A2168" s="2063" t="s">
        <v>9767</v>
      </c>
      <c r="B2168" s="2064" t="s">
        <v>9766</v>
      </c>
      <c r="C2168" s="2065"/>
      <c r="D2168" s="2068"/>
    </row>
    <row r="2169" spans="1:4">
      <c r="A2169" s="2063" t="s">
        <v>9769</v>
      </c>
      <c r="B2169" s="2064" t="s">
        <v>9768</v>
      </c>
      <c r="C2169" s="2065"/>
      <c r="D2169" s="2068"/>
    </row>
    <row r="2170" spans="1:4">
      <c r="A2170" s="2063" t="s">
        <v>9771</v>
      </c>
      <c r="B2170" s="2064" t="s">
        <v>9770</v>
      </c>
      <c r="C2170" s="2065"/>
      <c r="D2170" s="2068"/>
    </row>
    <row r="2171" spans="1:4">
      <c r="A2171" s="2063" t="s">
        <v>9773</v>
      </c>
      <c r="B2171" s="2064" t="s">
        <v>9772</v>
      </c>
      <c r="C2171" s="2065"/>
      <c r="D2171" s="2068"/>
    </row>
    <row r="2172" spans="1:4">
      <c r="A2172" s="2063" t="s">
        <v>9775</v>
      </c>
      <c r="B2172" s="2064" t="s">
        <v>9774</v>
      </c>
      <c r="C2172" s="2065"/>
      <c r="D2172" s="2068"/>
    </row>
    <row r="2173" spans="1:4">
      <c r="A2173" s="2063" t="s">
        <v>9777</v>
      </c>
      <c r="B2173" s="2064" t="s">
        <v>9776</v>
      </c>
      <c r="C2173" s="2065"/>
      <c r="D2173" s="2068"/>
    </row>
    <row r="2174" spans="1:4">
      <c r="A2174" s="2063" t="s">
        <v>9779</v>
      </c>
      <c r="B2174" s="2064" t="s">
        <v>9778</v>
      </c>
      <c r="C2174" s="2065"/>
      <c r="D2174" s="2068"/>
    </row>
    <row r="2175" spans="1:4">
      <c r="A2175" s="2063" t="s">
        <v>9781</v>
      </c>
      <c r="B2175" s="2064" t="s">
        <v>9780</v>
      </c>
      <c r="C2175" s="2065"/>
      <c r="D2175" s="2068"/>
    </row>
    <row r="2176" spans="1:4">
      <c r="A2176" s="2063" t="s">
        <v>9783</v>
      </c>
      <c r="B2176" s="2064" t="s">
        <v>9782</v>
      </c>
      <c r="C2176" s="2065"/>
      <c r="D2176" s="2068"/>
    </row>
    <row r="2177" spans="1:4">
      <c r="A2177" s="2063" t="s">
        <v>9785</v>
      </c>
      <c r="B2177" s="2064" t="s">
        <v>9784</v>
      </c>
      <c r="C2177" s="2065"/>
      <c r="D2177" s="2068"/>
    </row>
    <row r="2178" spans="1:4">
      <c r="A2178" s="2063" t="s">
        <v>9787</v>
      </c>
      <c r="B2178" s="2064" t="s">
        <v>9786</v>
      </c>
      <c r="C2178" s="2065"/>
      <c r="D2178" s="2068"/>
    </row>
    <row r="2179" spans="1:4">
      <c r="A2179" s="2063" t="s">
        <v>9789</v>
      </c>
      <c r="B2179" s="2064" t="s">
        <v>9788</v>
      </c>
      <c r="C2179" s="2065"/>
      <c r="D2179" s="2068"/>
    </row>
    <row r="2180" spans="1:4">
      <c r="A2180" s="2063" t="s">
        <v>9791</v>
      </c>
      <c r="B2180" s="2064" t="s">
        <v>9790</v>
      </c>
      <c r="C2180" s="2065"/>
      <c r="D2180" s="2068"/>
    </row>
    <row r="2181" spans="1:4">
      <c r="A2181" s="2063" t="s">
        <v>9793</v>
      </c>
      <c r="B2181" s="2064" t="s">
        <v>9792</v>
      </c>
      <c r="C2181" s="2065"/>
      <c r="D2181" s="2068"/>
    </row>
    <row r="2182" spans="1:4">
      <c r="A2182" s="2063" t="s">
        <v>9795</v>
      </c>
      <c r="B2182" s="2064" t="s">
        <v>9794</v>
      </c>
      <c r="C2182" s="2065"/>
      <c r="D2182" s="2068"/>
    </row>
    <row r="2183" spans="1:4">
      <c r="A2183" s="2063" t="s">
        <v>9797</v>
      </c>
      <c r="B2183" s="2064" t="s">
        <v>9796</v>
      </c>
      <c r="C2183" s="2065"/>
      <c r="D2183" s="2068"/>
    </row>
    <row r="2184" spans="1:4">
      <c r="A2184" s="2063" t="s">
        <v>9799</v>
      </c>
      <c r="B2184" s="2064" t="s">
        <v>9798</v>
      </c>
      <c r="C2184" s="2065"/>
      <c r="D2184" s="2068"/>
    </row>
    <row r="2185" spans="1:4">
      <c r="A2185" s="2063" t="s">
        <v>9801</v>
      </c>
      <c r="B2185" s="2064" t="s">
        <v>9800</v>
      </c>
      <c r="C2185" s="2065"/>
      <c r="D2185" s="2068"/>
    </row>
    <row r="2186" spans="1:4">
      <c r="A2186" s="2063" t="s">
        <v>9803</v>
      </c>
      <c r="B2186" s="2064" t="s">
        <v>9802</v>
      </c>
      <c r="C2186" s="2065"/>
      <c r="D2186" s="2068"/>
    </row>
    <row r="2187" spans="1:4">
      <c r="A2187" s="2063" t="s">
        <v>9805</v>
      </c>
      <c r="B2187" s="2064" t="s">
        <v>9804</v>
      </c>
      <c r="C2187" s="2065"/>
      <c r="D2187" s="2068"/>
    </row>
    <row r="2188" spans="1:4">
      <c r="A2188" s="2063" t="s">
        <v>9807</v>
      </c>
      <c r="B2188" s="2064" t="s">
        <v>9806</v>
      </c>
      <c r="C2188" s="2065"/>
      <c r="D2188" s="2068"/>
    </row>
    <row r="2189" spans="1:4">
      <c r="A2189" s="2063" t="s">
        <v>9809</v>
      </c>
      <c r="B2189" s="2064" t="s">
        <v>9808</v>
      </c>
      <c r="C2189" s="2065"/>
      <c r="D2189" s="2068"/>
    </row>
    <row r="2190" spans="1:4">
      <c r="A2190" s="2063" t="s">
        <v>9811</v>
      </c>
      <c r="B2190" s="2064" t="s">
        <v>9810</v>
      </c>
      <c r="C2190" s="2065"/>
      <c r="D2190" s="2068"/>
    </row>
    <row r="2191" spans="1:4">
      <c r="A2191" s="2063" t="s">
        <v>9813</v>
      </c>
      <c r="B2191" s="2064" t="s">
        <v>9812</v>
      </c>
      <c r="C2191" s="2065"/>
      <c r="D2191" s="2068"/>
    </row>
    <row r="2192" spans="1:4">
      <c r="A2192" s="2063" t="s">
        <v>9815</v>
      </c>
      <c r="B2192" s="2064" t="s">
        <v>9814</v>
      </c>
      <c r="C2192" s="2065"/>
      <c r="D2192" s="2068"/>
    </row>
    <row r="2193" spans="1:4">
      <c r="A2193" s="2063" t="s">
        <v>9817</v>
      </c>
      <c r="B2193" s="2064" t="s">
        <v>9816</v>
      </c>
      <c r="C2193" s="2065"/>
      <c r="D2193" s="2068"/>
    </row>
    <row r="2194" spans="1:4">
      <c r="A2194" s="2063" t="s">
        <v>9819</v>
      </c>
      <c r="B2194" s="2064" t="s">
        <v>9818</v>
      </c>
      <c r="C2194" s="2065"/>
      <c r="D2194" s="2068"/>
    </row>
    <row r="2195" spans="1:4">
      <c r="A2195" s="2063" t="s">
        <v>9821</v>
      </c>
      <c r="B2195" s="2064" t="s">
        <v>9820</v>
      </c>
      <c r="C2195" s="2065"/>
      <c r="D2195" s="2068"/>
    </row>
    <row r="2196" spans="1:4">
      <c r="A2196" s="2063" t="s">
        <v>9823</v>
      </c>
      <c r="B2196" s="2064" t="s">
        <v>9822</v>
      </c>
      <c r="C2196" s="2065"/>
      <c r="D2196" s="2068"/>
    </row>
    <row r="2197" spans="1:4">
      <c r="A2197" s="2063" t="s">
        <v>9825</v>
      </c>
      <c r="B2197" s="2064" t="s">
        <v>9824</v>
      </c>
      <c r="C2197" s="2065"/>
      <c r="D2197" s="2068"/>
    </row>
    <row r="2198" spans="1:4">
      <c r="A2198" s="2063" t="s">
        <v>9827</v>
      </c>
      <c r="B2198" s="2064" t="s">
        <v>9826</v>
      </c>
      <c r="C2198" s="2065"/>
      <c r="D2198" s="2068"/>
    </row>
    <row r="2199" spans="1:4">
      <c r="A2199" s="2063" t="s">
        <v>9829</v>
      </c>
      <c r="B2199" s="2064" t="s">
        <v>9828</v>
      </c>
      <c r="C2199" s="2065"/>
      <c r="D2199" s="2068"/>
    </row>
    <row r="2200" spans="1:4">
      <c r="A2200" s="2063" t="s">
        <v>9831</v>
      </c>
      <c r="B2200" s="2064" t="s">
        <v>9830</v>
      </c>
      <c r="C2200" s="2065"/>
      <c r="D2200" s="2068"/>
    </row>
    <row r="2201" spans="1:4">
      <c r="A2201" s="2063" t="s">
        <v>9833</v>
      </c>
      <c r="B2201" s="2064" t="s">
        <v>9832</v>
      </c>
      <c r="C2201" s="2065"/>
      <c r="D2201" s="2068"/>
    </row>
    <row r="2202" spans="1:4">
      <c r="A2202" s="2063" t="s">
        <v>9835</v>
      </c>
      <c r="B2202" s="2064" t="s">
        <v>9834</v>
      </c>
      <c r="C2202" s="2065"/>
      <c r="D2202" s="2068"/>
    </row>
    <row r="2203" spans="1:4">
      <c r="A2203" s="2063" t="s">
        <v>9837</v>
      </c>
      <c r="B2203" s="2064" t="s">
        <v>9836</v>
      </c>
      <c r="C2203" s="2065"/>
      <c r="D2203" s="2068"/>
    </row>
    <row r="2204" spans="1:4">
      <c r="A2204" s="2063" t="s">
        <v>9839</v>
      </c>
      <c r="B2204" s="2064" t="s">
        <v>9838</v>
      </c>
      <c r="C2204" s="2065"/>
      <c r="D2204" s="2068"/>
    </row>
    <row r="2205" spans="1:4">
      <c r="A2205" s="2063" t="s">
        <v>9841</v>
      </c>
      <c r="B2205" s="2064" t="s">
        <v>9840</v>
      </c>
      <c r="C2205" s="2065"/>
      <c r="D2205" s="2068"/>
    </row>
    <row r="2206" spans="1:4">
      <c r="A2206" s="2063" t="s">
        <v>9843</v>
      </c>
      <c r="B2206" s="2064" t="s">
        <v>9842</v>
      </c>
      <c r="C2206" s="2065"/>
      <c r="D2206" s="2068"/>
    </row>
    <row r="2207" spans="1:4">
      <c r="A2207" s="2063" t="s">
        <v>9845</v>
      </c>
      <c r="B2207" s="2064" t="s">
        <v>9844</v>
      </c>
      <c r="C2207" s="2065"/>
      <c r="D2207" s="2068"/>
    </row>
    <row r="2208" spans="1:4">
      <c r="A2208" s="2063" t="s">
        <v>9847</v>
      </c>
      <c r="B2208" s="2064" t="s">
        <v>9846</v>
      </c>
      <c r="C2208" s="2065"/>
      <c r="D2208" s="2068"/>
    </row>
    <row r="2209" spans="1:4">
      <c r="A2209" s="2063" t="s">
        <v>9849</v>
      </c>
      <c r="B2209" s="2064" t="s">
        <v>9848</v>
      </c>
      <c r="C2209" s="2065"/>
      <c r="D2209" s="2068"/>
    </row>
    <row r="2210" spans="1:4">
      <c r="A2210" s="2063" t="s">
        <v>9851</v>
      </c>
      <c r="B2210" s="2064" t="s">
        <v>9850</v>
      </c>
      <c r="C2210" s="2065"/>
      <c r="D2210" s="2068"/>
    </row>
    <row r="2211" spans="1:4">
      <c r="A2211" s="2063" t="s">
        <v>9853</v>
      </c>
      <c r="B2211" s="2064" t="s">
        <v>9852</v>
      </c>
      <c r="C2211" s="2065"/>
      <c r="D2211" s="2068"/>
    </row>
    <row r="2212" spans="1:4">
      <c r="A2212" s="2063" t="s">
        <v>9855</v>
      </c>
      <c r="B2212" s="2064" t="s">
        <v>9854</v>
      </c>
      <c r="C2212" s="2065"/>
      <c r="D2212" s="2068"/>
    </row>
    <row r="2213" spans="1:4">
      <c r="A2213" s="2063" t="s">
        <v>9857</v>
      </c>
      <c r="B2213" s="2064" t="s">
        <v>9856</v>
      </c>
      <c r="C2213" s="2065"/>
      <c r="D2213" s="2068"/>
    </row>
    <row r="2214" spans="1:4">
      <c r="A2214" s="2063" t="s">
        <v>9859</v>
      </c>
      <c r="B2214" s="2064" t="s">
        <v>9858</v>
      </c>
      <c r="C2214" s="2065"/>
      <c r="D2214" s="2068"/>
    </row>
    <row r="2215" spans="1:4">
      <c r="A2215" s="2063" t="s">
        <v>9861</v>
      </c>
      <c r="B2215" s="2064" t="s">
        <v>9860</v>
      </c>
      <c r="C2215" s="2065"/>
      <c r="D2215" s="2068"/>
    </row>
    <row r="2216" spans="1:4">
      <c r="A2216" s="2063" t="s">
        <v>9863</v>
      </c>
      <c r="B2216" s="2064" t="s">
        <v>9862</v>
      </c>
      <c r="C2216" s="2065"/>
      <c r="D2216" s="2068"/>
    </row>
    <row r="2217" spans="1:4">
      <c r="A2217" s="2063" t="s">
        <v>9865</v>
      </c>
      <c r="B2217" s="2064" t="s">
        <v>9864</v>
      </c>
      <c r="C2217" s="2065"/>
      <c r="D2217" s="2068"/>
    </row>
    <row r="2218" spans="1:4">
      <c r="A2218" s="2063" t="s">
        <v>9867</v>
      </c>
      <c r="B2218" s="2064" t="s">
        <v>9866</v>
      </c>
      <c r="C2218" s="2065"/>
      <c r="D2218" s="2068"/>
    </row>
    <row r="2219" spans="1:4">
      <c r="A2219" s="2063" t="s">
        <v>9869</v>
      </c>
      <c r="B2219" s="2064" t="s">
        <v>9868</v>
      </c>
      <c r="C2219" s="2065"/>
      <c r="D2219" s="2068"/>
    </row>
    <row r="2220" spans="1:4">
      <c r="A2220" s="2063" t="s">
        <v>9871</v>
      </c>
      <c r="B2220" s="2064" t="s">
        <v>9870</v>
      </c>
      <c r="C2220" s="2065"/>
      <c r="D2220" s="2068"/>
    </row>
    <row r="2221" spans="1:4">
      <c r="A2221" s="2063" t="s">
        <v>9873</v>
      </c>
      <c r="B2221" s="2064" t="s">
        <v>9872</v>
      </c>
      <c r="C2221" s="2065"/>
      <c r="D2221" s="2068"/>
    </row>
    <row r="2222" spans="1:4">
      <c r="A2222" s="2063" t="s">
        <v>9875</v>
      </c>
      <c r="B2222" s="2064" t="s">
        <v>9874</v>
      </c>
      <c r="C2222" s="2065"/>
      <c r="D2222" s="2068"/>
    </row>
    <row r="2223" spans="1:4">
      <c r="A2223" s="2063" t="s">
        <v>9877</v>
      </c>
      <c r="B2223" s="2064" t="s">
        <v>9876</v>
      </c>
      <c r="C2223" s="2065"/>
      <c r="D2223" s="2068"/>
    </row>
    <row r="2224" spans="1:4">
      <c r="A2224" s="2063" t="s">
        <v>9879</v>
      </c>
      <c r="B2224" s="2064" t="s">
        <v>9878</v>
      </c>
      <c r="C2224" s="2065"/>
      <c r="D2224" s="2068"/>
    </row>
    <row r="2225" spans="1:4">
      <c r="A2225" s="2063" t="s">
        <v>9881</v>
      </c>
      <c r="B2225" s="2064" t="s">
        <v>9880</v>
      </c>
      <c r="C2225" s="2065"/>
      <c r="D2225" s="2068"/>
    </row>
    <row r="2226" spans="1:4">
      <c r="A2226" s="2063" t="s">
        <v>9883</v>
      </c>
      <c r="B2226" s="2064" t="s">
        <v>9882</v>
      </c>
      <c r="C2226" s="2065"/>
      <c r="D2226" s="2068"/>
    </row>
    <row r="2227" spans="1:4">
      <c r="A2227" s="2063" t="s">
        <v>9885</v>
      </c>
      <c r="B2227" s="2064" t="s">
        <v>9884</v>
      </c>
      <c r="C2227" s="2065"/>
      <c r="D2227" s="2068"/>
    </row>
    <row r="2228" spans="1:4">
      <c r="A2228" s="2063" t="s">
        <v>9887</v>
      </c>
      <c r="B2228" s="2064" t="s">
        <v>9886</v>
      </c>
      <c r="C2228" s="2065"/>
      <c r="D2228" s="2068"/>
    </row>
    <row r="2229" spans="1:4">
      <c r="A2229" s="2063" t="s">
        <v>9889</v>
      </c>
      <c r="B2229" s="2064" t="s">
        <v>9888</v>
      </c>
      <c r="C2229" s="2065"/>
      <c r="D2229" s="2068"/>
    </row>
    <row r="2230" spans="1:4">
      <c r="A2230" s="2063" t="s">
        <v>9891</v>
      </c>
      <c r="B2230" s="2064" t="s">
        <v>9890</v>
      </c>
      <c r="C2230" s="2065"/>
      <c r="D2230" s="2068"/>
    </row>
    <row r="2231" spans="1:4">
      <c r="A2231" s="2063" t="s">
        <v>9893</v>
      </c>
      <c r="B2231" s="2064" t="s">
        <v>9892</v>
      </c>
      <c r="C2231" s="2065"/>
      <c r="D2231" s="2068"/>
    </row>
    <row r="2232" spans="1:4">
      <c r="A2232" s="2063" t="s">
        <v>9895</v>
      </c>
      <c r="B2232" s="2064" t="s">
        <v>9894</v>
      </c>
      <c r="C2232" s="2065"/>
      <c r="D2232" s="2068"/>
    </row>
    <row r="2233" spans="1:4">
      <c r="A2233" s="2063" t="s">
        <v>9897</v>
      </c>
      <c r="B2233" s="2064" t="s">
        <v>9896</v>
      </c>
      <c r="C2233" s="2065"/>
      <c r="D2233" s="2068"/>
    </row>
    <row r="2234" spans="1:4">
      <c r="A2234" s="2063" t="s">
        <v>9899</v>
      </c>
      <c r="B2234" s="2064" t="s">
        <v>9898</v>
      </c>
      <c r="C2234" s="2065"/>
      <c r="D2234" s="2068"/>
    </row>
    <row r="2235" spans="1:4">
      <c r="A2235" s="2063" t="s">
        <v>9901</v>
      </c>
      <c r="B2235" s="2064" t="s">
        <v>9900</v>
      </c>
      <c r="C2235" s="2065"/>
      <c r="D2235" s="2068"/>
    </row>
    <row r="2236" spans="1:4">
      <c r="A2236" s="2063" t="s">
        <v>9903</v>
      </c>
      <c r="B2236" s="2064" t="s">
        <v>9902</v>
      </c>
      <c r="C2236" s="2065"/>
      <c r="D2236" s="2068"/>
    </row>
    <row r="2237" spans="1:4">
      <c r="A2237" s="2063" t="s">
        <v>9905</v>
      </c>
      <c r="B2237" s="2064" t="s">
        <v>9904</v>
      </c>
      <c r="C2237" s="2065"/>
      <c r="D2237" s="2068"/>
    </row>
    <row r="2238" spans="1:4">
      <c r="A2238" s="2063" t="s">
        <v>9907</v>
      </c>
      <c r="B2238" s="2064" t="s">
        <v>9906</v>
      </c>
      <c r="C2238" s="2065"/>
      <c r="D2238" s="2068"/>
    </row>
    <row r="2239" spans="1:4">
      <c r="A2239" s="2063" t="s">
        <v>9909</v>
      </c>
      <c r="B2239" s="2064" t="s">
        <v>9908</v>
      </c>
      <c r="C2239" s="2065"/>
      <c r="D2239" s="2068"/>
    </row>
    <row r="2240" spans="1:4">
      <c r="A2240" s="2063" t="s">
        <v>9911</v>
      </c>
      <c r="B2240" s="2064" t="s">
        <v>9910</v>
      </c>
      <c r="C2240" s="2065"/>
      <c r="D2240" s="2068"/>
    </row>
    <row r="2241" spans="1:4">
      <c r="A2241" s="2063" t="s">
        <v>9913</v>
      </c>
      <c r="B2241" s="2064" t="s">
        <v>9912</v>
      </c>
      <c r="C2241" s="2065"/>
      <c r="D2241" s="2068"/>
    </row>
    <row r="2242" spans="1:4">
      <c r="A2242" s="2063" t="s">
        <v>9915</v>
      </c>
      <c r="B2242" s="2064" t="s">
        <v>9914</v>
      </c>
      <c r="C2242" s="2065"/>
      <c r="D2242" s="2068"/>
    </row>
    <row r="2243" spans="1:4">
      <c r="A2243" s="2063" t="s">
        <v>9917</v>
      </c>
      <c r="B2243" s="2064" t="s">
        <v>9916</v>
      </c>
      <c r="C2243" s="2065"/>
      <c r="D2243" s="2068"/>
    </row>
    <row r="2244" spans="1:4">
      <c r="A2244" s="2063" t="s">
        <v>9919</v>
      </c>
      <c r="B2244" s="2064" t="s">
        <v>9918</v>
      </c>
      <c r="C2244" s="2065"/>
      <c r="D2244" s="2068"/>
    </row>
    <row r="2245" spans="1:4">
      <c r="A2245" s="2063" t="s">
        <v>9921</v>
      </c>
      <c r="B2245" s="2064" t="s">
        <v>9920</v>
      </c>
      <c r="C2245" s="2065"/>
      <c r="D2245" s="2068"/>
    </row>
    <row r="2246" spans="1:4">
      <c r="A2246" s="2063" t="s">
        <v>9923</v>
      </c>
      <c r="B2246" s="2064" t="s">
        <v>9922</v>
      </c>
      <c r="C2246" s="2065"/>
      <c r="D2246" s="2068"/>
    </row>
    <row r="2247" spans="1:4">
      <c r="A2247" s="2063" t="s">
        <v>9925</v>
      </c>
      <c r="B2247" s="2064" t="s">
        <v>9924</v>
      </c>
      <c r="C2247" s="2065"/>
      <c r="D2247" s="2068"/>
    </row>
    <row r="2248" spans="1:4">
      <c r="A2248" s="2063" t="s">
        <v>9927</v>
      </c>
      <c r="B2248" s="2064" t="s">
        <v>9926</v>
      </c>
      <c r="C2248" s="2065"/>
      <c r="D2248" s="2068"/>
    </row>
    <row r="2249" spans="1:4">
      <c r="A2249" s="2063" t="s">
        <v>9929</v>
      </c>
      <c r="B2249" s="2064" t="s">
        <v>9928</v>
      </c>
      <c r="C2249" s="2065"/>
      <c r="D2249" s="2068"/>
    </row>
    <row r="2250" spans="1:4">
      <c r="A2250" s="2063" t="s">
        <v>9931</v>
      </c>
      <c r="B2250" s="2064" t="s">
        <v>9930</v>
      </c>
      <c r="C2250" s="2065"/>
      <c r="D2250" s="2068"/>
    </row>
    <row r="2251" spans="1:4">
      <c r="A2251" s="2063" t="s">
        <v>9933</v>
      </c>
      <c r="B2251" s="2064" t="s">
        <v>9932</v>
      </c>
      <c r="C2251" s="2065"/>
      <c r="D2251" s="2068"/>
    </row>
    <row r="2252" spans="1:4">
      <c r="A2252" s="2063" t="s">
        <v>9935</v>
      </c>
      <c r="B2252" s="2064" t="s">
        <v>9934</v>
      </c>
      <c r="C2252" s="2065"/>
      <c r="D2252" s="2068"/>
    </row>
    <row r="2253" spans="1:4">
      <c r="A2253" s="2063" t="s">
        <v>9937</v>
      </c>
      <c r="B2253" s="2064" t="s">
        <v>9936</v>
      </c>
      <c r="C2253" s="2065"/>
      <c r="D2253" s="2068"/>
    </row>
    <row r="2254" spans="1:4">
      <c r="A2254" s="2063" t="s">
        <v>9939</v>
      </c>
      <c r="B2254" s="2064" t="s">
        <v>9938</v>
      </c>
      <c r="C2254" s="2065"/>
      <c r="D2254" s="2068"/>
    </row>
    <row r="2255" spans="1:4">
      <c r="A2255" s="2063" t="s">
        <v>9941</v>
      </c>
      <c r="B2255" s="2064" t="s">
        <v>9940</v>
      </c>
      <c r="C2255" s="2065"/>
      <c r="D2255" s="2068"/>
    </row>
    <row r="2256" spans="1:4">
      <c r="A2256" s="2063" t="s">
        <v>9943</v>
      </c>
      <c r="B2256" s="2064" t="s">
        <v>9942</v>
      </c>
      <c r="C2256" s="2065"/>
      <c r="D2256" s="2068"/>
    </row>
    <row r="2257" spans="1:4">
      <c r="A2257" s="2063" t="s">
        <v>9945</v>
      </c>
      <c r="B2257" s="2064" t="s">
        <v>9944</v>
      </c>
      <c r="C2257" s="2065"/>
      <c r="D2257" s="2068"/>
    </row>
    <row r="2258" spans="1:4">
      <c r="A2258" s="2063" t="s">
        <v>9947</v>
      </c>
      <c r="B2258" s="2064" t="s">
        <v>9946</v>
      </c>
      <c r="C2258" s="2065"/>
      <c r="D2258" s="2068"/>
    </row>
    <row r="2259" spans="1:4">
      <c r="A2259" s="2063" t="s">
        <v>9949</v>
      </c>
      <c r="B2259" s="2064" t="s">
        <v>9948</v>
      </c>
      <c r="C2259" s="2065"/>
      <c r="D2259" s="2068"/>
    </row>
    <row r="2260" spans="1:4">
      <c r="A2260" s="2063" t="s">
        <v>9951</v>
      </c>
      <c r="B2260" s="2064" t="s">
        <v>9950</v>
      </c>
      <c r="C2260" s="2065"/>
      <c r="D2260" s="2068"/>
    </row>
    <row r="2261" spans="1:4">
      <c r="A2261" s="2063" t="s">
        <v>9953</v>
      </c>
      <c r="B2261" s="2064" t="s">
        <v>9952</v>
      </c>
      <c r="C2261" s="2065"/>
      <c r="D2261" s="2068"/>
    </row>
    <row r="2262" spans="1:4">
      <c r="A2262" s="2063" t="s">
        <v>9955</v>
      </c>
      <c r="B2262" s="2064" t="s">
        <v>9954</v>
      </c>
      <c r="C2262" s="2065"/>
      <c r="D2262" s="2068"/>
    </row>
    <row r="2263" spans="1:4">
      <c r="A2263" s="2063" t="s">
        <v>9957</v>
      </c>
      <c r="B2263" s="2064" t="s">
        <v>9956</v>
      </c>
      <c r="C2263" s="2065"/>
      <c r="D2263" s="2068"/>
    </row>
    <row r="2264" spans="1:4">
      <c r="A2264" s="2063" t="s">
        <v>9959</v>
      </c>
      <c r="B2264" s="2064" t="s">
        <v>9958</v>
      </c>
      <c r="C2264" s="2065"/>
      <c r="D2264" s="2068"/>
    </row>
    <row r="2265" spans="1:4">
      <c r="A2265" s="2063" t="s">
        <v>9961</v>
      </c>
      <c r="B2265" s="2064" t="s">
        <v>9960</v>
      </c>
      <c r="C2265" s="2065"/>
      <c r="D2265" s="2068"/>
    </row>
    <row r="2266" spans="1:4">
      <c r="A2266" s="2063" t="s">
        <v>9963</v>
      </c>
      <c r="B2266" s="2064" t="s">
        <v>9962</v>
      </c>
      <c r="C2266" s="2065"/>
      <c r="D2266" s="2068"/>
    </row>
    <row r="2267" spans="1:4">
      <c r="A2267" s="2063" t="s">
        <v>9965</v>
      </c>
      <c r="B2267" s="2064" t="s">
        <v>9964</v>
      </c>
      <c r="C2267" s="2065"/>
      <c r="D2267" s="2068"/>
    </row>
    <row r="2268" spans="1:4">
      <c r="A2268" s="2063" t="s">
        <v>9967</v>
      </c>
      <c r="B2268" s="2064" t="s">
        <v>9966</v>
      </c>
      <c r="C2268" s="2065"/>
      <c r="D2268" s="2068"/>
    </row>
    <row r="2269" spans="1:4">
      <c r="A2269" s="2063" t="s">
        <v>9969</v>
      </c>
      <c r="B2269" s="2064" t="s">
        <v>9968</v>
      </c>
      <c r="C2269" s="2065"/>
      <c r="D2269" s="2068"/>
    </row>
    <row r="2270" spans="1:4">
      <c r="A2270" s="2063" t="s">
        <v>9971</v>
      </c>
      <c r="B2270" s="2064" t="s">
        <v>9970</v>
      </c>
      <c r="C2270" s="2065"/>
      <c r="D2270" s="2068"/>
    </row>
    <row r="2271" spans="1:4">
      <c r="A2271" s="2063" t="s">
        <v>9973</v>
      </c>
      <c r="B2271" s="2064" t="s">
        <v>9972</v>
      </c>
      <c r="C2271" s="2065"/>
      <c r="D2271" s="2068"/>
    </row>
    <row r="2272" spans="1:4">
      <c r="A2272" s="2063" t="s">
        <v>9975</v>
      </c>
      <c r="B2272" s="2064" t="s">
        <v>9974</v>
      </c>
      <c r="C2272" s="2065"/>
      <c r="D2272" s="2068"/>
    </row>
    <row r="2273" spans="1:4">
      <c r="A2273" s="2063" t="s">
        <v>9977</v>
      </c>
      <c r="B2273" s="2064" t="s">
        <v>9976</v>
      </c>
      <c r="C2273" s="2065"/>
      <c r="D2273" s="2068"/>
    </row>
    <row r="2274" spans="1:4">
      <c r="A2274" s="2063" t="s">
        <v>9979</v>
      </c>
      <c r="B2274" s="2064" t="s">
        <v>9978</v>
      </c>
      <c r="C2274" s="2065"/>
      <c r="D2274" s="2068"/>
    </row>
    <row r="2275" spans="1:4">
      <c r="A2275" s="2063" t="s">
        <v>9981</v>
      </c>
      <c r="B2275" s="2064" t="s">
        <v>9980</v>
      </c>
      <c r="C2275" s="2065"/>
      <c r="D2275" s="2068"/>
    </row>
    <row r="2276" spans="1:4">
      <c r="A2276" s="2063" t="s">
        <v>9983</v>
      </c>
      <c r="B2276" s="2064" t="s">
        <v>9982</v>
      </c>
      <c r="C2276" s="2065"/>
      <c r="D2276" s="2068"/>
    </row>
    <row r="2277" spans="1:4">
      <c r="A2277" s="2063" t="s">
        <v>9985</v>
      </c>
      <c r="B2277" s="2064" t="s">
        <v>9984</v>
      </c>
      <c r="C2277" s="2065"/>
      <c r="D2277" s="2068"/>
    </row>
    <row r="2278" spans="1:4">
      <c r="A2278" s="2063" t="s">
        <v>9987</v>
      </c>
      <c r="B2278" s="2064" t="s">
        <v>9986</v>
      </c>
      <c r="C2278" s="2065"/>
      <c r="D2278" s="2068"/>
    </row>
    <row r="2279" spans="1:4">
      <c r="A2279" s="2063" t="s">
        <v>9989</v>
      </c>
      <c r="B2279" s="2064" t="s">
        <v>9988</v>
      </c>
      <c r="C2279" s="2065"/>
      <c r="D2279" s="2068"/>
    </row>
    <row r="2280" spans="1:4">
      <c r="A2280" s="2063" t="s">
        <v>9991</v>
      </c>
      <c r="B2280" s="2064" t="s">
        <v>9990</v>
      </c>
      <c r="C2280" s="2065"/>
      <c r="D2280" s="2068"/>
    </row>
    <row r="2281" spans="1:4">
      <c r="A2281" s="2063" t="s">
        <v>9993</v>
      </c>
      <c r="B2281" s="2064" t="s">
        <v>9992</v>
      </c>
      <c r="C2281" s="2065"/>
      <c r="D2281" s="2068"/>
    </row>
    <row r="2282" spans="1:4">
      <c r="A2282" s="2063" t="s">
        <v>9995</v>
      </c>
      <c r="B2282" s="2064" t="s">
        <v>9994</v>
      </c>
      <c r="C2282" s="2065"/>
      <c r="D2282" s="2068"/>
    </row>
    <row r="2283" spans="1:4">
      <c r="A2283" s="2063" t="s">
        <v>9997</v>
      </c>
      <c r="B2283" s="2064" t="s">
        <v>9996</v>
      </c>
      <c r="C2283" s="2065"/>
      <c r="D2283" s="2068"/>
    </row>
    <row r="2284" spans="1:4">
      <c r="A2284" s="2063" t="s">
        <v>9999</v>
      </c>
      <c r="B2284" s="2064" t="s">
        <v>9998</v>
      </c>
      <c r="C2284" s="2065"/>
      <c r="D2284" s="2068"/>
    </row>
    <row r="2285" spans="1:4">
      <c r="A2285" s="2063" t="s">
        <v>10001</v>
      </c>
      <c r="B2285" s="2064" t="s">
        <v>10000</v>
      </c>
      <c r="C2285" s="2065"/>
      <c r="D2285" s="2068"/>
    </row>
    <row r="2286" spans="1:4">
      <c r="A2286" s="2063" t="s">
        <v>10003</v>
      </c>
      <c r="B2286" s="2064" t="s">
        <v>10002</v>
      </c>
      <c r="C2286" s="2065"/>
      <c r="D2286" s="2068"/>
    </row>
    <row r="2287" spans="1:4">
      <c r="A2287" s="2063" t="s">
        <v>10005</v>
      </c>
      <c r="B2287" s="2064" t="s">
        <v>10004</v>
      </c>
      <c r="C2287" s="2065"/>
      <c r="D2287" s="2068"/>
    </row>
    <row r="2288" spans="1:4">
      <c r="A2288" s="2063" t="s">
        <v>10007</v>
      </c>
      <c r="B2288" s="2064" t="s">
        <v>10006</v>
      </c>
      <c r="C2288" s="2065"/>
      <c r="D2288" s="2068"/>
    </row>
    <row r="2289" spans="1:4">
      <c r="A2289" s="2063" t="s">
        <v>10009</v>
      </c>
      <c r="B2289" s="2064" t="s">
        <v>10008</v>
      </c>
      <c r="C2289" s="2065"/>
      <c r="D2289" s="2068"/>
    </row>
    <row r="2290" spans="1:4">
      <c r="A2290" s="2063" t="s">
        <v>10011</v>
      </c>
      <c r="B2290" s="2064" t="s">
        <v>10010</v>
      </c>
      <c r="C2290" s="2065"/>
      <c r="D2290" s="2068"/>
    </row>
    <row r="2291" spans="1:4">
      <c r="A2291" s="2063" t="s">
        <v>10013</v>
      </c>
      <c r="B2291" s="2064" t="s">
        <v>10012</v>
      </c>
      <c r="C2291" s="2065"/>
      <c r="D2291" s="2068"/>
    </row>
    <row r="2292" spans="1:4">
      <c r="A2292" s="2063" t="s">
        <v>10015</v>
      </c>
      <c r="B2292" s="2064" t="s">
        <v>10014</v>
      </c>
      <c r="C2292" s="2065"/>
      <c r="D2292" s="2068"/>
    </row>
    <row r="2293" spans="1:4">
      <c r="A2293" s="2063" t="s">
        <v>10017</v>
      </c>
      <c r="B2293" s="2064" t="s">
        <v>10016</v>
      </c>
      <c r="C2293" s="2065"/>
      <c r="D2293" s="2068"/>
    </row>
    <row r="2294" spans="1:4">
      <c r="A2294" s="2063" t="s">
        <v>10019</v>
      </c>
      <c r="B2294" s="2064" t="s">
        <v>10018</v>
      </c>
      <c r="C2294" s="2065"/>
      <c r="D2294" s="2068"/>
    </row>
    <row r="2295" spans="1:4">
      <c r="A2295" s="2063" t="s">
        <v>10021</v>
      </c>
      <c r="B2295" s="2064" t="s">
        <v>10020</v>
      </c>
      <c r="C2295" s="2065"/>
      <c r="D2295" s="2068"/>
    </row>
    <row r="2296" spans="1:4">
      <c r="A2296" s="2063" t="s">
        <v>10023</v>
      </c>
      <c r="B2296" s="2064" t="s">
        <v>10022</v>
      </c>
      <c r="C2296" s="2065"/>
      <c r="D2296" s="2068"/>
    </row>
    <row r="2297" spans="1:4">
      <c r="A2297" s="2063" t="s">
        <v>10025</v>
      </c>
      <c r="B2297" s="2064" t="s">
        <v>10024</v>
      </c>
      <c r="C2297" s="2065"/>
      <c r="D2297" s="2068"/>
    </row>
    <row r="2298" spans="1:4">
      <c r="A2298" s="2063" t="s">
        <v>10027</v>
      </c>
      <c r="B2298" s="2064" t="s">
        <v>10026</v>
      </c>
      <c r="C2298" s="2065"/>
      <c r="D2298" s="2068"/>
    </row>
    <row r="2299" spans="1:4">
      <c r="A2299" s="2063" t="s">
        <v>10029</v>
      </c>
      <c r="B2299" s="2064" t="s">
        <v>10028</v>
      </c>
      <c r="C2299" s="2065"/>
      <c r="D2299" s="2068"/>
    </row>
    <row r="2300" spans="1:4">
      <c r="A2300" s="2063" t="s">
        <v>10031</v>
      </c>
      <c r="B2300" s="2064" t="s">
        <v>10030</v>
      </c>
      <c r="C2300" s="2065"/>
      <c r="D2300" s="2068"/>
    </row>
    <row r="2301" spans="1:4">
      <c r="A2301" s="2063" t="s">
        <v>10033</v>
      </c>
      <c r="B2301" s="2064" t="s">
        <v>10032</v>
      </c>
      <c r="C2301" s="2065"/>
      <c r="D2301" s="2068"/>
    </row>
    <row r="2302" spans="1:4">
      <c r="A2302" s="2063" t="s">
        <v>10035</v>
      </c>
      <c r="B2302" s="2064" t="s">
        <v>10034</v>
      </c>
      <c r="C2302" s="2065"/>
      <c r="D2302" s="2068"/>
    </row>
    <row r="2303" spans="1:4">
      <c r="A2303" s="2063" t="s">
        <v>10037</v>
      </c>
      <c r="B2303" s="2064" t="s">
        <v>10036</v>
      </c>
      <c r="C2303" s="2065"/>
      <c r="D2303" s="2068"/>
    </row>
    <row r="2304" spans="1:4">
      <c r="A2304" s="2063" t="s">
        <v>10039</v>
      </c>
      <c r="B2304" s="2064" t="s">
        <v>10038</v>
      </c>
      <c r="C2304" s="2065"/>
      <c r="D2304" s="2068"/>
    </row>
    <row r="2305" spans="1:4">
      <c r="A2305" s="2063" t="s">
        <v>10041</v>
      </c>
      <c r="B2305" s="2064" t="s">
        <v>10040</v>
      </c>
      <c r="C2305" s="2065"/>
      <c r="D2305" s="2068"/>
    </row>
    <row r="2306" spans="1:4">
      <c r="A2306" s="2063" t="s">
        <v>10043</v>
      </c>
      <c r="B2306" s="2064" t="s">
        <v>10042</v>
      </c>
      <c r="C2306" s="2065"/>
      <c r="D2306" s="2068"/>
    </row>
    <row r="2307" spans="1:4">
      <c r="A2307" s="2063" t="s">
        <v>10045</v>
      </c>
      <c r="B2307" s="2064" t="s">
        <v>10044</v>
      </c>
      <c r="C2307" s="2065"/>
      <c r="D2307" s="2068"/>
    </row>
    <row r="2308" spans="1:4">
      <c r="A2308" s="2063" t="s">
        <v>10047</v>
      </c>
      <c r="B2308" s="2064" t="s">
        <v>10046</v>
      </c>
      <c r="C2308" s="2065"/>
      <c r="D2308" s="2068"/>
    </row>
    <row r="2309" spans="1:4">
      <c r="A2309" s="2063" t="s">
        <v>10049</v>
      </c>
      <c r="B2309" s="2064" t="s">
        <v>10048</v>
      </c>
      <c r="C2309" s="2065"/>
      <c r="D2309" s="2068"/>
    </row>
    <row r="2310" spans="1:4">
      <c r="A2310" s="2063" t="s">
        <v>10051</v>
      </c>
      <c r="B2310" s="2064" t="s">
        <v>10050</v>
      </c>
      <c r="C2310" s="2065"/>
      <c r="D2310" s="2068"/>
    </row>
    <row r="2311" spans="1:4">
      <c r="A2311" s="2063" t="s">
        <v>10053</v>
      </c>
      <c r="B2311" s="2064" t="s">
        <v>10052</v>
      </c>
      <c r="C2311" s="2065"/>
      <c r="D2311" s="2068"/>
    </row>
    <row r="2312" spans="1:4">
      <c r="A2312" s="2063" t="s">
        <v>10055</v>
      </c>
      <c r="B2312" s="2064" t="s">
        <v>10054</v>
      </c>
      <c r="C2312" s="2065"/>
      <c r="D2312" s="2068"/>
    </row>
    <row r="2313" spans="1:4">
      <c r="A2313" s="2063" t="s">
        <v>10057</v>
      </c>
      <c r="B2313" s="2064" t="s">
        <v>10056</v>
      </c>
      <c r="C2313" s="2065"/>
      <c r="D2313" s="2068"/>
    </row>
    <row r="2314" spans="1:4">
      <c r="A2314" s="2063" t="s">
        <v>10059</v>
      </c>
      <c r="B2314" s="2064" t="s">
        <v>10058</v>
      </c>
      <c r="C2314" s="2065"/>
      <c r="D2314" s="2068"/>
    </row>
    <row r="2315" spans="1:4">
      <c r="A2315" s="2063" t="s">
        <v>10061</v>
      </c>
      <c r="B2315" s="2064" t="s">
        <v>10060</v>
      </c>
      <c r="C2315" s="2065"/>
      <c r="D2315" s="2068"/>
    </row>
    <row r="2316" spans="1:4">
      <c r="A2316" s="2063" t="s">
        <v>10063</v>
      </c>
      <c r="B2316" s="2064" t="s">
        <v>10062</v>
      </c>
      <c r="C2316" s="2065"/>
      <c r="D2316" s="2068"/>
    </row>
    <row r="2317" spans="1:4">
      <c r="A2317" s="2063" t="s">
        <v>10065</v>
      </c>
      <c r="B2317" s="2064" t="s">
        <v>10064</v>
      </c>
      <c r="C2317" s="2065"/>
      <c r="D2317" s="2068"/>
    </row>
    <row r="2318" spans="1:4">
      <c r="A2318" s="2063" t="s">
        <v>10067</v>
      </c>
      <c r="B2318" s="2064" t="s">
        <v>10066</v>
      </c>
      <c r="C2318" s="2065"/>
      <c r="D2318" s="2068"/>
    </row>
    <row r="2319" spans="1:4">
      <c r="A2319" s="2063" t="s">
        <v>10069</v>
      </c>
      <c r="B2319" s="2064" t="s">
        <v>10068</v>
      </c>
      <c r="C2319" s="2065"/>
      <c r="D2319" s="2068"/>
    </row>
    <row r="2320" spans="1:4">
      <c r="A2320" s="2063" t="s">
        <v>10071</v>
      </c>
      <c r="B2320" s="2064" t="s">
        <v>10070</v>
      </c>
      <c r="C2320" s="2065"/>
      <c r="D2320" s="2068"/>
    </row>
    <row r="2321" spans="1:4">
      <c r="A2321" s="2063" t="s">
        <v>10073</v>
      </c>
      <c r="B2321" s="2064" t="s">
        <v>10072</v>
      </c>
      <c r="C2321" s="2065"/>
      <c r="D2321" s="2068"/>
    </row>
    <row r="2322" spans="1:4">
      <c r="A2322" s="2063" t="s">
        <v>10075</v>
      </c>
      <c r="B2322" s="2064" t="s">
        <v>10074</v>
      </c>
      <c r="C2322" s="2065"/>
      <c r="D2322" s="2068"/>
    </row>
    <row r="2323" spans="1:4">
      <c r="A2323" s="2063" t="s">
        <v>10077</v>
      </c>
      <c r="B2323" s="2064" t="s">
        <v>10076</v>
      </c>
      <c r="C2323" s="2065"/>
      <c r="D2323" s="2068"/>
    </row>
    <row r="2324" spans="1:4">
      <c r="A2324" s="2063" t="s">
        <v>10079</v>
      </c>
      <c r="B2324" s="2064" t="s">
        <v>10078</v>
      </c>
      <c r="C2324" s="2065"/>
      <c r="D2324" s="2068"/>
    </row>
    <row r="2325" spans="1:4">
      <c r="A2325" s="2063" t="s">
        <v>10081</v>
      </c>
      <c r="B2325" s="2064" t="s">
        <v>10080</v>
      </c>
      <c r="C2325" s="2065"/>
      <c r="D2325" s="2068"/>
    </row>
    <row r="2326" spans="1:4">
      <c r="A2326" s="2063" t="s">
        <v>10083</v>
      </c>
      <c r="B2326" s="2064" t="s">
        <v>10082</v>
      </c>
      <c r="C2326" s="2065"/>
      <c r="D2326" s="2068"/>
    </row>
    <row r="2327" spans="1:4">
      <c r="A2327" s="2063" t="s">
        <v>10085</v>
      </c>
      <c r="B2327" s="2064" t="s">
        <v>10084</v>
      </c>
      <c r="C2327" s="2065"/>
      <c r="D2327" s="2068"/>
    </row>
    <row r="2328" spans="1:4">
      <c r="A2328" s="2063" t="s">
        <v>10087</v>
      </c>
      <c r="B2328" s="2064" t="s">
        <v>10086</v>
      </c>
      <c r="C2328" s="2065"/>
      <c r="D2328" s="2068"/>
    </row>
    <row r="2329" spans="1:4">
      <c r="A2329" s="2063" t="s">
        <v>10089</v>
      </c>
      <c r="B2329" s="2064" t="s">
        <v>10088</v>
      </c>
      <c r="C2329" s="2065"/>
      <c r="D2329" s="2068"/>
    </row>
    <row r="2330" spans="1:4">
      <c r="A2330" s="2063" t="s">
        <v>10091</v>
      </c>
      <c r="B2330" s="2064" t="s">
        <v>10090</v>
      </c>
      <c r="C2330" s="2065"/>
      <c r="D2330" s="2068"/>
    </row>
    <row r="2331" spans="1:4">
      <c r="A2331" s="2063" t="s">
        <v>10093</v>
      </c>
      <c r="B2331" s="2064" t="s">
        <v>10092</v>
      </c>
      <c r="C2331" s="2065"/>
      <c r="D2331" s="2068"/>
    </row>
    <row r="2332" spans="1:4">
      <c r="A2332" s="2063" t="s">
        <v>10095</v>
      </c>
      <c r="B2332" s="2064" t="s">
        <v>10094</v>
      </c>
      <c r="C2332" s="2065"/>
      <c r="D2332" s="2068"/>
    </row>
    <row r="2333" spans="1:4">
      <c r="A2333" s="2063" t="s">
        <v>10097</v>
      </c>
      <c r="B2333" s="2064" t="s">
        <v>10096</v>
      </c>
      <c r="C2333" s="2065"/>
      <c r="D2333" s="2068"/>
    </row>
    <row r="2334" spans="1:4">
      <c r="A2334" s="2063" t="s">
        <v>10099</v>
      </c>
      <c r="B2334" s="2064" t="s">
        <v>10098</v>
      </c>
      <c r="C2334" s="2065"/>
      <c r="D2334" s="2068"/>
    </row>
    <row r="2335" spans="1:4">
      <c r="A2335" s="2063" t="s">
        <v>10101</v>
      </c>
      <c r="B2335" s="2064" t="s">
        <v>10100</v>
      </c>
      <c r="C2335" s="2065"/>
      <c r="D2335" s="2068"/>
    </row>
    <row r="2336" spans="1:4">
      <c r="A2336" s="2063" t="s">
        <v>10103</v>
      </c>
      <c r="B2336" s="2064" t="s">
        <v>10102</v>
      </c>
      <c r="C2336" s="2065"/>
      <c r="D2336" s="2068"/>
    </row>
    <row r="2337" spans="1:4">
      <c r="A2337" s="2063" t="s">
        <v>10105</v>
      </c>
      <c r="B2337" s="2064" t="s">
        <v>10104</v>
      </c>
      <c r="C2337" s="2065"/>
      <c r="D2337" s="2068"/>
    </row>
    <row r="2338" spans="1:4">
      <c r="A2338" s="2063" t="s">
        <v>10107</v>
      </c>
      <c r="B2338" s="2064" t="s">
        <v>10106</v>
      </c>
      <c r="C2338" s="2065"/>
      <c r="D2338" s="2068"/>
    </row>
    <row r="2339" spans="1:4">
      <c r="A2339" s="2063" t="s">
        <v>10109</v>
      </c>
      <c r="B2339" s="2064" t="s">
        <v>10108</v>
      </c>
      <c r="C2339" s="2065"/>
      <c r="D2339" s="2068"/>
    </row>
    <row r="2340" spans="1:4">
      <c r="A2340" s="2063" t="s">
        <v>10111</v>
      </c>
      <c r="B2340" s="2064" t="s">
        <v>10110</v>
      </c>
      <c r="C2340" s="2065"/>
      <c r="D2340" s="2068"/>
    </row>
    <row r="2341" spans="1:4">
      <c r="A2341" s="2063" t="s">
        <v>10113</v>
      </c>
      <c r="B2341" s="2064" t="s">
        <v>10112</v>
      </c>
      <c r="C2341" s="2065"/>
      <c r="D2341" s="2068"/>
    </row>
    <row r="2342" spans="1:4">
      <c r="A2342" s="2063" t="s">
        <v>10115</v>
      </c>
      <c r="B2342" s="2064" t="s">
        <v>10114</v>
      </c>
      <c r="C2342" s="2065"/>
      <c r="D2342" s="2068"/>
    </row>
    <row r="2343" spans="1:4">
      <c r="A2343" s="2063" t="s">
        <v>10117</v>
      </c>
      <c r="B2343" s="2064" t="s">
        <v>10116</v>
      </c>
      <c r="C2343" s="2065"/>
      <c r="D2343" s="2068"/>
    </row>
    <row r="2344" spans="1:4">
      <c r="A2344" s="2063" t="s">
        <v>10119</v>
      </c>
      <c r="B2344" s="2064" t="s">
        <v>10118</v>
      </c>
      <c r="C2344" s="2065"/>
      <c r="D2344" s="2068"/>
    </row>
    <row r="2345" spans="1:4">
      <c r="A2345" s="2063" t="s">
        <v>10121</v>
      </c>
      <c r="B2345" s="2064" t="s">
        <v>10120</v>
      </c>
      <c r="C2345" s="2065"/>
      <c r="D2345" s="2068"/>
    </row>
    <row r="2346" spans="1:4">
      <c r="A2346" s="2063" t="s">
        <v>10123</v>
      </c>
      <c r="B2346" s="2064" t="s">
        <v>10122</v>
      </c>
      <c r="C2346" s="2065"/>
      <c r="D2346" s="2068"/>
    </row>
    <row r="2347" spans="1:4">
      <c r="A2347" s="2063" t="s">
        <v>10125</v>
      </c>
      <c r="B2347" s="2064" t="s">
        <v>10124</v>
      </c>
      <c r="C2347" s="2065"/>
      <c r="D2347" s="2068"/>
    </row>
    <row r="2348" spans="1:4">
      <c r="A2348" s="2063" t="s">
        <v>10127</v>
      </c>
      <c r="B2348" s="2064" t="s">
        <v>10126</v>
      </c>
      <c r="C2348" s="2065"/>
      <c r="D2348" s="2068"/>
    </row>
    <row r="2349" spans="1:4">
      <c r="A2349" s="2063" t="s">
        <v>10129</v>
      </c>
      <c r="B2349" s="2064" t="s">
        <v>10128</v>
      </c>
      <c r="C2349" s="2065"/>
      <c r="D2349" s="2068"/>
    </row>
    <row r="2350" spans="1:4">
      <c r="A2350" s="2063" t="s">
        <v>10131</v>
      </c>
      <c r="B2350" s="2064" t="s">
        <v>10130</v>
      </c>
      <c r="C2350" s="2065"/>
      <c r="D2350" s="2068"/>
    </row>
    <row r="2351" spans="1:4">
      <c r="A2351" s="2063" t="s">
        <v>10133</v>
      </c>
      <c r="B2351" s="2064" t="s">
        <v>10132</v>
      </c>
      <c r="C2351" s="2065"/>
      <c r="D2351" s="2068"/>
    </row>
    <row r="2352" spans="1:4">
      <c r="A2352" s="2063" t="s">
        <v>10135</v>
      </c>
      <c r="B2352" s="2064" t="s">
        <v>10134</v>
      </c>
      <c r="C2352" s="2065"/>
      <c r="D2352" s="2068"/>
    </row>
    <row r="2353" spans="1:4">
      <c r="A2353" s="2063" t="s">
        <v>10137</v>
      </c>
      <c r="B2353" s="2064" t="s">
        <v>10136</v>
      </c>
      <c r="C2353" s="2065"/>
      <c r="D2353" s="2068"/>
    </row>
    <row r="2354" spans="1:4">
      <c r="A2354" s="2063" t="s">
        <v>10139</v>
      </c>
      <c r="B2354" s="2064" t="s">
        <v>10138</v>
      </c>
      <c r="C2354" s="2065"/>
      <c r="D2354" s="2068"/>
    </row>
    <row r="2355" spans="1:4">
      <c r="A2355" s="2063" t="s">
        <v>10141</v>
      </c>
      <c r="B2355" s="2064" t="s">
        <v>10140</v>
      </c>
      <c r="C2355" s="2065"/>
      <c r="D2355" s="2068"/>
    </row>
    <row r="2356" spans="1:4">
      <c r="A2356" s="2063" t="s">
        <v>10143</v>
      </c>
      <c r="B2356" s="2064" t="s">
        <v>10142</v>
      </c>
      <c r="C2356" s="2065"/>
      <c r="D2356" s="2068"/>
    </row>
    <row r="2357" spans="1:4">
      <c r="A2357" s="2063" t="s">
        <v>10145</v>
      </c>
      <c r="B2357" s="2064" t="s">
        <v>10144</v>
      </c>
      <c r="C2357" s="2065"/>
      <c r="D2357" s="2068"/>
    </row>
    <row r="2358" spans="1:4">
      <c r="A2358" s="2063" t="s">
        <v>10147</v>
      </c>
      <c r="B2358" s="2064" t="s">
        <v>10146</v>
      </c>
      <c r="C2358" s="2065"/>
      <c r="D2358" s="2068"/>
    </row>
    <row r="2359" spans="1:4">
      <c r="A2359" s="2063" t="s">
        <v>10149</v>
      </c>
      <c r="B2359" s="2064" t="s">
        <v>10148</v>
      </c>
      <c r="C2359" s="2065"/>
      <c r="D2359" s="2068"/>
    </row>
    <row r="2360" spans="1:4">
      <c r="A2360" s="2063" t="s">
        <v>10151</v>
      </c>
      <c r="B2360" s="2064" t="s">
        <v>10150</v>
      </c>
      <c r="C2360" s="2065"/>
      <c r="D2360" s="2068"/>
    </row>
    <row r="2361" spans="1:4">
      <c r="A2361" s="2063" t="s">
        <v>10153</v>
      </c>
      <c r="B2361" s="2064" t="s">
        <v>10152</v>
      </c>
      <c r="C2361" s="2065"/>
      <c r="D2361" s="2068"/>
    </row>
    <row r="2362" spans="1:4">
      <c r="A2362" s="2063" t="s">
        <v>10155</v>
      </c>
      <c r="B2362" s="2064" t="s">
        <v>10154</v>
      </c>
      <c r="C2362" s="2065"/>
      <c r="D2362" s="2068"/>
    </row>
    <row r="2363" spans="1:4">
      <c r="A2363" s="2063" t="s">
        <v>10157</v>
      </c>
      <c r="B2363" s="2064" t="s">
        <v>10156</v>
      </c>
      <c r="C2363" s="2065"/>
      <c r="D2363" s="2068"/>
    </row>
    <row r="2364" spans="1:4">
      <c r="A2364" s="2063" t="s">
        <v>10159</v>
      </c>
      <c r="B2364" s="2064" t="s">
        <v>10158</v>
      </c>
      <c r="C2364" s="2065"/>
      <c r="D2364" s="2068"/>
    </row>
    <row r="2365" spans="1:4">
      <c r="A2365" s="2063" t="s">
        <v>10161</v>
      </c>
      <c r="B2365" s="2064" t="s">
        <v>10160</v>
      </c>
      <c r="C2365" s="2065"/>
      <c r="D2365" s="2068"/>
    </row>
    <row r="2366" spans="1:4">
      <c r="A2366" s="2063" t="s">
        <v>10163</v>
      </c>
      <c r="B2366" s="2064" t="s">
        <v>10162</v>
      </c>
      <c r="C2366" s="2065"/>
      <c r="D2366" s="2068"/>
    </row>
    <row r="2367" spans="1:4">
      <c r="A2367" s="2063" t="s">
        <v>10165</v>
      </c>
      <c r="B2367" s="2064" t="s">
        <v>10164</v>
      </c>
      <c r="C2367" s="2065"/>
      <c r="D2367" s="2068"/>
    </row>
    <row r="2368" spans="1:4">
      <c r="A2368" s="2063" t="s">
        <v>10167</v>
      </c>
      <c r="B2368" s="2064" t="s">
        <v>10166</v>
      </c>
      <c r="C2368" s="2065"/>
      <c r="D2368" s="2068"/>
    </row>
    <row r="2369" spans="1:4">
      <c r="A2369" s="2063" t="s">
        <v>10169</v>
      </c>
      <c r="B2369" s="2064" t="s">
        <v>10168</v>
      </c>
      <c r="C2369" s="2065"/>
      <c r="D2369" s="2068"/>
    </row>
    <row r="2370" spans="1:4">
      <c r="A2370" s="2063" t="s">
        <v>10171</v>
      </c>
      <c r="B2370" s="2064" t="s">
        <v>10170</v>
      </c>
      <c r="C2370" s="2065"/>
      <c r="D2370" s="2068"/>
    </row>
    <row r="2371" spans="1:4">
      <c r="A2371" s="2063" t="s">
        <v>10173</v>
      </c>
      <c r="B2371" s="2064" t="s">
        <v>10172</v>
      </c>
      <c r="C2371" s="2065"/>
      <c r="D2371" s="2068"/>
    </row>
    <row r="2372" spans="1:4">
      <c r="A2372" s="2063" t="s">
        <v>10175</v>
      </c>
      <c r="B2372" s="2064" t="s">
        <v>10174</v>
      </c>
      <c r="C2372" s="2065"/>
      <c r="D2372" s="2068"/>
    </row>
    <row r="2373" spans="1:4">
      <c r="A2373" s="2063" t="s">
        <v>10177</v>
      </c>
      <c r="B2373" s="2064" t="s">
        <v>10176</v>
      </c>
      <c r="C2373" s="2065"/>
      <c r="D2373" s="2068"/>
    </row>
    <row r="2374" spans="1:4">
      <c r="A2374" s="2063" t="s">
        <v>10179</v>
      </c>
      <c r="B2374" s="2064" t="s">
        <v>10178</v>
      </c>
      <c r="C2374" s="2065"/>
      <c r="D2374" s="2068"/>
    </row>
    <row r="2375" spans="1:4">
      <c r="A2375" s="2063" t="s">
        <v>10181</v>
      </c>
      <c r="B2375" s="2064" t="s">
        <v>10180</v>
      </c>
      <c r="C2375" s="2065"/>
      <c r="D2375" s="2068"/>
    </row>
    <row r="2376" spans="1:4">
      <c r="A2376" s="2063" t="s">
        <v>10183</v>
      </c>
      <c r="B2376" s="2064" t="s">
        <v>10182</v>
      </c>
      <c r="C2376" s="2065"/>
      <c r="D2376" s="2068"/>
    </row>
    <row r="2377" spans="1:4">
      <c r="A2377" s="2063" t="s">
        <v>10185</v>
      </c>
      <c r="B2377" s="2064" t="s">
        <v>10184</v>
      </c>
      <c r="C2377" s="2065"/>
      <c r="D2377" s="2068"/>
    </row>
    <row r="2378" spans="1:4">
      <c r="A2378" s="2063" t="s">
        <v>10187</v>
      </c>
      <c r="B2378" s="2064" t="s">
        <v>10186</v>
      </c>
      <c r="C2378" s="2065"/>
      <c r="D2378" s="2068"/>
    </row>
    <row r="2379" spans="1:4">
      <c r="A2379" s="2063" t="s">
        <v>10189</v>
      </c>
      <c r="B2379" s="2064" t="s">
        <v>10188</v>
      </c>
      <c r="C2379" s="2065"/>
      <c r="D2379" s="2068"/>
    </row>
    <row r="2380" spans="1:4">
      <c r="A2380" s="2063" t="s">
        <v>10191</v>
      </c>
      <c r="B2380" s="2064" t="s">
        <v>10190</v>
      </c>
      <c r="C2380" s="2065"/>
      <c r="D2380" s="2068"/>
    </row>
    <row r="2381" spans="1:4">
      <c r="A2381" s="2063" t="s">
        <v>10193</v>
      </c>
      <c r="B2381" s="2064" t="s">
        <v>10192</v>
      </c>
      <c r="C2381" s="2065"/>
      <c r="D2381" s="2068"/>
    </row>
    <row r="2382" spans="1:4">
      <c r="A2382" s="2063" t="s">
        <v>10195</v>
      </c>
      <c r="B2382" s="2064" t="s">
        <v>10194</v>
      </c>
      <c r="C2382" s="2065"/>
      <c r="D2382" s="2068"/>
    </row>
    <row r="2383" spans="1:4">
      <c r="A2383" s="2063" t="s">
        <v>10197</v>
      </c>
      <c r="B2383" s="2064" t="s">
        <v>10196</v>
      </c>
      <c r="C2383" s="2065"/>
      <c r="D2383" s="2068"/>
    </row>
    <row r="2384" spans="1:4">
      <c r="A2384" s="2063" t="s">
        <v>10199</v>
      </c>
      <c r="B2384" s="2064" t="s">
        <v>10198</v>
      </c>
      <c r="C2384" s="2065"/>
      <c r="D2384" s="2068"/>
    </row>
    <row r="2385" spans="1:4">
      <c r="A2385" s="2063" t="s">
        <v>10201</v>
      </c>
      <c r="B2385" s="2064" t="s">
        <v>10200</v>
      </c>
      <c r="C2385" s="2065"/>
      <c r="D2385" s="2068"/>
    </row>
    <row r="2386" spans="1:4">
      <c r="A2386" s="2063" t="s">
        <v>10203</v>
      </c>
      <c r="B2386" s="2064" t="s">
        <v>10202</v>
      </c>
      <c r="C2386" s="2065"/>
      <c r="D2386" s="2068"/>
    </row>
    <row r="2387" spans="1:4">
      <c r="A2387" s="2063" t="s">
        <v>10205</v>
      </c>
      <c r="B2387" s="2064" t="s">
        <v>10204</v>
      </c>
      <c r="C2387" s="2065"/>
      <c r="D2387" s="2068"/>
    </row>
    <row r="2388" spans="1:4">
      <c r="A2388" s="2063" t="s">
        <v>10207</v>
      </c>
      <c r="B2388" s="2064" t="s">
        <v>10206</v>
      </c>
      <c r="C2388" s="2065"/>
      <c r="D2388" s="2068"/>
    </row>
    <row r="2389" spans="1:4">
      <c r="A2389" s="2063" t="s">
        <v>10209</v>
      </c>
      <c r="B2389" s="2064" t="s">
        <v>10208</v>
      </c>
      <c r="C2389" s="2065"/>
      <c r="D2389" s="2068"/>
    </row>
    <row r="2390" spans="1:4">
      <c r="A2390" s="2063" t="s">
        <v>10211</v>
      </c>
      <c r="B2390" s="2064" t="s">
        <v>10210</v>
      </c>
      <c r="C2390" s="2065"/>
      <c r="D2390" s="2068"/>
    </row>
    <row r="2391" spans="1:4">
      <c r="A2391" s="2063" t="s">
        <v>10213</v>
      </c>
      <c r="B2391" s="2064" t="s">
        <v>10212</v>
      </c>
      <c r="C2391" s="2065"/>
      <c r="D2391" s="2068"/>
    </row>
    <row r="2392" spans="1:4">
      <c r="A2392" s="2063" t="s">
        <v>10215</v>
      </c>
      <c r="B2392" s="2064" t="s">
        <v>10214</v>
      </c>
      <c r="C2392" s="2065"/>
      <c r="D2392" s="2068"/>
    </row>
    <row r="2393" spans="1:4">
      <c r="A2393" s="2063" t="s">
        <v>10217</v>
      </c>
      <c r="B2393" s="2064" t="s">
        <v>10216</v>
      </c>
      <c r="C2393" s="2065"/>
      <c r="D2393" s="2068"/>
    </row>
    <row r="2394" spans="1:4">
      <c r="A2394" s="2063" t="s">
        <v>10219</v>
      </c>
      <c r="B2394" s="2064" t="s">
        <v>10218</v>
      </c>
      <c r="C2394" s="2065"/>
      <c r="D2394" s="2068"/>
    </row>
    <row r="2395" spans="1:4">
      <c r="A2395" s="2063" t="s">
        <v>10221</v>
      </c>
      <c r="B2395" s="2064" t="s">
        <v>10220</v>
      </c>
      <c r="C2395" s="2065"/>
      <c r="D2395" s="2068"/>
    </row>
    <row r="2396" spans="1:4">
      <c r="A2396" s="2063" t="s">
        <v>10223</v>
      </c>
      <c r="B2396" s="2064" t="s">
        <v>10222</v>
      </c>
      <c r="C2396" s="2065"/>
      <c r="D2396" s="2068"/>
    </row>
    <row r="2397" spans="1:4">
      <c r="A2397" s="2063" t="s">
        <v>10225</v>
      </c>
      <c r="B2397" s="2064" t="s">
        <v>10224</v>
      </c>
      <c r="C2397" s="2065"/>
      <c r="D2397" s="2068"/>
    </row>
    <row r="2398" spans="1:4">
      <c r="A2398" s="2063" t="s">
        <v>10227</v>
      </c>
      <c r="B2398" s="2064" t="s">
        <v>10226</v>
      </c>
      <c r="C2398" s="2065"/>
      <c r="D2398" s="2068"/>
    </row>
    <row r="2399" spans="1:4">
      <c r="A2399" s="2063" t="s">
        <v>10229</v>
      </c>
      <c r="B2399" s="2064" t="s">
        <v>10228</v>
      </c>
      <c r="C2399" s="2065"/>
      <c r="D2399" s="2068"/>
    </row>
    <row r="2400" spans="1:4">
      <c r="A2400" s="2063" t="s">
        <v>10231</v>
      </c>
      <c r="B2400" s="2064" t="s">
        <v>10230</v>
      </c>
      <c r="C2400" s="2065"/>
      <c r="D2400" s="2068"/>
    </row>
    <row r="2401" spans="1:4">
      <c r="A2401" s="2063" t="s">
        <v>10233</v>
      </c>
      <c r="B2401" s="2064" t="s">
        <v>10232</v>
      </c>
      <c r="C2401" s="2065"/>
      <c r="D2401" s="2068"/>
    </row>
    <row r="2402" spans="1:4">
      <c r="A2402" s="2063" t="s">
        <v>10235</v>
      </c>
      <c r="B2402" s="2064" t="s">
        <v>10234</v>
      </c>
      <c r="C2402" s="2065"/>
      <c r="D2402" s="2068"/>
    </row>
    <row r="2403" spans="1:4">
      <c r="A2403" s="2063" t="s">
        <v>10237</v>
      </c>
      <c r="B2403" s="2064" t="s">
        <v>10236</v>
      </c>
      <c r="C2403" s="2065"/>
      <c r="D2403" s="2068"/>
    </row>
    <row r="2404" spans="1:4">
      <c r="A2404" s="2063" t="s">
        <v>10239</v>
      </c>
      <c r="B2404" s="2064" t="s">
        <v>10238</v>
      </c>
      <c r="C2404" s="2065"/>
      <c r="D2404" s="2068"/>
    </row>
    <row r="2405" spans="1:4">
      <c r="A2405" s="2063" t="s">
        <v>10241</v>
      </c>
      <c r="B2405" s="2064" t="s">
        <v>10240</v>
      </c>
      <c r="C2405" s="2065"/>
      <c r="D2405" s="2068"/>
    </row>
    <row r="2406" spans="1:4">
      <c r="A2406" s="2063" t="s">
        <v>10243</v>
      </c>
      <c r="B2406" s="2064" t="s">
        <v>10242</v>
      </c>
      <c r="C2406" s="2065"/>
      <c r="D2406" s="2068"/>
    </row>
    <row r="2407" spans="1:4">
      <c r="A2407" s="2063" t="s">
        <v>10245</v>
      </c>
      <c r="B2407" s="2064" t="s">
        <v>10244</v>
      </c>
      <c r="C2407" s="2065"/>
      <c r="D2407" s="2068"/>
    </row>
    <row r="2408" spans="1:4">
      <c r="A2408" s="2063" t="s">
        <v>10247</v>
      </c>
      <c r="B2408" s="2064" t="s">
        <v>10246</v>
      </c>
      <c r="C2408" s="2065"/>
      <c r="D2408" s="2068"/>
    </row>
    <row r="2409" spans="1:4">
      <c r="A2409" s="2063" t="s">
        <v>10249</v>
      </c>
      <c r="B2409" s="2064" t="s">
        <v>10248</v>
      </c>
      <c r="C2409" s="2065"/>
      <c r="D2409" s="2068"/>
    </row>
    <row r="2410" spans="1:4">
      <c r="A2410" s="2063" t="s">
        <v>10251</v>
      </c>
      <c r="B2410" s="2064" t="s">
        <v>10250</v>
      </c>
      <c r="C2410" s="2065"/>
      <c r="D2410" s="2068"/>
    </row>
    <row r="2411" spans="1:4">
      <c r="A2411" s="2063" t="s">
        <v>10253</v>
      </c>
      <c r="B2411" s="2064" t="s">
        <v>10252</v>
      </c>
      <c r="C2411" s="2065"/>
      <c r="D2411" s="2068"/>
    </row>
    <row r="2412" spans="1:4">
      <c r="A2412" s="2063" t="s">
        <v>10255</v>
      </c>
      <c r="B2412" s="2064" t="s">
        <v>10254</v>
      </c>
      <c r="C2412" s="2065"/>
      <c r="D2412" s="2068"/>
    </row>
    <row r="2413" spans="1:4">
      <c r="A2413" s="2063" t="s">
        <v>10257</v>
      </c>
      <c r="B2413" s="2064" t="s">
        <v>10256</v>
      </c>
      <c r="C2413" s="2065"/>
      <c r="D2413" s="2068"/>
    </row>
    <row r="2414" spans="1:4">
      <c r="A2414" s="2063" t="s">
        <v>10259</v>
      </c>
      <c r="B2414" s="2064" t="s">
        <v>10258</v>
      </c>
      <c r="C2414" s="2065"/>
      <c r="D2414" s="2068"/>
    </row>
    <row r="2415" spans="1:4">
      <c r="A2415" s="2063" t="s">
        <v>10261</v>
      </c>
      <c r="B2415" s="2064" t="s">
        <v>10260</v>
      </c>
      <c r="C2415" s="2065"/>
      <c r="D2415" s="2068"/>
    </row>
    <row r="2416" spans="1:4">
      <c r="A2416" s="2063" t="s">
        <v>10263</v>
      </c>
      <c r="B2416" s="2064" t="s">
        <v>10262</v>
      </c>
      <c r="C2416" s="2065"/>
      <c r="D2416" s="2068"/>
    </row>
    <row r="2417" spans="1:4">
      <c r="A2417" s="2063" t="s">
        <v>10265</v>
      </c>
      <c r="B2417" s="2064" t="s">
        <v>10264</v>
      </c>
      <c r="C2417" s="2065"/>
      <c r="D2417" s="2068"/>
    </row>
    <row r="2418" spans="1:4">
      <c r="A2418" s="2063" t="s">
        <v>10267</v>
      </c>
      <c r="B2418" s="2064" t="s">
        <v>10266</v>
      </c>
      <c r="C2418" s="2065"/>
      <c r="D2418" s="2068"/>
    </row>
    <row r="2419" spans="1:4">
      <c r="A2419" s="2063" t="s">
        <v>10269</v>
      </c>
      <c r="B2419" s="2064" t="s">
        <v>10268</v>
      </c>
      <c r="C2419" s="2065"/>
      <c r="D2419" s="2068"/>
    </row>
    <row r="2420" spans="1:4">
      <c r="A2420" s="2063" t="s">
        <v>10271</v>
      </c>
      <c r="B2420" s="2064" t="s">
        <v>10270</v>
      </c>
      <c r="C2420" s="2065"/>
      <c r="D2420" s="2068"/>
    </row>
    <row r="2421" spans="1:4">
      <c r="A2421" s="2063" t="s">
        <v>10273</v>
      </c>
      <c r="B2421" s="2064" t="s">
        <v>10272</v>
      </c>
      <c r="C2421" s="2065"/>
      <c r="D2421" s="2068"/>
    </row>
    <row r="2422" spans="1:4">
      <c r="A2422" s="2063" t="s">
        <v>10275</v>
      </c>
      <c r="B2422" s="2064" t="s">
        <v>10274</v>
      </c>
      <c r="C2422" s="2065"/>
      <c r="D2422" s="2068"/>
    </row>
    <row r="2423" spans="1:4">
      <c r="A2423" s="2063" t="s">
        <v>10277</v>
      </c>
      <c r="B2423" s="2064" t="s">
        <v>10276</v>
      </c>
      <c r="C2423" s="2065"/>
      <c r="D2423" s="2068"/>
    </row>
    <row r="2424" spans="1:4">
      <c r="A2424" s="2063" t="s">
        <v>10279</v>
      </c>
      <c r="B2424" s="2064" t="s">
        <v>10278</v>
      </c>
      <c r="C2424" s="2065"/>
      <c r="D2424" s="2068"/>
    </row>
    <row r="2425" spans="1:4">
      <c r="A2425" s="2063" t="s">
        <v>10281</v>
      </c>
      <c r="B2425" s="2064" t="s">
        <v>10280</v>
      </c>
    </row>
    <row r="2426" spans="1:4">
      <c r="A2426" s="2063" t="s">
        <v>10283</v>
      </c>
      <c r="B2426" s="2064" t="s">
        <v>10282</v>
      </c>
    </row>
    <row r="2427" spans="1:4">
      <c r="A2427" s="2063" t="s">
        <v>10285</v>
      </c>
      <c r="B2427" s="2064" t="s">
        <v>10284</v>
      </c>
    </row>
    <row r="2428" spans="1:4">
      <c r="A2428" s="2063" t="s">
        <v>10287</v>
      </c>
      <c r="B2428" s="2064" t="s">
        <v>10286</v>
      </c>
    </row>
    <row r="2429" spans="1:4">
      <c r="A2429" s="2063" t="s">
        <v>10289</v>
      </c>
      <c r="B2429" s="2064" t="s">
        <v>10288</v>
      </c>
    </row>
    <row r="2430" spans="1:4">
      <c r="A2430" s="2063" t="s">
        <v>10291</v>
      </c>
      <c r="B2430" s="2064" t="s">
        <v>10290</v>
      </c>
    </row>
    <row r="2431" spans="1:4">
      <c r="A2431" s="2063" t="s">
        <v>10293</v>
      </c>
      <c r="B2431" s="2064" t="s">
        <v>10292</v>
      </c>
    </row>
    <row r="2432" spans="1:4">
      <c r="A2432" s="2063" t="s">
        <v>10295</v>
      </c>
      <c r="B2432" s="2064" t="s">
        <v>10294</v>
      </c>
    </row>
    <row r="2433" spans="1:2">
      <c r="A2433" s="2063" t="s">
        <v>10297</v>
      </c>
      <c r="B2433" s="2064" t="s">
        <v>10296</v>
      </c>
    </row>
    <row r="2434" spans="1:2">
      <c r="A2434" s="2063" t="s">
        <v>10299</v>
      </c>
      <c r="B2434" s="2064" t="s">
        <v>10298</v>
      </c>
    </row>
    <row r="2435" spans="1:2">
      <c r="A2435" s="2063" t="s">
        <v>10301</v>
      </c>
      <c r="B2435" s="2064" t="s">
        <v>10300</v>
      </c>
    </row>
    <row r="2436" spans="1:2">
      <c r="A2436" s="2063" t="s">
        <v>10303</v>
      </c>
      <c r="B2436" s="2064" t="s">
        <v>10302</v>
      </c>
    </row>
    <row r="2437" spans="1:2">
      <c r="A2437" s="2063" t="s">
        <v>10305</v>
      </c>
      <c r="B2437" s="2064" t="s">
        <v>10304</v>
      </c>
    </row>
    <row r="2438" spans="1:2">
      <c r="A2438" s="2063" t="s">
        <v>10307</v>
      </c>
      <c r="B2438" s="2064" t="s">
        <v>10306</v>
      </c>
    </row>
    <row r="2439" spans="1:2">
      <c r="A2439" s="2063" t="s">
        <v>10309</v>
      </c>
      <c r="B2439" s="2064" t="s">
        <v>10308</v>
      </c>
    </row>
    <row r="2440" spans="1:2">
      <c r="A2440" s="2063" t="s">
        <v>10311</v>
      </c>
      <c r="B2440" s="2064" t="s">
        <v>10310</v>
      </c>
    </row>
    <row r="2441" spans="1:2">
      <c r="A2441" s="2063" t="s">
        <v>10313</v>
      </c>
      <c r="B2441" s="2064" t="s">
        <v>10312</v>
      </c>
    </row>
    <row r="2442" spans="1:2">
      <c r="A2442" s="2063" t="s">
        <v>10315</v>
      </c>
      <c r="B2442" s="2064" t="s">
        <v>10314</v>
      </c>
    </row>
    <row r="2443" spans="1:2">
      <c r="A2443" s="2063" t="s">
        <v>10317</v>
      </c>
      <c r="B2443" s="2064" t="s">
        <v>10316</v>
      </c>
    </row>
    <row r="2444" spans="1:2">
      <c r="A2444" s="2063" t="s">
        <v>10319</v>
      </c>
      <c r="B2444" s="2064" t="s">
        <v>10318</v>
      </c>
    </row>
    <row r="2445" spans="1:2">
      <c r="A2445" s="2063" t="s">
        <v>10321</v>
      </c>
      <c r="B2445" s="2064" t="s">
        <v>10320</v>
      </c>
    </row>
    <row r="2446" spans="1:2">
      <c r="A2446" s="2063" t="s">
        <v>10323</v>
      </c>
      <c r="B2446" s="2064" t="s">
        <v>10322</v>
      </c>
    </row>
    <row r="2447" spans="1:2">
      <c r="A2447" s="2063" t="s">
        <v>10325</v>
      </c>
      <c r="B2447" s="2064" t="s">
        <v>10324</v>
      </c>
    </row>
    <row r="2448" spans="1:2">
      <c r="A2448" s="2063" t="s">
        <v>10327</v>
      </c>
      <c r="B2448" s="2064" t="s">
        <v>10326</v>
      </c>
    </row>
    <row r="2449" spans="1:2">
      <c r="A2449" s="2063" t="s">
        <v>10329</v>
      </c>
      <c r="B2449" s="2064" t="s">
        <v>10328</v>
      </c>
    </row>
    <row r="2450" spans="1:2">
      <c r="A2450" s="2063" t="s">
        <v>10331</v>
      </c>
      <c r="B2450" s="2064" t="s">
        <v>10330</v>
      </c>
    </row>
    <row r="2451" spans="1:2">
      <c r="A2451" s="2063" t="s">
        <v>10333</v>
      </c>
      <c r="B2451" s="2064" t="s">
        <v>10332</v>
      </c>
    </row>
    <row r="2452" spans="1:2">
      <c r="A2452" s="2063" t="s">
        <v>10335</v>
      </c>
      <c r="B2452" s="2064" t="s">
        <v>10334</v>
      </c>
    </row>
    <row r="2453" spans="1:2">
      <c r="A2453" s="2063" t="s">
        <v>10337</v>
      </c>
      <c r="B2453" s="2064" t="s">
        <v>10336</v>
      </c>
    </row>
    <row r="2454" spans="1:2">
      <c r="A2454" s="2063" t="s">
        <v>10339</v>
      </c>
      <c r="B2454" s="2064" t="s">
        <v>10338</v>
      </c>
    </row>
    <row r="2455" spans="1:2">
      <c r="A2455" s="2063" t="s">
        <v>10341</v>
      </c>
      <c r="B2455" s="2064" t="s">
        <v>10340</v>
      </c>
    </row>
    <row r="2456" spans="1:2">
      <c r="A2456" s="2063" t="s">
        <v>10343</v>
      </c>
      <c r="B2456" s="2064" t="s">
        <v>10342</v>
      </c>
    </row>
    <row r="2457" spans="1:2">
      <c r="A2457" s="2063" t="s">
        <v>10345</v>
      </c>
      <c r="B2457" s="2064" t="s">
        <v>10344</v>
      </c>
    </row>
    <row r="2458" spans="1:2">
      <c r="A2458" s="2063" t="s">
        <v>10347</v>
      </c>
      <c r="B2458" s="2064" t="s">
        <v>10346</v>
      </c>
    </row>
    <row r="2459" spans="1:2">
      <c r="A2459" s="2063" t="s">
        <v>10349</v>
      </c>
      <c r="B2459" s="2064" t="s">
        <v>10348</v>
      </c>
    </row>
    <row r="2460" spans="1:2">
      <c r="A2460" s="2063" t="s">
        <v>10351</v>
      </c>
      <c r="B2460" s="2064" t="s">
        <v>10350</v>
      </c>
    </row>
    <row r="2461" spans="1:2">
      <c r="A2461" s="2063" t="s">
        <v>10353</v>
      </c>
      <c r="B2461" s="2064" t="s">
        <v>10352</v>
      </c>
    </row>
    <row r="2462" spans="1:2">
      <c r="A2462" s="2063" t="s">
        <v>10355</v>
      </c>
      <c r="B2462" s="2064" t="s">
        <v>10354</v>
      </c>
    </row>
    <row r="2463" spans="1:2">
      <c r="A2463" s="2063" t="s">
        <v>10357</v>
      </c>
      <c r="B2463" s="2064" t="s">
        <v>10356</v>
      </c>
    </row>
    <row r="2464" spans="1:2">
      <c r="A2464" s="2063" t="s">
        <v>10359</v>
      </c>
      <c r="B2464" s="2064" t="s">
        <v>10358</v>
      </c>
    </row>
    <row r="2465" spans="1:2">
      <c r="A2465" s="2063" t="s">
        <v>10361</v>
      </c>
      <c r="B2465" s="2064" t="s">
        <v>10360</v>
      </c>
    </row>
    <row r="2466" spans="1:2">
      <c r="A2466" s="2063" t="s">
        <v>10363</v>
      </c>
      <c r="B2466" s="2064" t="s">
        <v>10362</v>
      </c>
    </row>
    <row r="2467" spans="1:2">
      <c r="A2467" s="2063" t="s">
        <v>10365</v>
      </c>
      <c r="B2467" s="2064" t="s">
        <v>10364</v>
      </c>
    </row>
    <row r="2468" spans="1:2">
      <c r="A2468" s="2063" t="s">
        <v>10367</v>
      </c>
      <c r="B2468" s="2064" t="s">
        <v>10366</v>
      </c>
    </row>
    <row r="2469" spans="1:2">
      <c r="A2469" s="2063" t="s">
        <v>10369</v>
      </c>
      <c r="B2469" s="2064" t="s">
        <v>10368</v>
      </c>
    </row>
    <row r="2470" spans="1:2">
      <c r="A2470" s="2063" t="s">
        <v>10371</v>
      </c>
      <c r="B2470" s="2064" t="s">
        <v>10370</v>
      </c>
    </row>
    <row r="2471" spans="1:2">
      <c r="A2471" s="2063" t="s">
        <v>10373</v>
      </c>
      <c r="B2471" s="2064" t="s">
        <v>10372</v>
      </c>
    </row>
    <row r="2472" spans="1:2">
      <c r="A2472" s="2063" t="s">
        <v>10375</v>
      </c>
      <c r="B2472" s="2064" t="s">
        <v>10374</v>
      </c>
    </row>
    <row r="2473" spans="1:2">
      <c r="A2473" s="2063" t="s">
        <v>10377</v>
      </c>
      <c r="B2473" s="2064" t="s">
        <v>10376</v>
      </c>
    </row>
    <row r="2474" spans="1:2">
      <c r="A2474" s="2063" t="s">
        <v>10379</v>
      </c>
      <c r="B2474" s="2064" t="s">
        <v>10378</v>
      </c>
    </row>
    <row r="2475" spans="1:2">
      <c r="A2475" s="2063" t="s">
        <v>10381</v>
      </c>
      <c r="B2475" s="2064" t="s">
        <v>10380</v>
      </c>
    </row>
    <row r="2476" spans="1:2">
      <c r="A2476" s="2063" t="s">
        <v>10383</v>
      </c>
      <c r="B2476" s="2064" t="s">
        <v>10382</v>
      </c>
    </row>
    <row r="2477" spans="1:2">
      <c r="A2477" s="2063" t="s">
        <v>10385</v>
      </c>
      <c r="B2477" s="2064" t="s">
        <v>10384</v>
      </c>
    </row>
    <row r="2478" spans="1:2">
      <c r="A2478" s="2063" t="s">
        <v>10387</v>
      </c>
      <c r="B2478" s="2064" t="s">
        <v>10386</v>
      </c>
    </row>
    <row r="2479" spans="1:2">
      <c r="A2479" s="2063" t="s">
        <v>10389</v>
      </c>
      <c r="B2479" s="2064" t="s">
        <v>10388</v>
      </c>
    </row>
    <row r="2480" spans="1:2">
      <c r="A2480" s="2063" t="s">
        <v>10391</v>
      </c>
      <c r="B2480" s="2064" t="s">
        <v>10390</v>
      </c>
    </row>
    <row r="2481" spans="1:2">
      <c r="A2481" s="2063" t="s">
        <v>10393</v>
      </c>
      <c r="B2481" s="2064" t="s">
        <v>10392</v>
      </c>
    </row>
    <row r="2482" spans="1:2">
      <c r="A2482" s="2063" t="s">
        <v>10395</v>
      </c>
      <c r="B2482" s="2064" t="s">
        <v>10394</v>
      </c>
    </row>
    <row r="2483" spans="1:2">
      <c r="A2483" s="2063" t="s">
        <v>10397</v>
      </c>
      <c r="B2483" s="2064" t="s">
        <v>10396</v>
      </c>
    </row>
    <row r="2484" spans="1:2">
      <c r="A2484" s="2063" t="s">
        <v>10399</v>
      </c>
      <c r="B2484" s="2064" t="s">
        <v>10398</v>
      </c>
    </row>
    <row r="2485" spans="1:2">
      <c r="A2485" s="2063" t="s">
        <v>10401</v>
      </c>
      <c r="B2485" s="2064" t="s">
        <v>10400</v>
      </c>
    </row>
    <row r="2486" spans="1:2">
      <c r="A2486" s="2063" t="s">
        <v>10403</v>
      </c>
      <c r="B2486" s="2064" t="s">
        <v>10402</v>
      </c>
    </row>
    <row r="2487" spans="1:2">
      <c r="A2487" s="2063" t="s">
        <v>10405</v>
      </c>
      <c r="B2487" s="2064" t="s">
        <v>10404</v>
      </c>
    </row>
    <row r="2488" spans="1:2">
      <c r="A2488" s="2063" t="s">
        <v>10407</v>
      </c>
      <c r="B2488" s="2064" t="s">
        <v>10406</v>
      </c>
    </row>
    <row r="2489" spans="1:2">
      <c r="A2489" s="2063" t="s">
        <v>10409</v>
      </c>
      <c r="B2489" s="2064" t="s">
        <v>10408</v>
      </c>
    </row>
    <row r="2490" spans="1:2">
      <c r="A2490" s="2063" t="s">
        <v>10411</v>
      </c>
      <c r="B2490" s="2064" t="s">
        <v>10410</v>
      </c>
    </row>
    <row r="2491" spans="1:2">
      <c r="A2491" s="2063" t="s">
        <v>10413</v>
      </c>
      <c r="B2491" s="2064" t="s">
        <v>10412</v>
      </c>
    </row>
    <row r="2492" spans="1:2">
      <c r="A2492" s="2063" t="s">
        <v>10415</v>
      </c>
      <c r="B2492" s="2064" t="s">
        <v>10414</v>
      </c>
    </row>
    <row r="2493" spans="1:2">
      <c r="A2493" s="2063" t="s">
        <v>10417</v>
      </c>
      <c r="B2493" s="2064" t="s">
        <v>10416</v>
      </c>
    </row>
    <row r="2494" spans="1:2">
      <c r="A2494" s="2063" t="s">
        <v>10419</v>
      </c>
      <c r="B2494" s="2064" t="s">
        <v>10418</v>
      </c>
    </row>
    <row r="2495" spans="1:2">
      <c r="A2495" s="2063" t="s">
        <v>10421</v>
      </c>
      <c r="B2495" s="2064" t="s">
        <v>10420</v>
      </c>
    </row>
    <row r="2496" spans="1:2">
      <c r="A2496" s="2063" t="s">
        <v>10423</v>
      </c>
      <c r="B2496" s="2064" t="s">
        <v>10422</v>
      </c>
    </row>
    <row r="2497" spans="1:2">
      <c r="A2497" s="2063" t="s">
        <v>10425</v>
      </c>
      <c r="B2497" s="2064" t="s">
        <v>10424</v>
      </c>
    </row>
    <row r="2498" spans="1:2">
      <c r="A2498" s="2063" t="s">
        <v>10427</v>
      </c>
      <c r="B2498" s="2064" t="s">
        <v>10426</v>
      </c>
    </row>
    <row r="2499" spans="1:2">
      <c r="A2499" s="2063" t="s">
        <v>10429</v>
      </c>
      <c r="B2499" s="2064" t="s">
        <v>10428</v>
      </c>
    </row>
    <row r="2500" spans="1:2">
      <c r="A2500" s="2063" t="s">
        <v>10431</v>
      </c>
      <c r="B2500" s="2064" t="s">
        <v>10430</v>
      </c>
    </row>
    <row r="2501" spans="1:2">
      <c r="A2501" s="2063" t="s">
        <v>10433</v>
      </c>
      <c r="B2501" s="2064" t="s">
        <v>10432</v>
      </c>
    </row>
    <row r="2502" spans="1:2">
      <c r="A2502" s="2063" t="s">
        <v>10435</v>
      </c>
      <c r="B2502" s="2064" t="s">
        <v>10434</v>
      </c>
    </row>
    <row r="2503" spans="1:2">
      <c r="A2503" s="2063" t="s">
        <v>10437</v>
      </c>
      <c r="B2503" s="2064" t="s">
        <v>10436</v>
      </c>
    </row>
    <row r="2504" spans="1:2">
      <c r="A2504" s="2063" t="s">
        <v>10439</v>
      </c>
      <c r="B2504" s="2064" t="s">
        <v>10438</v>
      </c>
    </row>
    <row r="2505" spans="1:2">
      <c r="A2505" s="2063" t="s">
        <v>10441</v>
      </c>
      <c r="B2505" s="2064" t="s">
        <v>10440</v>
      </c>
    </row>
    <row r="2506" spans="1:2">
      <c r="A2506" s="2063" t="s">
        <v>10443</v>
      </c>
      <c r="B2506" s="2064" t="s">
        <v>10442</v>
      </c>
    </row>
    <row r="2507" spans="1:2">
      <c r="A2507" s="2063" t="s">
        <v>10445</v>
      </c>
      <c r="B2507" s="2064" t="s">
        <v>10444</v>
      </c>
    </row>
    <row r="2508" spans="1:2">
      <c r="A2508" s="2063" t="s">
        <v>10447</v>
      </c>
      <c r="B2508" s="2064" t="s">
        <v>10446</v>
      </c>
    </row>
    <row r="2509" spans="1:2">
      <c r="A2509" s="2063" t="s">
        <v>10449</v>
      </c>
      <c r="B2509" s="2064" t="s">
        <v>10448</v>
      </c>
    </row>
    <row r="2510" spans="1:2">
      <c r="A2510" s="2063" t="s">
        <v>10451</v>
      </c>
      <c r="B2510" s="2064" t="s">
        <v>10450</v>
      </c>
    </row>
    <row r="2511" spans="1:2">
      <c r="A2511" s="2063" t="s">
        <v>10453</v>
      </c>
      <c r="B2511" s="2064" t="s">
        <v>10452</v>
      </c>
    </row>
    <row r="2512" spans="1:2">
      <c r="A2512" s="2063" t="s">
        <v>10455</v>
      </c>
      <c r="B2512" s="2064" t="s">
        <v>10454</v>
      </c>
    </row>
    <row r="2513" spans="1:2">
      <c r="A2513" s="2063" t="s">
        <v>10457</v>
      </c>
      <c r="B2513" s="2064" t="s">
        <v>10456</v>
      </c>
    </row>
    <row r="2514" spans="1:2">
      <c r="A2514" s="2063" t="s">
        <v>10459</v>
      </c>
      <c r="B2514" s="2064" t="s">
        <v>10458</v>
      </c>
    </row>
    <row r="2515" spans="1:2">
      <c r="A2515" s="2063" t="s">
        <v>10461</v>
      </c>
      <c r="B2515" s="2064" t="s">
        <v>10460</v>
      </c>
    </row>
    <row r="2516" spans="1:2">
      <c r="A2516" s="2063" t="s">
        <v>10463</v>
      </c>
      <c r="B2516" s="2064" t="s">
        <v>10462</v>
      </c>
    </row>
    <row r="2517" spans="1:2">
      <c r="A2517" s="2063" t="s">
        <v>10465</v>
      </c>
      <c r="B2517" s="2064" t="s">
        <v>10464</v>
      </c>
    </row>
    <row r="2518" spans="1:2">
      <c r="A2518" s="2063" t="s">
        <v>10467</v>
      </c>
      <c r="B2518" s="2064" t="s">
        <v>10466</v>
      </c>
    </row>
    <row r="2519" spans="1:2">
      <c r="A2519" s="2063" t="s">
        <v>10469</v>
      </c>
      <c r="B2519" s="2064" t="s">
        <v>10468</v>
      </c>
    </row>
    <row r="2520" spans="1:2">
      <c r="A2520" s="2063" t="s">
        <v>10471</v>
      </c>
      <c r="B2520" s="2064" t="s">
        <v>10470</v>
      </c>
    </row>
    <row r="2521" spans="1:2">
      <c r="A2521" s="2063" t="s">
        <v>10473</v>
      </c>
      <c r="B2521" s="2064" t="s">
        <v>10472</v>
      </c>
    </row>
    <row r="2522" spans="1:2">
      <c r="A2522" s="2063" t="s">
        <v>10475</v>
      </c>
      <c r="B2522" s="2064" t="s">
        <v>10474</v>
      </c>
    </row>
    <row r="2523" spans="1:2">
      <c r="A2523" s="2063" t="s">
        <v>10477</v>
      </c>
      <c r="B2523" s="2064" t="s">
        <v>10476</v>
      </c>
    </row>
    <row r="2524" spans="1:2">
      <c r="A2524" s="2063" t="s">
        <v>10479</v>
      </c>
      <c r="B2524" s="2064" t="s">
        <v>10478</v>
      </c>
    </row>
    <row r="2525" spans="1:2">
      <c r="A2525" s="2063" t="s">
        <v>10481</v>
      </c>
      <c r="B2525" s="2064" t="s">
        <v>10480</v>
      </c>
    </row>
    <row r="2526" spans="1:2">
      <c r="A2526" s="2063" t="s">
        <v>10483</v>
      </c>
      <c r="B2526" s="2064" t="s">
        <v>10482</v>
      </c>
    </row>
    <row r="2527" spans="1:2">
      <c r="A2527" s="2063" t="s">
        <v>10485</v>
      </c>
      <c r="B2527" s="2064" t="s">
        <v>10484</v>
      </c>
    </row>
    <row r="2528" spans="1:2">
      <c r="A2528" s="2063" t="s">
        <v>10487</v>
      </c>
      <c r="B2528" s="2064" t="s">
        <v>10486</v>
      </c>
    </row>
    <row r="2529" spans="1:2">
      <c r="A2529" s="2063" t="s">
        <v>10489</v>
      </c>
      <c r="B2529" s="2064" t="s">
        <v>10488</v>
      </c>
    </row>
    <row r="2530" spans="1:2">
      <c r="A2530" s="2063" t="s">
        <v>10491</v>
      </c>
      <c r="B2530" s="2064" t="s">
        <v>10490</v>
      </c>
    </row>
    <row r="2531" spans="1:2">
      <c r="A2531" s="2063" t="s">
        <v>10493</v>
      </c>
      <c r="B2531" s="2064" t="s">
        <v>10492</v>
      </c>
    </row>
    <row r="2532" spans="1:2">
      <c r="A2532" s="2063" t="s">
        <v>10495</v>
      </c>
      <c r="B2532" s="2064" t="s">
        <v>10494</v>
      </c>
    </row>
    <row r="2533" spans="1:2">
      <c r="A2533" s="2063" t="s">
        <v>10497</v>
      </c>
      <c r="B2533" s="2064" t="s">
        <v>10496</v>
      </c>
    </row>
    <row r="2534" spans="1:2">
      <c r="A2534" s="2063" t="s">
        <v>10499</v>
      </c>
      <c r="B2534" s="2064" t="s">
        <v>10498</v>
      </c>
    </row>
    <row r="2535" spans="1:2">
      <c r="A2535" s="2063" t="s">
        <v>10501</v>
      </c>
      <c r="B2535" s="2064" t="s">
        <v>10500</v>
      </c>
    </row>
    <row r="2536" spans="1:2">
      <c r="A2536" s="2063" t="s">
        <v>10503</v>
      </c>
      <c r="B2536" s="2064" t="s">
        <v>10502</v>
      </c>
    </row>
    <row r="2537" spans="1:2">
      <c r="A2537" s="2063" t="s">
        <v>10505</v>
      </c>
      <c r="B2537" s="2064" t="s">
        <v>10504</v>
      </c>
    </row>
    <row r="2538" spans="1:2">
      <c r="A2538" s="2063" t="s">
        <v>10507</v>
      </c>
      <c r="B2538" s="2064" t="s">
        <v>10506</v>
      </c>
    </row>
    <row r="2539" spans="1:2">
      <c r="A2539" s="2063" t="s">
        <v>10509</v>
      </c>
      <c r="B2539" s="2064" t="s">
        <v>10508</v>
      </c>
    </row>
    <row r="2540" spans="1:2">
      <c r="A2540" s="2063" t="s">
        <v>10511</v>
      </c>
      <c r="B2540" s="2064" t="s">
        <v>10510</v>
      </c>
    </row>
    <row r="2541" spans="1:2">
      <c r="A2541" s="2063" t="s">
        <v>10513</v>
      </c>
      <c r="B2541" s="2064" t="s">
        <v>10512</v>
      </c>
    </row>
    <row r="2542" spans="1:2">
      <c r="A2542" s="2063" t="s">
        <v>10515</v>
      </c>
      <c r="B2542" s="2064" t="s">
        <v>10514</v>
      </c>
    </row>
    <row r="2543" spans="1:2">
      <c r="A2543" s="2063" t="s">
        <v>10517</v>
      </c>
      <c r="B2543" s="2064" t="s">
        <v>10516</v>
      </c>
    </row>
    <row r="2544" spans="1:2">
      <c r="A2544" s="2063" t="s">
        <v>10519</v>
      </c>
      <c r="B2544" s="2064" t="s">
        <v>10518</v>
      </c>
    </row>
    <row r="2545" spans="1:2">
      <c r="A2545" s="2063" t="s">
        <v>10521</v>
      </c>
      <c r="B2545" s="2064" t="s">
        <v>10520</v>
      </c>
    </row>
    <row r="2546" spans="1:2">
      <c r="A2546" s="2063" t="s">
        <v>10523</v>
      </c>
      <c r="B2546" s="2064" t="s">
        <v>10522</v>
      </c>
    </row>
    <row r="2547" spans="1:2">
      <c r="A2547" s="2063" t="s">
        <v>10525</v>
      </c>
      <c r="B2547" s="2064" t="s">
        <v>10524</v>
      </c>
    </row>
    <row r="2548" spans="1:2">
      <c r="A2548" s="2063" t="s">
        <v>10527</v>
      </c>
      <c r="B2548" s="2064" t="s">
        <v>10526</v>
      </c>
    </row>
    <row r="2549" spans="1:2">
      <c r="A2549" s="2063" t="s">
        <v>10529</v>
      </c>
      <c r="B2549" s="2064" t="s">
        <v>10528</v>
      </c>
    </row>
    <row r="2550" spans="1:2">
      <c r="A2550" s="2063" t="s">
        <v>10531</v>
      </c>
      <c r="B2550" s="2064" t="s">
        <v>10530</v>
      </c>
    </row>
    <row r="2551" spans="1:2">
      <c r="A2551" s="2063" t="s">
        <v>10533</v>
      </c>
      <c r="B2551" s="2064" t="s">
        <v>10532</v>
      </c>
    </row>
    <row r="2552" spans="1:2">
      <c r="A2552" s="2063" t="s">
        <v>10535</v>
      </c>
      <c r="B2552" s="2064" t="s">
        <v>10534</v>
      </c>
    </row>
    <row r="2553" spans="1:2">
      <c r="A2553" s="2063" t="s">
        <v>10537</v>
      </c>
      <c r="B2553" s="2064" t="s">
        <v>10536</v>
      </c>
    </row>
    <row r="2554" spans="1:2">
      <c r="A2554" s="2063" t="s">
        <v>10539</v>
      </c>
      <c r="B2554" s="2064" t="s">
        <v>10538</v>
      </c>
    </row>
    <row r="2555" spans="1:2">
      <c r="A2555" s="2063" t="s">
        <v>10541</v>
      </c>
      <c r="B2555" s="2064" t="s">
        <v>10540</v>
      </c>
    </row>
    <row r="2556" spans="1:2">
      <c r="A2556" s="2063" t="s">
        <v>10543</v>
      </c>
      <c r="B2556" s="2064" t="s">
        <v>10542</v>
      </c>
    </row>
    <row r="2557" spans="1:2">
      <c r="A2557" s="2063" t="s">
        <v>10545</v>
      </c>
      <c r="B2557" s="2064" t="s">
        <v>10544</v>
      </c>
    </row>
    <row r="2558" spans="1:2">
      <c r="A2558" s="2063" t="s">
        <v>10547</v>
      </c>
      <c r="B2558" s="2064" t="s">
        <v>10546</v>
      </c>
    </row>
    <row r="2559" spans="1:2">
      <c r="A2559" s="2063" t="s">
        <v>10549</v>
      </c>
      <c r="B2559" s="2064" t="s">
        <v>10548</v>
      </c>
    </row>
    <row r="2560" spans="1:2">
      <c r="A2560" s="2063" t="s">
        <v>10551</v>
      </c>
      <c r="B2560" s="2064" t="s">
        <v>10550</v>
      </c>
    </row>
    <row r="2561" spans="1:2">
      <c r="A2561" s="2063" t="s">
        <v>10553</v>
      </c>
      <c r="B2561" s="2064" t="s">
        <v>10552</v>
      </c>
    </row>
    <row r="2562" spans="1:2">
      <c r="A2562" s="2063" t="s">
        <v>10555</v>
      </c>
      <c r="B2562" s="2064" t="s">
        <v>10554</v>
      </c>
    </row>
    <row r="2563" spans="1:2">
      <c r="A2563" s="2063" t="s">
        <v>10557</v>
      </c>
      <c r="B2563" s="2064" t="s">
        <v>10556</v>
      </c>
    </row>
    <row r="2564" spans="1:2">
      <c r="A2564" s="2063" t="s">
        <v>10559</v>
      </c>
      <c r="B2564" s="2064" t="s">
        <v>10558</v>
      </c>
    </row>
    <row r="2565" spans="1:2">
      <c r="A2565" s="2063" t="s">
        <v>10561</v>
      </c>
      <c r="B2565" s="2064" t="s">
        <v>10560</v>
      </c>
    </row>
    <row r="2566" spans="1:2">
      <c r="A2566" s="2063" t="s">
        <v>10563</v>
      </c>
      <c r="B2566" s="2064" t="s">
        <v>10562</v>
      </c>
    </row>
    <row r="2567" spans="1:2">
      <c r="A2567" s="2063" t="s">
        <v>10565</v>
      </c>
      <c r="B2567" s="2064" t="s">
        <v>10564</v>
      </c>
    </row>
    <row r="2568" spans="1:2">
      <c r="A2568" s="2063" t="s">
        <v>10567</v>
      </c>
      <c r="B2568" s="2064" t="s">
        <v>10566</v>
      </c>
    </row>
    <row r="2569" spans="1:2">
      <c r="A2569" s="2063" t="s">
        <v>10569</v>
      </c>
      <c r="B2569" s="2064" t="s">
        <v>10568</v>
      </c>
    </row>
    <row r="2570" spans="1:2">
      <c r="A2570" s="2063" t="s">
        <v>10571</v>
      </c>
      <c r="B2570" s="2064" t="s">
        <v>10570</v>
      </c>
    </row>
    <row r="2571" spans="1:2">
      <c r="A2571" s="2063" t="s">
        <v>10573</v>
      </c>
      <c r="B2571" s="2064" t="s">
        <v>10572</v>
      </c>
    </row>
    <row r="2572" spans="1:2">
      <c r="A2572" s="2063" t="s">
        <v>10575</v>
      </c>
      <c r="B2572" s="2064" t="s">
        <v>10574</v>
      </c>
    </row>
    <row r="2573" spans="1:2">
      <c r="A2573" s="2063" t="s">
        <v>10577</v>
      </c>
      <c r="B2573" s="2064" t="s">
        <v>10576</v>
      </c>
    </row>
    <row r="2574" spans="1:2">
      <c r="A2574" s="2063" t="s">
        <v>10579</v>
      </c>
      <c r="B2574" s="2064" t="s">
        <v>10578</v>
      </c>
    </row>
    <row r="2575" spans="1:2">
      <c r="A2575" s="2063" t="s">
        <v>10581</v>
      </c>
      <c r="B2575" s="2064" t="s">
        <v>10580</v>
      </c>
    </row>
    <row r="2576" spans="1:2">
      <c r="A2576" s="2063" t="s">
        <v>10583</v>
      </c>
      <c r="B2576" s="2064" t="s">
        <v>10582</v>
      </c>
    </row>
    <row r="2577" spans="1:2">
      <c r="A2577" s="2063" t="s">
        <v>10585</v>
      </c>
      <c r="B2577" s="2064" t="s">
        <v>10584</v>
      </c>
    </row>
    <row r="2578" spans="1:2">
      <c r="A2578" s="2063" t="s">
        <v>10587</v>
      </c>
      <c r="B2578" s="2064" t="s">
        <v>10586</v>
      </c>
    </row>
    <row r="2579" spans="1:2">
      <c r="A2579" s="2063" t="s">
        <v>10589</v>
      </c>
      <c r="B2579" s="2064" t="s">
        <v>10588</v>
      </c>
    </row>
    <row r="2580" spans="1:2">
      <c r="A2580" s="2063" t="s">
        <v>10591</v>
      </c>
      <c r="B2580" s="2064" t="s">
        <v>10590</v>
      </c>
    </row>
    <row r="2581" spans="1:2">
      <c r="A2581" s="2063" t="s">
        <v>10593</v>
      </c>
      <c r="B2581" s="2064" t="s">
        <v>10592</v>
      </c>
    </row>
    <row r="2582" spans="1:2">
      <c r="A2582" s="2063" t="s">
        <v>10595</v>
      </c>
      <c r="B2582" s="2064" t="s">
        <v>10594</v>
      </c>
    </row>
    <row r="2583" spans="1:2">
      <c r="A2583" s="2063" t="s">
        <v>10597</v>
      </c>
      <c r="B2583" s="2064" t="s">
        <v>10596</v>
      </c>
    </row>
    <row r="2584" spans="1:2">
      <c r="A2584" s="2063" t="s">
        <v>10599</v>
      </c>
      <c r="B2584" s="2064" t="s">
        <v>10598</v>
      </c>
    </row>
    <row r="2585" spans="1:2">
      <c r="A2585" s="2063" t="s">
        <v>10601</v>
      </c>
      <c r="B2585" s="2064" t="s">
        <v>10600</v>
      </c>
    </row>
    <row r="2586" spans="1:2">
      <c r="A2586" s="2063" t="s">
        <v>10603</v>
      </c>
      <c r="B2586" s="2064" t="s">
        <v>10602</v>
      </c>
    </row>
    <row r="2587" spans="1:2">
      <c r="A2587" s="2063" t="s">
        <v>10605</v>
      </c>
      <c r="B2587" s="2064" t="s">
        <v>10604</v>
      </c>
    </row>
    <row r="2588" spans="1:2">
      <c r="A2588" s="2063" t="s">
        <v>10607</v>
      </c>
      <c r="B2588" s="2064" t="s">
        <v>10606</v>
      </c>
    </row>
    <row r="2589" spans="1:2">
      <c r="A2589" s="2063" t="s">
        <v>10609</v>
      </c>
      <c r="B2589" s="2064" t="s">
        <v>10608</v>
      </c>
    </row>
    <row r="2590" spans="1:2">
      <c r="A2590" s="2063" t="s">
        <v>10611</v>
      </c>
      <c r="B2590" s="2064" t="s">
        <v>10610</v>
      </c>
    </row>
    <row r="2591" spans="1:2">
      <c r="A2591" s="2063" t="s">
        <v>10613</v>
      </c>
      <c r="B2591" s="2064" t="s">
        <v>10612</v>
      </c>
    </row>
    <row r="2592" spans="1:2">
      <c r="A2592" s="2063" t="s">
        <v>10615</v>
      </c>
      <c r="B2592" s="2064" t="s">
        <v>10614</v>
      </c>
    </row>
    <row r="2593" spans="1:2">
      <c r="A2593" s="2063" t="s">
        <v>10617</v>
      </c>
      <c r="B2593" s="2064" t="s">
        <v>10616</v>
      </c>
    </row>
    <row r="2594" spans="1:2">
      <c r="A2594" s="2063" t="s">
        <v>10619</v>
      </c>
      <c r="B2594" s="2064" t="s">
        <v>10618</v>
      </c>
    </row>
    <row r="2595" spans="1:2">
      <c r="A2595" s="2063" t="s">
        <v>10621</v>
      </c>
      <c r="B2595" s="2064" t="s">
        <v>10620</v>
      </c>
    </row>
    <row r="2596" spans="1:2">
      <c r="A2596" s="2063" t="s">
        <v>10623</v>
      </c>
      <c r="B2596" s="2064" t="s">
        <v>10622</v>
      </c>
    </row>
    <row r="2597" spans="1:2">
      <c r="A2597" s="2063" t="s">
        <v>10625</v>
      </c>
      <c r="B2597" s="2064" t="s">
        <v>10624</v>
      </c>
    </row>
    <row r="2598" spans="1:2">
      <c r="A2598" s="2063" t="s">
        <v>10627</v>
      </c>
      <c r="B2598" s="2064" t="s">
        <v>10626</v>
      </c>
    </row>
    <row r="2599" spans="1:2">
      <c r="A2599" s="2063" t="s">
        <v>10629</v>
      </c>
      <c r="B2599" s="2064" t="s">
        <v>10628</v>
      </c>
    </row>
    <row r="2600" spans="1:2">
      <c r="A2600" s="2063" t="s">
        <v>10631</v>
      </c>
      <c r="B2600" s="2064" t="s">
        <v>10630</v>
      </c>
    </row>
    <row r="2601" spans="1:2">
      <c r="A2601" s="2063" t="s">
        <v>10633</v>
      </c>
      <c r="B2601" s="2064" t="s">
        <v>10632</v>
      </c>
    </row>
    <row r="2602" spans="1:2">
      <c r="A2602" s="2063" t="s">
        <v>10635</v>
      </c>
      <c r="B2602" s="2064" t="s">
        <v>10634</v>
      </c>
    </row>
    <row r="2603" spans="1:2">
      <c r="A2603" s="2063" t="s">
        <v>10637</v>
      </c>
      <c r="B2603" s="2064" t="s">
        <v>10636</v>
      </c>
    </row>
    <row r="2604" spans="1:2">
      <c r="A2604" s="2063" t="s">
        <v>10639</v>
      </c>
      <c r="B2604" s="2064" t="s">
        <v>10638</v>
      </c>
    </row>
    <row r="2605" spans="1:2">
      <c r="A2605" s="2063" t="s">
        <v>10641</v>
      </c>
      <c r="B2605" s="2064" t="s">
        <v>10640</v>
      </c>
    </row>
    <row r="2606" spans="1:2">
      <c r="A2606" s="2063" t="s">
        <v>10643</v>
      </c>
      <c r="B2606" s="2064" t="s">
        <v>10642</v>
      </c>
    </row>
    <row r="2607" spans="1:2">
      <c r="A2607" s="2063" t="s">
        <v>10645</v>
      </c>
      <c r="B2607" s="2064" t="s">
        <v>10644</v>
      </c>
    </row>
    <row r="2608" spans="1:2">
      <c r="A2608" s="2063" t="s">
        <v>10647</v>
      </c>
      <c r="B2608" s="2064" t="s">
        <v>10646</v>
      </c>
    </row>
    <row r="2609" spans="1:2">
      <c r="A2609" s="2063" t="s">
        <v>10649</v>
      </c>
      <c r="B2609" s="2064" t="s">
        <v>10648</v>
      </c>
    </row>
    <row r="2610" spans="1:2">
      <c r="A2610" s="2063" t="s">
        <v>10651</v>
      </c>
      <c r="B2610" s="2064" t="s">
        <v>10650</v>
      </c>
    </row>
    <row r="2611" spans="1:2">
      <c r="A2611" s="2063" t="s">
        <v>10653</v>
      </c>
      <c r="B2611" s="2064" t="s">
        <v>10652</v>
      </c>
    </row>
    <row r="2612" spans="1:2">
      <c r="A2612" s="2063" t="s">
        <v>10655</v>
      </c>
      <c r="B2612" s="2064" t="s">
        <v>10654</v>
      </c>
    </row>
    <row r="2613" spans="1:2">
      <c r="A2613" s="2063" t="s">
        <v>10657</v>
      </c>
      <c r="B2613" s="2064" t="s">
        <v>10656</v>
      </c>
    </row>
    <row r="2614" spans="1:2">
      <c r="A2614" s="2063" t="s">
        <v>10659</v>
      </c>
      <c r="B2614" s="2064" t="s">
        <v>10658</v>
      </c>
    </row>
    <row r="2615" spans="1:2">
      <c r="A2615" s="2063" t="s">
        <v>10661</v>
      </c>
      <c r="B2615" s="2064" t="s">
        <v>10660</v>
      </c>
    </row>
    <row r="2616" spans="1:2">
      <c r="A2616" s="2063" t="s">
        <v>10663</v>
      </c>
      <c r="B2616" s="2064" t="s">
        <v>10662</v>
      </c>
    </row>
    <row r="2617" spans="1:2">
      <c r="A2617" s="2063" t="s">
        <v>10665</v>
      </c>
      <c r="B2617" s="2064" t="s">
        <v>10664</v>
      </c>
    </row>
    <row r="2618" spans="1:2">
      <c r="A2618" s="2063" t="s">
        <v>10667</v>
      </c>
      <c r="B2618" s="2064" t="s">
        <v>10666</v>
      </c>
    </row>
    <row r="2619" spans="1:2">
      <c r="A2619" s="2063" t="s">
        <v>10669</v>
      </c>
      <c r="B2619" s="2064" t="s">
        <v>10668</v>
      </c>
    </row>
    <row r="2620" spans="1:2">
      <c r="A2620" s="2063" t="s">
        <v>10671</v>
      </c>
      <c r="B2620" s="2064" t="s">
        <v>10670</v>
      </c>
    </row>
    <row r="2621" spans="1:2">
      <c r="A2621" s="2063" t="s">
        <v>10673</v>
      </c>
      <c r="B2621" s="2064" t="s">
        <v>10672</v>
      </c>
    </row>
    <row r="2622" spans="1:2">
      <c r="A2622" s="2063" t="s">
        <v>10675</v>
      </c>
      <c r="B2622" s="2064" t="s">
        <v>10674</v>
      </c>
    </row>
    <row r="2623" spans="1:2">
      <c r="A2623" s="2063" t="s">
        <v>10677</v>
      </c>
      <c r="B2623" s="2064" t="s">
        <v>10676</v>
      </c>
    </row>
    <row r="2624" spans="1:2">
      <c r="A2624" s="2063" t="s">
        <v>10679</v>
      </c>
      <c r="B2624" s="2064" t="s">
        <v>10678</v>
      </c>
    </row>
    <row r="2625" spans="1:2">
      <c r="A2625" s="2063" t="s">
        <v>10681</v>
      </c>
      <c r="B2625" s="2064" t="s">
        <v>10680</v>
      </c>
    </row>
    <row r="2626" spans="1:2">
      <c r="A2626" s="2063" t="s">
        <v>10683</v>
      </c>
      <c r="B2626" s="2064" t="s">
        <v>10682</v>
      </c>
    </row>
    <row r="2627" spans="1:2">
      <c r="A2627" s="2063" t="s">
        <v>10685</v>
      </c>
      <c r="B2627" s="2064" t="s">
        <v>10684</v>
      </c>
    </row>
    <row r="2628" spans="1:2">
      <c r="A2628" s="2063" t="s">
        <v>10687</v>
      </c>
      <c r="B2628" s="2064" t="s">
        <v>10686</v>
      </c>
    </row>
    <row r="2629" spans="1:2">
      <c r="A2629" s="2063" t="s">
        <v>10689</v>
      </c>
      <c r="B2629" s="2064" t="s">
        <v>10688</v>
      </c>
    </row>
    <row r="2630" spans="1:2">
      <c r="A2630" s="2063" t="s">
        <v>10691</v>
      </c>
      <c r="B2630" s="2064" t="s">
        <v>10690</v>
      </c>
    </row>
    <row r="2631" spans="1:2">
      <c r="A2631" s="2063" t="s">
        <v>10693</v>
      </c>
      <c r="B2631" s="2064" t="s">
        <v>10692</v>
      </c>
    </row>
    <row r="2632" spans="1:2">
      <c r="A2632" s="2063" t="s">
        <v>10695</v>
      </c>
      <c r="B2632" s="2064" t="s">
        <v>10694</v>
      </c>
    </row>
    <row r="2633" spans="1:2">
      <c r="A2633" s="2063" t="s">
        <v>10697</v>
      </c>
      <c r="B2633" s="2064" t="s">
        <v>10696</v>
      </c>
    </row>
    <row r="2634" spans="1:2">
      <c r="A2634" s="2063" t="s">
        <v>10699</v>
      </c>
      <c r="B2634" s="2064" t="s">
        <v>10698</v>
      </c>
    </row>
    <row r="2635" spans="1:2">
      <c r="A2635" s="2063" t="s">
        <v>10701</v>
      </c>
      <c r="B2635" s="2064" t="s">
        <v>10700</v>
      </c>
    </row>
    <row r="2636" spans="1:2">
      <c r="A2636" s="2063" t="s">
        <v>10703</v>
      </c>
      <c r="B2636" s="2064" t="s">
        <v>10702</v>
      </c>
    </row>
    <row r="2637" spans="1:2">
      <c r="A2637" s="2063" t="s">
        <v>10705</v>
      </c>
      <c r="B2637" s="2064" t="s">
        <v>10704</v>
      </c>
    </row>
    <row r="2638" spans="1:2">
      <c r="A2638" s="2063" t="s">
        <v>10707</v>
      </c>
      <c r="B2638" s="2064" t="s">
        <v>10706</v>
      </c>
    </row>
    <row r="2639" spans="1:2">
      <c r="A2639" s="2063" t="s">
        <v>10709</v>
      </c>
      <c r="B2639" s="2064" t="s">
        <v>10708</v>
      </c>
    </row>
    <row r="2640" spans="1:2">
      <c r="A2640" s="2063" t="s">
        <v>10711</v>
      </c>
      <c r="B2640" s="2064" t="s">
        <v>10710</v>
      </c>
    </row>
    <row r="2641" spans="1:2">
      <c r="A2641" s="2063" t="s">
        <v>10713</v>
      </c>
      <c r="B2641" s="2064" t="s">
        <v>10712</v>
      </c>
    </row>
    <row r="2642" spans="1:2">
      <c r="A2642" s="2063" t="s">
        <v>10715</v>
      </c>
      <c r="B2642" s="2064" t="s">
        <v>10714</v>
      </c>
    </row>
    <row r="2643" spans="1:2">
      <c r="A2643" s="2063" t="s">
        <v>10717</v>
      </c>
      <c r="B2643" s="2064" t="s">
        <v>10716</v>
      </c>
    </row>
    <row r="2644" spans="1:2">
      <c r="A2644" s="2063" t="s">
        <v>10719</v>
      </c>
      <c r="B2644" s="2064" t="s">
        <v>10718</v>
      </c>
    </row>
    <row r="2645" spans="1:2">
      <c r="A2645" s="2063" t="s">
        <v>10721</v>
      </c>
      <c r="B2645" s="2064" t="s">
        <v>10720</v>
      </c>
    </row>
    <row r="2646" spans="1:2">
      <c r="A2646" s="2063" t="s">
        <v>10723</v>
      </c>
      <c r="B2646" s="2064" t="s">
        <v>10722</v>
      </c>
    </row>
    <row r="2647" spans="1:2">
      <c r="A2647" s="2063" t="s">
        <v>10725</v>
      </c>
      <c r="B2647" s="2064" t="s">
        <v>10724</v>
      </c>
    </row>
    <row r="2648" spans="1:2">
      <c r="A2648" s="2063" t="s">
        <v>10727</v>
      </c>
      <c r="B2648" s="2064" t="s">
        <v>10726</v>
      </c>
    </row>
    <row r="2649" spans="1:2">
      <c r="A2649" s="2063" t="s">
        <v>10729</v>
      </c>
      <c r="B2649" s="2064" t="s">
        <v>10728</v>
      </c>
    </row>
    <row r="2650" spans="1:2">
      <c r="A2650" s="2063" t="s">
        <v>10731</v>
      </c>
      <c r="B2650" s="2064" t="s">
        <v>10730</v>
      </c>
    </row>
    <row r="2651" spans="1:2">
      <c r="A2651" s="2063" t="s">
        <v>10733</v>
      </c>
      <c r="B2651" s="2064" t="s">
        <v>10732</v>
      </c>
    </row>
    <row r="2652" spans="1:2">
      <c r="A2652" s="2063" t="s">
        <v>10735</v>
      </c>
      <c r="B2652" s="2064" t="s">
        <v>10734</v>
      </c>
    </row>
    <row r="2653" spans="1:2">
      <c r="A2653" s="2063" t="s">
        <v>10737</v>
      </c>
      <c r="B2653" s="2064" t="s">
        <v>10736</v>
      </c>
    </row>
    <row r="2654" spans="1:2">
      <c r="A2654" s="2063" t="s">
        <v>10739</v>
      </c>
      <c r="B2654" s="2064" t="s">
        <v>10738</v>
      </c>
    </row>
    <row r="2655" spans="1:2">
      <c r="A2655" s="2063" t="s">
        <v>10741</v>
      </c>
      <c r="B2655" s="2064" t="s">
        <v>10740</v>
      </c>
    </row>
    <row r="2656" spans="1:2">
      <c r="A2656" s="2063" t="s">
        <v>10743</v>
      </c>
      <c r="B2656" s="2064" t="s">
        <v>10742</v>
      </c>
    </row>
    <row r="2657" spans="1:2">
      <c r="A2657" s="2063" t="s">
        <v>10745</v>
      </c>
      <c r="B2657" s="2064" t="s">
        <v>10744</v>
      </c>
    </row>
    <row r="2658" spans="1:2">
      <c r="A2658" s="2063" t="s">
        <v>10747</v>
      </c>
      <c r="B2658" s="2064" t="s">
        <v>10746</v>
      </c>
    </row>
    <row r="2659" spans="1:2">
      <c r="A2659" s="2063" t="s">
        <v>10749</v>
      </c>
      <c r="B2659" s="2064" t="s">
        <v>10748</v>
      </c>
    </row>
    <row r="2660" spans="1:2">
      <c r="A2660" s="2063" t="s">
        <v>10751</v>
      </c>
      <c r="B2660" s="2064" t="s">
        <v>10750</v>
      </c>
    </row>
    <row r="2661" spans="1:2">
      <c r="A2661" s="2063" t="s">
        <v>10753</v>
      </c>
      <c r="B2661" s="2064" t="s">
        <v>10752</v>
      </c>
    </row>
    <row r="2662" spans="1:2">
      <c r="A2662" s="2063" t="s">
        <v>10755</v>
      </c>
      <c r="B2662" s="2064" t="s">
        <v>10754</v>
      </c>
    </row>
    <row r="2663" spans="1:2">
      <c r="A2663" s="2063" t="s">
        <v>10757</v>
      </c>
      <c r="B2663" s="2064" t="s">
        <v>10756</v>
      </c>
    </row>
    <row r="2664" spans="1:2">
      <c r="A2664" s="2063" t="s">
        <v>10759</v>
      </c>
      <c r="B2664" s="2064" t="s">
        <v>10758</v>
      </c>
    </row>
    <row r="2665" spans="1:2">
      <c r="A2665" s="2063" t="s">
        <v>10761</v>
      </c>
      <c r="B2665" s="2064" t="s">
        <v>10760</v>
      </c>
    </row>
    <row r="2666" spans="1:2">
      <c r="A2666" s="2063" t="s">
        <v>10763</v>
      </c>
      <c r="B2666" s="2064" t="s">
        <v>10762</v>
      </c>
    </row>
    <row r="2667" spans="1:2">
      <c r="A2667" s="2063" t="s">
        <v>10765</v>
      </c>
      <c r="B2667" s="2064" t="s">
        <v>10764</v>
      </c>
    </row>
    <row r="2668" spans="1:2">
      <c r="A2668" s="2063" t="s">
        <v>10767</v>
      </c>
      <c r="B2668" s="2064" t="s">
        <v>10766</v>
      </c>
    </row>
    <row r="2669" spans="1:2">
      <c r="A2669" s="2063" t="s">
        <v>10769</v>
      </c>
      <c r="B2669" s="2064" t="s">
        <v>10768</v>
      </c>
    </row>
    <row r="2670" spans="1:2">
      <c r="A2670" s="2063" t="s">
        <v>10771</v>
      </c>
      <c r="B2670" s="2064" t="s">
        <v>10770</v>
      </c>
    </row>
    <row r="2671" spans="1:2">
      <c r="A2671" s="2063" t="s">
        <v>10773</v>
      </c>
      <c r="B2671" s="2064" t="s">
        <v>10772</v>
      </c>
    </row>
    <row r="2672" spans="1:2">
      <c r="A2672" s="2063" t="s">
        <v>10775</v>
      </c>
      <c r="B2672" s="2064" t="s">
        <v>10774</v>
      </c>
    </row>
    <row r="2673" spans="1:2">
      <c r="A2673" s="2063" t="s">
        <v>10777</v>
      </c>
      <c r="B2673" s="2064" t="s">
        <v>10776</v>
      </c>
    </row>
    <row r="2674" spans="1:2">
      <c r="A2674" s="2063" t="s">
        <v>10779</v>
      </c>
      <c r="B2674" s="2064" t="s">
        <v>10778</v>
      </c>
    </row>
    <row r="2675" spans="1:2">
      <c r="A2675" s="2063" t="s">
        <v>10781</v>
      </c>
      <c r="B2675" s="2064" t="s">
        <v>10780</v>
      </c>
    </row>
    <row r="2676" spans="1:2">
      <c r="A2676" s="2063" t="s">
        <v>10783</v>
      </c>
      <c r="B2676" s="2064" t="s">
        <v>10782</v>
      </c>
    </row>
    <row r="2677" spans="1:2">
      <c r="A2677" s="2063" t="s">
        <v>10785</v>
      </c>
      <c r="B2677" s="2064" t="s">
        <v>10784</v>
      </c>
    </row>
    <row r="2678" spans="1:2">
      <c r="A2678" s="2063" t="s">
        <v>5445</v>
      </c>
      <c r="B2678" s="2064" t="s">
        <v>5444</v>
      </c>
    </row>
    <row r="2679" spans="1:2">
      <c r="A2679" s="2063" t="s">
        <v>10787</v>
      </c>
      <c r="B2679" s="2064" t="s">
        <v>10786</v>
      </c>
    </row>
    <row r="2680" spans="1:2">
      <c r="A2680" s="2063" t="s">
        <v>10789</v>
      </c>
      <c r="B2680" s="2064" t="s">
        <v>10788</v>
      </c>
    </row>
    <row r="2681" spans="1:2">
      <c r="A2681" s="2063" t="s">
        <v>10791</v>
      </c>
      <c r="B2681" s="2064" t="s">
        <v>10790</v>
      </c>
    </row>
    <row r="2682" spans="1:2">
      <c r="A2682" s="2063" t="s">
        <v>10793</v>
      </c>
      <c r="B2682" s="2064" t="s">
        <v>10792</v>
      </c>
    </row>
    <row r="2683" spans="1:2">
      <c r="A2683" s="2063" t="s">
        <v>10795</v>
      </c>
      <c r="B2683" s="2064" t="s">
        <v>10794</v>
      </c>
    </row>
    <row r="2684" spans="1:2">
      <c r="A2684" s="2063" t="s">
        <v>10797</v>
      </c>
      <c r="B2684" s="2064" t="s">
        <v>10796</v>
      </c>
    </row>
    <row r="2685" spans="1:2">
      <c r="A2685" s="2063" t="s">
        <v>10799</v>
      </c>
      <c r="B2685" s="2064" t="s">
        <v>10798</v>
      </c>
    </row>
    <row r="2686" spans="1:2">
      <c r="A2686" s="2063" t="s">
        <v>10801</v>
      </c>
      <c r="B2686" s="2064" t="s">
        <v>10800</v>
      </c>
    </row>
    <row r="2687" spans="1:2">
      <c r="A2687" s="2063" t="s">
        <v>10803</v>
      </c>
      <c r="B2687" s="2064" t="s">
        <v>10802</v>
      </c>
    </row>
    <row r="2688" spans="1:2">
      <c r="A2688" s="2063" t="s">
        <v>10805</v>
      </c>
      <c r="B2688" s="2064" t="s">
        <v>10804</v>
      </c>
    </row>
    <row r="2689" spans="1:2">
      <c r="A2689" s="2063" t="s">
        <v>10807</v>
      </c>
      <c r="B2689" s="2064" t="s">
        <v>10806</v>
      </c>
    </row>
    <row r="2690" spans="1:2">
      <c r="A2690" s="2063" t="s">
        <v>10809</v>
      </c>
      <c r="B2690" s="2064" t="s">
        <v>10808</v>
      </c>
    </row>
    <row r="2691" spans="1:2">
      <c r="A2691" s="2063" t="s">
        <v>10811</v>
      </c>
      <c r="B2691" s="2064" t="s">
        <v>10810</v>
      </c>
    </row>
    <row r="2692" spans="1:2">
      <c r="A2692" s="2063" t="s">
        <v>10813</v>
      </c>
      <c r="B2692" s="2064" t="s">
        <v>10812</v>
      </c>
    </row>
    <row r="2693" spans="1:2">
      <c r="A2693" s="2063" t="s">
        <v>10815</v>
      </c>
      <c r="B2693" s="2064" t="s">
        <v>10814</v>
      </c>
    </row>
    <row r="2694" spans="1:2">
      <c r="A2694" s="2063" t="s">
        <v>10817</v>
      </c>
      <c r="B2694" s="2064" t="s">
        <v>10816</v>
      </c>
    </row>
    <row r="2695" spans="1:2">
      <c r="A2695" s="2063" t="s">
        <v>10819</v>
      </c>
      <c r="B2695" s="2064" t="s">
        <v>10818</v>
      </c>
    </row>
    <row r="2696" spans="1:2">
      <c r="A2696" s="2063" t="s">
        <v>10821</v>
      </c>
      <c r="B2696" s="2064" t="s">
        <v>10820</v>
      </c>
    </row>
    <row r="2697" spans="1:2">
      <c r="A2697" s="2063" t="s">
        <v>10823</v>
      </c>
      <c r="B2697" s="2064" t="s">
        <v>10822</v>
      </c>
    </row>
    <row r="2698" spans="1:2">
      <c r="A2698" s="2063" t="s">
        <v>10825</v>
      </c>
      <c r="B2698" s="2064" t="s">
        <v>10824</v>
      </c>
    </row>
    <row r="2699" spans="1:2">
      <c r="A2699" s="2063" t="s">
        <v>10827</v>
      </c>
      <c r="B2699" s="2064" t="s">
        <v>10826</v>
      </c>
    </row>
    <row r="2700" spans="1:2">
      <c r="A2700" s="2063" t="s">
        <v>10829</v>
      </c>
      <c r="B2700" s="2064" t="s">
        <v>10828</v>
      </c>
    </row>
    <row r="2701" spans="1:2">
      <c r="A2701" s="2063" t="s">
        <v>10831</v>
      </c>
      <c r="B2701" s="2064" t="s">
        <v>10830</v>
      </c>
    </row>
    <row r="2702" spans="1:2">
      <c r="A2702" s="2063" t="s">
        <v>10833</v>
      </c>
      <c r="B2702" s="2064" t="s">
        <v>10832</v>
      </c>
    </row>
    <row r="2703" spans="1:2">
      <c r="A2703" s="2063" t="s">
        <v>10835</v>
      </c>
      <c r="B2703" s="2064" t="s">
        <v>10834</v>
      </c>
    </row>
    <row r="2704" spans="1:2">
      <c r="A2704" s="2063" t="s">
        <v>10837</v>
      </c>
      <c r="B2704" s="2064" t="s">
        <v>10836</v>
      </c>
    </row>
    <row r="2705" spans="1:2">
      <c r="A2705" s="2063" t="s">
        <v>10839</v>
      </c>
      <c r="B2705" s="2064" t="s">
        <v>10838</v>
      </c>
    </row>
    <row r="2706" spans="1:2">
      <c r="A2706" s="2063" t="s">
        <v>10841</v>
      </c>
      <c r="B2706" s="2064" t="s">
        <v>10840</v>
      </c>
    </row>
    <row r="2707" spans="1:2">
      <c r="A2707" s="2063" t="s">
        <v>10843</v>
      </c>
      <c r="B2707" s="2064" t="s">
        <v>10842</v>
      </c>
    </row>
    <row r="2708" spans="1:2">
      <c r="A2708" s="2063" t="s">
        <v>10845</v>
      </c>
      <c r="B2708" s="2064" t="s">
        <v>10844</v>
      </c>
    </row>
    <row r="2709" spans="1:2">
      <c r="A2709" s="2063" t="s">
        <v>10847</v>
      </c>
      <c r="B2709" s="2064" t="s">
        <v>10846</v>
      </c>
    </row>
    <row r="2710" spans="1:2">
      <c r="A2710" s="2063" t="s">
        <v>10849</v>
      </c>
      <c r="B2710" s="2064" t="s">
        <v>10848</v>
      </c>
    </row>
    <row r="2711" spans="1:2">
      <c r="A2711" s="2063" t="s">
        <v>10851</v>
      </c>
      <c r="B2711" s="2064" t="s">
        <v>10850</v>
      </c>
    </row>
    <row r="2712" spans="1:2">
      <c r="A2712" s="2063" t="s">
        <v>10853</v>
      </c>
      <c r="B2712" s="2064" t="s">
        <v>10852</v>
      </c>
    </row>
    <row r="2713" spans="1:2">
      <c r="A2713" s="2063" t="s">
        <v>10855</v>
      </c>
      <c r="B2713" s="2064" t="s">
        <v>10854</v>
      </c>
    </row>
    <row r="2714" spans="1:2">
      <c r="A2714" s="2063" t="s">
        <v>10857</v>
      </c>
      <c r="B2714" s="2064" t="s">
        <v>10856</v>
      </c>
    </row>
    <row r="2715" spans="1:2">
      <c r="A2715" s="2063" t="s">
        <v>10859</v>
      </c>
      <c r="B2715" s="2064" t="s">
        <v>10858</v>
      </c>
    </row>
    <row r="2716" spans="1:2">
      <c r="A2716" s="2063" t="s">
        <v>10861</v>
      </c>
      <c r="B2716" s="2064" t="s">
        <v>10860</v>
      </c>
    </row>
    <row r="2717" spans="1:2">
      <c r="A2717" s="2063" t="s">
        <v>10863</v>
      </c>
      <c r="B2717" s="2064" t="s">
        <v>10862</v>
      </c>
    </row>
    <row r="2718" spans="1:2">
      <c r="A2718" s="2063" t="s">
        <v>10865</v>
      </c>
      <c r="B2718" s="2064" t="s">
        <v>10864</v>
      </c>
    </row>
    <row r="2719" spans="1:2">
      <c r="A2719" s="2063" t="s">
        <v>10867</v>
      </c>
      <c r="B2719" s="2064" t="s">
        <v>10866</v>
      </c>
    </row>
    <row r="2720" spans="1:2">
      <c r="A2720" s="2063" t="s">
        <v>10869</v>
      </c>
      <c r="B2720" s="2064" t="s">
        <v>10868</v>
      </c>
    </row>
    <row r="2721" spans="1:2">
      <c r="A2721" s="2063" t="s">
        <v>10871</v>
      </c>
      <c r="B2721" s="2064" t="s">
        <v>10870</v>
      </c>
    </row>
    <row r="2722" spans="1:2">
      <c r="A2722" s="2063" t="s">
        <v>10873</v>
      </c>
      <c r="B2722" s="2064" t="s">
        <v>10872</v>
      </c>
    </row>
    <row r="2723" spans="1:2">
      <c r="A2723" s="2063" t="s">
        <v>10875</v>
      </c>
      <c r="B2723" s="2064" t="s">
        <v>10874</v>
      </c>
    </row>
    <row r="2724" spans="1:2">
      <c r="A2724" s="2063" t="s">
        <v>10877</v>
      </c>
      <c r="B2724" s="2064" t="s">
        <v>10876</v>
      </c>
    </row>
    <row r="2725" spans="1:2">
      <c r="A2725" s="2063" t="s">
        <v>10879</v>
      </c>
      <c r="B2725" s="2064" t="s">
        <v>10878</v>
      </c>
    </row>
    <row r="2726" spans="1:2">
      <c r="A2726" s="2063" t="s">
        <v>10881</v>
      </c>
      <c r="B2726" s="2064" t="s">
        <v>10880</v>
      </c>
    </row>
    <row r="2727" spans="1:2">
      <c r="A2727" s="2063" t="s">
        <v>10883</v>
      </c>
      <c r="B2727" s="2064" t="s">
        <v>10882</v>
      </c>
    </row>
    <row r="2728" spans="1:2">
      <c r="A2728" s="2063" t="s">
        <v>10885</v>
      </c>
      <c r="B2728" s="2064" t="s">
        <v>10884</v>
      </c>
    </row>
    <row r="2729" spans="1:2">
      <c r="A2729" s="2063" t="s">
        <v>10887</v>
      </c>
      <c r="B2729" s="2064" t="s">
        <v>10886</v>
      </c>
    </row>
    <row r="2730" spans="1:2">
      <c r="A2730" s="2063" t="s">
        <v>10889</v>
      </c>
      <c r="B2730" s="2064" t="s">
        <v>10888</v>
      </c>
    </row>
    <row r="2731" spans="1:2">
      <c r="A2731" s="2063" t="s">
        <v>10891</v>
      </c>
      <c r="B2731" s="2064" t="s">
        <v>10890</v>
      </c>
    </row>
    <row r="2732" spans="1:2">
      <c r="A2732" s="2063" t="s">
        <v>10893</v>
      </c>
      <c r="B2732" s="2064" t="s">
        <v>10892</v>
      </c>
    </row>
    <row r="2733" spans="1:2">
      <c r="A2733" s="2063" t="s">
        <v>10895</v>
      </c>
      <c r="B2733" s="2064" t="s">
        <v>10894</v>
      </c>
    </row>
    <row r="2734" spans="1:2">
      <c r="A2734" s="2063" t="s">
        <v>10897</v>
      </c>
      <c r="B2734" s="2064" t="s">
        <v>10896</v>
      </c>
    </row>
    <row r="2735" spans="1:2">
      <c r="A2735" s="2063" t="s">
        <v>10899</v>
      </c>
      <c r="B2735" s="2064" t="s">
        <v>10898</v>
      </c>
    </row>
    <row r="2736" spans="1:2">
      <c r="A2736" s="2063" t="s">
        <v>10901</v>
      </c>
      <c r="B2736" s="2064" t="s">
        <v>10900</v>
      </c>
    </row>
    <row r="2737" spans="1:2">
      <c r="A2737" s="2063" t="s">
        <v>10903</v>
      </c>
      <c r="B2737" s="2064" t="s">
        <v>10902</v>
      </c>
    </row>
    <row r="2738" spans="1:2">
      <c r="A2738" s="2063" t="s">
        <v>10905</v>
      </c>
      <c r="B2738" s="2064" t="s">
        <v>10904</v>
      </c>
    </row>
    <row r="2739" spans="1:2">
      <c r="A2739" s="2063" t="s">
        <v>10907</v>
      </c>
      <c r="B2739" s="2064" t="s">
        <v>10906</v>
      </c>
    </row>
    <row r="2740" spans="1:2">
      <c r="A2740" s="2063" t="s">
        <v>10909</v>
      </c>
      <c r="B2740" s="2064" t="s">
        <v>10908</v>
      </c>
    </row>
    <row r="2741" spans="1:2">
      <c r="A2741" s="2063" t="s">
        <v>10911</v>
      </c>
      <c r="B2741" s="2064" t="s">
        <v>10910</v>
      </c>
    </row>
    <row r="2742" spans="1:2">
      <c r="A2742" s="2063" t="s">
        <v>10913</v>
      </c>
      <c r="B2742" s="2064" t="s">
        <v>10912</v>
      </c>
    </row>
    <row r="2743" spans="1:2">
      <c r="A2743" s="2063" t="s">
        <v>10915</v>
      </c>
      <c r="B2743" s="2064" t="s">
        <v>10914</v>
      </c>
    </row>
    <row r="2744" spans="1:2">
      <c r="A2744" s="2063" t="s">
        <v>10917</v>
      </c>
      <c r="B2744" s="2064" t="s">
        <v>10916</v>
      </c>
    </row>
    <row r="2745" spans="1:2">
      <c r="A2745" s="2063" t="s">
        <v>10919</v>
      </c>
      <c r="B2745" s="2064" t="s">
        <v>10918</v>
      </c>
    </row>
    <row r="2746" spans="1:2">
      <c r="A2746" s="2063" t="s">
        <v>10921</v>
      </c>
      <c r="B2746" s="2064" t="s">
        <v>10920</v>
      </c>
    </row>
    <row r="2747" spans="1:2">
      <c r="A2747" s="2063" t="s">
        <v>10923</v>
      </c>
      <c r="B2747" s="2064" t="s">
        <v>10922</v>
      </c>
    </row>
    <row r="2748" spans="1:2">
      <c r="A2748" s="2063" t="s">
        <v>10925</v>
      </c>
      <c r="B2748" s="2064" t="s">
        <v>10924</v>
      </c>
    </row>
    <row r="2749" spans="1:2">
      <c r="A2749" s="2063" t="s">
        <v>10927</v>
      </c>
      <c r="B2749" s="2064" t="s">
        <v>10926</v>
      </c>
    </row>
    <row r="2750" spans="1:2">
      <c r="A2750" s="2063" t="s">
        <v>10929</v>
      </c>
      <c r="B2750" s="2064" t="s">
        <v>10928</v>
      </c>
    </row>
    <row r="2751" spans="1:2">
      <c r="A2751" s="2063" t="s">
        <v>10931</v>
      </c>
      <c r="B2751" s="2064" t="s">
        <v>10930</v>
      </c>
    </row>
    <row r="2752" spans="1:2">
      <c r="A2752" s="2063" t="s">
        <v>10933</v>
      </c>
      <c r="B2752" s="2064" t="s">
        <v>10932</v>
      </c>
    </row>
    <row r="2753" spans="1:2">
      <c r="A2753" s="2063" t="s">
        <v>10935</v>
      </c>
      <c r="B2753" s="2064" t="s">
        <v>10934</v>
      </c>
    </row>
    <row r="2754" spans="1:2">
      <c r="A2754" s="2063" t="s">
        <v>10937</v>
      </c>
      <c r="B2754" s="2064" t="s">
        <v>10936</v>
      </c>
    </row>
    <row r="2755" spans="1:2">
      <c r="A2755" s="2063" t="s">
        <v>10939</v>
      </c>
      <c r="B2755" s="2064" t="s">
        <v>10938</v>
      </c>
    </row>
    <row r="2756" spans="1:2">
      <c r="A2756" s="2063" t="s">
        <v>10941</v>
      </c>
      <c r="B2756" s="2064" t="s">
        <v>10940</v>
      </c>
    </row>
    <row r="2757" spans="1:2">
      <c r="A2757" s="2063" t="s">
        <v>10943</v>
      </c>
      <c r="B2757" s="2064" t="s">
        <v>10942</v>
      </c>
    </row>
    <row r="2758" spans="1:2">
      <c r="A2758" s="2063" t="s">
        <v>10945</v>
      </c>
      <c r="B2758" s="2064" t="s">
        <v>10944</v>
      </c>
    </row>
    <row r="2759" spans="1:2">
      <c r="A2759" s="2063" t="s">
        <v>10947</v>
      </c>
      <c r="B2759" s="2064" t="s">
        <v>10946</v>
      </c>
    </row>
    <row r="2760" spans="1:2">
      <c r="A2760" s="2063" t="s">
        <v>10949</v>
      </c>
      <c r="B2760" s="2064" t="s">
        <v>10948</v>
      </c>
    </row>
    <row r="2761" spans="1:2">
      <c r="A2761" s="2063" t="s">
        <v>10951</v>
      </c>
      <c r="B2761" s="2064" t="s">
        <v>10950</v>
      </c>
    </row>
    <row r="2762" spans="1:2">
      <c r="A2762" s="2063" t="s">
        <v>10953</v>
      </c>
      <c r="B2762" s="2064" t="s">
        <v>10952</v>
      </c>
    </row>
    <row r="2763" spans="1:2">
      <c r="A2763" s="2063" t="s">
        <v>10955</v>
      </c>
      <c r="B2763" s="2064" t="s">
        <v>10954</v>
      </c>
    </row>
    <row r="2764" spans="1:2">
      <c r="A2764" s="2063" t="s">
        <v>10957</v>
      </c>
      <c r="B2764" s="2064" t="s">
        <v>10956</v>
      </c>
    </row>
    <row r="2765" spans="1:2">
      <c r="A2765" s="2063" t="s">
        <v>10959</v>
      </c>
      <c r="B2765" s="2064" t="s">
        <v>10958</v>
      </c>
    </row>
    <row r="2766" spans="1:2">
      <c r="A2766" s="2063" t="s">
        <v>10961</v>
      </c>
      <c r="B2766" s="2064" t="s">
        <v>10960</v>
      </c>
    </row>
    <row r="2767" spans="1:2">
      <c r="A2767" s="2063" t="s">
        <v>10963</v>
      </c>
      <c r="B2767" s="2064" t="s">
        <v>10962</v>
      </c>
    </row>
    <row r="2768" spans="1:2">
      <c r="A2768" s="2063" t="s">
        <v>10965</v>
      </c>
      <c r="B2768" s="2064" t="s">
        <v>10964</v>
      </c>
    </row>
    <row r="2769" spans="1:2">
      <c r="A2769" s="2063" t="s">
        <v>10967</v>
      </c>
      <c r="B2769" s="2064" t="s">
        <v>10966</v>
      </c>
    </row>
    <row r="2770" spans="1:2">
      <c r="A2770" s="2063" t="s">
        <v>10969</v>
      </c>
      <c r="B2770" s="2064" t="s">
        <v>10968</v>
      </c>
    </row>
    <row r="2771" spans="1:2">
      <c r="A2771" s="2063" t="s">
        <v>10971</v>
      </c>
      <c r="B2771" s="2064" t="s">
        <v>10970</v>
      </c>
    </row>
    <row r="2772" spans="1:2">
      <c r="A2772" s="2063" t="s">
        <v>10973</v>
      </c>
      <c r="B2772" s="2064" t="s">
        <v>10972</v>
      </c>
    </row>
    <row r="2773" spans="1:2">
      <c r="A2773" s="2063" t="s">
        <v>10975</v>
      </c>
      <c r="B2773" s="2064" t="s">
        <v>10974</v>
      </c>
    </row>
    <row r="2774" spans="1:2">
      <c r="A2774" s="2063" t="s">
        <v>10977</v>
      </c>
      <c r="B2774" s="2064" t="s">
        <v>10976</v>
      </c>
    </row>
    <row r="2775" spans="1:2">
      <c r="A2775" s="2063" t="s">
        <v>10979</v>
      </c>
      <c r="B2775" s="2064" t="s">
        <v>10978</v>
      </c>
    </row>
    <row r="2776" spans="1:2">
      <c r="A2776" s="2063" t="s">
        <v>10981</v>
      </c>
      <c r="B2776" s="2064" t="s">
        <v>10980</v>
      </c>
    </row>
    <row r="2777" spans="1:2">
      <c r="A2777" s="2063" t="s">
        <v>10983</v>
      </c>
      <c r="B2777" s="2064" t="s">
        <v>10982</v>
      </c>
    </row>
    <row r="2778" spans="1:2">
      <c r="A2778" s="2063" t="s">
        <v>10985</v>
      </c>
      <c r="B2778" s="2064" t="s">
        <v>10984</v>
      </c>
    </row>
    <row r="2779" spans="1:2">
      <c r="A2779" s="2063" t="s">
        <v>10987</v>
      </c>
      <c r="B2779" s="2064" t="s">
        <v>10986</v>
      </c>
    </row>
    <row r="2780" spans="1:2">
      <c r="A2780" s="2063" t="s">
        <v>10989</v>
      </c>
      <c r="B2780" s="2064" t="s">
        <v>10988</v>
      </c>
    </row>
    <row r="2781" spans="1:2">
      <c r="A2781" s="2063" t="s">
        <v>10991</v>
      </c>
      <c r="B2781" s="2064" t="s">
        <v>10990</v>
      </c>
    </row>
    <row r="2782" spans="1:2">
      <c r="A2782" s="2063" t="s">
        <v>10993</v>
      </c>
      <c r="B2782" s="2064" t="s">
        <v>10992</v>
      </c>
    </row>
    <row r="2783" spans="1:2">
      <c r="A2783" s="2063" t="s">
        <v>10995</v>
      </c>
      <c r="B2783" s="2064" t="s">
        <v>10994</v>
      </c>
    </row>
    <row r="2784" spans="1:2">
      <c r="A2784" s="2063" t="s">
        <v>10997</v>
      </c>
      <c r="B2784" s="2064" t="s">
        <v>10996</v>
      </c>
    </row>
    <row r="2785" spans="1:2">
      <c r="A2785" s="2063" t="s">
        <v>10999</v>
      </c>
      <c r="B2785" s="2064" t="s">
        <v>10998</v>
      </c>
    </row>
    <row r="2786" spans="1:2">
      <c r="A2786" s="2063" t="s">
        <v>11001</v>
      </c>
      <c r="B2786" s="2064" t="s">
        <v>11000</v>
      </c>
    </row>
    <row r="2787" spans="1:2">
      <c r="A2787" s="2063" t="s">
        <v>11003</v>
      </c>
      <c r="B2787" s="2064" t="s">
        <v>11002</v>
      </c>
    </row>
    <row r="2788" spans="1:2">
      <c r="A2788" s="2063" t="s">
        <v>11005</v>
      </c>
      <c r="B2788" s="2064" t="s">
        <v>11004</v>
      </c>
    </row>
    <row r="2789" spans="1:2">
      <c r="A2789" s="2063" t="s">
        <v>11007</v>
      </c>
      <c r="B2789" s="2064" t="s">
        <v>11006</v>
      </c>
    </row>
    <row r="2790" spans="1:2">
      <c r="A2790" s="2063" t="s">
        <v>11009</v>
      </c>
      <c r="B2790" s="2064" t="s">
        <v>11008</v>
      </c>
    </row>
    <row r="2791" spans="1:2">
      <c r="A2791" s="2063" t="s">
        <v>11011</v>
      </c>
      <c r="B2791" s="2064" t="s">
        <v>11010</v>
      </c>
    </row>
    <row r="2792" spans="1:2">
      <c r="A2792" s="2063" t="s">
        <v>11013</v>
      </c>
      <c r="B2792" s="2064" t="s">
        <v>11012</v>
      </c>
    </row>
    <row r="2793" spans="1:2">
      <c r="A2793" s="2063" t="s">
        <v>11015</v>
      </c>
      <c r="B2793" s="2064" t="s">
        <v>11014</v>
      </c>
    </row>
    <row r="2794" spans="1:2">
      <c r="A2794" s="2063" t="s">
        <v>11017</v>
      </c>
      <c r="B2794" s="2064" t="s">
        <v>11016</v>
      </c>
    </row>
    <row r="2795" spans="1:2">
      <c r="A2795" s="2063" t="s">
        <v>11019</v>
      </c>
      <c r="B2795" s="2064" t="s">
        <v>11018</v>
      </c>
    </row>
    <row r="2796" spans="1:2">
      <c r="A2796" s="2063" t="s">
        <v>11021</v>
      </c>
      <c r="B2796" s="2064" t="s">
        <v>11020</v>
      </c>
    </row>
    <row r="2797" spans="1:2">
      <c r="A2797" s="2063" t="s">
        <v>11023</v>
      </c>
      <c r="B2797" s="2064" t="s">
        <v>11022</v>
      </c>
    </row>
    <row r="2798" spans="1:2">
      <c r="A2798" s="2063" t="s">
        <v>11025</v>
      </c>
      <c r="B2798" s="2064" t="s">
        <v>11024</v>
      </c>
    </row>
    <row r="2799" spans="1:2">
      <c r="A2799" s="2063" t="s">
        <v>11027</v>
      </c>
      <c r="B2799" s="2064" t="s">
        <v>11026</v>
      </c>
    </row>
    <row r="2800" spans="1:2">
      <c r="A2800" s="2063" t="s">
        <v>11029</v>
      </c>
      <c r="B2800" s="2064" t="s">
        <v>11028</v>
      </c>
    </row>
    <row r="2801" spans="1:2">
      <c r="A2801" s="2063" t="s">
        <v>11031</v>
      </c>
      <c r="B2801" s="2064" t="s">
        <v>11030</v>
      </c>
    </row>
    <row r="2802" spans="1:2">
      <c r="A2802" s="2063" t="s">
        <v>11033</v>
      </c>
      <c r="B2802" s="2064" t="s">
        <v>11032</v>
      </c>
    </row>
    <row r="2803" spans="1:2">
      <c r="A2803" s="2063" t="s">
        <v>11035</v>
      </c>
      <c r="B2803" s="2064" t="s">
        <v>11034</v>
      </c>
    </row>
    <row r="2804" spans="1:2">
      <c r="A2804" s="2063" t="s">
        <v>11037</v>
      </c>
      <c r="B2804" s="2064" t="s">
        <v>11036</v>
      </c>
    </row>
    <row r="2805" spans="1:2">
      <c r="A2805" s="2063" t="s">
        <v>11039</v>
      </c>
      <c r="B2805" s="2064" t="s">
        <v>11038</v>
      </c>
    </row>
    <row r="2806" spans="1:2">
      <c r="A2806" s="2063" t="s">
        <v>11041</v>
      </c>
      <c r="B2806" s="2064" t="s">
        <v>11040</v>
      </c>
    </row>
    <row r="2807" spans="1:2">
      <c r="A2807" s="2063" t="s">
        <v>11043</v>
      </c>
      <c r="B2807" s="2064" t="s">
        <v>11042</v>
      </c>
    </row>
    <row r="2808" spans="1:2">
      <c r="A2808" s="2063" t="s">
        <v>11045</v>
      </c>
      <c r="B2808" s="2064" t="s">
        <v>11044</v>
      </c>
    </row>
    <row r="2809" spans="1:2">
      <c r="A2809" s="2063" t="s">
        <v>11047</v>
      </c>
      <c r="B2809" s="2064" t="s">
        <v>11046</v>
      </c>
    </row>
    <row r="2810" spans="1:2">
      <c r="A2810" s="2063" t="s">
        <v>11049</v>
      </c>
      <c r="B2810" s="2064" t="s">
        <v>11048</v>
      </c>
    </row>
    <row r="2811" spans="1:2">
      <c r="A2811" s="2063" t="s">
        <v>11051</v>
      </c>
      <c r="B2811" s="2064" t="s">
        <v>11050</v>
      </c>
    </row>
    <row r="2812" spans="1:2">
      <c r="A2812" s="2063" t="s">
        <v>11053</v>
      </c>
      <c r="B2812" s="2064" t="s">
        <v>11052</v>
      </c>
    </row>
    <row r="2813" spans="1:2">
      <c r="A2813" s="2063" t="s">
        <v>11055</v>
      </c>
      <c r="B2813" s="2064" t="s">
        <v>11054</v>
      </c>
    </row>
    <row r="2814" spans="1:2">
      <c r="A2814" s="2063" t="s">
        <v>11057</v>
      </c>
      <c r="B2814" s="2064" t="s">
        <v>11056</v>
      </c>
    </row>
    <row r="2815" spans="1:2">
      <c r="A2815" s="2063" t="s">
        <v>11059</v>
      </c>
      <c r="B2815" s="2064" t="s">
        <v>11058</v>
      </c>
    </row>
    <row r="2816" spans="1:2">
      <c r="A2816" s="2063" t="s">
        <v>11061</v>
      </c>
      <c r="B2816" s="2064" t="s">
        <v>11060</v>
      </c>
    </row>
    <row r="2817" spans="1:2">
      <c r="A2817" s="2063" t="s">
        <v>11063</v>
      </c>
      <c r="B2817" s="2064" t="s">
        <v>11062</v>
      </c>
    </row>
    <row r="2818" spans="1:2">
      <c r="A2818" s="2063" t="s">
        <v>11065</v>
      </c>
      <c r="B2818" s="2064" t="s">
        <v>11064</v>
      </c>
    </row>
    <row r="2819" spans="1:2">
      <c r="A2819" s="2063" t="s">
        <v>11067</v>
      </c>
      <c r="B2819" s="2064" t="s">
        <v>11066</v>
      </c>
    </row>
    <row r="2820" spans="1:2">
      <c r="A2820" s="2063" t="s">
        <v>11069</v>
      </c>
      <c r="B2820" s="2064" t="s">
        <v>11068</v>
      </c>
    </row>
    <row r="2821" spans="1:2">
      <c r="A2821" s="2063" t="s">
        <v>11071</v>
      </c>
      <c r="B2821" s="2064" t="s">
        <v>11070</v>
      </c>
    </row>
    <row r="2822" spans="1:2">
      <c r="A2822" s="2063" t="s">
        <v>11073</v>
      </c>
      <c r="B2822" s="2064" t="s">
        <v>11072</v>
      </c>
    </row>
    <row r="2823" spans="1:2">
      <c r="A2823" s="2063" t="s">
        <v>11075</v>
      </c>
      <c r="B2823" s="2064" t="s">
        <v>11074</v>
      </c>
    </row>
    <row r="2824" spans="1:2">
      <c r="A2824" s="2063" t="s">
        <v>11077</v>
      </c>
      <c r="B2824" s="2064" t="s">
        <v>11076</v>
      </c>
    </row>
    <row r="2825" spans="1:2">
      <c r="A2825" s="2063" t="s">
        <v>11079</v>
      </c>
      <c r="B2825" s="2064" t="s">
        <v>11078</v>
      </c>
    </row>
    <row r="2826" spans="1:2">
      <c r="A2826" s="2063" t="s">
        <v>11081</v>
      </c>
      <c r="B2826" s="2064" t="s">
        <v>11080</v>
      </c>
    </row>
    <row r="2827" spans="1:2">
      <c r="A2827" s="2063" t="s">
        <v>11083</v>
      </c>
      <c r="B2827" s="2064" t="s">
        <v>11082</v>
      </c>
    </row>
    <row r="2828" spans="1:2">
      <c r="A2828" s="2063" t="s">
        <v>11085</v>
      </c>
      <c r="B2828" s="2064" t="s">
        <v>11084</v>
      </c>
    </row>
    <row r="2829" spans="1:2">
      <c r="A2829" s="2063" t="s">
        <v>11087</v>
      </c>
      <c r="B2829" s="2064" t="s">
        <v>11086</v>
      </c>
    </row>
    <row r="2830" spans="1:2">
      <c r="A2830" s="2063" t="s">
        <v>11089</v>
      </c>
      <c r="B2830" s="2064" t="s">
        <v>11088</v>
      </c>
    </row>
    <row r="2831" spans="1:2">
      <c r="A2831" s="2063" t="s">
        <v>11091</v>
      </c>
      <c r="B2831" s="2064" t="s">
        <v>11090</v>
      </c>
    </row>
    <row r="2832" spans="1:2">
      <c r="A2832" s="2063" t="s">
        <v>11093</v>
      </c>
      <c r="B2832" s="2064" t="s">
        <v>11092</v>
      </c>
    </row>
    <row r="2833" spans="1:2">
      <c r="A2833" s="2063" t="s">
        <v>11095</v>
      </c>
      <c r="B2833" s="2064" t="s">
        <v>11094</v>
      </c>
    </row>
    <row r="2834" spans="1:2">
      <c r="A2834" s="2063" t="s">
        <v>11097</v>
      </c>
      <c r="B2834" s="2064" t="s">
        <v>11096</v>
      </c>
    </row>
    <row r="2835" spans="1:2">
      <c r="A2835" s="2063" t="s">
        <v>11099</v>
      </c>
      <c r="B2835" s="2064" t="s">
        <v>11098</v>
      </c>
    </row>
    <row r="2836" spans="1:2">
      <c r="A2836" s="2063" t="s">
        <v>11101</v>
      </c>
      <c r="B2836" s="2064" t="s">
        <v>11100</v>
      </c>
    </row>
    <row r="2837" spans="1:2">
      <c r="A2837" s="2063" t="s">
        <v>11103</v>
      </c>
      <c r="B2837" s="2064" t="s">
        <v>11102</v>
      </c>
    </row>
    <row r="2838" spans="1:2">
      <c r="A2838" s="2063" t="s">
        <v>11105</v>
      </c>
      <c r="B2838" s="2064" t="s">
        <v>11104</v>
      </c>
    </row>
    <row r="2839" spans="1:2">
      <c r="A2839" s="2063" t="s">
        <v>11107</v>
      </c>
      <c r="B2839" s="2064" t="s">
        <v>11106</v>
      </c>
    </row>
    <row r="2840" spans="1:2">
      <c r="A2840" s="2063" t="s">
        <v>11109</v>
      </c>
      <c r="B2840" s="2064" t="s">
        <v>11108</v>
      </c>
    </row>
    <row r="2841" spans="1:2">
      <c r="A2841" s="2063" t="s">
        <v>11111</v>
      </c>
      <c r="B2841" s="2064" t="s">
        <v>11110</v>
      </c>
    </row>
    <row r="2842" spans="1:2">
      <c r="A2842" s="2063" t="s">
        <v>11113</v>
      </c>
      <c r="B2842" s="2064" t="s">
        <v>11112</v>
      </c>
    </row>
    <row r="2843" spans="1:2">
      <c r="A2843" s="2063" t="s">
        <v>11115</v>
      </c>
      <c r="B2843" s="2064" t="s">
        <v>11114</v>
      </c>
    </row>
    <row r="2844" spans="1:2">
      <c r="A2844" s="2063" t="s">
        <v>11117</v>
      </c>
      <c r="B2844" s="2064" t="s">
        <v>11116</v>
      </c>
    </row>
    <row r="2845" spans="1:2">
      <c r="A2845" s="2063" t="s">
        <v>11119</v>
      </c>
      <c r="B2845" s="2064" t="s">
        <v>11118</v>
      </c>
    </row>
    <row r="2846" spans="1:2">
      <c r="A2846" s="2063" t="s">
        <v>11121</v>
      </c>
      <c r="B2846" s="2064" t="s">
        <v>11120</v>
      </c>
    </row>
    <row r="2847" spans="1:2">
      <c r="A2847" s="2063" t="s">
        <v>11123</v>
      </c>
      <c r="B2847" s="2064" t="s">
        <v>11122</v>
      </c>
    </row>
    <row r="2848" spans="1:2">
      <c r="A2848" s="2063" t="s">
        <v>11125</v>
      </c>
      <c r="B2848" s="2064" t="s">
        <v>11124</v>
      </c>
    </row>
    <row r="2849" spans="1:2">
      <c r="A2849" s="2063" t="s">
        <v>11127</v>
      </c>
      <c r="B2849" s="2064" t="s">
        <v>11126</v>
      </c>
    </row>
    <row r="2850" spans="1:2">
      <c r="A2850" s="2063" t="s">
        <v>11129</v>
      </c>
      <c r="B2850" s="2064" t="s">
        <v>11128</v>
      </c>
    </row>
    <row r="2851" spans="1:2">
      <c r="A2851" s="2063" t="s">
        <v>11131</v>
      </c>
      <c r="B2851" s="2064" t="s">
        <v>11130</v>
      </c>
    </row>
    <row r="2852" spans="1:2">
      <c r="A2852" s="2063" t="s">
        <v>11133</v>
      </c>
      <c r="B2852" s="2064" t="s">
        <v>11132</v>
      </c>
    </row>
    <row r="2853" spans="1:2">
      <c r="A2853" s="2063" t="s">
        <v>11135</v>
      </c>
      <c r="B2853" s="2064" t="s">
        <v>11134</v>
      </c>
    </row>
    <row r="2854" spans="1:2">
      <c r="A2854" s="2063" t="s">
        <v>11137</v>
      </c>
      <c r="B2854" s="2064" t="s">
        <v>11136</v>
      </c>
    </row>
    <row r="2855" spans="1:2">
      <c r="A2855" s="2063" t="s">
        <v>11139</v>
      </c>
      <c r="B2855" s="2064" t="s">
        <v>11138</v>
      </c>
    </row>
    <row r="2856" spans="1:2">
      <c r="A2856" s="2063" t="s">
        <v>11141</v>
      </c>
      <c r="B2856" s="2064" t="s">
        <v>11140</v>
      </c>
    </row>
    <row r="2857" spans="1:2">
      <c r="A2857" s="2063" t="s">
        <v>11143</v>
      </c>
      <c r="B2857" s="2064" t="s">
        <v>11142</v>
      </c>
    </row>
    <row r="2858" spans="1:2">
      <c r="A2858" s="2063" t="s">
        <v>11145</v>
      </c>
      <c r="B2858" s="2064" t="s">
        <v>11144</v>
      </c>
    </row>
    <row r="2859" spans="1:2">
      <c r="A2859" s="2063" t="s">
        <v>11147</v>
      </c>
      <c r="B2859" s="2064" t="s">
        <v>11146</v>
      </c>
    </row>
    <row r="2860" spans="1:2">
      <c r="A2860" s="2063" t="s">
        <v>11149</v>
      </c>
      <c r="B2860" s="2064" t="s">
        <v>11148</v>
      </c>
    </row>
    <row r="2861" spans="1:2">
      <c r="A2861" s="2063" t="s">
        <v>11151</v>
      </c>
      <c r="B2861" s="2064" t="s">
        <v>11150</v>
      </c>
    </row>
    <row r="2862" spans="1:2">
      <c r="A2862" s="2063" t="s">
        <v>11153</v>
      </c>
      <c r="B2862" s="2064" t="s">
        <v>11152</v>
      </c>
    </row>
    <row r="2863" spans="1:2">
      <c r="A2863" s="2063" t="s">
        <v>11155</v>
      </c>
      <c r="B2863" s="2064" t="s">
        <v>11154</v>
      </c>
    </row>
    <row r="2864" spans="1:2">
      <c r="A2864" s="2063" t="s">
        <v>11157</v>
      </c>
      <c r="B2864" s="2064" t="s">
        <v>11156</v>
      </c>
    </row>
    <row r="2865" spans="1:2">
      <c r="A2865" s="2063" t="s">
        <v>11159</v>
      </c>
      <c r="B2865" s="2064" t="s">
        <v>11158</v>
      </c>
    </row>
    <row r="2866" spans="1:2">
      <c r="A2866" s="2063" t="s">
        <v>11161</v>
      </c>
      <c r="B2866" s="2064" t="s">
        <v>11160</v>
      </c>
    </row>
    <row r="2867" spans="1:2">
      <c r="A2867" s="2063" t="s">
        <v>11163</v>
      </c>
      <c r="B2867" s="2064" t="s">
        <v>11162</v>
      </c>
    </row>
    <row r="2868" spans="1:2">
      <c r="A2868" s="2063" t="s">
        <v>11165</v>
      </c>
      <c r="B2868" s="2064" t="s">
        <v>11164</v>
      </c>
    </row>
    <row r="2869" spans="1:2">
      <c r="A2869" s="2063" t="s">
        <v>11167</v>
      </c>
      <c r="B2869" s="2064" t="s">
        <v>11166</v>
      </c>
    </row>
    <row r="2870" spans="1:2">
      <c r="A2870" s="2063" t="s">
        <v>11169</v>
      </c>
      <c r="B2870" s="2064" t="s">
        <v>11168</v>
      </c>
    </row>
    <row r="2871" spans="1:2">
      <c r="A2871" s="2063" t="s">
        <v>11171</v>
      </c>
      <c r="B2871" s="2064" t="s">
        <v>11170</v>
      </c>
    </row>
    <row r="2872" spans="1:2">
      <c r="A2872" s="2063" t="s">
        <v>11173</v>
      </c>
      <c r="B2872" s="2064" t="s">
        <v>11172</v>
      </c>
    </row>
    <row r="2873" spans="1:2">
      <c r="A2873" s="2063" t="s">
        <v>11175</v>
      </c>
      <c r="B2873" s="2064" t="s">
        <v>11174</v>
      </c>
    </row>
    <row r="2874" spans="1:2">
      <c r="A2874" s="2063" t="s">
        <v>11177</v>
      </c>
      <c r="B2874" s="2064" t="s">
        <v>11176</v>
      </c>
    </row>
    <row r="2875" spans="1:2">
      <c r="A2875" s="2063" t="s">
        <v>11179</v>
      </c>
      <c r="B2875" s="2064" t="s">
        <v>11178</v>
      </c>
    </row>
    <row r="2876" spans="1:2">
      <c r="A2876" s="2063" t="s">
        <v>11181</v>
      </c>
      <c r="B2876" s="2064" t="s">
        <v>11180</v>
      </c>
    </row>
    <row r="2877" spans="1:2">
      <c r="A2877" s="2063" t="s">
        <v>11183</v>
      </c>
      <c r="B2877" s="2064" t="s">
        <v>11182</v>
      </c>
    </row>
    <row r="2878" spans="1:2">
      <c r="A2878" s="2063" t="s">
        <v>11185</v>
      </c>
      <c r="B2878" s="2064" t="s">
        <v>11184</v>
      </c>
    </row>
    <row r="2879" spans="1:2">
      <c r="A2879" s="2063" t="s">
        <v>11187</v>
      </c>
      <c r="B2879" s="2064" t="s">
        <v>11186</v>
      </c>
    </row>
    <row r="2880" spans="1:2">
      <c r="A2880" s="2063" t="s">
        <v>11189</v>
      </c>
      <c r="B2880" s="2064" t="s">
        <v>11188</v>
      </c>
    </row>
    <row r="2881" spans="1:2">
      <c r="A2881" s="2063" t="s">
        <v>11191</v>
      </c>
      <c r="B2881" s="2064" t="s">
        <v>11190</v>
      </c>
    </row>
    <row r="2882" spans="1:2">
      <c r="A2882" s="2063" t="s">
        <v>11193</v>
      </c>
      <c r="B2882" s="2064" t="s">
        <v>11192</v>
      </c>
    </row>
    <row r="2883" spans="1:2">
      <c r="A2883" s="2063" t="s">
        <v>11195</v>
      </c>
      <c r="B2883" s="2064" t="s">
        <v>11194</v>
      </c>
    </row>
    <row r="2884" spans="1:2">
      <c r="A2884" s="2063" t="s">
        <v>11197</v>
      </c>
      <c r="B2884" s="2064" t="s">
        <v>11196</v>
      </c>
    </row>
    <row r="2885" spans="1:2">
      <c r="A2885" s="2063" t="s">
        <v>11199</v>
      </c>
      <c r="B2885" s="2064" t="s">
        <v>11198</v>
      </c>
    </row>
    <row r="2886" spans="1:2">
      <c r="A2886" s="2063" t="s">
        <v>11201</v>
      </c>
      <c r="B2886" s="2064" t="s">
        <v>11200</v>
      </c>
    </row>
    <row r="2887" spans="1:2">
      <c r="A2887" s="2063" t="s">
        <v>11203</v>
      </c>
      <c r="B2887" s="2064" t="s">
        <v>11202</v>
      </c>
    </row>
    <row r="2888" spans="1:2">
      <c r="A2888" s="2063" t="s">
        <v>11205</v>
      </c>
      <c r="B2888" s="2064" t="s">
        <v>11204</v>
      </c>
    </row>
    <row r="2889" spans="1:2">
      <c r="A2889" s="2063" t="s">
        <v>11207</v>
      </c>
      <c r="B2889" s="2064" t="s">
        <v>11206</v>
      </c>
    </row>
    <row r="2890" spans="1:2">
      <c r="A2890" s="2063" t="s">
        <v>11209</v>
      </c>
      <c r="B2890" s="2064" t="s">
        <v>11208</v>
      </c>
    </row>
    <row r="2891" spans="1:2">
      <c r="A2891" s="2063" t="s">
        <v>11211</v>
      </c>
      <c r="B2891" s="2064" t="s">
        <v>11210</v>
      </c>
    </row>
    <row r="2892" spans="1:2">
      <c r="A2892" s="2063" t="s">
        <v>11213</v>
      </c>
      <c r="B2892" s="2064" t="s">
        <v>11212</v>
      </c>
    </row>
    <row r="2893" spans="1:2">
      <c r="A2893" s="2063" t="s">
        <v>11215</v>
      </c>
      <c r="B2893" s="2064" t="s">
        <v>11214</v>
      </c>
    </row>
    <row r="2894" spans="1:2">
      <c r="A2894" s="2063" t="s">
        <v>11217</v>
      </c>
      <c r="B2894" s="2064" t="s">
        <v>11216</v>
      </c>
    </row>
    <row r="2895" spans="1:2">
      <c r="A2895" s="2063" t="s">
        <v>11219</v>
      </c>
      <c r="B2895" s="2064" t="s">
        <v>11218</v>
      </c>
    </row>
    <row r="2896" spans="1:2">
      <c r="A2896" s="2063" t="s">
        <v>11221</v>
      </c>
      <c r="B2896" s="2064" t="s">
        <v>11220</v>
      </c>
    </row>
    <row r="2897" spans="1:2">
      <c r="A2897" s="2063" t="s">
        <v>11223</v>
      </c>
      <c r="B2897" s="2064" t="s">
        <v>11222</v>
      </c>
    </row>
    <row r="2898" spans="1:2">
      <c r="A2898" s="2063" t="s">
        <v>11225</v>
      </c>
      <c r="B2898" s="2064" t="s">
        <v>11224</v>
      </c>
    </row>
    <row r="2899" spans="1:2">
      <c r="A2899" s="2063" t="s">
        <v>11227</v>
      </c>
      <c r="B2899" s="2064" t="s">
        <v>11226</v>
      </c>
    </row>
    <row r="2900" spans="1:2">
      <c r="A2900" s="2063" t="s">
        <v>11229</v>
      </c>
      <c r="B2900" s="2064" t="s">
        <v>11228</v>
      </c>
    </row>
    <row r="2901" spans="1:2">
      <c r="A2901" s="2063" t="s">
        <v>11231</v>
      </c>
      <c r="B2901" s="2064" t="s">
        <v>11230</v>
      </c>
    </row>
    <row r="2902" spans="1:2">
      <c r="A2902" s="2063" t="s">
        <v>11233</v>
      </c>
      <c r="B2902" s="2064" t="s">
        <v>11232</v>
      </c>
    </row>
    <row r="2903" spans="1:2">
      <c r="A2903" s="2063" t="s">
        <v>11235</v>
      </c>
      <c r="B2903" s="2064" t="s">
        <v>11234</v>
      </c>
    </row>
    <row r="2904" spans="1:2">
      <c r="A2904" s="2063" t="s">
        <v>11237</v>
      </c>
      <c r="B2904" s="2064" t="s">
        <v>11236</v>
      </c>
    </row>
    <row r="2905" spans="1:2">
      <c r="A2905" s="2063" t="s">
        <v>11239</v>
      </c>
      <c r="B2905" s="2064" t="s">
        <v>11238</v>
      </c>
    </row>
    <row r="2906" spans="1:2">
      <c r="A2906" s="2063" t="s">
        <v>11241</v>
      </c>
      <c r="B2906" s="2064" t="s">
        <v>11240</v>
      </c>
    </row>
    <row r="2907" spans="1:2">
      <c r="A2907" s="2063" t="s">
        <v>11243</v>
      </c>
      <c r="B2907" s="2064" t="s">
        <v>11242</v>
      </c>
    </row>
    <row r="2908" spans="1:2">
      <c r="A2908" s="2063" t="s">
        <v>11245</v>
      </c>
      <c r="B2908" s="2064" t="s">
        <v>11244</v>
      </c>
    </row>
    <row r="2909" spans="1:2">
      <c r="A2909" s="2063" t="s">
        <v>11247</v>
      </c>
      <c r="B2909" s="2064" t="s">
        <v>11246</v>
      </c>
    </row>
    <row r="2910" spans="1:2">
      <c r="A2910" s="2063" t="s">
        <v>11249</v>
      </c>
      <c r="B2910" s="2064" t="s">
        <v>11248</v>
      </c>
    </row>
    <row r="2911" spans="1:2">
      <c r="A2911" s="2063" t="s">
        <v>11251</v>
      </c>
      <c r="B2911" s="2064" t="s">
        <v>11250</v>
      </c>
    </row>
    <row r="2912" spans="1:2">
      <c r="A2912" s="2063" t="s">
        <v>11253</v>
      </c>
      <c r="B2912" s="2064" t="s">
        <v>11252</v>
      </c>
    </row>
    <row r="2913" spans="1:2">
      <c r="A2913" s="2063" t="s">
        <v>11255</v>
      </c>
      <c r="B2913" s="2064" t="s">
        <v>11254</v>
      </c>
    </row>
    <row r="2914" spans="1:2">
      <c r="A2914" s="2063" t="s">
        <v>11257</v>
      </c>
      <c r="B2914" s="2064" t="s">
        <v>11256</v>
      </c>
    </row>
    <row r="2915" spans="1:2">
      <c r="A2915" s="2063" t="s">
        <v>11259</v>
      </c>
      <c r="B2915" s="2064" t="s">
        <v>11258</v>
      </c>
    </row>
    <row r="2916" spans="1:2">
      <c r="A2916" s="2063" t="s">
        <v>11261</v>
      </c>
      <c r="B2916" s="2064" t="s">
        <v>11260</v>
      </c>
    </row>
    <row r="2917" spans="1:2">
      <c r="A2917" s="2063" t="s">
        <v>11263</v>
      </c>
      <c r="B2917" s="2064" t="s">
        <v>11262</v>
      </c>
    </row>
    <row r="2918" spans="1:2">
      <c r="A2918" s="2063" t="s">
        <v>11265</v>
      </c>
      <c r="B2918" s="2064" t="s">
        <v>11264</v>
      </c>
    </row>
    <row r="2919" spans="1:2">
      <c r="A2919" s="2063" t="s">
        <v>11267</v>
      </c>
      <c r="B2919" s="2064" t="s">
        <v>11266</v>
      </c>
    </row>
    <row r="2920" spans="1:2">
      <c r="A2920" s="2063" t="s">
        <v>11269</v>
      </c>
      <c r="B2920" s="2064" t="s">
        <v>11268</v>
      </c>
    </row>
    <row r="2921" spans="1:2">
      <c r="A2921" s="2063" t="s">
        <v>11271</v>
      </c>
      <c r="B2921" s="2064" t="s">
        <v>11270</v>
      </c>
    </row>
    <row r="2922" spans="1:2">
      <c r="A2922" s="2063" t="s">
        <v>11273</v>
      </c>
      <c r="B2922" s="2064" t="s">
        <v>11272</v>
      </c>
    </row>
    <row r="2923" spans="1:2">
      <c r="A2923" s="2063" t="s">
        <v>11275</v>
      </c>
      <c r="B2923" s="2064" t="s">
        <v>11274</v>
      </c>
    </row>
    <row r="2924" spans="1:2">
      <c r="A2924" s="2063" t="s">
        <v>11277</v>
      </c>
      <c r="B2924" s="2064" t="s">
        <v>11276</v>
      </c>
    </row>
    <row r="2925" spans="1:2">
      <c r="A2925" s="2063" t="s">
        <v>11279</v>
      </c>
      <c r="B2925" s="2064" t="s">
        <v>11278</v>
      </c>
    </row>
    <row r="2926" spans="1:2">
      <c r="A2926" s="2063" t="s">
        <v>11281</v>
      </c>
      <c r="B2926" s="2064" t="s">
        <v>11280</v>
      </c>
    </row>
    <row r="2927" spans="1:2">
      <c r="A2927" s="2063" t="s">
        <v>11283</v>
      </c>
      <c r="B2927" s="2064" t="s">
        <v>11282</v>
      </c>
    </row>
    <row r="2928" spans="1:2">
      <c r="A2928" s="2063" t="s">
        <v>11285</v>
      </c>
      <c r="B2928" s="2064" t="s">
        <v>11284</v>
      </c>
    </row>
    <row r="2929" spans="1:2">
      <c r="A2929" s="2063" t="s">
        <v>11287</v>
      </c>
      <c r="B2929" s="2064" t="s">
        <v>11286</v>
      </c>
    </row>
    <row r="2930" spans="1:2">
      <c r="A2930" s="2063" t="s">
        <v>11289</v>
      </c>
      <c r="B2930" s="2064" t="s">
        <v>11288</v>
      </c>
    </row>
    <row r="2931" spans="1:2">
      <c r="A2931" s="2063" t="s">
        <v>11291</v>
      </c>
      <c r="B2931" s="2064" t="s">
        <v>11290</v>
      </c>
    </row>
    <row r="2932" spans="1:2">
      <c r="A2932" s="2063" t="s">
        <v>11293</v>
      </c>
      <c r="B2932" s="2064" t="s">
        <v>11292</v>
      </c>
    </row>
    <row r="2933" spans="1:2">
      <c r="A2933" s="2063" t="s">
        <v>11295</v>
      </c>
      <c r="B2933" s="2064" t="s">
        <v>11294</v>
      </c>
    </row>
    <row r="2934" spans="1:2">
      <c r="A2934" s="2063" t="s">
        <v>11297</v>
      </c>
      <c r="B2934" s="2064" t="s">
        <v>11296</v>
      </c>
    </row>
    <row r="2935" spans="1:2">
      <c r="A2935" s="2063" t="s">
        <v>11299</v>
      </c>
      <c r="B2935" s="2064" t="s">
        <v>11298</v>
      </c>
    </row>
    <row r="2936" spans="1:2">
      <c r="A2936" s="2063" t="s">
        <v>11301</v>
      </c>
      <c r="B2936" s="2064" t="s">
        <v>11300</v>
      </c>
    </row>
    <row r="2937" spans="1:2">
      <c r="A2937" s="2063" t="s">
        <v>11303</v>
      </c>
      <c r="B2937" s="2064" t="s">
        <v>11302</v>
      </c>
    </row>
    <row r="2938" spans="1:2">
      <c r="A2938" s="2063" t="s">
        <v>11305</v>
      </c>
      <c r="B2938" s="2064" t="s">
        <v>11304</v>
      </c>
    </row>
    <row r="2939" spans="1:2">
      <c r="A2939" s="2063" t="s">
        <v>11307</v>
      </c>
      <c r="B2939" s="2064" t="s">
        <v>11306</v>
      </c>
    </row>
    <row r="2940" spans="1:2">
      <c r="A2940" s="2063" t="s">
        <v>11309</v>
      </c>
      <c r="B2940" s="2064" t="s">
        <v>11308</v>
      </c>
    </row>
    <row r="2941" spans="1:2">
      <c r="A2941" s="2063" t="s">
        <v>11311</v>
      </c>
      <c r="B2941" s="2064" t="s">
        <v>11310</v>
      </c>
    </row>
    <row r="2942" spans="1:2">
      <c r="A2942" s="2063" t="s">
        <v>11313</v>
      </c>
      <c r="B2942" s="2064" t="s">
        <v>11312</v>
      </c>
    </row>
    <row r="2943" spans="1:2">
      <c r="A2943" s="2063" t="s">
        <v>11315</v>
      </c>
      <c r="B2943" s="2064" t="s">
        <v>11314</v>
      </c>
    </row>
    <row r="2944" spans="1:2">
      <c r="A2944" s="2063" t="s">
        <v>11317</v>
      </c>
      <c r="B2944" s="2064" t="s">
        <v>11316</v>
      </c>
    </row>
    <row r="2945" spans="1:2">
      <c r="A2945" s="2063" t="s">
        <v>11319</v>
      </c>
      <c r="B2945" s="2064" t="s">
        <v>11318</v>
      </c>
    </row>
    <row r="2946" spans="1:2">
      <c r="A2946" s="2063" t="s">
        <v>11321</v>
      </c>
      <c r="B2946" s="2064" t="s">
        <v>11320</v>
      </c>
    </row>
    <row r="2947" spans="1:2">
      <c r="A2947" s="2063" t="s">
        <v>11323</v>
      </c>
      <c r="B2947" s="2064" t="s">
        <v>11322</v>
      </c>
    </row>
    <row r="2948" spans="1:2">
      <c r="A2948" s="2063" t="s">
        <v>11325</v>
      </c>
      <c r="B2948" s="2064" t="s">
        <v>11324</v>
      </c>
    </row>
    <row r="2949" spans="1:2">
      <c r="A2949" s="2063" t="s">
        <v>11327</v>
      </c>
      <c r="B2949" s="2064" t="s">
        <v>11326</v>
      </c>
    </row>
    <row r="2950" spans="1:2">
      <c r="A2950" s="2063" t="s">
        <v>11329</v>
      </c>
      <c r="B2950" s="2064" t="s">
        <v>11328</v>
      </c>
    </row>
    <row r="2951" spans="1:2">
      <c r="A2951" s="2063" t="s">
        <v>11331</v>
      </c>
      <c r="B2951" s="2064" t="s">
        <v>11330</v>
      </c>
    </row>
    <row r="2952" spans="1:2">
      <c r="A2952" s="2063" t="s">
        <v>11333</v>
      </c>
      <c r="B2952" s="2064" t="s">
        <v>11332</v>
      </c>
    </row>
    <row r="2953" spans="1:2">
      <c r="A2953" s="2063" t="s">
        <v>11335</v>
      </c>
      <c r="B2953" s="2064" t="s">
        <v>11334</v>
      </c>
    </row>
    <row r="2954" spans="1:2">
      <c r="A2954" s="2063" t="s">
        <v>11337</v>
      </c>
      <c r="B2954" s="2064" t="s">
        <v>11336</v>
      </c>
    </row>
    <row r="2955" spans="1:2">
      <c r="A2955" s="2063" t="s">
        <v>11339</v>
      </c>
      <c r="B2955" s="2064" t="s">
        <v>11338</v>
      </c>
    </row>
    <row r="2956" spans="1:2">
      <c r="A2956" s="2063" t="s">
        <v>11341</v>
      </c>
      <c r="B2956" s="2064" t="s">
        <v>11340</v>
      </c>
    </row>
    <row r="2957" spans="1:2">
      <c r="A2957" s="2063" t="s">
        <v>11343</v>
      </c>
      <c r="B2957" s="2064" t="s">
        <v>11342</v>
      </c>
    </row>
    <row r="2958" spans="1:2">
      <c r="A2958" s="2063" t="s">
        <v>11345</v>
      </c>
      <c r="B2958" s="2064" t="s">
        <v>11344</v>
      </c>
    </row>
    <row r="2959" spans="1:2">
      <c r="A2959" s="2063" t="s">
        <v>11347</v>
      </c>
      <c r="B2959" s="2064" t="s">
        <v>11346</v>
      </c>
    </row>
    <row r="2960" spans="1:2">
      <c r="A2960" s="2063" t="s">
        <v>11349</v>
      </c>
      <c r="B2960" s="2064" t="s">
        <v>11348</v>
      </c>
    </row>
    <row r="2961" spans="1:2">
      <c r="A2961" s="2063" t="s">
        <v>11351</v>
      </c>
      <c r="B2961" s="2064" t="s">
        <v>11350</v>
      </c>
    </row>
    <row r="2962" spans="1:2">
      <c r="A2962" s="2063" t="s">
        <v>11353</v>
      </c>
      <c r="B2962" s="2064" t="s">
        <v>11352</v>
      </c>
    </row>
    <row r="2963" spans="1:2">
      <c r="A2963" s="2063" t="s">
        <v>11355</v>
      </c>
      <c r="B2963" s="2064" t="s">
        <v>11354</v>
      </c>
    </row>
    <row r="2964" spans="1:2">
      <c r="A2964" s="2063" t="s">
        <v>11357</v>
      </c>
      <c r="B2964" s="2064" t="s">
        <v>11356</v>
      </c>
    </row>
    <row r="2965" spans="1:2">
      <c r="A2965" s="2063" t="s">
        <v>11359</v>
      </c>
      <c r="B2965" s="2064" t="s">
        <v>11358</v>
      </c>
    </row>
    <row r="2966" spans="1:2">
      <c r="A2966" s="2063" t="s">
        <v>11361</v>
      </c>
      <c r="B2966" s="2064" t="s">
        <v>11360</v>
      </c>
    </row>
    <row r="2967" spans="1:2">
      <c r="A2967" s="2063" t="s">
        <v>11363</v>
      </c>
      <c r="B2967" s="2064" t="s">
        <v>11362</v>
      </c>
    </row>
    <row r="2968" spans="1:2">
      <c r="A2968" s="2063" t="s">
        <v>11365</v>
      </c>
      <c r="B2968" s="2064" t="s">
        <v>11364</v>
      </c>
    </row>
    <row r="2969" spans="1:2">
      <c r="A2969" s="2063" t="s">
        <v>11367</v>
      </c>
      <c r="B2969" s="2064" t="s">
        <v>11366</v>
      </c>
    </row>
    <row r="2970" spans="1:2">
      <c r="A2970" s="2063" t="s">
        <v>11369</v>
      </c>
      <c r="B2970" s="2064" t="s">
        <v>11368</v>
      </c>
    </row>
    <row r="2971" spans="1:2">
      <c r="A2971" s="2063" t="s">
        <v>11371</v>
      </c>
      <c r="B2971" s="2064" t="s">
        <v>11370</v>
      </c>
    </row>
    <row r="2972" spans="1:2">
      <c r="A2972" s="2063" t="s">
        <v>11373</v>
      </c>
      <c r="B2972" s="2064" t="s">
        <v>11372</v>
      </c>
    </row>
    <row r="2973" spans="1:2">
      <c r="A2973" s="2063" t="s">
        <v>11375</v>
      </c>
      <c r="B2973" s="2064" t="s">
        <v>11374</v>
      </c>
    </row>
    <row r="2974" spans="1:2">
      <c r="A2974" s="2063" t="s">
        <v>11377</v>
      </c>
      <c r="B2974" s="2064" t="s">
        <v>11376</v>
      </c>
    </row>
    <row r="2975" spans="1:2">
      <c r="A2975" s="2063" t="s">
        <v>11379</v>
      </c>
      <c r="B2975" s="2064" t="s">
        <v>11378</v>
      </c>
    </row>
    <row r="2976" spans="1:2">
      <c r="A2976" s="2063" t="s">
        <v>11381</v>
      </c>
      <c r="B2976" s="2064" t="s">
        <v>11380</v>
      </c>
    </row>
    <row r="2977" spans="1:2">
      <c r="A2977" s="2063" t="s">
        <v>11383</v>
      </c>
      <c r="B2977" s="2064" t="s">
        <v>11382</v>
      </c>
    </row>
    <row r="2978" spans="1:2">
      <c r="A2978" s="2063" t="s">
        <v>11385</v>
      </c>
      <c r="B2978" s="2064" t="s">
        <v>11384</v>
      </c>
    </row>
    <row r="2979" spans="1:2">
      <c r="A2979" s="2063" t="s">
        <v>11387</v>
      </c>
      <c r="B2979" s="2064" t="s">
        <v>11386</v>
      </c>
    </row>
    <row r="2980" spans="1:2">
      <c r="A2980" s="2063" t="s">
        <v>11389</v>
      </c>
      <c r="B2980" s="2064" t="s">
        <v>11388</v>
      </c>
    </row>
    <row r="2981" spans="1:2">
      <c r="A2981" s="2063" t="s">
        <v>11391</v>
      </c>
      <c r="B2981" s="2064" t="s">
        <v>11390</v>
      </c>
    </row>
    <row r="2982" spans="1:2">
      <c r="A2982" s="2063" t="s">
        <v>11393</v>
      </c>
      <c r="B2982" s="2064" t="s">
        <v>11392</v>
      </c>
    </row>
    <row r="2983" spans="1:2">
      <c r="A2983" s="2063" t="s">
        <v>11395</v>
      </c>
      <c r="B2983" s="2064" t="s">
        <v>11394</v>
      </c>
    </row>
    <row r="2984" spans="1:2">
      <c r="A2984" s="2063" t="s">
        <v>11397</v>
      </c>
      <c r="B2984" s="2064" t="s">
        <v>11396</v>
      </c>
    </row>
    <row r="2985" spans="1:2">
      <c r="A2985" s="2063" t="s">
        <v>11399</v>
      </c>
      <c r="B2985" s="2064" t="s">
        <v>11398</v>
      </c>
    </row>
    <row r="2986" spans="1:2">
      <c r="A2986" s="2063" t="s">
        <v>11401</v>
      </c>
      <c r="B2986" s="2064" t="s">
        <v>11400</v>
      </c>
    </row>
    <row r="2987" spans="1:2">
      <c r="A2987" s="2063" t="s">
        <v>11403</v>
      </c>
      <c r="B2987" s="2064" t="s">
        <v>11402</v>
      </c>
    </row>
    <row r="2988" spans="1:2">
      <c r="A2988" s="2063" t="s">
        <v>11405</v>
      </c>
      <c r="B2988" s="2064" t="s">
        <v>11404</v>
      </c>
    </row>
    <row r="2989" spans="1:2">
      <c r="A2989" s="2063" t="s">
        <v>11407</v>
      </c>
      <c r="B2989" s="2064" t="s">
        <v>11406</v>
      </c>
    </row>
    <row r="2990" spans="1:2">
      <c r="A2990" s="2063" t="s">
        <v>11409</v>
      </c>
      <c r="B2990" s="2064" t="s">
        <v>11408</v>
      </c>
    </row>
    <row r="2991" spans="1:2">
      <c r="A2991" s="2063" t="s">
        <v>11411</v>
      </c>
      <c r="B2991" s="2064" t="s">
        <v>11410</v>
      </c>
    </row>
    <row r="2992" spans="1:2">
      <c r="A2992" s="2063" t="s">
        <v>11413</v>
      </c>
      <c r="B2992" s="2064" t="s">
        <v>11412</v>
      </c>
    </row>
    <row r="2993" spans="1:2">
      <c r="A2993" s="2063" t="s">
        <v>11415</v>
      </c>
      <c r="B2993" s="2064" t="s">
        <v>11414</v>
      </c>
    </row>
    <row r="2994" spans="1:2">
      <c r="A2994" s="2063" t="s">
        <v>11417</v>
      </c>
      <c r="B2994" s="2064" t="s">
        <v>11416</v>
      </c>
    </row>
    <row r="2995" spans="1:2">
      <c r="A2995" s="2063" t="s">
        <v>11419</v>
      </c>
      <c r="B2995" s="2064" t="s">
        <v>11418</v>
      </c>
    </row>
    <row r="2996" spans="1:2">
      <c r="A2996" s="2063" t="s">
        <v>11421</v>
      </c>
      <c r="B2996" s="2064" t="s">
        <v>11420</v>
      </c>
    </row>
    <row r="2997" spans="1:2">
      <c r="A2997" s="2063" t="s">
        <v>11423</v>
      </c>
      <c r="B2997" s="2064" t="s">
        <v>11422</v>
      </c>
    </row>
    <row r="2998" spans="1:2">
      <c r="A2998" s="2063" t="s">
        <v>11425</v>
      </c>
      <c r="B2998" s="2064" t="s">
        <v>11424</v>
      </c>
    </row>
    <row r="2999" spans="1:2">
      <c r="A2999" s="2063" t="s">
        <v>11427</v>
      </c>
      <c r="B2999" s="2064" t="s">
        <v>11426</v>
      </c>
    </row>
    <row r="3000" spans="1:2">
      <c r="A3000" s="2063" t="s">
        <v>11429</v>
      </c>
      <c r="B3000" s="2064" t="s">
        <v>11428</v>
      </c>
    </row>
    <row r="3001" spans="1:2">
      <c r="A3001" s="2063" t="s">
        <v>11431</v>
      </c>
      <c r="B3001" s="2064" t="s">
        <v>11430</v>
      </c>
    </row>
    <row r="3002" spans="1:2">
      <c r="A3002" s="2063" t="s">
        <v>11433</v>
      </c>
      <c r="B3002" s="2064" t="s">
        <v>11432</v>
      </c>
    </row>
    <row r="3003" spans="1:2">
      <c r="A3003" s="2063" t="s">
        <v>11435</v>
      </c>
      <c r="B3003" s="2064" t="s">
        <v>11434</v>
      </c>
    </row>
    <row r="3004" spans="1:2">
      <c r="A3004" s="2063" t="s">
        <v>11437</v>
      </c>
      <c r="B3004" s="2064" t="s">
        <v>11436</v>
      </c>
    </row>
    <row r="3005" spans="1:2">
      <c r="A3005" s="2063" t="s">
        <v>11439</v>
      </c>
      <c r="B3005" s="2064" t="s">
        <v>11438</v>
      </c>
    </row>
    <row r="3006" spans="1:2">
      <c r="A3006" s="2063" t="s">
        <v>11441</v>
      </c>
      <c r="B3006" s="2064" t="s">
        <v>11440</v>
      </c>
    </row>
    <row r="3007" spans="1:2">
      <c r="A3007" s="2063" t="s">
        <v>11443</v>
      </c>
      <c r="B3007" s="2064" t="s">
        <v>11442</v>
      </c>
    </row>
    <row r="3008" spans="1:2">
      <c r="A3008" s="2063" t="s">
        <v>11445</v>
      </c>
      <c r="B3008" s="2064" t="s">
        <v>11444</v>
      </c>
    </row>
    <row r="3009" spans="1:2">
      <c r="A3009" s="2063" t="s">
        <v>11447</v>
      </c>
      <c r="B3009" s="2064" t="s">
        <v>11446</v>
      </c>
    </row>
    <row r="3010" spans="1:2">
      <c r="A3010" s="2063" t="s">
        <v>11449</v>
      </c>
      <c r="B3010" s="2064" t="s">
        <v>11448</v>
      </c>
    </row>
    <row r="3011" spans="1:2">
      <c r="A3011" s="2063" t="s">
        <v>11451</v>
      </c>
      <c r="B3011" s="2064" t="s">
        <v>11450</v>
      </c>
    </row>
    <row r="3012" spans="1:2">
      <c r="A3012" s="2063" t="s">
        <v>11453</v>
      </c>
      <c r="B3012" s="2064" t="s">
        <v>11452</v>
      </c>
    </row>
    <row r="3013" spans="1:2">
      <c r="A3013" s="2063" t="s">
        <v>11455</v>
      </c>
      <c r="B3013" s="2064" t="s">
        <v>11454</v>
      </c>
    </row>
    <row r="3014" spans="1:2">
      <c r="A3014" s="2063" t="s">
        <v>11457</v>
      </c>
      <c r="B3014" s="2064" t="s">
        <v>11456</v>
      </c>
    </row>
    <row r="3015" spans="1:2">
      <c r="A3015" s="2063" t="s">
        <v>11459</v>
      </c>
      <c r="B3015" s="2064" t="s">
        <v>11458</v>
      </c>
    </row>
    <row r="3016" spans="1:2">
      <c r="A3016" s="2063" t="s">
        <v>11461</v>
      </c>
      <c r="B3016" s="2064" t="s">
        <v>11460</v>
      </c>
    </row>
    <row r="3017" spans="1:2">
      <c r="A3017" s="2063" t="s">
        <v>11463</v>
      </c>
      <c r="B3017" s="2064" t="s">
        <v>11462</v>
      </c>
    </row>
    <row r="3018" spans="1:2">
      <c r="A3018" s="2063" t="s">
        <v>11465</v>
      </c>
      <c r="B3018" s="2064" t="s">
        <v>11464</v>
      </c>
    </row>
    <row r="3019" spans="1:2">
      <c r="A3019" s="2063" t="s">
        <v>11467</v>
      </c>
      <c r="B3019" s="2064" t="s">
        <v>11466</v>
      </c>
    </row>
    <row r="3020" spans="1:2">
      <c r="A3020" s="2063" t="s">
        <v>11469</v>
      </c>
      <c r="B3020" s="2064" t="s">
        <v>11468</v>
      </c>
    </row>
    <row r="3021" spans="1:2">
      <c r="A3021" s="2063" t="s">
        <v>11471</v>
      </c>
      <c r="B3021" s="2064" t="s">
        <v>11470</v>
      </c>
    </row>
    <row r="3022" spans="1:2">
      <c r="A3022" s="2063" t="s">
        <v>11473</v>
      </c>
      <c r="B3022" s="2064" t="s">
        <v>11472</v>
      </c>
    </row>
    <row r="3023" spans="1:2">
      <c r="A3023" s="2063" t="s">
        <v>11475</v>
      </c>
      <c r="B3023" s="2064" t="s">
        <v>11474</v>
      </c>
    </row>
    <row r="3024" spans="1:2">
      <c r="A3024" s="2063" t="s">
        <v>11477</v>
      </c>
      <c r="B3024" s="2064" t="s">
        <v>11476</v>
      </c>
    </row>
    <row r="3025" spans="1:2">
      <c r="A3025" s="2063" t="s">
        <v>11479</v>
      </c>
      <c r="B3025" s="2064" t="s">
        <v>11478</v>
      </c>
    </row>
    <row r="3026" spans="1:2">
      <c r="A3026" s="2063" t="s">
        <v>11481</v>
      </c>
      <c r="B3026" s="2064" t="s">
        <v>11480</v>
      </c>
    </row>
    <row r="3027" spans="1:2">
      <c r="A3027" s="2063" t="s">
        <v>11483</v>
      </c>
      <c r="B3027" s="2064" t="s">
        <v>11482</v>
      </c>
    </row>
    <row r="3028" spans="1:2">
      <c r="A3028" s="2063" t="s">
        <v>11485</v>
      </c>
      <c r="B3028" s="2064" t="s">
        <v>11484</v>
      </c>
    </row>
    <row r="3029" spans="1:2">
      <c r="A3029" s="2063" t="s">
        <v>11487</v>
      </c>
      <c r="B3029" s="2064" t="s">
        <v>11486</v>
      </c>
    </row>
    <row r="3030" spans="1:2">
      <c r="A3030" s="2063" t="s">
        <v>11489</v>
      </c>
      <c r="B3030" s="2064" t="s">
        <v>11488</v>
      </c>
    </row>
    <row r="3031" spans="1:2">
      <c r="A3031" s="2063" t="s">
        <v>11491</v>
      </c>
      <c r="B3031" s="2064" t="s">
        <v>11490</v>
      </c>
    </row>
    <row r="3032" spans="1:2">
      <c r="A3032" s="2063" t="s">
        <v>11493</v>
      </c>
      <c r="B3032" s="2064" t="s">
        <v>11492</v>
      </c>
    </row>
    <row r="3033" spans="1:2">
      <c r="A3033" s="2063" t="s">
        <v>11495</v>
      </c>
      <c r="B3033" s="2064" t="s">
        <v>11494</v>
      </c>
    </row>
    <row r="3034" spans="1:2">
      <c r="A3034" s="2063" t="s">
        <v>11497</v>
      </c>
      <c r="B3034" s="2064" t="s">
        <v>11496</v>
      </c>
    </row>
    <row r="3035" spans="1:2">
      <c r="A3035" s="2063" t="s">
        <v>11499</v>
      </c>
      <c r="B3035" s="2064" t="s">
        <v>11498</v>
      </c>
    </row>
    <row r="3036" spans="1:2">
      <c r="A3036" s="2063" t="s">
        <v>11501</v>
      </c>
      <c r="B3036" s="2064" t="s">
        <v>11500</v>
      </c>
    </row>
    <row r="3037" spans="1:2">
      <c r="A3037" s="2063" t="s">
        <v>11503</v>
      </c>
      <c r="B3037" s="2064" t="s">
        <v>11502</v>
      </c>
    </row>
    <row r="3038" spans="1:2">
      <c r="A3038" s="2063" t="s">
        <v>11505</v>
      </c>
      <c r="B3038" s="2064" t="s">
        <v>11504</v>
      </c>
    </row>
    <row r="3039" spans="1:2">
      <c r="A3039" s="2063" t="s">
        <v>11507</v>
      </c>
      <c r="B3039" s="2064" t="s">
        <v>11506</v>
      </c>
    </row>
    <row r="3040" spans="1:2">
      <c r="A3040" s="2063" t="s">
        <v>11509</v>
      </c>
      <c r="B3040" s="2064" t="s">
        <v>11508</v>
      </c>
    </row>
    <row r="3041" spans="1:2">
      <c r="A3041" s="2063" t="s">
        <v>11511</v>
      </c>
      <c r="B3041" s="2064" t="s">
        <v>11510</v>
      </c>
    </row>
    <row r="3042" spans="1:2">
      <c r="A3042" s="2063" t="s">
        <v>11513</v>
      </c>
      <c r="B3042" s="2064" t="s">
        <v>11512</v>
      </c>
    </row>
    <row r="3043" spans="1:2">
      <c r="A3043" s="2063" t="s">
        <v>11515</v>
      </c>
      <c r="B3043" s="2064" t="s">
        <v>11514</v>
      </c>
    </row>
    <row r="3044" spans="1:2">
      <c r="A3044" s="2063" t="s">
        <v>11517</v>
      </c>
      <c r="B3044" s="2064" t="s">
        <v>11516</v>
      </c>
    </row>
    <row r="3045" spans="1:2">
      <c r="A3045" s="2063" t="s">
        <v>11519</v>
      </c>
      <c r="B3045" s="2064" t="s">
        <v>11518</v>
      </c>
    </row>
    <row r="3046" spans="1:2">
      <c r="A3046" s="2063" t="s">
        <v>11521</v>
      </c>
      <c r="B3046" s="2064" t="s">
        <v>11520</v>
      </c>
    </row>
    <row r="3047" spans="1:2">
      <c r="A3047" s="2063" t="s">
        <v>11523</v>
      </c>
      <c r="B3047" s="2064" t="s">
        <v>11522</v>
      </c>
    </row>
    <row r="3048" spans="1:2">
      <c r="A3048" s="2063" t="s">
        <v>11525</v>
      </c>
      <c r="B3048" s="2064" t="s">
        <v>11524</v>
      </c>
    </row>
    <row r="3049" spans="1:2">
      <c r="A3049" s="2063" t="s">
        <v>11527</v>
      </c>
      <c r="B3049" s="2064" t="s">
        <v>11526</v>
      </c>
    </row>
    <row r="3050" spans="1:2">
      <c r="A3050" s="2063" t="s">
        <v>11529</v>
      </c>
      <c r="B3050" s="2064" t="s">
        <v>11528</v>
      </c>
    </row>
    <row r="3051" spans="1:2">
      <c r="A3051" s="2063" t="s">
        <v>11531</v>
      </c>
      <c r="B3051" s="2064" t="s">
        <v>11530</v>
      </c>
    </row>
    <row r="3052" spans="1:2">
      <c r="A3052" s="2063" t="s">
        <v>11533</v>
      </c>
      <c r="B3052" s="2064" t="s">
        <v>11532</v>
      </c>
    </row>
    <row r="3053" spans="1:2">
      <c r="A3053" s="2063" t="s">
        <v>11535</v>
      </c>
      <c r="B3053" s="2064" t="s">
        <v>11534</v>
      </c>
    </row>
    <row r="3054" spans="1:2">
      <c r="A3054" s="2063" t="s">
        <v>11537</v>
      </c>
      <c r="B3054" s="2064" t="s">
        <v>11536</v>
      </c>
    </row>
    <row r="3055" spans="1:2">
      <c r="A3055" s="2063" t="s">
        <v>11539</v>
      </c>
      <c r="B3055" s="2064" t="s">
        <v>11538</v>
      </c>
    </row>
    <row r="3056" spans="1:2">
      <c r="A3056" s="2063" t="s">
        <v>11541</v>
      </c>
      <c r="B3056" s="2064" t="s">
        <v>11540</v>
      </c>
    </row>
    <row r="3057" spans="1:2">
      <c r="A3057" s="2063" t="s">
        <v>11543</v>
      </c>
      <c r="B3057" s="2064" t="s">
        <v>11542</v>
      </c>
    </row>
    <row r="3058" spans="1:2">
      <c r="A3058" s="2063" t="s">
        <v>11545</v>
      </c>
      <c r="B3058" s="2064" t="s">
        <v>11544</v>
      </c>
    </row>
    <row r="3059" spans="1:2">
      <c r="A3059" s="2063" t="s">
        <v>11547</v>
      </c>
      <c r="B3059" s="2064" t="s">
        <v>11546</v>
      </c>
    </row>
    <row r="3060" spans="1:2">
      <c r="A3060" s="2063" t="s">
        <v>11549</v>
      </c>
      <c r="B3060" s="2064" t="s">
        <v>11548</v>
      </c>
    </row>
    <row r="3061" spans="1:2">
      <c r="A3061" s="2063" t="s">
        <v>11551</v>
      </c>
      <c r="B3061" s="2064" t="s">
        <v>11550</v>
      </c>
    </row>
    <row r="3062" spans="1:2">
      <c r="A3062" s="2063" t="s">
        <v>11553</v>
      </c>
      <c r="B3062" s="2064" t="s">
        <v>11552</v>
      </c>
    </row>
    <row r="3063" spans="1:2">
      <c r="A3063" s="2063" t="s">
        <v>11555</v>
      </c>
      <c r="B3063" s="2064" t="s">
        <v>11554</v>
      </c>
    </row>
    <row r="3064" spans="1:2">
      <c r="A3064" s="2063" t="s">
        <v>11557</v>
      </c>
      <c r="B3064" s="2064" t="s">
        <v>11556</v>
      </c>
    </row>
    <row r="3065" spans="1:2">
      <c r="A3065" s="2063" t="s">
        <v>11559</v>
      </c>
      <c r="B3065" s="2064" t="s">
        <v>11558</v>
      </c>
    </row>
    <row r="3066" spans="1:2">
      <c r="A3066" s="2063" t="s">
        <v>11561</v>
      </c>
      <c r="B3066" s="2064" t="s">
        <v>11560</v>
      </c>
    </row>
    <row r="3067" spans="1:2">
      <c r="A3067" s="2063" t="s">
        <v>11563</v>
      </c>
      <c r="B3067" s="2064" t="s">
        <v>11562</v>
      </c>
    </row>
    <row r="3068" spans="1:2">
      <c r="A3068" s="2063" t="s">
        <v>11565</v>
      </c>
      <c r="B3068" s="2064" t="s">
        <v>11564</v>
      </c>
    </row>
    <row r="3069" spans="1:2">
      <c r="A3069" s="2063" t="s">
        <v>11567</v>
      </c>
      <c r="B3069" s="2064" t="s">
        <v>11566</v>
      </c>
    </row>
    <row r="3070" spans="1:2">
      <c r="A3070" s="2063" t="s">
        <v>11569</v>
      </c>
      <c r="B3070" s="2064" t="s">
        <v>11568</v>
      </c>
    </row>
    <row r="3071" spans="1:2">
      <c r="A3071" s="2063" t="s">
        <v>11571</v>
      </c>
      <c r="B3071" s="2064" t="s">
        <v>11570</v>
      </c>
    </row>
    <row r="3072" spans="1:2">
      <c r="A3072" s="2063" t="s">
        <v>11573</v>
      </c>
      <c r="B3072" s="2064" t="s">
        <v>11572</v>
      </c>
    </row>
    <row r="3073" spans="1:2">
      <c r="A3073" s="2063" t="s">
        <v>11575</v>
      </c>
      <c r="B3073" s="2064" t="s">
        <v>11574</v>
      </c>
    </row>
    <row r="3074" spans="1:2">
      <c r="A3074" s="2063" t="s">
        <v>11577</v>
      </c>
      <c r="B3074" s="2064" t="s">
        <v>11576</v>
      </c>
    </row>
    <row r="3075" spans="1:2">
      <c r="A3075" s="2063" t="s">
        <v>11579</v>
      </c>
      <c r="B3075" s="2064" t="s">
        <v>11578</v>
      </c>
    </row>
    <row r="3076" spans="1:2">
      <c r="A3076" s="2063" t="s">
        <v>11581</v>
      </c>
      <c r="B3076" s="2064" t="s">
        <v>11580</v>
      </c>
    </row>
    <row r="3077" spans="1:2">
      <c r="A3077" s="2063" t="s">
        <v>11583</v>
      </c>
      <c r="B3077" s="2064" t="s">
        <v>11582</v>
      </c>
    </row>
    <row r="3078" spans="1:2">
      <c r="A3078" s="2063" t="s">
        <v>11585</v>
      </c>
      <c r="B3078" s="2064" t="s">
        <v>11584</v>
      </c>
    </row>
    <row r="3079" spans="1:2">
      <c r="A3079" s="2063" t="s">
        <v>11587</v>
      </c>
      <c r="B3079" s="2064" t="s">
        <v>11586</v>
      </c>
    </row>
    <row r="3080" spans="1:2">
      <c r="A3080" s="2063" t="s">
        <v>11589</v>
      </c>
      <c r="B3080" s="2064" t="s">
        <v>11588</v>
      </c>
    </row>
    <row r="3081" spans="1:2">
      <c r="A3081" s="2063" t="s">
        <v>11591</v>
      </c>
      <c r="B3081" s="2064" t="s">
        <v>11590</v>
      </c>
    </row>
    <row r="3082" spans="1:2">
      <c r="A3082" s="2063" t="s">
        <v>11593</v>
      </c>
      <c r="B3082" s="2064" t="s">
        <v>11592</v>
      </c>
    </row>
    <row r="3083" spans="1:2">
      <c r="A3083" s="2063" t="s">
        <v>11595</v>
      </c>
      <c r="B3083" s="2064" t="s">
        <v>11594</v>
      </c>
    </row>
    <row r="3084" spans="1:2">
      <c r="A3084" s="2063" t="s">
        <v>11597</v>
      </c>
      <c r="B3084" s="2064" t="s">
        <v>11596</v>
      </c>
    </row>
    <row r="3085" spans="1:2">
      <c r="A3085" s="2063" t="s">
        <v>11599</v>
      </c>
      <c r="B3085" s="2064" t="s">
        <v>11598</v>
      </c>
    </row>
    <row r="3086" spans="1:2">
      <c r="A3086" s="2063" t="s">
        <v>11601</v>
      </c>
      <c r="B3086" s="2064" t="s">
        <v>11600</v>
      </c>
    </row>
    <row r="3087" spans="1:2">
      <c r="A3087" s="2063" t="s">
        <v>11603</v>
      </c>
      <c r="B3087" s="2064" t="s">
        <v>11602</v>
      </c>
    </row>
    <row r="3088" spans="1:2">
      <c r="A3088" s="2063" t="s">
        <v>11605</v>
      </c>
      <c r="B3088" s="2064" t="s">
        <v>11604</v>
      </c>
    </row>
    <row r="3089" spans="1:2">
      <c r="A3089" s="2063" t="s">
        <v>11607</v>
      </c>
      <c r="B3089" s="2064" t="s">
        <v>11606</v>
      </c>
    </row>
    <row r="3090" spans="1:2">
      <c r="A3090" s="2063" t="s">
        <v>11609</v>
      </c>
      <c r="B3090" s="2064" t="s">
        <v>11608</v>
      </c>
    </row>
    <row r="3091" spans="1:2">
      <c r="A3091" s="2063" t="s">
        <v>11611</v>
      </c>
      <c r="B3091" s="2064" t="s">
        <v>11610</v>
      </c>
    </row>
    <row r="3092" spans="1:2">
      <c r="A3092" s="2063" t="s">
        <v>11613</v>
      </c>
      <c r="B3092" s="2064" t="s">
        <v>11612</v>
      </c>
    </row>
    <row r="3093" spans="1:2">
      <c r="A3093" s="2063" t="s">
        <v>11615</v>
      </c>
      <c r="B3093" s="2064" t="s">
        <v>11614</v>
      </c>
    </row>
    <row r="3094" spans="1:2">
      <c r="A3094" s="2063" t="s">
        <v>11617</v>
      </c>
      <c r="B3094" s="2064" t="s">
        <v>11616</v>
      </c>
    </row>
    <row r="3095" spans="1:2">
      <c r="A3095" s="2063" t="s">
        <v>11619</v>
      </c>
      <c r="B3095" s="2064" t="s">
        <v>11618</v>
      </c>
    </row>
    <row r="3096" spans="1:2">
      <c r="A3096" s="2063" t="s">
        <v>11621</v>
      </c>
      <c r="B3096" s="2064" t="s">
        <v>11620</v>
      </c>
    </row>
    <row r="3097" spans="1:2">
      <c r="A3097" s="2063" t="s">
        <v>11623</v>
      </c>
      <c r="B3097" s="2064" t="s">
        <v>11622</v>
      </c>
    </row>
    <row r="3098" spans="1:2">
      <c r="A3098" s="2063" t="s">
        <v>11625</v>
      </c>
      <c r="B3098" s="2064" t="s">
        <v>11624</v>
      </c>
    </row>
    <row r="3099" spans="1:2">
      <c r="A3099" s="2063" t="s">
        <v>11627</v>
      </c>
      <c r="B3099" s="2064" t="s">
        <v>11626</v>
      </c>
    </row>
    <row r="3100" spans="1:2">
      <c r="A3100" s="2063" t="s">
        <v>11629</v>
      </c>
      <c r="B3100" s="2064" t="s">
        <v>11628</v>
      </c>
    </row>
    <row r="3101" spans="1:2">
      <c r="A3101" s="2063" t="s">
        <v>11631</v>
      </c>
      <c r="B3101" s="2064" t="s">
        <v>11630</v>
      </c>
    </row>
    <row r="3102" spans="1:2">
      <c r="A3102" s="2063" t="s">
        <v>11633</v>
      </c>
      <c r="B3102" s="2064" t="s">
        <v>11632</v>
      </c>
    </row>
    <row r="3103" spans="1:2">
      <c r="A3103" s="2063" t="s">
        <v>11635</v>
      </c>
      <c r="B3103" s="2064" t="s">
        <v>11634</v>
      </c>
    </row>
    <row r="3104" spans="1:2">
      <c r="A3104" s="2063" t="s">
        <v>11637</v>
      </c>
      <c r="B3104" s="2064" t="s">
        <v>11636</v>
      </c>
    </row>
    <row r="3105" spans="1:2">
      <c r="A3105" s="2063" t="s">
        <v>11639</v>
      </c>
      <c r="B3105" s="2064" t="s">
        <v>11638</v>
      </c>
    </row>
    <row r="3106" spans="1:2">
      <c r="A3106" s="2063" t="s">
        <v>11641</v>
      </c>
      <c r="B3106" s="2064" t="s">
        <v>11640</v>
      </c>
    </row>
    <row r="3107" spans="1:2">
      <c r="A3107" s="2063" t="s">
        <v>11643</v>
      </c>
      <c r="B3107" s="2064" t="s">
        <v>11642</v>
      </c>
    </row>
    <row r="3108" spans="1:2">
      <c r="A3108" s="2063" t="s">
        <v>11645</v>
      </c>
      <c r="B3108" s="2064" t="s">
        <v>11644</v>
      </c>
    </row>
    <row r="3109" spans="1:2">
      <c r="A3109" s="2063" t="s">
        <v>11647</v>
      </c>
      <c r="B3109" s="2064" t="s">
        <v>11646</v>
      </c>
    </row>
    <row r="3110" spans="1:2">
      <c r="A3110" s="2063" t="s">
        <v>11649</v>
      </c>
      <c r="B3110" s="2064" t="s">
        <v>11648</v>
      </c>
    </row>
    <row r="3111" spans="1:2">
      <c r="A3111" s="2063" t="s">
        <v>11651</v>
      </c>
      <c r="B3111" s="2064" t="s">
        <v>11650</v>
      </c>
    </row>
    <row r="3112" spans="1:2">
      <c r="A3112" s="2063" t="s">
        <v>11653</v>
      </c>
      <c r="B3112" s="2064" t="s">
        <v>11652</v>
      </c>
    </row>
    <row r="3113" spans="1:2">
      <c r="A3113" s="2063" t="s">
        <v>11655</v>
      </c>
      <c r="B3113" s="2064" t="s">
        <v>11654</v>
      </c>
    </row>
    <row r="3114" spans="1:2">
      <c r="A3114" s="2063" t="s">
        <v>11657</v>
      </c>
      <c r="B3114" s="2064" t="s">
        <v>11656</v>
      </c>
    </row>
    <row r="3115" spans="1:2">
      <c r="A3115" s="2063" t="s">
        <v>11659</v>
      </c>
      <c r="B3115" s="2064" t="s">
        <v>11658</v>
      </c>
    </row>
    <row r="3116" spans="1:2">
      <c r="A3116" s="2063" t="s">
        <v>11661</v>
      </c>
      <c r="B3116" s="2064" t="s">
        <v>11660</v>
      </c>
    </row>
    <row r="3117" spans="1:2">
      <c r="A3117" s="2063" t="s">
        <v>11663</v>
      </c>
      <c r="B3117" s="2064" t="s">
        <v>11662</v>
      </c>
    </row>
    <row r="3118" spans="1:2">
      <c r="A3118" s="2063" t="s">
        <v>11665</v>
      </c>
      <c r="B3118" s="2064" t="s">
        <v>11664</v>
      </c>
    </row>
    <row r="3119" spans="1:2">
      <c r="A3119" s="2063" t="s">
        <v>11667</v>
      </c>
      <c r="B3119" s="2064" t="s">
        <v>11666</v>
      </c>
    </row>
    <row r="3120" spans="1:2">
      <c r="A3120" s="2063" t="s">
        <v>11669</v>
      </c>
      <c r="B3120" s="2064" t="s">
        <v>11668</v>
      </c>
    </row>
    <row r="3121" spans="1:2">
      <c r="A3121" s="2063" t="s">
        <v>11671</v>
      </c>
      <c r="B3121" s="2064" t="s">
        <v>11670</v>
      </c>
    </row>
    <row r="3122" spans="1:2">
      <c r="A3122" s="2063" t="s">
        <v>11673</v>
      </c>
      <c r="B3122" s="2064" t="s">
        <v>11672</v>
      </c>
    </row>
    <row r="3123" spans="1:2">
      <c r="A3123" s="2063" t="s">
        <v>11675</v>
      </c>
      <c r="B3123" s="2064" t="s">
        <v>11674</v>
      </c>
    </row>
    <row r="3124" spans="1:2">
      <c r="A3124" s="2063" t="s">
        <v>11677</v>
      </c>
      <c r="B3124" s="2064" t="s">
        <v>11676</v>
      </c>
    </row>
    <row r="3125" spans="1:2">
      <c r="A3125" s="2063" t="s">
        <v>11679</v>
      </c>
      <c r="B3125" s="2064" t="s">
        <v>11678</v>
      </c>
    </row>
    <row r="3126" spans="1:2">
      <c r="A3126" s="2063" t="s">
        <v>11681</v>
      </c>
      <c r="B3126" s="2064" t="s">
        <v>11680</v>
      </c>
    </row>
    <row r="3127" spans="1:2">
      <c r="A3127" s="2063" t="s">
        <v>11683</v>
      </c>
      <c r="B3127" s="2064" t="s">
        <v>11682</v>
      </c>
    </row>
    <row r="3128" spans="1:2">
      <c r="A3128" s="2063" t="s">
        <v>11685</v>
      </c>
      <c r="B3128" s="2064" t="s">
        <v>11684</v>
      </c>
    </row>
    <row r="3129" spans="1:2">
      <c r="A3129" s="2063" t="s">
        <v>11687</v>
      </c>
      <c r="B3129" s="2064" t="s">
        <v>11686</v>
      </c>
    </row>
    <row r="3130" spans="1:2">
      <c r="A3130" s="2063" t="s">
        <v>11689</v>
      </c>
      <c r="B3130" s="2064" t="s">
        <v>11688</v>
      </c>
    </row>
    <row r="3131" spans="1:2">
      <c r="A3131" s="2063" t="s">
        <v>11691</v>
      </c>
      <c r="B3131" s="2064" t="s">
        <v>11690</v>
      </c>
    </row>
    <row r="3132" spans="1:2">
      <c r="A3132" s="2063" t="s">
        <v>11693</v>
      </c>
      <c r="B3132" s="2064" t="s">
        <v>11692</v>
      </c>
    </row>
    <row r="3133" spans="1:2">
      <c r="A3133" s="2063" t="s">
        <v>11695</v>
      </c>
      <c r="B3133" s="2064" t="s">
        <v>11694</v>
      </c>
    </row>
    <row r="3134" spans="1:2">
      <c r="A3134" s="2063" t="s">
        <v>11697</v>
      </c>
      <c r="B3134" s="2064" t="s">
        <v>11696</v>
      </c>
    </row>
    <row r="3135" spans="1:2">
      <c r="A3135" s="2063" t="s">
        <v>11699</v>
      </c>
      <c r="B3135" s="2064" t="s">
        <v>11698</v>
      </c>
    </row>
    <row r="3136" spans="1:2">
      <c r="A3136" s="2063" t="s">
        <v>11701</v>
      </c>
      <c r="B3136" s="2064" t="s">
        <v>11700</v>
      </c>
    </row>
    <row r="3137" spans="1:2">
      <c r="A3137" s="2063" t="s">
        <v>11703</v>
      </c>
      <c r="B3137" s="2064" t="s">
        <v>11702</v>
      </c>
    </row>
    <row r="3138" spans="1:2">
      <c r="A3138" s="2063" t="s">
        <v>11705</v>
      </c>
      <c r="B3138" s="2064" t="s">
        <v>11704</v>
      </c>
    </row>
    <row r="3139" spans="1:2">
      <c r="A3139" s="2063" t="s">
        <v>11707</v>
      </c>
      <c r="B3139" s="2064" t="s">
        <v>11706</v>
      </c>
    </row>
    <row r="3140" spans="1:2">
      <c r="A3140" s="2063" t="s">
        <v>11709</v>
      </c>
      <c r="B3140" s="2064" t="s">
        <v>11708</v>
      </c>
    </row>
    <row r="3141" spans="1:2">
      <c r="A3141" s="2063" t="s">
        <v>11711</v>
      </c>
      <c r="B3141" s="2064" t="s">
        <v>11710</v>
      </c>
    </row>
    <row r="3142" spans="1:2">
      <c r="A3142" s="2063" t="s">
        <v>11713</v>
      </c>
      <c r="B3142" s="2064" t="s">
        <v>11712</v>
      </c>
    </row>
    <row r="3143" spans="1:2">
      <c r="A3143" s="2063" t="s">
        <v>11715</v>
      </c>
      <c r="B3143" s="2064" t="s">
        <v>11714</v>
      </c>
    </row>
    <row r="3144" spans="1:2">
      <c r="A3144" s="2063" t="s">
        <v>11717</v>
      </c>
      <c r="B3144" s="2064" t="s">
        <v>11716</v>
      </c>
    </row>
    <row r="3145" spans="1:2">
      <c r="A3145" s="2063" t="s">
        <v>11719</v>
      </c>
      <c r="B3145" s="2064" t="s">
        <v>11718</v>
      </c>
    </row>
    <row r="3146" spans="1:2">
      <c r="A3146" s="2063" t="s">
        <v>11721</v>
      </c>
      <c r="B3146" s="2064" t="s">
        <v>11720</v>
      </c>
    </row>
    <row r="3147" spans="1:2">
      <c r="A3147" s="2063" t="s">
        <v>11723</v>
      </c>
      <c r="B3147" s="2064" t="s">
        <v>11722</v>
      </c>
    </row>
    <row r="3148" spans="1:2">
      <c r="A3148" s="2063" t="s">
        <v>11725</v>
      </c>
      <c r="B3148" s="2064" t="s">
        <v>11724</v>
      </c>
    </row>
    <row r="3149" spans="1:2">
      <c r="A3149" s="2063" t="s">
        <v>11727</v>
      </c>
      <c r="B3149" s="2064" t="s">
        <v>11726</v>
      </c>
    </row>
    <row r="3150" spans="1:2">
      <c r="A3150" s="2063" t="s">
        <v>11729</v>
      </c>
      <c r="B3150" s="2064" t="s">
        <v>11728</v>
      </c>
    </row>
    <row r="3151" spans="1:2">
      <c r="A3151" s="2063" t="s">
        <v>11731</v>
      </c>
      <c r="B3151" s="2064" t="s">
        <v>11730</v>
      </c>
    </row>
    <row r="3152" spans="1:2">
      <c r="A3152" s="2063" t="s">
        <v>11733</v>
      </c>
      <c r="B3152" s="2064" t="s">
        <v>11732</v>
      </c>
    </row>
    <row r="3153" spans="1:2">
      <c r="A3153" s="2063" t="s">
        <v>11735</v>
      </c>
      <c r="B3153" s="2064" t="s">
        <v>11734</v>
      </c>
    </row>
    <row r="3154" spans="1:2">
      <c r="A3154" s="2063" t="s">
        <v>11737</v>
      </c>
      <c r="B3154" s="2064" t="s">
        <v>11736</v>
      </c>
    </row>
    <row r="3155" spans="1:2">
      <c r="A3155" s="2063" t="s">
        <v>11739</v>
      </c>
      <c r="B3155" s="2064" t="s">
        <v>11738</v>
      </c>
    </row>
    <row r="3156" spans="1:2">
      <c r="A3156" s="2063" t="s">
        <v>11741</v>
      </c>
      <c r="B3156" s="2064" t="s">
        <v>11740</v>
      </c>
    </row>
    <row r="3157" spans="1:2">
      <c r="A3157" s="2063" t="s">
        <v>11743</v>
      </c>
      <c r="B3157" s="2064" t="s">
        <v>11742</v>
      </c>
    </row>
    <row r="3158" spans="1:2">
      <c r="A3158" s="2063" t="s">
        <v>11745</v>
      </c>
      <c r="B3158" s="2064" t="s">
        <v>11744</v>
      </c>
    </row>
    <row r="3159" spans="1:2">
      <c r="A3159" s="2063" t="s">
        <v>11747</v>
      </c>
      <c r="B3159" s="2064" t="s">
        <v>11746</v>
      </c>
    </row>
    <row r="3160" spans="1:2">
      <c r="A3160" s="2063" t="s">
        <v>11749</v>
      </c>
      <c r="B3160" s="2064" t="s">
        <v>11748</v>
      </c>
    </row>
    <row r="3161" spans="1:2">
      <c r="A3161" s="2063" t="s">
        <v>11751</v>
      </c>
      <c r="B3161" s="2064" t="s">
        <v>11750</v>
      </c>
    </row>
    <row r="3162" spans="1:2">
      <c r="A3162" s="2063" t="s">
        <v>11753</v>
      </c>
      <c r="B3162" s="2064" t="s">
        <v>11752</v>
      </c>
    </row>
    <row r="3163" spans="1:2">
      <c r="A3163" s="2063" t="s">
        <v>11755</v>
      </c>
      <c r="B3163" s="2064" t="s">
        <v>11754</v>
      </c>
    </row>
    <row r="3164" spans="1:2">
      <c r="A3164" s="2063" t="s">
        <v>11757</v>
      </c>
      <c r="B3164" s="2064" t="s">
        <v>11756</v>
      </c>
    </row>
    <row r="3165" spans="1:2">
      <c r="A3165" s="2063" t="s">
        <v>11759</v>
      </c>
      <c r="B3165" s="2064" t="s">
        <v>11758</v>
      </c>
    </row>
    <row r="3166" spans="1:2">
      <c r="A3166" s="2063" t="s">
        <v>11761</v>
      </c>
      <c r="B3166" s="2064" t="s">
        <v>11760</v>
      </c>
    </row>
    <row r="3167" spans="1:2">
      <c r="A3167" s="2063" t="s">
        <v>11763</v>
      </c>
      <c r="B3167" s="2064" t="s">
        <v>11762</v>
      </c>
    </row>
    <row r="3168" spans="1:2">
      <c r="A3168" s="2063" t="s">
        <v>11765</v>
      </c>
      <c r="B3168" s="2064" t="s">
        <v>11764</v>
      </c>
    </row>
    <row r="3169" spans="1:2">
      <c r="A3169" s="2063" t="s">
        <v>11767</v>
      </c>
      <c r="B3169" s="2064" t="s">
        <v>11766</v>
      </c>
    </row>
    <row r="3170" spans="1:2">
      <c r="A3170" s="2063" t="s">
        <v>11769</v>
      </c>
      <c r="B3170" s="2064" t="s">
        <v>11768</v>
      </c>
    </row>
    <row r="3171" spans="1:2">
      <c r="A3171" s="2063" t="s">
        <v>11771</v>
      </c>
      <c r="B3171" s="2064" t="s">
        <v>11770</v>
      </c>
    </row>
    <row r="3172" spans="1:2">
      <c r="A3172" s="2063" t="s">
        <v>11773</v>
      </c>
      <c r="B3172" s="2064" t="s">
        <v>11772</v>
      </c>
    </row>
    <row r="3173" spans="1:2">
      <c r="A3173" s="2063" t="s">
        <v>11775</v>
      </c>
      <c r="B3173" s="2064" t="s">
        <v>11774</v>
      </c>
    </row>
    <row r="3174" spans="1:2">
      <c r="A3174" s="2063" t="s">
        <v>11777</v>
      </c>
      <c r="B3174" s="2064" t="s">
        <v>11776</v>
      </c>
    </row>
    <row r="3175" spans="1:2">
      <c r="A3175" s="2063" t="s">
        <v>11779</v>
      </c>
      <c r="B3175" s="2064" t="s">
        <v>11778</v>
      </c>
    </row>
    <row r="3176" spans="1:2">
      <c r="A3176" s="2063" t="s">
        <v>11781</v>
      </c>
      <c r="B3176" s="2064" t="s">
        <v>11780</v>
      </c>
    </row>
    <row r="3177" spans="1:2">
      <c r="A3177" s="2063" t="s">
        <v>11783</v>
      </c>
      <c r="B3177" s="2064" t="s">
        <v>11782</v>
      </c>
    </row>
    <row r="3178" spans="1:2">
      <c r="A3178" s="2063" t="s">
        <v>11785</v>
      </c>
      <c r="B3178" s="2064" t="s">
        <v>11784</v>
      </c>
    </row>
    <row r="3179" spans="1:2">
      <c r="A3179" s="2063" t="s">
        <v>11787</v>
      </c>
      <c r="B3179" s="2064" t="s">
        <v>11786</v>
      </c>
    </row>
    <row r="3180" spans="1:2">
      <c r="A3180" s="2063" t="s">
        <v>11789</v>
      </c>
      <c r="B3180" s="2064" t="s">
        <v>11788</v>
      </c>
    </row>
    <row r="3181" spans="1:2">
      <c r="A3181" s="2063" t="s">
        <v>11791</v>
      </c>
      <c r="B3181" s="2064" t="s">
        <v>11790</v>
      </c>
    </row>
    <row r="3182" spans="1:2">
      <c r="A3182" s="2063" t="s">
        <v>11793</v>
      </c>
      <c r="B3182" s="2064" t="s">
        <v>11792</v>
      </c>
    </row>
    <row r="3183" spans="1:2">
      <c r="A3183" s="2063" t="s">
        <v>11795</v>
      </c>
      <c r="B3183" s="2064" t="s">
        <v>11794</v>
      </c>
    </row>
    <row r="3184" spans="1:2">
      <c r="A3184" s="2063" t="s">
        <v>11797</v>
      </c>
      <c r="B3184" s="2064" t="s">
        <v>11796</v>
      </c>
    </row>
    <row r="3185" spans="1:2">
      <c r="A3185" s="2063" t="s">
        <v>11799</v>
      </c>
      <c r="B3185" s="2064" t="s">
        <v>11798</v>
      </c>
    </row>
    <row r="3186" spans="1:2">
      <c r="A3186" s="2063" t="s">
        <v>11801</v>
      </c>
      <c r="B3186" s="2064" t="s">
        <v>11800</v>
      </c>
    </row>
    <row r="3187" spans="1:2">
      <c r="A3187" s="2063" t="s">
        <v>11803</v>
      </c>
      <c r="B3187" s="2064" t="s">
        <v>11802</v>
      </c>
    </row>
    <row r="3188" spans="1:2">
      <c r="A3188" s="2063" t="s">
        <v>11805</v>
      </c>
      <c r="B3188" s="2064" t="s">
        <v>11804</v>
      </c>
    </row>
    <row r="3189" spans="1:2">
      <c r="A3189" s="2063" t="s">
        <v>11807</v>
      </c>
      <c r="B3189" s="2064" t="s">
        <v>11806</v>
      </c>
    </row>
    <row r="3190" spans="1:2">
      <c r="A3190" s="2063" t="s">
        <v>11809</v>
      </c>
      <c r="B3190" s="2064" t="s">
        <v>11808</v>
      </c>
    </row>
    <row r="3191" spans="1:2">
      <c r="A3191" s="2063" t="s">
        <v>11811</v>
      </c>
      <c r="B3191" s="2064" t="s">
        <v>11810</v>
      </c>
    </row>
    <row r="3192" spans="1:2">
      <c r="A3192" s="2063" t="s">
        <v>11813</v>
      </c>
      <c r="B3192" s="2064" t="s">
        <v>11812</v>
      </c>
    </row>
    <row r="3193" spans="1:2">
      <c r="A3193" s="2063" t="s">
        <v>11815</v>
      </c>
      <c r="B3193" s="2064" t="s">
        <v>11814</v>
      </c>
    </row>
    <row r="3194" spans="1:2">
      <c r="A3194" s="2063" t="s">
        <v>11817</v>
      </c>
      <c r="B3194" s="2064" t="s">
        <v>11816</v>
      </c>
    </row>
    <row r="3195" spans="1:2">
      <c r="A3195" s="2063" t="s">
        <v>11819</v>
      </c>
      <c r="B3195" s="2064" t="s">
        <v>11818</v>
      </c>
    </row>
    <row r="3196" spans="1:2">
      <c r="A3196" s="2063" t="s">
        <v>11821</v>
      </c>
      <c r="B3196" s="2064" t="s">
        <v>11820</v>
      </c>
    </row>
    <row r="3197" spans="1:2">
      <c r="A3197" s="2063" t="s">
        <v>11823</v>
      </c>
      <c r="B3197" s="2064" t="s">
        <v>11822</v>
      </c>
    </row>
    <row r="3198" spans="1:2">
      <c r="A3198" s="2063" t="s">
        <v>11825</v>
      </c>
      <c r="B3198" s="2064" t="s">
        <v>11824</v>
      </c>
    </row>
    <row r="3199" spans="1:2">
      <c r="A3199" s="2063" t="s">
        <v>11827</v>
      </c>
      <c r="B3199" s="2064" t="s">
        <v>11826</v>
      </c>
    </row>
    <row r="3200" spans="1:2">
      <c r="A3200" s="2063" t="s">
        <v>11829</v>
      </c>
      <c r="B3200" s="2064" t="s">
        <v>11828</v>
      </c>
    </row>
    <row r="3201" spans="1:2">
      <c r="A3201" s="2063" t="s">
        <v>11831</v>
      </c>
      <c r="B3201" s="2064" t="s">
        <v>11830</v>
      </c>
    </row>
    <row r="3202" spans="1:2">
      <c r="A3202" s="2063" t="s">
        <v>11833</v>
      </c>
      <c r="B3202" s="2064" t="s">
        <v>11832</v>
      </c>
    </row>
    <row r="3203" spans="1:2">
      <c r="A3203" s="2063" t="s">
        <v>11835</v>
      </c>
      <c r="B3203" s="2064" t="s">
        <v>11834</v>
      </c>
    </row>
    <row r="3204" spans="1:2">
      <c r="A3204" s="2063" t="s">
        <v>11837</v>
      </c>
      <c r="B3204" s="2064" t="s">
        <v>11836</v>
      </c>
    </row>
    <row r="3205" spans="1:2">
      <c r="A3205" s="2063" t="s">
        <v>11839</v>
      </c>
      <c r="B3205" s="2064" t="s">
        <v>11838</v>
      </c>
    </row>
    <row r="3206" spans="1:2">
      <c r="A3206" s="2063" t="s">
        <v>11841</v>
      </c>
      <c r="B3206" s="2064" t="s">
        <v>11840</v>
      </c>
    </row>
    <row r="3207" spans="1:2">
      <c r="A3207" s="2063" t="s">
        <v>11843</v>
      </c>
      <c r="B3207" s="2064" t="s">
        <v>11842</v>
      </c>
    </row>
    <row r="3208" spans="1:2">
      <c r="A3208" s="2063" t="s">
        <v>11845</v>
      </c>
      <c r="B3208" s="2064" t="s">
        <v>11844</v>
      </c>
    </row>
    <row r="3209" spans="1:2">
      <c r="A3209" s="2063" t="s">
        <v>11847</v>
      </c>
      <c r="B3209" s="2064" t="s">
        <v>11846</v>
      </c>
    </row>
    <row r="3210" spans="1:2">
      <c r="A3210" s="2063" t="s">
        <v>11849</v>
      </c>
      <c r="B3210" s="2064" t="s">
        <v>11848</v>
      </c>
    </row>
    <row r="3211" spans="1:2">
      <c r="A3211" s="2063" t="s">
        <v>11851</v>
      </c>
      <c r="B3211" s="2064" t="s">
        <v>11850</v>
      </c>
    </row>
    <row r="3212" spans="1:2">
      <c r="A3212" s="2063" t="s">
        <v>11853</v>
      </c>
      <c r="B3212" s="2064" t="s">
        <v>11852</v>
      </c>
    </row>
    <row r="3213" spans="1:2">
      <c r="A3213" s="2063" t="s">
        <v>11855</v>
      </c>
      <c r="B3213" s="2064" t="s">
        <v>11854</v>
      </c>
    </row>
    <row r="3214" spans="1:2">
      <c r="A3214" s="2063" t="s">
        <v>11857</v>
      </c>
      <c r="B3214" s="2064" t="s">
        <v>11856</v>
      </c>
    </row>
    <row r="3215" spans="1:2">
      <c r="A3215" s="2063" t="s">
        <v>11859</v>
      </c>
      <c r="B3215" s="2064" t="s">
        <v>11858</v>
      </c>
    </row>
    <row r="3216" spans="1:2">
      <c r="A3216" s="2063" t="s">
        <v>11861</v>
      </c>
      <c r="B3216" s="2064" t="s">
        <v>11860</v>
      </c>
    </row>
    <row r="3217" spans="1:2">
      <c r="A3217" s="2063" t="s">
        <v>11863</v>
      </c>
      <c r="B3217" s="2064" t="s">
        <v>11862</v>
      </c>
    </row>
    <row r="3218" spans="1:2">
      <c r="A3218" s="2063" t="s">
        <v>11865</v>
      </c>
      <c r="B3218" s="2064" t="s">
        <v>11864</v>
      </c>
    </row>
    <row r="3219" spans="1:2">
      <c r="A3219" s="2063" t="s">
        <v>11867</v>
      </c>
      <c r="B3219" s="2064" t="s">
        <v>11866</v>
      </c>
    </row>
    <row r="3220" spans="1:2">
      <c r="A3220" s="2063" t="s">
        <v>11869</v>
      </c>
      <c r="B3220" s="2064" t="s">
        <v>11868</v>
      </c>
    </row>
    <row r="3221" spans="1:2">
      <c r="A3221" s="2063" t="s">
        <v>11871</v>
      </c>
      <c r="B3221" s="2064" t="s">
        <v>11870</v>
      </c>
    </row>
    <row r="3222" spans="1:2">
      <c r="A3222" s="2063" t="s">
        <v>11873</v>
      </c>
      <c r="B3222" s="2064" t="s">
        <v>11872</v>
      </c>
    </row>
    <row r="3223" spans="1:2">
      <c r="A3223" s="2063" t="s">
        <v>11875</v>
      </c>
      <c r="B3223" s="2064" t="s">
        <v>11874</v>
      </c>
    </row>
    <row r="3224" spans="1:2">
      <c r="A3224" s="2063" t="s">
        <v>11877</v>
      </c>
      <c r="B3224" s="2064" t="s">
        <v>11876</v>
      </c>
    </row>
    <row r="3225" spans="1:2">
      <c r="A3225" s="2063" t="s">
        <v>11879</v>
      </c>
      <c r="B3225" s="2064" t="s">
        <v>11878</v>
      </c>
    </row>
    <row r="3226" spans="1:2">
      <c r="A3226" s="2063" t="s">
        <v>11881</v>
      </c>
      <c r="B3226" s="2064" t="s">
        <v>11880</v>
      </c>
    </row>
    <row r="3227" spans="1:2">
      <c r="A3227" s="2063" t="s">
        <v>11883</v>
      </c>
      <c r="B3227" s="2064" t="s">
        <v>11882</v>
      </c>
    </row>
    <row r="3228" spans="1:2">
      <c r="A3228" s="2063" t="s">
        <v>11885</v>
      </c>
      <c r="B3228" s="2064" t="s">
        <v>11884</v>
      </c>
    </row>
    <row r="3229" spans="1:2">
      <c r="A3229" s="2063" t="s">
        <v>11887</v>
      </c>
      <c r="B3229" s="2064" t="s">
        <v>11886</v>
      </c>
    </row>
    <row r="3230" spans="1:2">
      <c r="A3230" s="2063" t="s">
        <v>11889</v>
      </c>
      <c r="B3230" s="2064" t="s">
        <v>11888</v>
      </c>
    </row>
    <row r="3231" spans="1:2">
      <c r="A3231" s="2063" t="s">
        <v>11891</v>
      </c>
      <c r="B3231" s="2064" t="s">
        <v>11890</v>
      </c>
    </row>
    <row r="3232" spans="1:2">
      <c r="A3232" s="2063" t="s">
        <v>11893</v>
      </c>
      <c r="B3232" s="2064" t="s">
        <v>11892</v>
      </c>
    </row>
    <row r="3233" spans="1:2">
      <c r="A3233" s="2063" t="s">
        <v>11895</v>
      </c>
      <c r="B3233" s="2064" t="s">
        <v>11894</v>
      </c>
    </row>
    <row r="3234" spans="1:2">
      <c r="A3234" s="2063" t="s">
        <v>11897</v>
      </c>
      <c r="B3234" s="2064" t="s">
        <v>11896</v>
      </c>
    </row>
    <row r="3235" spans="1:2">
      <c r="A3235" s="2063" t="s">
        <v>11899</v>
      </c>
      <c r="B3235" s="2064" t="s">
        <v>11898</v>
      </c>
    </row>
    <row r="3236" spans="1:2">
      <c r="A3236" s="2063" t="s">
        <v>11901</v>
      </c>
      <c r="B3236" s="2064" t="s">
        <v>11900</v>
      </c>
    </row>
    <row r="3237" spans="1:2">
      <c r="A3237" s="2063" t="s">
        <v>11903</v>
      </c>
      <c r="B3237" s="2064" t="s">
        <v>11902</v>
      </c>
    </row>
    <row r="3238" spans="1:2">
      <c r="A3238" s="2063" t="s">
        <v>11905</v>
      </c>
      <c r="B3238" s="2064" t="s">
        <v>11904</v>
      </c>
    </row>
    <row r="3239" spans="1:2">
      <c r="A3239" s="2063" t="s">
        <v>11907</v>
      </c>
      <c r="B3239" s="2064" t="s">
        <v>11906</v>
      </c>
    </row>
    <row r="3240" spans="1:2">
      <c r="A3240" s="2063" t="s">
        <v>11909</v>
      </c>
      <c r="B3240" s="2064" t="s">
        <v>11908</v>
      </c>
    </row>
    <row r="3241" spans="1:2">
      <c r="A3241" s="2063" t="s">
        <v>11911</v>
      </c>
      <c r="B3241" s="2064" t="s">
        <v>11910</v>
      </c>
    </row>
    <row r="3242" spans="1:2">
      <c r="A3242" s="2063" t="s">
        <v>11913</v>
      </c>
      <c r="B3242" s="2064" t="s">
        <v>11912</v>
      </c>
    </row>
    <row r="3243" spans="1:2">
      <c r="A3243" s="2063" t="s">
        <v>11915</v>
      </c>
      <c r="B3243" s="2064" t="s">
        <v>11914</v>
      </c>
    </row>
    <row r="3244" spans="1:2">
      <c r="A3244" s="2063" t="s">
        <v>11917</v>
      </c>
      <c r="B3244" s="2064" t="s">
        <v>11916</v>
      </c>
    </row>
    <row r="3245" spans="1:2">
      <c r="A3245" s="2063" t="s">
        <v>11919</v>
      </c>
      <c r="B3245" s="2064" t="s">
        <v>11918</v>
      </c>
    </row>
    <row r="3246" spans="1:2">
      <c r="A3246" s="2063" t="s">
        <v>11921</v>
      </c>
      <c r="B3246" s="2064" t="s">
        <v>11920</v>
      </c>
    </row>
    <row r="3247" spans="1:2">
      <c r="A3247" s="2063" t="s">
        <v>11923</v>
      </c>
      <c r="B3247" s="2064" t="s">
        <v>11922</v>
      </c>
    </row>
    <row r="3248" spans="1:2">
      <c r="A3248" s="2063" t="s">
        <v>11925</v>
      </c>
      <c r="B3248" s="2064" t="s">
        <v>11924</v>
      </c>
    </row>
    <row r="3249" spans="1:2">
      <c r="A3249" s="2063" t="s">
        <v>11927</v>
      </c>
      <c r="B3249" s="2064" t="s">
        <v>11926</v>
      </c>
    </row>
    <row r="3250" spans="1:2">
      <c r="A3250" s="2063" t="s">
        <v>11929</v>
      </c>
      <c r="B3250" s="2064" t="s">
        <v>11928</v>
      </c>
    </row>
    <row r="3251" spans="1:2">
      <c r="A3251" s="2063" t="s">
        <v>11931</v>
      </c>
      <c r="B3251" s="2064" t="s">
        <v>11930</v>
      </c>
    </row>
    <row r="3252" spans="1:2">
      <c r="A3252" s="2063" t="s">
        <v>11933</v>
      </c>
      <c r="B3252" s="2064" t="s">
        <v>11932</v>
      </c>
    </row>
    <row r="3253" spans="1:2">
      <c r="A3253" s="2063" t="s">
        <v>11935</v>
      </c>
      <c r="B3253" s="2064" t="s">
        <v>11934</v>
      </c>
    </row>
    <row r="3254" spans="1:2">
      <c r="A3254" s="2063" t="s">
        <v>11937</v>
      </c>
      <c r="B3254" s="2064" t="s">
        <v>11936</v>
      </c>
    </row>
    <row r="3255" spans="1:2">
      <c r="A3255" s="2063" t="s">
        <v>11939</v>
      </c>
      <c r="B3255" s="2064" t="s">
        <v>11938</v>
      </c>
    </row>
    <row r="3256" spans="1:2">
      <c r="A3256" s="2063" t="s">
        <v>11941</v>
      </c>
      <c r="B3256" s="2064" t="s">
        <v>11940</v>
      </c>
    </row>
    <row r="3257" spans="1:2">
      <c r="A3257" s="2063" t="s">
        <v>11943</v>
      </c>
      <c r="B3257" s="2064" t="s">
        <v>11942</v>
      </c>
    </row>
    <row r="3258" spans="1:2">
      <c r="A3258" s="2063" t="s">
        <v>11945</v>
      </c>
      <c r="B3258" s="2064" t="s">
        <v>11944</v>
      </c>
    </row>
    <row r="3259" spans="1:2">
      <c r="A3259" s="2063" t="s">
        <v>11947</v>
      </c>
      <c r="B3259" s="2064" t="s">
        <v>11946</v>
      </c>
    </row>
    <row r="3260" spans="1:2">
      <c r="A3260" s="2063" t="s">
        <v>11949</v>
      </c>
      <c r="B3260" s="2064" t="s">
        <v>11948</v>
      </c>
    </row>
    <row r="3261" spans="1:2">
      <c r="A3261" s="2063" t="s">
        <v>11951</v>
      </c>
      <c r="B3261" s="2064" t="s">
        <v>11950</v>
      </c>
    </row>
    <row r="3262" spans="1:2">
      <c r="A3262" s="2063" t="s">
        <v>11953</v>
      </c>
      <c r="B3262" s="2064" t="s">
        <v>11952</v>
      </c>
    </row>
    <row r="3263" spans="1:2">
      <c r="A3263" s="2063" t="s">
        <v>11955</v>
      </c>
      <c r="B3263" s="2064" t="s">
        <v>11954</v>
      </c>
    </row>
    <row r="3264" spans="1:2">
      <c r="A3264" s="2063" t="s">
        <v>11957</v>
      </c>
      <c r="B3264" s="2064" t="s">
        <v>11956</v>
      </c>
    </row>
    <row r="3265" spans="1:2">
      <c r="A3265" s="2063" t="s">
        <v>11959</v>
      </c>
      <c r="B3265" s="2064" t="s">
        <v>11958</v>
      </c>
    </row>
    <row r="3266" spans="1:2">
      <c r="A3266" s="2063" t="s">
        <v>11961</v>
      </c>
      <c r="B3266" s="2064" t="s">
        <v>11960</v>
      </c>
    </row>
    <row r="3267" spans="1:2">
      <c r="A3267" s="2063" t="s">
        <v>11963</v>
      </c>
      <c r="B3267" s="2064" t="s">
        <v>11962</v>
      </c>
    </row>
    <row r="3268" spans="1:2">
      <c r="A3268" s="2063" t="s">
        <v>11965</v>
      </c>
      <c r="B3268" s="2064" t="s">
        <v>11964</v>
      </c>
    </row>
    <row r="3269" spans="1:2">
      <c r="A3269" s="2063" t="s">
        <v>11967</v>
      </c>
      <c r="B3269" s="2064" t="s">
        <v>11966</v>
      </c>
    </row>
    <row r="3270" spans="1:2">
      <c r="A3270" s="2063" t="s">
        <v>11969</v>
      </c>
      <c r="B3270" s="2064" t="s">
        <v>11968</v>
      </c>
    </row>
    <row r="3271" spans="1:2">
      <c r="A3271" s="2063" t="s">
        <v>11971</v>
      </c>
      <c r="B3271" s="2064" t="s">
        <v>11970</v>
      </c>
    </row>
    <row r="3272" spans="1:2">
      <c r="A3272" s="2063" t="s">
        <v>11973</v>
      </c>
      <c r="B3272" s="2064" t="s">
        <v>11972</v>
      </c>
    </row>
    <row r="3273" spans="1:2">
      <c r="A3273" s="2063" t="s">
        <v>11975</v>
      </c>
      <c r="B3273" s="2064" t="s">
        <v>11974</v>
      </c>
    </row>
    <row r="3274" spans="1:2">
      <c r="A3274" s="2063" t="s">
        <v>11977</v>
      </c>
      <c r="B3274" s="2064" t="s">
        <v>11976</v>
      </c>
    </row>
    <row r="3275" spans="1:2">
      <c r="A3275" s="2063" t="s">
        <v>11979</v>
      </c>
      <c r="B3275" s="2064" t="s">
        <v>11978</v>
      </c>
    </row>
    <row r="3276" spans="1:2">
      <c r="A3276" s="2063" t="s">
        <v>11981</v>
      </c>
      <c r="B3276" s="2064" t="s">
        <v>11980</v>
      </c>
    </row>
    <row r="3277" spans="1:2">
      <c r="A3277" s="2063" t="s">
        <v>11983</v>
      </c>
      <c r="B3277" s="2064" t="s">
        <v>11982</v>
      </c>
    </row>
    <row r="3278" spans="1:2">
      <c r="A3278" s="2063" t="s">
        <v>11985</v>
      </c>
      <c r="B3278" s="2064" t="s">
        <v>11984</v>
      </c>
    </row>
    <row r="3279" spans="1:2">
      <c r="A3279" s="2063" t="s">
        <v>11987</v>
      </c>
      <c r="B3279" s="2064" t="s">
        <v>11986</v>
      </c>
    </row>
    <row r="3280" spans="1:2">
      <c r="A3280" s="2063" t="s">
        <v>11989</v>
      </c>
      <c r="B3280" s="2064" t="s">
        <v>11988</v>
      </c>
    </row>
    <row r="3281" spans="1:2">
      <c r="A3281" s="2063" t="s">
        <v>11991</v>
      </c>
      <c r="B3281" s="2064" t="s">
        <v>11990</v>
      </c>
    </row>
    <row r="3282" spans="1:2">
      <c r="A3282" s="2063" t="s">
        <v>11993</v>
      </c>
      <c r="B3282" s="2064" t="s">
        <v>11992</v>
      </c>
    </row>
    <row r="3283" spans="1:2">
      <c r="A3283" s="2063" t="s">
        <v>11995</v>
      </c>
      <c r="B3283" s="2064" t="s">
        <v>11994</v>
      </c>
    </row>
    <row r="3284" spans="1:2">
      <c r="A3284" s="2063" t="s">
        <v>11997</v>
      </c>
      <c r="B3284" s="2064" t="s">
        <v>11996</v>
      </c>
    </row>
    <row r="3285" spans="1:2">
      <c r="A3285" s="2063" t="s">
        <v>11999</v>
      </c>
      <c r="B3285" s="2064" t="s">
        <v>11998</v>
      </c>
    </row>
    <row r="3286" spans="1:2">
      <c r="A3286" s="2063" t="s">
        <v>12001</v>
      </c>
      <c r="B3286" s="2064" t="s">
        <v>12000</v>
      </c>
    </row>
    <row r="3287" spans="1:2">
      <c r="A3287" s="2063" t="s">
        <v>12003</v>
      </c>
      <c r="B3287" s="2064" t="s">
        <v>12002</v>
      </c>
    </row>
    <row r="3288" spans="1:2">
      <c r="A3288" s="2063" t="s">
        <v>12005</v>
      </c>
      <c r="B3288" s="2064" t="s">
        <v>12004</v>
      </c>
    </row>
    <row r="3289" spans="1:2">
      <c r="A3289" s="2063" t="s">
        <v>12007</v>
      </c>
      <c r="B3289" s="2064" t="s">
        <v>12006</v>
      </c>
    </row>
    <row r="3290" spans="1:2">
      <c r="A3290" s="2063" t="s">
        <v>12009</v>
      </c>
      <c r="B3290" s="2064" t="s">
        <v>12008</v>
      </c>
    </row>
    <row r="3291" spans="1:2">
      <c r="A3291" s="2063" t="s">
        <v>12011</v>
      </c>
      <c r="B3291" s="2064" t="s">
        <v>12010</v>
      </c>
    </row>
    <row r="3292" spans="1:2">
      <c r="A3292" s="2063" t="s">
        <v>12013</v>
      </c>
      <c r="B3292" s="2064" t="s">
        <v>12012</v>
      </c>
    </row>
    <row r="3293" spans="1:2">
      <c r="A3293" s="2063" t="s">
        <v>12015</v>
      </c>
      <c r="B3293" s="2064" t="s">
        <v>12014</v>
      </c>
    </row>
    <row r="3294" spans="1:2">
      <c r="A3294" s="2063" t="s">
        <v>12017</v>
      </c>
      <c r="B3294" s="2064" t="s">
        <v>12016</v>
      </c>
    </row>
    <row r="3295" spans="1:2">
      <c r="A3295" s="2063" t="s">
        <v>12019</v>
      </c>
      <c r="B3295" s="2064" t="s">
        <v>12018</v>
      </c>
    </row>
    <row r="3296" spans="1:2">
      <c r="A3296" s="2063" t="s">
        <v>12021</v>
      </c>
      <c r="B3296" s="2064" t="s">
        <v>12020</v>
      </c>
    </row>
    <row r="3297" spans="1:2">
      <c r="A3297" s="2063" t="s">
        <v>12023</v>
      </c>
      <c r="B3297" s="2064" t="s">
        <v>12022</v>
      </c>
    </row>
    <row r="3298" spans="1:2">
      <c r="A3298" s="2063" t="s">
        <v>12025</v>
      </c>
      <c r="B3298" s="2064" t="s">
        <v>12024</v>
      </c>
    </row>
    <row r="3299" spans="1:2">
      <c r="A3299" s="2063" t="s">
        <v>12027</v>
      </c>
      <c r="B3299" s="2064" t="s">
        <v>12026</v>
      </c>
    </row>
    <row r="3300" spans="1:2">
      <c r="A3300" s="2063" t="s">
        <v>12029</v>
      </c>
      <c r="B3300" s="2064" t="s">
        <v>12028</v>
      </c>
    </row>
    <row r="3301" spans="1:2">
      <c r="A3301" s="2063" t="s">
        <v>12031</v>
      </c>
      <c r="B3301" s="2064" t="s">
        <v>12030</v>
      </c>
    </row>
    <row r="3302" spans="1:2">
      <c r="A3302" s="2063" t="s">
        <v>12033</v>
      </c>
      <c r="B3302" s="2064" t="s">
        <v>12032</v>
      </c>
    </row>
    <row r="3303" spans="1:2">
      <c r="A3303" s="2063" t="s">
        <v>12035</v>
      </c>
      <c r="B3303" s="2064" t="s">
        <v>12034</v>
      </c>
    </row>
    <row r="3304" spans="1:2">
      <c r="A3304" s="2063" t="s">
        <v>12037</v>
      </c>
      <c r="B3304" s="2064" t="s">
        <v>12036</v>
      </c>
    </row>
    <row r="3305" spans="1:2">
      <c r="A3305" s="2063" t="s">
        <v>12039</v>
      </c>
      <c r="B3305" s="2064" t="s">
        <v>12038</v>
      </c>
    </row>
    <row r="3306" spans="1:2">
      <c r="A3306" s="2063" t="s">
        <v>12041</v>
      </c>
      <c r="B3306" s="2064" t="s">
        <v>12040</v>
      </c>
    </row>
    <row r="3307" spans="1:2">
      <c r="A3307" s="2063" t="s">
        <v>12043</v>
      </c>
      <c r="B3307" s="2064" t="s">
        <v>12042</v>
      </c>
    </row>
    <row r="3308" spans="1:2">
      <c r="A3308" s="2063" t="s">
        <v>12045</v>
      </c>
      <c r="B3308" s="2064" t="s">
        <v>12044</v>
      </c>
    </row>
    <row r="3309" spans="1:2">
      <c r="A3309" s="2063" t="s">
        <v>12047</v>
      </c>
      <c r="B3309" s="2064" t="s">
        <v>12046</v>
      </c>
    </row>
    <row r="3310" spans="1:2">
      <c r="A3310" s="2063" t="s">
        <v>12049</v>
      </c>
      <c r="B3310" s="2064" t="s">
        <v>12048</v>
      </c>
    </row>
    <row r="3311" spans="1:2">
      <c r="A3311" s="2063" t="s">
        <v>12051</v>
      </c>
      <c r="B3311" s="2064" t="s">
        <v>12050</v>
      </c>
    </row>
    <row r="3312" spans="1:2">
      <c r="A3312" s="2063" t="s">
        <v>12053</v>
      </c>
      <c r="B3312" s="2064" t="s">
        <v>12052</v>
      </c>
    </row>
    <row r="3313" spans="1:2">
      <c r="A3313" s="2063" t="s">
        <v>12055</v>
      </c>
      <c r="B3313" s="2064" t="s">
        <v>12054</v>
      </c>
    </row>
    <row r="3314" spans="1:2">
      <c r="A3314" s="2063" t="s">
        <v>12057</v>
      </c>
      <c r="B3314" s="2064" t="s">
        <v>12056</v>
      </c>
    </row>
    <row r="3315" spans="1:2">
      <c r="A3315" s="2063" t="s">
        <v>12059</v>
      </c>
      <c r="B3315" s="2064" t="s">
        <v>12058</v>
      </c>
    </row>
    <row r="3316" spans="1:2">
      <c r="A3316" s="2063" t="s">
        <v>12061</v>
      </c>
      <c r="B3316" s="2064" t="s">
        <v>12060</v>
      </c>
    </row>
    <row r="3317" spans="1:2">
      <c r="A3317" s="2063" t="s">
        <v>12063</v>
      </c>
      <c r="B3317" s="2064" t="s">
        <v>12062</v>
      </c>
    </row>
    <row r="3318" spans="1:2">
      <c r="A3318" s="2063" t="s">
        <v>12065</v>
      </c>
      <c r="B3318" s="2064" t="s">
        <v>12064</v>
      </c>
    </row>
    <row r="3319" spans="1:2">
      <c r="A3319" s="2063" t="s">
        <v>12067</v>
      </c>
      <c r="B3319" s="2064" t="s">
        <v>12066</v>
      </c>
    </row>
    <row r="3320" spans="1:2">
      <c r="A3320" s="2063" t="s">
        <v>12069</v>
      </c>
      <c r="B3320" s="2064" t="s">
        <v>12068</v>
      </c>
    </row>
    <row r="3321" spans="1:2">
      <c r="A3321" s="2063" t="s">
        <v>12071</v>
      </c>
      <c r="B3321" s="2064" t="s">
        <v>12070</v>
      </c>
    </row>
    <row r="3322" spans="1:2">
      <c r="A3322" s="2063" t="s">
        <v>12073</v>
      </c>
      <c r="B3322" s="2064" t="s">
        <v>12072</v>
      </c>
    </row>
    <row r="3323" spans="1:2">
      <c r="A3323" s="2063" t="s">
        <v>12075</v>
      </c>
      <c r="B3323" s="2064" t="s">
        <v>12074</v>
      </c>
    </row>
    <row r="3324" spans="1:2">
      <c r="A3324" s="2063" t="s">
        <v>12077</v>
      </c>
      <c r="B3324" s="2064" t="s">
        <v>12076</v>
      </c>
    </row>
    <row r="3325" spans="1:2">
      <c r="A3325" s="2063" t="s">
        <v>12079</v>
      </c>
      <c r="B3325" s="2064" t="s">
        <v>12078</v>
      </c>
    </row>
    <row r="3326" spans="1:2">
      <c r="A3326" s="2063" t="s">
        <v>12081</v>
      </c>
      <c r="B3326" s="2064" t="s">
        <v>12080</v>
      </c>
    </row>
    <row r="3327" spans="1:2">
      <c r="A3327" s="2063" t="s">
        <v>12083</v>
      </c>
      <c r="B3327" s="2064" t="s">
        <v>12082</v>
      </c>
    </row>
    <row r="3328" spans="1:2">
      <c r="A3328" s="2063" t="s">
        <v>12085</v>
      </c>
      <c r="B3328" s="2064" t="s">
        <v>12084</v>
      </c>
    </row>
    <row r="3329" spans="1:2">
      <c r="A3329" s="2063" t="s">
        <v>12087</v>
      </c>
      <c r="B3329" s="2064" t="s">
        <v>12086</v>
      </c>
    </row>
    <row r="3330" spans="1:2">
      <c r="A3330" s="2063" t="s">
        <v>12089</v>
      </c>
      <c r="B3330" s="2064" t="s">
        <v>12088</v>
      </c>
    </row>
    <row r="3331" spans="1:2">
      <c r="A3331" s="2063" t="s">
        <v>12091</v>
      </c>
      <c r="B3331" s="2064" t="s">
        <v>12090</v>
      </c>
    </row>
    <row r="3332" spans="1:2">
      <c r="A3332" s="2063" t="s">
        <v>12093</v>
      </c>
      <c r="B3332" s="2064" t="s">
        <v>12092</v>
      </c>
    </row>
    <row r="3333" spans="1:2">
      <c r="A3333" s="2063" t="s">
        <v>12095</v>
      </c>
      <c r="B3333" s="2064" t="s">
        <v>12094</v>
      </c>
    </row>
    <row r="3334" spans="1:2">
      <c r="A3334" s="2063" t="s">
        <v>12097</v>
      </c>
      <c r="B3334" s="2064" t="s">
        <v>12096</v>
      </c>
    </row>
    <row r="3335" spans="1:2">
      <c r="A3335" s="2063" t="s">
        <v>12099</v>
      </c>
      <c r="B3335" s="2064" t="s">
        <v>12098</v>
      </c>
    </row>
    <row r="3336" spans="1:2">
      <c r="A3336" s="2063" t="s">
        <v>12101</v>
      </c>
      <c r="B3336" s="2064" t="s">
        <v>12100</v>
      </c>
    </row>
    <row r="3337" spans="1:2">
      <c r="A3337" s="2063" t="s">
        <v>12103</v>
      </c>
      <c r="B3337" s="2064" t="s">
        <v>12102</v>
      </c>
    </row>
    <row r="3338" spans="1:2">
      <c r="A3338" s="2063" t="s">
        <v>12105</v>
      </c>
      <c r="B3338" s="2064" t="s">
        <v>12104</v>
      </c>
    </row>
    <row r="3339" spans="1:2">
      <c r="A3339" s="2063" t="s">
        <v>12107</v>
      </c>
      <c r="B3339" s="2064" t="s">
        <v>12106</v>
      </c>
    </row>
    <row r="3340" spans="1:2">
      <c r="A3340" s="2063" t="s">
        <v>12109</v>
      </c>
      <c r="B3340" s="2064" t="s">
        <v>12108</v>
      </c>
    </row>
    <row r="3341" spans="1:2">
      <c r="A3341" s="2063" t="s">
        <v>12111</v>
      </c>
      <c r="B3341" s="2064" t="s">
        <v>12110</v>
      </c>
    </row>
    <row r="3342" spans="1:2">
      <c r="A3342" s="2063" t="s">
        <v>12113</v>
      </c>
      <c r="B3342" s="2064" t="s">
        <v>12112</v>
      </c>
    </row>
    <row r="3343" spans="1:2">
      <c r="A3343" s="2063" t="s">
        <v>12115</v>
      </c>
      <c r="B3343" s="2064" t="s">
        <v>12114</v>
      </c>
    </row>
    <row r="3344" spans="1:2">
      <c r="A3344" s="2063" t="s">
        <v>12117</v>
      </c>
      <c r="B3344" s="2064" t="s">
        <v>12116</v>
      </c>
    </row>
    <row r="3345" spans="1:2">
      <c r="A3345" s="2063" t="s">
        <v>12119</v>
      </c>
      <c r="B3345" s="2064" t="s">
        <v>12118</v>
      </c>
    </row>
    <row r="3346" spans="1:2">
      <c r="A3346" s="2063" t="s">
        <v>12121</v>
      </c>
      <c r="B3346" s="2064" t="s">
        <v>12120</v>
      </c>
    </row>
    <row r="3347" spans="1:2">
      <c r="A3347" s="2063" t="s">
        <v>12123</v>
      </c>
      <c r="B3347" s="2064" t="s">
        <v>12122</v>
      </c>
    </row>
    <row r="3348" spans="1:2">
      <c r="A3348" s="2063" t="s">
        <v>12125</v>
      </c>
      <c r="B3348" s="2064" t="s">
        <v>12124</v>
      </c>
    </row>
    <row r="3349" spans="1:2">
      <c r="A3349" s="2063" t="s">
        <v>12127</v>
      </c>
      <c r="B3349" s="2064" t="s">
        <v>12126</v>
      </c>
    </row>
    <row r="3350" spans="1:2">
      <c r="A3350" s="2063" t="s">
        <v>12129</v>
      </c>
      <c r="B3350" s="2064" t="s">
        <v>12128</v>
      </c>
    </row>
    <row r="3351" spans="1:2">
      <c r="A3351" s="2063" t="s">
        <v>12131</v>
      </c>
      <c r="B3351" s="2064" t="s">
        <v>12130</v>
      </c>
    </row>
    <row r="3352" spans="1:2">
      <c r="A3352" s="2063" t="s">
        <v>12133</v>
      </c>
      <c r="B3352" s="2064" t="s">
        <v>12132</v>
      </c>
    </row>
    <row r="3353" spans="1:2">
      <c r="A3353" s="2063" t="s">
        <v>12135</v>
      </c>
      <c r="B3353" s="2064" t="s">
        <v>12134</v>
      </c>
    </row>
    <row r="3354" spans="1:2">
      <c r="A3354" s="2063" t="s">
        <v>12137</v>
      </c>
      <c r="B3354" s="2064" t="s">
        <v>12136</v>
      </c>
    </row>
    <row r="3355" spans="1:2">
      <c r="A3355" s="2063" t="s">
        <v>12139</v>
      </c>
      <c r="B3355" s="2064" t="s">
        <v>12138</v>
      </c>
    </row>
    <row r="3356" spans="1:2">
      <c r="A3356" s="2063" t="s">
        <v>12141</v>
      </c>
      <c r="B3356" s="2064" t="s">
        <v>12140</v>
      </c>
    </row>
    <row r="3357" spans="1:2">
      <c r="A3357" s="2063" t="s">
        <v>12143</v>
      </c>
      <c r="B3357" s="2064" t="s">
        <v>12142</v>
      </c>
    </row>
    <row r="3358" spans="1:2">
      <c r="A3358" s="2063" t="s">
        <v>12145</v>
      </c>
      <c r="B3358" s="2064" t="s">
        <v>12144</v>
      </c>
    </row>
    <row r="3359" spans="1:2">
      <c r="A3359" s="2063" t="s">
        <v>12147</v>
      </c>
      <c r="B3359" s="2064" t="s">
        <v>12146</v>
      </c>
    </row>
    <row r="3360" spans="1:2">
      <c r="A3360" s="2063" t="s">
        <v>12149</v>
      </c>
      <c r="B3360" s="2064" t="s">
        <v>12148</v>
      </c>
    </row>
    <row r="3361" spans="1:2">
      <c r="A3361" s="2063" t="s">
        <v>12151</v>
      </c>
      <c r="B3361" s="2064" t="s">
        <v>12150</v>
      </c>
    </row>
    <row r="3362" spans="1:2">
      <c r="A3362" s="2063" t="s">
        <v>12153</v>
      </c>
      <c r="B3362" s="2064" t="s">
        <v>12152</v>
      </c>
    </row>
    <row r="3363" spans="1:2">
      <c r="A3363" s="2063" t="s">
        <v>12155</v>
      </c>
      <c r="B3363" s="2064" t="s">
        <v>12154</v>
      </c>
    </row>
    <row r="3364" spans="1:2">
      <c r="A3364" s="2063" t="s">
        <v>12157</v>
      </c>
      <c r="B3364" s="2064" t="s">
        <v>12156</v>
      </c>
    </row>
    <row r="3365" spans="1:2">
      <c r="A3365" s="2063" t="s">
        <v>12159</v>
      </c>
      <c r="B3365" s="2064" t="s">
        <v>12158</v>
      </c>
    </row>
    <row r="3366" spans="1:2">
      <c r="A3366" s="2063" t="s">
        <v>12161</v>
      </c>
      <c r="B3366" s="2064" t="s">
        <v>12160</v>
      </c>
    </row>
    <row r="3367" spans="1:2">
      <c r="A3367" s="2063" t="s">
        <v>12163</v>
      </c>
      <c r="B3367" s="2064" t="s">
        <v>12162</v>
      </c>
    </row>
    <row r="3368" spans="1:2">
      <c r="A3368" s="2063" t="s">
        <v>12165</v>
      </c>
      <c r="B3368" s="2064" t="s">
        <v>12164</v>
      </c>
    </row>
    <row r="3369" spans="1:2">
      <c r="A3369" s="2063" t="s">
        <v>12167</v>
      </c>
      <c r="B3369" s="2064" t="s">
        <v>12166</v>
      </c>
    </row>
    <row r="3370" spans="1:2">
      <c r="A3370" s="2063" t="s">
        <v>12169</v>
      </c>
      <c r="B3370" s="2064" t="s">
        <v>12168</v>
      </c>
    </row>
    <row r="3371" spans="1:2">
      <c r="A3371" s="2063" t="s">
        <v>12171</v>
      </c>
      <c r="B3371" s="2064" t="s">
        <v>12170</v>
      </c>
    </row>
    <row r="3372" spans="1:2">
      <c r="A3372" s="2063" t="s">
        <v>12173</v>
      </c>
      <c r="B3372" s="2064" t="s">
        <v>12172</v>
      </c>
    </row>
    <row r="3373" spans="1:2">
      <c r="A3373" s="2063" t="s">
        <v>12175</v>
      </c>
      <c r="B3373" s="2064" t="s">
        <v>12174</v>
      </c>
    </row>
    <row r="3374" spans="1:2">
      <c r="A3374" s="2063" t="s">
        <v>12177</v>
      </c>
      <c r="B3374" s="2064" t="s">
        <v>12176</v>
      </c>
    </row>
    <row r="3375" spans="1:2">
      <c r="A3375" s="2063" t="s">
        <v>12179</v>
      </c>
      <c r="B3375" s="2064" t="s">
        <v>12178</v>
      </c>
    </row>
    <row r="3376" spans="1:2">
      <c r="A3376" s="2063" t="s">
        <v>12181</v>
      </c>
      <c r="B3376" s="2064" t="s">
        <v>12180</v>
      </c>
    </row>
    <row r="3377" spans="1:2">
      <c r="A3377" s="2063" t="s">
        <v>12183</v>
      </c>
      <c r="B3377" s="2064" t="s">
        <v>12182</v>
      </c>
    </row>
    <row r="3378" spans="1:2">
      <c r="A3378" s="2063" t="s">
        <v>12185</v>
      </c>
      <c r="B3378" s="2064" t="s">
        <v>12184</v>
      </c>
    </row>
    <row r="3379" spans="1:2">
      <c r="A3379" s="2063" t="s">
        <v>12187</v>
      </c>
      <c r="B3379" s="2064" t="s">
        <v>12186</v>
      </c>
    </row>
    <row r="3380" spans="1:2">
      <c r="A3380" s="2063" t="s">
        <v>12189</v>
      </c>
      <c r="B3380" s="2064" t="s">
        <v>12188</v>
      </c>
    </row>
    <row r="3381" spans="1:2">
      <c r="A3381" s="2063" t="s">
        <v>12191</v>
      </c>
      <c r="B3381" s="2064" t="s">
        <v>12190</v>
      </c>
    </row>
    <row r="3382" spans="1:2">
      <c r="A3382" s="2063" t="s">
        <v>12193</v>
      </c>
      <c r="B3382" s="2064" t="s">
        <v>12192</v>
      </c>
    </row>
    <row r="3383" spans="1:2">
      <c r="A3383" s="2063" t="s">
        <v>12195</v>
      </c>
      <c r="B3383" s="2064" t="s">
        <v>12194</v>
      </c>
    </row>
    <row r="3384" spans="1:2">
      <c r="A3384" s="2063" t="s">
        <v>12197</v>
      </c>
      <c r="B3384" s="2064" t="s">
        <v>12196</v>
      </c>
    </row>
    <row r="3385" spans="1:2">
      <c r="A3385" s="2063" t="s">
        <v>12199</v>
      </c>
      <c r="B3385" s="2064" t="s">
        <v>12198</v>
      </c>
    </row>
    <row r="3386" spans="1:2">
      <c r="A3386" s="2063" t="s">
        <v>12201</v>
      </c>
      <c r="B3386" s="2064" t="s">
        <v>12200</v>
      </c>
    </row>
    <row r="3387" spans="1:2">
      <c r="A3387" s="2063" t="s">
        <v>12203</v>
      </c>
      <c r="B3387" s="2064" t="s">
        <v>12202</v>
      </c>
    </row>
    <row r="3388" spans="1:2">
      <c r="A3388" s="2063" t="s">
        <v>12205</v>
      </c>
      <c r="B3388" s="2064" t="s">
        <v>12204</v>
      </c>
    </row>
    <row r="3389" spans="1:2">
      <c r="A3389" s="2063" t="s">
        <v>12207</v>
      </c>
      <c r="B3389" s="2064" t="s">
        <v>12206</v>
      </c>
    </row>
    <row r="3390" spans="1:2">
      <c r="A3390" s="2063" t="s">
        <v>12209</v>
      </c>
      <c r="B3390" s="2064" t="s">
        <v>12208</v>
      </c>
    </row>
    <row r="3391" spans="1:2">
      <c r="A3391" s="2063" t="s">
        <v>12211</v>
      </c>
      <c r="B3391" s="2064" t="s">
        <v>12210</v>
      </c>
    </row>
    <row r="3392" spans="1:2">
      <c r="A3392" s="2063" t="s">
        <v>12213</v>
      </c>
      <c r="B3392" s="2064" t="s">
        <v>12212</v>
      </c>
    </row>
    <row r="3393" spans="1:2">
      <c r="A3393" s="2063" t="s">
        <v>12215</v>
      </c>
      <c r="B3393" s="2064" t="s">
        <v>12214</v>
      </c>
    </row>
    <row r="3394" spans="1:2">
      <c r="A3394" s="2063" t="s">
        <v>12217</v>
      </c>
      <c r="B3394" s="2064" t="s">
        <v>12216</v>
      </c>
    </row>
    <row r="3395" spans="1:2">
      <c r="A3395" s="2063" t="s">
        <v>12219</v>
      </c>
      <c r="B3395" s="2064" t="s">
        <v>12218</v>
      </c>
    </row>
    <row r="3396" spans="1:2">
      <c r="A3396" s="2063" t="s">
        <v>12221</v>
      </c>
      <c r="B3396" s="2064" t="s">
        <v>12220</v>
      </c>
    </row>
    <row r="3397" spans="1:2">
      <c r="A3397" s="2063" t="s">
        <v>12223</v>
      </c>
      <c r="B3397" s="2064" t="s">
        <v>12222</v>
      </c>
    </row>
    <row r="3398" spans="1:2">
      <c r="A3398" s="2063" t="s">
        <v>12225</v>
      </c>
      <c r="B3398" s="2064" t="s">
        <v>12224</v>
      </c>
    </row>
    <row r="3399" spans="1:2">
      <c r="A3399" s="2063" t="s">
        <v>12227</v>
      </c>
      <c r="B3399" s="2064" t="s">
        <v>12226</v>
      </c>
    </row>
    <row r="3400" spans="1:2">
      <c r="A3400" s="2063" t="s">
        <v>12229</v>
      </c>
      <c r="B3400" s="2064" t="s">
        <v>12228</v>
      </c>
    </row>
    <row r="3401" spans="1:2">
      <c r="A3401" s="2063" t="s">
        <v>12231</v>
      </c>
      <c r="B3401" s="2064" t="s">
        <v>12230</v>
      </c>
    </row>
    <row r="3402" spans="1:2">
      <c r="A3402" s="2063" t="s">
        <v>12233</v>
      </c>
      <c r="B3402" s="2064" t="s">
        <v>12232</v>
      </c>
    </row>
    <row r="3403" spans="1:2">
      <c r="A3403" s="2063" t="s">
        <v>12235</v>
      </c>
      <c r="B3403" s="2064" t="s">
        <v>12234</v>
      </c>
    </row>
    <row r="3404" spans="1:2">
      <c r="A3404" s="2063" t="s">
        <v>12237</v>
      </c>
      <c r="B3404" s="2064" t="s">
        <v>12236</v>
      </c>
    </row>
    <row r="3405" spans="1:2">
      <c r="A3405" s="2063" t="s">
        <v>12239</v>
      </c>
      <c r="B3405" s="2064" t="s">
        <v>12238</v>
      </c>
    </row>
    <row r="3406" spans="1:2">
      <c r="A3406" s="2063" t="s">
        <v>12241</v>
      </c>
      <c r="B3406" s="2064" t="s">
        <v>12240</v>
      </c>
    </row>
    <row r="3407" spans="1:2">
      <c r="A3407" s="2063" t="s">
        <v>12243</v>
      </c>
      <c r="B3407" s="2064" t="s">
        <v>12242</v>
      </c>
    </row>
    <row r="3408" spans="1:2">
      <c r="A3408" s="2063" t="s">
        <v>12245</v>
      </c>
      <c r="B3408" s="2064" t="s">
        <v>12244</v>
      </c>
    </row>
    <row r="3409" spans="1:2">
      <c r="A3409" s="2063" t="s">
        <v>12247</v>
      </c>
      <c r="B3409" s="2064" t="s">
        <v>12246</v>
      </c>
    </row>
    <row r="3410" spans="1:2">
      <c r="A3410" s="2063" t="s">
        <v>12249</v>
      </c>
      <c r="B3410" s="2064" t="s">
        <v>12248</v>
      </c>
    </row>
    <row r="3411" spans="1:2">
      <c r="A3411" s="2063" t="s">
        <v>12251</v>
      </c>
      <c r="B3411" s="2064" t="s">
        <v>12250</v>
      </c>
    </row>
    <row r="3412" spans="1:2">
      <c r="A3412" s="2063" t="s">
        <v>12253</v>
      </c>
      <c r="B3412" s="2064" t="s">
        <v>12252</v>
      </c>
    </row>
    <row r="3413" spans="1:2">
      <c r="A3413" s="2063" t="s">
        <v>12255</v>
      </c>
      <c r="B3413" s="2064" t="s">
        <v>12254</v>
      </c>
    </row>
    <row r="3414" spans="1:2">
      <c r="A3414" s="2063" t="s">
        <v>12257</v>
      </c>
      <c r="B3414" s="2064" t="s">
        <v>12256</v>
      </c>
    </row>
    <row r="3415" spans="1:2">
      <c r="A3415" s="2063" t="s">
        <v>12259</v>
      </c>
      <c r="B3415" s="2064" t="s">
        <v>12258</v>
      </c>
    </row>
    <row r="3416" spans="1:2">
      <c r="A3416" s="2063" t="s">
        <v>12261</v>
      </c>
      <c r="B3416" s="2064" t="s">
        <v>12260</v>
      </c>
    </row>
    <row r="3417" spans="1:2">
      <c r="A3417" s="2063" t="s">
        <v>12263</v>
      </c>
      <c r="B3417" s="2064" t="s">
        <v>12262</v>
      </c>
    </row>
    <row r="3418" spans="1:2">
      <c r="A3418" s="2063" t="s">
        <v>12265</v>
      </c>
      <c r="B3418" s="2064" t="s">
        <v>12264</v>
      </c>
    </row>
    <row r="3419" spans="1:2">
      <c r="A3419" s="2063" t="s">
        <v>12267</v>
      </c>
      <c r="B3419" s="2064" t="s">
        <v>12266</v>
      </c>
    </row>
    <row r="3420" spans="1:2">
      <c r="A3420" s="2063" t="s">
        <v>12269</v>
      </c>
      <c r="B3420" s="2064" t="s">
        <v>12268</v>
      </c>
    </row>
    <row r="3421" spans="1:2">
      <c r="A3421" s="2063" t="s">
        <v>12271</v>
      </c>
      <c r="B3421" s="2064" t="s">
        <v>12270</v>
      </c>
    </row>
    <row r="3422" spans="1:2">
      <c r="A3422" s="2063" t="s">
        <v>12273</v>
      </c>
      <c r="B3422" s="2064" t="s">
        <v>12272</v>
      </c>
    </row>
    <row r="3423" spans="1:2">
      <c r="A3423" s="2063" t="s">
        <v>12275</v>
      </c>
      <c r="B3423" s="2064" t="s">
        <v>12274</v>
      </c>
    </row>
    <row r="3424" spans="1:2">
      <c r="A3424" s="2063" t="s">
        <v>12277</v>
      </c>
      <c r="B3424" s="2064" t="s">
        <v>12276</v>
      </c>
    </row>
    <row r="3425" spans="1:2">
      <c r="A3425" s="2063" t="s">
        <v>12279</v>
      </c>
      <c r="B3425" s="2064" t="s">
        <v>12278</v>
      </c>
    </row>
    <row r="3426" spans="1:2">
      <c r="A3426" s="2063" t="s">
        <v>12281</v>
      </c>
      <c r="B3426" s="2064" t="s">
        <v>12280</v>
      </c>
    </row>
    <row r="3427" spans="1:2">
      <c r="A3427" s="2063" t="s">
        <v>12283</v>
      </c>
      <c r="B3427" s="2064" t="s">
        <v>12282</v>
      </c>
    </row>
    <row r="3428" spans="1:2">
      <c r="A3428" s="2063" t="s">
        <v>12285</v>
      </c>
      <c r="B3428" s="2064" t="s">
        <v>12284</v>
      </c>
    </row>
    <row r="3429" spans="1:2">
      <c r="A3429" s="2063" t="s">
        <v>12287</v>
      </c>
      <c r="B3429" s="2064" t="s">
        <v>12286</v>
      </c>
    </row>
    <row r="3430" spans="1:2">
      <c r="A3430" s="2063" t="s">
        <v>12289</v>
      </c>
      <c r="B3430" s="2064" t="s">
        <v>12288</v>
      </c>
    </row>
    <row r="3431" spans="1:2">
      <c r="A3431" s="2063" t="s">
        <v>12291</v>
      </c>
      <c r="B3431" s="2064" t="s">
        <v>12290</v>
      </c>
    </row>
    <row r="3432" spans="1:2">
      <c r="A3432" s="2063" t="s">
        <v>12293</v>
      </c>
      <c r="B3432" s="2064" t="s">
        <v>12292</v>
      </c>
    </row>
    <row r="3433" spans="1:2">
      <c r="A3433" s="2063" t="s">
        <v>12295</v>
      </c>
      <c r="B3433" s="2064" t="s">
        <v>12294</v>
      </c>
    </row>
    <row r="3434" spans="1:2">
      <c r="A3434" s="2063" t="s">
        <v>12297</v>
      </c>
      <c r="B3434" s="2064" t="s">
        <v>12296</v>
      </c>
    </row>
    <row r="3435" spans="1:2">
      <c r="A3435" s="2063" t="s">
        <v>12299</v>
      </c>
      <c r="B3435" s="2064" t="s">
        <v>12298</v>
      </c>
    </row>
    <row r="3436" spans="1:2">
      <c r="A3436" s="2063" t="s">
        <v>12301</v>
      </c>
      <c r="B3436" s="2064" t="s">
        <v>12300</v>
      </c>
    </row>
    <row r="3437" spans="1:2">
      <c r="A3437" s="2063" t="s">
        <v>12303</v>
      </c>
      <c r="B3437" s="2064" t="s">
        <v>12302</v>
      </c>
    </row>
    <row r="3438" spans="1:2">
      <c r="A3438" s="2063" t="s">
        <v>12305</v>
      </c>
      <c r="B3438" s="2064" t="s">
        <v>12304</v>
      </c>
    </row>
    <row r="3439" spans="1:2">
      <c r="A3439" s="2063" t="s">
        <v>12307</v>
      </c>
      <c r="B3439" s="2064" t="s">
        <v>12306</v>
      </c>
    </row>
    <row r="3440" spans="1:2">
      <c r="A3440" s="2063" t="s">
        <v>12309</v>
      </c>
      <c r="B3440" s="2064" t="s">
        <v>12308</v>
      </c>
    </row>
    <row r="3441" spans="1:2">
      <c r="A3441" s="2063" t="s">
        <v>12311</v>
      </c>
      <c r="B3441" s="2064" t="s">
        <v>12310</v>
      </c>
    </row>
    <row r="3442" spans="1:2">
      <c r="A3442" s="2063" t="s">
        <v>12313</v>
      </c>
      <c r="B3442" s="2064" t="s">
        <v>12312</v>
      </c>
    </row>
    <row r="3443" spans="1:2">
      <c r="A3443" s="2063" t="s">
        <v>12315</v>
      </c>
      <c r="B3443" s="2064" t="s">
        <v>12314</v>
      </c>
    </row>
    <row r="3444" spans="1:2">
      <c r="A3444" s="2063" t="s">
        <v>12317</v>
      </c>
      <c r="B3444" s="2064" t="s">
        <v>12316</v>
      </c>
    </row>
    <row r="3445" spans="1:2">
      <c r="A3445" s="2063" t="s">
        <v>12319</v>
      </c>
      <c r="B3445" s="2064" t="s">
        <v>12318</v>
      </c>
    </row>
    <row r="3446" spans="1:2">
      <c r="A3446" s="2063" t="s">
        <v>12321</v>
      </c>
      <c r="B3446" s="2064" t="s">
        <v>12320</v>
      </c>
    </row>
    <row r="3447" spans="1:2">
      <c r="A3447" s="2063" t="s">
        <v>12323</v>
      </c>
      <c r="B3447" s="2064" t="s">
        <v>12322</v>
      </c>
    </row>
    <row r="3448" spans="1:2">
      <c r="A3448" s="2063" t="s">
        <v>12325</v>
      </c>
      <c r="B3448" s="2064" t="s">
        <v>12324</v>
      </c>
    </row>
    <row r="3449" spans="1:2">
      <c r="A3449" s="2063" t="s">
        <v>12327</v>
      </c>
      <c r="B3449" s="2064" t="s">
        <v>12326</v>
      </c>
    </row>
    <row r="3450" spans="1:2">
      <c r="A3450" s="2063" t="s">
        <v>12329</v>
      </c>
      <c r="B3450" s="2064" t="s">
        <v>12328</v>
      </c>
    </row>
    <row r="3451" spans="1:2">
      <c r="A3451" s="2063" t="s">
        <v>12331</v>
      </c>
      <c r="B3451" s="2064" t="s">
        <v>12330</v>
      </c>
    </row>
    <row r="3452" spans="1:2">
      <c r="A3452" s="2063" t="s">
        <v>12333</v>
      </c>
      <c r="B3452" s="2064" t="s">
        <v>12332</v>
      </c>
    </row>
    <row r="3453" spans="1:2">
      <c r="A3453" s="2063" t="s">
        <v>12335</v>
      </c>
      <c r="B3453" s="2064" t="s">
        <v>12334</v>
      </c>
    </row>
    <row r="3454" spans="1:2">
      <c r="A3454" s="2063" t="s">
        <v>12337</v>
      </c>
      <c r="B3454" s="2064" t="s">
        <v>12336</v>
      </c>
    </row>
    <row r="3455" spans="1:2">
      <c r="A3455" s="2063" t="s">
        <v>12339</v>
      </c>
      <c r="B3455" s="2064" t="s">
        <v>12338</v>
      </c>
    </row>
    <row r="3456" spans="1:2">
      <c r="A3456" s="2063" t="s">
        <v>12341</v>
      </c>
      <c r="B3456" s="2064" t="s">
        <v>12340</v>
      </c>
    </row>
    <row r="3457" spans="1:2">
      <c r="A3457" s="2063" t="s">
        <v>12343</v>
      </c>
      <c r="B3457" s="2064" t="s">
        <v>12342</v>
      </c>
    </row>
    <row r="3458" spans="1:2">
      <c r="A3458" s="2063" t="s">
        <v>12345</v>
      </c>
      <c r="B3458" s="2064" t="s">
        <v>12344</v>
      </c>
    </row>
    <row r="3459" spans="1:2">
      <c r="A3459" s="2063" t="s">
        <v>12347</v>
      </c>
      <c r="B3459" s="2064" t="s">
        <v>12346</v>
      </c>
    </row>
    <row r="3460" spans="1:2">
      <c r="A3460" s="2063" t="s">
        <v>12349</v>
      </c>
      <c r="B3460" s="2064" t="s">
        <v>12348</v>
      </c>
    </row>
    <row r="3461" spans="1:2">
      <c r="A3461" s="2063" t="s">
        <v>12351</v>
      </c>
      <c r="B3461" s="2064" t="s">
        <v>12350</v>
      </c>
    </row>
    <row r="3462" spans="1:2">
      <c r="A3462" s="2063" t="s">
        <v>12353</v>
      </c>
      <c r="B3462" s="2064" t="s">
        <v>12352</v>
      </c>
    </row>
    <row r="3463" spans="1:2">
      <c r="A3463" s="2063" t="s">
        <v>12355</v>
      </c>
      <c r="B3463" s="2064" t="s">
        <v>12354</v>
      </c>
    </row>
    <row r="3464" spans="1:2">
      <c r="A3464" s="2063" t="s">
        <v>12357</v>
      </c>
      <c r="B3464" s="2064" t="s">
        <v>12356</v>
      </c>
    </row>
    <row r="3465" spans="1:2">
      <c r="A3465" s="2063" t="s">
        <v>12359</v>
      </c>
      <c r="B3465" s="2064" t="s">
        <v>12358</v>
      </c>
    </row>
    <row r="3466" spans="1:2">
      <c r="A3466" s="2063" t="s">
        <v>12361</v>
      </c>
      <c r="B3466" s="2064" t="s">
        <v>12360</v>
      </c>
    </row>
    <row r="3467" spans="1:2">
      <c r="A3467" s="2063" t="s">
        <v>12363</v>
      </c>
      <c r="B3467" s="2064" t="s">
        <v>12362</v>
      </c>
    </row>
    <row r="3468" spans="1:2">
      <c r="A3468" s="2063" t="s">
        <v>12365</v>
      </c>
      <c r="B3468" s="2064" t="s">
        <v>12364</v>
      </c>
    </row>
    <row r="3469" spans="1:2">
      <c r="A3469" s="2063" t="s">
        <v>12367</v>
      </c>
      <c r="B3469" s="2064" t="s">
        <v>12366</v>
      </c>
    </row>
    <row r="3470" spans="1:2">
      <c r="A3470" s="2063" t="s">
        <v>12369</v>
      </c>
      <c r="B3470" s="2064" t="s">
        <v>12368</v>
      </c>
    </row>
    <row r="3471" spans="1:2">
      <c r="A3471" s="2063" t="s">
        <v>12371</v>
      </c>
      <c r="B3471" s="2064" t="s">
        <v>12370</v>
      </c>
    </row>
    <row r="3472" spans="1:2">
      <c r="A3472" s="2063" t="s">
        <v>12373</v>
      </c>
      <c r="B3472" s="2064" t="s">
        <v>12372</v>
      </c>
    </row>
    <row r="3473" spans="1:2">
      <c r="A3473" s="2063" t="s">
        <v>12375</v>
      </c>
      <c r="B3473" s="2064" t="s">
        <v>12374</v>
      </c>
    </row>
    <row r="3474" spans="1:2">
      <c r="A3474" s="2063" t="s">
        <v>12377</v>
      </c>
      <c r="B3474" s="2064" t="s">
        <v>12376</v>
      </c>
    </row>
    <row r="3475" spans="1:2">
      <c r="A3475" s="2063" t="s">
        <v>12379</v>
      </c>
      <c r="B3475" s="2064" t="s">
        <v>12378</v>
      </c>
    </row>
    <row r="3476" spans="1:2">
      <c r="A3476" s="2063" t="s">
        <v>12381</v>
      </c>
      <c r="B3476" s="2064" t="s">
        <v>12380</v>
      </c>
    </row>
    <row r="3477" spans="1:2">
      <c r="A3477" s="2063" t="s">
        <v>12383</v>
      </c>
      <c r="B3477" s="2064" t="s">
        <v>12382</v>
      </c>
    </row>
    <row r="3478" spans="1:2">
      <c r="A3478" s="2063" t="s">
        <v>12385</v>
      </c>
      <c r="B3478" s="2064" t="s">
        <v>12384</v>
      </c>
    </row>
    <row r="3479" spans="1:2">
      <c r="A3479" s="2063" t="s">
        <v>12387</v>
      </c>
      <c r="B3479" s="2064" t="s">
        <v>12386</v>
      </c>
    </row>
    <row r="3480" spans="1:2">
      <c r="A3480" s="2063" t="s">
        <v>12389</v>
      </c>
      <c r="B3480" s="2064" t="s">
        <v>12388</v>
      </c>
    </row>
    <row r="3481" spans="1:2">
      <c r="A3481" s="2063" t="s">
        <v>12391</v>
      </c>
      <c r="B3481" s="2064" t="s">
        <v>12390</v>
      </c>
    </row>
    <row r="3482" spans="1:2">
      <c r="A3482" s="2063" t="s">
        <v>12393</v>
      </c>
      <c r="B3482" s="2064" t="s">
        <v>12392</v>
      </c>
    </row>
    <row r="3483" spans="1:2">
      <c r="A3483" s="2063" t="s">
        <v>12395</v>
      </c>
      <c r="B3483" s="2064" t="s">
        <v>12394</v>
      </c>
    </row>
    <row r="3484" spans="1:2">
      <c r="A3484" s="2063" t="s">
        <v>12397</v>
      </c>
      <c r="B3484" s="2064" t="s">
        <v>12396</v>
      </c>
    </row>
    <row r="3485" spans="1:2">
      <c r="A3485" s="2063" t="s">
        <v>12399</v>
      </c>
      <c r="B3485" s="2064" t="s">
        <v>12398</v>
      </c>
    </row>
    <row r="3486" spans="1:2">
      <c r="A3486" s="2063" t="s">
        <v>12401</v>
      </c>
      <c r="B3486" s="2064" t="s">
        <v>12400</v>
      </c>
    </row>
    <row r="3487" spans="1:2">
      <c r="A3487" s="2063" t="s">
        <v>12403</v>
      </c>
      <c r="B3487" s="2064" t="s">
        <v>12402</v>
      </c>
    </row>
    <row r="3488" spans="1:2">
      <c r="A3488" s="2063" t="s">
        <v>12405</v>
      </c>
      <c r="B3488" s="2064" t="s">
        <v>12404</v>
      </c>
    </row>
    <row r="3489" spans="1:2">
      <c r="A3489" s="2063" t="s">
        <v>12407</v>
      </c>
      <c r="B3489" s="2064" t="s">
        <v>12406</v>
      </c>
    </row>
    <row r="3490" spans="1:2">
      <c r="A3490" s="2063" t="s">
        <v>12409</v>
      </c>
      <c r="B3490" s="2064" t="s">
        <v>12408</v>
      </c>
    </row>
    <row r="3491" spans="1:2">
      <c r="A3491" s="2063" t="s">
        <v>12411</v>
      </c>
      <c r="B3491" s="2064" t="s">
        <v>12410</v>
      </c>
    </row>
    <row r="3492" spans="1:2">
      <c r="A3492" s="2063" t="s">
        <v>12413</v>
      </c>
      <c r="B3492" s="2064" t="s">
        <v>12412</v>
      </c>
    </row>
    <row r="3493" spans="1:2">
      <c r="A3493" s="2063" t="s">
        <v>12415</v>
      </c>
      <c r="B3493" s="2064" t="s">
        <v>12414</v>
      </c>
    </row>
    <row r="3494" spans="1:2">
      <c r="A3494" s="2063" t="s">
        <v>12417</v>
      </c>
      <c r="B3494" s="2064" t="s">
        <v>12416</v>
      </c>
    </row>
    <row r="3495" spans="1:2">
      <c r="A3495" s="2063" t="s">
        <v>12419</v>
      </c>
      <c r="B3495" s="2064" t="s">
        <v>12418</v>
      </c>
    </row>
    <row r="3496" spans="1:2">
      <c r="A3496" s="2063" t="s">
        <v>12421</v>
      </c>
      <c r="B3496" s="2064" t="s">
        <v>12420</v>
      </c>
    </row>
    <row r="3497" spans="1:2">
      <c r="A3497" s="2063" t="s">
        <v>12423</v>
      </c>
      <c r="B3497" s="2064" t="s">
        <v>12422</v>
      </c>
    </row>
    <row r="3498" spans="1:2">
      <c r="A3498" s="2063" t="s">
        <v>12425</v>
      </c>
      <c r="B3498" s="2064" t="s">
        <v>12424</v>
      </c>
    </row>
    <row r="3499" spans="1:2">
      <c r="A3499" s="2063" t="s">
        <v>12427</v>
      </c>
      <c r="B3499" s="2064" t="s">
        <v>12426</v>
      </c>
    </row>
    <row r="3500" spans="1:2">
      <c r="A3500" s="2063" t="s">
        <v>12429</v>
      </c>
      <c r="B3500" s="2064" t="s">
        <v>12428</v>
      </c>
    </row>
    <row r="3501" spans="1:2">
      <c r="A3501" s="2063" t="s">
        <v>12431</v>
      </c>
      <c r="B3501" s="2064" t="s">
        <v>12430</v>
      </c>
    </row>
    <row r="3502" spans="1:2">
      <c r="A3502" s="2063" t="s">
        <v>12433</v>
      </c>
      <c r="B3502" s="2064" t="s">
        <v>12432</v>
      </c>
    </row>
    <row r="3503" spans="1:2">
      <c r="A3503" s="2063" t="s">
        <v>12435</v>
      </c>
      <c r="B3503" s="2064" t="s">
        <v>12434</v>
      </c>
    </row>
    <row r="3504" spans="1:2">
      <c r="A3504" s="2063" t="s">
        <v>12437</v>
      </c>
      <c r="B3504" s="2064" t="s">
        <v>12436</v>
      </c>
    </row>
    <row r="3505" spans="1:2">
      <c r="A3505" s="2063" t="s">
        <v>12439</v>
      </c>
      <c r="B3505" s="2064" t="s">
        <v>12438</v>
      </c>
    </row>
    <row r="3506" spans="1:2">
      <c r="A3506" s="2063" t="s">
        <v>12441</v>
      </c>
      <c r="B3506" s="2064" t="s">
        <v>12440</v>
      </c>
    </row>
    <row r="3507" spans="1:2">
      <c r="A3507" s="2063" t="s">
        <v>12443</v>
      </c>
      <c r="B3507" s="2064" t="s">
        <v>12442</v>
      </c>
    </row>
    <row r="3508" spans="1:2">
      <c r="A3508" s="2063" t="s">
        <v>12445</v>
      </c>
      <c r="B3508" s="2064" t="s">
        <v>12444</v>
      </c>
    </row>
    <row r="3509" spans="1:2">
      <c r="A3509" s="2063" t="s">
        <v>12447</v>
      </c>
      <c r="B3509" s="2064" t="s">
        <v>12446</v>
      </c>
    </row>
    <row r="3510" spans="1:2">
      <c r="A3510" s="2063" t="s">
        <v>12449</v>
      </c>
      <c r="B3510" s="2064" t="s">
        <v>12448</v>
      </c>
    </row>
    <row r="3511" spans="1:2">
      <c r="A3511" s="2063" t="s">
        <v>12451</v>
      </c>
      <c r="B3511" s="2064" t="s">
        <v>12450</v>
      </c>
    </row>
    <row r="3512" spans="1:2">
      <c r="A3512" s="2063" t="s">
        <v>12453</v>
      </c>
      <c r="B3512" s="2064" t="s">
        <v>12452</v>
      </c>
    </row>
    <row r="3513" spans="1:2">
      <c r="A3513" s="2063" t="s">
        <v>12455</v>
      </c>
      <c r="B3513" s="2064" t="s">
        <v>12454</v>
      </c>
    </row>
    <row r="3514" spans="1:2">
      <c r="A3514" s="2063" t="s">
        <v>12457</v>
      </c>
      <c r="B3514" s="2064" t="s">
        <v>12456</v>
      </c>
    </row>
    <row r="3515" spans="1:2">
      <c r="A3515" s="2063" t="s">
        <v>12459</v>
      </c>
      <c r="B3515" s="2064" t="s">
        <v>12458</v>
      </c>
    </row>
    <row r="3516" spans="1:2">
      <c r="A3516" s="2063" t="s">
        <v>12461</v>
      </c>
      <c r="B3516" s="2064" t="s">
        <v>12460</v>
      </c>
    </row>
    <row r="3517" spans="1:2">
      <c r="A3517" s="2063" t="s">
        <v>12463</v>
      </c>
      <c r="B3517" s="2064" t="s">
        <v>12462</v>
      </c>
    </row>
    <row r="3518" spans="1:2">
      <c r="A3518" s="2063" t="s">
        <v>12465</v>
      </c>
      <c r="B3518" s="2064" t="s">
        <v>12464</v>
      </c>
    </row>
    <row r="3519" spans="1:2">
      <c r="A3519" s="2063" t="s">
        <v>12467</v>
      </c>
      <c r="B3519" s="2064" t="s">
        <v>12466</v>
      </c>
    </row>
    <row r="3520" spans="1:2">
      <c r="A3520" s="2063" t="s">
        <v>12469</v>
      </c>
      <c r="B3520" s="2064" t="s">
        <v>12468</v>
      </c>
    </row>
    <row r="3521" spans="1:2">
      <c r="A3521" s="2063" t="s">
        <v>5445</v>
      </c>
      <c r="B3521" s="2064" t="s">
        <v>5444</v>
      </c>
    </row>
    <row r="3522" spans="1:2">
      <c r="A3522" s="2063" t="s">
        <v>12471</v>
      </c>
      <c r="B3522" s="2064" t="s">
        <v>12470</v>
      </c>
    </row>
    <row r="3523" spans="1:2">
      <c r="A3523" s="2063" t="s">
        <v>12473</v>
      </c>
      <c r="B3523" s="2064" t="s">
        <v>12472</v>
      </c>
    </row>
    <row r="3524" spans="1:2">
      <c r="A3524" s="2063" t="s">
        <v>12475</v>
      </c>
      <c r="B3524" s="2064" t="s">
        <v>12474</v>
      </c>
    </row>
    <row r="3525" spans="1:2">
      <c r="A3525" s="2063" t="s">
        <v>12477</v>
      </c>
      <c r="B3525" s="2064" t="s">
        <v>12476</v>
      </c>
    </row>
    <row r="3526" spans="1:2">
      <c r="A3526" s="2063" t="s">
        <v>12479</v>
      </c>
      <c r="B3526" s="2064" t="s">
        <v>12478</v>
      </c>
    </row>
    <row r="3527" spans="1:2">
      <c r="A3527" s="2063" t="s">
        <v>12481</v>
      </c>
      <c r="B3527" s="2064" t="s">
        <v>12480</v>
      </c>
    </row>
    <row r="3528" spans="1:2">
      <c r="A3528" s="2063" t="s">
        <v>12483</v>
      </c>
      <c r="B3528" s="2064" t="s">
        <v>12482</v>
      </c>
    </row>
    <row r="3529" spans="1:2">
      <c r="A3529" s="2063" t="s">
        <v>12485</v>
      </c>
      <c r="B3529" s="2064" t="s">
        <v>12484</v>
      </c>
    </row>
    <row r="3530" spans="1:2">
      <c r="A3530" s="2063" t="s">
        <v>12487</v>
      </c>
      <c r="B3530" s="2064" t="s">
        <v>12486</v>
      </c>
    </row>
    <row r="3531" spans="1:2">
      <c r="A3531" s="2063" t="s">
        <v>12489</v>
      </c>
      <c r="B3531" s="2064" t="s">
        <v>12488</v>
      </c>
    </row>
    <row r="3532" spans="1:2">
      <c r="A3532" s="2063" t="s">
        <v>12491</v>
      </c>
      <c r="B3532" s="2064" t="s">
        <v>12490</v>
      </c>
    </row>
    <row r="3533" spans="1:2">
      <c r="A3533" s="2063" t="s">
        <v>12493</v>
      </c>
      <c r="B3533" s="2064" t="s">
        <v>12492</v>
      </c>
    </row>
    <row r="3534" spans="1:2">
      <c r="A3534" s="2063" t="s">
        <v>12495</v>
      </c>
      <c r="B3534" s="2064" t="s">
        <v>12494</v>
      </c>
    </row>
    <row r="3535" spans="1:2">
      <c r="A3535" s="2063" t="s">
        <v>12497</v>
      </c>
      <c r="B3535" s="2064" t="s">
        <v>12496</v>
      </c>
    </row>
    <row r="3536" spans="1:2">
      <c r="A3536" s="2063" t="s">
        <v>12499</v>
      </c>
      <c r="B3536" s="2064" t="s">
        <v>12498</v>
      </c>
    </row>
    <row r="3537" spans="1:2">
      <c r="A3537" s="2063" t="s">
        <v>12501</v>
      </c>
      <c r="B3537" s="2064" t="s">
        <v>12500</v>
      </c>
    </row>
    <row r="3538" spans="1:2">
      <c r="A3538" s="2063" t="s">
        <v>12503</v>
      </c>
      <c r="B3538" s="2064" t="s">
        <v>12502</v>
      </c>
    </row>
    <row r="3539" spans="1:2">
      <c r="A3539" s="2063" t="s">
        <v>12505</v>
      </c>
      <c r="B3539" s="2064" t="s">
        <v>12504</v>
      </c>
    </row>
    <row r="3540" spans="1:2">
      <c r="A3540" s="2063" t="s">
        <v>12507</v>
      </c>
      <c r="B3540" s="2064" t="s">
        <v>12506</v>
      </c>
    </row>
    <row r="3541" spans="1:2">
      <c r="A3541" s="2063" t="s">
        <v>12509</v>
      </c>
      <c r="B3541" s="2064" t="s">
        <v>12508</v>
      </c>
    </row>
    <row r="3542" spans="1:2">
      <c r="A3542" s="2063" t="s">
        <v>12511</v>
      </c>
      <c r="B3542" s="2064" t="s">
        <v>12510</v>
      </c>
    </row>
    <row r="3543" spans="1:2">
      <c r="A3543" s="2063" t="s">
        <v>12513</v>
      </c>
      <c r="B3543" s="2064" t="s">
        <v>12512</v>
      </c>
    </row>
    <row r="3544" spans="1:2">
      <c r="A3544" s="2063" t="s">
        <v>12515</v>
      </c>
      <c r="B3544" s="2064" t="s">
        <v>12514</v>
      </c>
    </row>
    <row r="3545" spans="1:2">
      <c r="A3545" s="2063" t="s">
        <v>12517</v>
      </c>
      <c r="B3545" s="2064" t="s">
        <v>12516</v>
      </c>
    </row>
    <row r="3546" spans="1:2">
      <c r="A3546" s="2063" t="s">
        <v>12519</v>
      </c>
      <c r="B3546" s="2064" t="s">
        <v>12518</v>
      </c>
    </row>
    <row r="3547" spans="1:2">
      <c r="A3547" s="2063" t="s">
        <v>12521</v>
      </c>
      <c r="B3547" s="2064" t="s">
        <v>12520</v>
      </c>
    </row>
    <row r="3548" spans="1:2">
      <c r="A3548" s="2063" t="s">
        <v>12523</v>
      </c>
      <c r="B3548" s="2064" t="s">
        <v>12522</v>
      </c>
    </row>
    <row r="3549" spans="1:2">
      <c r="A3549" s="2063" t="s">
        <v>12525</v>
      </c>
      <c r="B3549" s="2064" t="s">
        <v>12524</v>
      </c>
    </row>
    <row r="3550" spans="1:2">
      <c r="A3550" s="2063" t="s">
        <v>12527</v>
      </c>
      <c r="B3550" s="2064" t="s">
        <v>12526</v>
      </c>
    </row>
    <row r="3551" spans="1:2">
      <c r="A3551" s="2063" t="s">
        <v>12529</v>
      </c>
      <c r="B3551" s="2064" t="s">
        <v>12528</v>
      </c>
    </row>
    <row r="3552" spans="1:2">
      <c r="A3552" s="2063" t="s">
        <v>12531</v>
      </c>
      <c r="B3552" s="2064" t="s">
        <v>12530</v>
      </c>
    </row>
    <row r="3553" spans="1:2">
      <c r="A3553" s="2063" t="s">
        <v>12533</v>
      </c>
      <c r="B3553" s="2064" t="s">
        <v>12532</v>
      </c>
    </row>
    <row r="3554" spans="1:2">
      <c r="A3554" s="2063" t="s">
        <v>12535</v>
      </c>
      <c r="B3554" s="2064" t="s">
        <v>12534</v>
      </c>
    </row>
    <row r="3555" spans="1:2">
      <c r="A3555" s="2063" t="s">
        <v>12537</v>
      </c>
      <c r="B3555" s="2064" t="s">
        <v>12536</v>
      </c>
    </row>
    <row r="3556" spans="1:2">
      <c r="A3556" s="2063" t="s">
        <v>12539</v>
      </c>
      <c r="B3556" s="2064" t="s">
        <v>12538</v>
      </c>
    </row>
    <row r="3557" spans="1:2">
      <c r="A3557" s="2063" t="s">
        <v>12541</v>
      </c>
      <c r="B3557" s="2064" t="s">
        <v>12540</v>
      </c>
    </row>
    <row r="3558" spans="1:2">
      <c r="A3558" s="2063" t="s">
        <v>12543</v>
      </c>
      <c r="B3558" s="2064" t="s">
        <v>12542</v>
      </c>
    </row>
    <row r="3559" spans="1:2">
      <c r="A3559" s="2063" t="s">
        <v>12545</v>
      </c>
      <c r="B3559" s="2064" t="s">
        <v>12544</v>
      </c>
    </row>
    <row r="3560" spans="1:2">
      <c r="A3560" s="2063" t="s">
        <v>12547</v>
      </c>
      <c r="B3560" s="2064" t="s">
        <v>12546</v>
      </c>
    </row>
    <row r="3561" spans="1:2">
      <c r="A3561" s="2063" t="s">
        <v>12549</v>
      </c>
      <c r="B3561" s="2064" t="s">
        <v>12548</v>
      </c>
    </row>
    <row r="3562" spans="1:2">
      <c r="A3562" s="2063" t="s">
        <v>12551</v>
      </c>
      <c r="B3562" s="2064" t="s">
        <v>12550</v>
      </c>
    </row>
    <row r="3563" spans="1:2">
      <c r="A3563" s="2063" t="s">
        <v>12553</v>
      </c>
      <c r="B3563" s="2064" t="s">
        <v>12552</v>
      </c>
    </row>
    <row r="3564" spans="1:2">
      <c r="A3564" s="2063" t="s">
        <v>12555</v>
      </c>
      <c r="B3564" s="2064" t="s">
        <v>12554</v>
      </c>
    </row>
    <row r="3565" spans="1:2">
      <c r="A3565" s="2063" t="s">
        <v>12557</v>
      </c>
      <c r="B3565" s="2064" t="s">
        <v>12556</v>
      </c>
    </row>
    <row r="3566" spans="1:2">
      <c r="A3566" s="2063" t="s">
        <v>12559</v>
      </c>
      <c r="B3566" s="2064" t="s">
        <v>12558</v>
      </c>
    </row>
    <row r="3567" spans="1:2">
      <c r="A3567" s="2063" t="s">
        <v>12561</v>
      </c>
      <c r="B3567" s="2064" t="s">
        <v>12560</v>
      </c>
    </row>
    <row r="3568" spans="1:2">
      <c r="A3568" s="2063" t="s">
        <v>12563</v>
      </c>
      <c r="B3568" s="2064" t="s">
        <v>12562</v>
      </c>
    </row>
    <row r="3569" spans="1:2">
      <c r="A3569" s="2063" t="s">
        <v>12565</v>
      </c>
      <c r="B3569" s="2064" t="s">
        <v>12564</v>
      </c>
    </row>
    <row r="3570" spans="1:2">
      <c r="A3570" s="2063" t="s">
        <v>12567</v>
      </c>
      <c r="B3570" s="2064" t="s">
        <v>12566</v>
      </c>
    </row>
    <row r="3571" spans="1:2">
      <c r="A3571" s="2063" t="s">
        <v>12569</v>
      </c>
      <c r="B3571" s="2064" t="s">
        <v>12568</v>
      </c>
    </row>
    <row r="3572" spans="1:2">
      <c r="A3572" s="2063" t="s">
        <v>12571</v>
      </c>
      <c r="B3572" s="2064" t="s">
        <v>12570</v>
      </c>
    </row>
    <row r="3573" spans="1:2">
      <c r="A3573" s="2063" t="s">
        <v>12573</v>
      </c>
      <c r="B3573" s="2064" t="s">
        <v>12572</v>
      </c>
    </row>
    <row r="3574" spans="1:2">
      <c r="A3574" s="2063" t="s">
        <v>12575</v>
      </c>
      <c r="B3574" s="2064" t="s">
        <v>12574</v>
      </c>
    </row>
    <row r="3575" spans="1:2">
      <c r="A3575" s="2063" t="s">
        <v>12577</v>
      </c>
      <c r="B3575" s="2064" t="s">
        <v>12576</v>
      </c>
    </row>
    <row r="3576" spans="1:2">
      <c r="A3576" s="2063" t="s">
        <v>12579</v>
      </c>
      <c r="B3576" s="2064" t="s">
        <v>12578</v>
      </c>
    </row>
    <row r="3577" spans="1:2">
      <c r="A3577" s="2063" t="s">
        <v>12581</v>
      </c>
      <c r="B3577" s="2064" t="s">
        <v>12580</v>
      </c>
    </row>
    <row r="3578" spans="1:2">
      <c r="A3578" s="2063" t="s">
        <v>12583</v>
      </c>
      <c r="B3578" s="2064" t="s">
        <v>12582</v>
      </c>
    </row>
    <row r="3579" spans="1:2">
      <c r="A3579" s="2063" t="s">
        <v>12585</v>
      </c>
      <c r="B3579" s="2064" t="s">
        <v>12584</v>
      </c>
    </row>
    <row r="3580" spans="1:2">
      <c r="A3580" s="2063" t="s">
        <v>12587</v>
      </c>
      <c r="B3580" s="2064" t="s">
        <v>12586</v>
      </c>
    </row>
    <row r="3581" spans="1:2">
      <c r="A3581" s="2063" t="s">
        <v>12589</v>
      </c>
      <c r="B3581" s="2064" t="s">
        <v>12588</v>
      </c>
    </row>
    <row r="3582" spans="1:2">
      <c r="A3582" s="2063" t="s">
        <v>12591</v>
      </c>
      <c r="B3582" s="2064" t="s">
        <v>12590</v>
      </c>
    </row>
    <row r="3583" spans="1:2">
      <c r="A3583" s="2063" t="s">
        <v>12593</v>
      </c>
      <c r="B3583" s="2064" t="s">
        <v>12592</v>
      </c>
    </row>
    <row r="3584" spans="1:2">
      <c r="A3584" s="2063" t="s">
        <v>12595</v>
      </c>
      <c r="B3584" s="2064" t="s">
        <v>12594</v>
      </c>
    </row>
    <row r="3585" spans="1:2">
      <c r="A3585" s="2063" t="s">
        <v>12597</v>
      </c>
      <c r="B3585" s="2064" t="s">
        <v>12596</v>
      </c>
    </row>
    <row r="3586" spans="1:2">
      <c r="A3586" s="2063" t="s">
        <v>12599</v>
      </c>
      <c r="B3586" s="2064" t="s">
        <v>12598</v>
      </c>
    </row>
    <row r="3587" spans="1:2">
      <c r="A3587" s="2063" t="s">
        <v>12601</v>
      </c>
      <c r="B3587" s="2064" t="s">
        <v>12600</v>
      </c>
    </row>
    <row r="3588" spans="1:2">
      <c r="A3588" s="2063" t="s">
        <v>12603</v>
      </c>
      <c r="B3588" s="2064" t="s">
        <v>12602</v>
      </c>
    </row>
    <row r="3589" spans="1:2">
      <c r="A3589" s="2063" t="s">
        <v>12605</v>
      </c>
      <c r="B3589" s="2064" t="s">
        <v>12604</v>
      </c>
    </row>
    <row r="3590" spans="1:2">
      <c r="A3590" s="2063" t="s">
        <v>12607</v>
      </c>
      <c r="B3590" s="2064" t="s">
        <v>12606</v>
      </c>
    </row>
    <row r="3591" spans="1:2">
      <c r="A3591" s="2063" t="s">
        <v>12609</v>
      </c>
      <c r="B3591" s="2064" t="s">
        <v>12608</v>
      </c>
    </row>
    <row r="3592" spans="1:2">
      <c r="A3592" s="2063" t="s">
        <v>12611</v>
      </c>
      <c r="B3592" s="2064" t="s">
        <v>12610</v>
      </c>
    </row>
    <row r="3593" spans="1:2">
      <c r="A3593" s="2063" t="s">
        <v>12613</v>
      </c>
      <c r="B3593" s="2064" t="s">
        <v>12612</v>
      </c>
    </row>
    <row r="3594" spans="1:2">
      <c r="A3594" s="2063" t="s">
        <v>12615</v>
      </c>
      <c r="B3594" s="2064" t="s">
        <v>12614</v>
      </c>
    </row>
    <row r="3595" spans="1:2">
      <c r="A3595" s="2063" t="s">
        <v>12617</v>
      </c>
      <c r="B3595" s="2064" t="s">
        <v>12616</v>
      </c>
    </row>
    <row r="3596" spans="1:2">
      <c r="A3596" s="2063" t="s">
        <v>12619</v>
      </c>
      <c r="B3596" s="2064" t="s">
        <v>12618</v>
      </c>
    </row>
    <row r="3597" spans="1:2">
      <c r="A3597" s="2063" t="s">
        <v>12621</v>
      </c>
      <c r="B3597" s="2064" t="s">
        <v>12620</v>
      </c>
    </row>
    <row r="3598" spans="1:2">
      <c r="A3598" s="2063" t="s">
        <v>12623</v>
      </c>
      <c r="B3598" s="2064" t="s">
        <v>12622</v>
      </c>
    </row>
    <row r="3599" spans="1:2">
      <c r="A3599" s="2063" t="s">
        <v>12625</v>
      </c>
      <c r="B3599" s="2064" t="s">
        <v>12624</v>
      </c>
    </row>
    <row r="3600" spans="1:2">
      <c r="A3600" s="2063" t="s">
        <v>12627</v>
      </c>
      <c r="B3600" s="2064" t="s">
        <v>12626</v>
      </c>
    </row>
    <row r="3601" spans="1:2">
      <c r="A3601" s="2063" t="s">
        <v>12629</v>
      </c>
      <c r="B3601" s="2064" t="s">
        <v>12628</v>
      </c>
    </row>
    <row r="3602" spans="1:2">
      <c r="A3602" s="2063" t="s">
        <v>12631</v>
      </c>
      <c r="B3602" s="2064" t="s">
        <v>12630</v>
      </c>
    </row>
    <row r="3603" spans="1:2">
      <c r="A3603" s="2063" t="s">
        <v>12633</v>
      </c>
      <c r="B3603" s="2064" t="s">
        <v>12632</v>
      </c>
    </row>
    <row r="3604" spans="1:2">
      <c r="A3604" s="2063" t="s">
        <v>12635</v>
      </c>
      <c r="B3604" s="2064" t="s">
        <v>12634</v>
      </c>
    </row>
    <row r="3605" spans="1:2">
      <c r="A3605" s="2063" t="s">
        <v>12637</v>
      </c>
      <c r="B3605" s="2064" t="s">
        <v>12636</v>
      </c>
    </row>
    <row r="3606" spans="1:2">
      <c r="A3606" s="2063" t="s">
        <v>12639</v>
      </c>
      <c r="B3606" s="2064" t="s">
        <v>12638</v>
      </c>
    </row>
    <row r="3607" spans="1:2">
      <c r="A3607" s="2063" t="s">
        <v>12641</v>
      </c>
      <c r="B3607" s="2064" t="s">
        <v>12640</v>
      </c>
    </row>
    <row r="3608" spans="1:2">
      <c r="A3608" s="2063" t="s">
        <v>12643</v>
      </c>
      <c r="B3608" s="2064" t="s">
        <v>12642</v>
      </c>
    </row>
    <row r="3609" spans="1:2">
      <c r="A3609" s="2063" t="s">
        <v>12645</v>
      </c>
      <c r="B3609" s="2064" t="s">
        <v>12644</v>
      </c>
    </row>
    <row r="3610" spans="1:2">
      <c r="A3610" s="2063" t="s">
        <v>12647</v>
      </c>
      <c r="B3610" s="2064" t="s">
        <v>12646</v>
      </c>
    </row>
    <row r="3611" spans="1:2">
      <c r="A3611" s="2063" t="s">
        <v>12649</v>
      </c>
      <c r="B3611" s="2064" t="s">
        <v>12648</v>
      </c>
    </row>
    <row r="3612" spans="1:2">
      <c r="A3612" s="2063" t="s">
        <v>12651</v>
      </c>
      <c r="B3612" s="2064" t="s">
        <v>12650</v>
      </c>
    </row>
    <row r="3613" spans="1:2">
      <c r="A3613" s="2063" t="s">
        <v>12653</v>
      </c>
      <c r="B3613" s="2064" t="s">
        <v>12652</v>
      </c>
    </row>
    <row r="3614" spans="1:2">
      <c r="A3614" s="2063" t="s">
        <v>12655</v>
      </c>
      <c r="B3614" s="2064" t="s">
        <v>12654</v>
      </c>
    </row>
    <row r="3615" spans="1:2">
      <c r="A3615" s="2063" t="s">
        <v>12657</v>
      </c>
      <c r="B3615" s="2064" t="s">
        <v>12656</v>
      </c>
    </row>
    <row r="3616" spans="1:2">
      <c r="A3616" s="2063" t="s">
        <v>12659</v>
      </c>
      <c r="B3616" s="2064" t="s">
        <v>12658</v>
      </c>
    </row>
    <row r="3617" spans="1:2">
      <c r="A3617" s="2063" t="s">
        <v>12661</v>
      </c>
      <c r="B3617" s="2064" t="s">
        <v>12660</v>
      </c>
    </row>
    <row r="3618" spans="1:2">
      <c r="A3618" s="2063" t="s">
        <v>12663</v>
      </c>
      <c r="B3618" s="2064" t="s">
        <v>12662</v>
      </c>
    </row>
    <row r="3619" spans="1:2">
      <c r="A3619" s="2063" t="s">
        <v>12665</v>
      </c>
      <c r="B3619" s="2064" t="s">
        <v>12664</v>
      </c>
    </row>
    <row r="3620" spans="1:2">
      <c r="A3620" s="2063" t="s">
        <v>12667</v>
      </c>
      <c r="B3620" s="2064" t="s">
        <v>12666</v>
      </c>
    </row>
    <row r="3621" spans="1:2">
      <c r="A3621" s="2063" t="s">
        <v>12669</v>
      </c>
      <c r="B3621" s="2064" t="s">
        <v>12668</v>
      </c>
    </row>
    <row r="3622" spans="1:2">
      <c r="A3622" s="2063" t="s">
        <v>12671</v>
      </c>
      <c r="B3622" s="2064" t="s">
        <v>12670</v>
      </c>
    </row>
    <row r="3623" spans="1:2">
      <c r="A3623" s="2063" t="s">
        <v>12673</v>
      </c>
      <c r="B3623" s="2064" t="s">
        <v>12672</v>
      </c>
    </row>
    <row r="3624" spans="1:2">
      <c r="A3624" s="2063" t="s">
        <v>12675</v>
      </c>
      <c r="B3624" s="2064" t="s">
        <v>12674</v>
      </c>
    </row>
    <row r="3625" spans="1:2">
      <c r="A3625" s="2063" t="s">
        <v>12677</v>
      </c>
      <c r="B3625" s="2064" t="s">
        <v>12676</v>
      </c>
    </row>
    <row r="3626" spans="1:2">
      <c r="A3626" s="2063" t="s">
        <v>12679</v>
      </c>
      <c r="B3626" s="2064" t="s">
        <v>12678</v>
      </c>
    </row>
    <row r="3627" spans="1:2">
      <c r="A3627" s="2063" t="s">
        <v>12681</v>
      </c>
      <c r="B3627" s="2064" t="s">
        <v>12680</v>
      </c>
    </row>
    <row r="3628" spans="1:2">
      <c r="A3628" s="2063" t="s">
        <v>12683</v>
      </c>
      <c r="B3628" s="2064" t="s">
        <v>12682</v>
      </c>
    </row>
    <row r="3629" spans="1:2">
      <c r="A3629" s="2063" t="s">
        <v>12685</v>
      </c>
      <c r="B3629" s="2064" t="s">
        <v>12684</v>
      </c>
    </row>
    <row r="3630" spans="1:2">
      <c r="A3630" s="2063" t="s">
        <v>12687</v>
      </c>
      <c r="B3630" s="2064" t="s">
        <v>12686</v>
      </c>
    </row>
    <row r="3631" spans="1:2">
      <c r="A3631" s="2063" t="s">
        <v>12689</v>
      </c>
      <c r="B3631" s="2064" t="s">
        <v>12688</v>
      </c>
    </row>
    <row r="3632" spans="1:2">
      <c r="A3632" s="2063" t="s">
        <v>12691</v>
      </c>
      <c r="B3632" s="2064" t="s">
        <v>12690</v>
      </c>
    </row>
    <row r="3633" spans="1:2">
      <c r="A3633" s="2063" t="s">
        <v>12693</v>
      </c>
      <c r="B3633" s="2064" t="s">
        <v>12692</v>
      </c>
    </row>
    <row r="3634" spans="1:2">
      <c r="A3634" s="2063" t="s">
        <v>12695</v>
      </c>
      <c r="B3634" s="2064" t="s">
        <v>12694</v>
      </c>
    </row>
    <row r="3635" spans="1:2">
      <c r="A3635" s="2063" t="s">
        <v>12697</v>
      </c>
      <c r="B3635" s="2064" t="s">
        <v>12696</v>
      </c>
    </row>
    <row r="3636" spans="1:2">
      <c r="A3636" s="2063" t="s">
        <v>12699</v>
      </c>
      <c r="B3636" s="2064" t="s">
        <v>12698</v>
      </c>
    </row>
    <row r="3637" spans="1:2">
      <c r="A3637" s="2063" t="s">
        <v>12701</v>
      </c>
      <c r="B3637" s="2064" t="s">
        <v>12700</v>
      </c>
    </row>
    <row r="3638" spans="1:2">
      <c r="A3638" s="2063" t="s">
        <v>12703</v>
      </c>
      <c r="B3638" s="2064" t="s">
        <v>12702</v>
      </c>
    </row>
    <row r="3639" spans="1:2">
      <c r="A3639" s="2063" t="s">
        <v>12705</v>
      </c>
      <c r="B3639" s="2064" t="s">
        <v>12704</v>
      </c>
    </row>
    <row r="3640" spans="1:2">
      <c r="A3640" s="2063" t="s">
        <v>12707</v>
      </c>
      <c r="B3640" s="2064" t="s">
        <v>12706</v>
      </c>
    </row>
    <row r="3641" spans="1:2">
      <c r="A3641" s="2063" t="s">
        <v>12709</v>
      </c>
      <c r="B3641" s="2064" t="s">
        <v>12708</v>
      </c>
    </row>
    <row r="3642" spans="1:2">
      <c r="A3642" s="2063" t="s">
        <v>12711</v>
      </c>
      <c r="B3642" s="2064" t="s">
        <v>12710</v>
      </c>
    </row>
    <row r="3643" spans="1:2">
      <c r="A3643" s="2063" t="s">
        <v>12713</v>
      </c>
      <c r="B3643" s="2064" t="s">
        <v>12712</v>
      </c>
    </row>
    <row r="3644" spans="1:2">
      <c r="A3644" s="2063" t="s">
        <v>12715</v>
      </c>
      <c r="B3644" s="2064" t="s">
        <v>12714</v>
      </c>
    </row>
    <row r="3645" spans="1:2">
      <c r="A3645" s="2063" t="s">
        <v>12717</v>
      </c>
      <c r="B3645" s="2064" t="s">
        <v>12716</v>
      </c>
    </row>
    <row r="3646" spans="1:2">
      <c r="A3646" s="2063" t="s">
        <v>12719</v>
      </c>
      <c r="B3646" s="2064" t="s">
        <v>12718</v>
      </c>
    </row>
    <row r="3647" spans="1:2">
      <c r="A3647" s="2063" t="s">
        <v>12721</v>
      </c>
      <c r="B3647" s="2064" t="s">
        <v>12720</v>
      </c>
    </row>
    <row r="3648" spans="1:2">
      <c r="A3648" s="2063" t="s">
        <v>12723</v>
      </c>
      <c r="B3648" s="2064" t="s">
        <v>12722</v>
      </c>
    </row>
    <row r="3649" spans="1:2">
      <c r="A3649" s="2063" t="s">
        <v>12725</v>
      </c>
      <c r="B3649" s="2064" t="s">
        <v>12724</v>
      </c>
    </row>
    <row r="3650" spans="1:2">
      <c r="A3650" s="2063" t="s">
        <v>12727</v>
      </c>
      <c r="B3650" s="2064" t="s">
        <v>12726</v>
      </c>
    </row>
    <row r="3651" spans="1:2">
      <c r="A3651" s="2063" t="s">
        <v>12729</v>
      </c>
      <c r="B3651" s="2064" t="s">
        <v>12728</v>
      </c>
    </row>
    <row r="3652" spans="1:2">
      <c r="A3652" s="2063" t="s">
        <v>12731</v>
      </c>
      <c r="B3652" s="2064" t="s">
        <v>12730</v>
      </c>
    </row>
    <row r="3653" spans="1:2">
      <c r="A3653" s="2063" t="s">
        <v>12733</v>
      </c>
      <c r="B3653" s="2064" t="s">
        <v>12732</v>
      </c>
    </row>
    <row r="3654" spans="1:2">
      <c r="A3654" s="2063" t="s">
        <v>12735</v>
      </c>
      <c r="B3654" s="2064" t="s">
        <v>12734</v>
      </c>
    </row>
    <row r="3655" spans="1:2">
      <c r="A3655" s="2063" t="s">
        <v>12737</v>
      </c>
      <c r="B3655" s="2064" t="s">
        <v>12736</v>
      </c>
    </row>
    <row r="3656" spans="1:2">
      <c r="A3656" s="2063" t="s">
        <v>12739</v>
      </c>
      <c r="B3656" s="2064" t="s">
        <v>12738</v>
      </c>
    </row>
    <row r="3657" spans="1:2">
      <c r="A3657" s="2063" t="s">
        <v>12741</v>
      </c>
      <c r="B3657" s="2064" t="s">
        <v>12740</v>
      </c>
    </row>
    <row r="3658" spans="1:2">
      <c r="A3658" s="2063" t="s">
        <v>12743</v>
      </c>
      <c r="B3658" s="2064" t="s">
        <v>12742</v>
      </c>
    </row>
    <row r="3659" spans="1:2">
      <c r="A3659" s="2063" t="s">
        <v>12745</v>
      </c>
      <c r="B3659" s="2064" t="s">
        <v>12744</v>
      </c>
    </row>
    <row r="3660" spans="1:2">
      <c r="A3660" s="2063" t="s">
        <v>12747</v>
      </c>
      <c r="B3660" s="2064" t="s">
        <v>12746</v>
      </c>
    </row>
    <row r="3661" spans="1:2">
      <c r="A3661" s="2063" t="s">
        <v>12749</v>
      </c>
      <c r="B3661" s="2064" t="s">
        <v>12748</v>
      </c>
    </row>
    <row r="3662" spans="1:2">
      <c r="A3662" s="2063" t="s">
        <v>12751</v>
      </c>
      <c r="B3662" s="2064" t="s">
        <v>12750</v>
      </c>
    </row>
    <row r="3663" spans="1:2">
      <c r="A3663" s="2063" t="s">
        <v>12753</v>
      </c>
      <c r="B3663" s="2064" t="s">
        <v>12752</v>
      </c>
    </row>
    <row r="3664" spans="1:2">
      <c r="A3664" s="2063" t="s">
        <v>12755</v>
      </c>
      <c r="B3664" s="2064" t="s">
        <v>12754</v>
      </c>
    </row>
    <row r="3665" spans="1:2">
      <c r="A3665" s="2063" t="s">
        <v>12757</v>
      </c>
      <c r="B3665" s="2064" t="s">
        <v>12756</v>
      </c>
    </row>
    <row r="3666" spans="1:2">
      <c r="A3666" s="2063" t="s">
        <v>12759</v>
      </c>
      <c r="B3666" s="2064" t="s">
        <v>12758</v>
      </c>
    </row>
    <row r="3667" spans="1:2">
      <c r="A3667" s="2063" t="s">
        <v>12761</v>
      </c>
      <c r="B3667" s="2064" t="s">
        <v>12760</v>
      </c>
    </row>
    <row r="3668" spans="1:2">
      <c r="A3668" s="2063" t="s">
        <v>12763</v>
      </c>
      <c r="B3668" s="2064" t="s">
        <v>12762</v>
      </c>
    </row>
    <row r="3669" spans="1:2">
      <c r="A3669" s="2063" t="s">
        <v>12765</v>
      </c>
      <c r="B3669" s="2064" t="s">
        <v>12764</v>
      </c>
    </row>
    <row r="3670" spans="1:2">
      <c r="A3670" s="2063" t="s">
        <v>12767</v>
      </c>
      <c r="B3670" s="2064" t="s">
        <v>12766</v>
      </c>
    </row>
    <row r="3671" spans="1:2">
      <c r="A3671" s="2063" t="s">
        <v>12769</v>
      </c>
      <c r="B3671" s="2064" t="s">
        <v>12768</v>
      </c>
    </row>
    <row r="3672" spans="1:2">
      <c r="A3672" s="2063" t="s">
        <v>12771</v>
      </c>
      <c r="B3672" s="2064" t="s">
        <v>12770</v>
      </c>
    </row>
    <row r="3673" spans="1:2">
      <c r="A3673" s="2063" t="s">
        <v>12773</v>
      </c>
      <c r="B3673" s="2064" t="s">
        <v>12772</v>
      </c>
    </row>
    <row r="3674" spans="1:2">
      <c r="A3674" s="2063" t="s">
        <v>12775</v>
      </c>
      <c r="B3674" s="2064" t="s">
        <v>12774</v>
      </c>
    </row>
    <row r="3675" spans="1:2">
      <c r="A3675" s="2063" t="s">
        <v>12777</v>
      </c>
      <c r="B3675" s="2064" t="s">
        <v>12776</v>
      </c>
    </row>
    <row r="3676" spans="1:2">
      <c r="A3676" s="2063" t="s">
        <v>12779</v>
      </c>
      <c r="B3676" s="2064" t="s">
        <v>12778</v>
      </c>
    </row>
    <row r="3677" spans="1:2">
      <c r="A3677" s="2063" t="s">
        <v>12781</v>
      </c>
      <c r="B3677" s="2064" t="s">
        <v>12780</v>
      </c>
    </row>
    <row r="3678" spans="1:2">
      <c r="A3678" s="2063" t="s">
        <v>12783</v>
      </c>
      <c r="B3678" s="2064" t="s">
        <v>12782</v>
      </c>
    </row>
    <row r="3679" spans="1:2">
      <c r="A3679" s="2063" t="s">
        <v>12785</v>
      </c>
      <c r="B3679" s="2064" t="s">
        <v>12784</v>
      </c>
    </row>
    <row r="3680" spans="1:2">
      <c r="A3680" s="2063" t="s">
        <v>12787</v>
      </c>
      <c r="B3680" s="2064" t="s">
        <v>12786</v>
      </c>
    </row>
    <row r="3681" spans="1:2">
      <c r="A3681" s="2063" t="s">
        <v>12789</v>
      </c>
      <c r="B3681" s="2064" t="s">
        <v>12788</v>
      </c>
    </row>
    <row r="3682" spans="1:2">
      <c r="A3682" s="2063" t="s">
        <v>12791</v>
      </c>
      <c r="B3682" s="2064" t="s">
        <v>12790</v>
      </c>
    </row>
    <row r="3683" spans="1:2">
      <c r="A3683" s="2063" t="s">
        <v>12793</v>
      </c>
      <c r="B3683" s="2064" t="s">
        <v>12792</v>
      </c>
    </row>
    <row r="3684" spans="1:2">
      <c r="A3684" s="2063" t="s">
        <v>12795</v>
      </c>
      <c r="B3684" s="2064" t="s">
        <v>12794</v>
      </c>
    </row>
    <row r="3685" spans="1:2">
      <c r="A3685" s="2063" t="s">
        <v>12797</v>
      </c>
      <c r="B3685" s="2064" t="s">
        <v>12796</v>
      </c>
    </row>
    <row r="3686" spans="1:2">
      <c r="A3686" s="2063" t="s">
        <v>12799</v>
      </c>
      <c r="B3686" s="2064" t="s">
        <v>12798</v>
      </c>
    </row>
    <row r="3687" spans="1:2">
      <c r="A3687" s="2063" t="s">
        <v>12801</v>
      </c>
      <c r="B3687" s="2064" t="s">
        <v>12800</v>
      </c>
    </row>
    <row r="3688" spans="1:2">
      <c r="A3688" s="2063" t="s">
        <v>12803</v>
      </c>
      <c r="B3688" s="2064" t="s">
        <v>12802</v>
      </c>
    </row>
    <row r="3689" spans="1:2">
      <c r="A3689" s="2063" t="s">
        <v>12805</v>
      </c>
      <c r="B3689" s="2064" t="s">
        <v>12804</v>
      </c>
    </row>
    <row r="3690" spans="1:2">
      <c r="A3690" s="2063" t="s">
        <v>12807</v>
      </c>
      <c r="B3690" s="2064" t="s">
        <v>12806</v>
      </c>
    </row>
    <row r="3691" spans="1:2">
      <c r="A3691" s="2063" t="s">
        <v>12809</v>
      </c>
      <c r="B3691" s="2064" t="s">
        <v>12808</v>
      </c>
    </row>
    <row r="3692" spans="1:2">
      <c r="A3692" s="2063" t="s">
        <v>12811</v>
      </c>
      <c r="B3692" s="2064" t="s">
        <v>12810</v>
      </c>
    </row>
    <row r="3693" spans="1:2">
      <c r="A3693" s="2063" t="s">
        <v>12813</v>
      </c>
      <c r="B3693" s="2064" t="s">
        <v>12812</v>
      </c>
    </row>
    <row r="3694" spans="1:2">
      <c r="A3694" s="2063" t="s">
        <v>12815</v>
      </c>
      <c r="B3694" s="2064" t="s">
        <v>12814</v>
      </c>
    </row>
    <row r="3695" spans="1:2">
      <c r="A3695" s="2063" t="s">
        <v>12817</v>
      </c>
      <c r="B3695" s="2064" t="s">
        <v>12816</v>
      </c>
    </row>
    <row r="3696" spans="1:2">
      <c r="A3696" s="2063" t="s">
        <v>12819</v>
      </c>
      <c r="B3696" s="2064" t="s">
        <v>12818</v>
      </c>
    </row>
    <row r="3697" spans="1:2">
      <c r="A3697" s="2063" t="s">
        <v>12821</v>
      </c>
      <c r="B3697" s="2064" t="s">
        <v>12820</v>
      </c>
    </row>
    <row r="3698" spans="1:2">
      <c r="A3698" s="2063" t="s">
        <v>12823</v>
      </c>
      <c r="B3698" s="2064" t="s">
        <v>12822</v>
      </c>
    </row>
    <row r="3699" spans="1:2">
      <c r="A3699" s="2063" t="s">
        <v>12825</v>
      </c>
      <c r="B3699" s="2064" t="s">
        <v>12824</v>
      </c>
    </row>
    <row r="3700" spans="1:2">
      <c r="A3700" s="2063" t="s">
        <v>12827</v>
      </c>
      <c r="B3700" s="2064" t="s">
        <v>12826</v>
      </c>
    </row>
    <row r="3701" spans="1:2">
      <c r="A3701" s="2063" t="s">
        <v>12829</v>
      </c>
      <c r="B3701" s="2064" t="s">
        <v>12828</v>
      </c>
    </row>
    <row r="3702" spans="1:2">
      <c r="A3702" s="2063" t="s">
        <v>12831</v>
      </c>
      <c r="B3702" s="2064" t="s">
        <v>12830</v>
      </c>
    </row>
    <row r="3703" spans="1:2">
      <c r="A3703" s="2063" t="s">
        <v>12833</v>
      </c>
      <c r="B3703" s="2064" t="s">
        <v>12832</v>
      </c>
    </row>
    <row r="3704" spans="1:2">
      <c r="A3704" s="2063" t="s">
        <v>12835</v>
      </c>
      <c r="B3704" s="2064" t="s">
        <v>12834</v>
      </c>
    </row>
    <row r="3705" spans="1:2">
      <c r="A3705" s="2063" t="s">
        <v>12837</v>
      </c>
      <c r="B3705" s="2064" t="s">
        <v>12836</v>
      </c>
    </row>
    <row r="3706" spans="1:2">
      <c r="A3706" s="2063" t="s">
        <v>12839</v>
      </c>
      <c r="B3706" s="2064" t="s">
        <v>12838</v>
      </c>
    </row>
    <row r="3707" spans="1:2">
      <c r="A3707" s="2063" t="s">
        <v>12841</v>
      </c>
      <c r="B3707" s="2064" t="s">
        <v>12840</v>
      </c>
    </row>
    <row r="3708" spans="1:2">
      <c r="A3708" s="2063" t="s">
        <v>12843</v>
      </c>
      <c r="B3708" s="2064" t="s">
        <v>12842</v>
      </c>
    </row>
    <row r="3709" spans="1:2">
      <c r="A3709" s="2063" t="s">
        <v>12845</v>
      </c>
      <c r="B3709" s="2064" t="s">
        <v>12844</v>
      </c>
    </row>
    <row r="3710" spans="1:2">
      <c r="A3710" s="2063" t="s">
        <v>12847</v>
      </c>
      <c r="B3710" s="2064" t="s">
        <v>12846</v>
      </c>
    </row>
    <row r="3711" spans="1:2">
      <c r="A3711" s="2063" t="s">
        <v>12849</v>
      </c>
      <c r="B3711" s="2064" t="s">
        <v>12848</v>
      </c>
    </row>
    <row r="3712" spans="1:2">
      <c r="A3712" s="2063" t="s">
        <v>12851</v>
      </c>
      <c r="B3712" s="2064" t="s">
        <v>12850</v>
      </c>
    </row>
    <row r="3713" spans="1:2">
      <c r="A3713" s="2063" t="s">
        <v>12853</v>
      </c>
      <c r="B3713" s="2064" t="s">
        <v>12852</v>
      </c>
    </row>
    <row r="3714" spans="1:2">
      <c r="A3714" s="2063" t="s">
        <v>12855</v>
      </c>
      <c r="B3714" s="2064" t="s">
        <v>12854</v>
      </c>
    </row>
    <row r="3715" spans="1:2">
      <c r="A3715" s="2063" t="s">
        <v>12857</v>
      </c>
      <c r="B3715" s="2064" t="s">
        <v>12856</v>
      </c>
    </row>
    <row r="3716" spans="1:2">
      <c r="A3716" s="2063" t="s">
        <v>12859</v>
      </c>
      <c r="B3716" s="2064" t="s">
        <v>12858</v>
      </c>
    </row>
    <row r="3717" spans="1:2">
      <c r="A3717" s="2063" t="s">
        <v>12861</v>
      </c>
      <c r="B3717" s="2064" t="s">
        <v>12860</v>
      </c>
    </row>
    <row r="3718" spans="1:2">
      <c r="A3718" s="2063" t="s">
        <v>12863</v>
      </c>
      <c r="B3718" s="2064" t="s">
        <v>12862</v>
      </c>
    </row>
    <row r="3719" spans="1:2">
      <c r="A3719" s="2063" t="s">
        <v>12865</v>
      </c>
      <c r="B3719" s="2064" t="s">
        <v>12864</v>
      </c>
    </row>
    <row r="3720" spans="1:2">
      <c r="A3720" s="2063" t="s">
        <v>12867</v>
      </c>
      <c r="B3720" s="2064" t="s">
        <v>12866</v>
      </c>
    </row>
    <row r="3721" spans="1:2">
      <c r="A3721" s="2063" t="s">
        <v>12869</v>
      </c>
      <c r="B3721" s="2064" t="s">
        <v>12868</v>
      </c>
    </row>
    <row r="3722" spans="1:2">
      <c r="A3722" s="2063" t="s">
        <v>12871</v>
      </c>
      <c r="B3722" s="2064" t="s">
        <v>12870</v>
      </c>
    </row>
    <row r="3723" spans="1:2">
      <c r="A3723" s="2063" t="s">
        <v>12873</v>
      </c>
      <c r="B3723" s="2064" t="s">
        <v>12872</v>
      </c>
    </row>
    <row r="3724" spans="1:2">
      <c r="A3724" s="2063" t="s">
        <v>12875</v>
      </c>
      <c r="B3724" s="2064" t="s">
        <v>12874</v>
      </c>
    </row>
    <row r="3725" spans="1:2">
      <c r="A3725" s="2063" t="s">
        <v>12877</v>
      </c>
      <c r="B3725" s="2064" t="s">
        <v>12876</v>
      </c>
    </row>
    <row r="3726" spans="1:2">
      <c r="A3726" s="2063" t="s">
        <v>12879</v>
      </c>
      <c r="B3726" s="2064" t="s">
        <v>12878</v>
      </c>
    </row>
    <row r="3727" spans="1:2">
      <c r="A3727" s="2063" t="s">
        <v>12881</v>
      </c>
      <c r="B3727" s="2064" t="s">
        <v>12880</v>
      </c>
    </row>
    <row r="3728" spans="1:2">
      <c r="A3728" s="2063" t="s">
        <v>12883</v>
      </c>
      <c r="B3728" s="2064" t="s">
        <v>12882</v>
      </c>
    </row>
    <row r="3729" spans="1:2">
      <c r="A3729" s="2063" t="s">
        <v>12885</v>
      </c>
      <c r="B3729" s="2064" t="s">
        <v>12884</v>
      </c>
    </row>
    <row r="3730" spans="1:2">
      <c r="A3730" s="2063" t="s">
        <v>12887</v>
      </c>
      <c r="B3730" s="2064" t="s">
        <v>12886</v>
      </c>
    </row>
    <row r="3731" spans="1:2">
      <c r="A3731" s="2063" t="s">
        <v>12889</v>
      </c>
      <c r="B3731" s="2064" t="s">
        <v>12888</v>
      </c>
    </row>
    <row r="3732" spans="1:2">
      <c r="A3732" s="2063" t="s">
        <v>12891</v>
      </c>
      <c r="B3732" s="2064" t="s">
        <v>12890</v>
      </c>
    </row>
    <row r="3733" spans="1:2">
      <c r="A3733" s="2063" t="s">
        <v>12893</v>
      </c>
      <c r="B3733" s="2064" t="s">
        <v>12892</v>
      </c>
    </row>
    <row r="3734" spans="1:2">
      <c r="A3734" s="2063" t="s">
        <v>12895</v>
      </c>
      <c r="B3734" s="2064" t="s">
        <v>12894</v>
      </c>
    </row>
    <row r="3735" spans="1:2">
      <c r="A3735" s="2063" t="s">
        <v>12897</v>
      </c>
      <c r="B3735" s="2064" t="s">
        <v>12896</v>
      </c>
    </row>
    <row r="3736" spans="1:2">
      <c r="A3736" s="2063" t="s">
        <v>12899</v>
      </c>
      <c r="B3736" s="2064" t="s">
        <v>12898</v>
      </c>
    </row>
    <row r="3737" spans="1:2">
      <c r="A3737" s="2063" t="s">
        <v>12901</v>
      </c>
      <c r="B3737" s="2064" t="s">
        <v>12900</v>
      </c>
    </row>
    <row r="3738" spans="1:2">
      <c r="A3738" s="2063" t="s">
        <v>12903</v>
      </c>
      <c r="B3738" s="2064" t="s">
        <v>12902</v>
      </c>
    </row>
    <row r="3739" spans="1:2">
      <c r="A3739" s="2063" t="s">
        <v>12905</v>
      </c>
      <c r="B3739" s="2064" t="s">
        <v>12904</v>
      </c>
    </row>
    <row r="3740" spans="1:2">
      <c r="A3740" s="2063" t="s">
        <v>12907</v>
      </c>
      <c r="B3740" s="2064" t="s">
        <v>12906</v>
      </c>
    </row>
    <row r="3741" spans="1:2">
      <c r="A3741" s="2063" t="s">
        <v>12909</v>
      </c>
      <c r="B3741" s="2064" t="s">
        <v>12908</v>
      </c>
    </row>
    <row r="3742" spans="1:2">
      <c r="A3742" s="2063" t="s">
        <v>12911</v>
      </c>
      <c r="B3742" s="2064" t="s">
        <v>12910</v>
      </c>
    </row>
    <row r="3743" spans="1:2">
      <c r="A3743" s="2063" t="s">
        <v>12913</v>
      </c>
      <c r="B3743" s="2064" t="s">
        <v>12912</v>
      </c>
    </row>
    <row r="3744" spans="1:2">
      <c r="A3744" s="2063" t="s">
        <v>12915</v>
      </c>
      <c r="B3744" s="2064" t="s">
        <v>12914</v>
      </c>
    </row>
    <row r="3745" spans="1:2">
      <c r="A3745" s="2063" t="s">
        <v>12917</v>
      </c>
      <c r="B3745" s="2064" t="s">
        <v>12916</v>
      </c>
    </row>
    <row r="3746" spans="1:2">
      <c r="A3746" s="2063" t="s">
        <v>12919</v>
      </c>
      <c r="B3746" s="2064" t="s">
        <v>12918</v>
      </c>
    </row>
    <row r="3747" spans="1:2">
      <c r="A3747" s="2063" t="s">
        <v>12921</v>
      </c>
      <c r="B3747" s="2064" t="s">
        <v>12920</v>
      </c>
    </row>
    <row r="3748" spans="1:2">
      <c r="A3748" s="2063" t="s">
        <v>12923</v>
      </c>
      <c r="B3748" s="2064" t="s">
        <v>12922</v>
      </c>
    </row>
    <row r="3749" spans="1:2">
      <c r="A3749" s="2063" t="s">
        <v>12925</v>
      </c>
      <c r="B3749" s="2064" t="s">
        <v>12924</v>
      </c>
    </row>
    <row r="3750" spans="1:2">
      <c r="A3750" s="2063" t="s">
        <v>12927</v>
      </c>
      <c r="B3750" s="2064" t="s">
        <v>12926</v>
      </c>
    </row>
    <row r="3751" spans="1:2">
      <c r="A3751" s="2063" t="s">
        <v>12929</v>
      </c>
      <c r="B3751" s="2064" t="s">
        <v>12928</v>
      </c>
    </row>
    <row r="3752" spans="1:2">
      <c r="A3752" s="2063" t="s">
        <v>12931</v>
      </c>
      <c r="B3752" s="2064" t="s">
        <v>12930</v>
      </c>
    </row>
    <row r="3753" spans="1:2">
      <c r="A3753" s="2063" t="s">
        <v>12933</v>
      </c>
      <c r="B3753" s="2064" t="s">
        <v>12932</v>
      </c>
    </row>
    <row r="3754" spans="1:2">
      <c r="A3754" s="2063" t="s">
        <v>12935</v>
      </c>
      <c r="B3754" s="2064" t="s">
        <v>12934</v>
      </c>
    </row>
    <row r="3755" spans="1:2">
      <c r="A3755" s="2063" t="s">
        <v>12937</v>
      </c>
      <c r="B3755" s="2064" t="s">
        <v>12936</v>
      </c>
    </row>
    <row r="3756" spans="1:2">
      <c r="A3756" s="2063" t="s">
        <v>12939</v>
      </c>
      <c r="B3756" s="2064" t="s">
        <v>12938</v>
      </c>
    </row>
    <row r="3757" spans="1:2">
      <c r="A3757" s="2063" t="s">
        <v>12941</v>
      </c>
      <c r="B3757" s="2064" t="s">
        <v>12940</v>
      </c>
    </row>
    <row r="3758" spans="1:2">
      <c r="A3758" s="2063" t="s">
        <v>12943</v>
      </c>
      <c r="B3758" s="2064" t="s">
        <v>12942</v>
      </c>
    </row>
    <row r="3759" spans="1:2">
      <c r="A3759" s="2063" t="s">
        <v>12945</v>
      </c>
      <c r="B3759" s="2064" t="s">
        <v>12944</v>
      </c>
    </row>
    <row r="3760" spans="1:2">
      <c r="A3760" s="2063" t="s">
        <v>12947</v>
      </c>
      <c r="B3760" s="2064" t="s">
        <v>12946</v>
      </c>
    </row>
    <row r="3761" spans="1:2">
      <c r="A3761" s="2063" t="s">
        <v>12949</v>
      </c>
      <c r="B3761" s="2064" t="s">
        <v>12948</v>
      </c>
    </row>
    <row r="3762" spans="1:2">
      <c r="A3762" s="2063" t="s">
        <v>12951</v>
      </c>
      <c r="B3762" s="2064" t="s">
        <v>12950</v>
      </c>
    </row>
    <row r="3763" spans="1:2">
      <c r="A3763" s="2063" t="s">
        <v>12953</v>
      </c>
      <c r="B3763" s="2064" t="s">
        <v>12952</v>
      </c>
    </row>
    <row r="3764" spans="1:2">
      <c r="A3764" s="2063" t="s">
        <v>12955</v>
      </c>
      <c r="B3764" s="2064" t="s">
        <v>12954</v>
      </c>
    </row>
    <row r="3765" spans="1:2">
      <c r="A3765" s="2063" t="s">
        <v>12957</v>
      </c>
      <c r="B3765" s="2064" t="s">
        <v>12956</v>
      </c>
    </row>
    <row r="3766" spans="1:2">
      <c r="A3766" s="2063" t="s">
        <v>12959</v>
      </c>
      <c r="B3766" s="2064" t="s">
        <v>12958</v>
      </c>
    </row>
    <row r="3767" spans="1:2">
      <c r="A3767" s="2063" t="s">
        <v>12961</v>
      </c>
      <c r="B3767" s="2064" t="s">
        <v>12960</v>
      </c>
    </row>
    <row r="3768" spans="1:2">
      <c r="A3768" s="2063" t="s">
        <v>12963</v>
      </c>
      <c r="B3768" s="2064" t="s">
        <v>12962</v>
      </c>
    </row>
    <row r="3769" spans="1:2">
      <c r="A3769" s="2063" t="s">
        <v>12965</v>
      </c>
      <c r="B3769" s="2064" t="s">
        <v>12964</v>
      </c>
    </row>
    <row r="3770" spans="1:2">
      <c r="A3770" s="2063" t="s">
        <v>12967</v>
      </c>
      <c r="B3770" s="2064" t="s">
        <v>12966</v>
      </c>
    </row>
    <row r="3771" spans="1:2">
      <c r="A3771" s="2063" t="s">
        <v>12969</v>
      </c>
      <c r="B3771" s="2064" t="s">
        <v>12968</v>
      </c>
    </row>
    <row r="3772" spans="1:2">
      <c r="A3772" s="2063" t="s">
        <v>12971</v>
      </c>
      <c r="B3772" s="2064" t="s">
        <v>12970</v>
      </c>
    </row>
    <row r="3773" spans="1:2">
      <c r="A3773" s="2063" t="s">
        <v>12973</v>
      </c>
      <c r="B3773" s="2064" t="s">
        <v>12972</v>
      </c>
    </row>
    <row r="3774" spans="1:2">
      <c r="A3774" s="2063" t="s">
        <v>12975</v>
      </c>
      <c r="B3774" s="2064" t="s">
        <v>12974</v>
      </c>
    </row>
    <row r="3775" spans="1:2">
      <c r="A3775" s="2063" t="s">
        <v>12977</v>
      </c>
      <c r="B3775" s="2064" t="s">
        <v>12976</v>
      </c>
    </row>
    <row r="3776" spans="1:2">
      <c r="A3776" s="2063" t="s">
        <v>12979</v>
      </c>
      <c r="B3776" s="2064" t="s">
        <v>12978</v>
      </c>
    </row>
    <row r="3777" spans="1:2">
      <c r="A3777" s="2063" t="s">
        <v>12981</v>
      </c>
      <c r="B3777" s="2064" t="s">
        <v>12980</v>
      </c>
    </row>
    <row r="3778" spans="1:2">
      <c r="A3778" s="2063" t="s">
        <v>12983</v>
      </c>
      <c r="B3778" s="2064" t="s">
        <v>12982</v>
      </c>
    </row>
    <row r="3779" spans="1:2">
      <c r="A3779" s="2063" t="s">
        <v>12985</v>
      </c>
      <c r="B3779" s="2064" t="s">
        <v>12984</v>
      </c>
    </row>
    <row r="3780" spans="1:2">
      <c r="A3780" s="2063" t="s">
        <v>12987</v>
      </c>
      <c r="B3780" s="2064" t="s">
        <v>12986</v>
      </c>
    </row>
    <row r="3781" spans="1:2">
      <c r="A3781" s="2063" t="s">
        <v>12989</v>
      </c>
      <c r="B3781" s="2064" t="s">
        <v>12988</v>
      </c>
    </row>
    <row r="3782" spans="1:2">
      <c r="A3782" s="2063" t="s">
        <v>12991</v>
      </c>
      <c r="B3782" s="2064" t="s">
        <v>12990</v>
      </c>
    </row>
    <row r="3783" spans="1:2">
      <c r="A3783" s="2063" t="s">
        <v>12993</v>
      </c>
      <c r="B3783" s="2064" t="s">
        <v>12992</v>
      </c>
    </row>
    <row r="3784" spans="1:2">
      <c r="A3784" s="2063" t="s">
        <v>12995</v>
      </c>
      <c r="B3784" s="2064" t="s">
        <v>12994</v>
      </c>
    </row>
    <row r="3785" spans="1:2">
      <c r="A3785" s="2063" t="s">
        <v>12997</v>
      </c>
      <c r="B3785" s="2064" t="s">
        <v>12996</v>
      </c>
    </row>
    <row r="3786" spans="1:2">
      <c r="A3786" s="2063" t="s">
        <v>12999</v>
      </c>
      <c r="B3786" s="2064" t="s">
        <v>12998</v>
      </c>
    </row>
    <row r="3787" spans="1:2">
      <c r="A3787" s="2063" t="s">
        <v>13001</v>
      </c>
      <c r="B3787" s="2064" t="s">
        <v>13000</v>
      </c>
    </row>
    <row r="3788" spans="1:2">
      <c r="A3788" s="2063" t="s">
        <v>13003</v>
      </c>
      <c r="B3788" s="2064" t="s">
        <v>13002</v>
      </c>
    </row>
    <row r="3789" spans="1:2">
      <c r="A3789" s="2063" t="s">
        <v>13005</v>
      </c>
      <c r="B3789" s="2064" t="s">
        <v>13004</v>
      </c>
    </row>
    <row r="3790" spans="1:2">
      <c r="A3790" s="2063" t="s">
        <v>13007</v>
      </c>
      <c r="B3790" s="2064" t="s">
        <v>13006</v>
      </c>
    </row>
    <row r="3791" spans="1:2">
      <c r="A3791" s="2063" t="s">
        <v>13009</v>
      </c>
      <c r="B3791" s="2064" t="s">
        <v>13008</v>
      </c>
    </row>
    <row r="3792" spans="1:2">
      <c r="A3792" s="2063" t="s">
        <v>13011</v>
      </c>
      <c r="B3792" s="2064" t="s">
        <v>13010</v>
      </c>
    </row>
    <row r="3793" spans="1:2">
      <c r="A3793" s="2063" t="s">
        <v>13013</v>
      </c>
      <c r="B3793" s="2064" t="s">
        <v>13012</v>
      </c>
    </row>
    <row r="3794" spans="1:2">
      <c r="A3794" s="2063" t="s">
        <v>13015</v>
      </c>
      <c r="B3794" s="2064" t="s">
        <v>13014</v>
      </c>
    </row>
    <row r="3795" spans="1:2">
      <c r="A3795" s="2063" t="s">
        <v>13017</v>
      </c>
      <c r="B3795" s="2064" t="s">
        <v>13016</v>
      </c>
    </row>
    <row r="3796" spans="1:2">
      <c r="A3796" s="2063" t="s">
        <v>13019</v>
      </c>
      <c r="B3796" s="2064" t="s">
        <v>13018</v>
      </c>
    </row>
    <row r="3797" spans="1:2">
      <c r="A3797" s="2063" t="s">
        <v>13021</v>
      </c>
      <c r="B3797" s="2064" t="s">
        <v>13020</v>
      </c>
    </row>
    <row r="3798" spans="1:2">
      <c r="A3798" s="2063" t="s">
        <v>13023</v>
      </c>
      <c r="B3798" s="2064" t="s">
        <v>13022</v>
      </c>
    </row>
    <row r="3799" spans="1:2">
      <c r="A3799" s="2063" t="s">
        <v>13025</v>
      </c>
      <c r="B3799" s="2064" t="s">
        <v>13024</v>
      </c>
    </row>
    <row r="3800" spans="1:2">
      <c r="A3800" s="2063" t="s">
        <v>13027</v>
      </c>
      <c r="B3800" s="2064" t="s">
        <v>13026</v>
      </c>
    </row>
    <row r="3801" spans="1:2">
      <c r="A3801" s="2063" t="s">
        <v>13029</v>
      </c>
      <c r="B3801" s="2064" t="s">
        <v>13028</v>
      </c>
    </row>
    <row r="3802" spans="1:2">
      <c r="A3802" s="2063" t="s">
        <v>13031</v>
      </c>
      <c r="B3802" s="2064" t="s">
        <v>13030</v>
      </c>
    </row>
    <row r="3803" spans="1:2">
      <c r="A3803" s="2063" t="s">
        <v>13033</v>
      </c>
      <c r="B3803" s="2064" t="s">
        <v>13032</v>
      </c>
    </row>
    <row r="3804" spans="1:2">
      <c r="A3804" s="2063" t="s">
        <v>13035</v>
      </c>
      <c r="B3804" s="2064" t="s">
        <v>13034</v>
      </c>
    </row>
    <row r="3805" spans="1:2">
      <c r="A3805" s="2063" t="s">
        <v>13037</v>
      </c>
      <c r="B3805" s="2064" t="s">
        <v>13036</v>
      </c>
    </row>
    <row r="3806" spans="1:2">
      <c r="A3806" s="2063" t="s">
        <v>13039</v>
      </c>
      <c r="B3806" s="2064" t="s">
        <v>13038</v>
      </c>
    </row>
    <row r="3807" spans="1:2">
      <c r="A3807" s="2063" t="s">
        <v>13041</v>
      </c>
      <c r="B3807" s="2064" t="s">
        <v>13040</v>
      </c>
    </row>
    <row r="3808" spans="1:2">
      <c r="A3808" s="2063" t="s">
        <v>13043</v>
      </c>
      <c r="B3808" s="2064" t="s">
        <v>13042</v>
      </c>
    </row>
    <row r="3809" spans="1:2">
      <c r="A3809" s="2063" t="s">
        <v>13045</v>
      </c>
      <c r="B3809" s="2064" t="s">
        <v>13044</v>
      </c>
    </row>
    <row r="3810" spans="1:2">
      <c r="A3810" s="2063" t="s">
        <v>13047</v>
      </c>
      <c r="B3810" s="2064" t="s">
        <v>13046</v>
      </c>
    </row>
    <row r="3811" spans="1:2">
      <c r="A3811" s="2063" t="s">
        <v>13049</v>
      </c>
      <c r="B3811" s="2064" t="s">
        <v>13048</v>
      </c>
    </row>
    <row r="3812" spans="1:2">
      <c r="A3812" s="2063" t="s">
        <v>13051</v>
      </c>
      <c r="B3812" s="2064" t="s">
        <v>13050</v>
      </c>
    </row>
    <row r="3813" spans="1:2">
      <c r="A3813" s="2063" t="s">
        <v>13053</v>
      </c>
      <c r="B3813" s="2064" t="s">
        <v>13052</v>
      </c>
    </row>
    <row r="3814" spans="1:2">
      <c r="A3814" s="2063" t="s">
        <v>13055</v>
      </c>
      <c r="B3814" s="2064" t="s">
        <v>13054</v>
      </c>
    </row>
    <row r="3815" spans="1:2">
      <c r="A3815" s="2063" t="s">
        <v>13057</v>
      </c>
      <c r="B3815" s="2064" t="s">
        <v>13056</v>
      </c>
    </row>
    <row r="3816" spans="1:2">
      <c r="A3816" s="2063" t="s">
        <v>13059</v>
      </c>
      <c r="B3816" s="2064" t="s">
        <v>13058</v>
      </c>
    </row>
    <row r="3817" spans="1:2">
      <c r="A3817" s="2063" t="s">
        <v>13061</v>
      </c>
      <c r="B3817" s="2064" t="s">
        <v>13060</v>
      </c>
    </row>
    <row r="3818" spans="1:2">
      <c r="A3818" s="2063" t="s">
        <v>13063</v>
      </c>
      <c r="B3818" s="2064" t="s">
        <v>13062</v>
      </c>
    </row>
    <row r="3819" spans="1:2">
      <c r="A3819" s="2063" t="s">
        <v>13065</v>
      </c>
      <c r="B3819" s="2064" t="s">
        <v>13064</v>
      </c>
    </row>
    <row r="3820" spans="1:2">
      <c r="A3820" s="2063" t="s">
        <v>13067</v>
      </c>
      <c r="B3820" s="2064" t="s">
        <v>13066</v>
      </c>
    </row>
    <row r="3821" spans="1:2">
      <c r="A3821" s="2063" t="s">
        <v>13069</v>
      </c>
      <c r="B3821" s="2064" t="s">
        <v>13068</v>
      </c>
    </row>
    <row r="3822" spans="1:2">
      <c r="A3822" s="2063" t="s">
        <v>13071</v>
      </c>
      <c r="B3822" s="2064" t="s">
        <v>13070</v>
      </c>
    </row>
    <row r="3823" spans="1:2">
      <c r="A3823" s="2063" t="s">
        <v>13073</v>
      </c>
      <c r="B3823" s="2064" t="s">
        <v>13072</v>
      </c>
    </row>
    <row r="3824" spans="1:2">
      <c r="A3824" s="2063" t="s">
        <v>13075</v>
      </c>
      <c r="B3824" s="2064" t="s">
        <v>13074</v>
      </c>
    </row>
    <row r="3825" spans="1:2">
      <c r="A3825" s="2063" t="s">
        <v>13077</v>
      </c>
      <c r="B3825" s="2064" t="s">
        <v>13076</v>
      </c>
    </row>
    <row r="3826" spans="1:2">
      <c r="A3826" s="2063" t="s">
        <v>13079</v>
      </c>
      <c r="B3826" s="2064" t="s">
        <v>13078</v>
      </c>
    </row>
    <row r="3827" spans="1:2">
      <c r="A3827" s="2063" t="s">
        <v>13081</v>
      </c>
      <c r="B3827" s="2064" t="s">
        <v>13080</v>
      </c>
    </row>
    <row r="3828" spans="1:2">
      <c r="A3828" s="2063" t="s">
        <v>13083</v>
      </c>
      <c r="B3828" s="2064" t="s">
        <v>13082</v>
      </c>
    </row>
    <row r="3829" spans="1:2">
      <c r="A3829" s="2063" t="s">
        <v>13085</v>
      </c>
      <c r="B3829" s="2064" t="s">
        <v>13084</v>
      </c>
    </row>
    <row r="3830" spans="1:2">
      <c r="A3830" s="2063" t="s">
        <v>13087</v>
      </c>
      <c r="B3830" s="2064" t="s">
        <v>13086</v>
      </c>
    </row>
    <row r="3831" spans="1:2">
      <c r="A3831" s="2063" t="s">
        <v>13089</v>
      </c>
      <c r="B3831" s="2064" t="s">
        <v>13088</v>
      </c>
    </row>
    <row r="3832" spans="1:2">
      <c r="A3832" s="2063" t="s">
        <v>13091</v>
      </c>
      <c r="B3832" s="2064" t="s">
        <v>13090</v>
      </c>
    </row>
    <row r="3833" spans="1:2">
      <c r="A3833" s="2063" t="s">
        <v>13093</v>
      </c>
      <c r="B3833" s="2064" t="s">
        <v>13092</v>
      </c>
    </row>
    <row r="3834" spans="1:2">
      <c r="A3834" s="2063" t="s">
        <v>13095</v>
      </c>
      <c r="B3834" s="2064" t="s">
        <v>13094</v>
      </c>
    </row>
    <row r="3835" spans="1:2">
      <c r="A3835" s="2063" t="s">
        <v>13097</v>
      </c>
      <c r="B3835" s="2064" t="s">
        <v>13096</v>
      </c>
    </row>
    <row r="3836" spans="1:2">
      <c r="A3836" s="2063" t="s">
        <v>13099</v>
      </c>
      <c r="B3836" s="2064" t="s">
        <v>13098</v>
      </c>
    </row>
    <row r="3837" spans="1:2">
      <c r="A3837" s="2063" t="s">
        <v>13101</v>
      </c>
      <c r="B3837" s="2064" t="s">
        <v>13100</v>
      </c>
    </row>
    <row r="3838" spans="1:2">
      <c r="A3838" s="2063" t="s">
        <v>13103</v>
      </c>
      <c r="B3838" s="2064" t="s">
        <v>13102</v>
      </c>
    </row>
    <row r="3839" spans="1:2">
      <c r="A3839" s="2063" t="s">
        <v>13105</v>
      </c>
      <c r="B3839" s="2064" t="s">
        <v>13104</v>
      </c>
    </row>
    <row r="3840" spans="1:2">
      <c r="A3840" s="2063" t="s">
        <v>13107</v>
      </c>
      <c r="B3840" s="2064" t="s">
        <v>13106</v>
      </c>
    </row>
    <row r="3841" spans="1:2">
      <c r="A3841" s="2063" t="s">
        <v>13109</v>
      </c>
      <c r="B3841" s="2064" t="s">
        <v>13108</v>
      </c>
    </row>
    <row r="3842" spans="1:2">
      <c r="A3842" s="2063" t="s">
        <v>13111</v>
      </c>
      <c r="B3842" s="2064" t="s">
        <v>13110</v>
      </c>
    </row>
    <row r="3843" spans="1:2">
      <c r="A3843" s="2063" t="s">
        <v>13113</v>
      </c>
      <c r="B3843" s="2064" t="s">
        <v>13112</v>
      </c>
    </row>
    <row r="3844" spans="1:2">
      <c r="A3844" s="2063" t="s">
        <v>13115</v>
      </c>
      <c r="B3844" s="2064" t="s">
        <v>13114</v>
      </c>
    </row>
    <row r="3845" spans="1:2">
      <c r="A3845" s="2063" t="s">
        <v>13117</v>
      </c>
      <c r="B3845" s="2064" t="s">
        <v>13116</v>
      </c>
    </row>
    <row r="3846" spans="1:2">
      <c r="A3846" s="2063" t="s">
        <v>13119</v>
      </c>
      <c r="B3846" s="2064" t="s">
        <v>13118</v>
      </c>
    </row>
    <row r="3847" spans="1:2">
      <c r="A3847" s="2063" t="s">
        <v>13121</v>
      </c>
      <c r="B3847" s="2064" t="s">
        <v>13120</v>
      </c>
    </row>
    <row r="3848" spans="1:2">
      <c r="A3848" s="2063" t="s">
        <v>13123</v>
      </c>
      <c r="B3848" s="2064" t="s">
        <v>13122</v>
      </c>
    </row>
    <row r="3849" spans="1:2">
      <c r="A3849" s="2063" t="s">
        <v>13125</v>
      </c>
      <c r="B3849" s="2064" t="s">
        <v>13124</v>
      </c>
    </row>
    <row r="3850" spans="1:2">
      <c r="A3850" s="2063" t="s">
        <v>13127</v>
      </c>
      <c r="B3850" s="2064" t="s">
        <v>13126</v>
      </c>
    </row>
    <row r="3851" spans="1:2">
      <c r="A3851" s="2063" t="s">
        <v>13129</v>
      </c>
      <c r="B3851" s="2064" t="s">
        <v>13128</v>
      </c>
    </row>
    <row r="3852" spans="1:2">
      <c r="A3852" s="2063" t="s">
        <v>13131</v>
      </c>
      <c r="B3852" s="2064" t="s">
        <v>13130</v>
      </c>
    </row>
    <row r="3853" spans="1:2">
      <c r="A3853" s="2063" t="s">
        <v>13133</v>
      </c>
      <c r="B3853" s="2064" t="s">
        <v>13132</v>
      </c>
    </row>
    <row r="3854" spans="1:2">
      <c r="A3854" s="2063" t="s">
        <v>13135</v>
      </c>
      <c r="B3854" s="2064" t="s">
        <v>13134</v>
      </c>
    </row>
    <row r="3855" spans="1:2">
      <c r="A3855" s="2063" t="s">
        <v>13137</v>
      </c>
      <c r="B3855" s="2064" t="s">
        <v>13136</v>
      </c>
    </row>
    <row r="3856" spans="1:2">
      <c r="A3856" s="2063" t="s">
        <v>13139</v>
      </c>
      <c r="B3856" s="2064" t="s">
        <v>13138</v>
      </c>
    </row>
    <row r="3857" spans="1:2">
      <c r="A3857" s="2063" t="s">
        <v>13141</v>
      </c>
      <c r="B3857" s="2064" t="s">
        <v>13140</v>
      </c>
    </row>
    <row r="3858" spans="1:2">
      <c r="A3858" s="2063" t="s">
        <v>13143</v>
      </c>
      <c r="B3858" s="2064" t="s">
        <v>13142</v>
      </c>
    </row>
    <row r="3859" spans="1:2">
      <c r="A3859" s="2063" t="s">
        <v>13145</v>
      </c>
      <c r="B3859" s="2064" t="s">
        <v>13144</v>
      </c>
    </row>
    <row r="3860" spans="1:2">
      <c r="A3860" s="2063" t="s">
        <v>13147</v>
      </c>
      <c r="B3860" s="2064" t="s">
        <v>13146</v>
      </c>
    </row>
    <row r="3861" spans="1:2">
      <c r="A3861" s="2063" t="s">
        <v>13149</v>
      </c>
      <c r="B3861" s="2064" t="s">
        <v>13148</v>
      </c>
    </row>
    <row r="3862" spans="1:2">
      <c r="A3862" s="2063" t="s">
        <v>13151</v>
      </c>
      <c r="B3862" s="2064" t="s">
        <v>13150</v>
      </c>
    </row>
    <row r="3863" spans="1:2">
      <c r="A3863" s="2063" t="s">
        <v>13153</v>
      </c>
      <c r="B3863" s="2064" t="s">
        <v>13152</v>
      </c>
    </row>
    <row r="3864" spans="1:2">
      <c r="A3864" s="2063" t="s">
        <v>13155</v>
      </c>
      <c r="B3864" s="2064" t="s">
        <v>13154</v>
      </c>
    </row>
    <row r="3865" spans="1:2">
      <c r="A3865" s="2063" t="s">
        <v>13157</v>
      </c>
      <c r="B3865" s="2064" t="s">
        <v>13156</v>
      </c>
    </row>
    <row r="3866" spans="1:2">
      <c r="A3866" s="2063" t="s">
        <v>13159</v>
      </c>
      <c r="B3866" s="2064" t="s">
        <v>13158</v>
      </c>
    </row>
    <row r="3867" spans="1:2">
      <c r="A3867" s="2063" t="s">
        <v>13161</v>
      </c>
      <c r="B3867" s="2064" t="s">
        <v>13160</v>
      </c>
    </row>
    <row r="3868" spans="1:2">
      <c r="A3868" s="2063" t="s">
        <v>13163</v>
      </c>
      <c r="B3868" s="2064" t="s">
        <v>13162</v>
      </c>
    </row>
    <row r="3869" spans="1:2">
      <c r="A3869" s="2063" t="s">
        <v>13165</v>
      </c>
      <c r="B3869" s="2064" t="s">
        <v>13164</v>
      </c>
    </row>
    <row r="3870" spans="1:2">
      <c r="A3870" s="2063" t="s">
        <v>13167</v>
      </c>
      <c r="B3870" s="2064" t="s">
        <v>13166</v>
      </c>
    </row>
    <row r="3871" spans="1:2">
      <c r="A3871" s="2063" t="s">
        <v>13169</v>
      </c>
      <c r="B3871" s="2064" t="s">
        <v>13168</v>
      </c>
    </row>
    <row r="3872" spans="1:2">
      <c r="A3872" s="2063" t="s">
        <v>13171</v>
      </c>
      <c r="B3872" s="2064" t="s">
        <v>13170</v>
      </c>
    </row>
    <row r="3873" spans="1:2">
      <c r="A3873" s="2063" t="s">
        <v>13173</v>
      </c>
      <c r="B3873" s="2064" t="s">
        <v>13172</v>
      </c>
    </row>
    <row r="3874" spans="1:2">
      <c r="A3874" s="2063" t="s">
        <v>13175</v>
      </c>
      <c r="B3874" s="2064" t="s">
        <v>13174</v>
      </c>
    </row>
    <row r="3875" spans="1:2">
      <c r="A3875" s="2063" t="s">
        <v>13177</v>
      </c>
      <c r="B3875" s="2064" t="s">
        <v>13176</v>
      </c>
    </row>
    <row r="3876" spans="1:2">
      <c r="A3876" s="2063" t="s">
        <v>13179</v>
      </c>
      <c r="B3876" s="2064" t="s">
        <v>13178</v>
      </c>
    </row>
    <row r="3877" spans="1:2">
      <c r="A3877" s="2063" t="s">
        <v>13181</v>
      </c>
      <c r="B3877" s="2064" t="s">
        <v>13180</v>
      </c>
    </row>
    <row r="3878" spans="1:2">
      <c r="A3878" s="2063" t="s">
        <v>13183</v>
      </c>
      <c r="B3878" s="2064" t="s">
        <v>13182</v>
      </c>
    </row>
    <row r="3879" spans="1:2">
      <c r="A3879" s="2063" t="s">
        <v>13185</v>
      </c>
      <c r="B3879" s="2064" t="s">
        <v>13184</v>
      </c>
    </row>
    <row r="3880" spans="1:2">
      <c r="A3880" s="2063" t="s">
        <v>13187</v>
      </c>
      <c r="B3880" s="2064" t="s">
        <v>13186</v>
      </c>
    </row>
    <row r="3881" spans="1:2">
      <c r="A3881" s="2063" t="s">
        <v>13189</v>
      </c>
      <c r="B3881" s="2064" t="s">
        <v>13188</v>
      </c>
    </row>
    <row r="3882" spans="1:2">
      <c r="A3882" s="2063" t="s">
        <v>13191</v>
      </c>
      <c r="B3882" s="2064" t="s">
        <v>13190</v>
      </c>
    </row>
    <row r="3883" spans="1:2">
      <c r="A3883" s="2063" t="s">
        <v>13193</v>
      </c>
      <c r="B3883" s="2064" t="s">
        <v>13192</v>
      </c>
    </row>
    <row r="3884" spans="1:2">
      <c r="A3884" s="2063" t="s">
        <v>13195</v>
      </c>
      <c r="B3884" s="2064" t="s">
        <v>13194</v>
      </c>
    </row>
    <row r="3885" spans="1:2">
      <c r="A3885" s="2063" t="s">
        <v>13197</v>
      </c>
      <c r="B3885" s="2064" t="s">
        <v>13196</v>
      </c>
    </row>
    <row r="3886" spans="1:2">
      <c r="A3886" s="2063" t="s">
        <v>13199</v>
      </c>
      <c r="B3886" s="2064" t="s">
        <v>13198</v>
      </c>
    </row>
    <row r="3887" spans="1:2">
      <c r="A3887" s="2063" t="s">
        <v>13201</v>
      </c>
      <c r="B3887" s="2064" t="s">
        <v>13200</v>
      </c>
    </row>
    <row r="3888" spans="1:2">
      <c r="A3888" s="2063" t="s">
        <v>13203</v>
      </c>
      <c r="B3888" s="2064" t="s">
        <v>13202</v>
      </c>
    </row>
    <row r="3889" spans="1:2">
      <c r="A3889" s="2063" t="s">
        <v>13205</v>
      </c>
      <c r="B3889" s="2064" t="s">
        <v>13204</v>
      </c>
    </row>
    <row r="3890" spans="1:2">
      <c r="A3890" s="2063" t="s">
        <v>13207</v>
      </c>
      <c r="B3890" s="2064" t="s">
        <v>13206</v>
      </c>
    </row>
    <row r="3891" spans="1:2">
      <c r="A3891" s="2063" t="s">
        <v>13209</v>
      </c>
      <c r="B3891" s="2064" t="s">
        <v>13208</v>
      </c>
    </row>
    <row r="3892" spans="1:2">
      <c r="A3892" s="2063" t="s">
        <v>13211</v>
      </c>
      <c r="B3892" s="2064" t="s">
        <v>13210</v>
      </c>
    </row>
    <row r="3893" spans="1:2">
      <c r="A3893" s="2063" t="s">
        <v>13213</v>
      </c>
      <c r="B3893" s="2064" t="s">
        <v>13212</v>
      </c>
    </row>
    <row r="3894" spans="1:2">
      <c r="A3894" s="2063" t="s">
        <v>13215</v>
      </c>
      <c r="B3894" s="2064" t="s">
        <v>13214</v>
      </c>
    </row>
    <row r="3895" spans="1:2">
      <c r="A3895" s="2063" t="s">
        <v>13217</v>
      </c>
      <c r="B3895" s="2064" t="s">
        <v>13216</v>
      </c>
    </row>
    <row r="3896" spans="1:2">
      <c r="A3896" s="2063" t="s">
        <v>13219</v>
      </c>
      <c r="B3896" s="2064" t="s">
        <v>13218</v>
      </c>
    </row>
    <row r="3897" spans="1:2">
      <c r="A3897" s="2063" t="s">
        <v>13221</v>
      </c>
      <c r="B3897" s="2064" t="s">
        <v>13220</v>
      </c>
    </row>
    <row r="3898" spans="1:2">
      <c r="A3898" s="2063" t="s">
        <v>13223</v>
      </c>
      <c r="B3898" s="2064" t="s">
        <v>13222</v>
      </c>
    </row>
    <row r="3899" spans="1:2">
      <c r="A3899" s="2063" t="s">
        <v>13225</v>
      </c>
      <c r="B3899" s="2064" t="s">
        <v>13224</v>
      </c>
    </row>
    <row r="3900" spans="1:2">
      <c r="A3900" s="2063" t="s">
        <v>13227</v>
      </c>
      <c r="B3900" s="2064" t="s">
        <v>13226</v>
      </c>
    </row>
    <row r="3901" spans="1:2">
      <c r="A3901" s="2063" t="s">
        <v>13229</v>
      </c>
      <c r="B3901" s="2064" t="s">
        <v>13228</v>
      </c>
    </row>
    <row r="3902" spans="1:2">
      <c r="A3902" s="2063" t="s">
        <v>13231</v>
      </c>
      <c r="B3902" s="2064" t="s">
        <v>13230</v>
      </c>
    </row>
    <row r="3903" spans="1:2">
      <c r="A3903" s="2063" t="s">
        <v>13233</v>
      </c>
      <c r="B3903" s="2064" t="s">
        <v>13232</v>
      </c>
    </row>
    <row r="3904" spans="1:2">
      <c r="A3904" s="2063" t="s">
        <v>13235</v>
      </c>
      <c r="B3904" s="2064" t="s">
        <v>13234</v>
      </c>
    </row>
    <row r="3905" spans="1:2">
      <c r="A3905" s="2063" t="s">
        <v>13237</v>
      </c>
      <c r="B3905" s="2064" t="s">
        <v>13236</v>
      </c>
    </row>
    <row r="3906" spans="1:2">
      <c r="A3906" s="2063" t="s">
        <v>13239</v>
      </c>
      <c r="B3906" s="2064" t="s">
        <v>13238</v>
      </c>
    </row>
    <row r="3907" spans="1:2">
      <c r="A3907" s="2063" t="s">
        <v>13241</v>
      </c>
      <c r="B3907" s="2064" t="s">
        <v>13240</v>
      </c>
    </row>
    <row r="3908" spans="1:2">
      <c r="A3908" s="2063" t="s">
        <v>13243</v>
      </c>
      <c r="B3908" s="2064" t="s">
        <v>13242</v>
      </c>
    </row>
    <row r="3909" spans="1:2">
      <c r="A3909" s="2063" t="s">
        <v>13245</v>
      </c>
      <c r="B3909" s="2064" t="s">
        <v>13244</v>
      </c>
    </row>
    <row r="3910" spans="1:2">
      <c r="A3910" s="2063" t="s">
        <v>13247</v>
      </c>
      <c r="B3910" s="2064" t="s">
        <v>13246</v>
      </c>
    </row>
    <row r="3911" spans="1:2">
      <c r="A3911" s="2063" t="s">
        <v>13249</v>
      </c>
      <c r="B3911" s="2064" t="s">
        <v>13248</v>
      </c>
    </row>
    <row r="3912" spans="1:2">
      <c r="A3912" s="2063" t="s">
        <v>13251</v>
      </c>
      <c r="B3912" s="2064" t="s">
        <v>13250</v>
      </c>
    </row>
    <row r="3913" spans="1:2">
      <c r="A3913" s="2063" t="s">
        <v>13253</v>
      </c>
      <c r="B3913" s="2064" t="s">
        <v>13252</v>
      </c>
    </row>
    <row r="3914" spans="1:2">
      <c r="A3914" s="2063" t="s">
        <v>13255</v>
      </c>
      <c r="B3914" s="2064" t="s">
        <v>13254</v>
      </c>
    </row>
    <row r="3915" spans="1:2">
      <c r="A3915" s="2063" t="s">
        <v>13257</v>
      </c>
      <c r="B3915" s="2064" t="s">
        <v>13256</v>
      </c>
    </row>
    <row r="3916" spans="1:2">
      <c r="A3916" s="2063" t="s">
        <v>13259</v>
      </c>
      <c r="B3916" s="2064" t="s">
        <v>13258</v>
      </c>
    </row>
    <row r="3917" spans="1:2">
      <c r="A3917" s="2063" t="s">
        <v>13261</v>
      </c>
      <c r="B3917" s="2064" t="s">
        <v>13260</v>
      </c>
    </row>
    <row r="3918" spans="1:2">
      <c r="A3918" s="2063" t="s">
        <v>13263</v>
      </c>
      <c r="B3918" s="2064" t="s">
        <v>13262</v>
      </c>
    </row>
    <row r="3919" spans="1:2">
      <c r="A3919" s="2063" t="s">
        <v>13265</v>
      </c>
      <c r="B3919" s="2064" t="s">
        <v>13264</v>
      </c>
    </row>
    <row r="3920" spans="1:2">
      <c r="A3920" s="2063" t="s">
        <v>13267</v>
      </c>
      <c r="B3920" s="2064" t="s">
        <v>13266</v>
      </c>
    </row>
    <row r="3921" spans="1:2">
      <c r="A3921" s="2063" t="s">
        <v>13269</v>
      </c>
      <c r="B3921" s="2064" t="s">
        <v>13268</v>
      </c>
    </row>
    <row r="3922" spans="1:2">
      <c r="A3922" s="2063" t="s">
        <v>13271</v>
      </c>
      <c r="B3922" s="2064" t="s">
        <v>13270</v>
      </c>
    </row>
    <row r="3923" spans="1:2">
      <c r="A3923" s="2063" t="s">
        <v>13273</v>
      </c>
      <c r="B3923" s="2064" t="s">
        <v>13272</v>
      </c>
    </row>
    <row r="3924" spans="1:2">
      <c r="A3924" s="2063" t="s">
        <v>13275</v>
      </c>
      <c r="B3924" s="2064" t="s">
        <v>13274</v>
      </c>
    </row>
    <row r="3925" spans="1:2">
      <c r="A3925" s="2063" t="s">
        <v>13277</v>
      </c>
      <c r="B3925" s="2064" t="s">
        <v>13276</v>
      </c>
    </row>
    <row r="3926" spans="1:2">
      <c r="A3926" s="2063" t="s">
        <v>13279</v>
      </c>
      <c r="B3926" s="2064" t="s">
        <v>13278</v>
      </c>
    </row>
    <row r="3927" spans="1:2">
      <c r="A3927" s="2063" t="s">
        <v>13281</v>
      </c>
      <c r="B3927" s="2064" t="s">
        <v>13280</v>
      </c>
    </row>
    <row r="3928" spans="1:2">
      <c r="A3928" s="2063" t="s">
        <v>13283</v>
      </c>
      <c r="B3928" s="2064" t="s">
        <v>13282</v>
      </c>
    </row>
    <row r="3929" spans="1:2">
      <c r="A3929" s="2063" t="s">
        <v>13285</v>
      </c>
      <c r="B3929" s="2064" t="s">
        <v>13284</v>
      </c>
    </row>
    <row r="3930" spans="1:2">
      <c r="A3930" s="2063" t="s">
        <v>13287</v>
      </c>
      <c r="B3930" s="2064" t="s">
        <v>13286</v>
      </c>
    </row>
    <row r="3931" spans="1:2">
      <c r="A3931" s="2063" t="s">
        <v>13289</v>
      </c>
      <c r="B3931" s="2064" t="s">
        <v>13288</v>
      </c>
    </row>
    <row r="3932" spans="1:2">
      <c r="A3932" s="2063" t="s">
        <v>13291</v>
      </c>
      <c r="B3932" s="2064" t="s">
        <v>13290</v>
      </c>
    </row>
    <row r="3933" spans="1:2">
      <c r="A3933" s="2063" t="s">
        <v>13293</v>
      </c>
      <c r="B3933" s="2064" t="s">
        <v>13292</v>
      </c>
    </row>
    <row r="3934" spans="1:2">
      <c r="A3934" s="2063" t="s">
        <v>13295</v>
      </c>
      <c r="B3934" s="2064" t="s">
        <v>13294</v>
      </c>
    </row>
    <row r="3935" spans="1:2">
      <c r="A3935" s="2063" t="s">
        <v>13297</v>
      </c>
      <c r="B3935" s="2064" t="s">
        <v>13296</v>
      </c>
    </row>
    <row r="3936" spans="1:2">
      <c r="A3936" s="2063" t="s">
        <v>13299</v>
      </c>
      <c r="B3936" s="2064" t="s">
        <v>13298</v>
      </c>
    </row>
    <row r="3937" spans="1:2">
      <c r="A3937" s="2063" t="s">
        <v>13301</v>
      </c>
      <c r="B3937" s="2064" t="s">
        <v>13300</v>
      </c>
    </row>
    <row r="3938" spans="1:2">
      <c r="A3938" s="2063" t="s">
        <v>13303</v>
      </c>
      <c r="B3938" s="2064" t="s">
        <v>13302</v>
      </c>
    </row>
    <row r="3939" spans="1:2">
      <c r="A3939" s="2063" t="s">
        <v>13305</v>
      </c>
      <c r="B3939" s="2064" t="s">
        <v>13304</v>
      </c>
    </row>
    <row r="3940" spans="1:2">
      <c r="A3940" s="2063" t="s">
        <v>13307</v>
      </c>
      <c r="B3940" s="2064" t="s">
        <v>13306</v>
      </c>
    </row>
    <row r="3941" spans="1:2">
      <c r="A3941" s="2063" t="s">
        <v>13309</v>
      </c>
      <c r="B3941" s="2064" t="s">
        <v>13308</v>
      </c>
    </row>
    <row r="3942" spans="1:2">
      <c r="A3942" s="2063" t="s">
        <v>13311</v>
      </c>
      <c r="B3942" s="2064" t="s">
        <v>13310</v>
      </c>
    </row>
    <row r="3943" spans="1:2">
      <c r="A3943" s="2063" t="s">
        <v>13313</v>
      </c>
      <c r="B3943" s="2064" t="s">
        <v>13312</v>
      </c>
    </row>
    <row r="3944" spans="1:2">
      <c r="A3944" s="2063" t="s">
        <v>13315</v>
      </c>
      <c r="B3944" s="2064" t="s">
        <v>13314</v>
      </c>
    </row>
    <row r="3945" spans="1:2">
      <c r="A3945" s="2063" t="s">
        <v>13317</v>
      </c>
      <c r="B3945" s="2064" t="s">
        <v>13316</v>
      </c>
    </row>
    <row r="3946" spans="1:2">
      <c r="A3946" s="2063" t="s">
        <v>13319</v>
      </c>
      <c r="B3946" s="2064" t="s">
        <v>13318</v>
      </c>
    </row>
    <row r="3947" spans="1:2">
      <c r="A3947" s="2063" t="s">
        <v>13321</v>
      </c>
      <c r="B3947" s="2064" t="s">
        <v>13320</v>
      </c>
    </row>
    <row r="3948" spans="1:2">
      <c r="A3948" s="2063" t="s">
        <v>13323</v>
      </c>
      <c r="B3948" s="2064" t="s">
        <v>13322</v>
      </c>
    </row>
    <row r="3949" spans="1:2">
      <c r="A3949" s="2063" t="s">
        <v>13325</v>
      </c>
      <c r="B3949" s="2064" t="s">
        <v>13324</v>
      </c>
    </row>
    <row r="3950" spans="1:2">
      <c r="A3950" s="2063" t="s">
        <v>13327</v>
      </c>
      <c r="B3950" s="2064" t="s">
        <v>13326</v>
      </c>
    </row>
    <row r="3951" spans="1:2">
      <c r="A3951" s="2063" t="s">
        <v>13329</v>
      </c>
      <c r="B3951" s="2064" t="s">
        <v>13328</v>
      </c>
    </row>
    <row r="3952" spans="1:2">
      <c r="A3952" s="2063" t="s">
        <v>13331</v>
      </c>
      <c r="B3952" s="2064" t="s">
        <v>13330</v>
      </c>
    </row>
    <row r="3953" spans="1:2">
      <c r="A3953" s="2063" t="s">
        <v>13333</v>
      </c>
      <c r="B3953" s="2064" t="s">
        <v>13332</v>
      </c>
    </row>
    <row r="3954" spans="1:2">
      <c r="A3954" s="2063" t="s">
        <v>13335</v>
      </c>
      <c r="B3954" s="2064" t="s">
        <v>13334</v>
      </c>
    </row>
    <row r="3955" spans="1:2">
      <c r="A3955" s="2063" t="s">
        <v>13337</v>
      </c>
      <c r="B3955" s="2064" t="s">
        <v>13336</v>
      </c>
    </row>
    <row r="3956" spans="1:2">
      <c r="A3956" s="2063" t="s">
        <v>13339</v>
      </c>
      <c r="B3956" s="2064" t="s">
        <v>13338</v>
      </c>
    </row>
    <row r="3957" spans="1:2">
      <c r="A3957" s="2063" t="s">
        <v>13341</v>
      </c>
      <c r="B3957" s="2064" t="s">
        <v>13340</v>
      </c>
    </row>
    <row r="3958" spans="1:2">
      <c r="A3958" s="2063" t="s">
        <v>13343</v>
      </c>
      <c r="B3958" s="2064" t="s">
        <v>13342</v>
      </c>
    </row>
    <row r="3959" spans="1:2">
      <c r="A3959" s="2063" t="s">
        <v>13345</v>
      </c>
      <c r="B3959" s="2064" t="s">
        <v>13344</v>
      </c>
    </row>
    <row r="3960" spans="1:2">
      <c r="A3960" s="2063" t="s">
        <v>13347</v>
      </c>
      <c r="B3960" s="2064" t="s">
        <v>13346</v>
      </c>
    </row>
    <row r="3961" spans="1:2">
      <c r="A3961" s="2063" t="s">
        <v>13349</v>
      </c>
      <c r="B3961" s="2064" t="s">
        <v>13348</v>
      </c>
    </row>
    <row r="3962" spans="1:2">
      <c r="A3962" s="2063" t="s">
        <v>13351</v>
      </c>
      <c r="B3962" s="2064" t="s">
        <v>13350</v>
      </c>
    </row>
    <row r="3963" spans="1:2">
      <c r="A3963" s="2063" t="s">
        <v>13353</v>
      </c>
      <c r="B3963" s="2064" t="s">
        <v>13352</v>
      </c>
    </row>
    <row r="3964" spans="1:2">
      <c r="A3964" s="2063" t="s">
        <v>13355</v>
      </c>
      <c r="B3964" s="2064" t="s">
        <v>13354</v>
      </c>
    </row>
    <row r="3965" spans="1:2">
      <c r="A3965" s="2063" t="s">
        <v>13357</v>
      </c>
      <c r="B3965" s="2064" t="s">
        <v>13356</v>
      </c>
    </row>
    <row r="3966" spans="1:2">
      <c r="A3966" s="2063" t="s">
        <v>13359</v>
      </c>
      <c r="B3966" s="2064" t="s">
        <v>13358</v>
      </c>
    </row>
    <row r="3967" spans="1:2">
      <c r="A3967" s="2063" t="s">
        <v>13361</v>
      </c>
      <c r="B3967" s="2064" t="s">
        <v>13360</v>
      </c>
    </row>
    <row r="3968" spans="1:2">
      <c r="A3968" s="2063" t="s">
        <v>13363</v>
      </c>
      <c r="B3968" s="2064" t="s">
        <v>13362</v>
      </c>
    </row>
    <row r="3969" spans="1:2">
      <c r="A3969" s="2063" t="s">
        <v>13365</v>
      </c>
      <c r="B3969" s="2064" t="s">
        <v>13364</v>
      </c>
    </row>
    <row r="3970" spans="1:2">
      <c r="A3970" s="2063" t="s">
        <v>13367</v>
      </c>
      <c r="B3970" s="2064" t="s">
        <v>13366</v>
      </c>
    </row>
    <row r="3971" spans="1:2">
      <c r="A3971" s="2063" t="s">
        <v>13369</v>
      </c>
      <c r="B3971" s="2064" t="s">
        <v>13368</v>
      </c>
    </row>
    <row r="3972" spans="1:2">
      <c r="A3972" s="2063" t="s">
        <v>13371</v>
      </c>
      <c r="B3972" s="2064" t="s">
        <v>13370</v>
      </c>
    </row>
    <row r="3973" spans="1:2">
      <c r="A3973" s="2063" t="s">
        <v>13373</v>
      </c>
      <c r="B3973" s="2064" t="s">
        <v>13372</v>
      </c>
    </row>
    <row r="3974" spans="1:2">
      <c r="A3974" s="2063" t="s">
        <v>13375</v>
      </c>
      <c r="B3974" s="2064" t="s">
        <v>13374</v>
      </c>
    </row>
    <row r="3975" spans="1:2">
      <c r="A3975" s="2063" t="s">
        <v>13377</v>
      </c>
      <c r="B3975" s="2064" t="s">
        <v>13376</v>
      </c>
    </row>
    <row r="3976" spans="1:2">
      <c r="A3976" s="2063" t="s">
        <v>13379</v>
      </c>
      <c r="B3976" s="2064" t="s">
        <v>13378</v>
      </c>
    </row>
    <row r="3977" spans="1:2">
      <c r="A3977" s="2063" t="s">
        <v>13381</v>
      </c>
      <c r="B3977" s="2064" t="s">
        <v>13380</v>
      </c>
    </row>
    <row r="3978" spans="1:2">
      <c r="A3978" s="2063" t="s">
        <v>13383</v>
      </c>
      <c r="B3978" s="2064" t="s">
        <v>13382</v>
      </c>
    </row>
    <row r="3979" spans="1:2">
      <c r="A3979" s="2063" t="s">
        <v>13385</v>
      </c>
      <c r="B3979" s="2064" t="s">
        <v>13384</v>
      </c>
    </row>
    <row r="3980" spans="1:2">
      <c r="A3980" s="2063" t="s">
        <v>13387</v>
      </c>
      <c r="B3980" s="2064" t="s">
        <v>13386</v>
      </c>
    </row>
    <row r="3981" spans="1:2">
      <c r="A3981" s="2063" t="s">
        <v>13389</v>
      </c>
      <c r="B3981" s="2064" t="s">
        <v>13388</v>
      </c>
    </row>
    <row r="3982" spans="1:2">
      <c r="A3982" s="2063" t="s">
        <v>13391</v>
      </c>
      <c r="B3982" s="2064" t="s">
        <v>13390</v>
      </c>
    </row>
    <row r="3983" spans="1:2">
      <c r="A3983" s="2063" t="s">
        <v>13393</v>
      </c>
      <c r="B3983" s="2064" t="s">
        <v>13392</v>
      </c>
    </row>
    <row r="3984" spans="1:2">
      <c r="A3984" s="2063" t="s">
        <v>13395</v>
      </c>
      <c r="B3984" s="2064" t="s">
        <v>13394</v>
      </c>
    </row>
    <row r="3985" spans="1:2">
      <c r="A3985" s="2063" t="s">
        <v>13397</v>
      </c>
      <c r="B3985" s="2064" t="s">
        <v>13396</v>
      </c>
    </row>
    <row r="3986" spans="1:2">
      <c r="A3986" s="2063" t="s">
        <v>13399</v>
      </c>
      <c r="B3986" s="2064" t="s">
        <v>13398</v>
      </c>
    </row>
    <row r="3987" spans="1:2">
      <c r="A3987" s="2063" t="s">
        <v>13401</v>
      </c>
      <c r="B3987" s="2064" t="s">
        <v>13400</v>
      </c>
    </row>
    <row r="3988" spans="1:2">
      <c r="A3988" s="2063" t="s">
        <v>13403</v>
      </c>
      <c r="B3988" s="2064" t="s">
        <v>13402</v>
      </c>
    </row>
    <row r="3989" spans="1:2">
      <c r="A3989" s="2063" t="s">
        <v>13405</v>
      </c>
      <c r="B3989" s="2064" t="s">
        <v>13404</v>
      </c>
    </row>
    <row r="3990" spans="1:2">
      <c r="A3990" s="2063" t="s">
        <v>13407</v>
      </c>
      <c r="B3990" s="2064" t="s">
        <v>13406</v>
      </c>
    </row>
    <row r="3991" spans="1:2">
      <c r="A3991" s="2063" t="s">
        <v>13409</v>
      </c>
      <c r="B3991" s="2064" t="s">
        <v>13408</v>
      </c>
    </row>
    <row r="3992" spans="1:2">
      <c r="A3992" s="2063" t="s">
        <v>13411</v>
      </c>
      <c r="B3992" s="2064" t="s">
        <v>13410</v>
      </c>
    </row>
    <row r="3993" spans="1:2">
      <c r="A3993" s="2063" t="s">
        <v>13413</v>
      </c>
      <c r="B3993" s="2064" t="s">
        <v>13412</v>
      </c>
    </row>
    <row r="3994" spans="1:2">
      <c r="A3994" s="2063" t="s">
        <v>13415</v>
      </c>
      <c r="B3994" s="2064" t="s">
        <v>13414</v>
      </c>
    </row>
    <row r="3995" spans="1:2">
      <c r="A3995" s="2063" t="s">
        <v>13417</v>
      </c>
      <c r="B3995" s="2064" t="s">
        <v>13416</v>
      </c>
    </row>
    <row r="3996" spans="1:2">
      <c r="A3996" s="2063" t="s">
        <v>13419</v>
      </c>
      <c r="B3996" s="2064" t="s">
        <v>13418</v>
      </c>
    </row>
    <row r="3997" spans="1:2">
      <c r="A3997" s="2063" t="s">
        <v>13421</v>
      </c>
      <c r="B3997" s="2064" t="s">
        <v>13420</v>
      </c>
    </row>
    <row r="3998" spans="1:2">
      <c r="A3998" s="2063" t="s">
        <v>13423</v>
      </c>
      <c r="B3998" s="2064" t="s">
        <v>13422</v>
      </c>
    </row>
    <row r="3999" spans="1:2">
      <c r="A3999" s="2063" t="s">
        <v>13425</v>
      </c>
      <c r="B3999" s="2064" t="s">
        <v>13424</v>
      </c>
    </row>
    <row r="4000" spans="1:2">
      <c r="A4000" s="2063" t="s">
        <v>13427</v>
      </c>
      <c r="B4000" s="2064" t="s">
        <v>13426</v>
      </c>
    </row>
    <row r="4001" spans="1:2">
      <c r="A4001" s="2063" t="s">
        <v>13429</v>
      </c>
      <c r="B4001" s="2064" t="s">
        <v>13428</v>
      </c>
    </row>
    <row r="4002" spans="1:2">
      <c r="A4002" s="2063" t="s">
        <v>13431</v>
      </c>
      <c r="B4002" s="2064" t="s">
        <v>13430</v>
      </c>
    </row>
    <row r="4003" spans="1:2">
      <c r="A4003" s="2063" t="s">
        <v>13433</v>
      </c>
      <c r="B4003" s="2064" t="s">
        <v>13432</v>
      </c>
    </row>
    <row r="4004" spans="1:2">
      <c r="A4004" s="2063" t="s">
        <v>13435</v>
      </c>
      <c r="B4004" s="2064" t="s">
        <v>13434</v>
      </c>
    </row>
    <row r="4005" spans="1:2">
      <c r="A4005" s="2063" t="s">
        <v>13437</v>
      </c>
      <c r="B4005" s="2064" t="s">
        <v>13436</v>
      </c>
    </row>
    <row r="4006" spans="1:2">
      <c r="A4006" s="2063" t="s">
        <v>13439</v>
      </c>
      <c r="B4006" s="2064" t="s">
        <v>13438</v>
      </c>
    </row>
    <row r="4007" spans="1:2">
      <c r="A4007" s="2063" t="s">
        <v>13441</v>
      </c>
      <c r="B4007" s="2064" t="s">
        <v>13440</v>
      </c>
    </row>
    <row r="4008" spans="1:2">
      <c r="A4008" s="2063" t="s">
        <v>13443</v>
      </c>
      <c r="B4008" s="2064" t="s">
        <v>13442</v>
      </c>
    </row>
    <row r="4009" spans="1:2">
      <c r="A4009" s="2063" t="s">
        <v>13445</v>
      </c>
      <c r="B4009" s="2064" t="s">
        <v>13444</v>
      </c>
    </row>
    <row r="4010" spans="1:2">
      <c r="A4010" s="2063" t="s">
        <v>13447</v>
      </c>
      <c r="B4010" s="2064" t="s">
        <v>13446</v>
      </c>
    </row>
    <row r="4011" spans="1:2">
      <c r="A4011" s="2063" t="s">
        <v>13449</v>
      </c>
      <c r="B4011" s="2064" t="s">
        <v>13448</v>
      </c>
    </row>
    <row r="4012" spans="1:2">
      <c r="A4012" s="2063" t="s">
        <v>13451</v>
      </c>
      <c r="B4012" s="2064" t="s">
        <v>13450</v>
      </c>
    </row>
    <row r="4013" spans="1:2">
      <c r="A4013" s="2063" t="s">
        <v>13453</v>
      </c>
      <c r="B4013" s="2064" t="s">
        <v>13452</v>
      </c>
    </row>
    <row r="4014" spans="1:2">
      <c r="A4014" s="2063" t="s">
        <v>13455</v>
      </c>
      <c r="B4014" s="2064" t="s">
        <v>13454</v>
      </c>
    </row>
    <row r="4015" spans="1:2">
      <c r="A4015" s="2063" t="s">
        <v>13457</v>
      </c>
      <c r="B4015" s="2064" t="s">
        <v>13456</v>
      </c>
    </row>
    <row r="4016" spans="1:2">
      <c r="A4016" s="2063" t="s">
        <v>13459</v>
      </c>
      <c r="B4016" s="2064" t="s">
        <v>13458</v>
      </c>
    </row>
    <row r="4017" spans="1:2">
      <c r="A4017" s="2063" t="s">
        <v>13461</v>
      </c>
      <c r="B4017" s="2064" t="s">
        <v>13460</v>
      </c>
    </row>
    <row r="4018" spans="1:2">
      <c r="A4018" s="2063" t="s">
        <v>13463</v>
      </c>
      <c r="B4018" s="2064" t="s">
        <v>13462</v>
      </c>
    </row>
    <row r="4019" spans="1:2">
      <c r="A4019" s="2063" t="s">
        <v>13465</v>
      </c>
      <c r="B4019" s="2064" t="s">
        <v>13464</v>
      </c>
    </row>
    <row r="4020" spans="1:2">
      <c r="A4020" s="2063" t="s">
        <v>13467</v>
      </c>
      <c r="B4020" s="2064" t="s">
        <v>13466</v>
      </c>
    </row>
    <row r="4021" spans="1:2">
      <c r="A4021" s="2063" t="s">
        <v>13469</v>
      </c>
      <c r="B4021" s="2064" t="s">
        <v>13468</v>
      </c>
    </row>
    <row r="4022" spans="1:2">
      <c r="A4022" s="2063" t="s">
        <v>13471</v>
      </c>
      <c r="B4022" s="2064" t="s">
        <v>13470</v>
      </c>
    </row>
    <row r="4023" spans="1:2">
      <c r="A4023" s="2063" t="s">
        <v>13473</v>
      </c>
      <c r="B4023" s="2064" t="s">
        <v>13472</v>
      </c>
    </row>
    <row r="4024" spans="1:2">
      <c r="A4024" s="2063" t="s">
        <v>13475</v>
      </c>
      <c r="B4024" s="2064" t="s">
        <v>13474</v>
      </c>
    </row>
    <row r="4025" spans="1:2">
      <c r="A4025" s="2063" t="s">
        <v>13477</v>
      </c>
      <c r="B4025" s="2064" t="s">
        <v>13476</v>
      </c>
    </row>
    <row r="4026" spans="1:2">
      <c r="A4026" s="2063" t="s">
        <v>13479</v>
      </c>
      <c r="B4026" s="2064" t="s">
        <v>13478</v>
      </c>
    </row>
    <row r="4027" spans="1:2">
      <c r="A4027" s="2063" t="s">
        <v>13481</v>
      </c>
      <c r="B4027" s="2064" t="s">
        <v>13480</v>
      </c>
    </row>
    <row r="4028" spans="1:2">
      <c r="A4028" s="2063" t="s">
        <v>13483</v>
      </c>
      <c r="B4028" s="2064" t="s">
        <v>13482</v>
      </c>
    </row>
    <row r="4029" spans="1:2">
      <c r="A4029" s="2063" t="s">
        <v>13485</v>
      </c>
      <c r="B4029" s="2064" t="s">
        <v>13484</v>
      </c>
    </row>
    <row r="4030" spans="1:2">
      <c r="A4030" s="2063" t="s">
        <v>13487</v>
      </c>
      <c r="B4030" s="2064" t="s">
        <v>13486</v>
      </c>
    </row>
    <row r="4031" spans="1:2">
      <c r="A4031" s="2063" t="s">
        <v>13489</v>
      </c>
      <c r="B4031" s="2064" t="s">
        <v>13488</v>
      </c>
    </row>
    <row r="4032" spans="1:2">
      <c r="A4032" s="2063" t="s">
        <v>13491</v>
      </c>
      <c r="B4032" s="2064" t="s">
        <v>13490</v>
      </c>
    </row>
    <row r="4033" spans="1:2">
      <c r="A4033" s="2063" t="s">
        <v>13493</v>
      </c>
      <c r="B4033" s="2064" t="s">
        <v>13492</v>
      </c>
    </row>
    <row r="4034" spans="1:2">
      <c r="A4034" s="2063" t="s">
        <v>13495</v>
      </c>
      <c r="B4034" s="2064" t="s">
        <v>13494</v>
      </c>
    </row>
    <row r="4035" spans="1:2">
      <c r="A4035" s="2063" t="s">
        <v>13497</v>
      </c>
      <c r="B4035" s="2064" t="s">
        <v>13496</v>
      </c>
    </row>
    <row r="4036" spans="1:2">
      <c r="A4036" s="2063" t="s">
        <v>13499</v>
      </c>
      <c r="B4036" s="2064" t="s">
        <v>13498</v>
      </c>
    </row>
    <row r="4037" spans="1:2">
      <c r="A4037" s="2063" t="s">
        <v>13501</v>
      </c>
      <c r="B4037" s="2064" t="s">
        <v>13500</v>
      </c>
    </row>
    <row r="4038" spans="1:2">
      <c r="A4038" s="2063" t="s">
        <v>13503</v>
      </c>
      <c r="B4038" s="2064" t="s">
        <v>13502</v>
      </c>
    </row>
    <row r="4039" spans="1:2">
      <c r="A4039" s="2063" t="s">
        <v>13505</v>
      </c>
      <c r="B4039" s="2064" t="s">
        <v>13504</v>
      </c>
    </row>
    <row r="4040" spans="1:2">
      <c r="A4040" s="2063" t="s">
        <v>13507</v>
      </c>
      <c r="B4040" s="2064" t="s">
        <v>13506</v>
      </c>
    </row>
    <row r="4041" spans="1:2">
      <c r="A4041" s="2063" t="s">
        <v>13509</v>
      </c>
      <c r="B4041" s="2064" t="s">
        <v>13508</v>
      </c>
    </row>
    <row r="4042" spans="1:2">
      <c r="A4042" s="2063" t="s">
        <v>13511</v>
      </c>
      <c r="B4042" s="2064" t="s">
        <v>13510</v>
      </c>
    </row>
    <row r="4043" spans="1:2">
      <c r="A4043" s="2063" t="s">
        <v>13513</v>
      </c>
      <c r="B4043" s="2064" t="s">
        <v>13512</v>
      </c>
    </row>
    <row r="4044" spans="1:2">
      <c r="A4044" s="2063" t="s">
        <v>13515</v>
      </c>
      <c r="B4044" s="2064" t="s">
        <v>13514</v>
      </c>
    </row>
    <row r="4045" spans="1:2">
      <c r="A4045" s="2063" t="s">
        <v>13517</v>
      </c>
      <c r="B4045" s="2064" t="s">
        <v>13516</v>
      </c>
    </row>
    <row r="4046" spans="1:2">
      <c r="A4046" s="2063" t="s">
        <v>13519</v>
      </c>
      <c r="B4046" s="2064" t="s">
        <v>13518</v>
      </c>
    </row>
    <row r="4047" spans="1:2">
      <c r="A4047" s="2063" t="s">
        <v>13521</v>
      </c>
      <c r="B4047" s="2064" t="s">
        <v>13520</v>
      </c>
    </row>
    <row r="4048" spans="1:2">
      <c r="A4048" s="2063" t="s">
        <v>13523</v>
      </c>
      <c r="B4048" s="2064" t="s">
        <v>13522</v>
      </c>
    </row>
    <row r="4049" spans="1:2">
      <c r="A4049" s="2063" t="s">
        <v>13525</v>
      </c>
      <c r="B4049" s="2064" t="s">
        <v>13524</v>
      </c>
    </row>
    <row r="4050" spans="1:2">
      <c r="A4050" s="2063" t="s">
        <v>13527</v>
      </c>
      <c r="B4050" s="2064" t="s">
        <v>13526</v>
      </c>
    </row>
    <row r="4051" spans="1:2">
      <c r="A4051" s="2063" t="s">
        <v>13529</v>
      </c>
      <c r="B4051" s="2064" t="s">
        <v>13528</v>
      </c>
    </row>
    <row r="4052" spans="1:2">
      <c r="A4052" s="2063" t="s">
        <v>13531</v>
      </c>
      <c r="B4052" s="2064" t="s">
        <v>13530</v>
      </c>
    </row>
    <row r="4053" spans="1:2">
      <c r="A4053" s="2063" t="s">
        <v>13533</v>
      </c>
      <c r="B4053" s="2064" t="s">
        <v>13532</v>
      </c>
    </row>
    <row r="4054" spans="1:2">
      <c r="A4054" s="2063" t="s">
        <v>13535</v>
      </c>
      <c r="B4054" s="2064" t="s">
        <v>13534</v>
      </c>
    </row>
    <row r="4055" spans="1:2">
      <c r="A4055" s="2063" t="s">
        <v>13537</v>
      </c>
      <c r="B4055" s="2064" t="s">
        <v>13536</v>
      </c>
    </row>
    <row r="4056" spans="1:2">
      <c r="A4056" s="2063" t="s">
        <v>13539</v>
      </c>
      <c r="B4056" s="2064" t="s">
        <v>13538</v>
      </c>
    </row>
    <row r="4057" spans="1:2">
      <c r="A4057" s="2063" t="s">
        <v>13541</v>
      </c>
      <c r="B4057" s="2064" t="s">
        <v>13540</v>
      </c>
    </row>
    <row r="4058" spans="1:2">
      <c r="A4058" s="2063" t="s">
        <v>13543</v>
      </c>
      <c r="B4058" s="2064" t="s">
        <v>13542</v>
      </c>
    </row>
    <row r="4059" spans="1:2">
      <c r="A4059" s="2063" t="s">
        <v>13545</v>
      </c>
      <c r="B4059" s="2064" t="s">
        <v>13544</v>
      </c>
    </row>
    <row r="4060" spans="1:2">
      <c r="A4060" s="2063" t="s">
        <v>13547</v>
      </c>
      <c r="B4060" s="2064" t="s">
        <v>13546</v>
      </c>
    </row>
    <row r="4061" spans="1:2">
      <c r="A4061" s="2063" t="s">
        <v>13549</v>
      </c>
      <c r="B4061" s="2064" t="s">
        <v>13548</v>
      </c>
    </row>
    <row r="4062" spans="1:2">
      <c r="A4062" s="2063" t="s">
        <v>13551</v>
      </c>
      <c r="B4062" s="2064" t="s">
        <v>13550</v>
      </c>
    </row>
    <row r="4063" spans="1:2">
      <c r="A4063" s="2063" t="s">
        <v>13553</v>
      </c>
      <c r="B4063" s="2064" t="s">
        <v>13552</v>
      </c>
    </row>
    <row r="4064" spans="1:2">
      <c r="A4064" s="2063" t="s">
        <v>13555</v>
      </c>
      <c r="B4064" s="2064" t="s">
        <v>13554</v>
      </c>
    </row>
    <row r="4065" spans="1:2">
      <c r="A4065" s="2063" t="s">
        <v>13557</v>
      </c>
      <c r="B4065" s="2064" t="s">
        <v>13556</v>
      </c>
    </row>
    <row r="4066" spans="1:2">
      <c r="A4066" s="2063" t="s">
        <v>13559</v>
      </c>
      <c r="B4066" s="2064" t="s">
        <v>13558</v>
      </c>
    </row>
    <row r="4067" spans="1:2">
      <c r="A4067" s="2063" t="s">
        <v>13561</v>
      </c>
      <c r="B4067" s="2064" t="s">
        <v>13560</v>
      </c>
    </row>
    <row r="4068" spans="1:2">
      <c r="A4068" s="2063" t="s">
        <v>13563</v>
      </c>
      <c r="B4068" s="2064" t="s">
        <v>13562</v>
      </c>
    </row>
    <row r="4069" spans="1:2">
      <c r="A4069" s="2063" t="s">
        <v>13565</v>
      </c>
      <c r="B4069" s="2064" t="s">
        <v>13564</v>
      </c>
    </row>
    <row r="4070" spans="1:2">
      <c r="A4070" s="2063" t="s">
        <v>13567</v>
      </c>
      <c r="B4070" s="2064" t="s">
        <v>13566</v>
      </c>
    </row>
    <row r="4071" spans="1:2">
      <c r="A4071" s="2063" t="s">
        <v>13569</v>
      </c>
      <c r="B4071" s="2064" t="s">
        <v>13568</v>
      </c>
    </row>
    <row r="4072" spans="1:2">
      <c r="A4072" s="2063" t="s">
        <v>13571</v>
      </c>
      <c r="B4072" s="2064" t="s">
        <v>13570</v>
      </c>
    </row>
    <row r="4073" spans="1:2">
      <c r="A4073" s="2063" t="s">
        <v>13573</v>
      </c>
      <c r="B4073" s="2064" t="s">
        <v>13572</v>
      </c>
    </row>
    <row r="4074" spans="1:2">
      <c r="A4074" s="2063" t="s">
        <v>13575</v>
      </c>
      <c r="B4074" s="2064" t="s">
        <v>13574</v>
      </c>
    </row>
    <row r="4075" spans="1:2">
      <c r="A4075" s="2063" t="s">
        <v>13577</v>
      </c>
      <c r="B4075" s="2064" t="s">
        <v>13576</v>
      </c>
    </row>
    <row r="4076" spans="1:2">
      <c r="A4076" s="2063" t="s">
        <v>13579</v>
      </c>
      <c r="B4076" s="2064" t="s">
        <v>13578</v>
      </c>
    </row>
    <row r="4077" spans="1:2">
      <c r="A4077" s="2063" t="s">
        <v>13581</v>
      </c>
      <c r="B4077" s="2064" t="s">
        <v>13580</v>
      </c>
    </row>
    <row r="4078" spans="1:2">
      <c r="A4078" s="2063" t="s">
        <v>13583</v>
      </c>
      <c r="B4078" s="2064" t="s">
        <v>13582</v>
      </c>
    </row>
    <row r="4079" spans="1:2">
      <c r="A4079" s="2063" t="s">
        <v>13585</v>
      </c>
      <c r="B4079" s="2064" t="s">
        <v>13584</v>
      </c>
    </row>
    <row r="4080" spans="1:2">
      <c r="A4080" s="2063" t="s">
        <v>13587</v>
      </c>
      <c r="B4080" s="2064" t="s">
        <v>13586</v>
      </c>
    </row>
    <row r="4081" spans="1:2">
      <c r="A4081" s="2063" t="s">
        <v>13589</v>
      </c>
      <c r="B4081" s="2064" t="s">
        <v>13588</v>
      </c>
    </row>
    <row r="4082" spans="1:2">
      <c r="A4082" s="2063" t="s">
        <v>13591</v>
      </c>
      <c r="B4082" s="2064" t="s">
        <v>13590</v>
      </c>
    </row>
    <row r="4083" spans="1:2">
      <c r="A4083" s="2063" t="s">
        <v>13593</v>
      </c>
      <c r="B4083" s="2064" t="s">
        <v>13592</v>
      </c>
    </row>
    <row r="4084" spans="1:2">
      <c r="A4084" s="2063" t="s">
        <v>13595</v>
      </c>
      <c r="B4084" s="2064" t="s">
        <v>13594</v>
      </c>
    </row>
    <row r="4085" spans="1:2">
      <c r="A4085" s="2063" t="s">
        <v>13597</v>
      </c>
      <c r="B4085" s="2064" t="s">
        <v>13596</v>
      </c>
    </row>
    <row r="4086" spans="1:2">
      <c r="A4086" s="2063" t="s">
        <v>13599</v>
      </c>
      <c r="B4086" s="2064" t="s">
        <v>13598</v>
      </c>
    </row>
    <row r="4087" spans="1:2">
      <c r="A4087" s="2063" t="s">
        <v>13601</v>
      </c>
      <c r="B4087" s="2064" t="s">
        <v>13600</v>
      </c>
    </row>
    <row r="4088" spans="1:2">
      <c r="A4088" s="2063" t="s">
        <v>13603</v>
      </c>
      <c r="B4088" s="2064" t="s">
        <v>13602</v>
      </c>
    </row>
    <row r="4089" spans="1:2">
      <c r="A4089" s="2063" t="s">
        <v>13605</v>
      </c>
      <c r="B4089" s="2064" t="s">
        <v>13604</v>
      </c>
    </row>
    <row r="4090" spans="1:2">
      <c r="A4090" s="2063" t="s">
        <v>13607</v>
      </c>
      <c r="B4090" s="2064" t="s">
        <v>13606</v>
      </c>
    </row>
    <row r="4091" spans="1:2">
      <c r="A4091" s="2063" t="s">
        <v>13609</v>
      </c>
      <c r="B4091" s="2064" t="s">
        <v>13608</v>
      </c>
    </row>
    <row r="4092" spans="1:2">
      <c r="A4092" s="2063" t="s">
        <v>13611</v>
      </c>
      <c r="B4092" s="2064" t="s">
        <v>13610</v>
      </c>
    </row>
    <row r="4093" spans="1:2">
      <c r="A4093" s="2063" t="s">
        <v>13613</v>
      </c>
      <c r="B4093" s="2064" t="s">
        <v>13612</v>
      </c>
    </row>
    <row r="4094" spans="1:2">
      <c r="A4094" s="2063" t="s">
        <v>13615</v>
      </c>
      <c r="B4094" s="2064" t="s">
        <v>13614</v>
      </c>
    </row>
    <row r="4095" spans="1:2">
      <c r="A4095" s="2063" t="s">
        <v>13617</v>
      </c>
      <c r="B4095" s="2064" t="s">
        <v>13616</v>
      </c>
    </row>
    <row r="4096" spans="1:2">
      <c r="A4096" s="2063" t="s">
        <v>13619</v>
      </c>
      <c r="B4096" s="2064" t="s">
        <v>13618</v>
      </c>
    </row>
    <row r="4097" spans="1:2">
      <c r="A4097" s="2063" t="s">
        <v>13621</v>
      </c>
      <c r="B4097" s="2064" t="s">
        <v>13620</v>
      </c>
    </row>
    <row r="4098" spans="1:2">
      <c r="A4098" s="2063" t="s">
        <v>13623</v>
      </c>
      <c r="B4098" s="2064" t="s">
        <v>13622</v>
      </c>
    </row>
    <row r="4099" spans="1:2">
      <c r="A4099" s="2063" t="s">
        <v>13625</v>
      </c>
      <c r="B4099" s="2064" t="s">
        <v>13624</v>
      </c>
    </row>
    <row r="4100" spans="1:2">
      <c r="A4100" s="2063" t="s">
        <v>13627</v>
      </c>
      <c r="B4100" s="2064" t="s">
        <v>13626</v>
      </c>
    </row>
    <row r="4101" spans="1:2">
      <c r="A4101" s="2063" t="s">
        <v>13629</v>
      </c>
      <c r="B4101" s="2064" t="s">
        <v>13628</v>
      </c>
    </row>
    <row r="4102" spans="1:2">
      <c r="A4102" s="2063" t="s">
        <v>13631</v>
      </c>
      <c r="B4102" s="2064" t="s">
        <v>13630</v>
      </c>
    </row>
    <row r="4103" spans="1:2">
      <c r="A4103" s="2063" t="s">
        <v>13633</v>
      </c>
      <c r="B4103" s="2064" t="s">
        <v>13632</v>
      </c>
    </row>
    <row r="4104" spans="1:2">
      <c r="A4104" s="2063" t="s">
        <v>13635</v>
      </c>
      <c r="B4104" s="2064" t="s">
        <v>13634</v>
      </c>
    </row>
    <row r="4105" spans="1:2">
      <c r="A4105" s="2063" t="s">
        <v>13637</v>
      </c>
      <c r="B4105" s="2064" t="s">
        <v>13636</v>
      </c>
    </row>
    <row r="4106" spans="1:2">
      <c r="A4106" s="2063" t="s">
        <v>13639</v>
      </c>
      <c r="B4106" s="2064" t="s">
        <v>13638</v>
      </c>
    </row>
    <row r="4107" spans="1:2">
      <c r="A4107" s="2063" t="s">
        <v>13641</v>
      </c>
      <c r="B4107" s="2064" t="s">
        <v>13640</v>
      </c>
    </row>
    <row r="4108" spans="1:2">
      <c r="A4108" s="2063" t="s">
        <v>13643</v>
      </c>
      <c r="B4108" s="2064" t="s">
        <v>13642</v>
      </c>
    </row>
    <row r="4109" spans="1:2">
      <c r="A4109" s="2063" t="s">
        <v>13645</v>
      </c>
      <c r="B4109" s="2064" t="s">
        <v>13644</v>
      </c>
    </row>
    <row r="4110" spans="1:2">
      <c r="A4110" s="2063" t="s">
        <v>13647</v>
      </c>
      <c r="B4110" s="2064" t="s">
        <v>13646</v>
      </c>
    </row>
    <row r="4111" spans="1:2">
      <c r="A4111" s="2063" t="s">
        <v>13649</v>
      </c>
      <c r="B4111" s="2064" t="s">
        <v>13648</v>
      </c>
    </row>
    <row r="4112" spans="1:2">
      <c r="A4112" s="2063" t="s">
        <v>13651</v>
      </c>
      <c r="B4112" s="2064" t="s">
        <v>13650</v>
      </c>
    </row>
    <row r="4113" spans="1:2">
      <c r="A4113" s="2063" t="s">
        <v>13653</v>
      </c>
      <c r="B4113" s="2064" t="s">
        <v>13652</v>
      </c>
    </row>
    <row r="4114" spans="1:2">
      <c r="A4114" s="2063" t="s">
        <v>13655</v>
      </c>
      <c r="B4114" s="2064" t="s">
        <v>13654</v>
      </c>
    </row>
    <row r="4115" spans="1:2">
      <c r="A4115" s="2063" t="s">
        <v>13657</v>
      </c>
      <c r="B4115" s="2064" t="s">
        <v>13656</v>
      </c>
    </row>
    <row r="4116" spans="1:2">
      <c r="A4116" s="2063" t="s">
        <v>13659</v>
      </c>
      <c r="B4116" s="2064" t="s">
        <v>13658</v>
      </c>
    </row>
    <row r="4117" spans="1:2">
      <c r="A4117" s="2063" t="s">
        <v>13661</v>
      </c>
      <c r="B4117" s="2064" t="s">
        <v>13660</v>
      </c>
    </row>
    <row r="4118" spans="1:2">
      <c r="A4118" s="2063" t="s">
        <v>13663</v>
      </c>
      <c r="B4118" s="2064" t="s">
        <v>13662</v>
      </c>
    </row>
    <row r="4119" spans="1:2">
      <c r="A4119" s="2063" t="s">
        <v>13665</v>
      </c>
      <c r="B4119" s="2064" t="s">
        <v>13664</v>
      </c>
    </row>
    <row r="4120" spans="1:2">
      <c r="A4120" s="2063" t="s">
        <v>13667</v>
      </c>
      <c r="B4120" s="2064" t="s">
        <v>13666</v>
      </c>
    </row>
    <row r="4121" spans="1:2">
      <c r="A4121" s="2063" t="s">
        <v>13669</v>
      </c>
      <c r="B4121" s="2064" t="s">
        <v>13668</v>
      </c>
    </row>
    <row r="4122" spans="1:2">
      <c r="A4122" s="2063" t="s">
        <v>13671</v>
      </c>
      <c r="B4122" s="2064" t="s">
        <v>13670</v>
      </c>
    </row>
    <row r="4123" spans="1:2">
      <c r="A4123" s="2063" t="s">
        <v>13673</v>
      </c>
      <c r="B4123" s="2064" t="s">
        <v>13672</v>
      </c>
    </row>
    <row r="4124" spans="1:2">
      <c r="A4124" s="2063" t="s">
        <v>13675</v>
      </c>
      <c r="B4124" s="2064" t="s">
        <v>13674</v>
      </c>
    </row>
    <row r="4125" spans="1:2">
      <c r="A4125" s="2063" t="s">
        <v>13677</v>
      </c>
      <c r="B4125" s="2064" t="s">
        <v>13676</v>
      </c>
    </row>
    <row r="4126" spans="1:2">
      <c r="A4126" s="2063" t="s">
        <v>13679</v>
      </c>
      <c r="B4126" s="2064" t="s">
        <v>13678</v>
      </c>
    </row>
    <row r="4127" spans="1:2">
      <c r="A4127" s="2063" t="s">
        <v>13681</v>
      </c>
      <c r="B4127" s="2064" t="s">
        <v>13680</v>
      </c>
    </row>
    <row r="4128" spans="1:2">
      <c r="A4128" s="2063" t="s">
        <v>13683</v>
      </c>
      <c r="B4128" s="2064" t="s">
        <v>13682</v>
      </c>
    </row>
    <row r="4129" spans="1:2">
      <c r="A4129" s="2063" t="s">
        <v>13685</v>
      </c>
      <c r="B4129" s="2064" t="s">
        <v>13684</v>
      </c>
    </row>
    <row r="4130" spans="1:2">
      <c r="A4130" s="2063" t="s">
        <v>13687</v>
      </c>
      <c r="B4130" s="2064" t="s">
        <v>13686</v>
      </c>
    </row>
    <row r="4131" spans="1:2">
      <c r="A4131" s="2063" t="s">
        <v>13689</v>
      </c>
      <c r="B4131" s="2064" t="s">
        <v>13688</v>
      </c>
    </row>
    <row r="4132" spans="1:2">
      <c r="A4132" s="2063" t="s">
        <v>13691</v>
      </c>
      <c r="B4132" s="2064" t="s">
        <v>13690</v>
      </c>
    </row>
    <row r="4133" spans="1:2">
      <c r="A4133" s="2063" t="s">
        <v>13693</v>
      </c>
      <c r="B4133" s="2064" t="s">
        <v>13692</v>
      </c>
    </row>
    <row r="4134" spans="1:2">
      <c r="A4134" s="2063" t="s">
        <v>13695</v>
      </c>
      <c r="B4134" s="2064" t="s">
        <v>13694</v>
      </c>
    </row>
    <row r="4135" spans="1:2">
      <c r="A4135" s="2063" t="s">
        <v>13697</v>
      </c>
      <c r="B4135" s="2064" t="s">
        <v>13696</v>
      </c>
    </row>
    <row r="4136" spans="1:2">
      <c r="A4136" s="2063" t="s">
        <v>13699</v>
      </c>
      <c r="B4136" s="2064" t="s">
        <v>13698</v>
      </c>
    </row>
    <row r="4137" spans="1:2">
      <c r="A4137" s="2063" t="s">
        <v>13701</v>
      </c>
      <c r="B4137" s="2064" t="s">
        <v>13700</v>
      </c>
    </row>
    <row r="4138" spans="1:2">
      <c r="A4138" s="2063" t="s">
        <v>13703</v>
      </c>
      <c r="B4138" s="2064" t="s">
        <v>13702</v>
      </c>
    </row>
    <row r="4139" spans="1:2">
      <c r="A4139" s="2063" t="s">
        <v>13705</v>
      </c>
      <c r="B4139" s="2064" t="s">
        <v>13704</v>
      </c>
    </row>
    <row r="4140" spans="1:2">
      <c r="A4140" s="2063" t="s">
        <v>13707</v>
      </c>
      <c r="B4140" s="2064" t="s">
        <v>13706</v>
      </c>
    </row>
    <row r="4141" spans="1:2">
      <c r="A4141" s="2063" t="s">
        <v>13709</v>
      </c>
      <c r="B4141" s="2064" t="s">
        <v>13708</v>
      </c>
    </row>
    <row r="4142" spans="1:2">
      <c r="A4142" s="2063" t="s">
        <v>13711</v>
      </c>
      <c r="B4142" s="2064" t="s">
        <v>13710</v>
      </c>
    </row>
    <row r="4143" spans="1:2">
      <c r="A4143" s="2063" t="s">
        <v>13713</v>
      </c>
      <c r="B4143" s="2064" t="s">
        <v>13712</v>
      </c>
    </row>
    <row r="4144" spans="1:2">
      <c r="A4144" s="2063" t="s">
        <v>13715</v>
      </c>
      <c r="B4144" s="2064" t="s">
        <v>13714</v>
      </c>
    </row>
    <row r="4145" spans="1:2">
      <c r="A4145" s="2063" t="s">
        <v>13717</v>
      </c>
      <c r="B4145" s="2064" t="s">
        <v>13716</v>
      </c>
    </row>
    <row r="4146" spans="1:2">
      <c r="A4146" s="2063" t="s">
        <v>13719</v>
      </c>
      <c r="B4146" s="2064" t="s">
        <v>13718</v>
      </c>
    </row>
    <row r="4147" spans="1:2">
      <c r="A4147" s="2063" t="s">
        <v>13721</v>
      </c>
      <c r="B4147" s="2064" t="s">
        <v>13720</v>
      </c>
    </row>
    <row r="4148" spans="1:2">
      <c r="A4148" s="2063" t="s">
        <v>13723</v>
      </c>
      <c r="B4148" s="2064" t="s">
        <v>13722</v>
      </c>
    </row>
    <row r="4149" spans="1:2">
      <c r="A4149" s="2063" t="s">
        <v>13725</v>
      </c>
      <c r="B4149" s="2064" t="s">
        <v>13724</v>
      </c>
    </row>
    <row r="4150" spans="1:2">
      <c r="A4150" s="2063" t="s">
        <v>13727</v>
      </c>
      <c r="B4150" s="2064" t="s">
        <v>13726</v>
      </c>
    </row>
    <row r="4151" spans="1:2">
      <c r="A4151" s="2063" t="s">
        <v>13729</v>
      </c>
      <c r="B4151" s="2064" t="s">
        <v>13728</v>
      </c>
    </row>
    <row r="4152" spans="1:2">
      <c r="A4152" s="2063" t="s">
        <v>13731</v>
      </c>
      <c r="B4152" s="2064" t="s">
        <v>13730</v>
      </c>
    </row>
    <row r="4153" spans="1:2">
      <c r="A4153" s="2063" t="s">
        <v>13733</v>
      </c>
      <c r="B4153" s="2064" t="s">
        <v>13732</v>
      </c>
    </row>
    <row r="4154" spans="1:2">
      <c r="A4154" s="2063" t="s">
        <v>13735</v>
      </c>
      <c r="B4154" s="2064" t="s">
        <v>13734</v>
      </c>
    </row>
    <row r="4155" spans="1:2">
      <c r="A4155" s="2063" t="s">
        <v>13737</v>
      </c>
      <c r="B4155" s="2064" t="s">
        <v>13736</v>
      </c>
    </row>
    <row r="4156" spans="1:2">
      <c r="A4156" s="2063" t="s">
        <v>13739</v>
      </c>
      <c r="B4156" s="2064" t="s">
        <v>13738</v>
      </c>
    </row>
    <row r="4157" spans="1:2">
      <c r="A4157" s="2063" t="s">
        <v>13741</v>
      </c>
      <c r="B4157" s="2064" t="s">
        <v>13740</v>
      </c>
    </row>
    <row r="4158" spans="1:2">
      <c r="A4158" s="2063" t="s">
        <v>13743</v>
      </c>
      <c r="B4158" s="2064" t="s">
        <v>13742</v>
      </c>
    </row>
    <row r="4159" spans="1:2">
      <c r="A4159" s="2063" t="s">
        <v>13745</v>
      </c>
      <c r="B4159" s="2064" t="s">
        <v>13744</v>
      </c>
    </row>
    <row r="4160" spans="1:2">
      <c r="A4160" s="2063" t="s">
        <v>13747</v>
      </c>
      <c r="B4160" s="2064" t="s">
        <v>13746</v>
      </c>
    </row>
    <row r="4161" spans="1:2">
      <c r="A4161" s="2063" t="s">
        <v>13749</v>
      </c>
      <c r="B4161" s="2064" t="s">
        <v>13748</v>
      </c>
    </row>
    <row r="4162" spans="1:2">
      <c r="A4162" s="2063" t="s">
        <v>13751</v>
      </c>
      <c r="B4162" s="2064" t="s">
        <v>13750</v>
      </c>
    </row>
    <row r="4163" spans="1:2">
      <c r="A4163" s="2063" t="s">
        <v>13753</v>
      </c>
      <c r="B4163" s="2064" t="s">
        <v>13752</v>
      </c>
    </row>
    <row r="4164" spans="1:2">
      <c r="A4164" s="2063" t="s">
        <v>13755</v>
      </c>
      <c r="B4164" s="2064" t="s">
        <v>13754</v>
      </c>
    </row>
    <row r="4165" spans="1:2">
      <c r="A4165" s="2063" t="s">
        <v>13757</v>
      </c>
      <c r="B4165" s="2064" t="s">
        <v>13756</v>
      </c>
    </row>
    <row r="4166" spans="1:2">
      <c r="A4166" s="2063" t="s">
        <v>13759</v>
      </c>
      <c r="B4166" s="2064" t="s">
        <v>13758</v>
      </c>
    </row>
    <row r="4167" spans="1:2">
      <c r="A4167" s="2063" t="s">
        <v>13761</v>
      </c>
      <c r="B4167" s="2064" t="s">
        <v>13760</v>
      </c>
    </row>
    <row r="4168" spans="1:2">
      <c r="A4168" s="2063" t="s">
        <v>13763</v>
      </c>
      <c r="B4168" s="2064" t="s">
        <v>13762</v>
      </c>
    </row>
    <row r="4169" spans="1:2">
      <c r="A4169" s="2063" t="s">
        <v>13765</v>
      </c>
      <c r="B4169" s="2064" t="s">
        <v>13764</v>
      </c>
    </row>
    <row r="4170" spans="1:2">
      <c r="A4170" s="2063" t="s">
        <v>13767</v>
      </c>
      <c r="B4170" s="2064" t="s">
        <v>13766</v>
      </c>
    </row>
    <row r="4171" spans="1:2">
      <c r="A4171" s="2063" t="s">
        <v>13769</v>
      </c>
      <c r="B4171" s="2064" t="s">
        <v>13768</v>
      </c>
    </row>
    <row r="4172" spans="1:2">
      <c r="A4172" s="2063" t="s">
        <v>13771</v>
      </c>
      <c r="B4172" s="2064" t="s">
        <v>13770</v>
      </c>
    </row>
    <row r="4173" spans="1:2">
      <c r="A4173" s="2063" t="s">
        <v>13773</v>
      </c>
      <c r="B4173" s="2064" t="s">
        <v>13772</v>
      </c>
    </row>
    <row r="4174" spans="1:2">
      <c r="A4174" s="2063" t="s">
        <v>13775</v>
      </c>
      <c r="B4174" s="2064" t="s">
        <v>13774</v>
      </c>
    </row>
    <row r="4175" spans="1:2">
      <c r="A4175" s="2063" t="s">
        <v>13777</v>
      </c>
      <c r="B4175" s="2064" t="s">
        <v>13776</v>
      </c>
    </row>
    <row r="4176" spans="1:2">
      <c r="A4176" s="2063" t="s">
        <v>13779</v>
      </c>
      <c r="B4176" s="2064" t="s">
        <v>13778</v>
      </c>
    </row>
    <row r="4177" spans="1:2">
      <c r="A4177" s="2063" t="s">
        <v>13781</v>
      </c>
      <c r="B4177" s="2064" t="s">
        <v>13780</v>
      </c>
    </row>
    <row r="4178" spans="1:2">
      <c r="A4178" s="2063" t="s">
        <v>13783</v>
      </c>
      <c r="B4178" s="2064" t="s">
        <v>13782</v>
      </c>
    </row>
    <row r="4179" spans="1:2">
      <c r="A4179" s="2063" t="s">
        <v>13785</v>
      </c>
      <c r="B4179" s="2064" t="s">
        <v>13784</v>
      </c>
    </row>
    <row r="4180" spans="1:2">
      <c r="A4180" s="2063" t="s">
        <v>13787</v>
      </c>
      <c r="B4180" s="2064" t="s">
        <v>13786</v>
      </c>
    </row>
    <row r="4181" spans="1:2">
      <c r="A4181" s="2063" t="s">
        <v>13789</v>
      </c>
      <c r="B4181" s="2064" t="s">
        <v>13788</v>
      </c>
    </row>
    <row r="4182" spans="1:2">
      <c r="A4182" s="2063" t="s">
        <v>13791</v>
      </c>
      <c r="B4182" s="2064" t="s">
        <v>13790</v>
      </c>
    </row>
    <row r="4183" spans="1:2">
      <c r="A4183" s="2063" t="s">
        <v>13793</v>
      </c>
      <c r="B4183" s="2064" t="s">
        <v>13792</v>
      </c>
    </row>
    <row r="4184" spans="1:2">
      <c r="A4184" s="2063" t="s">
        <v>13795</v>
      </c>
      <c r="B4184" s="2064" t="s">
        <v>13794</v>
      </c>
    </row>
    <row r="4185" spans="1:2">
      <c r="A4185" s="2063" t="s">
        <v>13797</v>
      </c>
      <c r="B4185" s="2064" t="s">
        <v>13796</v>
      </c>
    </row>
    <row r="4186" spans="1:2">
      <c r="A4186" s="2063" t="s">
        <v>13799</v>
      </c>
      <c r="B4186" s="2064" t="s">
        <v>13798</v>
      </c>
    </row>
    <row r="4187" spans="1:2">
      <c r="A4187" s="2063" t="s">
        <v>13801</v>
      </c>
      <c r="B4187" s="2064" t="s">
        <v>13800</v>
      </c>
    </row>
    <row r="4188" spans="1:2">
      <c r="A4188" s="2063" t="s">
        <v>13803</v>
      </c>
      <c r="B4188" s="2064" t="s">
        <v>13802</v>
      </c>
    </row>
    <row r="4189" spans="1:2">
      <c r="A4189" s="2063" t="s">
        <v>13805</v>
      </c>
      <c r="B4189" s="2064" t="s">
        <v>13804</v>
      </c>
    </row>
    <row r="4190" spans="1:2">
      <c r="A4190" s="2063" t="s">
        <v>13807</v>
      </c>
      <c r="B4190" s="2064" t="s">
        <v>13806</v>
      </c>
    </row>
    <row r="4191" spans="1:2">
      <c r="A4191" s="2063" t="s">
        <v>13809</v>
      </c>
      <c r="B4191" s="2064" t="s">
        <v>13808</v>
      </c>
    </row>
    <row r="4192" spans="1:2">
      <c r="A4192" s="2063" t="s">
        <v>13811</v>
      </c>
      <c r="B4192" s="2064" t="s">
        <v>13810</v>
      </c>
    </row>
    <row r="4193" spans="1:2">
      <c r="A4193" s="2063" t="s">
        <v>13813</v>
      </c>
      <c r="B4193" s="2064" t="s">
        <v>13812</v>
      </c>
    </row>
    <row r="4194" spans="1:2">
      <c r="A4194" s="2063" t="s">
        <v>13815</v>
      </c>
      <c r="B4194" s="2064" t="s">
        <v>13814</v>
      </c>
    </row>
    <row r="4195" spans="1:2">
      <c r="A4195" s="2063" t="s">
        <v>13817</v>
      </c>
      <c r="B4195" s="2064" t="s">
        <v>13816</v>
      </c>
    </row>
    <row r="4196" spans="1:2">
      <c r="A4196" s="2063" t="s">
        <v>13819</v>
      </c>
      <c r="B4196" s="2064" t="s">
        <v>13818</v>
      </c>
    </row>
    <row r="4197" spans="1:2">
      <c r="A4197" s="2063" t="s">
        <v>13821</v>
      </c>
      <c r="B4197" s="2064" t="s">
        <v>13820</v>
      </c>
    </row>
    <row r="4198" spans="1:2">
      <c r="A4198" s="2063" t="s">
        <v>13823</v>
      </c>
      <c r="B4198" s="2064" t="s">
        <v>13822</v>
      </c>
    </row>
    <row r="4199" spans="1:2">
      <c r="A4199" s="2063" t="s">
        <v>13825</v>
      </c>
      <c r="B4199" s="2064" t="s">
        <v>13824</v>
      </c>
    </row>
    <row r="4200" spans="1:2">
      <c r="A4200" s="2063" t="s">
        <v>13827</v>
      </c>
      <c r="B4200" s="2064" t="s">
        <v>13826</v>
      </c>
    </row>
    <row r="4201" spans="1:2">
      <c r="A4201" s="2063" t="s">
        <v>13829</v>
      </c>
      <c r="B4201" s="2064" t="s">
        <v>13828</v>
      </c>
    </row>
    <row r="4202" spans="1:2">
      <c r="A4202" s="2063" t="s">
        <v>13831</v>
      </c>
      <c r="B4202" s="2064" t="s">
        <v>13830</v>
      </c>
    </row>
    <row r="4203" spans="1:2">
      <c r="A4203" s="2063" t="s">
        <v>13833</v>
      </c>
      <c r="B4203" s="2064" t="s">
        <v>13832</v>
      </c>
    </row>
    <row r="4204" spans="1:2">
      <c r="A4204" s="2063" t="s">
        <v>13835</v>
      </c>
      <c r="B4204" s="2064" t="s">
        <v>13834</v>
      </c>
    </row>
    <row r="4205" spans="1:2">
      <c r="A4205" s="2063" t="s">
        <v>13837</v>
      </c>
      <c r="B4205" s="2064" t="s">
        <v>13836</v>
      </c>
    </row>
    <row r="4206" spans="1:2">
      <c r="A4206" s="2063" t="s">
        <v>13839</v>
      </c>
      <c r="B4206" s="2064" t="s">
        <v>13838</v>
      </c>
    </row>
    <row r="4207" spans="1:2">
      <c r="A4207" s="2063" t="s">
        <v>13841</v>
      </c>
      <c r="B4207" s="2064" t="s">
        <v>13840</v>
      </c>
    </row>
    <row r="4208" spans="1:2">
      <c r="A4208" s="2063" t="s">
        <v>13843</v>
      </c>
      <c r="B4208" s="2064" t="s">
        <v>13842</v>
      </c>
    </row>
    <row r="4209" spans="1:2">
      <c r="A4209" s="2063" t="s">
        <v>13845</v>
      </c>
      <c r="B4209" s="2064" t="s">
        <v>13844</v>
      </c>
    </row>
    <row r="4210" spans="1:2">
      <c r="A4210" s="2063" t="s">
        <v>13847</v>
      </c>
      <c r="B4210" s="2064" t="s">
        <v>13846</v>
      </c>
    </row>
    <row r="4211" spans="1:2">
      <c r="A4211" s="2063" t="s">
        <v>13849</v>
      </c>
      <c r="B4211" s="2064" t="s">
        <v>13848</v>
      </c>
    </row>
    <row r="4212" spans="1:2">
      <c r="A4212" s="2063" t="s">
        <v>13851</v>
      </c>
      <c r="B4212" s="2064" t="s">
        <v>13850</v>
      </c>
    </row>
    <row r="4213" spans="1:2">
      <c r="A4213" s="2063" t="s">
        <v>13853</v>
      </c>
      <c r="B4213" s="2064" t="s">
        <v>13852</v>
      </c>
    </row>
    <row r="4214" spans="1:2">
      <c r="A4214" s="2063" t="s">
        <v>13855</v>
      </c>
      <c r="B4214" s="2064" t="s">
        <v>13854</v>
      </c>
    </row>
    <row r="4215" spans="1:2">
      <c r="A4215" s="2063" t="s">
        <v>13857</v>
      </c>
      <c r="B4215" s="2064" t="s">
        <v>13856</v>
      </c>
    </row>
    <row r="4216" spans="1:2">
      <c r="A4216" s="2063" t="s">
        <v>13859</v>
      </c>
      <c r="B4216" s="2064" t="s">
        <v>13858</v>
      </c>
    </row>
    <row r="4217" spans="1:2">
      <c r="A4217" s="2063" t="s">
        <v>13861</v>
      </c>
      <c r="B4217" s="2064" t="s">
        <v>13860</v>
      </c>
    </row>
    <row r="4218" spans="1:2">
      <c r="A4218" s="2063" t="s">
        <v>13863</v>
      </c>
      <c r="B4218" s="2064" t="s">
        <v>13862</v>
      </c>
    </row>
    <row r="4219" spans="1:2">
      <c r="A4219" s="2063" t="s">
        <v>13865</v>
      </c>
      <c r="B4219" s="2064" t="s">
        <v>13864</v>
      </c>
    </row>
    <row r="4220" spans="1:2">
      <c r="A4220" s="2063" t="s">
        <v>13867</v>
      </c>
      <c r="B4220" s="2064" t="s">
        <v>13866</v>
      </c>
    </row>
    <row r="4221" spans="1:2">
      <c r="A4221" s="2063" t="s">
        <v>13869</v>
      </c>
      <c r="B4221" s="2064" t="s">
        <v>13868</v>
      </c>
    </row>
    <row r="4222" spans="1:2">
      <c r="A4222" s="2063" t="s">
        <v>13871</v>
      </c>
      <c r="B4222" s="2064" t="s">
        <v>13870</v>
      </c>
    </row>
    <row r="4223" spans="1:2">
      <c r="A4223" s="2063" t="s">
        <v>13873</v>
      </c>
      <c r="B4223" s="2064" t="s">
        <v>13872</v>
      </c>
    </row>
    <row r="4224" spans="1:2">
      <c r="A4224" s="2063" t="s">
        <v>13875</v>
      </c>
      <c r="B4224" s="2064" t="s">
        <v>13874</v>
      </c>
    </row>
    <row r="4225" spans="1:2">
      <c r="A4225" s="2063" t="s">
        <v>13877</v>
      </c>
      <c r="B4225" s="2064" t="s">
        <v>13876</v>
      </c>
    </row>
    <row r="4226" spans="1:2">
      <c r="A4226" s="2063" t="s">
        <v>13879</v>
      </c>
      <c r="B4226" s="2064" t="s">
        <v>13878</v>
      </c>
    </row>
    <row r="4227" spans="1:2">
      <c r="A4227" s="2063" t="s">
        <v>13881</v>
      </c>
      <c r="B4227" s="2064" t="s">
        <v>13880</v>
      </c>
    </row>
    <row r="4228" spans="1:2">
      <c r="A4228" s="2063" t="s">
        <v>13883</v>
      </c>
      <c r="B4228" s="2064" t="s">
        <v>13882</v>
      </c>
    </row>
    <row r="4229" spans="1:2">
      <c r="A4229" s="2063" t="s">
        <v>13885</v>
      </c>
      <c r="B4229" s="2064" t="s">
        <v>13884</v>
      </c>
    </row>
    <row r="4230" spans="1:2">
      <c r="A4230" s="2063" t="s">
        <v>13887</v>
      </c>
      <c r="B4230" s="2064" t="s">
        <v>13886</v>
      </c>
    </row>
    <row r="4231" spans="1:2">
      <c r="A4231" s="2063" t="s">
        <v>13889</v>
      </c>
      <c r="B4231" s="2064" t="s">
        <v>13888</v>
      </c>
    </row>
    <row r="4232" spans="1:2">
      <c r="A4232" s="2063" t="s">
        <v>13891</v>
      </c>
      <c r="B4232" s="2064" t="s">
        <v>13890</v>
      </c>
    </row>
    <row r="4233" spans="1:2">
      <c r="A4233" s="2063" t="s">
        <v>13893</v>
      </c>
      <c r="B4233" s="2064" t="s">
        <v>13892</v>
      </c>
    </row>
    <row r="4234" spans="1:2">
      <c r="A4234" s="2063" t="s">
        <v>13895</v>
      </c>
      <c r="B4234" s="2064" t="s">
        <v>13894</v>
      </c>
    </row>
    <row r="4235" spans="1:2">
      <c r="A4235" s="2063" t="s">
        <v>13897</v>
      </c>
      <c r="B4235" s="2064" t="s">
        <v>13896</v>
      </c>
    </row>
    <row r="4236" spans="1:2">
      <c r="A4236" s="2063" t="s">
        <v>13899</v>
      </c>
      <c r="B4236" s="2064" t="s">
        <v>13898</v>
      </c>
    </row>
    <row r="4237" spans="1:2">
      <c r="A4237" s="2063" t="s">
        <v>13901</v>
      </c>
      <c r="B4237" s="2064" t="s">
        <v>13900</v>
      </c>
    </row>
    <row r="4238" spans="1:2">
      <c r="A4238" s="2063" t="s">
        <v>13903</v>
      </c>
      <c r="B4238" s="2064" t="s">
        <v>13902</v>
      </c>
    </row>
    <row r="4239" spans="1:2">
      <c r="A4239" s="2063" t="s">
        <v>13905</v>
      </c>
      <c r="B4239" s="2064" t="s">
        <v>13904</v>
      </c>
    </row>
    <row r="4240" spans="1:2">
      <c r="A4240" s="2063" t="s">
        <v>13907</v>
      </c>
      <c r="B4240" s="2064" t="s">
        <v>13906</v>
      </c>
    </row>
    <row r="4241" spans="1:2">
      <c r="A4241" s="2063" t="s">
        <v>13909</v>
      </c>
      <c r="B4241" s="2064" t="s">
        <v>13908</v>
      </c>
    </row>
    <row r="4242" spans="1:2">
      <c r="A4242" s="2063" t="s">
        <v>13911</v>
      </c>
      <c r="B4242" s="2064" t="s">
        <v>13910</v>
      </c>
    </row>
    <row r="4243" spans="1:2">
      <c r="A4243" s="2063" t="s">
        <v>13913</v>
      </c>
      <c r="B4243" s="2064" t="s">
        <v>13912</v>
      </c>
    </row>
    <row r="4244" spans="1:2">
      <c r="A4244" s="2063" t="s">
        <v>13915</v>
      </c>
      <c r="B4244" s="2064" t="s">
        <v>13914</v>
      </c>
    </row>
    <row r="4245" spans="1:2">
      <c r="A4245" s="2063" t="s">
        <v>13917</v>
      </c>
      <c r="B4245" s="2064" t="s">
        <v>13916</v>
      </c>
    </row>
    <row r="4246" spans="1:2">
      <c r="A4246" s="2063" t="s">
        <v>13919</v>
      </c>
      <c r="B4246" s="2064" t="s">
        <v>13918</v>
      </c>
    </row>
    <row r="4247" spans="1:2">
      <c r="A4247" s="2063" t="s">
        <v>13921</v>
      </c>
      <c r="B4247" s="2064" t="s">
        <v>13920</v>
      </c>
    </row>
    <row r="4248" spans="1:2">
      <c r="A4248" s="2063" t="s">
        <v>13923</v>
      </c>
      <c r="B4248" s="2064" t="s">
        <v>13922</v>
      </c>
    </row>
    <row r="4249" spans="1:2">
      <c r="A4249" s="2063" t="s">
        <v>13925</v>
      </c>
      <c r="B4249" s="2064" t="s">
        <v>13924</v>
      </c>
    </row>
    <row r="4250" spans="1:2">
      <c r="A4250" s="2063" t="s">
        <v>13927</v>
      </c>
      <c r="B4250" s="2064" t="s">
        <v>13926</v>
      </c>
    </row>
    <row r="4251" spans="1:2">
      <c r="A4251" s="2063" t="s">
        <v>13929</v>
      </c>
      <c r="B4251" s="2064" t="s">
        <v>13928</v>
      </c>
    </row>
    <row r="4252" spans="1:2">
      <c r="A4252" s="2063" t="s">
        <v>13931</v>
      </c>
      <c r="B4252" s="2064" t="s">
        <v>13930</v>
      </c>
    </row>
    <row r="4253" spans="1:2">
      <c r="A4253" s="2063" t="s">
        <v>13933</v>
      </c>
      <c r="B4253" s="2064" t="s">
        <v>13932</v>
      </c>
    </row>
    <row r="4254" spans="1:2">
      <c r="A4254" s="2063" t="s">
        <v>13935</v>
      </c>
      <c r="B4254" s="2064" t="s">
        <v>13934</v>
      </c>
    </row>
    <row r="4255" spans="1:2">
      <c r="A4255" s="2063" t="s">
        <v>13937</v>
      </c>
      <c r="B4255" s="2064" t="s">
        <v>13936</v>
      </c>
    </row>
    <row r="4256" spans="1:2">
      <c r="A4256" s="2063" t="s">
        <v>13939</v>
      </c>
      <c r="B4256" s="2064" t="s">
        <v>13938</v>
      </c>
    </row>
    <row r="4257" spans="1:2">
      <c r="A4257" s="2063" t="s">
        <v>13941</v>
      </c>
      <c r="B4257" s="2064" t="s">
        <v>13940</v>
      </c>
    </row>
    <row r="4258" spans="1:2">
      <c r="A4258" s="2063" t="s">
        <v>13943</v>
      </c>
      <c r="B4258" s="2064" t="s">
        <v>13942</v>
      </c>
    </row>
    <row r="4259" spans="1:2">
      <c r="A4259" s="2063" t="s">
        <v>13945</v>
      </c>
      <c r="B4259" s="2064" t="s">
        <v>13944</v>
      </c>
    </row>
    <row r="4260" spans="1:2">
      <c r="A4260" s="2063" t="s">
        <v>13947</v>
      </c>
      <c r="B4260" s="2064" t="s">
        <v>13946</v>
      </c>
    </row>
    <row r="4261" spans="1:2">
      <c r="A4261" s="2063" t="s">
        <v>13949</v>
      </c>
      <c r="B4261" s="2064" t="s">
        <v>13948</v>
      </c>
    </row>
    <row r="4262" spans="1:2">
      <c r="A4262" s="2063" t="s">
        <v>13951</v>
      </c>
      <c r="B4262" s="2064" t="s">
        <v>13950</v>
      </c>
    </row>
    <row r="4263" spans="1:2">
      <c r="A4263" s="2063" t="s">
        <v>13953</v>
      </c>
      <c r="B4263" s="2064" t="s">
        <v>13952</v>
      </c>
    </row>
    <row r="4264" spans="1:2">
      <c r="A4264" s="2063" t="s">
        <v>13955</v>
      </c>
      <c r="B4264" s="2064" t="s">
        <v>13954</v>
      </c>
    </row>
    <row r="4265" spans="1:2">
      <c r="A4265" s="2063" t="s">
        <v>13957</v>
      </c>
      <c r="B4265" s="2064" t="s">
        <v>13956</v>
      </c>
    </row>
    <row r="4266" spans="1:2">
      <c r="A4266" s="2063" t="s">
        <v>13959</v>
      </c>
      <c r="B4266" s="2064" t="s">
        <v>13958</v>
      </c>
    </row>
    <row r="4267" spans="1:2">
      <c r="A4267" s="2063" t="s">
        <v>13961</v>
      </c>
      <c r="B4267" s="2064" t="s">
        <v>13960</v>
      </c>
    </row>
    <row r="4268" spans="1:2">
      <c r="A4268" s="2063" t="s">
        <v>13963</v>
      </c>
      <c r="B4268" s="2064" t="s">
        <v>13962</v>
      </c>
    </row>
    <row r="4269" spans="1:2">
      <c r="A4269" s="2063" t="s">
        <v>13965</v>
      </c>
      <c r="B4269" s="2064" t="s">
        <v>13964</v>
      </c>
    </row>
    <row r="4270" spans="1:2">
      <c r="A4270" s="2063" t="s">
        <v>13967</v>
      </c>
      <c r="B4270" s="2064" t="s">
        <v>13966</v>
      </c>
    </row>
    <row r="4271" spans="1:2">
      <c r="A4271" s="2063" t="s">
        <v>13969</v>
      </c>
      <c r="B4271" s="2064" t="s">
        <v>13968</v>
      </c>
    </row>
    <row r="4272" spans="1:2">
      <c r="A4272" s="2063" t="s">
        <v>13971</v>
      </c>
      <c r="B4272" s="2064" t="s">
        <v>13970</v>
      </c>
    </row>
    <row r="4273" spans="1:2">
      <c r="A4273" s="2063" t="s">
        <v>13973</v>
      </c>
      <c r="B4273" s="2064" t="s">
        <v>13972</v>
      </c>
    </row>
    <row r="4274" spans="1:2">
      <c r="A4274" s="2063" t="s">
        <v>13975</v>
      </c>
      <c r="B4274" s="2064" t="s">
        <v>13974</v>
      </c>
    </row>
    <row r="4275" spans="1:2">
      <c r="A4275" s="2063" t="s">
        <v>13977</v>
      </c>
      <c r="B4275" s="2064" t="s">
        <v>13976</v>
      </c>
    </row>
    <row r="4276" spans="1:2">
      <c r="A4276" s="2063" t="s">
        <v>13979</v>
      </c>
      <c r="B4276" s="2064" t="s">
        <v>13978</v>
      </c>
    </row>
    <row r="4277" spans="1:2">
      <c r="A4277" s="2063" t="s">
        <v>13981</v>
      </c>
      <c r="B4277" s="2064" t="s">
        <v>13980</v>
      </c>
    </row>
    <row r="4278" spans="1:2">
      <c r="A4278" s="2063" t="s">
        <v>13983</v>
      </c>
      <c r="B4278" s="2064" t="s">
        <v>13982</v>
      </c>
    </row>
    <row r="4279" spans="1:2">
      <c r="A4279" s="2063" t="s">
        <v>13985</v>
      </c>
      <c r="B4279" s="2064" t="s">
        <v>13984</v>
      </c>
    </row>
    <row r="4280" spans="1:2">
      <c r="A4280" s="2063" t="s">
        <v>13987</v>
      </c>
      <c r="B4280" s="2064" t="s">
        <v>13986</v>
      </c>
    </row>
    <row r="4281" spans="1:2">
      <c r="A4281" s="2063" t="s">
        <v>13989</v>
      </c>
      <c r="B4281" s="2064" t="s">
        <v>13988</v>
      </c>
    </row>
    <row r="4282" spans="1:2">
      <c r="A4282" s="2063" t="s">
        <v>13991</v>
      </c>
      <c r="B4282" s="2064" t="s">
        <v>13990</v>
      </c>
    </row>
    <row r="4283" spans="1:2">
      <c r="A4283" s="2063" t="s">
        <v>13993</v>
      </c>
      <c r="B4283" s="2064" t="s">
        <v>13992</v>
      </c>
    </row>
    <row r="4284" spans="1:2">
      <c r="A4284" s="2063" t="s">
        <v>13995</v>
      </c>
      <c r="B4284" s="2064" t="s">
        <v>13994</v>
      </c>
    </row>
    <row r="4285" spans="1:2">
      <c r="A4285" s="2063" t="s">
        <v>13997</v>
      </c>
      <c r="B4285" s="2064" t="s">
        <v>13996</v>
      </c>
    </row>
    <row r="4286" spans="1:2">
      <c r="A4286" s="2063" t="s">
        <v>13999</v>
      </c>
      <c r="B4286" s="2064" t="s">
        <v>13998</v>
      </c>
    </row>
    <row r="4287" spans="1:2">
      <c r="A4287" s="2063" t="s">
        <v>14001</v>
      </c>
      <c r="B4287" s="2064" t="s">
        <v>14000</v>
      </c>
    </row>
    <row r="4288" spans="1:2">
      <c r="A4288" s="2063" t="s">
        <v>14003</v>
      </c>
      <c r="B4288" s="2064" t="s">
        <v>14002</v>
      </c>
    </row>
    <row r="4289" spans="1:2">
      <c r="A4289" s="2063" t="s">
        <v>14005</v>
      </c>
      <c r="B4289" s="2064" t="s">
        <v>14004</v>
      </c>
    </row>
    <row r="4290" spans="1:2">
      <c r="A4290" s="2063" t="s">
        <v>14007</v>
      </c>
      <c r="B4290" s="2064" t="s">
        <v>14006</v>
      </c>
    </row>
    <row r="4291" spans="1:2">
      <c r="A4291" s="2063" t="s">
        <v>14009</v>
      </c>
      <c r="B4291" s="2064" t="s">
        <v>14008</v>
      </c>
    </row>
    <row r="4292" spans="1:2">
      <c r="A4292" s="2063" t="s">
        <v>14011</v>
      </c>
      <c r="B4292" s="2064" t="s">
        <v>14010</v>
      </c>
    </row>
    <row r="4293" spans="1:2">
      <c r="A4293" s="2063" t="s">
        <v>14013</v>
      </c>
      <c r="B4293" s="2064" t="s">
        <v>14012</v>
      </c>
    </row>
    <row r="4294" spans="1:2">
      <c r="A4294" s="2063" t="s">
        <v>14015</v>
      </c>
      <c r="B4294" s="2064" t="s">
        <v>14014</v>
      </c>
    </row>
    <row r="4295" spans="1:2">
      <c r="A4295" s="2063" t="s">
        <v>14017</v>
      </c>
      <c r="B4295" s="2064" t="s">
        <v>14016</v>
      </c>
    </row>
    <row r="4296" spans="1:2">
      <c r="A4296" s="2063" t="s">
        <v>14019</v>
      </c>
      <c r="B4296" s="2064" t="s">
        <v>14018</v>
      </c>
    </row>
    <row r="4297" spans="1:2">
      <c r="A4297" s="2063" t="s">
        <v>14021</v>
      </c>
      <c r="B4297" s="2064" t="s">
        <v>14020</v>
      </c>
    </row>
    <row r="4298" spans="1:2">
      <c r="A4298" s="2063" t="s">
        <v>14023</v>
      </c>
      <c r="B4298" s="2064" t="s">
        <v>14022</v>
      </c>
    </row>
    <row r="4299" spans="1:2">
      <c r="A4299" s="2063" t="s">
        <v>14025</v>
      </c>
      <c r="B4299" s="2064" t="s">
        <v>14024</v>
      </c>
    </row>
    <row r="4300" spans="1:2">
      <c r="A4300" s="2063" t="s">
        <v>14027</v>
      </c>
      <c r="B4300" s="2064" t="s">
        <v>14026</v>
      </c>
    </row>
    <row r="4301" spans="1:2">
      <c r="A4301" s="2063" t="s">
        <v>14029</v>
      </c>
      <c r="B4301" s="2064" t="s">
        <v>14028</v>
      </c>
    </row>
    <row r="4302" spans="1:2">
      <c r="A4302" s="2063" t="s">
        <v>14031</v>
      </c>
      <c r="B4302" s="2064" t="s">
        <v>14030</v>
      </c>
    </row>
    <row r="4303" spans="1:2">
      <c r="A4303" s="2063" t="s">
        <v>14033</v>
      </c>
      <c r="B4303" s="2064" t="s">
        <v>14032</v>
      </c>
    </row>
    <row r="4304" spans="1:2">
      <c r="A4304" s="2063" t="s">
        <v>14035</v>
      </c>
      <c r="B4304" s="2064" t="s">
        <v>14034</v>
      </c>
    </row>
    <row r="4305" spans="1:2">
      <c r="A4305" s="2063" t="s">
        <v>14037</v>
      </c>
      <c r="B4305" s="2064" t="s">
        <v>14036</v>
      </c>
    </row>
    <row r="4306" spans="1:2">
      <c r="A4306" s="2063" t="s">
        <v>14039</v>
      </c>
      <c r="B4306" s="2064" t="s">
        <v>14038</v>
      </c>
    </row>
    <row r="4307" spans="1:2">
      <c r="A4307" s="2063" t="s">
        <v>14041</v>
      </c>
      <c r="B4307" s="2064" t="s">
        <v>14040</v>
      </c>
    </row>
    <row r="4308" spans="1:2">
      <c r="A4308" s="2063" t="s">
        <v>14043</v>
      </c>
      <c r="B4308" s="2064" t="s">
        <v>14042</v>
      </c>
    </row>
    <row r="4309" spans="1:2">
      <c r="A4309" s="2063" t="s">
        <v>14045</v>
      </c>
      <c r="B4309" s="2064" t="s">
        <v>14044</v>
      </c>
    </row>
    <row r="4310" spans="1:2">
      <c r="A4310" s="2063" t="s">
        <v>14047</v>
      </c>
      <c r="B4310" s="2064" t="s">
        <v>14046</v>
      </c>
    </row>
    <row r="4311" spans="1:2">
      <c r="A4311" s="2063" t="s">
        <v>14049</v>
      </c>
      <c r="B4311" s="2064" t="s">
        <v>14048</v>
      </c>
    </row>
    <row r="4312" spans="1:2">
      <c r="A4312" s="2063" t="s">
        <v>14051</v>
      </c>
      <c r="B4312" s="2064" t="s">
        <v>14050</v>
      </c>
    </row>
    <row r="4313" spans="1:2">
      <c r="A4313" s="2063" t="s">
        <v>14053</v>
      </c>
      <c r="B4313" s="2064" t="s">
        <v>14052</v>
      </c>
    </row>
    <row r="4314" spans="1:2">
      <c r="A4314" s="2063" t="s">
        <v>14055</v>
      </c>
      <c r="B4314" s="2064" t="s">
        <v>14054</v>
      </c>
    </row>
    <row r="4315" spans="1:2">
      <c r="A4315" s="2063" t="s">
        <v>14057</v>
      </c>
      <c r="B4315" s="2064" t="s">
        <v>14056</v>
      </c>
    </row>
    <row r="4316" spans="1:2">
      <c r="A4316" s="2063" t="s">
        <v>14059</v>
      </c>
      <c r="B4316" s="2064" t="s">
        <v>14058</v>
      </c>
    </row>
    <row r="4317" spans="1:2">
      <c r="A4317" s="2063" t="s">
        <v>14061</v>
      </c>
      <c r="B4317" s="2064" t="s">
        <v>14060</v>
      </c>
    </row>
    <row r="4318" spans="1:2">
      <c r="A4318" s="2063" t="s">
        <v>14063</v>
      </c>
      <c r="B4318" s="2064" t="s">
        <v>14062</v>
      </c>
    </row>
    <row r="4319" spans="1:2">
      <c r="A4319" s="2063" t="s">
        <v>14065</v>
      </c>
      <c r="B4319" s="2064" t="s">
        <v>14064</v>
      </c>
    </row>
    <row r="4320" spans="1:2">
      <c r="A4320" s="2063" t="s">
        <v>14067</v>
      </c>
      <c r="B4320" s="2064" t="s">
        <v>14066</v>
      </c>
    </row>
    <row r="4321" spans="1:2">
      <c r="A4321" s="2063" t="s">
        <v>14069</v>
      </c>
      <c r="B4321" s="2064" t="s">
        <v>14068</v>
      </c>
    </row>
    <row r="4322" spans="1:2">
      <c r="A4322" s="2063" t="s">
        <v>14071</v>
      </c>
      <c r="B4322" s="2064" t="s">
        <v>14070</v>
      </c>
    </row>
    <row r="4323" spans="1:2">
      <c r="A4323" s="2063" t="s">
        <v>14073</v>
      </c>
      <c r="B4323" s="2064" t="s">
        <v>14072</v>
      </c>
    </row>
    <row r="4324" spans="1:2">
      <c r="A4324" s="2063" t="s">
        <v>14075</v>
      </c>
      <c r="B4324" s="2064" t="s">
        <v>14074</v>
      </c>
    </row>
    <row r="4325" spans="1:2">
      <c r="A4325" s="2063" t="s">
        <v>14077</v>
      </c>
      <c r="B4325" s="2064" t="s">
        <v>14076</v>
      </c>
    </row>
    <row r="4326" spans="1:2">
      <c r="A4326" s="2063" t="s">
        <v>14079</v>
      </c>
      <c r="B4326" s="2064" t="s">
        <v>14078</v>
      </c>
    </row>
    <row r="4327" spans="1:2">
      <c r="A4327" s="2063" t="s">
        <v>14081</v>
      </c>
      <c r="B4327" s="2064" t="s">
        <v>14080</v>
      </c>
    </row>
    <row r="4328" spans="1:2">
      <c r="A4328" s="2063" t="s">
        <v>14083</v>
      </c>
      <c r="B4328" s="2064" t="s">
        <v>14082</v>
      </c>
    </row>
    <row r="4329" spans="1:2">
      <c r="A4329" s="2063" t="s">
        <v>14085</v>
      </c>
      <c r="B4329" s="2064" t="s">
        <v>14084</v>
      </c>
    </row>
    <row r="4330" spans="1:2">
      <c r="A4330" s="2063" t="s">
        <v>14087</v>
      </c>
      <c r="B4330" s="2064" t="s">
        <v>14086</v>
      </c>
    </row>
    <row r="4331" spans="1:2">
      <c r="A4331" s="2063" t="s">
        <v>14089</v>
      </c>
      <c r="B4331" s="2064" t="s">
        <v>14088</v>
      </c>
    </row>
    <row r="4332" spans="1:2">
      <c r="A4332" s="2063" t="s">
        <v>14091</v>
      </c>
      <c r="B4332" s="2064" t="s">
        <v>14090</v>
      </c>
    </row>
    <row r="4333" spans="1:2">
      <c r="A4333" s="2063" t="s">
        <v>14093</v>
      </c>
      <c r="B4333" s="2064" t="s">
        <v>14092</v>
      </c>
    </row>
    <row r="4334" spans="1:2">
      <c r="A4334" s="2063" t="s">
        <v>14095</v>
      </c>
      <c r="B4334" s="2064" t="s">
        <v>14094</v>
      </c>
    </row>
    <row r="4335" spans="1:2">
      <c r="A4335" s="2063" t="s">
        <v>14097</v>
      </c>
      <c r="B4335" s="2064" t="s">
        <v>14096</v>
      </c>
    </row>
    <row r="4336" spans="1:2">
      <c r="A4336" s="2063" t="s">
        <v>14099</v>
      </c>
      <c r="B4336" s="2064" t="s">
        <v>14098</v>
      </c>
    </row>
    <row r="4337" spans="1:2">
      <c r="A4337" s="2063" t="s">
        <v>14101</v>
      </c>
      <c r="B4337" s="2064" t="s">
        <v>14100</v>
      </c>
    </row>
    <row r="4338" spans="1:2">
      <c r="A4338" s="2063" t="s">
        <v>14103</v>
      </c>
      <c r="B4338" s="2064" t="s">
        <v>14102</v>
      </c>
    </row>
    <row r="4339" spans="1:2">
      <c r="A4339" s="2063" t="s">
        <v>14105</v>
      </c>
      <c r="B4339" s="2064" t="s">
        <v>14104</v>
      </c>
    </row>
    <row r="4340" spans="1:2">
      <c r="A4340" s="2063" t="s">
        <v>14107</v>
      </c>
      <c r="B4340" s="2064" t="s">
        <v>14106</v>
      </c>
    </row>
    <row r="4341" spans="1:2">
      <c r="A4341" s="2063" t="s">
        <v>14109</v>
      </c>
      <c r="B4341" s="2064" t="s">
        <v>14108</v>
      </c>
    </row>
    <row r="4342" spans="1:2">
      <c r="A4342" s="2063" t="s">
        <v>14111</v>
      </c>
      <c r="B4342" s="2064" t="s">
        <v>14110</v>
      </c>
    </row>
    <row r="4343" spans="1:2">
      <c r="A4343" s="2063" t="s">
        <v>14113</v>
      </c>
      <c r="B4343" s="2064" t="s">
        <v>14112</v>
      </c>
    </row>
    <row r="4344" spans="1:2">
      <c r="A4344" s="2063" t="s">
        <v>14115</v>
      </c>
      <c r="B4344" s="2064" t="s">
        <v>14114</v>
      </c>
    </row>
    <row r="4345" spans="1:2">
      <c r="A4345" s="2063" t="s">
        <v>14117</v>
      </c>
      <c r="B4345" s="2064" t="s">
        <v>14116</v>
      </c>
    </row>
    <row r="4346" spans="1:2">
      <c r="A4346" s="2063" t="s">
        <v>14119</v>
      </c>
      <c r="B4346" s="2064" t="s">
        <v>14118</v>
      </c>
    </row>
    <row r="4347" spans="1:2">
      <c r="A4347" s="2063" t="s">
        <v>14121</v>
      </c>
      <c r="B4347" s="2064" t="s">
        <v>14120</v>
      </c>
    </row>
    <row r="4348" spans="1:2">
      <c r="A4348" s="2063" t="s">
        <v>14123</v>
      </c>
      <c r="B4348" s="2064" t="s">
        <v>14122</v>
      </c>
    </row>
    <row r="4349" spans="1:2">
      <c r="A4349" s="2063" t="s">
        <v>14125</v>
      </c>
      <c r="B4349" s="2064" t="s">
        <v>14124</v>
      </c>
    </row>
    <row r="4350" spans="1:2">
      <c r="A4350" s="2063" t="s">
        <v>14127</v>
      </c>
      <c r="B4350" s="2064" t="s">
        <v>14126</v>
      </c>
    </row>
    <row r="4351" spans="1:2">
      <c r="A4351" s="2063" t="s">
        <v>14129</v>
      </c>
      <c r="B4351" s="2064" t="s">
        <v>14128</v>
      </c>
    </row>
    <row r="4352" spans="1:2">
      <c r="A4352" s="2063" t="s">
        <v>14131</v>
      </c>
      <c r="B4352" s="2064" t="s">
        <v>14130</v>
      </c>
    </row>
    <row r="4353" spans="1:2">
      <c r="A4353" s="2063" t="s">
        <v>14133</v>
      </c>
      <c r="B4353" s="2064" t="s">
        <v>14132</v>
      </c>
    </row>
    <row r="4354" spans="1:2">
      <c r="A4354" s="2063" t="s">
        <v>14135</v>
      </c>
      <c r="B4354" s="2064" t="s">
        <v>14134</v>
      </c>
    </row>
    <row r="4355" spans="1:2">
      <c r="A4355" s="2063" t="s">
        <v>14137</v>
      </c>
      <c r="B4355" s="2064" t="s">
        <v>14136</v>
      </c>
    </row>
    <row r="4356" spans="1:2">
      <c r="A4356" s="2063" t="s">
        <v>14139</v>
      </c>
      <c r="B4356" s="2064" t="s">
        <v>14138</v>
      </c>
    </row>
    <row r="4357" spans="1:2">
      <c r="A4357" s="2063" t="s">
        <v>14141</v>
      </c>
      <c r="B4357" s="2064" t="s">
        <v>14140</v>
      </c>
    </row>
    <row r="4358" spans="1:2">
      <c r="A4358" s="2063" t="s">
        <v>14143</v>
      </c>
      <c r="B4358" s="2064" t="s">
        <v>14142</v>
      </c>
    </row>
    <row r="4359" spans="1:2">
      <c r="A4359" s="2063" t="s">
        <v>14145</v>
      </c>
      <c r="B4359" s="2064" t="s">
        <v>14144</v>
      </c>
    </row>
    <row r="4360" spans="1:2">
      <c r="A4360" s="2063" t="s">
        <v>14147</v>
      </c>
      <c r="B4360" s="2064" t="s">
        <v>14146</v>
      </c>
    </row>
    <row r="4361" spans="1:2">
      <c r="A4361" s="2063" t="s">
        <v>14149</v>
      </c>
      <c r="B4361" s="2064" t="s">
        <v>14148</v>
      </c>
    </row>
    <row r="4362" spans="1:2">
      <c r="A4362" s="2063" t="s">
        <v>14151</v>
      </c>
      <c r="B4362" s="2064" t="s">
        <v>14150</v>
      </c>
    </row>
    <row r="4363" spans="1:2">
      <c r="A4363" s="2063" t="s">
        <v>14153</v>
      </c>
      <c r="B4363" s="2064" t="s">
        <v>14152</v>
      </c>
    </row>
    <row r="4364" spans="1:2">
      <c r="A4364" s="2063" t="s">
        <v>14155</v>
      </c>
      <c r="B4364" s="2064" t="s">
        <v>14154</v>
      </c>
    </row>
    <row r="4365" spans="1:2">
      <c r="A4365" s="2063" t="s">
        <v>14157</v>
      </c>
      <c r="B4365" s="2064" t="s">
        <v>14156</v>
      </c>
    </row>
    <row r="4366" spans="1:2">
      <c r="A4366" s="2063" t="s">
        <v>14159</v>
      </c>
      <c r="B4366" s="2064" t="s">
        <v>14158</v>
      </c>
    </row>
    <row r="4367" spans="1:2">
      <c r="A4367" s="2063" t="s">
        <v>14161</v>
      </c>
      <c r="B4367" s="2064" t="s">
        <v>14160</v>
      </c>
    </row>
    <row r="4368" spans="1:2">
      <c r="A4368" s="2063" t="s">
        <v>14163</v>
      </c>
      <c r="B4368" s="2064" t="s">
        <v>14162</v>
      </c>
    </row>
    <row r="4369" spans="1:2">
      <c r="A4369" s="2063" t="s">
        <v>14165</v>
      </c>
      <c r="B4369" s="2064" t="s">
        <v>14164</v>
      </c>
    </row>
    <row r="4370" spans="1:2">
      <c r="A4370" s="2063" t="s">
        <v>14167</v>
      </c>
      <c r="B4370" s="2064" t="s">
        <v>14166</v>
      </c>
    </row>
    <row r="4371" spans="1:2">
      <c r="A4371" s="2063" t="s">
        <v>14169</v>
      </c>
      <c r="B4371" s="2064" t="s">
        <v>14168</v>
      </c>
    </row>
    <row r="4372" spans="1:2">
      <c r="A4372" s="2063" t="s">
        <v>14171</v>
      </c>
      <c r="B4372" s="2064" t="s">
        <v>14170</v>
      </c>
    </row>
    <row r="4373" spans="1:2">
      <c r="A4373" s="2063" t="s">
        <v>14173</v>
      </c>
      <c r="B4373" s="2064" t="s">
        <v>14172</v>
      </c>
    </row>
    <row r="4374" spans="1:2">
      <c r="A4374" s="2063" t="s">
        <v>14175</v>
      </c>
      <c r="B4374" s="2064" t="s">
        <v>14174</v>
      </c>
    </row>
    <row r="4375" spans="1:2">
      <c r="A4375" s="2063" t="s">
        <v>14177</v>
      </c>
      <c r="B4375" s="2064" t="s">
        <v>14176</v>
      </c>
    </row>
    <row r="4376" spans="1:2">
      <c r="A4376" s="2063" t="s">
        <v>14179</v>
      </c>
      <c r="B4376" s="2064" t="s">
        <v>14178</v>
      </c>
    </row>
    <row r="4377" spans="1:2">
      <c r="A4377" s="2063" t="s">
        <v>14181</v>
      </c>
      <c r="B4377" s="2064" t="s">
        <v>14180</v>
      </c>
    </row>
    <row r="4378" spans="1:2">
      <c r="A4378" s="2063" t="s">
        <v>14183</v>
      </c>
      <c r="B4378" s="2064" t="s">
        <v>14182</v>
      </c>
    </row>
    <row r="4379" spans="1:2">
      <c r="A4379" s="2063" t="s">
        <v>14185</v>
      </c>
      <c r="B4379" s="2064" t="s">
        <v>14184</v>
      </c>
    </row>
    <row r="4380" spans="1:2">
      <c r="A4380" s="2063" t="s">
        <v>14187</v>
      </c>
      <c r="B4380" s="2064" t="s">
        <v>14186</v>
      </c>
    </row>
    <row r="4381" spans="1:2">
      <c r="A4381" s="2063" t="s">
        <v>14189</v>
      </c>
      <c r="B4381" s="2064" t="s">
        <v>14188</v>
      </c>
    </row>
    <row r="4382" spans="1:2">
      <c r="A4382" s="2063" t="s">
        <v>14191</v>
      </c>
      <c r="B4382" s="2064" t="s">
        <v>14190</v>
      </c>
    </row>
    <row r="4383" spans="1:2">
      <c r="A4383" s="2063" t="s">
        <v>14193</v>
      </c>
      <c r="B4383" s="2064" t="s">
        <v>14192</v>
      </c>
    </row>
    <row r="4384" spans="1:2">
      <c r="A4384" s="2063" t="s">
        <v>14195</v>
      </c>
      <c r="B4384" s="2064" t="s">
        <v>14194</v>
      </c>
    </row>
    <row r="4385" spans="1:2">
      <c r="A4385" s="2063" t="s">
        <v>14197</v>
      </c>
      <c r="B4385" s="2064" t="s">
        <v>14196</v>
      </c>
    </row>
    <row r="4386" spans="1:2">
      <c r="A4386" s="2063" t="s">
        <v>14199</v>
      </c>
      <c r="B4386" s="2064" t="s">
        <v>14198</v>
      </c>
    </row>
    <row r="4387" spans="1:2">
      <c r="A4387" s="2063" t="s">
        <v>14201</v>
      </c>
      <c r="B4387" s="2064" t="s">
        <v>14200</v>
      </c>
    </row>
    <row r="4388" spans="1:2">
      <c r="A4388" s="2063" t="s">
        <v>14203</v>
      </c>
      <c r="B4388" s="2064" t="s">
        <v>14202</v>
      </c>
    </row>
    <row r="4389" spans="1:2">
      <c r="A4389" s="2063" t="s">
        <v>14205</v>
      </c>
      <c r="B4389" s="2064" t="s">
        <v>14204</v>
      </c>
    </row>
    <row r="4390" spans="1:2">
      <c r="A4390" s="2063" t="s">
        <v>14207</v>
      </c>
      <c r="B4390" s="2064" t="s">
        <v>14206</v>
      </c>
    </row>
    <row r="4391" spans="1:2">
      <c r="A4391" s="2063" t="s">
        <v>14209</v>
      </c>
      <c r="B4391" s="2064" t="s">
        <v>14208</v>
      </c>
    </row>
    <row r="4392" spans="1:2">
      <c r="A4392" s="2063" t="s">
        <v>14211</v>
      </c>
      <c r="B4392" s="2064" t="s">
        <v>14210</v>
      </c>
    </row>
    <row r="4393" spans="1:2">
      <c r="A4393" s="2063" t="s">
        <v>14213</v>
      </c>
      <c r="B4393" s="2064" t="s">
        <v>14212</v>
      </c>
    </row>
    <row r="4394" spans="1:2">
      <c r="A4394" s="2063" t="s">
        <v>14215</v>
      </c>
      <c r="B4394" s="2064" t="s">
        <v>14214</v>
      </c>
    </row>
    <row r="4395" spans="1:2">
      <c r="A4395" s="2063" t="s">
        <v>14217</v>
      </c>
      <c r="B4395" s="2064" t="s">
        <v>14216</v>
      </c>
    </row>
    <row r="4396" spans="1:2">
      <c r="A4396" s="2063" t="s">
        <v>14219</v>
      </c>
      <c r="B4396" s="2064" t="s">
        <v>14218</v>
      </c>
    </row>
    <row r="4397" spans="1:2">
      <c r="A4397" s="2063" t="s">
        <v>14221</v>
      </c>
      <c r="B4397" s="2064" t="s">
        <v>14220</v>
      </c>
    </row>
    <row r="4398" spans="1:2">
      <c r="A4398" s="2063" t="s">
        <v>14223</v>
      </c>
      <c r="B4398" s="2064" t="s">
        <v>14222</v>
      </c>
    </row>
    <row r="4399" spans="1:2">
      <c r="A4399" s="2063" t="s">
        <v>14225</v>
      </c>
      <c r="B4399" s="2064" t="s">
        <v>14224</v>
      </c>
    </row>
    <row r="4400" spans="1:2">
      <c r="A4400" s="2063" t="s">
        <v>14227</v>
      </c>
      <c r="B4400" s="2064" t="s">
        <v>14226</v>
      </c>
    </row>
    <row r="4401" spans="1:2">
      <c r="A4401" s="2063" t="s">
        <v>14229</v>
      </c>
      <c r="B4401" s="2064" t="s">
        <v>14228</v>
      </c>
    </row>
    <row r="4402" spans="1:2">
      <c r="A4402" s="2063" t="s">
        <v>14231</v>
      </c>
      <c r="B4402" s="2064" t="s">
        <v>14230</v>
      </c>
    </row>
    <row r="4403" spans="1:2">
      <c r="A4403" s="2063" t="s">
        <v>14233</v>
      </c>
      <c r="B4403" s="2064" t="s">
        <v>14232</v>
      </c>
    </row>
    <row r="4404" spans="1:2">
      <c r="A4404" s="2063" t="s">
        <v>14235</v>
      </c>
      <c r="B4404" s="2064" t="s">
        <v>14234</v>
      </c>
    </row>
    <row r="4405" spans="1:2">
      <c r="A4405" s="2063" t="s">
        <v>14237</v>
      </c>
      <c r="B4405" s="2064" t="s">
        <v>14236</v>
      </c>
    </row>
    <row r="4406" spans="1:2">
      <c r="A4406" s="2063" t="s">
        <v>14239</v>
      </c>
      <c r="B4406" s="2064" t="s">
        <v>14238</v>
      </c>
    </row>
    <row r="4407" spans="1:2">
      <c r="A4407" s="2063" t="s">
        <v>14241</v>
      </c>
      <c r="B4407" s="2064" t="s">
        <v>14240</v>
      </c>
    </row>
    <row r="4408" spans="1:2">
      <c r="A4408" s="2063" t="s">
        <v>14243</v>
      </c>
      <c r="B4408" s="2064" t="s">
        <v>14242</v>
      </c>
    </row>
    <row r="4409" spans="1:2">
      <c r="A4409" s="2063" t="s">
        <v>14245</v>
      </c>
      <c r="B4409" s="2064" t="s">
        <v>14244</v>
      </c>
    </row>
    <row r="4410" spans="1:2">
      <c r="A4410" s="2063" t="s">
        <v>14247</v>
      </c>
      <c r="B4410" s="2064" t="s">
        <v>14246</v>
      </c>
    </row>
    <row r="4411" spans="1:2">
      <c r="A4411" s="2063" t="s">
        <v>14249</v>
      </c>
      <c r="B4411" s="2064" t="s">
        <v>14248</v>
      </c>
    </row>
    <row r="4412" spans="1:2">
      <c r="A4412" s="2063" t="s">
        <v>14251</v>
      </c>
      <c r="B4412" s="2064" t="s">
        <v>14250</v>
      </c>
    </row>
    <row r="4413" spans="1:2">
      <c r="A4413" s="2063" t="s">
        <v>14253</v>
      </c>
      <c r="B4413" s="2064" t="s">
        <v>14252</v>
      </c>
    </row>
    <row r="4414" spans="1:2">
      <c r="A4414" s="2063" t="s">
        <v>14255</v>
      </c>
      <c r="B4414" s="2064" t="s">
        <v>14254</v>
      </c>
    </row>
    <row r="4415" spans="1:2">
      <c r="A4415" s="2063" t="s">
        <v>14257</v>
      </c>
      <c r="B4415" s="2064" t="s">
        <v>14256</v>
      </c>
    </row>
    <row r="4416" spans="1:2">
      <c r="A4416" s="2063" t="s">
        <v>14259</v>
      </c>
      <c r="B4416" s="2064" t="s">
        <v>14258</v>
      </c>
    </row>
    <row r="4417" spans="1:2">
      <c r="A4417" s="2063" t="s">
        <v>14261</v>
      </c>
      <c r="B4417" s="2064" t="s">
        <v>14260</v>
      </c>
    </row>
    <row r="4418" spans="1:2">
      <c r="A4418" s="2063" t="s">
        <v>14263</v>
      </c>
      <c r="B4418" s="2064" t="s">
        <v>14262</v>
      </c>
    </row>
    <row r="4419" spans="1:2">
      <c r="A4419" s="2063" t="s">
        <v>14265</v>
      </c>
      <c r="B4419" s="2064" t="s">
        <v>14264</v>
      </c>
    </row>
    <row r="4420" spans="1:2">
      <c r="A4420" s="2063" t="s">
        <v>14267</v>
      </c>
      <c r="B4420" s="2064" t="s">
        <v>14266</v>
      </c>
    </row>
    <row r="4421" spans="1:2">
      <c r="A4421" s="2063" t="s">
        <v>14269</v>
      </c>
      <c r="B4421" s="2064" t="s">
        <v>14268</v>
      </c>
    </row>
    <row r="4422" spans="1:2">
      <c r="A4422" s="2063" t="s">
        <v>14271</v>
      </c>
      <c r="B4422" s="2064" t="s">
        <v>14270</v>
      </c>
    </row>
    <row r="4423" spans="1:2">
      <c r="A4423" s="2063" t="s">
        <v>14273</v>
      </c>
      <c r="B4423" s="2064" t="s">
        <v>14272</v>
      </c>
    </row>
    <row r="4424" spans="1:2">
      <c r="A4424" s="2063" t="s">
        <v>14275</v>
      </c>
      <c r="B4424" s="2064" t="s">
        <v>14274</v>
      </c>
    </row>
    <row r="4425" spans="1:2">
      <c r="A4425" s="2063" t="s">
        <v>14277</v>
      </c>
      <c r="B4425" s="2064" t="s">
        <v>14276</v>
      </c>
    </row>
    <row r="4426" spans="1:2">
      <c r="A4426" s="2063" t="s">
        <v>14279</v>
      </c>
      <c r="B4426" s="2064" t="s">
        <v>14278</v>
      </c>
    </row>
    <row r="4427" spans="1:2">
      <c r="A4427" s="2063" t="s">
        <v>14281</v>
      </c>
      <c r="B4427" s="2064" t="s">
        <v>14280</v>
      </c>
    </row>
    <row r="4428" spans="1:2">
      <c r="A4428" s="2063" t="s">
        <v>14283</v>
      </c>
      <c r="B4428" s="2064" t="s">
        <v>14282</v>
      </c>
    </row>
    <row r="4429" spans="1:2">
      <c r="A4429" s="2063" t="s">
        <v>14285</v>
      </c>
      <c r="B4429" s="2064" t="s">
        <v>14284</v>
      </c>
    </row>
    <row r="4430" spans="1:2">
      <c r="A4430" s="2063" t="s">
        <v>14287</v>
      </c>
      <c r="B4430" s="2064" t="s">
        <v>14286</v>
      </c>
    </row>
    <row r="4431" spans="1:2">
      <c r="A4431" s="2063" t="s">
        <v>14289</v>
      </c>
      <c r="B4431" s="2064" t="s">
        <v>14288</v>
      </c>
    </row>
    <row r="4432" spans="1:2">
      <c r="A4432" s="2063" t="s">
        <v>14291</v>
      </c>
      <c r="B4432" s="2064" t="s">
        <v>14290</v>
      </c>
    </row>
    <row r="4433" spans="1:2">
      <c r="A4433" s="2063" t="s">
        <v>14293</v>
      </c>
      <c r="B4433" s="2064" t="s">
        <v>14292</v>
      </c>
    </row>
    <row r="4434" spans="1:2">
      <c r="A4434" s="2063" t="s">
        <v>14295</v>
      </c>
      <c r="B4434" s="2064" t="s">
        <v>14294</v>
      </c>
    </row>
    <row r="4435" spans="1:2">
      <c r="A4435" s="2063" t="s">
        <v>14297</v>
      </c>
      <c r="B4435" s="2064" t="s">
        <v>14296</v>
      </c>
    </row>
    <row r="4436" spans="1:2">
      <c r="A4436" s="2063" t="s">
        <v>14299</v>
      </c>
      <c r="B4436" s="2064" t="s">
        <v>14298</v>
      </c>
    </row>
    <row r="4437" spans="1:2">
      <c r="A4437" s="2063" t="s">
        <v>14301</v>
      </c>
      <c r="B4437" s="2064" t="s">
        <v>14300</v>
      </c>
    </row>
    <row r="4438" spans="1:2">
      <c r="A4438" s="2063" t="s">
        <v>14303</v>
      </c>
      <c r="B4438" s="2064" t="s">
        <v>14302</v>
      </c>
    </row>
    <row r="4439" spans="1:2">
      <c r="A4439" s="2063" t="s">
        <v>14305</v>
      </c>
      <c r="B4439" s="2064" t="s">
        <v>14304</v>
      </c>
    </row>
    <row r="4440" spans="1:2">
      <c r="A4440" s="2063" t="s">
        <v>14307</v>
      </c>
      <c r="B4440" s="2064" t="s">
        <v>14306</v>
      </c>
    </row>
    <row r="4441" spans="1:2">
      <c r="A4441" s="2063" t="s">
        <v>14309</v>
      </c>
      <c r="B4441" s="2064" t="s">
        <v>14308</v>
      </c>
    </row>
    <row r="4442" spans="1:2">
      <c r="A4442" s="2063" t="s">
        <v>14311</v>
      </c>
      <c r="B4442" s="2064" t="s">
        <v>14310</v>
      </c>
    </row>
    <row r="4443" spans="1:2">
      <c r="A4443" s="2063" t="s">
        <v>14313</v>
      </c>
      <c r="B4443" s="2064" t="s">
        <v>14312</v>
      </c>
    </row>
    <row r="4444" spans="1:2">
      <c r="A4444" s="2063" t="s">
        <v>14315</v>
      </c>
      <c r="B4444" s="2064" t="s">
        <v>14314</v>
      </c>
    </row>
    <row r="4445" spans="1:2">
      <c r="A4445" s="2063" t="s">
        <v>14317</v>
      </c>
      <c r="B4445" s="2064" t="s">
        <v>14316</v>
      </c>
    </row>
    <row r="4446" spans="1:2">
      <c r="A4446" s="2063" t="s">
        <v>14319</v>
      </c>
      <c r="B4446" s="2064" t="s">
        <v>14318</v>
      </c>
    </row>
    <row r="4447" spans="1:2">
      <c r="A4447" s="2063" t="s">
        <v>14321</v>
      </c>
      <c r="B4447" s="2064" t="s">
        <v>14320</v>
      </c>
    </row>
    <row r="4448" spans="1:2">
      <c r="A4448" s="2063" t="s">
        <v>14323</v>
      </c>
      <c r="B4448" s="2064" t="s">
        <v>14322</v>
      </c>
    </row>
    <row r="4449" spans="1:2">
      <c r="A4449" s="2063" t="s">
        <v>14325</v>
      </c>
      <c r="B4449" s="2064" t="s">
        <v>14324</v>
      </c>
    </row>
    <row r="4450" spans="1:2">
      <c r="A4450" s="2063" t="s">
        <v>14327</v>
      </c>
      <c r="B4450" s="2064" t="s">
        <v>14326</v>
      </c>
    </row>
    <row r="4451" spans="1:2">
      <c r="A4451" s="2063" t="s">
        <v>14329</v>
      </c>
      <c r="B4451" s="2064" t="s">
        <v>14328</v>
      </c>
    </row>
    <row r="4452" spans="1:2">
      <c r="A4452" s="2063" t="s">
        <v>14331</v>
      </c>
      <c r="B4452" s="2064" t="s">
        <v>14330</v>
      </c>
    </row>
    <row r="4453" spans="1:2">
      <c r="A4453" s="2063" t="s">
        <v>14333</v>
      </c>
      <c r="B4453" s="2064" t="s">
        <v>14332</v>
      </c>
    </row>
    <row r="4454" spans="1:2">
      <c r="A4454" s="2063" t="s">
        <v>14335</v>
      </c>
      <c r="B4454" s="2064" t="s">
        <v>14334</v>
      </c>
    </row>
    <row r="4455" spans="1:2">
      <c r="A4455" s="2063" t="s">
        <v>14337</v>
      </c>
      <c r="B4455" s="2064" t="s">
        <v>14336</v>
      </c>
    </row>
    <row r="4456" spans="1:2">
      <c r="A4456" s="2063" t="s">
        <v>14339</v>
      </c>
      <c r="B4456" s="2064" t="s">
        <v>14338</v>
      </c>
    </row>
    <row r="4457" spans="1:2">
      <c r="A4457" s="2063" t="s">
        <v>14341</v>
      </c>
      <c r="B4457" s="2064" t="s">
        <v>14340</v>
      </c>
    </row>
    <row r="4458" spans="1:2">
      <c r="A4458" s="2063" t="s">
        <v>14343</v>
      </c>
      <c r="B4458" s="2064" t="s">
        <v>14342</v>
      </c>
    </row>
    <row r="4459" spans="1:2">
      <c r="A4459" s="2063" t="s">
        <v>14345</v>
      </c>
      <c r="B4459" s="2064" t="s">
        <v>14344</v>
      </c>
    </row>
    <row r="4460" spans="1:2">
      <c r="A4460" s="2063" t="s">
        <v>14347</v>
      </c>
      <c r="B4460" s="2064" t="s">
        <v>14346</v>
      </c>
    </row>
    <row r="4461" spans="1:2">
      <c r="A4461" s="2063" t="s">
        <v>14349</v>
      </c>
      <c r="B4461" s="2064" t="s">
        <v>14348</v>
      </c>
    </row>
    <row r="4462" spans="1:2">
      <c r="A4462" s="2063" t="s">
        <v>14351</v>
      </c>
      <c r="B4462" s="2064" t="s">
        <v>14350</v>
      </c>
    </row>
    <row r="4463" spans="1:2">
      <c r="A4463" s="2063" t="s">
        <v>14353</v>
      </c>
      <c r="B4463" s="2064" t="s">
        <v>14352</v>
      </c>
    </row>
    <row r="4464" spans="1:2">
      <c r="A4464" s="2063" t="s">
        <v>14355</v>
      </c>
      <c r="B4464" s="2064" t="s">
        <v>14354</v>
      </c>
    </row>
    <row r="4465" spans="1:2">
      <c r="A4465" s="2063" t="s">
        <v>14357</v>
      </c>
      <c r="B4465" s="2064" t="s">
        <v>14356</v>
      </c>
    </row>
    <row r="4466" spans="1:2">
      <c r="A4466" s="2063" t="s">
        <v>14359</v>
      </c>
      <c r="B4466" s="2064" t="s">
        <v>14358</v>
      </c>
    </row>
    <row r="4467" spans="1:2">
      <c r="A4467" s="2063" t="s">
        <v>14361</v>
      </c>
      <c r="B4467" s="2064" t="s">
        <v>14360</v>
      </c>
    </row>
    <row r="4468" spans="1:2">
      <c r="A4468" s="2063" t="s">
        <v>14363</v>
      </c>
      <c r="B4468" s="2064" t="s">
        <v>14362</v>
      </c>
    </row>
    <row r="4469" spans="1:2">
      <c r="A4469" s="2063" t="s">
        <v>14365</v>
      </c>
      <c r="B4469" s="2064" t="s">
        <v>14364</v>
      </c>
    </row>
    <row r="4470" spans="1:2">
      <c r="A4470" s="2063" t="s">
        <v>14367</v>
      </c>
      <c r="B4470" s="2064" t="s">
        <v>14366</v>
      </c>
    </row>
    <row r="4471" spans="1:2">
      <c r="A4471" s="2063" t="s">
        <v>14369</v>
      </c>
      <c r="B4471" s="2064" t="s">
        <v>14368</v>
      </c>
    </row>
    <row r="4472" spans="1:2">
      <c r="A4472" s="2063" t="s">
        <v>14371</v>
      </c>
      <c r="B4472" s="2064" t="s">
        <v>14370</v>
      </c>
    </row>
    <row r="4473" spans="1:2">
      <c r="A4473" s="2063" t="s">
        <v>14373</v>
      </c>
      <c r="B4473" s="2064" t="s">
        <v>14372</v>
      </c>
    </row>
    <row r="4474" spans="1:2">
      <c r="A4474" s="2063" t="s">
        <v>14375</v>
      </c>
      <c r="B4474" s="2064" t="s">
        <v>14374</v>
      </c>
    </row>
    <row r="4475" spans="1:2">
      <c r="A4475" s="2063" t="s">
        <v>14377</v>
      </c>
      <c r="B4475" s="2064" t="s">
        <v>14376</v>
      </c>
    </row>
    <row r="4476" spans="1:2">
      <c r="A4476" s="2063" t="s">
        <v>14379</v>
      </c>
      <c r="B4476" s="2064" t="s">
        <v>14378</v>
      </c>
    </row>
    <row r="4477" spans="1:2">
      <c r="A4477" s="2063" t="s">
        <v>14381</v>
      </c>
      <c r="B4477" s="2064" t="s">
        <v>14380</v>
      </c>
    </row>
    <row r="4478" spans="1:2">
      <c r="A4478" s="2063" t="s">
        <v>14383</v>
      </c>
      <c r="B4478" s="2064" t="s">
        <v>14382</v>
      </c>
    </row>
    <row r="4479" spans="1:2">
      <c r="A4479" s="2063" t="s">
        <v>14385</v>
      </c>
      <c r="B4479" s="2064" t="s">
        <v>14384</v>
      </c>
    </row>
    <row r="4480" spans="1:2">
      <c r="A4480" s="2063" t="s">
        <v>14387</v>
      </c>
      <c r="B4480" s="2064" t="s">
        <v>14386</v>
      </c>
    </row>
    <row r="4481" spans="1:2">
      <c r="A4481" s="2063" t="s">
        <v>14389</v>
      </c>
      <c r="B4481" s="2064" t="s">
        <v>14388</v>
      </c>
    </row>
    <row r="4482" spans="1:2">
      <c r="A4482" s="2063" t="s">
        <v>14391</v>
      </c>
      <c r="B4482" s="2064" t="s">
        <v>14390</v>
      </c>
    </row>
    <row r="4483" spans="1:2">
      <c r="A4483" s="2063" t="s">
        <v>14393</v>
      </c>
      <c r="B4483" s="2064" t="s">
        <v>14392</v>
      </c>
    </row>
    <row r="4484" spans="1:2">
      <c r="A4484" s="2063" t="s">
        <v>14395</v>
      </c>
      <c r="B4484" s="2064" t="s">
        <v>14394</v>
      </c>
    </row>
    <row r="4485" spans="1:2">
      <c r="A4485" s="2063" t="s">
        <v>14397</v>
      </c>
      <c r="B4485" s="2064" t="s">
        <v>14396</v>
      </c>
    </row>
    <row r="4486" spans="1:2">
      <c r="A4486" s="2063" t="s">
        <v>14399</v>
      </c>
      <c r="B4486" s="2064" t="s">
        <v>14398</v>
      </c>
    </row>
    <row r="4487" spans="1:2">
      <c r="A4487" s="2063" t="s">
        <v>14401</v>
      </c>
      <c r="B4487" s="2064" t="s">
        <v>14400</v>
      </c>
    </row>
    <row r="4488" spans="1:2">
      <c r="A4488" s="2063" t="s">
        <v>14403</v>
      </c>
      <c r="B4488" s="2064" t="s">
        <v>14402</v>
      </c>
    </row>
    <row r="4489" spans="1:2">
      <c r="A4489" s="2063" t="s">
        <v>14405</v>
      </c>
      <c r="B4489" s="2064" t="s">
        <v>14404</v>
      </c>
    </row>
    <row r="4490" spans="1:2">
      <c r="A4490" s="2063" t="s">
        <v>14407</v>
      </c>
      <c r="B4490" s="2064" t="s">
        <v>14406</v>
      </c>
    </row>
    <row r="4491" spans="1:2">
      <c r="A4491" s="2063" t="s">
        <v>14409</v>
      </c>
      <c r="B4491" s="2064" t="s">
        <v>14408</v>
      </c>
    </row>
    <row r="4492" spans="1:2">
      <c r="A4492" s="2063" t="s">
        <v>14411</v>
      </c>
      <c r="B4492" s="2064" t="s">
        <v>14410</v>
      </c>
    </row>
    <row r="4493" spans="1:2">
      <c r="A4493" s="2063" t="s">
        <v>14413</v>
      </c>
      <c r="B4493" s="2064" t="s">
        <v>14412</v>
      </c>
    </row>
    <row r="4494" spans="1:2">
      <c r="A4494" s="2063" t="s">
        <v>14415</v>
      </c>
      <c r="B4494" s="2064" t="s">
        <v>14414</v>
      </c>
    </row>
    <row r="4495" spans="1:2">
      <c r="A4495" s="2063" t="s">
        <v>14417</v>
      </c>
      <c r="B4495" s="2064" t="s">
        <v>14416</v>
      </c>
    </row>
    <row r="4496" spans="1:2">
      <c r="A4496" s="2063" t="s">
        <v>14419</v>
      </c>
      <c r="B4496" s="2064" t="s">
        <v>14418</v>
      </c>
    </row>
    <row r="4497" spans="1:2">
      <c r="A4497" s="2063" t="s">
        <v>14421</v>
      </c>
      <c r="B4497" s="2064" t="s">
        <v>14420</v>
      </c>
    </row>
    <row r="4498" spans="1:2">
      <c r="A4498" s="2063" t="s">
        <v>14423</v>
      </c>
      <c r="B4498" s="2064" t="s">
        <v>14422</v>
      </c>
    </row>
    <row r="4499" spans="1:2">
      <c r="A4499" s="2063" t="s">
        <v>14425</v>
      </c>
      <c r="B4499" s="2064" t="s">
        <v>14424</v>
      </c>
    </row>
    <row r="4500" spans="1:2">
      <c r="A4500" s="2063" t="s">
        <v>14427</v>
      </c>
      <c r="B4500" s="2064" t="s">
        <v>14426</v>
      </c>
    </row>
    <row r="4501" spans="1:2">
      <c r="A4501" s="2063" t="s">
        <v>14429</v>
      </c>
      <c r="B4501" s="2064" t="s">
        <v>14428</v>
      </c>
    </row>
    <row r="4502" spans="1:2">
      <c r="A4502" s="2063" t="s">
        <v>14431</v>
      </c>
      <c r="B4502" s="2064" t="s">
        <v>14430</v>
      </c>
    </row>
    <row r="4503" spans="1:2">
      <c r="A4503" s="2063" t="s">
        <v>14433</v>
      </c>
      <c r="B4503" s="2064" t="s">
        <v>14432</v>
      </c>
    </row>
    <row r="4504" spans="1:2">
      <c r="A4504" s="2063" t="s">
        <v>14435</v>
      </c>
      <c r="B4504" s="2064" t="s">
        <v>14434</v>
      </c>
    </row>
    <row r="4505" spans="1:2">
      <c r="A4505" s="2063" t="s">
        <v>14437</v>
      </c>
      <c r="B4505" s="2064" t="s">
        <v>14436</v>
      </c>
    </row>
    <row r="4506" spans="1:2">
      <c r="A4506" s="2063" t="s">
        <v>14439</v>
      </c>
      <c r="B4506" s="2064" t="s">
        <v>14438</v>
      </c>
    </row>
    <row r="4507" spans="1:2">
      <c r="A4507" s="2063" t="s">
        <v>14441</v>
      </c>
      <c r="B4507" s="2064" t="s">
        <v>14440</v>
      </c>
    </row>
    <row r="4508" spans="1:2">
      <c r="A4508" s="2063" t="s">
        <v>14443</v>
      </c>
      <c r="B4508" s="2064" t="s">
        <v>14442</v>
      </c>
    </row>
    <row r="4509" spans="1:2">
      <c r="A4509" s="2063" t="s">
        <v>14441</v>
      </c>
      <c r="B4509" s="2064" t="s">
        <v>14440</v>
      </c>
    </row>
    <row r="4510" spans="1:2">
      <c r="A4510" s="2063" t="s">
        <v>14445</v>
      </c>
      <c r="B4510" s="2064" t="s">
        <v>14444</v>
      </c>
    </row>
    <row r="4511" spans="1:2">
      <c r="A4511" s="2063" t="s">
        <v>14447</v>
      </c>
      <c r="B4511" s="2064" t="s">
        <v>14446</v>
      </c>
    </row>
    <row r="4512" spans="1:2">
      <c r="A4512" s="2063" t="s">
        <v>14449</v>
      </c>
      <c r="B4512" s="2064" t="s">
        <v>14448</v>
      </c>
    </row>
    <row r="4513" spans="1:2">
      <c r="A4513" s="2063" t="s">
        <v>14451</v>
      </c>
      <c r="B4513" s="2064" t="s">
        <v>14450</v>
      </c>
    </row>
    <row r="4514" spans="1:2">
      <c r="A4514" s="2063" t="s">
        <v>14453</v>
      </c>
      <c r="B4514" s="2064" t="s">
        <v>14452</v>
      </c>
    </row>
    <row r="4515" spans="1:2">
      <c r="A4515" s="2063" t="s">
        <v>14455</v>
      </c>
      <c r="B4515" s="2064" t="s">
        <v>14454</v>
      </c>
    </row>
    <row r="4516" spans="1:2">
      <c r="A4516" s="2063" t="s">
        <v>14457</v>
      </c>
      <c r="B4516" s="2064" t="s">
        <v>14456</v>
      </c>
    </row>
    <row r="4517" spans="1:2">
      <c r="A4517" s="2063" t="s">
        <v>14459</v>
      </c>
      <c r="B4517" s="2064" t="s">
        <v>14458</v>
      </c>
    </row>
    <row r="4518" spans="1:2">
      <c r="A4518" s="2063" t="s">
        <v>14461</v>
      </c>
      <c r="B4518" s="2064" t="s">
        <v>14460</v>
      </c>
    </row>
    <row r="4519" spans="1:2">
      <c r="A4519" s="2063" t="s">
        <v>14463</v>
      </c>
      <c r="B4519" s="2064" t="s">
        <v>14462</v>
      </c>
    </row>
    <row r="4520" spans="1:2">
      <c r="A4520" s="2063" t="s">
        <v>14465</v>
      </c>
      <c r="B4520" s="2064" t="s">
        <v>14464</v>
      </c>
    </row>
    <row r="4521" spans="1:2">
      <c r="A4521" s="2063" t="s">
        <v>14467</v>
      </c>
      <c r="B4521" s="2064" t="s">
        <v>14466</v>
      </c>
    </row>
    <row r="4522" spans="1:2">
      <c r="A4522" s="2063" t="s">
        <v>14469</v>
      </c>
      <c r="B4522" s="2064" t="s">
        <v>14468</v>
      </c>
    </row>
    <row r="4523" spans="1:2">
      <c r="A4523" s="2063" t="s">
        <v>14471</v>
      </c>
      <c r="B4523" s="2064" t="s">
        <v>14470</v>
      </c>
    </row>
    <row r="4524" spans="1:2">
      <c r="A4524" s="2063" t="s">
        <v>14473</v>
      </c>
      <c r="B4524" s="2064" t="s">
        <v>14472</v>
      </c>
    </row>
    <row r="4525" spans="1:2">
      <c r="A4525" s="2063" t="s">
        <v>14475</v>
      </c>
      <c r="B4525" s="2064" t="s">
        <v>14474</v>
      </c>
    </row>
    <row r="4526" spans="1:2">
      <c r="A4526" s="2063" t="s">
        <v>14477</v>
      </c>
      <c r="B4526" s="2064" t="s">
        <v>14476</v>
      </c>
    </row>
    <row r="4527" spans="1:2">
      <c r="A4527" s="2063" t="s">
        <v>14479</v>
      </c>
      <c r="B4527" s="2064" t="s">
        <v>14478</v>
      </c>
    </row>
    <row r="4528" spans="1:2">
      <c r="A4528" s="2063" t="s">
        <v>14481</v>
      </c>
      <c r="B4528" s="2064" t="s">
        <v>14480</v>
      </c>
    </row>
    <row r="4529" spans="1:2">
      <c r="A4529" s="2063" t="s">
        <v>14483</v>
      </c>
      <c r="B4529" s="2064" t="s">
        <v>14482</v>
      </c>
    </row>
    <row r="4530" spans="1:2">
      <c r="A4530" s="2063" t="s">
        <v>14485</v>
      </c>
      <c r="B4530" s="2064" t="s">
        <v>14484</v>
      </c>
    </row>
    <row r="4531" spans="1:2">
      <c r="A4531" s="2063" t="s">
        <v>14487</v>
      </c>
      <c r="B4531" s="2064" t="s">
        <v>14486</v>
      </c>
    </row>
    <row r="4532" spans="1:2">
      <c r="A4532" s="2063" t="s">
        <v>14489</v>
      </c>
      <c r="B4532" s="2064" t="s">
        <v>14488</v>
      </c>
    </row>
    <row r="4533" spans="1:2">
      <c r="A4533" s="2063" t="s">
        <v>14491</v>
      </c>
      <c r="B4533" s="2064" t="s">
        <v>14490</v>
      </c>
    </row>
    <row r="4534" spans="1:2">
      <c r="A4534" s="2063" t="s">
        <v>14493</v>
      </c>
      <c r="B4534" s="2064" t="s">
        <v>14492</v>
      </c>
    </row>
    <row r="4535" spans="1:2">
      <c r="A4535" s="2063" t="s">
        <v>14495</v>
      </c>
      <c r="B4535" s="2064" t="s">
        <v>14494</v>
      </c>
    </row>
    <row r="4536" spans="1:2">
      <c r="A4536" s="2063" t="s">
        <v>14497</v>
      </c>
      <c r="B4536" s="2064" t="s">
        <v>14496</v>
      </c>
    </row>
    <row r="4537" spans="1:2">
      <c r="A4537" s="2063" t="s">
        <v>14499</v>
      </c>
      <c r="B4537" s="2064" t="s">
        <v>14498</v>
      </c>
    </row>
    <row r="4538" spans="1:2">
      <c r="A4538" s="2063" t="s">
        <v>14501</v>
      </c>
      <c r="B4538" s="2064" t="s">
        <v>14500</v>
      </c>
    </row>
    <row r="4539" spans="1:2">
      <c r="A4539" s="2063" t="s">
        <v>14503</v>
      </c>
      <c r="B4539" s="2064" t="s">
        <v>14502</v>
      </c>
    </row>
    <row r="4540" spans="1:2">
      <c r="A4540" s="2063" t="s">
        <v>14505</v>
      </c>
      <c r="B4540" s="2064" t="s">
        <v>14504</v>
      </c>
    </row>
    <row r="4541" spans="1:2">
      <c r="A4541" s="2063" t="s">
        <v>14507</v>
      </c>
      <c r="B4541" s="2064" t="s">
        <v>14506</v>
      </c>
    </row>
    <row r="4542" spans="1:2">
      <c r="A4542" s="2063" t="s">
        <v>14509</v>
      </c>
      <c r="B4542" s="2064" t="s">
        <v>14508</v>
      </c>
    </row>
    <row r="4543" spans="1:2">
      <c r="A4543" s="2063" t="s">
        <v>14511</v>
      </c>
      <c r="B4543" s="2064" t="s">
        <v>14510</v>
      </c>
    </row>
    <row r="4544" spans="1:2">
      <c r="A4544" s="2063" t="s">
        <v>14513</v>
      </c>
      <c r="B4544" s="2064" t="s">
        <v>14512</v>
      </c>
    </row>
    <row r="4545" spans="1:2">
      <c r="A4545" s="2063" t="s">
        <v>14515</v>
      </c>
      <c r="B4545" s="2064" t="s">
        <v>14514</v>
      </c>
    </row>
    <row r="4546" spans="1:2">
      <c r="A4546" s="2063" t="s">
        <v>14517</v>
      </c>
      <c r="B4546" s="2064" t="s">
        <v>14516</v>
      </c>
    </row>
    <row r="4547" spans="1:2">
      <c r="A4547" s="2063" t="s">
        <v>14519</v>
      </c>
      <c r="B4547" s="2064" t="s">
        <v>14518</v>
      </c>
    </row>
    <row r="4548" spans="1:2">
      <c r="A4548" s="2063" t="s">
        <v>14521</v>
      </c>
      <c r="B4548" s="2064" t="s">
        <v>14520</v>
      </c>
    </row>
    <row r="4549" spans="1:2">
      <c r="A4549" s="2063" t="s">
        <v>14523</v>
      </c>
      <c r="B4549" s="2064" t="s">
        <v>14522</v>
      </c>
    </row>
    <row r="4550" spans="1:2">
      <c r="A4550" s="2063" t="s">
        <v>14525</v>
      </c>
      <c r="B4550" s="2064" t="s">
        <v>14524</v>
      </c>
    </row>
    <row r="4551" spans="1:2">
      <c r="A4551" s="2063" t="s">
        <v>14527</v>
      </c>
      <c r="B4551" s="2064" t="s">
        <v>14526</v>
      </c>
    </row>
    <row r="4552" spans="1:2">
      <c r="A4552" s="2063" t="s">
        <v>14529</v>
      </c>
      <c r="B4552" s="2064" t="s">
        <v>14528</v>
      </c>
    </row>
    <row r="4553" spans="1:2">
      <c r="A4553" s="2063" t="s">
        <v>14531</v>
      </c>
      <c r="B4553" s="2064" t="s">
        <v>14530</v>
      </c>
    </row>
    <row r="4554" spans="1:2">
      <c r="A4554" s="2063" t="s">
        <v>14533</v>
      </c>
      <c r="B4554" s="2064" t="s">
        <v>14532</v>
      </c>
    </row>
    <row r="4555" spans="1:2">
      <c r="A4555" s="2063" t="s">
        <v>14535</v>
      </c>
      <c r="B4555" s="2064" t="s">
        <v>14534</v>
      </c>
    </row>
    <row r="4556" spans="1:2">
      <c r="A4556" s="2063" t="s">
        <v>14537</v>
      </c>
      <c r="B4556" s="2064" t="s">
        <v>14536</v>
      </c>
    </row>
    <row r="4557" spans="1:2">
      <c r="A4557" s="2063" t="s">
        <v>14539</v>
      </c>
      <c r="B4557" s="2064" t="s">
        <v>14538</v>
      </c>
    </row>
    <row r="4558" spans="1:2">
      <c r="A4558" s="2063" t="s">
        <v>14541</v>
      </c>
      <c r="B4558" s="2064" t="s">
        <v>14540</v>
      </c>
    </row>
    <row r="4559" spans="1:2">
      <c r="A4559" s="2063" t="s">
        <v>14543</v>
      </c>
      <c r="B4559" s="2064" t="s">
        <v>14542</v>
      </c>
    </row>
    <row r="4560" spans="1:2">
      <c r="A4560" s="2063" t="s">
        <v>14545</v>
      </c>
      <c r="B4560" s="2064" t="s">
        <v>14544</v>
      </c>
    </row>
    <row r="4561" spans="1:2">
      <c r="A4561" s="2063" t="s">
        <v>14547</v>
      </c>
      <c r="B4561" s="2064" t="s">
        <v>14546</v>
      </c>
    </row>
    <row r="4562" spans="1:2">
      <c r="A4562" s="2063" t="s">
        <v>14549</v>
      </c>
      <c r="B4562" s="2064" t="s">
        <v>14548</v>
      </c>
    </row>
    <row r="4563" spans="1:2">
      <c r="A4563" s="2063" t="s">
        <v>14551</v>
      </c>
      <c r="B4563" s="2064" t="s">
        <v>14550</v>
      </c>
    </row>
    <row r="4564" spans="1:2">
      <c r="A4564" s="2063" t="s">
        <v>14553</v>
      </c>
      <c r="B4564" s="2064" t="s">
        <v>14552</v>
      </c>
    </row>
    <row r="4565" spans="1:2">
      <c r="A4565" s="2063" t="s">
        <v>14555</v>
      </c>
      <c r="B4565" s="2064" t="s">
        <v>14554</v>
      </c>
    </row>
    <row r="4566" spans="1:2">
      <c r="A4566" s="2063" t="s">
        <v>14557</v>
      </c>
      <c r="B4566" s="2064" t="s">
        <v>14556</v>
      </c>
    </row>
    <row r="4567" spans="1:2">
      <c r="A4567" s="2063" t="s">
        <v>14559</v>
      </c>
      <c r="B4567" s="2064" t="s">
        <v>14558</v>
      </c>
    </row>
    <row r="4568" spans="1:2">
      <c r="A4568" s="2063" t="s">
        <v>14561</v>
      </c>
      <c r="B4568" s="2064" t="s">
        <v>14560</v>
      </c>
    </row>
    <row r="4569" spans="1:2">
      <c r="A4569" s="2063" t="s">
        <v>14563</v>
      </c>
      <c r="B4569" s="2064" t="s">
        <v>14562</v>
      </c>
    </row>
    <row r="4570" spans="1:2">
      <c r="A4570" s="2063" t="s">
        <v>14565</v>
      </c>
      <c r="B4570" s="2064" t="s">
        <v>14564</v>
      </c>
    </row>
    <row r="4571" spans="1:2">
      <c r="A4571" s="2063" t="s">
        <v>14567</v>
      </c>
      <c r="B4571" s="2064" t="s">
        <v>14566</v>
      </c>
    </row>
    <row r="4572" spans="1:2">
      <c r="A4572" s="2063" t="s">
        <v>14569</v>
      </c>
      <c r="B4572" s="2064" t="s">
        <v>14568</v>
      </c>
    </row>
    <row r="4573" spans="1:2">
      <c r="A4573" s="2063" t="s">
        <v>14571</v>
      </c>
      <c r="B4573" s="2064" t="s">
        <v>14570</v>
      </c>
    </row>
    <row r="4574" spans="1:2">
      <c r="A4574" s="2063" t="s">
        <v>14573</v>
      </c>
      <c r="B4574" s="2064" t="s">
        <v>14572</v>
      </c>
    </row>
    <row r="4575" spans="1:2">
      <c r="A4575" s="2063" t="s">
        <v>14575</v>
      </c>
      <c r="B4575" s="2064" t="s">
        <v>14574</v>
      </c>
    </row>
    <row r="4576" spans="1:2">
      <c r="A4576" s="2063" t="s">
        <v>14577</v>
      </c>
      <c r="B4576" s="2064" t="s">
        <v>14576</v>
      </c>
    </row>
    <row r="4577" spans="1:2">
      <c r="A4577" s="2063" t="s">
        <v>14579</v>
      </c>
      <c r="B4577" s="2064" t="s">
        <v>14578</v>
      </c>
    </row>
    <row r="4578" spans="1:2">
      <c r="A4578" s="2063" t="s">
        <v>14581</v>
      </c>
      <c r="B4578" s="2064" t="s">
        <v>14580</v>
      </c>
    </row>
    <row r="4579" spans="1:2">
      <c r="A4579" s="2063" t="s">
        <v>14583</v>
      </c>
      <c r="B4579" s="2064" t="s">
        <v>14582</v>
      </c>
    </row>
    <row r="4580" spans="1:2">
      <c r="A4580" s="2063" t="s">
        <v>14585</v>
      </c>
      <c r="B4580" s="2064" t="s">
        <v>14584</v>
      </c>
    </row>
    <row r="4581" spans="1:2">
      <c r="A4581" s="2063" t="s">
        <v>14587</v>
      </c>
      <c r="B4581" s="2064" t="s">
        <v>14586</v>
      </c>
    </row>
    <row r="4582" spans="1:2">
      <c r="A4582" s="2063" t="s">
        <v>14589</v>
      </c>
      <c r="B4582" s="2064" t="s">
        <v>14588</v>
      </c>
    </row>
    <row r="4583" spans="1:2">
      <c r="A4583" s="2063" t="s">
        <v>14591</v>
      </c>
      <c r="B4583" s="2064" t="s">
        <v>14590</v>
      </c>
    </row>
    <row r="4584" spans="1:2">
      <c r="A4584" s="2063" t="s">
        <v>14593</v>
      </c>
      <c r="B4584" s="2064" t="s">
        <v>14592</v>
      </c>
    </row>
    <row r="4585" spans="1:2">
      <c r="A4585" s="2063" t="s">
        <v>14595</v>
      </c>
      <c r="B4585" s="2064" t="s">
        <v>14594</v>
      </c>
    </row>
    <row r="4586" spans="1:2">
      <c r="A4586" s="2063" t="s">
        <v>14597</v>
      </c>
      <c r="B4586" s="2064" t="s">
        <v>14596</v>
      </c>
    </row>
    <row r="4587" spans="1:2">
      <c r="A4587" s="2063" t="s">
        <v>14599</v>
      </c>
      <c r="B4587" s="2064" t="s">
        <v>14598</v>
      </c>
    </row>
    <row r="4588" spans="1:2">
      <c r="A4588" s="2063" t="s">
        <v>14601</v>
      </c>
      <c r="B4588" s="2064" t="s">
        <v>14600</v>
      </c>
    </row>
    <row r="4589" spans="1:2">
      <c r="A4589" s="2063" t="s">
        <v>14603</v>
      </c>
      <c r="B4589" s="2064" t="s">
        <v>14602</v>
      </c>
    </row>
    <row r="4590" spans="1:2">
      <c r="A4590" s="2063" t="s">
        <v>14605</v>
      </c>
      <c r="B4590" s="2064" t="s">
        <v>14604</v>
      </c>
    </row>
    <row r="4591" spans="1:2">
      <c r="A4591" s="2063" t="s">
        <v>14607</v>
      </c>
      <c r="B4591" s="2064" t="s">
        <v>14606</v>
      </c>
    </row>
    <row r="4592" spans="1:2">
      <c r="A4592" s="2063" t="s">
        <v>14609</v>
      </c>
      <c r="B4592" s="2064" t="s">
        <v>14608</v>
      </c>
    </row>
    <row r="4593" spans="1:2">
      <c r="A4593" s="2063" t="s">
        <v>14611</v>
      </c>
      <c r="B4593" s="2064" t="s">
        <v>14610</v>
      </c>
    </row>
    <row r="4594" spans="1:2">
      <c r="A4594" s="2063" t="s">
        <v>14613</v>
      </c>
      <c r="B4594" s="2064" t="s">
        <v>14612</v>
      </c>
    </row>
    <row r="4595" spans="1:2">
      <c r="A4595" s="2063" t="s">
        <v>14615</v>
      </c>
      <c r="B4595" s="2064" t="s">
        <v>14614</v>
      </c>
    </row>
    <row r="4596" spans="1:2">
      <c r="A4596" s="2063" t="s">
        <v>14617</v>
      </c>
      <c r="B4596" s="2064" t="s">
        <v>14616</v>
      </c>
    </row>
    <row r="4597" spans="1:2">
      <c r="A4597" s="2063" t="s">
        <v>14619</v>
      </c>
      <c r="B4597" s="2064" t="s">
        <v>14618</v>
      </c>
    </row>
    <row r="4598" spans="1:2">
      <c r="A4598" s="2063" t="s">
        <v>14621</v>
      </c>
      <c r="B4598" s="2064" t="s">
        <v>14620</v>
      </c>
    </row>
    <row r="4599" spans="1:2">
      <c r="A4599" s="2063" t="s">
        <v>14623</v>
      </c>
      <c r="B4599" s="2064" t="s">
        <v>14622</v>
      </c>
    </row>
    <row r="4600" spans="1:2">
      <c r="A4600" s="2063" t="s">
        <v>14625</v>
      </c>
      <c r="B4600" s="2064" t="s">
        <v>14624</v>
      </c>
    </row>
    <row r="4601" spans="1:2">
      <c r="A4601" s="2063" t="s">
        <v>14627</v>
      </c>
      <c r="B4601" s="2064" t="s">
        <v>14626</v>
      </c>
    </row>
    <row r="4602" spans="1:2">
      <c r="A4602" s="2063" t="s">
        <v>14629</v>
      </c>
      <c r="B4602" s="2064" t="s">
        <v>14628</v>
      </c>
    </row>
    <row r="4603" spans="1:2">
      <c r="A4603" s="2063" t="s">
        <v>14631</v>
      </c>
      <c r="B4603" s="2064" t="s">
        <v>14630</v>
      </c>
    </row>
    <row r="4604" spans="1:2">
      <c r="A4604" s="2063" t="s">
        <v>14633</v>
      </c>
      <c r="B4604" s="2064" t="s">
        <v>14632</v>
      </c>
    </row>
    <row r="4605" spans="1:2">
      <c r="A4605" s="2063" t="s">
        <v>14635</v>
      </c>
      <c r="B4605" s="2064" t="s">
        <v>14634</v>
      </c>
    </row>
    <row r="4606" spans="1:2">
      <c r="A4606" s="2063" t="s">
        <v>14637</v>
      </c>
      <c r="B4606" s="2064" t="s">
        <v>14636</v>
      </c>
    </row>
    <row r="4607" spans="1:2">
      <c r="A4607" s="2063" t="s">
        <v>14639</v>
      </c>
      <c r="B4607" s="2064" t="s">
        <v>14638</v>
      </c>
    </row>
    <row r="4608" spans="1:2">
      <c r="A4608" s="2063" t="s">
        <v>14641</v>
      </c>
      <c r="B4608" s="2064" t="s">
        <v>14640</v>
      </c>
    </row>
    <row r="4609" spans="1:2">
      <c r="A4609" s="2063" t="s">
        <v>14643</v>
      </c>
      <c r="B4609" s="2064" t="s">
        <v>14642</v>
      </c>
    </row>
    <row r="4610" spans="1:2">
      <c r="A4610" s="2063" t="s">
        <v>14645</v>
      </c>
      <c r="B4610" s="2064" t="s">
        <v>14644</v>
      </c>
    </row>
    <row r="4611" spans="1:2">
      <c r="A4611" s="2063" t="s">
        <v>14647</v>
      </c>
      <c r="B4611" s="2064" t="s">
        <v>14646</v>
      </c>
    </row>
    <row r="4612" spans="1:2">
      <c r="A4612" s="2063" t="s">
        <v>14649</v>
      </c>
      <c r="B4612" s="2064" t="s">
        <v>14648</v>
      </c>
    </row>
    <row r="4613" spans="1:2">
      <c r="A4613" s="2063" t="s">
        <v>14651</v>
      </c>
      <c r="B4613" s="2064" t="s">
        <v>14650</v>
      </c>
    </row>
    <row r="4614" spans="1:2">
      <c r="A4614" s="2063" t="s">
        <v>14653</v>
      </c>
      <c r="B4614" s="2064" t="s">
        <v>14652</v>
      </c>
    </row>
    <row r="4615" spans="1:2">
      <c r="A4615" s="2063" t="s">
        <v>14655</v>
      </c>
      <c r="B4615" s="2064" t="s">
        <v>14654</v>
      </c>
    </row>
    <row r="4616" spans="1:2">
      <c r="A4616" s="2063" t="s">
        <v>14657</v>
      </c>
      <c r="B4616" s="2064" t="s">
        <v>14656</v>
      </c>
    </row>
    <row r="4617" spans="1:2">
      <c r="A4617" s="2063" t="s">
        <v>14659</v>
      </c>
      <c r="B4617" s="2064" t="s">
        <v>14658</v>
      </c>
    </row>
    <row r="4618" spans="1:2">
      <c r="A4618" s="2063" t="s">
        <v>14661</v>
      </c>
      <c r="B4618" s="2064" t="s">
        <v>14660</v>
      </c>
    </row>
    <row r="4619" spans="1:2">
      <c r="A4619" s="2063" t="s">
        <v>14663</v>
      </c>
      <c r="B4619" s="2064" t="s">
        <v>14662</v>
      </c>
    </row>
    <row r="4620" spans="1:2">
      <c r="A4620" s="2063" t="s">
        <v>14665</v>
      </c>
      <c r="B4620" s="2064" t="s">
        <v>14664</v>
      </c>
    </row>
    <row r="4621" spans="1:2">
      <c r="A4621" s="2063" t="s">
        <v>14667</v>
      </c>
      <c r="B4621" s="2064" t="s">
        <v>14666</v>
      </c>
    </row>
    <row r="4622" spans="1:2">
      <c r="A4622" s="2063" t="s">
        <v>14669</v>
      </c>
      <c r="B4622" s="2064" t="s">
        <v>14668</v>
      </c>
    </row>
    <row r="4623" spans="1:2">
      <c r="A4623" s="2063" t="s">
        <v>14671</v>
      </c>
      <c r="B4623" s="2064" t="s">
        <v>14670</v>
      </c>
    </row>
    <row r="4624" spans="1:2">
      <c r="A4624" s="2063" t="s">
        <v>14673</v>
      </c>
      <c r="B4624" s="2064" t="s">
        <v>14672</v>
      </c>
    </row>
    <row r="4625" spans="1:2">
      <c r="A4625" s="2063" t="s">
        <v>14675</v>
      </c>
      <c r="B4625" s="2064" t="s">
        <v>14674</v>
      </c>
    </row>
    <row r="4626" spans="1:2">
      <c r="A4626" s="2063" t="s">
        <v>14677</v>
      </c>
      <c r="B4626" s="2064" t="s">
        <v>14676</v>
      </c>
    </row>
    <row r="4627" spans="1:2">
      <c r="A4627" s="2063" t="s">
        <v>14679</v>
      </c>
      <c r="B4627" s="2064" t="s">
        <v>14678</v>
      </c>
    </row>
    <row r="4628" spans="1:2">
      <c r="A4628" s="2063" t="s">
        <v>14681</v>
      </c>
      <c r="B4628" s="2064" t="s">
        <v>14680</v>
      </c>
    </row>
    <row r="4629" spans="1:2">
      <c r="A4629" s="2063" t="s">
        <v>14683</v>
      </c>
      <c r="B4629" s="2064" t="s">
        <v>14682</v>
      </c>
    </row>
    <row r="4630" spans="1:2">
      <c r="A4630" s="2063" t="s">
        <v>14685</v>
      </c>
      <c r="B4630" s="2064" t="s">
        <v>14684</v>
      </c>
    </row>
    <row r="4631" spans="1:2">
      <c r="A4631" s="2063" t="s">
        <v>14687</v>
      </c>
      <c r="B4631" s="2064" t="s">
        <v>14686</v>
      </c>
    </row>
    <row r="4632" spans="1:2">
      <c r="A4632" s="2063" t="s">
        <v>14689</v>
      </c>
      <c r="B4632" s="2064" t="s">
        <v>14688</v>
      </c>
    </row>
    <row r="4633" spans="1:2">
      <c r="A4633" s="2063" t="s">
        <v>14691</v>
      </c>
      <c r="B4633" s="2064" t="s">
        <v>14690</v>
      </c>
    </row>
    <row r="4634" spans="1:2">
      <c r="A4634" s="2063" t="s">
        <v>14693</v>
      </c>
      <c r="B4634" s="2064" t="s">
        <v>14692</v>
      </c>
    </row>
    <row r="4635" spans="1:2">
      <c r="A4635" s="2063" t="s">
        <v>14695</v>
      </c>
      <c r="B4635" s="2064" t="s">
        <v>14694</v>
      </c>
    </row>
    <row r="4636" spans="1:2">
      <c r="A4636" s="2063" t="s">
        <v>14697</v>
      </c>
      <c r="B4636" s="2064" t="s">
        <v>14696</v>
      </c>
    </row>
    <row r="4637" spans="1:2">
      <c r="A4637" s="2063" t="s">
        <v>14699</v>
      </c>
      <c r="B4637" s="2064" t="s">
        <v>14698</v>
      </c>
    </row>
    <row r="4638" spans="1:2">
      <c r="A4638" s="2063" t="s">
        <v>14701</v>
      </c>
      <c r="B4638" s="2064" t="s">
        <v>14700</v>
      </c>
    </row>
    <row r="4639" spans="1:2">
      <c r="A4639" s="2063" t="s">
        <v>14703</v>
      </c>
      <c r="B4639" s="2064" t="s">
        <v>14702</v>
      </c>
    </row>
    <row r="4640" spans="1:2">
      <c r="A4640" s="2063" t="s">
        <v>14705</v>
      </c>
      <c r="B4640" s="2064" t="s">
        <v>14704</v>
      </c>
    </row>
    <row r="4641" spans="1:2">
      <c r="A4641" s="2063" t="s">
        <v>14707</v>
      </c>
      <c r="B4641" s="2064" t="s">
        <v>14706</v>
      </c>
    </row>
    <row r="4642" spans="1:2">
      <c r="A4642" s="2063" t="s">
        <v>14709</v>
      </c>
      <c r="B4642" s="2064" t="s">
        <v>14708</v>
      </c>
    </row>
    <row r="4643" spans="1:2">
      <c r="A4643" s="2063" t="s">
        <v>14711</v>
      </c>
      <c r="B4643" s="2064" t="s">
        <v>14710</v>
      </c>
    </row>
    <row r="4644" spans="1:2">
      <c r="A4644" s="2063" t="s">
        <v>14713</v>
      </c>
      <c r="B4644" s="2064" t="s">
        <v>14712</v>
      </c>
    </row>
    <row r="4645" spans="1:2">
      <c r="A4645" s="2063" t="s">
        <v>14715</v>
      </c>
      <c r="B4645" s="2064" t="s">
        <v>14714</v>
      </c>
    </row>
    <row r="4646" spans="1:2">
      <c r="A4646" s="2063" t="s">
        <v>14717</v>
      </c>
      <c r="B4646" s="2064" t="s">
        <v>14716</v>
      </c>
    </row>
    <row r="4647" spans="1:2">
      <c r="A4647" s="2063" t="s">
        <v>14719</v>
      </c>
      <c r="B4647" s="2064" t="s">
        <v>14718</v>
      </c>
    </row>
    <row r="4648" spans="1:2">
      <c r="A4648" s="2063" t="s">
        <v>14721</v>
      </c>
      <c r="B4648" s="2064" t="s">
        <v>14720</v>
      </c>
    </row>
    <row r="4649" spans="1:2">
      <c r="A4649" s="2063" t="s">
        <v>14723</v>
      </c>
      <c r="B4649" s="2064" t="s">
        <v>14722</v>
      </c>
    </row>
    <row r="4650" spans="1:2">
      <c r="A4650" s="2063" t="s">
        <v>14725</v>
      </c>
      <c r="B4650" s="2064" t="s">
        <v>14724</v>
      </c>
    </row>
    <row r="4651" spans="1:2">
      <c r="A4651" s="2063" t="s">
        <v>14727</v>
      </c>
      <c r="B4651" s="2064" t="s">
        <v>14726</v>
      </c>
    </row>
    <row r="4652" spans="1:2">
      <c r="A4652" s="2063" t="s">
        <v>14729</v>
      </c>
      <c r="B4652" s="2064" t="s">
        <v>14728</v>
      </c>
    </row>
    <row r="4653" spans="1:2">
      <c r="A4653" s="2063" t="s">
        <v>14731</v>
      </c>
      <c r="B4653" s="2064" t="s">
        <v>14730</v>
      </c>
    </row>
    <row r="4654" spans="1:2">
      <c r="A4654" s="2063" t="s">
        <v>14733</v>
      </c>
      <c r="B4654" s="2064" t="s">
        <v>14732</v>
      </c>
    </row>
    <row r="4655" spans="1:2">
      <c r="A4655" s="2063" t="s">
        <v>14735</v>
      </c>
      <c r="B4655" s="2064" t="s">
        <v>14734</v>
      </c>
    </row>
    <row r="4656" spans="1:2">
      <c r="A4656" s="2063" t="s">
        <v>14737</v>
      </c>
      <c r="B4656" s="2064" t="s">
        <v>14736</v>
      </c>
    </row>
    <row r="4657" spans="1:2">
      <c r="A4657" s="2063" t="s">
        <v>14739</v>
      </c>
      <c r="B4657" s="2064" t="s">
        <v>14738</v>
      </c>
    </row>
    <row r="4658" spans="1:2">
      <c r="A4658" s="2063" t="s">
        <v>14741</v>
      </c>
      <c r="B4658" s="2064" t="s">
        <v>14740</v>
      </c>
    </row>
    <row r="4659" spans="1:2">
      <c r="A4659" s="2063" t="s">
        <v>14743</v>
      </c>
      <c r="B4659" s="2064" t="s">
        <v>14742</v>
      </c>
    </row>
    <row r="4660" spans="1:2">
      <c r="A4660" s="2063" t="s">
        <v>14745</v>
      </c>
      <c r="B4660" s="2064" t="s">
        <v>14744</v>
      </c>
    </row>
    <row r="4661" spans="1:2">
      <c r="A4661" s="2063" t="s">
        <v>14747</v>
      </c>
      <c r="B4661" s="2064" t="s">
        <v>14746</v>
      </c>
    </row>
    <row r="4662" spans="1:2">
      <c r="A4662" s="2063" t="s">
        <v>14749</v>
      </c>
      <c r="B4662" s="2064" t="s">
        <v>14748</v>
      </c>
    </row>
    <row r="4663" spans="1:2">
      <c r="A4663" s="2063" t="s">
        <v>14751</v>
      </c>
      <c r="B4663" s="2064" t="s">
        <v>14750</v>
      </c>
    </row>
    <row r="4664" spans="1:2">
      <c r="A4664" s="2063" t="s">
        <v>14753</v>
      </c>
      <c r="B4664" s="2064" t="s">
        <v>14752</v>
      </c>
    </row>
    <row r="4665" spans="1:2">
      <c r="A4665" s="2063" t="s">
        <v>14755</v>
      </c>
      <c r="B4665" s="2064" t="s">
        <v>14754</v>
      </c>
    </row>
    <row r="4666" spans="1:2">
      <c r="A4666" s="2063" t="s">
        <v>14757</v>
      </c>
      <c r="B4666" s="2064" t="s">
        <v>14756</v>
      </c>
    </row>
    <row r="4667" spans="1:2">
      <c r="A4667" s="2063" t="s">
        <v>14759</v>
      </c>
      <c r="B4667" s="2064" t="s">
        <v>14758</v>
      </c>
    </row>
    <row r="4668" spans="1:2">
      <c r="A4668" s="2063" t="s">
        <v>14761</v>
      </c>
      <c r="B4668" s="2064" t="s">
        <v>14760</v>
      </c>
    </row>
    <row r="4669" spans="1:2">
      <c r="A4669" s="2063" t="s">
        <v>14763</v>
      </c>
      <c r="B4669" s="2064" t="s">
        <v>14762</v>
      </c>
    </row>
    <row r="4670" spans="1:2">
      <c r="A4670" s="2063" t="s">
        <v>14765</v>
      </c>
      <c r="B4670" s="2064" t="s">
        <v>14764</v>
      </c>
    </row>
    <row r="4671" spans="1:2">
      <c r="A4671" s="2063" t="s">
        <v>14767</v>
      </c>
      <c r="B4671" s="2064" t="s">
        <v>14766</v>
      </c>
    </row>
    <row r="4672" spans="1:2">
      <c r="A4672" s="2063" t="s">
        <v>14769</v>
      </c>
      <c r="B4672" s="2064" t="s">
        <v>14768</v>
      </c>
    </row>
    <row r="4673" spans="1:2">
      <c r="A4673" s="2063" t="s">
        <v>14771</v>
      </c>
      <c r="B4673" s="2064" t="s">
        <v>14770</v>
      </c>
    </row>
    <row r="4674" spans="1:2">
      <c r="A4674" s="2063" t="s">
        <v>14773</v>
      </c>
      <c r="B4674" s="2064" t="s">
        <v>14772</v>
      </c>
    </row>
    <row r="4675" spans="1:2">
      <c r="A4675" s="2063" t="s">
        <v>14775</v>
      </c>
      <c r="B4675" s="2064" t="s">
        <v>14774</v>
      </c>
    </row>
    <row r="4676" spans="1:2">
      <c r="A4676" s="2063" t="s">
        <v>14777</v>
      </c>
      <c r="B4676" s="2064" t="s">
        <v>14776</v>
      </c>
    </row>
    <row r="4677" spans="1:2">
      <c r="A4677" s="2063" t="s">
        <v>14779</v>
      </c>
      <c r="B4677" s="2064" t="s">
        <v>14778</v>
      </c>
    </row>
    <row r="4678" spans="1:2">
      <c r="A4678" s="2063" t="s">
        <v>14781</v>
      </c>
      <c r="B4678" s="2064" t="s">
        <v>14780</v>
      </c>
    </row>
    <row r="4679" spans="1:2">
      <c r="A4679" s="2063" t="s">
        <v>14783</v>
      </c>
      <c r="B4679" s="2064" t="s">
        <v>14782</v>
      </c>
    </row>
    <row r="4680" spans="1:2">
      <c r="A4680" s="2063" t="s">
        <v>14785</v>
      </c>
      <c r="B4680" s="2064" t="s">
        <v>14784</v>
      </c>
    </row>
    <row r="4681" spans="1:2">
      <c r="A4681" s="2063" t="s">
        <v>14787</v>
      </c>
      <c r="B4681" s="2064" t="s">
        <v>14786</v>
      </c>
    </row>
    <row r="4682" spans="1:2">
      <c r="A4682" s="2063" t="s">
        <v>14789</v>
      </c>
      <c r="B4682" s="2064" t="s">
        <v>14788</v>
      </c>
    </row>
    <row r="4683" spans="1:2">
      <c r="A4683" s="2063" t="s">
        <v>14791</v>
      </c>
      <c r="B4683" s="2064" t="s">
        <v>14790</v>
      </c>
    </row>
    <row r="4684" spans="1:2">
      <c r="A4684" s="2063" t="s">
        <v>14793</v>
      </c>
      <c r="B4684" s="2064" t="s">
        <v>14792</v>
      </c>
    </row>
    <row r="4685" spans="1:2">
      <c r="A4685" s="2063" t="s">
        <v>14795</v>
      </c>
      <c r="B4685" s="2064" t="s">
        <v>14794</v>
      </c>
    </row>
    <row r="4686" spans="1:2">
      <c r="A4686" s="2063" t="s">
        <v>14797</v>
      </c>
      <c r="B4686" s="2064" t="s">
        <v>14796</v>
      </c>
    </row>
    <row r="4687" spans="1:2">
      <c r="A4687" s="2063" t="s">
        <v>14799</v>
      </c>
      <c r="B4687" s="2064" t="s">
        <v>14798</v>
      </c>
    </row>
    <row r="4688" spans="1:2">
      <c r="A4688" s="2063" t="s">
        <v>14801</v>
      </c>
      <c r="B4688" s="2064" t="s">
        <v>14800</v>
      </c>
    </row>
    <row r="4689" spans="1:2">
      <c r="A4689" s="2063" t="s">
        <v>14803</v>
      </c>
      <c r="B4689" s="2064" t="s">
        <v>14802</v>
      </c>
    </row>
    <row r="4690" spans="1:2">
      <c r="A4690" s="2063" t="s">
        <v>14805</v>
      </c>
      <c r="B4690" s="2064" t="s">
        <v>14804</v>
      </c>
    </row>
    <row r="4691" spans="1:2">
      <c r="A4691" s="2063" t="s">
        <v>14807</v>
      </c>
      <c r="B4691" s="2064" t="s">
        <v>14806</v>
      </c>
    </row>
    <row r="4692" spans="1:2">
      <c r="A4692" s="2063" t="s">
        <v>14809</v>
      </c>
      <c r="B4692" s="2064" t="s">
        <v>14808</v>
      </c>
    </row>
    <row r="4693" spans="1:2">
      <c r="A4693" s="2063" t="s">
        <v>14811</v>
      </c>
      <c r="B4693" s="2064" t="s">
        <v>14810</v>
      </c>
    </row>
    <row r="4694" spans="1:2">
      <c r="A4694" s="2063" t="s">
        <v>14813</v>
      </c>
      <c r="B4694" s="2064" t="s">
        <v>14812</v>
      </c>
    </row>
    <row r="4695" spans="1:2">
      <c r="A4695" s="2063" t="s">
        <v>14815</v>
      </c>
      <c r="B4695" s="2064" t="s">
        <v>14814</v>
      </c>
    </row>
    <row r="4696" spans="1:2">
      <c r="A4696" s="2063" t="s">
        <v>14817</v>
      </c>
      <c r="B4696" s="2064" t="s">
        <v>14816</v>
      </c>
    </row>
    <row r="4697" spans="1:2">
      <c r="A4697" s="2063" t="s">
        <v>14819</v>
      </c>
      <c r="B4697" s="2064" t="s">
        <v>14818</v>
      </c>
    </row>
    <row r="4698" spans="1:2">
      <c r="A4698" s="2063" t="s">
        <v>14821</v>
      </c>
      <c r="B4698" s="2064" t="s">
        <v>14820</v>
      </c>
    </row>
    <row r="4699" spans="1:2">
      <c r="A4699" s="2063" t="s">
        <v>14823</v>
      </c>
      <c r="B4699" s="2064" t="s">
        <v>14822</v>
      </c>
    </row>
    <row r="4700" spans="1:2">
      <c r="A4700" s="2063" t="s">
        <v>14825</v>
      </c>
      <c r="B4700" s="2064" t="s">
        <v>14824</v>
      </c>
    </row>
    <row r="4701" spans="1:2">
      <c r="A4701" s="2063" t="s">
        <v>14827</v>
      </c>
      <c r="B4701" s="2064" t="s">
        <v>14826</v>
      </c>
    </row>
    <row r="4702" spans="1:2">
      <c r="A4702" s="2063" t="s">
        <v>14829</v>
      </c>
      <c r="B4702" s="2064" t="s">
        <v>14828</v>
      </c>
    </row>
    <row r="4703" spans="1:2">
      <c r="A4703" s="2063" t="s">
        <v>14831</v>
      </c>
      <c r="B4703" s="2064" t="s">
        <v>14830</v>
      </c>
    </row>
    <row r="4704" spans="1:2">
      <c r="A4704" s="2063" t="s">
        <v>14833</v>
      </c>
      <c r="B4704" s="2064" t="s">
        <v>14832</v>
      </c>
    </row>
    <row r="4705" spans="1:2">
      <c r="A4705" s="2063" t="s">
        <v>14835</v>
      </c>
      <c r="B4705" s="2064" t="s">
        <v>14834</v>
      </c>
    </row>
    <row r="4706" spans="1:2">
      <c r="A4706" s="2063" t="s">
        <v>14837</v>
      </c>
      <c r="B4706" s="2064" t="s">
        <v>14836</v>
      </c>
    </row>
    <row r="4707" spans="1:2">
      <c r="A4707" s="2063" t="s">
        <v>14839</v>
      </c>
      <c r="B4707" s="2064" t="s">
        <v>14838</v>
      </c>
    </row>
    <row r="4708" spans="1:2">
      <c r="A4708" s="2063" t="s">
        <v>14841</v>
      </c>
      <c r="B4708" s="2064" t="s">
        <v>14840</v>
      </c>
    </row>
    <row r="4709" spans="1:2">
      <c r="A4709" s="2063" t="s">
        <v>14843</v>
      </c>
      <c r="B4709" s="2064" t="s">
        <v>14842</v>
      </c>
    </row>
    <row r="4710" spans="1:2">
      <c r="A4710" s="2063" t="s">
        <v>14845</v>
      </c>
      <c r="B4710" s="2064" t="s">
        <v>14844</v>
      </c>
    </row>
    <row r="4711" spans="1:2">
      <c r="A4711" s="2063" t="s">
        <v>14847</v>
      </c>
      <c r="B4711" s="2064" t="s">
        <v>14846</v>
      </c>
    </row>
    <row r="4712" spans="1:2">
      <c r="A4712" s="2063" t="s">
        <v>14849</v>
      </c>
      <c r="B4712" s="2064" t="s">
        <v>14848</v>
      </c>
    </row>
    <row r="4713" spans="1:2">
      <c r="A4713" s="2063" t="s">
        <v>14851</v>
      </c>
      <c r="B4713" s="2064" t="s">
        <v>14850</v>
      </c>
    </row>
    <row r="4714" spans="1:2">
      <c r="A4714" s="2063" t="s">
        <v>14853</v>
      </c>
      <c r="B4714" s="2064" t="s">
        <v>14852</v>
      </c>
    </row>
    <row r="4715" spans="1:2">
      <c r="A4715" s="2063" t="s">
        <v>14855</v>
      </c>
      <c r="B4715" s="2064" t="s">
        <v>14854</v>
      </c>
    </row>
    <row r="4716" spans="1:2">
      <c r="A4716" s="2063" t="s">
        <v>14857</v>
      </c>
      <c r="B4716" s="2064" t="s">
        <v>14856</v>
      </c>
    </row>
    <row r="4717" spans="1:2">
      <c r="A4717" s="2063" t="s">
        <v>14859</v>
      </c>
      <c r="B4717" s="2064" t="s">
        <v>14858</v>
      </c>
    </row>
    <row r="4718" spans="1:2">
      <c r="A4718" s="2063" t="s">
        <v>14861</v>
      </c>
      <c r="B4718" s="2064" t="s">
        <v>14860</v>
      </c>
    </row>
    <row r="4719" spans="1:2">
      <c r="A4719" s="2063" t="s">
        <v>14863</v>
      </c>
      <c r="B4719" s="2064" t="s">
        <v>14862</v>
      </c>
    </row>
    <row r="4720" spans="1:2">
      <c r="A4720" s="2063" t="s">
        <v>14865</v>
      </c>
      <c r="B4720" s="2064" t="s">
        <v>14864</v>
      </c>
    </row>
    <row r="4721" spans="1:2">
      <c r="A4721" s="2063" t="s">
        <v>14867</v>
      </c>
      <c r="B4721" s="2064" t="s">
        <v>14866</v>
      </c>
    </row>
    <row r="4722" spans="1:2">
      <c r="A4722" s="2063" t="s">
        <v>14867</v>
      </c>
      <c r="B4722" s="2064" t="s">
        <v>14868</v>
      </c>
    </row>
    <row r="4723" spans="1:2">
      <c r="A4723" s="2063" t="s">
        <v>14870</v>
      </c>
      <c r="B4723" s="2064" t="s">
        <v>14869</v>
      </c>
    </row>
    <row r="4724" spans="1:2">
      <c r="A4724" s="2063" t="s">
        <v>14872</v>
      </c>
      <c r="B4724" s="2064" t="s">
        <v>14871</v>
      </c>
    </row>
    <row r="4725" spans="1:2">
      <c r="A4725" s="2063" t="s">
        <v>14874</v>
      </c>
      <c r="B4725" s="2064" t="s">
        <v>14873</v>
      </c>
    </row>
    <row r="4726" spans="1:2">
      <c r="A4726" s="2063" t="s">
        <v>14876</v>
      </c>
      <c r="B4726" s="2064" t="s">
        <v>14875</v>
      </c>
    </row>
    <row r="4727" spans="1:2">
      <c r="A4727" s="2063" t="s">
        <v>14878</v>
      </c>
      <c r="B4727" s="2064" t="s">
        <v>14877</v>
      </c>
    </row>
    <row r="4728" spans="1:2">
      <c r="A4728" s="2063" t="s">
        <v>14880</v>
      </c>
      <c r="B4728" s="2064" t="s">
        <v>14879</v>
      </c>
    </row>
    <row r="4729" spans="1:2">
      <c r="A4729" s="2063" t="s">
        <v>14882</v>
      </c>
      <c r="B4729" s="2064" t="s">
        <v>14881</v>
      </c>
    </row>
    <row r="4730" spans="1:2">
      <c r="A4730" s="2063" t="s">
        <v>14884</v>
      </c>
      <c r="B4730" s="2064" t="s">
        <v>14883</v>
      </c>
    </row>
    <row r="4731" spans="1:2">
      <c r="A4731" s="2063" t="s">
        <v>14886</v>
      </c>
      <c r="B4731" s="2064" t="s">
        <v>14885</v>
      </c>
    </row>
    <row r="4732" spans="1:2">
      <c r="A4732" s="2063" t="s">
        <v>14888</v>
      </c>
      <c r="B4732" s="2064" t="s">
        <v>14887</v>
      </c>
    </row>
    <row r="4733" spans="1:2">
      <c r="A4733" s="2063" t="s">
        <v>14890</v>
      </c>
      <c r="B4733" s="2064" t="s">
        <v>14889</v>
      </c>
    </row>
    <row r="4734" spans="1:2">
      <c r="A4734" s="2063" t="s">
        <v>14892</v>
      </c>
      <c r="B4734" s="2064" t="s">
        <v>14891</v>
      </c>
    </row>
    <row r="4735" spans="1:2">
      <c r="A4735" s="2063" t="s">
        <v>14894</v>
      </c>
      <c r="B4735" s="2064" t="s">
        <v>14893</v>
      </c>
    </row>
    <row r="4736" spans="1:2">
      <c r="A4736" s="2063" t="s">
        <v>14896</v>
      </c>
      <c r="B4736" s="2064" t="s">
        <v>14895</v>
      </c>
    </row>
    <row r="4737" spans="1:2">
      <c r="A4737" s="2063" t="s">
        <v>14898</v>
      </c>
      <c r="B4737" s="2064" t="s">
        <v>14897</v>
      </c>
    </row>
    <row r="4738" spans="1:2">
      <c r="A4738" s="2063" t="s">
        <v>14900</v>
      </c>
      <c r="B4738" s="2064" t="s">
        <v>14899</v>
      </c>
    </row>
    <row r="4739" spans="1:2">
      <c r="A4739" s="2063" t="s">
        <v>14902</v>
      </c>
      <c r="B4739" s="2064" t="s">
        <v>14901</v>
      </c>
    </row>
    <row r="4740" spans="1:2">
      <c r="A4740" s="2063" t="s">
        <v>14904</v>
      </c>
      <c r="B4740" s="2064" t="s">
        <v>14903</v>
      </c>
    </row>
    <row r="4741" spans="1:2">
      <c r="A4741" s="2063" t="s">
        <v>14906</v>
      </c>
      <c r="B4741" s="2064" t="s">
        <v>14905</v>
      </c>
    </row>
    <row r="4742" spans="1:2">
      <c r="A4742" s="2063" t="s">
        <v>14908</v>
      </c>
      <c r="B4742" s="2064" t="s">
        <v>14907</v>
      </c>
    </row>
    <row r="4743" spans="1:2">
      <c r="A4743" s="2063" t="s">
        <v>14910</v>
      </c>
      <c r="B4743" s="2064" t="s">
        <v>14909</v>
      </c>
    </row>
    <row r="4744" spans="1:2">
      <c r="A4744" s="2063" t="s">
        <v>14912</v>
      </c>
      <c r="B4744" s="2064" t="s">
        <v>14911</v>
      </c>
    </row>
    <row r="4745" spans="1:2">
      <c r="A4745" s="2063" t="s">
        <v>14914</v>
      </c>
      <c r="B4745" s="2064" t="s">
        <v>14913</v>
      </c>
    </row>
    <row r="4746" spans="1:2">
      <c r="A4746" s="2063" t="s">
        <v>14916</v>
      </c>
      <c r="B4746" s="2064" t="s">
        <v>14915</v>
      </c>
    </row>
    <row r="4747" spans="1:2">
      <c r="A4747" s="2063" t="s">
        <v>14918</v>
      </c>
      <c r="B4747" s="2064" t="s">
        <v>14917</v>
      </c>
    </row>
    <row r="4748" spans="1:2">
      <c r="A4748" s="2063" t="s">
        <v>14920</v>
      </c>
      <c r="B4748" s="2064" t="s">
        <v>14919</v>
      </c>
    </row>
    <row r="4749" spans="1:2">
      <c r="A4749" s="2063" t="s">
        <v>14922</v>
      </c>
      <c r="B4749" s="2064" t="s">
        <v>14921</v>
      </c>
    </row>
    <row r="4750" spans="1:2">
      <c r="A4750" s="2063" t="s">
        <v>14924</v>
      </c>
      <c r="B4750" s="2064" t="s">
        <v>14923</v>
      </c>
    </row>
    <row r="4751" spans="1:2">
      <c r="A4751" s="2063" t="s">
        <v>14926</v>
      </c>
      <c r="B4751" s="2064" t="s">
        <v>14925</v>
      </c>
    </row>
    <row r="4752" spans="1:2">
      <c r="A4752" s="2063" t="s">
        <v>14928</v>
      </c>
      <c r="B4752" s="2064" t="s">
        <v>14927</v>
      </c>
    </row>
    <row r="4753" spans="1:2">
      <c r="A4753" s="2063" t="s">
        <v>14930</v>
      </c>
      <c r="B4753" s="2064" t="s">
        <v>14929</v>
      </c>
    </row>
    <row r="4754" spans="1:2">
      <c r="A4754" s="2063" t="s">
        <v>14932</v>
      </c>
      <c r="B4754" s="2064" t="s">
        <v>14931</v>
      </c>
    </row>
    <row r="4755" spans="1:2">
      <c r="A4755" s="2063" t="s">
        <v>14934</v>
      </c>
      <c r="B4755" s="2064" t="s">
        <v>14933</v>
      </c>
    </row>
    <row r="4756" spans="1:2">
      <c r="A4756" s="2063" t="s">
        <v>14936</v>
      </c>
      <c r="B4756" s="2064" t="s">
        <v>14935</v>
      </c>
    </row>
    <row r="4757" spans="1:2">
      <c r="A4757" s="2063" t="s">
        <v>14938</v>
      </c>
      <c r="B4757" s="2064" t="s">
        <v>14937</v>
      </c>
    </row>
    <row r="4758" spans="1:2">
      <c r="A4758" s="2063" t="s">
        <v>14940</v>
      </c>
      <c r="B4758" s="2064" t="s">
        <v>14939</v>
      </c>
    </row>
    <row r="4759" spans="1:2">
      <c r="A4759" s="2063" t="s">
        <v>14942</v>
      </c>
      <c r="B4759" s="2064" t="s">
        <v>14941</v>
      </c>
    </row>
    <row r="4760" spans="1:2">
      <c r="A4760" s="2063" t="s">
        <v>14944</v>
      </c>
      <c r="B4760" s="2064" t="s">
        <v>14943</v>
      </c>
    </row>
    <row r="4761" spans="1:2">
      <c r="A4761" s="2063" t="s">
        <v>14946</v>
      </c>
      <c r="B4761" s="2064" t="s">
        <v>14945</v>
      </c>
    </row>
    <row r="4762" spans="1:2">
      <c r="A4762" s="2063" t="s">
        <v>14948</v>
      </c>
      <c r="B4762" s="2064" t="s">
        <v>14947</v>
      </c>
    </row>
    <row r="4763" spans="1:2">
      <c r="A4763" s="2063" t="s">
        <v>14950</v>
      </c>
      <c r="B4763" s="2064" t="s">
        <v>14949</v>
      </c>
    </row>
    <row r="4764" spans="1:2">
      <c r="A4764" s="2063" t="s">
        <v>14952</v>
      </c>
      <c r="B4764" s="2064" t="s">
        <v>14951</v>
      </c>
    </row>
    <row r="4765" spans="1:2">
      <c r="A4765" s="2063" t="s">
        <v>14954</v>
      </c>
      <c r="B4765" s="2064" t="s">
        <v>14953</v>
      </c>
    </row>
    <row r="4766" spans="1:2">
      <c r="A4766" s="2063" t="s">
        <v>14956</v>
      </c>
      <c r="B4766" s="2064" t="s">
        <v>14955</v>
      </c>
    </row>
    <row r="4767" spans="1:2">
      <c r="A4767" s="2063" t="s">
        <v>14958</v>
      </c>
      <c r="B4767" s="2064" t="s">
        <v>14957</v>
      </c>
    </row>
    <row r="4768" spans="1:2">
      <c r="A4768" s="2063" t="s">
        <v>14960</v>
      </c>
      <c r="B4768" s="2064" t="s">
        <v>14959</v>
      </c>
    </row>
    <row r="4769" spans="1:2">
      <c r="A4769" s="2063" t="s">
        <v>14962</v>
      </c>
      <c r="B4769" s="2064" t="s">
        <v>14961</v>
      </c>
    </row>
    <row r="4770" spans="1:2">
      <c r="A4770" s="2063" t="s">
        <v>14964</v>
      </c>
      <c r="B4770" s="2064" t="s">
        <v>14963</v>
      </c>
    </row>
    <row r="4771" spans="1:2">
      <c r="A4771" s="2063" t="s">
        <v>14966</v>
      </c>
      <c r="B4771" s="2064" t="s">
        <v>14965</v>
      </c>
    </row>
    <row r="4772" spans="1:2">
      <c r="A4772" s="2063" t="s">
        <v>14968</v>
      </c>
      <c r="B4772" s="2064" t="s">
        <v>14967</v>
      </c>
    </row>
    <row r="4773" spans="1:2">
      <c r="A4773" s="2063" t="s">
        <v>14970</v>
      </c>
      <c r="B4773" s="2064" t="s">
        <v>14969</v>
      </c>
    </row>
    <row r="4774" spans="1:2">
      <c r="A4774" s="2063" t="s">
        <v>14972</v>
      </c>
      <c r="B4774" s="2064" t="s">
        <v>14971</v>
      </c>
    </row>
    <row r="4775" spans="1:2">
      <c r="A4775" s="2063" t="s">
        <v>14974</v>
      </c>
      <c r="B4775" s="2064" t="s">
        <v>14973</v>
      </c>
    </row>
    <row r="4776" spans="1:2">
      <c r="A4776" s="2063" t="s">
        <v>14976</v>
      </c>
      <c r="B4776" s="2064" t="s">
        <v>14975</v>
      </c>
    </row>
    <row r="4777" spans="1:2">
      <c r="A4777" s="2063" t="s">
        <v>14978</v>
      </c>
      <c r="B4777" s="2064" t="s">
        <v>14977</v>
      </c>
    </row>
    <row r="4778" spans="1:2">
      <c r="A4778" s="2063" t="s">
        <v>14980</v>
      </c>
      <c r="B4778" s="2064" t="s">
        <v>14979</v>
      </c>
    </row>
    <row r="4779" spans="1:2">
      <c r="A4779" s="2063" t="s">
        <v>14982</v>
      </c>
      <c r="B4779" s="2064" t="s">
        <v>14981</v>
      </c>
    </row>
    <row r="4780" spans="1:2">
      <c r="A4780" s="2063" t="s">
        <v>14984</v>
      </c>
      <c r="B4780" s="2064" t="s">
        <v>14983</v>
      </c>
    </row>
    <row r="4781" spans="1:2">
      <c r="A4781" s="2063" t="s">
        <v>14986</v>
      </c>
      <c r="B4781" s="2064" t="s">
        <v>14985</v>
      </c>
    </row>
    <row r="4782" spans="1:2">
      <c r="A4782" s="2063" t="s">
        <v>14988</v>
      </c>
      <c r="B4782" s="2064" t="s">
        <v>14987</v>
      </c>
    </row>
    <row r="4783" spans="1:2">
      <c r="A4783" s="2063" t="s">
        <v>14990</v>
      </c>
      <c r="B4783" s="2064" t="s">
        <v>14989</v>
      </c>
    </row>
    <row r="4784" spans="1:2">
      <c r="A4784" s="2063" t="s">
        <v>14992</v>
      </c>
      <c r="B4784" s="2064" t="s">
        <v>14991</v>
      </c>
    </row>
    <row r="4785" spans="1:2">
      <c r="A4785" s="2063" t="s">
        <v>14994</v>
      </c>
      <c r="B4785" s="2064" t="s">
        <v>14993</v>
      </c>
    </row>
    <row r="4786" spans="1:2">
      <c r="A4786" s="2063" t="s">
        <v>14996</v>
      </c>
      <c r="B4786" s="2064" t="s">
        <v>14995</v>
      </c>
    </row>
    <row r="4787" spans="1:2">
      <c r="A4787" s="2063" t="s">
        <v>14998</v>
      </c>
      <c r="B4787" s="2064" t="s">
        <v>14997</v>
      </c>
    </row>
    <row r="4788" spans="1:2">
      <c r="A4788" s="2063" t="s">
        <v>15000</v>
      </c>
      <c r="B4788" s="2064" t="s">
        <v>14999</v>
      </c>
    </row>
    <row r="4789" spans="1:2">
      <c r="A4789" s="2063" t="s">
        <v>15002</v>
      </c>
      <c r="B4789" s="2064" t="s">
        <v>15001</v>
      </c>
    </row>
    <row r="4790" spans="1:2">
      <c r="A4790" s="2063" t="s">
        <v>15004</v>
      </c>
      <c r="B4790" s="2064" t="s">
        <v>15003</v>
      </c>
    </row>
    <row r="4791" spans="1:2">
      <c r="A4791" s="2063" t="s">
        <v>15006</v>
      </c>
      <c r="B4791" s="2064" t="s">
        <v>15005</v>
      </c>
    </row>
    <row r="4792" spans="1:2">
      <c r="A4792" s="2063" t="s">
        <v>15008</v>
      </c>
      <c r="B4792" s="2064" t="s">
        <v>15007</v>
      </c>
    </row>
    <row r="4793" spans="1:2">
      <c r="A4793" s="2063" t="s">
        <v>15010</v>
      </c>
      <c r="B4793" s="2064" t="s">
        <v>15009</v>
      </c>
    </row>
    <row r="4794" spans="1:2">
      <c r="A4794" s="2063" t="s">
        <v>15012</v>
      </c>
      <c r="B4794" s="2064" t="s">
        <v>15011</v>
      </c>
    </row>
    <row r="4795" spans="1:2">
      <c r="A4795" s="2063" t="s">
        <v>15014</v>
      </c>
      <c r="B4795" s="2064" t="s">
        <v>15013</v>
      </c>
    </row>
    <row r="4796" spans="1:2">
      <c r="A4796" s="2063" t="s">
        <v>15016</v>
      </c>
      <c r="B4796" s="2064" t="s">
        <v>15015</v>
      </c>
    </row>
    <row r="4797" spans="1:2">
      <c r="A4797" s="2063" t="s">
        <v>15018</v>
      </c>
      <c r="B4797" s="2064" t="s">
        <v>15017</v>
      </c>
    </row>
    <row r="4798" spans="1:2">
      <c r="A4798" s="2063" t="s">
        <v>15020</v>
      </c>
      <c r="B4798" s="2064" t="s">
        <v>15019</v>
      </c>
    </row>
    <row r="4799" spans="1:2">
      <c r="A4799" s="2063" t="s">
        <v>15022</v>
      </c>
      <c r="B4799" s="2064" t="s">
        <v>15021</v>
      </c>
    </row>
    <row r="4800" spans="1:2">
      <c r="A4800" s="2063" t="s">
        <v>15024</v>
      </c>
      <c r="B4800" s="2064" t="s">
        <v>15023</v>
      </c>
    </row>
    <row r="4801" spans="1:2">
      <c r="A4801" s="2063" t="s">
        <v>15026</v>
      </c>
      <c r="B4801" s="2064" t="s">
        <v>15025</v>
      </c>
    </row>
    <row r="4802" spans="1:2">
      <c r="A4802" s="2063" t="s">
        <v>15028</v>
      </c>
      <c r="B4802" s="2064" t="s">
        <v>15027</v>
      </c>
    </row>
    <row r="4803" spans="1:2">
      <c r="A4803" s="2063" t="s">
        <v>15030</v>
      </c>
      <c r="B4803" s="2064" t="s">
        <v>15029</v>
      </c>
    </row>
    <row r="4804" spans="1:2">
      <c r="A4804" s="2063" t="s">
        <v>15032</v>
      </c>
      <c r="B4804" s="2064" t="s">
        <v>15031</v>
      </c>
    </row>
    <row r="4805" spans="1:2">
      <c r="A4805" s="2063" t="s">
        <v>15034</v>
      </c>
      <c r="B4805" s="2064" t="s">
        <v>15033</v>
      </c>
    </row>
    <row r="4806" spans="1:2">
      <c r="A4806" s="2063" t="s">
        <v>15036</v>
      </c>
      <c r="B4806" s="2064" t="s">
        <v>15035</v>
      </c>
    </row>
    <row r="4807" spans="1:2">
      <c r="A4807" s="2063" t="s">
        <v>15038</v>
      </c>
      <c r="B4807" s="2064" t="s">
        <v>15037</v>
      </c>
    </row>
    <row r="4808" spans="1:2">
      <c r="A4808" s="2063" t="s">
        <v>15040</v>
      </c>
      <c r="B4808" s="2064" t="s">
        <v>15039</v>
      </c>
    </row>
    <row r="4809" spans="1:2">
      <c r="A4809" s="2063" t="s">
        <v>15042</v>
      </c>
      <c r="B4809" s="2064" t="s">
        <v>15041</v>
      </c>
    </row>
    <row r="4810" spans="1:2">
      <c r="A4810" s="2063" t="s">
        <v>15044</v>
      </c>
      <c r="B4810" s="2064" t="s">
        <v>15043</v>
      </c>
    </row>
    <row r="4811" spans="1:2">
      <c r="A4811" s="2063" t="s">
        <v>15046</v>
      </c>
      <c r="B4811" s="2064" t="s">
        <v>15045</v>
      </c>
    </row>
    <row r="4812" spans="1:2">
      <c r="A4812" s="2063" t="s">
        <v>15048</v>
      </c>
      <c r="B4812" s="2064" t="s">
        <v>15047</v>
      </c>
    </row>
    <row r="4813" spans="1:2">
      <c r="A4813" s="2063" t="s">
        <v>15050</v>
      </c>
      <c r="B4813" s="2064" t="s">
        <v>15049</v>
      </c>
    </row>
    <row r="4814" spans="1:2">
      <c r="A4814" s="2063" t="s">
        <v>15052</v>
      </c>
      <c r="B4814" s="2064" t="s">
        <v>15051</v>
      </c>
    </row>
    <row r="4815" spans="1:2">
      <c r="A4815" s="2063" t="s">
        <v>15054</v>
      </c>
      <c r="B4815" s="2064" t="s">
        <v>15053</v>
      </c>
    </row>
    <row r="4816" spans="1:2">
      <c r="A4816" s="2063" t="s">
        <v>15056</v>
      </c>
      <c r="B4816" s="2064" t="s">
        <v>15055</v>
      </c>
    </row>
    <row r="4817" spans="1:2">
      <c r="A4817" s="2063" t="s">
        <v>15058</v>
      </c>
      <c r="B4817" s="2064" t="s">
        <v>15057</v>
      </c>
    </row>
    <row r="4818" spans="1:2">
      <c r="A4818" s="2063" t="s">
        <v>15060</v>
      </c>
      <c r="B4818" s="2064" t="s">
        <v>15059</v>
      </c>
    </row>
    <row r="4819" spans="1:2">
      <c r="A4819" s="2063" t="s">
        <v>15062</v>
      </c>
      <c r="B4819" s="2064" t="s">
        <v>15061</v>
      </c>
    </row>
    <row r="4820" spans="1:2">
      <c r="A4820" s="2063" t="s">
        <v>15064</v>
      </c>
      <c r="B4820" s="2064" t="s">
        <v>15063</v>
      </c>
    </row>
    <row r="4821" spans="1:2">
      <c r="A4821" s="2063" t="s">
        <v>15066</v>
      </c>
      <c r="B4821" s="2064" t="s">
        <v>15065</v>
      </c>
    </row>
    <row r="4822" spans="1:2">
      <c r="A4822" s="2063" t="s">
        <v>15068</v>
      </c>
      <c r="B4822" s="2064" t="s">
        <v>15067</v>
      </c>
    </row>
    <row r="4823" spans="1:2">
      <c r="A4823" s="2063" t="s">
        <v>15070</v>
      </c>
      <c r="B4823" s="2064" t="s">
        <v>15069</v>
      </c>
    </row>
    <row r="4824" spans="1:2">
      <c r="A4824" s="2063" t="s">
        <v>15072</v>
      </c>
      <c r="B4824" s="2064" t="s">
        <v>15071</v>
      </c>
    </row>
    <row r="4825" spans="1:2">
      <c r="A4825" s="2063" t="s">
        <v>15074</v>
      </c>
      <c r="B4825" s="2064" t="s">
        <v>15073</v>
      </c>
    </row>
    <row r="4826" spans="1:2">
      <c r="A4826" s="2063" t="s">
        <v>15076</v>
      </c>
      <c r="B4826" s="2064" t="s">
        <v>15075</v>
      </c>
    </row>
    <row r="4827" spans="1:2">
      <c r="A4827" s="2063" t="s">
        <v>15078</v>
      </c>
      <c r="B4827" s="2064" t="s">
        <v>15077</v>
      </c>
    </row>
    <row r="4828" spans="1:2">
      <c r="A4828" s="2063" t="s">
        <v>15080</v>
      </c>
      <c r="B4828" s="2064" t="s">
        <v>15079</v>
      </c>
    </row>
    <row r="4829" spans="1:2">
      <c r="A4829" s="2063" t="s">
        <v>15082</v>
      </c>
      <c r="B4829" s="2064" t="s">
        <v>15081</v>
      </c>
    </row>
    <row r="4830" spans="1:2">
      <c r="A4830" s="2063" t="s">
        <v>15084</v>
      </c>
      <c r="B4830" s="2064" t="s">
        <v>15083</v>
      </c>
    </row>
    <row r="4831" spans="1:2">
      <c r="A4831" s="2063" t="s">
        <v>15086</v>
      </c>
      <c r="B4831" s="2064" t="s">
        <v>15085</v>
      </c>
    </row>
    <row r="4832" spans="1:2">
      <c r="A4832" s="2063" t="s">
        <v>15088</v>
      </c>
      <c r="B4832" s="2064" t="s">
        <v>15087</v>
      </c>
    </row>
    <row r="4833" spans="1:2">
      <c r="A4833" s="2063" t="s">
        <v>15090</v>
      </c>
      <c r="B4833" s="2064" t="s">
        <v>15089</v>
      </c>
    </row>
    <row r="4834" spans="1:2">
      <c r="A4834" s="2063" t="s">
        <v>15092</v>
      </c>
      <c r="B4834" s="2064" t="s">
        <v>15091</v>
      </c>
    </row>
    <row r="4835" spans="1:2">
      <c r="A4835" s="2063" t="s">
        <v>15094</v>
      </c>
      <c r="B4835" s="2064" t="s">
        <v>15093</v>
      </c>
    </row>
    <row r="4836" spans="1:2">
      <c r="A4836" s="2063" t="s">
        <v>15096</v>
      </c>
      <c r="B4836" s="2064" t="s">
        <v>15095</v>
      </c>
    </row>
    <row r="4837" spans="1:2">
      <c r="A4837" s="2063" t="s">
        <v>15098</v>
      </c>
      <c r="B4837" s="2064" t="s">
        <v>15097</v>
      </c>
    </row>
    <row r="4838" spans="1:2">
      <c r="A4838" s="2063" t="s">
        <v>15100</v>
      </c>
      <c r="B4838" s="2064" t="s">
        <v>15099</v>
      </c>
    </row>
    <row r="4839" spans="1:2">
      <c r="A4839" s="2063" t="s">
        <v>15102</v>
      </c>
      <c r="B4839" s="2064" t="s">
        <v>15101</v>
      </c>
    </row>
    <row r="4840" spans="1:2">
      <c r="A4840" s="2063" t="s">
        <v>15104</v>
      </c>
      <c r="B4840" s="2064" t="s">
        <v>15103</v>
      </c>
    </row>
    <row r="4841" spans="1:2">
      <c r="A4841" s="2063" t="s">
        <v>15106</v>
      </c>
      <c r="B4841" s="2064" t="s">
        <v>15105</v>
      </c>
    </row>
    <row r="4842" spans="1:2">
      <c r="A4842" s="2063" t="s">
        <v>15108</v>
      </c>
      <c r="B4842" s="2064" t="s">
        <v>15107</v>
      </c>
    </row>
    <row r="4843" spans="1:2">
      <c r="A4843" s="2063" t="s">
        <v>15110</v>
      </c>
      <c r="B4843" s="2064" t="s">
        <v>15109</v>
      </c>
    </row>
    <row r="4844" spans="1:2">
      <c r="A4844" s="2063" t="s">
        <v>15112</v>
      </c>
      <c r="B4844" s="2064" t="s">
        <v>15111</v>
      </c>
    </row>
    <row r="4845" spans="1:2">
      <c r="A4845" s="2063" t="s">
        <v>15114</v>
      </c>
      <c r="B4845" s="2064" t="s">
        <v>15113</v>
      </c>
    </row>
    <row r="4846" spans="1:2">
      <c r="A4846" s="2063" t="s">
        <v>15116</v>
      </c>
      <c r="B4846" s="2064" t="s">
        <v>15115</v>
      </c>
    </row>
    <row r="4847" spans="1:2">
      <c r="A4847" s="2063" t="s">
        <v>15118</v>
      </c>
      <c r="B4847" s="2064" t="s">
        <v>15117</v>
      </c>
    </row>
    <row r="4848" spans="1:2">
      <c r="A4848" s="2063" t="s">
        <v>15120</v>
      </c>
      <c r="B4848" s="2064" t="s">
        <v>15119</v>
      </c>
    </row>
    <row r="4849" spans="1:2">
      <c r="A4849" s="2063" t="s">
        <v>15122</v>
      </c>
      <c r="B4849" s="2064" t="s">
        <v>15121</v>
      </c>
    </row>
    <row r="4850" spans="1:2">
      <c r="A4850" s="2063" t="s">
        <v>15124</v>
      </c>
      <c r="B4850" s="2064" t="s">
        <v>15123</v>
      </c>
    </row>
    <row r="4851" spans="1:2">
      <c r="A4851" s="2063" t="s">
        <v>15126</v>
      </c>
      <c r="B4851" s="2064" t="s">
        <v>15125</v>
      </c>
    </row>
    <row r="4852" spans="1:2">
      <c r="A4852" s="2063" t="s">
        <v>15128</v>
      </c>
      <c r="B4852" s="2064" t="s">
        <v>15127</v>
      </c>
    </row>
    <row r="4853" spans="1:2">
      <c r="A4853" s="2063" t="s">
        <v>15130</v>
      </c>
      <c r="B4853" s="2064" t="s">
        <v>15129</v>
      </c>
    </row>
    <row r="4854" spans="1:2">
      <c r="A4854" s="2063" t="s">
        <v>15132</v>
      </c>
      <c r="B4854" s="2064" t="s">
        <v>15131</v>
      </c>
    </row>
    <row r="4855" spans="1:2">
      <c r="A4855" s="2063" t="s">
        <v>15134</v>
      </c>
      <c r="B4855" s="2064" t="s">
        <v>15133</v>
      </c>
    </row>
    <row r="4856" spans="1:2">
      <c r="A4856" s="2063" t="s">
        <v>15136</v>
      </c>
      <c r="B4856" s="2064" t="s">
        <v>15135</v>
      </c>
    </row>
    <row r="4857" spans="1:2">
      <c r="A4857" s="2063" t="s">
        <v>15138</v>
      </c>
      <c r="B4857" s="2064" t="s">
        <v>15137</v>
      </c>
    </row>
    <row r="4858" spans="1:2">
      <c r="A4858" s="2063" t="s">
        <v>15140</v>
      </c>
      <c r="B4858" s="2064" t="s">
        <v>15139</v>
      </c>
    </row>
    <row r="4859" spans="1:2">
      <c r="A4859" s="2063" t="s">
        <v>15142</v>
      </c>
      <c r="B4859" s="2064" t="s">
        <v>15141</v>
      </c>
    </row>
    <row r="4860" spans="1:2">
      <c r="A4860" s="2063" t="s">
        <v>15144</v>
      </c>
      <c r="B4860" s="2064" t="s">
        <v>15143</v>
      </c>
    </row>
    <row r="4861" spans="1:2">
      <c r="A4861" s="2063" t="s">
        <v>15146</v>
      </c>
      <c r="B4861" s="2064" t="s">
        <v>15145</v>
      </c>
    </row>
    <row r="4862" spans="1:2">
      <c r="A4862" s="2063" t="s">
        <v>15148</v>
      </c>
      <c r="B4862" s="2064" t="s">
        <v>15147</v>
      </c>
    </row>
    <row r="4863" spans="1:2">
      <c r="A4863" s="2063" t="s">
        <v>15150</v>
      </c>
      <c r="B4863" s="2064" t="s">
        <v>15149</v>
      </c>
    </row>
    <row r="4864" spans="1:2">
      <c r="A4864" s="2063" t="s">
        <v>15152</v>
      </c>
      <c r="B4864" s="2064" t="s">
        <v>15151</v>
      </c>
    </row>
    <row r="4865" spans="1:2">
      <c r="A4865" s="2063" t="s">
        <v>15154</v>
      </c>
      <c r="B4865" s="2064" t="s">
        <v>15153</v>
      </c>
    </row>
    <row r="4866" spans="1:2">
      <c r="A4866" s="2063" t="s">
        <v>15156</v>
      </c>
      <c r="B4866" s="2064" t="s">
        <v>15155</v>
      </c>
    </row>
    <row r="4867" spans="1:2">
      <c r="A4867" s="2063" t="s">
        <v>15158</v>
      </c>
      <c r="B4867" s="2064" t="s">
        <v>15157</v>
      </c>
    </row>
    <row r="4868" spans="1:2">
      <c r="A4868" s="2063" t="s">
        <v>15160</v>
      </c>
      <c r="B4868" s="2064" t="s">
        <v>15159</v>
      </c>
    </row>
    <row r="4869" spans="1:2">
      <c r="A4869" s="2063" t="s">
        <v>15162</v>
      </c>
      <c r="B4869" s="2064" t="s">
        <v>15161</v>
      </c>
    </row>
    <row r="4870" spans="1:2">
      <c r="A4870" s="2063" t="s">
        <v>15164</v>
      </c>
      <c r="B4870" s="2064" t="s">
        <v>15163</v>
      </c>
    </row>
    <row r="4871" spans="1:2">
      <c r="A4871" s="2063" t="s">
        <v>15166</v>
      </c>
      <c r="B4871" s="2064" t="s">
        <v>15165</v>
      </c>
    </row>
    <row r="4872" spans="1:2">
      <c r="A4872" s="2063" t="s">
        <v>15168</v>
      </c>
      <c r="B4872" s="2064" t="s">
        <v>15167</v>
      </c>
    </row>
    <row r="4873" spans="1:2">
      <c r="A4873" s="2063" t="s">
        <v>15170</v>
      </c>
      <c r="B4873" s="2064" t="s">
        <v>15169</v>
      </c>
    </row>
    <row r="4874" spans="1:2">
      <c r="A4874" s="2063" t="s">
        <v>15172</v>
      </c>
      <c r="B4874" s="2064" t="s">
        <v>15171</v>
      </c>
    </row>
    <row r="4875" spans="1:2">
      <c r="A4875" s="2063" t="s">
        <v>15174</v>
      </c>
      <c r="B4875" s="2064" t="s">
        <v>15173</v>
      </c>
    </row>
    <row r="4876" spans="1:2">
      <c r="A4876" s="2063" t="s">
        <v>15176</v>
      </c>
      <c r="B4876" s="2064" t="s">
        <v>15175</v>
      </c>
    </row>
    <row r="4877" spans="1:2">
      <c r="A4877" s="2063" t="s">
        <v>15178</v>
      </c>
      <c r="B4877" s="2064" t="s">
        <v>15177</v>
      </c>
    </row>
    <row r="4878" spans="1:2">
      <c r="A4878" s="2063" t="s">
        <v>15180</v>
      </c>
      <c r="B4878" s="2064" t="s">
        <v>15179</v>
      </c>
    </row>
    <row r="4879" spans="1:2">
      <c r="A4879" s="2063" t="s">
        <v>15182</v>
      </c>
      <c r="B4879" s="2064" t="s">
        <v>15181</v>
      </c>
    </row>
    <row r="4880" spans="1:2">
      <c r="A4880" s="2063" t="s">
        <v>15184</v>
      </c>
      <c r="B4880" s="2064" t="s">
        <v>15183</v>
      </c>
    </row>
    <row r="4881" spans="1:2">
      <c r="A4881" s="2063" t="s">
        <v>15186</v>
      </c>
      <c r="B4881" s="2064" t="s">
        <v>15185</v>
      </c>
    </row>
    <row r="4882" spans="1:2">
      <c r="A4882" s="2063" t="s">
        <v>15188</v>
      </c>
      <c r="B4882" s="2064" t="s">
        <v>15187</v>
      </c>
    </row>
    <row r="4883" spans="1:2">
      <c r="A4883" s="2063" t="s">
        <v>15190</v>
      </c>
      <c r="B4883" s="2064" t="s">
        <v>15189</v>
      </c>
    </row>
    <row r="4884" spans="1:2">
      <c r="A4884" s="2063" t="s">
        <v>15192</v>
      </c>
      <c r="B4884" s="2064" t="s">
        <v>15191</v>
      </c>
    </row>
    <row r="4885" spans="1:2">
      <c r="A4885" s="2063" t="s">
        <v>15194</v>
      </c>
      <c r="B4885" s="2064" t="s">
        <v>15193</v>
      </c>
    </row>
    <row r="4886" spans="1:2">
      <c r="A4886" s="2063" t="s">
        <v>15196</v>
      </c>
      <c r="B4886" s="2064" t="s">
        <v>15195</v>
      </c>
    </row>
    <row r="4887" spans="1:2">
      <c r="A4887" s="2063" t="s">
        <v>15198</v>
      </c>
      <c r="B4887" s="2064" t="s">
        <v>15197</v>
      </c>
    </row>
    <row r="4888" spans="1:2">
      <c r="A4888" s="2063" t="s">
        <v>15200</v>
      </c>
      <c r="B4888" s="2064" t="s">
        <v>15199</v>
      </c>
    </row>
    <row r="4889" spans="1:2">
      <c r="A4889" s="2063" t="s">
        <v>15202</v>
      </c>
      <c r="B4889" s="2064" t="s">
        <v>15201</v>
      </c>
    </row>
    <row r="4890" spans="1:2">
      <c r="A4890" s="2063" t="s">
        <v>15204</v>
      </c>
      <c r="B4890" s="2064" t="s">
        <v>15203</v>
      </c>
    </row>
    <row r="4891" spans="1:2">
      <c r="A4891" s="2063" t="s">
        <v>15206</v>
      </c>
      <c r="B4891" s="2064" t="s">
        <v>15205</v>
      </c>
    </row>
    <row r="4892" spans="1:2">
      <c r="A4892" s="2063" t="s">
        <v>15208</v>
      </c>
      <c r="B4892" s="2064" t="s">
        <v>15207</v>
      </c>
    </row>
    <row r="4893" spans="1:2">
      <c r="A4893" s="2063" t="s">
        <v>15210</v>
      </c>
      <c r="B4893" s="2064" t="s">
        <v>15209</v>
      </c>
    </row>
    <row r="4894" spans="1:2">
      <c r="A4894" s="2063" t="s">
        <v>15212</v>
      </c>
      <c r="B4894" s="2064" t="s">
        <v>15211</v>
      </c>
    </row>
    <row r="4895" spans="1:2">
      <c r="A4895" s="2063" t="s">
        <v>15214</v>
      </c>
      <c r="B4895" s="2064" t="s">
        <v>15213</v>
      </c>
    </row>
    <row r="4896" spans="1:2">
      <c r="A4896" s="2063" t="s">
        <v>15216</v>
      </c>
      <c r="B4896" s="2064" t="s">
        <v>15215</v>
      </c>
    </row>
    <row r="4897" spans="1:2">
      <c r="A4897" s="2063" t="s">
        <v>15218</v>
      </c>
      <c r="B4897" s="2064" t="s">
        <v>15217</v>
      </c>
    </row>
    <row r="4898" spans="1:2">
      <c r="A4898" s="2063" t="s">
        <v>15220</v>
      </c>
      <c r="B4898" s="2064" t="s">
        <v>15219</v>
      </c>
    </row>
    <row r="4899" spans="1:2">
      <c r="A4899" s="2063" t="s">
        <v>15222</v>
      </c>
      <c r="B4899" s="2064" t="s">
        <v>15221</v>
      </c>
    </row>
    <row r="4900" spans="1:2">
      <c r="A4900" s="2063" t="s">
        <v>15224</v>
      </c>
      <c r="B4900" s="2064" t="s">
        <v>15223</v>
      </c>
    </row>
    <row r="4901" spans="1:2">
      <c r="A4901" s="2063" t="s">
        <v>15226</v>
      </c>
      <c r="B4901" s="2064" t="s">
        <v>15225</v>
      </c>
    </row>
    <row r="4902" spans="1:2">
      <c r="A4902" s="2063" t="s">
        <v>15228</v>
      </c>
      <c r="B4902" s="2064" t="s">
        <v>15227</v>
      </c>
    </row>
    <row r="4903" spans="1:2">
      <c r="A4903" s="2063" t="s">
        <v>15230</v>
      </c>
      <c r="B4903" s="2064" t="s">
        <v>15229</v>
      </c>
    </row>
    <row r="4904" spans="1:2">
      <c r="A4904" s="2063" t="s">
        <v>15232</v>
      </c>
      <c r="B4904" s="2064" t="s">
        <v>15231</v>
      </c>
    </row>
    <row r="4905" spans="1:2">
      <c r="A4905" s="2063" t="s">
        <v>15234</v>
      </c>
      <c r="B4905" s="2064" t="s">
        <v>15233</v>
      </c>
    </row>
    <row r="4906" spans="1:2">
      <c r="A4906" s="2063" t="s">
        <v>15236</v>
      </c>
      <c r="B4906" s="2064" t="s">
        <v>15235</v>
      </c>
    </row>
    <row r="4907" spans="1:2">
      <c r="A4907" s="2063" t="s">
        <v>15238</v>
      </c>
      <c r="B4907" s="2064" t="s">
        <v>15237</v>
      </c>
    </row>
    <row r="4908" spans="1:2">
      <c r="A4908" s="2063" t="s">
        <v>15240</v>
      </c>
      <c r="B4908" s="2064" t="s">
        <v>15239</v>
      </c>
    </row>
    <row r="4909" spans="1:2">
      <c r="A4909" s="2063" t="s">
        <v>15242</v>
      </c>
      <c r="B4909" s="2064" t="s">
        <v>15241</v>
      </c>
    </row>
    <row r="4910" spans="1:2">
      <c r="A4910" s="2063" t="s">
        <v>15244</v>
      </c>
      <c r="B4910" s="2064" t="s">
        <v>15243</v>
      </c>
    </row>
    <row r="4911" spans="1:2">
      <c r="A4911" s="2063" t="s">
        <v>15246</v>
      </c>
      <c r="B4911" s="2064" t="s">
        <v>15245</v>
      </c>
    </row>
    <row r="4912" spans="1:2">
      <c r="A4912" s="2063" t="s">
        <v>15248</v>
      </c>
      <c r="B4912" s="2064" t="s">
        <v>15247</v>
      </c>
    </row>
    <row r="4913" spans="1:2">
      <c r="A4913" s="2063" t="s">
        <v>15250</v>
      </c>
      <c r="B4913" s="2064" t="s">
        <v>15249</v>
      </c>
    </row>
    <row r="4914" spans="1:2">
      <c r="A4914" s="2063" t="s">
        <v>15252</v>
      </c>
      <c r="B4914" s="2064" t="s">
        <v>15251</v>
      </c>
    </row>
    <row r="4915" spans="1:2">
      <c r="A4915" s="2063" t="s">
        <v>15254</v>
      </c>
      <c r="B4915" s="2064" t="s">
        <v>15253</v>
      </c>
    </row>
    <row r="4916" spans="1:2">
      <c r="A4916" s="2063" t="s">
        <v>15256</v>
      </c>
      <c r="B4916" s="2064" t="s">
        <v>15255</v>
      </c>
    </row>
    <row r="4917" spans="1:2">
      <c r="A4917" s="2063" t="s">
        <v>15258</v>
      </c>
      <c r="B4917" s="2064" t="s">
        <v>15257</v>
      </c>
    </row>
    <row r="4918" spans="1:2">
      <c r="A4918" s="2063" t="s">
        <v>15260</v>
      </c>
      <c r="B4918" s="2064" t="s">
        <v>15259</v>
      </c>
    </row>
    <row r="4919" spans="1:2">
      <c r="A4919" s="2063" t="s">
        <v>15262</v>
      </c>
      <c r="B4919" s="2064" t="s">
        <v>15261</v>
      </c>
    </row>
    <row r="4920" spans="1:2">
      <c r="A4920" s="2063" t="s">
        <v>15264</v>
      </c>
      <c r="B4920" s="2064" t="s">
        <v>15263</v>
      </c>
    </row>
    <row r="4921" spans="1:2">
      <c r="A4921" s="2063" t="s">
        <v>15266</v>
      </c>
      <c r="B4921" s="2064" t="s">
        <v>15265</v>
      </c>
    </row>
    <row r="4922" spans="1:2">
      <c r="A4922" s="2063" t="s">
        <v>15268</v>
      </c>
      <c r="B4922" s="2064" t="s">
        <v>15267</v>
      </c>
    </row>
    <row r="4923" spans="1:2">
      <c r="A4923" s="2063" t="s">
        <v>15270</v>
      </c>
      <c r="B4923" s="2064" t="s">
        <v>15269</v>
      </c>
    </row>
    <row r="4924" spans="1:2">
      <c r="A4924" s="2063" t="s">
        <v>15272</v>
      </c>
      <c r="B4924" s="2064" t="s">
        <v>15271</v>
      </c>
    </row>
    <row r="4925" spans="1:2">
      <c r="A4925" s="2063" t="s">
        <v>15274</v>
      </c>
      <c r="B4925" s="2064" t="s">
        <v>15273</v>
      </c>
    </row>
    <row r="4926" spans="1:2">
      <c r="A4926" s="2063" t="s">
        <v>15276</v>
      </c>
      <c r="B4926" s="2064" t="s">
        <v>15275</v>
      </c>
    </row>
    <row r="4927" spans="1:2">
      <c r="A4927" s="2063" t="s">
        <v>15278</v>
      </c>
      <c r="B4927" s="2064" t="s">
        <v>15277</v>
      </c>
    </row>
    <row r="4928" spans="1:2">
      <c r="A4928" s="2063" t="s">
        <v>15280</v>
      </c>
      <c r="B4928" s="2064" t="s">
        <v>15279</v>
      </c>
    </row>
    <row r="4929" spans="1:2">
      <c r="A4929" s="2063" t="s">
        <v>15282</v>
      </c>
      <c r="B4929" s="2064" t="s">
        <v>15281</v>
      </c>
    </row>
    <row r="4930" spans="1:2">
      <c r="A4930" s="2063" t="s">
        <v>15284</v>
      </c>
      <c r="B4930" s="2064" t="s">
        <v>15283</v>
      </c>
    </row>
    <row r="4931" spans="1:2">
      <c r="A4931" s="2063" t="s">
        <v>15286</v>
      </c>
      <c r="B4931" s="2064" t="s">
        <v>15285</v>
      </c>
    </row>
    <row r="4932" spans="1:2">
      <c r="A4932" s="2063" t="s">
        <v>15288</v>
      </c>
      <c r="B4932" s="2064" t="s">
        <v>15287</v>
      </c>
    </row>
    <row r="4933" spans="1:2">
      <c r="A4933" s="2063" t="s">
        <v>15290</v>
      </c>
      <c r="B4933" s="2064" t="s">
        <v>15289</v>
      </c>
    </row>
    <row r="4934" spans="1:2">
      <c r="A4934" s="2063" t="s">
        <v>15292</v>
      </c>
      <c r="B4934" s="2064" t="s">
        <v>15291</v>
      </c>
    </row>
    <row r="4935" spans="1:2">
      <c r="A4935" s="2063" t="s">
        <v>15294</v>
      </c>
      <c r="B4935" s="2064" t="s">
        <v>15293</v>
      </c>
    </row>
    <row r="4936" spans="1:2">
      <c r="A4936" s="2063" t="s">
        <v>15296</v>
      </c>
      <c r="B4936" s="2064" t="s">
        <v>15295</v>
      </c>
    </row>
    <row r="4937" spans="1:2">
      <c r="A4937" s="2063" t="s">
        <v>15298</v>
      </c>
      <c r="B4937" s="2064" t="s">
        <v>15297</v>
      </c>
    </row>
    <row r="4938" spans="1:2">
      <c r="A4938" s="2063" t="s">
        <v>15300</v>
      </c>
      <c r="B4938" s="2064" t="s">
        <v>15299</v>
      </c>
    </row>
    <row r="4939" spans="1:2">
      <c r="A4939" s="2063" t="s">
        <v>15302</v>
      </c>
      <c r="B4939" s="2064" t="s">
        <v>15301</v>
      </c>
    </row>
    <row r="4940" spans="1:2">
      <c r="A4940" s="2063" t="s">
        <v>15304</v>
      </c>
      <c r="B4940" s="2064" t="s">
        <v>15303</v>
      </c>
    </row>
    <row r="4941" spans="1:2">
      <c r="A4941" s="2063" t="s">
        <v>15306</v>
      </c>
      <c r="B4941" s="2064" t="s">
        <v>15305</v>
      </c>
    </row>
    <row r="4942" spans="1:2">
      <c r="A4942" s="2063" t="s">
        <v>15308</v>
      </c>
      <c r="B4942" s="2064" t="s">
        <v>15307</v>
      </c>
    </row>
    <row r="4943" spans="1:2">
      <c r="A4943" s="2063" t="s">
        <v>15310</v>
      </c>
      <c r="B4943" s="2064" t="s">
        <v>15309</v>
      </c>
    </row>
    <row r="4944" spans="1:2">
      <c r="A4944" s="2063" t="s">
        <v>15312</v>
      </c>
      <c r="B4944" s="2064" t="s">
        <v>15311</v>
      </c>
    </row>
    <row r="4945" spans="1:2">
      <c r="A4945" s="2063" t="s">
        <v>15314</v>
      </c>
      <c r="B4945" s="2064" t="s">
        <v>15313</v>
      </c>
    </row>
    <row r="4946" spans="1:2">
      <c r="A4946" s="2063" t="s">
        <v>15316</v>
      </c>
      <c r="B4946" s="2064" t="s">
        <v>15315</v>
      </c>
    </row>
    <row r="4947" spans="1:2">
      <c r="A4947" s="2063" t="s">
        <v>15318</v>
      </c>
      <c r="B4947" s="2064" t="s">
        <v>15317</v>
      </c>
    </row>
    <row r="4948" spans="1:2">
      <c r="A4948" s="2063" t="s">
        <v>15320</v>
      </c>
      <c r="B4948" s="2064" t="s">
        <v>15319</v>
      </c>
    </row>
    <row r="4949" spans="1:2">
      <c r="A4949" s="2063" t="s">
        <v>15322</v>
      </c>
      <c r="B4949" s="2064" t="s">
        <v>15321</v>
      </c>
    </row>
    <row r="4950" spans="1:2">
      <c r="A4950" s="2063" t="s">
        <v>15324</v>
      </c>
      <c r="B4950" s="2064" t="s">
        <v>15323</v>
      </c>
    </row>
    <row r="4951" spans="1:2">
      <c r="A4951" s="2063" t="s">
        <v>15326</v>
      </c>
      <c r="B4951" s="2064" t="s">
        <v>15325</v>
      </c>
    </row>
    <row r="4952" spans="1:2">
      <c r="A4952" s="2063" t="s">
        <v>15328</v>
      </c>
      <c r="B4952" s="2064" t="s">
        <v>15327</v>
      </c>
    </row>
    <row r="4953" spans="1:2">
      <c r="A4953" s="2063" t="s">
        <v>15330</v>
      </c>
      <c r="B4953" s="2064" t="s">
        <v>15329</v>
      </c>
    </row>
    <row r="4954" spans="1:2">
      <c r="A4954" s="2063" t="s">
        <v>15332</v>
      </c>
      <c r="B4954" s="2064" t="s">
        <v>15331</v>
      </c>
    </row>
    <row r="4955" spans="1:2">
      <c r="A4955" s="2063" t="s">
        <v>15334</v>
      </c>
      <c r="B4955" s="2064" t="s">
        <v>15333</v>
      </c>
    </row>
    <row r="4956" spans="1:2">
      <c r="A4956" s="2063" t="s">
        <v>15336</v>
      </c>
      <c r="B4956" s="2064" t="s">
        <v>15335</v>
      </c>
    </row>
    <row r="4957" spans="1:2">
      <c r="A4957" s="2063" t="s">
        <v>15338</v>
      </c>
      <c r="B4957" s="2064" t="s">
        <v>15337</v>
      </c>
    </row>
    <row r="4958" spans="1:2">
      <c r="A4958" s="2063" t="s">
        <v>15340</v>
      </c>
      <c r="B4958" s="2064" t="s">
        <v>15339</v>
      </c>
    </row>
    <row r="4959" spans="1:2">
      <c r="A4959" s="2063" t="s">
        <v>15342</v>
      </c>
      <c r="B4959" s="2064" t="s">
        <v>15341</v>
      </c>
    </row>
    <row r="4960" spans="1:2">
      <c r="A4960" s="2063" t="s">
        <v>15344</v>
      </c>
      <c r="B4960" s="2064" t="s">
        <v>15343</v>
      </c>
    </row>
    <row r="4961" spans="1:2">
      <c r="A4961" s="2063" t="s">
        <v>15346</v>
      </c>
      <c r="B4961" s="2064" t="s">
        <v>15345</v>
      </c>
    </row>
    <row r="4962" spans="1:2">
      <c r="A4962" s="2063" t="s">
        <v>15348</v>
      </c>
      <c r="B4962" s="2064" t="s">
        <v>15347</v>
      </c>
    </row>
    <row r="4963" spans="1:2">
      <c r="A4963" s="2063" t="s">
        <v>15350</v>
      </c>
      <c r="B4963" s="2064" t="s">
        <v>15349</v>
      </c>
    </row>
    <row r="4964" spans="1:2">
      <c r="A4964" s="2063" t="s">
        <v>15352</v>
      </c>
      <c r="B4964" s="2064" t="s">
        <v>15351</v>
      </c>
    </row>
    <row r="4965" spans="1:2">
      <c r="A4965" s="2063" t="s">
        <v>15354</v>
      </c>
      <c r="B4965" s="2064" t="s">
        <v>15353</v>
      </c>
    </row>
    <row r="4966" spans="1:2">
      <c r="A4966" s="2063" t="s">
        <v>15356</v>
      </c>
      <c r="B4966" s="2064" t="s">
        <v>15355</v>
      </c>
    </row>
    <row r="4967" spans="1:2">
      <c r="A4967" s="2063" t="s">
        <v>15358</v>
      </c>
      <c r="B4967" s="2064" t="s">
        <v>15357</v>
      </c>
    </row>
    <row r="4968" spans="1:2">
      <c r="A4968" s="2063" t="s">
        <v>15360</v>
      </c>
      <c r="B4968" s="2064" t="s">
        <v>15359</v>
      </c>
    </row>
    <row r="4969" spans="1:2">
      <c r="A4969" s="2063" t="s">
        <v>15362</v>
      </c>
      <c r="B4969" s="2064" t="s">
        <v>15361</v>
      </c>
    </row>
    <row r="4970" spans="1:2">
      <c r="A4970" s="2063" t="s">
        <v>15364</v>
      </c>
      <c r="B4970" s="2064" t="s">
        <v>15363</v>
      </c>
    </row>
    <row r="4971" spans="1:2">
      <c r="A4971" s="2063" t="s">
        <v>15366</v>
      </c>
      <c r="B4971" s="2064" t="s">
        <v>15365</v>
      </c>
    </row>
    <row r="4972" spans="1:2">
      <c r="A4972" s="2063" t="s">
        <v>15368</v>
      </c>
      <c r="B4972" s="2064" t="s">
        <v>15367</v>
      </c>
    </row>
    <row r="4973" spans="1:2">
      <c r="A4973" s="2063" t="s">
        <v>15370</v>
      </c>
      <c r="B4973" s="2064" t="s">
        <v>15369</v>
      </c>
    </row>
    <row r="4974" spans="1:2">
      <c r="A4974" s="2063" t="s">
        <v>15372</v>
      </c>
      <c r="B4974" s="2064" t="s">
        <v>15371</v>
      </c>
    </row>
    <row r="4975" spans="1:2">
      <c r="A4975" s="2063" t="s">
        <v>15374</v>
      </c>
      <c r="B4975" s="2064" t="s">
        <v>15373</v>
      </c>
    </row>
    <row r="4976" spans="1:2">
      <c r="A4976" s="2063" t="s">
        <v>15376</v>
      </c>
      <c r="B4976" s="2064" t="s">
        <v>15375</v>
      </c>
    </row>
    <row r="4977" spans="1:2">
      <c r="A4977" s="2063" t="s">
        <v>15378</v>
      </c>
      <c r="B4977" s="2064" t="s">
        <v>15377</v>
      </c>
    </row>
    <row r="4978" spans="1:2">
      <c r="A4978" s="2063" t="s">
        <v>15380</v>
      </c>
      <c r="B4978" s="2064" t="s">
        <v>15379</v>
      </c>
    </row>
    <row r="4979" spans="1:2">
      <c r="A4979" s="2063" t="s">
        <v>15382</v>
      </c>
      <c r="B4979" s="2064" t="s">
        <v>15381</v>
      </c>
    </row>
    <row r="4980" spans="1:2">
      <c r="A4980" s="2063" t="s">
        <v>15384</v>
      </c>
      <c r="B4980" s="2064" t="s">
        <v>15383</v>
      </c>
    </row>
    <row r="4981" spans="1:2">
      <c r="A4981" s="2063" t="s">
        <v>15386</v>
      </c>
      <c r="B4981" s="2064" t="s">
        <v>15385</v>
      </c>
    </row>
    <row r="4982" spans="1:2">
      <c r="A4982" s="2063" t="s">
        <v>15388</v>
      </c>
      <c r="B4982" s="2064" t="s">
        <v>15387</v>
      </c>
    </row>
    <row r="4983" spans="1:2">
      <c r="A4983" s="2063" t="s">
        <v>15390</v>
      </c>
      <c r="B4983" s="2064" t="s">
        <v>15389</v>
      </c>
    </row>
    <row r="4984" spans="1:2">
      <c r="A4984" s="2063" t="s">
        <v>15392</v>
      </c>
      <c r="B4984" s="2064" t="s">
        <v>15391</v>
      </c>
    </row>
    <row r="4985" spans="1:2">
      <c r="A4985" s="2063" t="s">
        <v>15394</v>
      </c>
      <c r="B4985" s="2064" t="s">
        <v>15393</v>
      </c>
    </row>
    <row r="4986" spans="1:2">
      <c r="A4986" s="2063" t="s">
        <v>15396</v>
      </c>
      <c r="B4986" s="2064" t="s">
        <v>15395</v>
      </c>
    </row>
    <row r="4987" spans="1:2">
      <c r="A4987" s="2063" t="s">
        <v>15398</v>
      </c>
      <c r="B4987" s="2064" t="s">
        <v>15397</v>
      </c>
    </row>
    <row r="4988" spans="1:2">
      <c r="A4988" s="2063" t="s">
        <v>15400</v>
      </c>
      <c r="B4988" s="2064" t="s">
        <v>15399</v>
      </c>
    </row>
    <row r="4989" spans="1:2">
      <c r="A4989" s="2063" t="s">
        <v>15402</v>
      </c>
      <c r="B4989" s="2064" t="s">
        <v>15401</v>
      </c>
    </row>
    <row r="4990" spans="1:2">
      <c r="A4990" s="2063" t="s">
        <v>15404</v>
      </c>
      <c r="B4990" s="2064" t="s">
        <v>15403</v>
      </c>
    </row>
    <row r="4991" spans="1:2">
      <c r="A4991" s="2063" t="s">
        <v>15406</v>
      </c>
      <c r="B4991" s="2064" t="s">
        <v>15405</v>
      </c>
    </row>
    <row r="4992" spans="1:2">
      <c r="A4992" s="2063" t="s">
        <v>15408</v>
      </c>
      <c r="B4992" s="2064" t="s">
        <v>15407</v>
      </c>
    </row>
    <row r="4993" spans="1:2">
      <c r="A4993" s="2063" t="s">
        <v>15410</v>
      </c>
      <c r="B4993" s="2064" t="s">
        <v>15409</v>
      </c>
    </row>
    <row r="4994" spans="1:2">
      <c r="A4994" s="2063" t="s">
        <v>15412</v>
      </c>
      <c r="B4994" s="2064" t="s">
        <v>15411</v>
      </c>
    </row>
    <row r="4995" spans="1:2">
      <c r="A4995" s="2063" t="s">
        <v>15414</v>
      </c>
      <c r="B4995" s="2064" t="s">
        <v>15413</v>
      </c>
    </row>
    <row r="4996" spans="1:2">
      <c r="A4996" s="2063" t="s">
        <v>15416</v>
      </c>
      <c r="B4996" s="2064" t="s">
        <v>15415</v>
      </c>
    </row>
    <row r="4997" spans="1:2">
      <c r="A4997" s="2063" t="s">
        <v>15418</v>
      </c>
      <c r="B4997" s="2064" t="s">
        <v>15417</v>
      </c>
    </row>
    <row r="4998" spans="1:2">
      <c r="A4998" s="2063" t="s">
        <v>15420</v>
      </c>
      <c r="B4998" s="2064" t="s">
        <v>15419</v>
      </c>
    </row>
    <row r="4999" spans="1:2">
      <c r="A4999" s="2063" t="s">
        <v>15422</v>
      </c>
      <c r="B4999" s="2064" t="s">
        <v>15421</v>
      </c>
    </row>
    <row r="5000" spans="1:2">
      <c r="A5000" s="2063" t="s">
        <v>15424</v>
      </c>
      <c r="B5000" s="2064" t="s">
        <v>15423</v>
      </c>
    </row>
    <row r="5001" spans="1:2">
      <c r="A5001" s="2063" t="s">
        <v>15426</v>
      </c>
      <c r="B5001" s="2064" t="s">
        <v>15425</v>
      </c>
    </row>
    <row r="5002" spans="1:2">
      <c r="A5002" s="2063" t="s">
        <v>15428</v>
      </c>
      <c r="B5002" s="2064" t="s">
        <v>15427</v>
      </c>
    </row>
    <row r="5003" spans="1:2">
      <c r="A5003" s="2063" t="s">
        <v>15430</v>
      </c>
      <c r="B5003" s="2064" t="s">
        <v>15429</v>
      </c>
    </row>
    <row r="5004" spans="1:2">
      <c r="A5004" s="2063" t="s">
        <v>15432</v>
      </c>
      <c r="B5004" s="2064" t="s">
        <v>15431</v>
      </c>
    </row>
    <row r="5005" spans="1:2">
      <c r="A5005" s="2063" t="s">
        <v>15434</v>
      </c>
      <c r="B5005" s="2064" t="s">
        <v>15433</v>
      </c>
    </row>
    <row r="5006" spans="1:2">
      <c r="A5006" s="2063" t="s">
        <v>15436</v>
      </c>
      <c r="B5006" s="2064" t="s">
        <v>15435</v>
      </c>
    </row>
    <row r="5007" spans="1:2">
      <c r="A5007" s="2063" t="s">
        <v>15438</v>
      </c>
      <c r="B5007" s="2064" t="s">
        <v>15437</v>
      </c>
    </row>
    <row r="5008" spans="1:2">
      <c r="A5008" s="2063" t="s">
        <v>15440</v>
      </c>
      <c r="B5008" s="2064" t="s">
        <v>15439</v>
      </c>
    </row>
    <row r="5009" spans="1:2">
      <c r="A5009" s="2063" t="s">
        <v>15442</v>
      </c>
      <c r="B5009" s="2064" t="s">
        <v>15441</v>
      </c>
    </row>
    <row r="5010" spans="1:2">
      <c r="A5010" s="2063" t="s">
        <v>15444</v>
      </c>
      <c r="B5010" s="2064" t="s">
        <v>15443</v>
      </c>
    </row>
    <row r="5011" spans="1:2">
      <c r="A5011" s="2063" t="s">
        <v>15446</v>
      </c>
      <c r="B5011" s="2064" t="s">
        <v>15445</v>
      </c>
    </row>
    <row r="5012" spans="1:2">
      <c r="A5012" s="2063" t="s">
        <v>15448</v>
      </c>
      <c r="B5012" s="2064" t="s">
        <v>15447</v>
      </c>
    </row>
    <row r="5013" spans="1:2">
      <c r="A5013" s="2063" t="s">
        <v>15450</v>
      </c>
      <c r="B5013" s="2064" t="s">
        <v>15449</v>
      </c>
    </row>
    <row r="5014" spans="1:2">
      <c r="A5014" s="2063" t="s">
        <v>15452</v>
      </c>
      <c r="B5014" s="2064" t="s">
        <v>15451</v>
      </c>
    </row>
    <row r="5015" spans="1:2">
      <c r="A5015" s="2063" t="s">
        <v>15454</v>
      </c>
      <c r="B5015" s="2064" t="s">
        <v>15453</v>
      </c>
    </row>
    <row r="5016" spans="1:2">
      <c r="A5016" s="2063" t="s">
        <v>15456</v>
      </c>
      <c r="B5016" s="2064" t="s">
        <v>15455</v>
      </c>
    </row>
    <row r="5017" spans="1:2">
      <c r="A5017" s="2063" t="s">
        <v>15458</v>
      </c>
      <c r="B5017" s="2064" t="s">
        <v>15457</v>
      </c>
    </row>
    <row r="5018" spans="1:2">
      <c r="A5018" s="2063" t="s">
        <v>15460</v>
      </c>
      <c r="B5018" s="2064" t="s">
        <v>15459</v>
      </c>
    </row>
    <row r="5019" spans="1:2">
      <c r="A5019" s="2063" t="s">
        <v>15462</v>
      </c>
      <c r="B5019" s="2064" t="s">
        <v>15461</v>
      </c>
    </row>
    <row r="5020" spans="1:2">
      <c r="A5020" s="2063" t="s">
        <v>15464</v>
      </c>
      <c r="B5020" s="2064" t="s">
        <v>15463</v>
      </c>
    </row>
    <row r="5021" spans="1:2">
      <c r="A5021" s="2063" t="s">
        <v>15466</v>
      </c>
      <c r="B5021" s="2064" t="s">
        <v>15465</v>
      </c>
    </row>
    <row r="5022" spans="1:2">
      <c r="A5022" s="2063" t="s">
        <v>15468</v>
      </c>
      <c r="B5022" s="2064" t="s">
        <v>15467</v>
      </c>
    </row>
    <row r="5023" spans="1:2">
      <c r="A5023" s="2063" t="s">
        <v>15470</v>
      </c>
      <c r="B5023" s="2064" t="s">
        <v>15469</v>
      </c>
    </row>
    <row r="5024" spans="1:2">
      <c r="A5024" s="2063" t="s">
        <v>15472</v>
      </c>
      <c r="B5024" s="2064" t="s">
        <v>15471</v>
      </c>
    </row>
    <row r="5025" spans="1:2">
      <c r="A5025" s="2063" t="s">
        <v>15474</v>
      </c>
      <c r="B5025" s="2064" t="s">
        <v>15473</v>
      </c>
    </row>
    <row r="5026" spans="1:2">
      <c r="A5026" s="2063" t="s">
        <v>15476</v>
      </c>
      <c r="B5026" s="2064" t="s">
        <v>15475</v>
      </c>
    </row>
    <row r="5027" spans="1:2">
      <c r="A5027" s="2063" t="s">
        <v>15478</v>
      </c>
      <c r="B5027" s="2064" t="s">
        <v>15477</v>
      </c>
    </row>
    <row r="5028" spans="1:2">
      <c r="A5028" s="2063" t="s">
        <v>15480</v>
      </c>
      <c r="B5028" s="2064" t="s">
        <v>15479</v>
      </c>
    </row>
    <row r="5029" spans="1:2">
      <c r="A5029" s="2063" t="s">
        <v>15482</v>
      </c>
      <c r="B5029" s="2064" t="s">
        <v>15481</v>
      </c>
    </row>
    <row r="5030" spans="1:2">
      <c r="A5030" s="2063" t="s">
        <v>15484</v>
      </c>
      <c r="B5030" s="2064" t="s">
        <v>15483</v>
      </c>
    </row>
    <row r="5031" spans="1:2">
      <c r="A5031" s="2063" t="s">
        <v>15486</v>
      </c>
      <c r="B5031" s="2064" t="s">
        <v>15485</v>
      </c>
    </row>
    <row r="5032" spans="1:2">
      <c r="A5032" s="2063" t="s">
        <v>15488</v>
      </c>
      <c r="B5032" s="2064" t="s">
        <v>15487</v>
      </c>
    </row>
    <row r="5033" spans="1:2">
      <c r="A5033" s="2063" t="s">
        <v>15490</v>
      </c>
      <c r="B5033" s="2064" t="s">
        <v>15489</v>
      </c>
    </row>
    <row r="5034" spans="1:2">
      <c r="A5034" s="2063" t="s">
        <v>15492</v>
      </c>
      <c r="B5034" s="2064" t="s">
        <v>15491</v>
      </c>
    </row>
    <row r="5035" spans="1:2">
      <c r="A5035" s="2063" t="s">
        <v>15494</v>
      </c>
      <c r="B5035" s="2064" t="s">
        <v>15493</v>
      </c>
    </row>
    <row r="5036" spans="1:2">
      <c r="A5036" s="2063" t="s">
        <v>15496</v>
      </c>
      <c r="B5036" s="2064" t="s">
        <v>15495</v>
      </c>
    </row>
    <row r="5037" spans="1:2">
      <c r="A5037" s="2063" t="s">
        <v>15498</v>
      </c>
      <c r="B5037" s="2064" t="s">
        <v>15497</v>
      </c>
    </row>
    <row r="5038" spans="1:2">
      <c r="A5038" s="2063" t="s">
        <v>15500</v>
      </c>
      <c r="B5038" s="2064" t="s">
        <v>15499</v>
      </c>
    </row>
    <row r="5039" spans="1:2">
      <c r="A5039" s="2063" t="s">
        <v>15502</v>
      </c>
      <c r="B5039" s="2064" t="s">
        <v>15501</v>
      </c>
    </row>
    <row r="5040" spans="1:2">
      <c r="A5040" s="2063" t="s">
        <v>15504</v>
      </c>
      <c r="B5040" s="2064" t="s">
        <v>15503</v>
      </c>
    </row>
    <row r="5041" spans="1:2">
      <c r="A5041" s="2063" t="s">
        <v>15506</v>
      </c>
      <c r="B5041" s="2064" t="s">
        <v>15505</v>
      </c>
    </row>
    <row r="5042" spans="1:2">
      <c r="A5042" s="2063" t="s">
        <v>15508</v>
      </c>
      <c r="B5042" s="2064" t="s">
        <v>15507</v>
      </c>
    </row>
    <row r="5043" spans="1:2">
      <c r="A5043" s="2063" t="s">
        <v>15510</v>
      </c>
      <c r="B5043" s="2064" t="s">
        <v>15509</v>
      </c>
    </row>
    <row r="5044" spans="1:2">
      <c r="A5044" s="2063" t="s">
        <v>15512</v>
      </c>
      <c r="B5044" s="2064" t="s">
        <v>15511</v>
      </c>
    </row>
    <row r="5045" spans="1:2">
      <c r="A5045" s="2063" t="s">
        <v>15514</v>
      </c>
      <c r="B5045" s="2064" t="s">
        <v>15513</v>
      </c>
    </row>
    <row r="5046" spans="1:2">
      <c r="A5046" s="2063" t="s">
        <v>15516</v>
      </c>
      <c r="B5046" s="2064" t="s">
        <v>15515</v>
      </c>
    </row>
    <row r="5047" spans="1:2">
      <c r="A5047" s="2063" t="s">
        <v>15518</v>
      </c>
      <c r="B5047" s="2064" t="s">
        <v>15517</v>
      </c>
    </row>
    <row r="5048" spans="1:2">
      <c r="A5048" s="2063" t="s">
        <v>15520</v>
      </c>
      <c r="B5048" s="2064" t="s">
        <v>15519</v>
      </c>
    </row>
    <row r="5049" spans="1:2">
      <c r="A5049" s="2063" t="s">
        <v>15522</v>
      </c>
      <c r="B5049" s="2064" t="s">
        <v>15521</v>
      </c>
    </row>
    <row r="5050" spans="1:2">
      <c r="A5050" s="2063" t="s">
        <v>15524</v>
      </c>
      <c r="B5050" s="2064" t="s">
        <v>15523</v>
      </c>
    </row>
    <row r="5051" spans="1:2">
      <c r="A5051" s="2063" t="s">
        <v>15526</v>
      </c>
      <c r="B5051" s="2064" t="s">
        <v>15525</v>
      </c>
    </row>
    <row r="5052" spans="1:2">
      <c r="A5052" s="2063" t="s">
        <v>15528</v>
      </c>
      <c r="B5052" s="2064" t="s">
        <v>15527</v>
      </c>
    </row>
    <row r="5053" spans="1:2">
      <c r="A5053" s="2063" t="s">
        <v>15530</v>
      </c>
      <c r="B5053" s="2064" t="s">
        <v>15529</v>
      </c>
    </row>
    <row r="5054" spans="1:2">
      <c r="A5054" s="2063" t="s">
        <v>15532</v>
      </c>
      <c r="B5054" s="2064" t="s">
        <v>15531</v>
      </c>
    </row>
    <row r="5055" spans="1:2">
      <c r="A5055" s="2063" t="s">
        <v>15534</v>
      </c>
      <c r="B5055" s="2064" t="s">
        <v>15533</v>
      </c>
    </row>
    <row r="5056" spans="1:2">
      <c r="A5056" s="2063" t="s">
        <v>15536</v>
      </c>
      <c r="B5056" s="2064" t="s">
        <v>15535</v>
      </c>
    </row>
    <row r="5057" spans="1:2">
      <c r="A5057" s="2063" t="s">
        <v>15538</v>
      </c>
      <c r="B5057" s="2064" t="s">
        <v>15537</v>
      </c>
    </row>
    <row r="5058" spans="1:2">
      <c r="A5058" s="2063" t="s">
        <v>15540</v>
      </c>
      <c r="B5058" s="2064" t="s">
        <v>15539</v>
      </c>
    </row>
    <row r="5059" spans="1:2">
      <c r="A5059" s="2063" t="s">
        <v>15542</v>
      </c>
      <c r="B5059" s="2064" t="s">
        <v>15541</v>
      </c>
    </row>
    <row r="5060" spans="1:2">
      <c r="A5060" s="2063" t="s">
        <v>15544</v>
      </c>
      <c r="B5060" s="2064" t="s">
        <v>15543</v>
      </c>
    </row>
    <row r="5061" spans="1:2">
      <c r="A5061" s="2063" t="s">
        <v>15546</v>
      </c>
      <c r="B5061" s="2064" t="s">
        <v>15545</v>
      </c>
    </row>
    <row r="5062" spans="1:2">
      <c r="A5062" s="2063" t="s">
        <v>15548</v>
      </c>
      <c r="B5062" s="2064" t="s">
        <v>15547</v>
      </c>
    </row>
    <row r="5063" spans="1:2">
      <c r="A5063" s="2063" t="s">
        <v>15550</v>
      </c>
      <c r="B5063" s="2064" t="s">
        <v>15549</v>
      </c>
    </row>
    <row r="5064" spans="1:2">
      <c r="A5064" s="2063" t="s">
        <v>15552</v>
      </c>
      <c r="B5064" s="2064" t="s">
        <v>15551</v>
      </c>
    </row>
    <row r="5065" spans="1:2">
      <c r="A5065" s="2063" t="s">
        <v>15554</v>
      </c>
      <c r="B5065" s="2064" t="s">
        <v>15553</v>
      </c>
    </row>
    <row r="5066" spans="1:2">
      <c r="A5066" s="2063" t="s">
        <v>15556</v>
      </c>
      <c r="B5066" s="2064" t="s">
        <v>15555</v>
      </c>
    </row>
    <row r="5067" spans="1:2">
      <c r="A5067" s="2063" t="s">
        <v>15558</v>
      </c>
      <c r="B5067" s="2064" t="s">
        <v>15557</v>
      </c>
    </row>
    <row r="5068" spans="1:2">
      <c r="A5068" s="2063" t="s">
        <v>15560</v>
      </c>
      <c r="B5068" s="2064" t="s">
        <v>15559</v>
      </c>
    </row>
    <row r="5069" spans="1:2">
      <c r="A5069" s="2063" t="s">
        <v>15562</v>
      </c>
      <c r="B5069" s="2064" t="s">
        <v>15561</v>
      </c>
    </row>
    <row r="5070" spans="1:2">
      <c r="A5070" s="2063" t="s">
        <v>15564</v>
      </c>
      <c r="B5070" s="2064" t="s">
        <v>15563</v>
      </c>
    </row>
    <row r="5071" spans="1:2">
      <c r="A5071" s="2063" t="s">
        <v>15566</v>
      </c>
      <c r="B5071" s="2064" t="s">
        <v>15565</v>
      </c>
    </row>
    <row r="5072" spans="1:2">
      <c r="A5072" s="2063" t="s">
        <v>15568</v>
      </c>
      <c r="B5072" s="2064" t="s">
        <v>15567</v>
      </c>
    </row>
    <row r="5073" spans="1:2">
      <c r="A5073" s="2063" t="s">
        <v>15570</v>
      </c>
      <c r="B5073" s="2064" t="s">
        <v>15569</v>
      </c>
    </row>
    <row r="5074" spans="1:2">
      <c r="A5074" s="2063" t="s">
        <v>15572</v>
      </c>
      <c r="B5074" s="2064" t="s">
        <v>15571</v>
      </c>
    </row>
    <row r="5075" spans="1:2">
      <c r="A5075" s="2063" t="s">
        <v>15574</v>
      </c>
      <c r="B5075" s="2064" t="s">
        <v>15573</v>
      </c>
    </row>
    <row r="5076" spans="1:2">
      <c r="A5076" s="2063" t="s">
        <v>15576</v>
      </c>
      <c r="B5076" s="2064" t="s">
        <v>15575</v>
      </c>
    </row>
    <row r="5077" spans="1:2">
      <c r="A5077" s="2063" t="s">
        <v>15578</v>
      </c>
      <c r="B5077" s="2064" t="s">
        <v>15577</v>
      </c>
    </row>
    <row r="5078" spans="1:2">
      <c r="A5078" s="2063" t="s">
        <v>15580</v>
      </c>
      <c r="B5078" s="2064" t="s">
        <v>15579</v>
      </c>
    </row>
    <row r="5079" spans="1:2">
      <c r="A5079" s="2063" t="s">
        <v>15582</v>
      </c>
      <c r="B5079" s="2064" t="s">
        <v>15581</v>
      </c>
    </row>
    <row r="5080" spans="1:2">
      <c r="A5080" s="2063" t="s">
        <v>15584</v>
      </c>
      <c r="B5080" s="2064" t="s">
        <v>15583</v>
      </c>
    </row>
    <row r="5081" spans="1:2">
      <c r="A5081" s="2063" t="s">
        <v>15586</v>
      </c>
      <c r="B5081" s="2064" t="s">
        <v>15585</v>
      </c>
    </row>
    <row r="5082" spans="1:2">
      <c r="A5082" s="2063" t="s">
        <v>15588</v>
      </c>
      <c r="B5082" s="2064" t="s">
        <v>15587</v>
      </c>
    </row>
    <row r="5083" spans="1:2">
      <c r="A5083" s="2063" t="s">
        <v>15590</v>
      </c>
      <c r="B5083" s="2064" t="s">
        <v>15589</v>
      </c>
    </row>
    <row r="5084" spans="1:2">
      <c r="A5084" s="2063" t="s">
        <v>15592</v>
      </c>
      <c r="B5084" s="2064" t="s">
        <v>15591</v>
      </c>
    </row>
    <row r="5085" spans="1:2">
      <c r="A5085" s="2063" t="s">
        <v>15594</v>
      </c>
      <c r="B5085" s="2064" t="s">
        <v>15593</v>
      </c>
    </row>
    <row r="5086" spans="1:2">
      <c r="A5086" s="2063" t="s">
        <v>15596</v>
      </c>
      <c r="B5086" s="2064" t="s">
        <v>15595</v>
      </c>
    </row>
    <row r="5087" spans="1:2">
      <c r="A5087" s="2063" t="s">
        <v>15598</v>
      </c>
      <c r="B5087" s="2064" t="s">
        <v>15597</v>
      </c>
    </row>
    <row r="5088" spans="1:2">
      <c r="A5088" s="2063" t="s">
        <v>15600</v>
      </c>
      <c r="B5088" s="2064" t="s">
        <v>15599</v>
      </c>
    </row>
    <row r="5089" spans="1:2">
      <c r="A5089" s="2063" t="s">
        <v>15602</v>
      </c>
      <c r="B5089" s="2064" t="s">
        <v>15601</v>
      </c>
    </row>
    <row r="5090" spans="1:2">
      <c r="A5090" s="2063" t="s">
        <v>15604</v>
      </c>
      <c r="B5090" s="2064" t="s">
        <v>15603</v>
      </c>
    </row>
    <row r="5091" spans="1:2">
      <c r="A5091" s="2063" t="s">
        <v>15606</v>
      </c>
      <c r="B5091" s="2064" t="s">
        <v>15605</v>
      </c>
    </row>
    <row r="5092" spans="1:2">
      <c r="A5092" s="2063" t="s">
        <v>15608</v>
      </c>
      <c r="B5092" s="2064" t="s">
        <v>15607</v>
      </c>
    </row>
    <row r="5093" spans="1:2">
      <c r="A5093" s="2063" t="s">
        <v>15610</v>
      </c>
      <c r="B5093" s="2064" t="s">
        <v>15609</v>
      </c>
    </row>
    <row r="5094" spans="1:2">
      <c r="A5094" s="2063" t="s">
        <v>15612</v>
      </c>
      <c r="B5094" s="2064" t="s">
        <v>15611</v>
      </c>
    </row>
    <row r="5095" spans="1:2">
      <c r="A5095" s="2063" t="s">
        <v>15614</v>
      </c>
      <c r="B5095" s="2064" t="s">
        <v>15613</v>
      </c>
    </row>
    <row r="5096" spans="1:2">
      <c r="A5096" s="2063" t="s">
        <v>15616</v>
      </c>
      <c r="B5096" s="2064" t="s">
        <v>15615</v>
      </c>
    </row>
    <row r="5097" spans="1:2">
      <c r="A5097" s="2063" t="s">
        <v>15618</v>
      </c>
      <c r="B5097" s="2064" t="s">
        <v>15617</v>
      </c>
    </row>
    <row r="5098" spans="1:2">
      <c r="A5098" s="2063" t="s">
        <v>15620</v>
      </c>
      <c r="B5098" s="2064" t="s">
        <v>15619</v>
      </c>
    </row>
    <row r="5099" spans="1:2">
      <c r="A5099" s="2063" t="s">
        <v>15622</v>
      </c>
      <c r="B5099" s="2064" t="s">
        <v>15621</v>
      </c>
    </row>
    <row r="5100" spans="1:2">
      <c r="A5100" s="2063" t="s">
        <v>15624</v>
      </c>
      <c r="B5100" s="2064" t="s">
        <v>15623</v>
      </c>
    </row>
    <row r="5101" spans="1:2">
      <c r="A5101" s="2063" t="s">
        <v>15626</v>
      </c>
      <c r="B5101" s="2064" t="s">
        <v>15625</v>
      </c>
    </row>
    <row r="5102" spans="1:2">
      <c r="A5102" s="2063" t="s">
        <v>15628</v>
      </c>
      <c r="B5102" s="2064" t="s">
        <v>15627</v>
      </c>
    </row>
    <row r="5103" spans="1:2">
      <c r="A5103" s="2063" t="s">
        <v>15630</v>
      </c>
      <c r="B5103" s="2064" t="s">
        <v>15629</v>
      </c>
    </row>
    <row r="5104" spans="1:2">
      <c r="A5104" s="2063" t="s">
        <v>15632</v>
      </c>
      <c r="B5104" s="2064" t="s">
        <v>15631</v>
      </c>
    </row>
    <row r="5105" spans="1:2">
      <c r="A5105" s="2063" t="s">
        <v>15634</v>
      </c>
      <c r="B5105" s="2064" t="s">
        <v>15633</v>
      </c>
    </row>
    <row r="5106" spans="1:2">
      <c r="A5106" s="2063" t="s">
        <v>15636</v>
      </c>
      <c r="B5106" s="2064" t="s">
        <v>15635</v>
      </c>
    </row>
    <row r="5107" spans="1:2">
      <c r="A5107" s="2063" t="s">
        <v>15638</v>
      </c>
      <c r="B5107" s="2064" t="s">
        <v>15637</v>
      </c>
    </row>
    <row r="5108" spans="1:2">
      <c r="A5108" s="2063" t="s">
        <v>15640</v>
      </c>
      <c r="B5108" s="2064" t="s">
        <v>15639</v>
      </c>
    </row>
    <row r="5109" spans="1:2">
      <c r="A5109" s="2063" t="s">
        <v>15642</v>
      </c>
      <c r="B5109" s="2064" t="s">
        <v>15641</v>
      </c>
    </row>
    <row r="5110" spans="1:2">
      <c r="A5110" s="2063" t="s">
        <v>15644</v>
      </c>
      <c r="B5110" s="2064" t="s">
        <v>15643</v>
      </c>
    </row>
    <row r="5111" spans="1:2">
      <c r="A5111" s="2063" t="s">
        <v>15646</v>
      </c>
      <c r="B5111" s="2064" t="s">
        <v>15645</v>
      </c>
    </row>
    <row r="5112" spans="1:2">
      <c r="A5112" s="2063" t="s">
        <v>15648</v>
      </c>
      <c r="B5112" s="2064" t="s">
        <v>15647</v>
      </c>
    </row>
    <row r="5113" spans="1:2">
      <c r="A5113" s="2063" t="s">
        <v>15650</v>
      </c>
      <c r="B5113" s="2064" t="s">
        <v>15649</v>
      </c>
    </row>
    <row r="5114" spans="1:2">
      <c r="A5114" s="2063" t="s">
        <v>15652</v>
      </c>
      <c r="B5114" s="2064" t="s">
        <v>15651</v>
      </c>
    </row>
    <row r="5115" spans="1:2">
      <c r="A5115" s="2063" t="s">
        <v>15654</v>
      </c>
      <c r="B5115" s="2064" t="s">
        <v>15653</v>
      </c>
    </row>
    <row r="5116" spans="1:2">
      <c r="A5116" s="2063" t="s">
        <v>15656</v>
      </c>
      <c r="B5116" s="2064" t="s">
        <v>15655</v>
      </c>
    </row>
    <row r="5117" spans="1:2">
      <c r="A5117" s="2063" t="s">
        <v>15658</v>
      </c>
      <c r="B5117" s="2064" t="s">
        <v>15657</v>
      </c>
    </row>
    <row r="5118" spans="1:2">
      <c r="A5118" s="2063" t="s">
        <v>15660</v>
      </c>
      <c r="B5118" s="2064" t="s">
        <v>15659</v>
      </c>
    </row>
    <row r="5119" spans="1:2">
      <c r="A5119" s="2063" t="s">
        <v>15662</v>
      </c>
      <c r="B5119" s="2064" t="s">
        <v>15661</v>
      </c>
    </row>
    <row r="5120" spans="1:2">
      <c r="A5120" s="2063" t="s">
        <v>15664</v>
      </c>
      <c r="B5120" s="2064" t="s">
        <v>15663</v>
      </c>
    </row>
    <row r="5121" spans="1:2">
      <c r="A5121" s="2063" t="s">
        <v>15666</v>
      </c>
      <c r="B5121" s="2064" t="s">
        <v>15665</v>
      </c>
    </row>
    <row r="5122" spans="1:2">
      <c r="A5122" s="2063" t="s">
        <v>15668</v>
      </c>
      <c r="B5122" s="2064" t="s">
        <v>15667</v>
      </c>
    </row>
    <row r="5123" spans="1:2">
      <c r="A5123" s="2063" t="s">
        <v>15670</v>
      </c>
      <c r="B5123" s="2064" t="s">
        <v>15669</v>
      </c>
    </row>
    <row r="5124" spans="1:2">
      <c r="A5124" s="2063" t="s">
        <v>15672</v>
      </c>
      <c r="B5124" s="2064" t="s">
        <v>15671</v>
      </c>
    </row>
    <row r="5125" spans="1:2">
      <c r="A5125" s="2063" t="s">
        <v>15674</v>
      </c>
      <c r="B5125" s="2064" t="s">
        <v>15673</v>
      </c>
    </row>
    <row r="5126" spans="1:2">
      <c r="A5126" s="2063" t="s">
        <v>15676</v>
      </c>
      <c r="B5126" s="2064" t="s">
        <v>15675</v>
      </c>
    </row>
    <row r="5127" spans="1:2">
      <c r="A5127" s="2063" t="s">
        <v>15678</v>
      </c>
      <c r="B5127" s="2064" t="s">
        <v>15677</v>
      </c>
    </row>
    <row r="5128" spans="1:2">
      <c r="A5128" s="2063" t="s">
        <v>15680</v>
      </c>
      <c r="B5128" s="2064" t="s">
        <v>15679</v>
      </c>
    </row>
    <row r="5129" spans="1:2">
      <c r="A5129" s="2063" t="s">
        <v>15682</v>
      </c>
      <c r="B5129" s="2064" t="s">
        <v>15681</v>
      </c>
    </row>
    <row r="5130" spans="1:2">
      <c r="A5130" s="2063" t="s">
        <v>15684</v>
      </c>
      <c r="B5130" s="2064" t="s">
        <v>15683</v>
      </c>
    </row>
    <row r="5131" spans="1:2">
      <c r="A5131" s="2063" t="s">
        <v>15686</v>
      </c>
      <c r="B5131" s="2064" t="s">
        <v>15685</v>
      </c>
    </row>
    <row r="5132" spans="1:2">
      <c r="A5132" s="2063" t="s">
        <v>15688</v>
      </c>
      <c r="B5132" s="2064" t="s">
        <v>15687</v>
      </c>
    </row>
    <row r="5133" spans="1:2">
      <c r="A5133" s="2063" t="s">
        <v>15690</v>
      </c>
      <c r="B5133" s="2064" t="s">
        <v>15689</v>
      </c>
    </row>
    <row r="5134" spans="1:2">
      <c r="A5134" s="2063" t="s">
        <v>15692</v>
      </c>
      <c r="B5134" s="2064" t="s">
        <v>15691</v>
      </c>
    </row>
    <row r="5135" spans="1:2">
      <c r="A5135" s="2063" t="s">
        <v>15694</v>
      </c>
      <c r="B5135" s="2064" t="s">
        <v>15693</v>
      </c>
    </row>
    <row r="5136" spans="1:2">
      <c r="A5136" s="2063" t="s">
        <v>15696</v>
      </c>
      <c r="B5136" s="2064" t="s">
        <v>15695</v>
      </c>
    </row>
    <row r="5137" spans="1:2">
      <c r="A5137" s="2063" t="s">
        <v>15698</v>
      </c>
      <c r="B5137" s="2064" t="s">
        <v>15697</v>
      </c>
    </row>
    <row r="5138" spans="1:2">
      <c r="A5138" s="2063" t="s">
        <v>15700</v>
      </c>
      <c r="B5138" s="2064" t="s">
        <v>15699</v>
      </c>
    </row>
    <row r="5139" spans="1:2">
      <c r="A5139" s="2063" t="s">
        <v>15702</v>
      </c>
      <c r="B5139" s="2064" t="s">
        <v>15701</v>
      </c>
    </row>
    <row r="5140" spans="1:2">
      <c r="A5140" s="2063" t="s">
        <v>15704</v>
      </c>
      <c r="B5140" s="2064" t="s">
        <v>15703</v>
      </c>
    </row>
    <row r="5141" spans="1:2">
      <c r="A5141" s="2063" t="s">
        <v>15706</v>
      </c>
      <c r="B5141" s="2064" t="s">
        <v>15705</v>
      </c>
    </row>
    <row r="5142" spans="1:2">
      <c r="A5142" s="2063" t="s">
        <v>15708</v>
      </c>
      <c r="B5142" s="2064" t="s">
        <v>15707</v>
      </c>
    </row>
    <row r="5143" spans="1:2">
      <c r="A5143" s="2063" t="s">
        <v>15710</v>
      </c>
      <c r="B5143" s="2064" t="s">
        <v>15709</v>
      </c>
    </row>
    <row r="5144" spans="1:2">
      <c r="A5144" s="2063" t="s">
        <v>15712</v>
      </c>
      <c r="B5144" s="2064" t="s">
        <v>15711</v>
      </c>
    </row>
    <row r="5145" spans="1:2">
      <c r="A5145" s="2063" t="s">
        <v>15714</v>
      </c>
      <c r="B5145" s="2064" t="s">
        <v>15713</v>
      </c>
    </row>
    <row r="5146" spans="1:2">
      <c r="A5146" s="2063" t="s">
        <v>15716</v>
      </c>
      <c r="B5146" s="2064" t="s">
        <v>15715</v>
      </c>
    </row>
    <row r="5147" spans="1:2">
      <c r="A5147" s="2063" t="s">
        <v>15718</v>
      </c>
      <c r="B5147" s="2064" t="s">
        <v>15717</v>
      </c>
    </row>
    <row r="5148" spans="1:2">
      <c r="A5148" s="2063" t="s">
        <v>15720</v>
      </c>
      <c r="B5148" s="2064" t="s">
        <v>15719</v>
      </c>
    </row>
    <row r="5149" spans="1:2">
      <c r="A5149" s="2063" t="s">
        <v>15722</v>
      </c>
      <c r="B5149" s="2064" t="s">
        <v>15721</v>
      </c>
    </row>
    <row r="5150" spans="1:2">
      <c r="A5150" s="2063" t="s">
        <v>15724</v>
      </c>
      <c r="B5150" s="2064" t="s">
        <v>15723</v>
      </c>
    </row>
    <row r="5151" spans="1:2">
      <c r="A5151" s="2063" t="s">
        <v>15726</v>
      </c>
      <c r="B5151" s="2064" t="s">
        <v>15725</v>
      </c>
    </row>
    <row r="5152" spans="1:2">
      <c r="A5152" s="2063" t="s">
        <v>15728</v>
      </c>
      <c r="B5152" s="2064" t="s">
        <v>15727</v>
      </c>
    </row>
    <row r="5153" spans="1:2">
      <c r="A5153" s="2063" t="s">
        <v>15730</v>
      </c>
      <c r="B5153" s="2064" t="s">
        <v>15729</v>
      </c>
    </row>
    <row r="5154" spans="1:2">
      <c r="A5154" s="2063" t="s">
        <v>15732</v>
      </c>
      <c r="B5154" s="2064" t="s">
        <v>15731</v>
      </c>
    </row>
    <row r="5155" spans="1:2">
      <c r="A5155" s="2063" t="s">
        <v>15734</v>
      </c>
      <c r="B5155" s="2064" t="s">
        <v>15733</v>
      </c>
    </row>
    <row r="5156" spans="1:2">
      <c r="A5156" s="2063" t="s">
        <v>15736</v>
      </c>
      <c r="B5156" s="2064" t="s">
        <v>15735</v>
      </c>
    </row>
    <row r="5157" spans="1:2">
      <c r="A5157" s="2063" t="s">
        <v>15738</v>
      </c>
      <c r="B5157" s="2064" t="s">
        <v>15737</v>
      </c>
    </row>
    <row r="5158" spans="1:2">
      <c r="A5158" s="2063" t="s">
        <v>15740</v>
      </c>
      <c r="B5158" s="2064" t="s">
        <v>15739</v>
      </c>
    </row>
    <row r="5159" spans="1:2">
      <c r="A5159" s="2063" t="s">
        <v>15742</v>
      </c>
      <c r="B5159" s="2064" t="s">
        <v>15741</v>
      </c>
    </row>
    <row r="5160" spans="1:2">
      <c r="A5160" s="2063" t="s">
        <v>15744</v>
      </c>
      <c r="B5160" s="2064" t="s">
        <v>15743</v>
      </c>
    </row>
    <row r="5161" spans="1:2">
      <c r="A5161" s="2063" t="s">
        <v>15746</v>
      </c>
      <c r="B5161" s="2064" t="s">
        <v>15745</v>
      </c>
    </row>
    <row r="5162" spans="1:2">
      <c r="A5162" s="2063" t="s">
        <v>15748</v>
      </c>
      <c r="B5162" s="2064" t="s">
        <v>15747</v>
      </c>
    </row>
    <row r="5163" spans="1:2">
      <c r="A5163" s="2063" t="s">
        <v>15750</v>
      </c>
      <c r="B5163" s="2064" t="s">
        <v>15749</v>
      </c>
    </row>
    <row r="5164" spans="1:2">
      <c r="A5164" s="2063" t="s">
        <v>15752</v>
      </c>
      <c r="B5164" s="2064" t="s">
        <v>15751</v>
      </c>
    </row>
    <row r="5165" spans="1:2">
      <c r="A5165" s="2063" t="s">
        <v>15754</v>
      </c>
      <c r="B5165" s="2064" t="s">
        <v>15753</v>
      </c>
    </row>
    <row r="5166" spans="1:2">
      <c r="A5166" s="2063" t="s">
        <v>15756</v>
      </c>
      <c r="B5166" s="2064" t="s">
        <v>15755</v>
      </c>
    </row>
    <row r="5167" spans="1:2">
      <c r="A5167" s="2063" t="s">
        <v>15758</v>
      </c>
      <c r="B5167" s="2064" t="s">
        <v>15757</v>
      </c>
    </row>
    <row r="5168" spans="1:2">
      <c r="A5168" s="2063" t="s">
        <v>15760</v>
      </c>
      <c r="B5168" s="2064" t="s">
        <v>15759</v>
      </c>
    </row>
    <row r="5169" spans="1:2">
      <c r="A5169" s="2063" t="s">
        <v>15762</v>
      </c>
      <c r="B5169" s="2064" t="s">
        <v>15761</v>
      </c>
    </row>
    <row r="5170" spans="1:2">
      <c r="A5170" s="2063" t="s">
        <v>15764</v>
      </c>
      <c r="B5170" s="2064" t="s">
        <v>15763</v>
      </c>
    </row>
    <row r="5171" spans="1:2">
      <c r="A5171" s="2063" t="s">
        <v>15766</v>
      </c>
      <c r="B5171" s="2064" t="s">
        <v>15765</v>
      </c>
    </row>
    <row r="5172" spans="1:2">
      <c r="A5172" s="2063" t="s">
        <v>15768</v>
      </c>
      <c r="B5172" s="2064" t="s">
        <v>15767</v>
      </c>
    </row>
    <row r="5173" spans="1:2">
      <c r="A5173" s="2063" t="s">
        <v>15770</v>
      </c>
      <c r="B5173" s="2064" t="s">
        <v>15769</v>
      </c>
    </row>
    <row r="5174" spans="1:2">
      <c r="A5174" s="2063" t="s">
        <v>15772</v>
      </c>
      <c r="B5174" s="2064" t="s">
        <v>15771</v>
      </c>
    </row>
    <row r="5175" spans="1:2">
      <c r="A5175" s="2063" t="s">
        <v>15774</v>
      </c>
      <c r="B5175" s="2064" t="s">
        <v>15773</v>
      </c>
    </row>
    <row r="5176" spans="1:2">
      <c r="A5176" s="2063" t="s">
        <v>15776</v>
      </c>
      <c r="B5176" s="2064" t="s">
        <v>15775</v>
      </c>
    </row>
    <row r="5177" spans="1:2">
      <c r="A5177" s="2063" t="s">
        <v>15778</v>
      </c>
      <c r="B5177" s="2064" t="s">
        <v>15777</v>
      </c>
    </row>
    <row r="5178" spans="1:2">
      <c r="A5178" s="2063" t="s">
        <v>15780</v>
      </c>
      <c r="B5178" s="2064" t="s">
        <v>15779</v>
      </c>
    </row>
    <row r="5179" spans="1:2">
      <c r="A5179" s="2063" t="s">
        <v>15782</v>
      </c>
      <c r="B5179" s="2064" t="s">
        <v>15781</v>
      </c>
    </row>
    <row r="5180" spans="1:2">
      <c r="A5180" s="2063" t="s">
        <v>15784</v>
      </c>
      <c r="B5180" s="2064" t="s">
        <v>15783</v>
      </c>
    </row>
    <row r="5181" spans="1:2">
      <c r="A5181" s="2063" t="s">
        <v>15786</v>
      </c>
      <c r="B5181" s="2064" t="s">
        <v>15785</v>
      </c>
    </row>
    <row r="5182" spans="1:2">
      <c r="A5182" s="2063" t="s">
        <v>15788</v>
      </c>
      <c r="B5182" s="2064" t="s">
        <v>15787</v>
      </c>
    </row>
    <row r="5183" spans="1:2">
      <c r="A5183" s="2063" t="s">
        <v>15790</v>
      </c>
      <c r="B5183" s="2064" t="s">
        <v>15789</v>
      </c>
    </row>
    <row r="5184" spans="1:2">
      <c r="A5184" s="2063" t="s">
        <v>15792</v>
      </c>
      <c r="B5184" s="2064" t="s">
        <v>15791</v>
      </c>
    </row>
    <row r="5185" spans="1:2">
      <c r="A5185" s="2063" t="s">
        <v>15794</v>
      </c>
      <c r="B5185" s="2064" t="s">
        <v>15793</v>
      </c>
    </row>
    <row r="5186" spans="1:2">
      <c r="A5186" s="2063" t="s">
        <v>15796</v>
      </c>
      <c r="B5186" s="2064" t="s">
        <v>15795</v>
      </c>
    </row>
    <row r="5187" spans="1:2">
      <c r="A5187" s="2063" t="s">
        <v>15798</v>
      </c>
      <c r="B5187" s="2064" t="s">
        <v>15797</v>
      </c>
    </row>
    <row r="5188" spans="1:2">
      <c r="A5188" s="2063" t="s">
        <v>15800</v>
      </c>
      <c r="B5188" s="2064" t="s">
        <v>15799</v>
      </c>
    </row>
    <row r="5189" spans="1:2">
      <c r="A5189" s="2063" t="s">
        <v>15802</v>
      </c>
      <c r="B5189" s="2064" t="s">
        <v>15801</v>
      </c>
    </row>
    <row r="5190" spans="1:2">
      <c r="A5190" s="2063" t="s">
        <v>15804</v>
      </c>
      <c r="B5190" s="2064" t="s">
        <v>15803</v>
      </c>
    </row>
    <row r="5191" spans="1:2">
      <c r="A5191" s="2063" t="s">
        <v>15806</v>
      </c>
      <c r="B5191" s="2064" t="s">
        <v>15805</v>
      </c>
    </row>
    <row r="5192" spans="1:2">
      <c r="A5192" s="2063" t="s">
        <v>15808</v>
      </c>
      <c r="B5192" s="2064" t="s">
        <v>15807</v>
      </c>
    </row>
    <row r="5193" spans="1:2">
      <c r="A5193" s="2063" t="s">
        <v>15810</v>
      </c>
      <c r="B5193" s="2064" t="s">
        <v>15809</v>
      </c>
    </row>
    <row r="5194" spans="1:2">
      <c r="A5194" s="2063" t="s">
        <v>15812</v>
      </c>
      <c r="B5194" s="2064" t="s">
        <v>15811</v>
      </c>
    </row>
    <row r="5195" spans="1:2">
      <c r="A5195" s="2063" t="s">
        <v>15814</v>
      </c>
      <c r="B5195" s="2064" t="s">
        <v>15813</v>
      </c>
    </row>
    <row r="5196" spans="1:2">
      <c r="A5196" s="2063" t="s">
        <v>15816</v>
      </c>
      <c r="B5196" s="2064" t="s">
        <v>15815</v>
      </c>
    </row>
    <row r="5197" spans="1:2">
      <c r="A5197" s="2063" t="s">
        <v>15818</v>
      </c>
      <c r="B5197" s="2064" t="s">
        <v>15817</v>
      </c>
    </row>
    <row r="5198" spans="1:2">
      <c r="A5198" s="2063" t="s">
        <v>15820</v>
      </c>
      <c r="B5198" s="2064" t="s">
        <v>15819</v>
      </c>
    </row>
    <row r="5199" spans="1:2">
      <c r="A5199" s="2063" t="s">
        <v>15822</v>
      </c>
      <c r="B5199" s="2064" t="s">
        <v>15821</v>
      </c>
    </row>
    <row r="5200" spans="1:2">
      <c r="A5200" s="2063" t="s">
        <v>15824</v>
      </c>
      <c r="B5200" s="2064" t="s">
        <v>15823</v>
      </c>
    </row>
    <row r="5201" spans="1:2">
      <c r="A5201" s="2063" t="s">
        <v>15826</v>
      </c>
      <c r="B5201" s="2064" t="s">
        <v>15825</v>
      </c>
    </row>
    <row r="5202" spans="1:2">
      <c r="A5202" s="2063" t="s">
        <v>15828</v>
      </c>
      <c r="B5202" s="2064" t="s">
        <v>15827</v>
      </c>
    </row>
    <row r="5203" spans="1:2">
      <c r="A5203" s="2063" t="s">
        <v>15830</v>
      </c>
      <c r="B5203" s="2064" t="s">
        <v>15829</v>
      </c>
    </row>
    <row r="5204" spans="1:2">
      <c r="A5204" s="2063" t="s">
        <v>15832</v>
      </c>
      <c r="B5204" s="2064" t="s">
        <v>15831</v>
      </c>
    </row>
    <row r="5205" spans="1:2">
      <c r="A5205" s="2063" t="s">
        <v>15834</v>
      </c>
      <c r="B5205" s="2064" t="s">
        <v>15833</v>
      </c>
    </row>
    <row r="5206" spans="1:2">
      <c r="A5206" s="2063" t="s">
        <v>15836</v>
      </c>
      <c r="B5206" s="2064" t="s">
        <v>15835</v>
      </c>
    </row>
    <row r="5207" spans="1:2">
      <c r="A5207" s="2063" t="s">
        <v>15838</v>
      </c>
      <c r="B5207" s="2064" t="s">
        <v>15837</v>
      </c>
    </row>
    <row r="5208" spans="1:2">
      <c r="A5208" s="2063" t="s">
        <v>15840</v>
      </c>
      <c r="B5208" s="2064" t="s">
        <v>15839</v>
      </c>
    </row>
    <row r="5209" spans="1:2">
      <c r="A5209" s="2063" t="s">
        <v>15842</v>
      </c>
      <c r="B5209" s="2064" t="s">
        <v>15841</v>
      </c>
    </row>
    <row r="5210" spans="1:2">
      <c r="A5210" s="2063" t="s">
        <v>15844</v>
      </c>
      <c r="B5210" s="2064" t="s">
        <v>15843</v>
      </c>
    </row>
    <row r="5211" spans="1:2">
      <c r="A5211" s="2063" t="s">
        <v>15846</v>
      </c>
      <c r="B5211" s="2064" t="s">
        <v>15845</v>
      </c>
    </row>
    <row r="5212" spans="1:2">
      <c r="A5212" s="2063" t="s">
        <v>15848</v>
      </c>
      <c r="B5212" s="2064" t="s">
        <v>15847</v>
      </c>
    </row>
    <row r="5213" spans="1:2">
      <c r="A5213" s="2063" t="s">
        <v>15850</v>
      </c>
      <c r="B5213" s="2064" t="s">
        <v>15849</v>
      </c>
    </row>
    <row r="5214" spans="1:2">
      <c r="A5214" s="2063" t="s">
        <v>15852</v>
      </c>
      <c r="B5214" s="2064" t="s">
        <v>15851</v>
      </c>
    </row>
    <row r="5215" spans="1:2">
      <c r="A5215" s="2063" t="s">
        <v>15854</v>
      </c>
      <c r="B5215" s="2064" t="s">
        <v>15853</v>
      </c>
    </row>
    <row r="5216" spans="1:2">
      <c r="A5216" s="2063" t="s">
        <v>15856</v>
      </c>
      <c r="B5216" s="2064" t="s">
        <v>15855</v>
      </c>
    </row>
    <row r="5217" spans="1:2">
      <c r="A5217" s="2063" t="s">
        <v>15858</v>
      </c>
      <c r="B5217" s="2064" t="s">
        <v>15857</v>
      </c>
    </row>
    <row r="5218" spans="1:2">
      <c r="A5218" s="2063" t="s">
        <v>15860</v>
      </c>
      <c r="B5218" s="2064" t="s">
        <v>15859</v>
      </c>
    </row>
    <row r="5219" spans="1:2">
      <c r="A5219" s="2063" t="s">
        <v>15862</v>
      </c>
      <c r="B5219" s="2064" t="s">
        <v>15861</v>
      </c>
    </row>
    <row r="5220" spans="1:2">
      <c r="A5220" s="2063" t="s">
        <v>15864</v>
      </c>
      <c r="B5220" s="2064" t="s">
        <v>15863</v>
      </c>
    </row>
    <row r="5221" spans="1:2">
      <c r="A5221" s="2063" t="s">
        <v>15866</v>
      </c>
      <c r="B5221" s="2064" t="s">
        <v>15865</v>
      </c>
    </row>
    <row r="5222" spans="1:2">
      <c r="A5222" s="2063" t="s">
        <v>15868</v>
      </c>
      <c r="B5222" s="2064" t="s">
        <v>15867</v>
      </c>
    </row>
    <row r="5223" spans="1:2">
      <c r="A5223" s="2063" t="s">
        <v>15870</v>
      </c>
      <c r="B5223" s="2064" t="s">
        <v>15869</v>
      </c>
    </row>
    <row r="5224" spans="1:2">
      <c r="A5224" s="2063" t="s">
        <v>15872</v>
      </c>
      <c r="B5224" s="2064" t="s">
        <v>15871</v>
      </c>
    </row>
    <row r="5225" spans="1:2">
      <c r="A5225" s="2063" t="s">
        <v>15874</v>
      </c>
      <c r="B5225" s="2064" t="s">
        <v>15873</v>
      </c>
    </row>
    <row r="5226" spans="1:2">
      <c r="A5226" s="2063" t="s">
        <v>15876</v>
      </c>
      <c r="B5226" s="2064" t="s">
        <v>15875</v>
      </c>
    </row>
    <row r="5227" spans="1:2">
      <c r="A5227" s="2063" t="s">
        <v>15878</v>
      </c>
      <c r="B5227" s="2064" t="s">
        <v>15877</v>
      </c>
    </row>
    <row r="5228" spans="1:2">
      <c r="A5228" s="2063" t="s">
        <v>15880</v>
      </c>
      <c r="B5228" s="2064" t="s">
        <v>15879</v>
      </c>
    </row>
    <row r="5229" spans="1:2">
      <c r="A5229" s="2063" t="s">
        <v>15882</v>
      </c>
      <c r="B5229" s="2064" t="s">
        <v>15881</v>
      </c>
    </row>
    <row r="5230" spans="1:2">
      <c r="A5230" s="2063" t="s">
        <v>15884</v>
      </c>
      <c r="B5230" s="2064" t="s">
        <v>15883</v>
      </c>
    </row>
    <row r="5231" spans="1:2">
      <c r="A5231" s="2063" t="s">
        <v>15886</v>
      </c>
      <c r="B5231" s="2064" t="s">
        <v>15885</v>
      </c>
    </row>
    <row r="5232" spans="1:2">
      <c r="A5232" s="2063" t="s">
        <v>15888</v>
      </c>
      <c r="B5232" s="2064" t="s">
        <v>15887</v>
      </c>
    </row>
    <row r="5233" spans="1:2">
      <c r="A5233" s="2063" t="s">
        <v>15890</v>
      </c>
      <c r="B5233" s="2064" t="s">
        <v>15889</v>
      </c>
    </row>
    <row r="5234" spans="1:2">
      <c r="A5234" s="2063" t="s">
        <v>15892</v>
      </c>
      <c r="B5234" s="2064" t="s">
        <v>15891</v>
      </c>
    </row>
    <row r="5235" spans="1:2">
      <c r="A5235" s="2063" t="s">
        <v>15894</v>
      </c>
      <c r="B5235" s="2064" t="s">
        <v>15893</v>
      </c>
    </row>
    <row r="5236" spans="1:2">
      <c r="A5236" s="2063" t="s">
        <v>15896</v>
      </c>
      <c r="B5236" s="2064" t="s">
        <v>15895</v>
      </c>
    </row>
    <row r="5237" spans="1:2">
      <c r="A5237" s="2063" t="s">
        <v>15898</v>
      </c>
      <c r="B5237" s="2064" t="s">
        <v>15897</v>
      </c>
    </row>
    <row r="5238" spans="1:2">
      <c r="A5238" s="2063" t="s">
        <v>15900</v>
      </c>
      <c r="B5238" s="2064" t="s">
        <v>15899</v>
      </c>
    </row>
    <row r="5239" spans="1:2">
      <c r="A5239" s="2063" t="s">
        <v>15902</v>
      </c>
      <c r="B5239" s="2064" t="s">
        <v>15901</v>
      </c>
    </row>
    <row r="5240" spans="1:2">
      <c r="A5240" s="2063" t="s">
        <v>15904</v>
      </c>
      <c r="B5240" s="2064" t="s">
        <v>15903</v>
      </c>
    </row>
    <row r="5241" spans="1:2">
      <c r="A5241" s="2063" t="s">
        <v>15906</v>
      </c>
      <c r="B5241" s="2064" t="s">
        <v>15905</v>
      </c>
    </row>
    <row r="5242" spans="1:2">
      <c r="A5242" s="2063" t="s">
        <v>15908</v>
      </c>
      <c r="B5242" s="2064" t="s">
        <v>15907</v>
      </c>
    </row>
    <row r="5243" spans="1:2">
      <c r="A5243" s="2063" t="s">
        <v>15910</v>
      </c>
      <c r="B5243" s="2064" t="s">
        <v>15909</v>
      </c>
    </row>
    <row r="5244" spans="1:2">
      <c r="A5244" s="2063" t="s">
        <v>15912</v>
      </c>
      <c r="B5244" s="2064" t="s">
        <v>15911</v>
      </c>
    </row>
    <row r="5245" spans="1:2">
      <c r="A5245" s="2063" t="s">
        <v>15914</v>
      </c>
      <c r="B5245" s="2064" t="s">
        <v>15913</v>
      </c>
    </row>
    <row r="5246" spans="1:2">
      <c r="A5246" s="2063" t="s">
        <v>15916</v>
      </c>
      <c r="B5246" s="2064" t="s">
        <v>15915</v>
      </c>
    </row>
    <row r="5247" spans="1:2">
      <c r="A5247" s="2063" t="s">
        <v>15918</v>
      </c>
      <c r="B5247" s="2064" t="s">
        <v>15917</v>
      </c>
    </row>
    <row r="5248" spans="1:2">
      <c r="A5248" s="2063" t="s">
        <v>15920</v>
      </c>
      <c r="B5248" s="2064" t="s">
        <v>15919</v>
      </c>
    </row>
    <row r="5249" spans="1:2">
      <c r="A5249" s="2063" t="s">
        <v>15922</v>
      </c>
      <c r="B5249" s="2064" t="s">
        <v>15921</v>
      </c>
    </row>
    <row r="5250" spans="1:2">
      <c r="A5250" s="2063" t="s">
        <v>15924</v>
      </c>
      <c r="B5250" s="2064" t="s">
        <v>15923</v>
      </c>
    </row>
    <row r="5251" spans="1:2">
      <c r="A5251" s="2063" t="s">
        <v>15926</v>
      </c>
      <c r="B5251" s="2064" t="s">
        <v>15925</v>
      </c>
    </row>
    <row r="5252" spans="1:2">
      <c r="A5252" s="2063" t="s">
        <v>15928</v>
      </c>
      <c r="B5252" s="2064" t="s">
        <v>15927</v>
      </c>
    </row>
    <row r="5253" spans="1:2">
      <c r="A5253" s="2063" t="s">
        <v>15930</v>
      </c>
      <c r="B5253" s="2064" t="s">
        <v>15929</v>
      </c>
    </row>
    <row r="5254" spans="1:2">
      <c r="A5254" s="2063" t="s">
        <v>15932</v>
      </c>
      <c r="B5254" s="2064" t="s">
        <v>15931</v>
      </c>
    </row>
    <row r="5255" spans="1:2">
      <c r="A5255" s="2063" t="s">
        <v>15934</v>
      </c>
      <c r="B5255" s="2064" t="s">
        <v>15933</v>
      </c>
    </row>
    <row r="5256" spans="1:2">
      <c r="A5256" s="2063" t="s">
        <v>15936</v>
      </c>
      <c r="B5256" s="2064" t="s">
        <v>15935</v>
      </c>
    </row>
    <row r="5257" spans="1:2">
      <c r="A5257" s="2063" t="s">
        <v>15938</v>
      </c>
      <c r="B5257" s="2064" t="s">
        <v>15937</v>
      </c>
    </row>
    <row r="5258" spans="1:2">
      <c r="A5258" s="2063" t="s">
        <v>15940</v>
      </c>
      <c r="B5258" s="2064" t="s">
        <v>15939</v>
      </c>
    </row>
    <row r="5259" spans="1:2">
      <c r="A5259" s="2063" t="s">
        <v>15942</v>
      </c>
      <c r="B5259" s="2064" t="s">
        <v>15941</v>
      </c>
    </row>
    <row r="5260" spans="1:2">
      <c r="A5260" s="2063" t="s">
        <v>15944</v>
      </c>
      <c r="B5260" s="2064" t="s">
        <v>15943</v>
      </c>
    </row>
    <row r="5261" spans="1:2">
      <c r="A5261" s="2063" t="s">
        <v>15946</v>
      </c>
      <c r="B5261" s="2064" t="s">
        <v>15945</v>
      </c>
    </row>
    <row r="5262" spans="1:2">
      <c r="A5262" s="2063" t="s">
        <v>15948</v>
      </c>
      <c r="B5262" s="2064" t="s">
        <v>15947</v>
      </c>
    </row>
    <row r="5263" spans="1:2">
      <c r="A5263" s="2063" t="s">
        <v>15950</v>
      </c>
      <c r="B5263" s="2064" t="s">
        <v>15949</v>
      </c>
    </row>
    <row r="5264" spans="1:2">
      <c r="A5264" s="2063" t="s">
        <v>15952</v>
      </c>
      <c r="B5264" s="2064" t="s">
        <v>15951</v>
      </c>
    </row>
    <row r="5265" spans="1:2">
      <c r="A5265" s="2063" t="s">
        <v>15954</v>
      </c>
      <c r="B5265" s="2064" t="s">
        <v>15953</v>
      </c>
    </row>
    <row r="5266" spans="1:2">
      <c r="A5266" s="2063" t="s">
        <v>15956</v>
      </c>
      <c r="B5266" s="2064" t="s">
        <v>15955</v>
      </c>
    </row>
    <row r="5267" spans="1:2">
      <c r="A5267" s="2063" t="s">
        <v>15958</v>
      </c>
      <c r="B5267" s="2064" t="s">
        <v>15957</v>
      </c>
    </row>
    <row r="5268" spans="1:2">
      <c r="A5268" s="2063" t="s">
        <v>15960</v>
      </c>
      <c r="B5268" s="2064" t="s">
        <v>15959</v>
      </c>
    </row>
    <row r="5269" spans="1:2">
      <c r="A5269" s="2063" t="s">
        <v>15962</v>
      </c>
      <c r="B5269" s="2064" t="s">
        <v>15961</v>
      </c>
    </row>
    <row r="5270" spans="1:2">
      <c r="A5270" s="2063" t="s">
        <v>15964</v>
      </c>
      <c r="B5270" s="2064" t="s">
        <v>15963</v>
      </c>
    </row>
    <row r="5271" spans="1:2">
      <c r="A5271" s="2063" t="s">
        <v>15966</v>
      </c>
      <c r="B5271" s="2064" t="s">
        <v>15965</v>
      </c>
    </row>
    <row r="5272" spans="1:2">
      <c r="A5272" s="2063" t="s">
        <v>15968</v>
      </c>
      <c r="B5272" s="2064" t="s">
        <v>15967</v>
      </c>
    </row>
    <row r="5273" spans="1:2">
      <c r="A5273" s="2063" t="s">
        <v>15970</v>
      </c>
      <c r="B5273" s="2064" t="s">
        <v>15969</v>
      </c>
    </row>
    <row r="5274" spans="1:2">
      <c r="A5274" s="2063" t="s">
        <v>15972</v>
      </c>
      <c r="B5274" s="2064" t="s">
        <v>15971</v>
      </c>
    </row>
    <row r="5275" spans="1:2">
      <c r="A5275" s="2063" t="s">
        <v>15974</v>
      </c>
      <c r="B5275" s="2064" t="s">
        <v>15973</v>
      </c>
    </row>
    <row r="5276" spans="1:2">
      <c r="A5276" s="2063" t="s">
        <v>15976</v>
      </c>
      <c r="B5276" s="2064" t="s">
        <v>15975</v>
      </c>
    </row>
    <row r="5277" spans="1:2">
      <c r="A5277" s="2063" t="s">
        <v>15978</v>
      </c>
      <c r="B5277" s="2064" t="s">
        <v>15977</v>
      </c>
    </row>
    <row r="5278" spans="1:2">
      <c r="A5278" s="2063" t="s">
        <v>15980</v>
      </c>
      <c r="B5278" s="2064" t="s">
        <v>15979</v>
      </c>
    </row>
    <row r="5279" spans="1:2">
      <c r="A5279" s="2063" t="s">
        <v>15982</v>
      </c>
      <c r="B5279" s="2064" t="s">
        <v>15981</v>
      </c>
    </row>
    <row r="5280" spans="1:2">
      <c r="A5280" s="2063" t="s">
        <v>15984</v>
      </c>
      <c r="B5280" s="2064" t="s">
        <v>15983</v>
      </c>
    </row>
    <row r="5281" spans="1:2">
      <c r="A5281" s="2063" t="s">
        <v>15986</v>
      </c>
      <c r="B5281" s="2064" t="s">
        <v>15985</v>
      </c>
    </row>
    <row r="5282" spans="1:2">
      <c r="A5282" s="2063" t="s">
        <v>15988</v>
      </c>
      <c r="B5282" s="2064" t="s">
        <v>15987</v>
      </c>
    </row>
    <row r="5283" spans="1:2">
      <c r="A5283" s="2063" t="s">
        <v>15990</v>
      </c>
      <c r="B5283" s="2064" t="s">
        <v>15989</v>
      </c>
    </row>
    <row r="5284" spans="1:2">
      <c r="A5284" s="2063" t="s">
        <v>15992</v>
      </c>
      <c r="B5284" s="2064" t="s">
        <v>15991</v>
      </c>
    </row>
    <row r="5285" spans="1:2">
      <c r="A5285" s="2063" t="s">
        <v>15994</v>
      </c>
      <c r="B5285" s="2064" t="s">
        <v>15993</v>
      </c>
    </row>
    <row r="5286" spans="1:2">
      <c r="A5286" s="2063" t="s">
        <v>15996</v>
      </c>
      <c r="B5286" s="2064" t="s">
        <v>15995</v>
      </c>
    </row>
    <row r="5287" spans="1:2">
      <c r="A5287" s="2063" t="s">
        <v>15998</v>
      </c>
      <c r="B5287" s="2064" t="s">
        <v>15997</v>
      </c>
    </row>
    <row r="5288" spans="1:2">
      <c r="A5288" s="2063" t="s">
        <v>16000</v>
      </c>
      <c r="B5288" s="2064" t="s">
        <v>15999</v>
      </c>
    </row>
    <row r="5289" spans="1:2">
      <c r="A5289" s="2063" t="s">
        <v>16002</v>
      </c>
      <c r="B5289" s="2064" t="s">
        <v>16001</v>
      </c>
    </row>
    <row r="5290" spans="1:2">
      <c r="A5290" s="2063" t="s">
        <v>16004</v>
      </c>
      <c r="B5290" s="2064" t="s">
        <v>16003</v>
      </c>
    </row>
    <row r="5291" spans="1:2">
      <c r="A5291" s="2063" t="s">
        <v>16006</v>
      </c>
      <c r="B5291" s="2064" t="s">
        <v>16005</v>
      </c>
    </row>
    <row r="5292" spans="1:2">
      <c r="A5292" s="2063" t="s">
        <v>16008</v>
      </c>
      <c r="B5292" s="2064" t="s">
        <v>16007</v>
      </c>
    </row>
    <row r="5293" spans="1:2">
      <c r="A5293" s="2063" t="s">
        <v>16010</v>
      </c>
      <c r="B5293" s="2064" t="s">
        <v>16009</v>
      </c>
    </row>
    <row r="5294" spans="1:2">
      <c r="A5294" s="2063" t="s">
        <v>16012</v>
      </c>
      <c r="B5294" s="2064" t="s">
        <v>16011</v>
      </c>
    </row>
    <row r="5295" spans="1:2">
      <c r="A5295" s="2063" t="s">
        <v>16014</v>
      </c>
      <c r="B5295" s="2064" t="s">
        <v>16013</v>
      </c>
    </row>
    <row r="5296" spans="1:2">
      <c r="A5296" s="2063" t="s">
        <v>16016</v>
      </c>
      <c r="B5296" s="2064" t="s">
        <v>16015</v>
      </c>
    </row>
    <row r="5297" spans="1:2">
      <c r="A5297" s="2063" t="s">
        <v>16018</v>
      </c>
      <c r="B5297" s="2064" t="s">
        <v>16017</v>
      </c>
    </row>
    <row r="5298" spans="1:2">
      <c r="A5298" s="2063" t="s">
        <v>16020</v>
      </c>
      <c r="B5298" s="2064" t="s">
        <v>16019</v>
      </c>
    </row>
    <row r="5299" spans="1:2">
      <c r="A5299" s="2063" t="s">
        <v>16022</v>
      </c>
      <c r="B5299" s="2064" t="s">
        <v>16021</v>
      </c>
    </row>
    <row r="5300" spans="1:2">
      <c r="A5300" s="2063" t="s">
        <v>16024</v>
      </c>
      <c r="B5300" s="2064" t="s">
        <v>16023</v>
      </c>
    </row>
    <row r="5301" spans="1:2">
      <c r="A5301" s="2063" t="s">
        <v>16026</v>
      </c>
      <c r="B5301" s="2064" t="s">
        <v>16025</v>
      </c>
    </row>
    <row r="5302" spans="1:2">
      <c r="A5302" s="2063" t="s">
        <v>16028</v>
      </c>
      <c r="B5302" s="2064" t="s">
        <v>16027</v>
      </c>
    </row>
    <row r="5303" spans="1:2">
      <c r="A5303" s="2063" t="s">
        <v>16030</v>
      </c>
      <c r="B5303" s="2064" t="s">
        <v>16029</v>
      </c>
    </row>
    <row r="5304" spans="1:2">
      <c r="A5304" s="2063" t="s">
        <v>16032</v>
      </c>
      <c r="B5304" s="2064" t="s">
        <v>16031</v>
      </c>
    </row>
    <row r="5305" spans="1:2">
      <c r="A5305" s="2063" t="s">
        <v>16034</v>
      </c>
      <c r="B5305" s="2064" t="s">
        <v>16033</v>
      </c>
    </row>
    <row r="5306" spans="1:2">
      <c r="A5306" s="2063" t="s">
        <v>16036</v>
      </c>
      <c r="B5306" s="2064" t="s">
        <v>16035</v>
      </c>
    </row>
    <row r="5307" spans="1:2">
      <c r="A5307" s="2063" t="s">
        <v>16038</v>
      </c>
      <c r="B5307" s="2064" t="s">
        <v>16037</v>
      </c>
    </row>
    <row r="5308" spans="1:2">
      <c r="A5308" s="2063" t="s">
        <v>16040</v>
      </c>
      <c r="B5308" s="2064" t="s">
        <v>16039</v>
      </c>
    </row>
    <row r="5309" spans="1:2">
      <c r="A5309" s="2063" t="s">
        <v>16042</v>
      </c>
      <c r="B5309" s="2064" t="s">
        <v>16041</v>
      </c>
    </row>
    <row r="5310" spans="1:2">
      <c r="A5310" s="2063" t="s">
        <v>16044</v>
      </c>
      <c r="B5310" s="2064" t="s">
        <v>16043</v>
      </c>
    </row>
    <row r="5311" spans="1:2">
      <c r="A5311" s="2063" t="s">
        <v>16046</v>
      </c>
      <c r="B5311" s="2064" t="s">
        <v>16045</v>
      </c>
    </row>
    <row r="5312" spans="1:2">
      <c r="A5312" s="2063" t="s">
        <v>16048</v>
      </c>
      <c r="B5312" s="2064" t="s">
        <v>16047</v>
      </c>
    </row>
    <row r="5313" spans="1:2">
      <c r="A5313" s="2063" t="s">
        <v>16050</v>
      </c>
      <c r="B5313" s="2064" t="s">
        <v>16049</v>
      </c>
    </row>
    <row r="5314" spans="1:2">
      <c r="A5314" s="2063" t="s">
        <v>16052</v>
      </c>
      <c r="B5314" s="2064" t="s">
        <v>16051</v>
      </c>
    </row>
    <row r="5315" spans="1:2">
      <c r="A5315" s="2063" t="s">
        <v>16054</v>
      </c>
      <c r="B5315" s="2064" t="s">
        <v>16053</v>
      </c>
    </row>
    <row r="5316" spans="1:2">
      <c r="A5316" s="2063" t="s">
        <v>16056</v>
      </c>
      <c r="B5316" s="2064" t="s">
        <v>16055</v>
      </c>
    </row>
    <row r="5317" spans="1:2">
      <c r="A5317" s="2063" t="s">
        <v>16058</v>
      </c>
      <c r="B5317" s="2064" t="s">
        <v>16057</v>
      </c>
    </row>
    <row r="5318" spans="1:2">
      <c r="A5318" s="2063" t="s">
        <v>16060</v>
      </c>
      <c r="B5318" s="2064" t="s">
        <v>16059</v>
      </c>
    </row>
    <row r="5319" spans="1:2">
      <c r="A5319" s="2063" t="s">
        <v>16062</v>
      </c>
      <c r="B5319" s="2064" t="s">
        <v>16061</v>
      </c>
    </row>
    <row r="5320" spans="1:2">
      <c r="A5320" s="2063" t="s">
        <v>16064</v>
      </c>
      <c r="B5320" s="2064" t="s">
        <v>16063</v>
      </c>
    </row>
    <row r="5321" spans="1:2">
      <c r="A5321" s="2063" t="s">
        <v>16066</v>
      </c>
      <c r="B5321" s="2064" t="s">
        <v>16065</v>
      </c>
    </row>
    <row r="5322" spans="1:2">
      <c r="A5322" s="2063" t="s">
        <v>16068</v>
      </c>
      <c r="B5322" s="2064" t="s">
        <v>16067</v>
      </c>
    </row>
    <row r="5323" spans="1:2">
      <c r="A5323" s="2063" t="s">
        <v>16070</v>
      </c>
      <c r="B5323" s="2064" t="s">
        <v>16069</v>
      </c>
    </row>
    <row r="5324" spans="1:2">
      <c r="A5324" s="2063" t="s">
        <v>16072</v>
      </c>
      <c r="B5324" s="2064" t="s">
        <v>16071</v>
      </c>
    </row>
    <row r="5325" spans="1:2">
      <c r="A5325" s="2063" t="s">
        <v>16074</v>
      </c>
      <c r="B5325" s="2064" t="s">
        <v>16073</v>
      </c>
    </row>
    <row r="5326" spans="1:2">
      <c r="A5326" s="2063" t="s">
        <v>16076</v>
      </c>
      <c r="B5326" s="2064" t="s">
        <v>16075</v>
      </c>
    </row>
    <row r="5327" spans="1:2">
      <c r="A5327" s="2063" t="s">
        <v>16078</v>
      </c>
      <c r="B5327" s="2064" t="s">
        <v>16077</v>
      </c>
    </row>
    <row r="5328" spans="1:2">
      <c r="A5328" s="2063" t="s">
        <v>16080</v>
      </c>
      <c r="B5328" s="2064" t="s">
        <v>16079</v>
      </c>
    </row>
    <row r="5329" spans="1:2">
      <c r="A5329" s="2063" t="s">
        <v>16082</v>
      </c>
      <c r="B5329" s="2064" t="s">
        <v>16081</v>
      </c>
    </row>
    <row r="5330" spans="1:2">
      <c r="A5330" s="2063" t="s">
        <v>16084</v>
      </c>
      <c r="B5330" s="2064" t="s">
        <v>16083</v>
      </c>
    </row>
    <row r="5331" spans="1:2">
      <c r="A5331" s="2063" t="s">
        <v>16086</v>
      </c>
      <c r="B5331" s="2064" t="s">
        <v>16085</v>
      </c>
    </row>
    <row r="5332" spans="1:2">
      <c r="A5332" s="2063" t="s">
        <v>16088</v>
      </c>
      <c r="B5332" s="2064" t="s">
        <v>16087</v>
      </c>
    </row>
    <row r="5333" spans="1:2">
      <c r="A5333" s="2063" t="s">
        <v>16090</v>
      </c>
      <c r="B5333" s="2064" t="s">
        <v>16089</v>
      </c>
    </row>
    <row r="5334" spans="1:2">
      <c r="A5334" s="2063" t="s">
        <v>16092</v>
      </c>
      <c r="B5334" s="2064" t="s">
        <v>16091</v>
      </c>
    </row>
    <row r="5335" spans="1:2">
      <c r="A5335" s="2063" t="s">
        <v>16094</v>
      </c>
      <c r="B5335" s="2064" t="s">
        <v>16093</v>
      </c>
    </row>
    <row r="5336" spans="1:2">
      <c r="A5336" s="2063" t="s">
        <v>16096</v>
      </c>
      <c r="B5336" s="2064" t="s">
        <v>16095</v>
      </c>
    </row>
    <row r="5337" spans="1:2">
      <c r="A5337" s="2063" t="s">
        <v>16098</v>
      </c>
      <c r="B5337" s="2064" t="s">
        <v>16097</v>
      </c>
    </row>
    <row r="5338" spans="1:2">
      <c r="A5338" s="2063" t="s">
        <v>16100</v>
      </c>
      <c r="B5338" s="2064" t="s">
        <v>16099</v>
      </c>
    </row>
    <row r="5339" spans="1:2">
      <c r="A5339" s="2063" t="s">
        <v>16102</v>
      </c>
      <c r="B5339" s="2064" t="s">
        <v>16101</v>
      </c>
    </row>
    <row r="5340" spans="1:2">
      <c r="A5340" s="2063" t="s">
        <v>16104</v>
      </c>
      <c r="B5340" s="2064" t="s">
        <v>16103</v>
      </c>
    </row>
    <row r="5341" spans="1:2">
      <c r="A5341" s="2063" t="s">
        <v>16106</v>
      </c>
      <c r="B5341" s="2064" t="s">
        <v>16105</v>
      </c>
    </row>
    <row r="5342" spans="1:2">
      <c r="A5342" s="2063" t="s">
        <v>16108</v>
      </c>
      <c r="B5342" s="2064" t="s">
        <v>16107</v>
      </c>
    </row>
    <row r="5343" spans="1:2">
      <c r="A5343" s="2063" t="s">
        <v>16110</v>
      </c>
      <c r="B5343" s="2064" t="s">
        <v>16109</v>
      </c>
    </row>
    <row r="5344" spans="1:2">
      <c r="A5344" s="2063" t="s">
        <v>16112</v>
      </c>
      <c r="B5344" s="2064" t="s">
        <v>16111</v>
      </c>
    </row>
    <row r="5345" spans="1:2">
      <c r="A5345" s="2063" t="s">
        <v>16114</v>
      </c>
      <c r="B5345" s="2064" t="s">
        <v>16113</v>
      </c>
    </row>
    <row r="5346" spans="1:2">
      <c r="A5346" s="2063" t="s">
        <v>16116</v>
      </c>
      <c r="B5346" s="2064" t="s">
        <v>16115</v>
      </c>
    </row>
    <row r="5347" spans="1:2">
      <c r="A5347" s="2063" t="s">
        <v>16118</v>
      </c>
      <c r="B5347" s="2064" t="s">
        <v>16117</v>
      </c>
    </row>
    <row r="5348" spans="1:2">
      <c r="A5348" s="2063" t="s">
        <v>16120</v>
      </c>
      <c r="B5348" s="2064" t="s">
        <v>16119</v>
      </c>
    </row>
    <row r="5349" spans="1:2">
      <c r="A5349" s="2063" t="s">
        <v>16122</v>
      </c>
      <c r="B5349" s="2064" t="s">
        <v>16121</v>
      </c>
    </row>
    <row r="5350" spans="1:2">
      <c r="A5350" s="2063" t="s">
        <v>16124</v>
      </c>
      <c r="B5350" s="2064" t="s">
        <v>16123</v>
      </c>
    </row>
    <row r="5351" spans="1:2">
      <c r="A5351" s="2063" t="s">
        <v>16126</v>
      </c>
      <c r="B5351" s="2064" t="s">
        <v>16125</v>
      </c>
    </row>
    <row r="5352" spans="1:2">
      <c r="A5352" s="2063" t="s">
        <v>16128</v>
      </c>
      <c r="B5352" s="2064" t="s">
        <v>16127</v>
      </c>
    </row>
    <row r="5353" spans="1:2">
      <c r="A5353" s="2063" t="s">
        <v>16130</v>
      </c>
      <c r="B5353" s="2064" t="s">
        <v>16129</v>
      </c>
    </row>
    <row r="5354" spans="1:2">
      <c r="A5354" s="2063" t="s">
        <v>16132</v>
      </c>
      <c r="B5354" s="2064" t="s">
        <v>16131</v>
      </c>
    </row>
    <row r="5355" spans="1:2">
      <c r="A5355" s="2063" t="s">
        <v>16134</v>
      </c>
      <c r="B5355" s="2064" t="s">
        <v>16133</v>
      </c>
    </row>
    <row r="5356" spans="1:2">
      <c r="A5356" s="2063" t="s">
        <v>16136</v>
      </c>
      <c r="B5356" s="2064" t="s">
        <v>16135</v>
      </c>
    </row>
    <row r="5357" spans="1:2">
      <c r="A5357" s="2063" t="s">
        <v>16138</v>
      </c>
      <c r="B5357" s="2064" t="s">
        <v>16137</v>
      </c>
    </row>
    <row r="5358" spans="1:2">
      <c r="A5358" s="2063" t="s">
        <v>16140</v>
      </c>
      <c r="B5358" s="2064" t="s">
        <v>16139</v>
      </c>
    </row>
    <row r="5359" spans="1:2">
      <c r="A5359" s="2063" t="s">
        <v>16142</v>
      </c>
      <c r="B5359" s="2064" t="s">
        <v>16141</v>
      </c>
    </row>
    <row r="5360" spans="1:2">
      <c r="A5360" s="2063" t="s">
        <v>16144</v>
      </c>
      <c r="B5360" s="2064" t="s">
        <v>16143</v>
      </c>
    </row>
    <row r="5361" spans="1:2">
      <c r="A5361" s="2063" t="s">
        <v>16146</v>
      </c>
      <c r="B5361" s="2064" t="s">
        <v>16145</v>
      </c>
    </row>
    <row r="5362" spans="1:2">
      <c r="A5362" s="2063" t="s">
        <v>16148</v>
      </c>
      <c r="B5362" s="2064" t="s">
        <v>16147</v>
      </c>
    </row>
    <row r="5363" spans="1:2">
      <c r="A5363" s="2063" t="s">
        <v>16150</v>
      </c>
      <c r="B5363" s="2064" t="s">
        <v>16149</v>
      </c>
    </row>
    <row r="5364" spans="1:2">
      <c r="A5364" s="2063" t="s">
        <v>16152</v>
      </c>
      <c r="B5364" s="2064" t="s">
        <v>16151</v>
      </c>
    </row>
    <row r="5365" spans="1:2">
      <c r="A5365" s="2063" t="s">
        <v>16154</v>
      </c>
      <c r="B5365" s="2064" t="s">
        <v>16153</v>
      </c>
    </row>
    <row r="5366" spans="1:2">
      <c r="A5366" s="2063" t="s">
        <v>16156</v>
      </c>
      <c r="B5366" s="2064" t="s">
        <v>16155</v>
      </c>
    </row>
    <row r="5367" spans="1:2">
      <c r="A5367" s="2063" t="s">
        <v>16158</v>
      </c>
      <c r="B5367" s="2064" t="s">
        <v>16157</v>
      </c>
    </row>
    <row r="5368" spans="1:2">
      <c r="A5368" s="2063" t="s">
        <v>16160</v>
      </c>
      <c r="B5368" s="2064" t="s">
        <v>16159</v>
      </c>
    </row>
    <row r="5369" spans="1:2">
      <c r="A5369" s="2063" t="s">
        <v>16162</v>
      </c>
      <c r="B5369" s="2064" t="s">
        <v>16161</v>
      </c>
    </row>
    <row r="5370" spans="1:2">
      <c r="A5370" s="2063" t="s">
        <v>16164</v>
      </c>
      <c r="B5370" s="2064" t="s">
        <v>16163</v>
      </c>
    </row>
    <row r="5371" spans="1:2">
      <c r="A5371" s="2063" t="s">
        <v>16166</v>
      </c>
      <c r="B5371" s="2064" t="s">
        <v>16165</v>
      </c>
    </row>
    <row r="5372" spans="1:2">
      <c r="A5372" s="2063" t="s">
        <v>16168</v>
      </c>
      <c r="B5372" s="2064" t="s">
        <v>16167</v>
      </c>
    </row>
    <row r="5373" spans="1:2">
      <c r="A5373" s="2063" t="s">
        <v>16170</v>
      </c>
      <c r="B5373" s="2064" t="s">
        <v>16169</v>
      </c>
    </row>
    <row r="5374" spans="1:2">
      <c r="A5374" s="2063" t="s">
        <v>16172</v>
      </c>
      <c r="B5374" s="2064" t="s">
        <v>16171</v>
      </c>
    </row>
    <row r="5375" spans="1:2">
      <c r="A5375" s="2063" t="s">
        <v>16174</v>
      </c>
      <c r="B5375" s="2064" t="s">
        <v>16173</v>
      </c>
    </row>
    <row r="5376" spans="1:2">
      <c r="A5376" s="2063" t="s">
        <v>16176</v>
      </c>
      <c r="B5376" s="2064" t="s">
        <v>16175</v>
      </c>
    </row>
    <row r="5377" spans="1:2">
      <c r="A5377" s="2063" t="s">
        <v>16178</v>
      </c>
      <c r="B5377" s="2064" t="s">
        <v>16177</v>
      </c>
    </row>
    <row r="5378" spans="1:2">
      <c r="A5378" s="2063" t="s">
        <v>16180</v>
      </c>
      <c r="B5378" s="2064" t="s">
        <v>16179</v>
      </c>
    </row>
    <row r="5379" spans="1:2">
      <c r="A5379" s="2063" t="s">
        <v>16182</v>
      </c>
      <c r="B5379" s="2064" t="s">
        <v>16181</v>
      </c>
    </row>
    <row r="5380" spans="1:2">
      <c r="A5380" s="2063" t="s">
        <v>16184</v>
      </c>
      <c r="B5380" s="2064" t="s">
        <v>16183</v>
      </c>
    </row>
    <row r="5381" spans="1:2">
      <c r="A5381" s="2063" t="s">
        <v>16186</v>
      </c>
      <c r="B5381" s="2064" t="s">
        <v>16185</v>
      </c>
    </row>
    <row r="5382" spans="1:2">
      <c r="A5382" s="2063" t="s">
        <v>16188</v>
      </c>
      <c r="B5382" s="2064" t="s">
        <v>16187</v>
      </c>
    </row>
    <row r="5383" spans="1:2">
      <c r="A5383" s="2063" t="s">
        <v>16190</v>
      </c>
      <c r="B5383" s="2064" t="s">
        <v>16189</v>
      </c>
    </row>
    <row r="5384" spans="1:2">
      <c r="A5384" s="2063" t="s">
        <v>16192</v>
      </c>
      <c r="B5384" s="2064" t="s">
        <v>16191</v>
      </c>
    </row>
    <row r="5385" spans="1:2">
      <c r="A5385" s="2063" t="s">
        <v>16194</v>
      </c>
      <c r="B5385" s="2064" t="s">
        <v>16193</v>
      </c>
    </row>
    <row r="5386" spans="1:2">
      <c r="A5386" s="2063" t="s">
        <v>16196</v>
      </c>
      <c r="B5386" s="2064" t="s">
        <v>16195</v>
      </c>
    </row>
    <row r="5387" spans="1:2">
      <c r="A5387" s="2063" t="s">
        <v>16198</v>
      </c>
      <c r="B5387" s="2064" t="s">
        <v>16197</v>
      </c>
    </row>
    <row r="5388" spans="1:2">
      <c r="A5388" s="2063" t="s">
        <v>16200</v>
      </c>
      <c r="B5388" s="2064" t="s">
        <v>16199</v>
      </c>
    </row>
    <row r="5389" spans="1:2">
      <c r="A5389" s="2063" t="s">
        <v>16202</v>
      </c>
      <c r="B5389" s="2064" t="s">
        <v>16201</v>
      </c>
    </row>
    <row r="5390" spans="1:2">
      <c r="A5390" s="2063" t="s">
        <v>16204</v>
      </c>
      <c r="B5390" s="2064" t="s">
        <v>16203</v>
      </c>
    </row>
    <row r="5391" spans="1:2">
      <c r="A5391" s="2063" t="s">
        <v>16206</v>
      </c>
      <c r="B5391" s="2064" t="s">
        <v>16205</v>
      </c>
    </row>
    <row r="5392" spans="1:2">
      <c r="A5392" s="2063" t="s">
        <v>16208</v>
      </c>
      <c r="B5392" s="2064" t="s">
        <v>16207</v>
      </c>
    </row>
    <row r="5393" spans="1:2">
      <c r="A5393" s="2063" t="s">
        <v>16210</v>
      </c>
      <c r="B5393" s="2064" t="s">
        <v>16209</v>
      </c>
    </row>
    <row r="5394" spans="1:2">
      <c r="A5394" s="2063" t="s">
        <v>16212</v>
      </c>
      <c r="B5394" s="2064" t="s">
        <v>16211</v>
      </c>
    </row>
    <row r="5395" spans="1:2">
      <c r="A5395" s="2063" t="s">
        <v>16214</v>
      </c>
      <c r="B5395" s="2064" t="s">
        <v>16213</v>
      </c>
    </row>
    <row r="5396" spans="1:2">
      <c r="A5396" s="2063" t="s">
        <v>16216</v>
      </c>
      <c r="B5396" s="2064" t="s">
        <v>16215</v>
      </c>
    </row>
    <row r="5397" spans="1:2">
      <c r="A5397" s="2063" t="s">
        <v>16218</v>
      </c>
      <c r="B5397" s="2064" t="s">
        <v>16217</v>
      </c>
    </row>
    <row r="5398" spans="1:2">
      <c r="A5398" s="2063" t="s">
        <v>16220</v>
      </c>
      <c r="B5398" s="2064" t="s">
        <v>16219</v>
      </c>
    </row>
    <row r="5399" spans="1:2">
      <c r="A5399" s="2063" t="s">
        <v>16222</v>
      </c>
      <c r="B5399" s="2064" t="s">
        <v>16221</v>
      </c>
    </row>
    <row r="5400" spans="1:2">
      <c r="A5400" s="2063" t="s">
        <v>16224</v>
      </c>
      <c r="B5400" s="2064" t="s">
        <v>16223</v>
      </c>
    </row>
    <row r="5401" spans="1:2">
      <c r="A5401" s="2063" t="s">
        <v>16226</v>
      </c>
      <c r="B5401" s="2064" t="s">
        <v>16225</v>
      </c>
    </row>
    <row r="5402" spans="1:2">
      <c r="A5402" s="2063" t="s">
        <v>16228</v>
      </c>
      <c r="B5402" s="2064" t="s">
        <v>16227</v>
      </c>
    </row>
    <row r="5403" spans="1:2">
      <c r="A5403" s="2063" t="s">
        <v>16230</v>
      </c>
      <c r="B5403" s="2064" t="s">
        <v>16229</v>
      </c>
    </row>
    <row r="5404" spans="1:2">
      <c r="A5404" s="2063" t="s">
        <v>16232</v>
      </c>
      <c r="B5404" s="2064" t="s">
        <v>16231</v>
      </c>
    </row>
    <row r="5405" spans="1:2">
      <c r="A5405" s="2063" t="s">
        <v>16234</v>
      </c>
      <c r="B5405" s="2064" t="s">
        <v>16233</v>
      </c>
    </row>
    <row r="5406" spans="1:2">
      <c r="A5406" s="2063" t="s">
        <v>16236</v>
      </c>
      <c r="B5406" s="2064" t="s">
        <v>16235</v>
      </c>
    </row>
    <row r="5407" spans="1:2">
      <c r="A5407" s="2063" t="s">
        <v>16238</v>
      </c>
      <c r="B5407" s="2064" t="s">
        <v>16237</v>
      </c>
    </row>
    <row r="5408" spans="1:2">
      <c r="A5408" s="2063" t="s">
        <v>16240</v>
      </c>
      <c r="B5408" s="2064" t="s">
        <v>16239</v>
      </c>
    </row>
    <row r="5409" spans="1:2">
      <c r="A5409" s="2063" t="s">
        <v>16242</v>
      </c>
      <c r="B5409" s="2064" t="s">
        <v>16241</v>
      </c>
    </row>
    <row r="5410" spans="1:2">
      <c r="A5410" s="2063" t="s">
        <v>16244</v>
      </c>
      <c r="B5410" s="2064" t="s">
        <v>16243</v>
      </c>
    </row>
    <row r="5411" spans="1:2">
      <c r="A5411" s="2063" t="s">
        <v>16246</v>
      </c>
      <c r="B5411" s="2064" t="s">
        <v>16245</v>
      </c>
    </row>
    <row r="5412" spans="1:2">
      <c r="A5412" s="2063" t="s">
        <v>16248</v>
      </c>
      <c r="B5412" s="2064" t="s">
        <v>16247</v>
      </c>
    </row>
    <row r="5413" spans="1:2">
      <c r="A5413" s="2063" t="s">
        <v>16250</v>
      </c>
      <c r="B5413" s="2064" t="s">
        <v>16249</v>
      </c>
    </row>
    <row r="5414" spans="1:2">
      <c r="A5414" s="2063" t="s">
        <v>16252</v>
      </c>
      <c r="B5414" s="2064" t="s">
        <v>16251</v>
      </c>
    </row>
    <row r="5415" spans="1:2">
      <c r="A5415" s="2063" t="s">
        <v>16254</v>
      </c>
      <c r="B5415" s="2064" t="s">
        <v>16253</v>
      </c>
    </row>
    <row r="5416" spans="1:2">
      <c r="A5416" s="2063" t="s">
        <v>16256</v>
      </c>
      <c r="B5416" s="2064" t="s">
        <v>16255</v>
      </c>
    </row>
    <row r="5417" spans="1:2">
      <c r="A5417" s="2063" t="s">
        <v>16258</v>
      </c>
      <c r="B5417" s="2064" t="s">
        <v>16257</v>
      </c>
    </row>
    <row r="5418" spans="1:2">
      <c r="A5418" s="2063" t="s">
        <v>16260</v>
      </c>
      <c r="B5418" s="2064" t="s">
        <v>16259</v>
      </c>
    </row>
    <row r="5419" spans="1:2">
      <c r="A5419" s="2063" t="s">
        <v>16262</v>
      </c>
      <c r="B5419" s="2064" t="s">
        <v>16261</v>
      </c>
    </row>
    <row r="5420" spans="1:2">
      <c r="A5420" s="2063" t="s">
        <v>16264</v>
      </c>
      <c r="B5420" s="2064" t="s">
        <v>16263</v>
      </c>
    </row>
    <row r="5421" spans="1:2">
      <c r="A5421" s="2063" t="s">
        <v>16266</v>
      </c>
      <c r="B5421" s="2064" t="s">
        <v>16265</v>
      </c>
    </row>
    <row r="5422" spans="1:2">
      <c r="A5422" s="2063" t="s">
        <v>16268</v>
      </c>
      <c r="B5422" s="2064" t="s">
        <v>16267</v>
      </c>
    </row>
    <row r="5423" spans="1:2">
      <c r="A5423" s="2063" t="s">
        <v>16270</v>
      </c>
      <c r="B5423" s="2064" t="s">
        <v>16269</v>
      </c>
    </row>
    <row r="5424" spans="1:2">
      <c r="A5424" s="2063" t="s">
        <v>16272</v>
      </c>
      <c r="B5424" s="2064" t="s">
        <v>16271</v>
      </c>
    </row>
    <row r="5425" spans="1:2">
      <c r="A5425" s="2063" t="s">
        <v>16274</v>
      </c>
      <c r="B5425" s="2064" t="s">
        <v>16273</v>
      </c>
    </row>
    <row r="5426" spans="1:2">
      <c r="A5426" s="2063" t="s">
        <v>16276</v>
      </c>
      <c r="B5426" s="2064" t="s">
        <v>16275</v>
      </c>
    </row>
    <row r="5427" spans="1:2">
      <c r="A5427" s="2063" t="s">
        <v>16278</v>
      </c>
      <c r="B5427" s="2064" t="s">
        <v>16277</v>
      </c>
    </row>
    <row r="5428" spans="1:2">
      <c r="A5428" s="2063" t="s">
        <v>16280</v>
      </c>
      <c r="B5428" s="2064" t="s">
        <v>16279</v>
      </c>
    </row>
    <row r="5429" spans="1:2">
      <c r="A5429" s="2063" t="s">
        <v>16282</v>
      </c>
      <c r="B5429" s="2064" t="s">
        <v>16281</v>
      </c>
    </row>
    <row r="5430" spans="1:2">
      <c r="A5430" s="2063" t="s">
        <v>16284</v>
      </c>
      <c r="B5430" s="2064" t="s">
        <v>16283</v>
      </c>
    </row>
    <row r="5431" spans="1:2">
      <c r="A5431" s="2063" t="s">
        <v>16286</v>
      </c>
      <c r="B5431" s="2064" t="s">
        <v>16285</v>
      </c>
    </row>
    <row r="5432" spans="1:2">
      <c r="A5432" s="2063" t="s">
        <v>16288</v>
      </c>
      <c r="B5432" s="2064" t="s">
        <v>16287</v>
      </c>
    </row>
    <row r="5433" spans="1:2">
      <c r="A5433" s="2063" t="s">
        <v>16290</v>
      </c>
      <c r="B5433" s="2064" t="s">
        <v>16289</v>
      </c>
    </row>
    <row r="5434" spans="1:2">
      <c r="A5434" s="2063" t="s">
        <v>16292</v>
      </c>
      <c r="B5434" s="2064" t="s">
        <v>16291</v>
      </c>
    </row>
    <row r="5435" spans="1:2">
      <c r="A5435" s="2063" t="s">
        <v>16294</v>
      </c>
      <c r="B5435" s="2064" t="s">
        <v>16293</v>
      </c>
    </row>
    <row r="5436" spans="1:2">
      <c r="A5436" s="2063" t="s">
        <v>16296</v>
      </c>
      <c r="B5436" s="2064" t="s">
        <v>16295</v>
      </c>
    </row>
    <row r="5437" spans="1:2">
      <c r="A5437" s="2063" t="s">
        <v>16298</v>
      </c>
      <c r="B5437" s="2064" t="s">
        <v>16297</v>
      </c>
    </row>
    <row r="5438" spans="1:2">
      <c r="A5438" s="2063" t="s">
        <v>16300</v>
      </c>
      <c r="B5438" s="2064" t="s">
        <v>16299</v>
      </c>
    </row>
    <row r="5439" spans="1:2">
      <c r="A5439" s="2063" t="s">
        <v>16302</v>
      </c>
      <c r="B5439" s="2064" t="s">
        <v>16301</v>
      </c>
    </row>
    <row r="5440" spans="1:2">
      <c r="A5440" s="2063" t="s">
        <v>16304</v>
      </c>
      <c r="B5440" s="2064" t="s">
        <v>16303</v>
      </c>
    </row>
    <row r="5441" spans="1:2">
      <c r="A5441" s="2063" t="s">
        <v>16306</v>
      </c>
      <c r="B5441" s="2064" t="s">
        <v>16305</v>
      </c>
    </row>
    <row r="5442" spans="1:2">
      <c r="A5442" s="2063" t="s">
        <v>16308</v>
      </c>
      <c r="B5442" s="2064" t="s">
        <v>16307</v>
      </c>
    </row>
    <row r="5443" spans="1:2">
      <c r="A5443" s="2063" t="s">
        <v>16310</v>
      </c>
      <c r="B5443" s="2064" t="s">
        <v>16309</v>
      </c>
    </row>
    <row r="5444" spans="1:2">
      <c r="A5444" s="2063" t="s">
        <v>16312</v>
      </c>
      <c r="B5444" s="2064" t="s">
        <v>16311</v>
      </c>
    </row>
    <row r="5445" spans="1:2">
      <c r="A5445" s="2063" t="s">
        <v>16314</v>
      </c>
      <c r="B5445" s="2064" t="s">
        <v>16313</v>
      </c>
    </row>
    <row r="5446" spans="1:2">
      <c r="A5446" s="2063" t="s">
        <v>16316</v>
      </c>
      <c r="B5446" s="2064" t="s">
        <v>16315</v>
      </c>
    </row>
    <row r="5447" spans="1:2">
      <c r="A5447" s="2063" t="s">
        <v>16318</v>
      </c>
      <c r="B5447" s="2064" t="s">
        <v>16317</v>
      </c>
    </row>
    <row r="5448" spans="1:2">
      <c r="A5448" s="2063" t="s">
        <v>16320</v>
      </c>
      <c r="B5448" s="2064" t="s">
        <v>16319</v>
      </c>
    </row>
    <row r="5449" spans="1:2">
      <c r="A5449" s="2063" t="s">
        <v>16322</v>
      </c>
      <c r="B5449" s="2064" t="s">
        <v>16321</v>
      </c>
    </row>
    <row r="5450" spans="1:2">
      <c r="A5450" s="2063" t="s">
        <v>16324</v>
      </c>
      <c r="B5450" s="2064" t="s">
        <v>16323</v>
      </c>
    </row>
    <row r="5451" spans="1:2">
      <c r="A5451" s="2063" t="s">
        <v>16326</v>
      </c>
      <c r="B5451" s="2064" t="s">
        <v>16325</v>
      </c>
    </row>
    <row r="5452" spans="1:2">
      <c r="A5452" s="2063" t="s">
        <v>16328</v>
      </c>
      <c r="B5452" s="2064" t="s">
        <v>16327</v>
      </c>
    </row>
    <row r="5453" spans="1:2">
      <c r="A5453" s="2063" t="s">
        <v>16330</v>
      </c>
      <c r="B5453" s="2064" t="s">
        <v>16329</v>
      </c>
    </row>
    <row r="5454" spans="1:2">
      <c r="A5454" s="2063" t="s">
        <v>16332</v>
      </c>
      <c r="B5454" s="2064" t="s">
        <v>16331</v>
      </c>
    </row>
    <row r="5455" spans="1:2">
      <c r="A5455" s="2063" t="s">
        <v>16334</v>
      </c>
      <c r="B5455" s="2064" t="s">
        <v>16333</v>
      </c>
    </row>
    <row r="5456" spans="1:2">
      <c r="A5456" s="2063" t="s">
        <v>16336</v>
      </c>
      <c r="B5456" s="2064" t="s">
        <v>16335</v>
      </c>
    </row>
    <row r="5457" spans="1:2">
      <c r="A5457" s="2063" t="s">
        <v>16338</v>
      </c>
      <c r="B5457" s="2064" t="s">
        <v>16337</v>
      </c>
    </row>
    <row r="5458" spans="1:2">
      <c r="A5458" s="2063" t="s">
        <v>16340</v>
      </c>
      <c r="B5458" s="2064" t="s">
        <v>16339</v>
      </c>
    </row>
    <row r="5459" spans="1:2">
      <c r="A5459" s="2063" t="s">
        <v>16342</v>
      </c>
      <c r="B5459" s="2064" t="s">
        <v>16341</v>
      </c>
    </row>
    <row r="5460" spans="1:2">
      <c r="A5460" s="2063" t="s">
        <v>16344</v>
      </c>
      <c r="B5460" s="2064" t="s">
        <v>16343</v>
      </c>
    </row>
    <row r="5461" spans="1:2">
      <c r="A5461" s="2063" t="s">
        <v>16346</v>
      </c>
      <c r="B5461" s="2064" t="s">
        <v>16345</v>
      </c>
    </row>
    <row r="5462" spans="1:2">
      <c r="A5462" s="2063" t="s">
        <v>16348</v>
      </c>
      <c r="B5462" s="2064" t="s">
        <v>16347</v>
      </c>
    </row>
    <row r="5463" spans="1:2">
      <c r="A5463" s="2063" t="s">
        <v>16350</v>
      </c>
      <c r="B5463" s="2064" t="s">
        <v>16349</v>
      </c>
    </row>
    <row r="5464" spans="1:2">
      <c r="A5464" s="2063" t="s">
        <v>16352</v>
      </c>
      <c r="B5464" s="2064" t="s">
        <v>16351</v>
      </c>
    </row>
    <row r="5465" spans="1:2">
      <c r="A5465" s="2063" t="s">
        <v>16354</v>
      </c>
      <c r="B5465" s="2064" t="s">
        <v>16353</v>
      </c>
    </row>
    <row r="5466" spans="1:2">
      <c r="A5466" s="2063" t="s">
        <v>16356</v>
      </c>
      <c r="B5466" s="2064" t="s">
        <v>16355</v>
      </c>
    </row>
    <row r="5467" spans="1:2">
      <c r="A5467" s="2063" t="s">
        <v>16358</v>
      </c>
      <c r="B5467" s="2064" t="s">
        <v>16357</v>
      </c>
    </row>
    <row r="5468" spans="1:2">
      <c r="A5468" s="2063" t="s">
        <v>16360</v>
      </c>
      <c r="B5468" s="2064" t="s">
        <v>16359</v>
      </c>
    </row>
    <row r="5469" spans="1:2">
      <c r="A5469" s="2063" t="s">
        <v>16362</v>
      </c>
      <c r="B5469" s="2064" t="s">
        <v>16361</v>
      </c>
    </row>
    <row r="5470" spans="1:2">
      <c r="A5470" s="2063" t="s">
        <v>16364</v>
      </c>
      <c r="B5470" s="2064" t="s">
        <v>16363</v>
      </c>
    </row>
    <row r="5471" spans="1:2">
      <c r="A5471" s="2063" t="s">
        <v>16366</v>
      </c>
      <c r="B5471" s="2064" t="s">
        <v>16365</v>
      </c>
    </row>
    <row r="5472" spans="1:2">
      <c r="A5472" s="2063" t="s">
        <v>16368</v>
      </c>
      <c r="B5472" s="2064" t="s">
        <v>16367</v>
      </c>
    </row>
    <row r="5473" spans="1:2">
      <c r="A5473" s="2063" t="s">
        <v>16370</v>
      </c>
      <c r="B5473" s="2064" t="s">
        <v>16369</v>
      </c>
    </row>
    <row r="5474" spans="1:2">
      <c r="A5474" s="2063" t="s">
        <v>16372</v>
      </c>
      <c r="B5474" s="2064" t="s">
        <v>16371</v>
      </c>
    </row>
    <row r="5475" spans="1:2">
      <c r="A5475" s="2063" t="s">
        <v>16374</v>
      </c>
      <c r="B5475" s="2064" t="s">
        <v>16373</v>
      </c>
    </row>
    <row r="5476" spans="1:2">
      <c r="A5476" s="2063" t="s">
        <v>16376</v>
      </c>
      <c r="B5476" s="2064" t="s">
        <v>16375</v>
      </c>
    </row>
    <row r="5477" spans="1:2">
      <c r="A5477" s="2063" t="s">
        <v>16378</v>
      </c>
      <c r="B5477" s="2064" t="s">
        <v>16377</v>
      </c>
    </row>
    <row r="5478" spans="1:2">
      <c r="A5478" s="2063" t="s">
        <v>16380</v>
      </c>
      <c r="B5478" s="2064" t="s">
        <v>16379</v>
      </c>
    </row>
    <row r="5479" spans="1:2">
      <c r="A5479" s="2063" t="s">
        <v>16382</v>
      </c>
      <c r="B5479" s="2064" t="s">
        <v>16381</v>
      </c>
    </row>
    <row r="5480" spans="1:2">
      <c r="A5480" s="2063" t="s">
        <v>16384</v>
      </c>
      <c r="B5480" s="2064" t="s">
        <v>16383</v>
      </c>
    </row>
    <row r="5481" spans="1:2">
      <c r="A5481" s="2063" t="s">
        <v>16386</v>
      </c>
      <c r="B5481" s="2064" t="s">
        <v>16385</v>
      </c>
    </row>
    <row r="5482" spans="1:2">
      <c r="A5482" s="2063" t="s">
        <v>16388</v>
      </c>
      <c r="B5482" s="2064" t="s">
        <v>16387</v>
      </c>
    </row>
    <row r="5483" spans="1:2">
      <c r="A5483" s="2063" t="s">
        <v>16390</v>
      </c>
      <c r="B5483" s="2064" t="s">
        <v>16389</v>
      </c>
    </row>
    <row r="5484" spans="1:2">
      <c r="A5484" s="2063" t="s">
        <v>16392</v>
      </c>
      <c r="B5484" s="2064" t="s">
        <v>16391</v>
      </c>
    </row>
    <row r="5485" spans="1:2">
      <c r="A5485" s="2063" t="s">
        <v>16394</v>
      </c>
      <c r="B5485" s="2064" t="s">
        <v>16393</v>
      </c>
    </row>
    <row r="5486" spans="1:2">
      <c r="A5486" s="2063" t="s">
        <v>16396</v>
      </c>
      <c r="B5486" s="2064" t="s">
        <v>16395</v>
      </c>
    </row>
    <row r="5487" spans="1:2">
      <c r="A5487" s="2063" t="s">
        <v>16398</v>
      </c>
      <c r="B5487" s="2064" t="s">
        <v>16397</v>
      </c>
    </row>
    <row r="5488" spans="1:2">
      <c r="A5488" s="2063" t="s">
        <v>16400</v>
      </c>
      <c r="B5488" s="2064" t="s">
        <v>16399</v>
      </c>
    </row>
    <row r="5489" spans="1:2">
      <c r="A5489" s="2063" t="s">
        <v>16402</v>
      </c>
      <c r="B5489" s="2064" t="s">
        <v>16401</v>
      </c>
    </row>
    <row r="5490" spans="1:2">
      <c r="A5490" s="2063" t="s">
        <v>16404</v>
      </c>
      <c r="B5490" s="2064" t="s">
        <v>16403</v>
      </c>
    </row>
    <row r="5491" spans="1:2">
      <c r="A5491" s="2063" t="s">
        <v>16406</v>
      </c>
      <c r="B5491" s="2064" t="s">
        <v>16405</v>
      </c>
    </row>
    <row r="5492" spans="1:2">
      <c r="A5492" s="2063" t="s">
        <v>16408</v>
      </c>
      <c r="B5492" s="2064" t="s">
        <v>16407</v>
      </c>
    </row>
    <row r="5493" spans="1:2">
      <c r="A5493" s="2063" t="s">
        <v>16410</v>
      </c>
      <c r="B5493" s="2064" t="s">
        <v>16409</v>
      </c>
    </row>
    <row r="5494" spans="1:2">
      <c r="A5494" s="2063" t="s">
        <v>16412</v>
      </c>
      <c r="B5494" s="2064" t="s">
        <v>16411</v>
      </c>
    </row>
    <row r="5495" spans="1:2">
      <c r="A5495" s="2063" t="s">
        <v>16414</v>
      </c>
      <c r="B5495" s="2064" t="s">
        <v>16413</v>
      </c>
    </row>
    <row r="5496" spans="1:2">
      <c r="A5496" s="2063" t="s">
        <v>16416</v>
      </c>
      <c r="B5496" s="2064" t="s">
        <v>16415</v>
      </c>
    </row>
    <row r="5497" spans="1:2">
      <c r="A5497" s="2063" t="s">
        <v>16418</v>
      </c>
      <c r="B5497" s="2064" t="s">
        <v>16417</v>
      </c>
    </row>
    <row r="5498" spans="1:2">
      <c r="A5498" s="2063" t="s">
        <v>16420</v>
      </c>
      <c r="B5498" s="2064" t="s">
        <v>16419</v>
      </c>
    </row>
    <row r="5499" spans="1:2">
      <c r="A5499" s="2063" t="s">
        <v>16422</v>
      </c>
      <c r="B5499" s="2064" t="s">
        <v>16421</v>
      </c>
    </row>
    <row r="5500" spans="1:2">
      <c r="A5500" s="2063" t="s">
        <v>16424</v>
      </c>
      <c r="B5500" s="2064" t="s">
        <v>16423</v>
      </c>
    </row>
    <row r="5501" spans="1:2">
      <c r="A5501" s="2063" t="s">
        <v>16426</v>
      </c>
      <c r="B5501" s="2064" t="s">
        <v>16425</v>
      </c>
    </row>
    <row r="5502" spans="1:2">
      <c r="A5502" s="2063" t="s">
        <v>16428</v>
      </c>
      <c r="B5502" s="2064" t="s">
        <v>16427</v>
      </c>
    </row>
    <row r="5503" spans="1:2">
      <c r="A5503" s="2063" t="s">
        <v>16430</v>
      </c>
      <c r="B5503" s="2064" t="s">
        <v>16429</v>
      </c>
    </row>
    <row r="5504" spans="1:2">
      <c r="A5504" s="2063" t="s">
        <v>16432</v>
      </c>
      <c r="B5504" s="2064" t="s">
        <v>16431</v>
      </c>
    </row>
    <row r="5505" spans="1:2">
      <c r="A5505" s="2063" t="s">
        <v>16434</v>
      </c>
      <c r="B5505" s="2064" t="s">
        <v>16433</v>
      </c>
    </row>
    <row r="5506" spans="1:2">
      <c r="A5506" s="2063" t="s">
        <v>16436</v>
      </c>
      <c r="B5506" s="2064" t="s">
        <v>16435</v>
      </c>
    </row>
    <row r="5507" spans="1:2">
      <c r="A5507" s="2063" t="s">
        <v>16438</v>
      </c>
      <c r="B5507" s="2064" t="s">
        <v>16437</v>
      </c>
    </row>
    <row r="5508" spans="1:2">
      <c r="A5508" s="2063" t="s">
        <v>16440</v>
      </c>
      <c r="B5508" s="2064" t="s">
        <v>16439</v>
      </c>
    </row>
    <row r="5509" spans="1:2">
      <c r="A5509" s="2063" t="s">
        <v>16442</v>
      </c>
      <c r="B5509" s="2064" t="s">
        <v>16441</v>
      </c>
    </row>
    <row r="5510" spans="1:2">
      <c r="A5510" s="2063" t="s">
        <v>16444</v>
      </c>
      <c r="B5510" s="2064" t="s">
        <v>16443</v>
      </c>
    </row>
    <row r="5511" spans="1:2">
      <c r="A5511" s="2063" t="s">
        <v>16446</v>
      </c>
      <c r="B5511" s="2064" t="s">
        <v>16445</v>
      </c>
    </row>
    <row r="5512" spans="1:2">
      <c r="A5512" s="2063" t="s">
        <v>16448</v>
      </c>
      <c r="B5512" s="2064" t="s">
        <v>16447</v>
      </c>
    </row>
    <row r="5513" spans="1:2">
      <c r="A5513" s="2063" t="s">
        <v>16450</v>
      </c>
      <c r="B5513" s="2064" t="s">
        <v>16449</v>
      </c>
    </row>
    <row r="5514" spans="1:2">
      <c r="A5514" s="2063" t="s">
        <v>16452</v>
      </c>
      <c r="B5514" s="2064" t="s">
        <v>16451</v>
      </c>
    </row>
    <row r="5515" spans="1:2">
      <c r="A5515" s="2063" t="s">
        <v>16454</v>
      </c>
      <c r="B5515" s="2064" t="s">
        <v>16453</v>
      </c>
    </row>
    <row r="5516" spans="1:2">
      <c r="A5516" s="2063" t="s">
        <v>16456</v>
      </c>
      <c r="B5516" s="2064" t="s">
        <v>16455</v>
      </c>
    </row>
    <row r="5517" spans="1:2">
      <c r="A5517" s="2063" t="s">
        <v>16458</v>
      </c>
      <c r="B5517" s="2064" t="s">
        <v>16457</v>
      </c>
    </row>
    <row r="5518" spans="1:2">
      <c r="A5518" s="2063" t="s">
        <v>16460</v>
      </c>
      <c r="B5518" s="2064" t="s">
        <v>16459</v>
      </c>
    </row>
    <row r="5519" spans="1:2">
      <c r="A5519" s="2063" t="s">
        <v>16462</v>
      </c>
      <c r="B5519" s="2064" t="s">
        <v>16461</v>
      </c>
    </row>
    <row r="5520" spans="1:2">
      <c r="A5520" s="2063" t="s">
        <v>16464</v>
      </c>
      <c r="B5520" s="2064" t="s">
        <v>16463</v>
      </c>
    </row>
    <row r="5521" spans="1:2">
      <c r="A5521" s="2063" t="s">
        <v>16466</v>
      </c>
      <c r="B5521" s="2064" t="s">
        <v>16465</v>
      </c>
    </row>
    <row r="5522" spans="1:2">
      <c r="A5522" s="2063" t="s">
        <v>16468</v>
      </c>
      <c r="B5522" s="2064" t="s">
        <v>16467</v>
      </c>
    </row>
    <row r="5523" spans="1:2">
      <c r="A5523" s="2063" t="s">
        <v>16470</v>
      </c>
      <c r="B5523" s="2064" t="s">
        <v>16469</v>
      </c>
    </row>
    <row r="5524" spans="1:2">
      <c r="A5524" s="2063" t="s">
        <v>16472</v>
      </c>
      <c r="B5524" s="2064" t="s">
        <v>16471</v>
      </c>
    </row>
    <row r="5525" spans="1:2">
      <c r="A5525" s="2063" t="s">
        <v>16474</v>
      </c>
      <c r="B5525" s="2064" t="s">
        <v>16473</v>
      </c>
    </row>
    <row r="5526" spans="1:2">
      <c r="A5526" s="2063" t="s">
        <v>16476</v>
      </c>
      <c r="B5526" s="2064" t="s">
        <v>16475</v>
      </c>
    </row>
    <row r="5527" spans="1:2">
      <c r="A5527" s="2063" t="s">
        <v>16478</v>
      </c>
      <c r="B5527" s="2064" t="s">
        <v>16477</v>
      </c>
    </row>
    <row r="5528" spans="1:2">
      <c r="A5528" s="2063" t="s">
        <v>16480</v>
      </c>
      <c r="B5528" s="2064" t="s">
        <v>16479</v>
      </c>
    </row>
    <row r="5529" spans="1:2">
      <c r="A5529" s="2063" t="s">
        <v>16482</v>
      </c>
      <c r="B5529" s="2064" t="s">
        <v>16481</v>
      </c>
    </row>
    <row r="5530" spans="1:2">
      <c r="A5530" s="2063" t="s">
        <v>16484</v>
      </c>
      <c r="B5530" s="2064" t="s">
        <v>16483</v>
      </c>
    </row>
    <row r="5531" spans="1:2">
      <c r="A5531" s="2063" t="s">
        <v>16486</v>
      </c>
      <c r="B5531" s="2064" t="s">
        <v>16485</v>
      </c>
    </row>
    <row r="5532" spans="1:2">
      <c r="A5532" s="2063" t="s">
        <v>16488</v>
      </c>
      <c r="B5532" s="2064" t="s">
        <v>16487</v>
      </c>
    </row>
    <row r="5533" spans="1:2">
      <c r="A5533" s="2063" t="s">
        <v>16490</v>
      </c>
      <c r="B5533" s="2064" t="s">
        <v>16489</v>
      </c>
    </row>
    <row r="5534" spans="1:2">
      <c r="A5534" s="2063" t="s">
        <v>16492</v>
      </c>
      <c r="B5534" s="2064" t="s">
        <v>16491</v>
      </c>
    </row>
    <row r="5535" spans="1:2">
      <c r="A5535" s="2063" t="s">
        <v>16494</v>
      </c>
      <c r="B5535" s="2064" t="s">
        <v>16493</v>
      </c>
    </row>
    <row r="5536" spans="1:2">
      <c r="A5536" s="2063" t="s">
        <v>16496</v>
      </c>
      <c r="B5536" s="2064" t="s">
        <v>16495</v>
      </c>
    </row>
    <row r="5537" spans="1:2">
      <c r="A5537" s="2063" t="s">
        <v>16498</v>
      </c>
      <c r="B5537" s="2064" t="s">
        <v>16497</v>
      </c>
    </row>
    <row r="5538" spans="1:2">
      <c r="A5538" s="2063" t="s">
        <v>16500</v>
      </c>
      <c r="B5538" s="2064" t="s">
        <v>16499</v>
      </c>
    </row>
    <row r="5539" spans="1:2">
      <c r="A5539" s="2063" t="s">
        <v>16502</v>
      </c>
      <c r="B5539" s="2064" t="s">
        <v>16501</v>
      </c>
    </row>
    <row r="5540" spans="1:2">
      <c r="A5540" s="2063" t="s">
        <v>16504</v>
      </c>
      <c r="B5540" s="2064" t="s">
        <v>16503</v>
      </c>
    </row>
    <row r="5541" spans="1:2">
      <c r="A5541" s="2063" t="s">
        <v>16506</v>
      </c>
      <c r="B5541" s="2064" t="s">
        <v>16505</v>
      </c>
    </row>
    <row r="5542" spans="1:2">
      <c r="A5542" s="2063" t="s">
        <v>16508</v>
      </c>
      <c r="B5542" s="2064" t="s">
        <v>16507</v>
      </c>
    </row>
    <row r="5543" spans="1:2">
      <c r="A5543" s="2063" t="s">
        <v>16510</v>
      </c>
      <c r="B5543" s="2064" t="s">
        <v>16509</v>
      </c>
    </row>
    <row r="5544" spans="1:2">
      <c r="A5544" s="2063" t="s">
        <v>16512</v>
      </c>
      <c r="B5544" s="2064" t="s">
        <v>16511</v>
      </c>
    </row>
    <row r="5545" spans="1:2">
      <c r="A5545" s="2063" t="s">
        <v>16514</v>
      </c>
      <c r="B5545" s="2064" t="s">
        <v>16513</v>
      </c>
    </row>
    <row r="5546" spans="1:2">
      <c r="A5546" s="2063" t="s">
        <v>16516</v>
      </c>
      <c r="B5546" s="2064" t="s">
        <v>16515</v>
      </c>
    </row>
    <row r="5547" spans="1:2">
      <c r="A5547" s="2063" t="s">
        <v>16518</v>
      </c>
      <c r="B5547" s="2064" t="s">
        <v>16517</v>
      </c>
    </row>
    <row r="5548" spans="1:2">
      <c r="A5548" s="2063" t="s">
        <v>16520</v>
      </c>
      <c r="B5548" s="2064" t="s">
        <v>16519</v>
      </c>
    </row>
    <row r="5549" spans="1:2">
      <c r="A5549" s="2063" t="s">
        <v>16522</v>
      </c>
      <c r="B5549" s="2064" t="s">
        <v>16521</v>
      </c>
    </row>
    <row r="5550" spans="1:2">
      <c r="A5550" s="2063" t="s">
        <v>16524</v>
      </c>
      <c r="B5550" s="2064" t="s">
        <v>16523</v>
      </c>
    </row>
    <row r="5551" spans="1:2">
      <c r="A5551" s="2063" t="s">
        <v>16526</v>
      </c>
      <c r="B5551" s="2064" t="s">
        <v>16525</v>
      </c>
    </row>
    <row r="5552" spans="1:2">
      <c r="A5552" s="2063" t="s">
        <v>16528</v>
      </c>
      <c r="B5552" s="2064" t="s">
        <v>16527</v>
      </c>
    </row>
    <row r="5553" spans="1:2">
      <c r="A5553" s="2063" t="s">
        <v>16530</v>
      </c>
      <c r="B5553" s="2064" t="s">
        <v>16529</v>
      </c>
    </row>
    <row r="5554" spans="1:2">
      <c r="A5554" s="2063" t="s">
        <v>16532</v>
      </c>
      <c r="B5554" s="2064" t="s">
        <v>16531</v>
      </c>
    </row>
    <row r="5555" spans="1:2">
      <c r="A5555" s="2063" t="s">
        <v>16534</v>
      </c>
      <c r="B5555" s="2064" t="s">
        <v>16533</v>
      </c>
    </row>
    <row r="5556" spans="1:2">
      <c r="A5556" s="2063" t="s">
        <v>16536</v>
      </c>
      <c r="B5556" s="2064" t="s">
        <v>16535</v>
      </c>
    </row>
    <row r="5557" spans="1:2">
      <c r="A5557" s="2063" t="s">
        <v>16538</v>
      </c>
      <c r="B5557" s="2064" t="s">
        <v>16537</v>
      </c>
    </row>
    <row r="5558" spans="1:2">
      <c r="A5558" s="2063" t="s">
        <v>16540</v>
      </c>
      <c r="B5558" s="2064" t="s">
        <v>16539</v>
      </c>
    </row>
    <row r="5559" spans="1:2">
      <c r="A5559" s="2063" t="s">
        <v>16542</v>
      </c>
      <c r="B5559" s="2064" t="s">
        <v>16541</v>
      </c>
    </row>
    <row r="5560" spans="1:2">
      <c r="A5560" s="2063" t="s">
        <v>16544</v>
      </c>
      <c r="B5560" s="2064" t="s">
        <v>16543</v>
      </c>
    </row>
    <row r="5561" spans="1:2">
      <c r="A5561" s="2063" t="s">
        <v>16546</v>
      </c>
      <c r="B5561" s="2064" t="s">
        <v>16545</v>
      </c>
    </row>
    <row r="5562" spans="1:2">
      <c r="A5562" s="2063" t="s">
        <v>16548</v>
      </c>
      <c r="B5562" s="2064" t="s">
        <v>16547</v>
      </c>
    </row>
    <row r="5563" spans="1:2">
      <c r="A5563" s="2063" t="s">
        <v>16550</v>
      </c>
      <c r="B5563" s="2064" t="s">
        <v>16549</v>
      </c>
    </row>
    <row r="5564" spans="1:2">
      <c r="A5564" s="2063" t="s">
        <v>16552</v>
      </c>
      <c r="B5564" s="2064" t="s">
        <v>16551</v>
      </c>
    </row>
    <row r="5565" spans="1:2">
      <c r="A5565" s="2063" t="s">
        <v>16554</v>
      </c>
      <c r="B5565" s="2064" t="s">
        <v>16553</v>
      </c>
    </row>
    <row r="5566" spans="1:2">
      <c r="A5566" s="2063" t="s">
        <v>16556</v>
      </c>
      <c r="B5566" s="2064" t="s">
        <v>16555</v>
      </c>
    </row>
    <row r="5567" spans="1:2">
      <c r="A5567" s="2063" t="s">
        <v>16558</v>
      </c>
      <c r="B5567" s="2064" t="s">
        <v>16557</v>
      </c>
    </row>
    <row r="5568" spans="1:2">
      <c r="A5568" s="2063" t="s">
        <v>16560</v>
      </c>
      <c r="B5568" s="2064" t="s">
        <v>16559</v>
      </c>
    </row>
    <row r="5569" spans="1:2">
      <c r="A5569" s="2063" t="s">
        <v>16562</v>
      </c>
      <c r="B5569" s="2064" t="s">
        <v>16561</v>
      </c>
    </row>
    <row r="5570" spans="1:2">
      <c r="A5570" s="2063" t="s">
        <v>16564</v>
      </c>
      <c r="B5570" s="2064" t="s">
        <v>16563</v>
      </c>
    </row>
    <row r="5571" spans="1:2">
      <c r="A5571" s="2063" t="s">
        <v>16566</v>
      </c>
      <c r="B5571" s="2064" t="s">
        <v>16565</v>
      </c>
    </row>
    <row r="5572" spans="1:2">
      <c r="A5572" s="2063" t="s">
        <v>16568</v>
      </c>
      <c r="B5572" s="2064" t="s">
        <v>16567</v>
      </c>
    </row>
    <row r="5573" spans="1:2">
      <c r="A5573" s="2063" t="s">
        <v>16570</v>
      </c>
      <c r="B5573" s="2064" t="s">
        <v>16569</v>
      </c>
    </row>
    <row r="5574" spans="1:2">
      <c r="A5574" s="2063" t="s">
        <v>16572</v>
      </c>
      <c r="B5574" s="2064" t="s">
        <v>16571</v>
      </c>
    </row>
    <row r="5575" spans="1:2">
      <c r="A5575" s="2063" t="s">
        <v>16574</v>
      </c>
      <c r="B5575" s="2064" t="s">
        <v>16573</v>
      </c>
    </row>
    <row r="5576" spans="1:2">
      <c r="A5576" s="2063" t="s">
        <v>16576</v>
      </c>
      <c r="B5576" s="2064" t="s">
        <v>16575</v>
      </c>
    </row>
    <row r="5577" spans="1:2">
      <c r="A5577" s="2063" t="s">
        <v>16578</v>
      </c>
      <c r="B5577" s="2064" t="s">
        <v>16577</v>
      </c>
    </row>
    <row r="5578" spans="1:2">
      <c r="A5578" s="2063" t="s">
        <v>16580</v>
      </c>
      <c r="B5578" s="2064" t="s">
        <v>16579</v>
      </c>
    </row>
    <row r="5579" spans="1:2">
      <c r="A5579" s="2063" t="s">
        <v>16582</v>
      </c>
      <c r="B5579" s="2064" t="s">
        <v>16581</v>
      </c>
    </row>
    <row r="5580" spans="1:2">
      <c r="A5580" s="2063" t="s">
        <v>16584</v>
      </c>
      <c r="B5580" s="2064" t="s">
        <v>16583</v>
      </c>
    </row>
    <row r="5581" spans="1:2">
      <c r="A5581" s="2063" t="s">
        <v>16586</v>
      </c>
      <c r="B5581" s="2064" t="s">
        <v>16585</v>
      </c>
    </row>
    <row r="5582" spans="1:2">
      <c r="A5582" s="2063" t="s">
        <v>16588</v>
      </c>
      <c r="B5582" s="2064" t="s">
        <v>16587</v>
      </c>
    </row>
    <row r="5583" spans="1:2">
      <c r="A5583" s="2063" t="s">
        <v>16590</v>
      </c>
      <c r="B5583" s="2064" t="s">
        <v>16589</v>
      </c>
    </row>
    <row r="5584" spans="1:2">
      <c r="A5584" s="2063" t="s">
        <v>16592</v>
      </c>
      <c r="B5584" s="2064" t="s">
        <v>16591</v>
      </c>
    </row>
    <row r="5585" spans="1:2">
      <c r="A5585" s="2063" t="s">
        <v>16594</v>
      </c>
      <c r="B5585" s="2064" t="s">
        <v>16593</v>
      </c>
    </row>
    <row r="5586" spans="1:2">
      <c r="A5586" s="2063" t="s">
        <v>16596</v>
      </c>
      <c r="B5586" s="2064" t="s">
        <v>16595</v>
      </c>
    </row>
    <row r="5587" spans="1:2">
      <c r="A5587" s="2063" t="s">
        <v>16598</v>
      </c>
      <c r="B5587" s="2064" t="s">
        <v>16597</v>
      </c>
    </row>
    <row r="5588" spans="1:2">
      <c r="A5588" s="2063" t="s">
        <v>16600</v>
      </c>
      <c r="B5588" s="2064" t="s">
        <v>16599</v>
      </c>
    </row>
    <row r="5589" spans="1:2">
      <c r="A5589" s="2063" t="s">
        <v>16602</v>
      </c>
      <c r="B5589" s="2064" t="s">
        <v>16601</v>
      </c>
    </row>
    <row r="5590" spans="1:2">
      <c r="A5590" s="2063" t="s">
        <v>16604</v>
      </c>
      <c r="B5590" s="2064" t="s">
        <v>16603</v>
      </c>
    </row>
    <row r="5591" spans="1:2">
      <c r="A5591" s="2063" t="s">
        <v>16606</v>
      </c>
      <c r="B5591" s="2064" t="s">
        <v>16605</v>
      </c>
    </row>
    <row r="5592" spans="1:2">
      <c r="A5592" s="2063" t="s">
        <v>16608</v>
      </c>
      <c r="B5592" s="2064" t="s">
        <v>16607</v>
      </c>
    </row>
    <row r="5593" spans="1:2">
      <c r="A5593" s="2063" t="s">
        <v>16610</v>
      </c>
      <c r="B5593" s="2064" t="s">
        <v>16609</v>
      </c>
    </row>
    <row r="5594" spans="1:2">
      <c r="A5594" s="2063" t="s">
        <v>16612</v>
      </c>
      <c r="B5594" s="2064" t="s">
        <v>16611</v>
      </c>
    </row>
    <row r="5595" spans="1:2">
      <c r="A5595" s="2063" t="s">
        <v>16614</v>
      </c>
      <c r="B5595" s="2064" t="s">
        <v>16613</v>
      </c>
    </row>
    <row r="5596" spans="1:2">
      <c r="A5596" s="2063" t="s">
        <v>16616</v>
      </c>
      <c r="B5596" s="2064" t="s">
        <v>16615</v>
      </c>
    </row>
    <row r="5597" spans="1:2">
      <c r="A5597" s="2063" t="s">
        <v>16618</v>
      </c>
      <c r="B5597" s="2064" t="s">
        <v>16617</v>
      </c>
    </row>
    <row r="5598" spans="1:2">
      <c r="A5598" s="2063" t="s">
        <v>16620</v>
      </c>
      <c r="B5598" s="2064" t="s">
        <v>16619</v>
      </c>
    </row>
    <row r="5599" spans="1:2">
      <c r="A5599" s="2063" t="s">
        <v>16622</v>
      </c>
      <c r="B5599" s="2064" t="s">
        <v>16621</v>
      </c>
    </row>
    <row r="5600" spans="1:2">
      <c r="A5600" s="2063" t="s">
        <v>16624</v>
      </c>
      <c r="B5600" s="2064" t="s">
        <v>16623</v>
      </c>
    </row>
    <row r="5601" spans="1:2">
      <c r="A5601" s="2063" t="s">
        <v>16626</v>
      </c>
      <c r="B5601" s="2064" t="s">
        <v>16625</v>
      </c>
    </row>
    <row r="5602" spans="1:2">
      <c r="A5602" s="2063" t="s">
        <v>16628</v>
      </c>
      <c r="B5602" s="2064" t="s">
        <v>16627</v>
      </c>
    </row>
    <row r="5603" spans="1:2">
      <c r="A5603" s="2063" t="s">
        <v>16630</v>
      </c>
      <c r="B5603" s="2064" t="s">
        <v>16629</v>
      </c>
    </row>
    <row r="5604" spans="1:2">
      <c r="A5604" s="2063" t="s">
        <v>16632</v>
      </c>
      <c r="B5604" s="2064" t="s">
        <v>16631</v>
      </c>
    </row>
    <row r="5605" spans="1:2">
      <c r="A5605" s="2063" t="s">
        <v>16634</v>
      </c>
      <c r="B5605" s="2064" t="s">
        <v>16633</v>
      </c>
    </row>
    <row r="5606" spans="1:2">
      <c r="A5606" s="2063" t="s">
        <v>16636</v>
      </c>
      <c r="B5606" s="2064" t="s">
        <v>16635</v>
      </c>
    </row>
    <row r="5607" spans="1:2">
      <c r="A5607" s="2063" t="s">
        <v>16638</v>
      </c>
      <c r="B5607" s="2064" t="s">
        <v>16637</v>
      </c>
    </row>
    <row r="5608" spans="1:2">
      <c r="A5608" s="2063" t="s">
        <v>16640</v>
      </c>
      <c r="B5608" s="2064" t="s">
        <v>16639</v>
      </c>
    </row>
    <row r="5609" spans="1:2">
      <c r="A5609" s="2063" t="s">
        <v>16642</v>
      </c>
      <c r="B5609" s="2064" t="s">
        <v>16641</v>
      </c>
    </row>
    <row r="5610" spans="1:2">
      <c r="A5610" s="2063" t="s">
        <v>16644</v>
      </c>
      <c r="B5610" s="2064" t="s">
        <v>16643</v>
      </c>
    </row>
    <row r="5611" spans="1:2">
      <c r="A5611" s="2063" t="s">
        <v>16646</v>
      </c>
      <c r="B5611" s="2064" t="s">
        <v>16645</v>
      </c>
    </row>
    <row r="5612" spans="1:2">
      <c r="A5612" s="2063" t="s">
        <v>16648</v>
      </c>
      <c r="B5612" s="2064" t="s">
        <v>16647</v>
      </c>
    </row>
    <row r="5613" spans="1:2">
      <c r="A5613" s="2063" t="s">
        <v>16650</v>
      </c>
      <c r="B5613" s="2064" t="s">
        <v>16649</v>
      </c>
    </row>
    <row r="5614" spans="1:2">
      <c r="A5614" s="2063" t="s">
        <v>16652</v>
      </c>
      <c r="B5614" s="2064" t="s">
        <v>16651</v>
      </c>
    </row>
    <row r="5615" spans="1:2">
      <c r="A5615" s="2063" t="s">
        <v>16654</v>
      </c>
      <c r="B5615" s="2064" t="s">
        <v>16653</v>
      </c>
    </row>
    <row r="5616" spans="1:2">
      <c r="A5616" s="2063" t="s">
        <v>16656</v>
      </c>
      <c r="B5616" s="2064" t="s">
        <v>16655</v>
      </c>
    </row>
    <row r="5617" spans="1:2">
      <c r="A5617" s="2063" t="s">
        <v>16658</v>
      </c>
      <c r="B5617" s="2064" t="s">
        <v>16657</v>
      </c>
    </row>
    <row r="5618" spans="1:2">
      <c r="A5618" s="2063" t="s">
        <v>16660</v>
      </c>
      <c r="B5618" s="2064" t="s">
        <v>16659</v>
      </c>
    </row>
    <row r="5619" spans="1:2">
      <c r="A5619" s="2063" t="s">
        <v>16662</v>
      </c>
      <c r="B5619" s="2064" t="s">
        <v>16661</v>
      </c>
    </row>
    <row r="5620" spans="1:2">
      <c r="A5620" s="2063" t="s">
        <v>16664</v>
      </c>
      <c r="B5620" s="2064" t="s">
        <v>16663</v>
      </c>
    </row>
    <row r="5621" spans="1:2">
      <c r="A5621" s="2063" t="s">
        <v>16666</v>
      </c>
      <c r="B5621" s="2064" t="s">
        <v>16665</v>
      </c>
    </row>
    <row r="5622" spans="1:2">
      <c r="A5622" s="2063" t="s">
        <v>16668</v>
      </c>
      <c r="B5622" s="2064" t="s">
        <v>16667</v>
      </c>
    </row>
    <row r="5623" spans="1:2">
      <c r="A5623" s="2063" t="s">
        <v>16670</v>
      </c>
      <c r="B5623" s="2064" t="s">
        <v>16669</v>
      </c>
    </row>
    <row r="5624" spans="1:2">
      <c r="A5624" s="2063" t="s">
        <v>16672</v>
      </c>
      <c r="B5624" s="2064" t="s">
        <v>16671</v>
      </c>
    </row>
    <row r="5625" spans="1:2">
      <c r="A5625" s="2063" t="s">
        <v>16674</v>
      </c>
      <c r="B5625" s="2064" t="s">
        <v>16673</v>
      </c>
    </row>
    <row r="5626" spans="1:2">
      <c r="A5626" s="2063" t="s">
        <v>16676</v>
      </c>
      <c r="B5626" s="2064" t="s">
        <v>16675</v>
      </c>
    </row>
    <row r="5627" spans="1:2">
      <c r="A5627" s="2063" t="s">
        <v>16678</v>
      </c>
      <c r="B5627" s="2064" t="s">
        <v>16677</v>
      </c>
    </row>
    <row r="5628" spans="1:2">
      <c r="A5628" s="2063" t="s">
        <v>16680</v>
      </c>
      <c r="B5628" s="2064" t="s">
        <v>16679</v>
      </c>
    </row>
    <row r="5629" spans="1:2">
      <c r="A5629" s="2063" t="s">
        <v>16682</v>
      </c>
      <c r="B5629" s="2064" t="s">
        <v>16681</v>
      </c>
    </row>
    <row r="5630" spans="1:2">
      <c r="A5630" s="2063" t="s">
        <v>16684</v>
      </c>
      <c r="B5630" s="2064" t="s">
        <v>16683</v>
      </c>
    </row>
    <row r="5631" spans="1:2">
      <c r="A5631" s="2063" t="s">
        <v>16686</v>
      </c>
      <c r="B5631" s="2064" t="s">
        <v>16685</v>
      </c>
    </row>
    <row r="5632" spans="1:2">
      <c r="A5632" s="2063" t="s">
        <v>16688</v>
      </c>
      <c r="B5632" s="2064" t="s">
        <v>16687</v>
      </c>
    </row>
    <row r="5633" spans="1:2">
      <c r="A5633" s="2063" t="s">
        <v>16690</v>
      </c>
      <c r="B5633" s="2064" t="s">
        <v>16689</v>
      </c>
    </row>
    <row r="5634" spans="1:2">
      <c r="A5634" s="2063" t="s">
        <v>16692</v>
      </c>
      <c r="B5634" s="2064" t="s">
        <v>16691</v>
      </c>
    </row>
    <row r="5635" spans="1:2">
      <c r="A5635" s="2063" t="s">
        <v>16694</v>
      </c>
      <c r="B5635" s="2064" t="s">
        <v>16693</v>
      </c>
    </row>
    <row r="5636" spans="1:2">
      <c r="A5636" s="2063" t="s">
        <v>16696</v>
      </c>
      <c r="B5636" s="2064" t="s">
        <v>16695</v>
      </c>
    </row>
    <row r="5637" spans="1:2">
      <c r="A5637" s="2063" t="s">
        <v>16698</v>
      </c>
      <c r="B5637" s="2064" t="s">
        <v>16697</v>
      </c>
    </row>
    <row r="5638" spans="1:2">
      <c r="A5638" s="2063" t="s">
        <v>16700</v>
      </c>
      <c r="B5638" s="2064" t="s">
        <v>16699</v>
      </c>
    </row>
    <row r="5639" spans="1:2">
      <c r="A5639" s="2063" t="s">
        <v>16702</v>
      </c>
      <c r="B5639" s="2064" t="s">
        <v>16701</v>
      </c>
    </row>
    <row r="5640" spans="1:2">
      <c r="A5640" s="2063" t="s">
        <v>16704</v>
      </c>
      <c r="B5640" s="2064" t="s">
        <v>16703</v>
      </c>
    </row>
    <row r="5641" spans="1:2">
      <c r="A5641" s="2063" t="s">
        <v>16706</v>
      </c>
      <c r="B5641" s="2064" t="s">
        <v>16705</v>
      </c>
    </row>
    <row r="5642" spans="1:2">
      <c r="A5642" s="2063" t="s">
        <v>16708</v>
      </c>
      <c r="B5642" s="2064" t="s">
        <v>16707</v>
      </c>
    </row>
    <row r="5643" spans="1:2">
      <c r="A5643" s="2063" t="s">
        <v>16710</v>
      </c>
      <c r="B5643" s="2064" t="s">
        <v>16709</v>
      </c>
    </row>
    <row r="5644" spans="1:2">
      <c r="A5644" s="2063" t="s">
        <v>16712</v>
      </c>
      <c r="B5644" s="2064" t="s">
        <v>16711</v>
      </c>
    </row>
    <row r="5645" spans="1:2">
      <c r="A5645" s="2063" t="s">
        <v>16714</v>
      </c>
      <c r="B5645" s="2064" t="s">
        <v>16713</v>
      </c>
    </row>
    <row r="5646" spans="1:2">
      <c r="A5646" s="2063" t="s">
        <v>16716</v>
      </c>
      <c r="B5646" s="2064" t="s">
        <v>16715</v>
      </c>
    </row>
    <row r="5647" spans="1:2">
      <c r="A5647" s="2063" t="s">
        <v>16718</v>
      </c>
      <c r="B5647" s="2064" t="s">
        <v>16717</v>
      </c>
    </row>
    <row r="5648" spans="1:2">
      <c r="A5648" s="2063" t="s">
        <v>16720</v>
      </c>
      <c r="B5648" s="2064" t="s">
        <v>16719</v>
      </c>
    </row>
    <row r="5649" spans="1:2">
      <c r="A5649" s="2063" t="s">
        <v>16722</v>
      </c>
      <c r="B5649" s="2064" t="s">
        <v>16721</v>
      </c>
    </row>
    <row r="5650" spans="1:2">
      <c r="A5650" s="2063" t="s">
        <v>16724</v>
      </c>
      <c r="B5650" s="2064" t="s">
        <v>16723</v>
      </c>
    </row>
    <row r="5651" spans="1:2">
      <c r="A5651" s="2063" t="s">
        <v>16726</v>
      </c>
      <c r="B5651" s="2064" t="s">
        <v>16725</v>
      </c>
    </row>
    <row r="5652" spans="1:2">
      <c r="A5652" s="2063" t="s">
        <v>16728</v>
      </c>
      <c r="B5652" s="2064" t="s">
        <v>16727</v>
      </c>
    </row>
    <row r="5653" spans="1:2">
      <c r="A5653" s="2063" t="s">
        <v>16730</v>
      </c>
      <c r="B5653" s="2064" t="s">
        <v>16729</v>
      </c>
    </row>
    <row r="5654" spans="1:2">
      <c r="A5654" s="2063" t="s">
        <v>16732</v>
      </c>
      <c r="B5654" s="2064" t="s">
        <v>16731</v>
      </c>
    </row>
    <row r="5655" spans="1:2">
      <c r="A5655" s="2063" t="s">
        <v>16734</v>
      </c>
      <c r="B5655" s="2064" t="s">
        <v>16733</v>
      </c>
    </row>
    <row r="5656" spans="1:2">
      <c r="A5656" s="2063" t="s">
        <v>16736</v>
      </c>
      <c r="B5656" s="2064" t="s">
        <v>16735</v>
      </c>
    </row>
    <row r="5657" spans="1:2">
      <c r="A5657" s="2063" t="s">
        <v>16738</v>
      </c>
      <c r="B5657" s="2064" t="s">
        <v>16737</v>
      </c>
    </row>
    <row r="5658" spans="1:2">
      <c r="A5658" s="2063" t="s">
        <v>16740</v>
      </c>
      <c r="B5658" s="2064" t="s">
        <v>16739</v>
      </c>
    </row>
    <row r="5659" spans="1:2">
      <c r="A5659" s="2063" t="s">
        <v>16742</v>
      </c>
      <c r="B5659" s="2064" t="s">
        <v>16741</v>
      </c>
    </row>
    <row r="5660" spans="1:2">
      <c r="A5660" s="2063" t="s">
        <v>16744</v>
      </c>
      <c r="B5660" s="2064" t="s">
        <v>16743</v>
      </c>
    </row>
    <row r="5661" spans="1:2">
      <c r="A5661" s="2063" t="s">
        <v>16746</v>
      </c>
      <c r="B5661" s="2064" t="s">
        <v>16745</v>
      </c>
    </row>
    <row r="5662" spans="1:2">
      <c r="A5662" s="2063" t="s">
        <v>16748</v>
      </c>
      <c r="B5662" s="2064" t="s">
        <v>16747</v>
      </c>
    </row>
    <row r="5663" spans="1:2">
      <c r="A5663" s="2063" t="s">
        <v>16750</v>
      </c>
      <c r="B5663" s="2064" t="s">
        <v>16749</v>
      </c>
    </row>
    <row r="5664" spans="1:2">
      <c r="A5664" s="2063" t="s">
        <v>16752</v>
      </c>
      <c r="B5664" s="2064" t="s">
        <v>16751</v>
      </c>
    </row>
    <row r="5665" spans="1:2">
      <c r="A5665" s="2063" t="s">
        <v>16754</v>
      </c>
      <c r="B5665" s="2064" t="s">
        <v>16753</v>
      </c>
    </row>
    <row r="5666" spans="1:2">
      <c r="A5666" s="2063" t="s">
        <v>16756</v>
      </c>
      <c r="B5666" s="2064" t="s">
        <v>16755</v>
      </c>
    </row>
    <row r="5667" spans="1:2">
      <c r="A5667" s="2063" t="s">
        <v>16758</v>
      </c>
      <c r="B5667" s="2064" t="s">
        <v>16757</v>
      </c>
    </row>
    <row r="5668" spans="1:2">
      <c r="A5668" s="2063" t="s">
        <v>16760</v>
      </c>
      <c r="B5668" s="2064" t="s">
        <v>16759</v>
      </c>
    </row>
    <row r="5669" spans="1:2">
      <c r="A5669" s="2063" t="s">
        <v>16762</v>
      </c>
      <c r="B5669" s="2064" t="s">
        <v>16761</v>
      </c>
    </row>
    <row r="5670" spans="1:2">
      <c r="A5670" s="2063" t="s">
        <v>16764</v>
      </c>
      <c r="B5670" s="2064" t="s">
        <v>16763</v>
      </c>
    </row>
    <row r="5671" spans="1:2">
      <c r="A5671" s="2063" t="s">
        <v>16766</v>
      </c>
      <c r="B5671" s="2064" t="s">
        <v>16765</v>
      </c>
    </row>
    <row r="5672" spans="1:2">
      <c r="A5672" s="2063" t="s">
        <v>16768</v>
      </c>
      <c r="B5672" s="2064" t="s">
        <v>16767</v>
      </c>
    </row>
    <row r="5673" spans="1:2">
      <c r="A5673" s="2063" t="s">
        <v>16770</v>
      </c>
      <c r="B5673" s="2064" t="s">
        <v>16769</v>
      </c>
    </row>
    <row r="5674" spans="1:2">
      <c r="A5674" s="2063" t="s">
        <v>16772</v>
      </c>
      <c r="B5674" s="2064" t="s">
        <v>16771</v>
      </c>
    </row>
    <row r="5675" spans="1:2">
      <c r="A5675" s="2063" t="s">
        <v>16774</v>
      </c>
      <c r="B5675" s="2064" t="s">
        <v>16773</v>
      </c>
    </row>
    <row r="5676" spans="1:2">
      <c r="A5676" s="2063" t="s">
        <v>16776</v>
      </c>
      <c r="B5676" s="2064" t="s">
        <v>16775</v>
      </c>
    </row>
    <row r="5677" spans="1:2">
      <c r="A5677" s="2063" t="s">
        <v>16778</v>
      </c>
      <c r="B5677" s="2064" t="s">
        <v>16777</v>
      </c>
    </row>
    <row r="5678" spans="1:2">
      <c r="A5678" s="2063" t="s">
        <v>16780</v>
      </c>
      <c r="B5678" s="2064" t="s">
        <v>16779</v>
      </c>
    </row>
    <row r="5679" spans="1:2">
      <c r="A5679" s="2063" t="s">
        <v>16782</v>
      </c>
      <c r="B5679" s="2064" t="s">
        <v>16781</v>
      </c>
    </row>
    <row r="5680" spans="1:2">
      <c r="A5680" s="2063" t="s">
        <v>16784</v>
      </c>
      <c r="B5680" s="2064" t="s">
        <v>16783</v>
      </c>
    </row>
    <row r="5681" spans="1:2">
      <c r="A5681" s="2063" t="s">
        <v>16786</v>
      </c>
      <c r="B5681" s="2064" t="s">
        <v>16785</v>
      </c>
    </row>
    <row r="5682" spans="1:2">
      <c r="A5682" s="2063" t="s">
        <v>16788</v>
      </c>
      <c r="B5682" s="2064" t="s">
        <v>16787</v>
      </c>
    </row>
    <row r="5683" spans="1:2">
      <c r="A5683" s="2063" t="s">
        <v>16790</v>
      </c>
      <c r="B5683" s="2064" t="s">
        <v>16789</v>
      </c>
    </row>
    <row r="5684" spans="1:2">
      <c r="A5684" s="2063" t="s">
        <v>16792</v>
      </c>
      <c r="B5684" s="2064" t="s">
        <v>16791</v>
      </c>
    </row>
    <row r="5685" spans="1:2">
      <c r="A5685" s="2063" t="s">
        <v>16794</v>
      </c>
      <c r="B5685" s="2064" t="s">
        <v>16793</v>
      </c>
    </row>
    <row r="5686" spans="1:2">
      <c r="A5686" s="2063" t="s">
        <v>16796</v>
      </c>
      <c r="B5686" s="2064" t="s">
        <v>16795</v>
      </c>
    </row>
    <row r="5687" spans="1:2">
      <c r="A5687" s="2063" t="s">
        <v>16798</v>
      </c>
      <c r="B5687" s="2064" t="s">
        <v>16797</v>
      </c>
    </row>
    <row r="5688" spans="1:2">
      <c r="A5688" s="2063" t="s">
        <v>16800</v>
      </c>
      <c r="B5688" s="2064" t="s">
        <v>16799</v>
      </c>
    </row>
    <row r="5689" spans="1:2">
      <c r="A5689" s="2063" t="s">
        <v>16802</v>
      </c>
      <c r="B5689" s="2064" t="s">
        <v>16801</v>
      </c>
    </row>
    <row r="5690" spans="1:2">
      <c r="A5690" s="2063" t="s">
        <v>16804</v>
      </c>
      <c r="B5690" s="2064" t="s">
        <v>16803</v>
      </c>
    </row>
    <row r="5691" spans="1:2">
      <c r="A5691" s="2063" t="s">
        <v>16806</v>
      </c>
      <c r="B5691" s="2064" t="s">
        <v>16805</v>
      </c>
    </row>
    <row r="5692" spans="1:2">
      <c r="A5692" s="2063" t="s">
        <v>16808</v>
      </c>
      <c r="B5692" s="2064" t="s">
        <v>16807</v>
      </c>
    </row>
    <row r="5693" spans="1:2">
      <c r="A5693" s="2063" t="s">
        <v>16810</v>
      </c>
      <c r="B5693" s="2064" t="s">
        <v>16809</v>
      </c>
    </row>
    <row r="5694" spans="1:2">
      <c r="A5694" s="2063" t="s">
        <v>16812</v>
      </c>
      <c r="B5694" s="2064" t="s">
        <v>16811</v>
      </c>
    </row>
    <row r="5695" spans="1:2">
      <c r="A5695" s="2063" t="s">
        <v>16814</v>
      </c>
      <c r="B5695" s="2064" t="s">
        <v>16813</v>
      </c>
    </row>
    <row r="5696" spans="1:2">
      <c r="A5696" s="2063" t="s">
        <v>16816</v>
      </c>
      <c r="B5696" s="2064" t="s">
        <v>16815</v>
      </c>
    </row>
    <row r="5697" spans="1:2">
      <c r="A5697" s="2063" t="s">
        <v>16818</v>
      </c>
      <c r="B5697" s="2064" t="s">
        <v>16817</v>
      </c>
    </row>
    <row r="5698" spans="1:2">
      <c r="A5698" s="2063" t="s">
        <v>16820</v>
      </c>
      <c r="B5698" s="2064" t="s">
        <v>16819</v>
      </c>
    </row>
    <row r="5699" spans="1:2">
      <c r="A5699" s="2063" t="s">
        <v>16822</v>
      </c>
      <c r="B5699" s="2064" t="s">
        <v>16821</v>
      </c>
    </row>
    <row r="5700" spans="1:2">
      <c r="A5700" s="2063" t="s">
        <v>16824</v>
      </c>
      <c r="B5700" s="2064" t="s">
        <v>16823</v>
      </c>
    </row>
    <row r="5701" spans="1:2">
      <c r="A5701" s="2063" t="s">
        <v>16826</v>
      </c>
      <c r="B5701" s="2064" t="s">
        <v>16825</v>
      </c>
    </row>
    <row r="5702" spans="1:2">
      <c r="A5702" s="2063" t="s">
        <v>16828</v>
      </c>
      <c r="B5702" s="2064" t="s">
        <v>16827</v>
      </c>
    </row>
    <row r="5703" spans="1:2">
      <c r="A5703" s="2063" t="s">
        <v>16830</v>
      </c>
      <c r="B5703" s="2064" t="s">
        <v>16829</v>
      </c>
    </row>
    <row r="5704" spans="1:2">
      <c r="A5704" s="2063" t="s">
        <v>16832</v>
      </c>
      <c r="B5704" s="2064" t="s">
        <v>16831</v>
      </c>
    </row>
    <row r="5705" spans="1:2">
      <c r="A5705" s="2063" t="s">
        <v>16834</v>
      </c>
      <c r="B5705" s="2064" t="s">
        <v>16833</v>
      </c>
    </row>
    <row r="5706" spans="1:2">
      <c r="A5706" s="2063" t="s">
        <v>16836</v>
      </c>
      <c r="B5706" s="2064" t="s">
        <v>16835</v>
      </c>
    </row>
    <row r="5707" spans="1:2">
      <c r="A5707" s="2063" t="s">
        <v>16838</v>
      </c>
      <c r="B5707" s="2064" t="s">
        <v>16837</v>
      </c>
    </row>
    <row r="5708" spans="1:2">
      <c r="A5708" s="2063" t="s">
        <v>16840</v>
      </c>
      <c r="B5708" s="2064" t="s">
        <v>16839</v>
      </c>
    </row>
    <row r="5709" spans="1:2">
      <c r="A5709" s="2063" t="s">
        <v>16842</v>
      </c>
      <c r="B5709" s="2064" t="s">
        <v>16841</v>
      </c>
    </row>
    <row r="5710" spans="1:2">
      <c r="A5710" s="2063" t="s">
        <v>16844</v>
      </c>
      <c r="B5710" s="2064" t="s">
        <v>16843</v>
      </c>
    </row>
    <row r="5711" spans="1:2">
      <c r="A5711" s="2063" t="s">
        <v>16846</v>
      </c>
      <c r="B5711" s="2064" t="s">
        <v>16845</v>
      </c>
    </row>
    <row r="5712" spans="1:2">
      <c r="A5712" s="2063" t="s">
        <v>16848</v>
      </c>
      <c r="B5712" s="2064" t="s">
        <v>16847</v>
      </c>
    </row>
    <row r="5713" spans="1:2">
      <c r="A5713" s="2063" t="s">
        <v>16850</v>
      </c>
      <c r="B5713" s="2064" t="s">
        <v>16849</v>
      </c>
    </row>
    <row r="5714" spans="1:2">
      <c r="A5714" s="2063" t="s">
        <v>16852</v>
      </c>
      <c r="B5714" s="2064" t="s">
        <v>16851</v>
      </c>
    </row>
    <row r="5715" spans="1:2">
      <c r="A5715" s="2063" t="s">
        <v>16854</v>
      </c>
      <c r="B5715" s="2064" t="s">
        <v>16853</v>
      </c>
    </row>
    <row r="5716" spans="1:2">
      <c r="A5716" s="2063" t="s">
        <v>16856</v>
      </c>
      <c r="B5716" s="2064" t="s">
        <v>16855</v>
      </c>
    </row>
    <row r="5717" spans="1:2">
      <c r="A5717" s="2063" t="s">
        <v>16858</v>
      </c>
      <c r="B5717" s="2064" t="s">
        <v>16857</v>
      </c>
    </row>
    <row r="5718" spans="1:2">
      <c r="A5718" s="2063" t="s">
        <v>16860</v>
      </c>
      <c r="B5718" s="2064" t="s">
        <v>16859</v>
      </c>
    </row>
    <row r="5719" spans="1:2">
      <c r="A5719" s="2063" t="s">
        <v>16862</v>
      </c>
      <c r="B5719" s="2064" t="s">
        <v>16861</v>
      </c>
    </row>
    <row r="5720" spans="1:2">
      <c r="A5720" s="2063" t="s">
        <v>16864</v>
      </c>
      <c r="B5720" s="2064" t="s">
        <v>16863</v>
      </c>
    </row>
    <row r="5721" spans="1:2">
      <c r="A5721" s="2063" t="s">
        <v>16866</v>
      </c>
      <c r="B5721" s="2064" t="s">
        <v>16865</v>
      </c>
    </row>
    <row r="5722" spans="1:2">
      <c r="A5722" s="2063" t="s">
        <v>16868</v>
      </c>
      <c r="B5722" s="2064" t="s">
        <v>16867</v>
      </c>
    </row>
    <row r="5723" spans="1:2">
      <c r="A5723" s="2063" t="s">
        <v>16870</v>
      </c>
      <c r="B5723" s="2064" t="s">
        <v>16869</v>
      </c>
    </row>
    <row r="5724" spans="1:2">
      <c r="A5724" s="2063" t="s">
        <v>16872</v>
      </c>
      <c r="B5724" s="2064" t="s">
        <v>16871</v>
      </c>
    </row>
    <row r="5725" spans="1:2">
      <c r="A5725" s="2063" t="s">
        <v>16874</v>
      </c>
      <c r="B5725" s="2064" t="s">
        <v>16873</v>
      </c>
    </row>
    <row r="5726" spans="1:2">
      <c r="A5726" s="2063" t="s">
        <v>16876</v>
      </c>
      <c r="B5726" s="2064" t="s">
        <v>16875</v>
      </c>
    </row>
    <row r="5727" spans="1:2">
      <c r="A5727" s="2063" t="s">
        <v>16878</v>
      </c>
      <c r="B5727" s="2064" t="s">
        <v>16877</v>
      </c>
    </row>
    <row r="5728" spans="1:2">
      <c r="A5728" s="2063" t="s">
        <v>16880</v>
      </c>
      <c r="B5728" s="2064" t="s">
        <v>16879</v>
      </c>
    </row>
    <row r="5729" spans="1:2">
      <c r="A5729" s="2063" t="s">
        <v>16882</v>
      </c>
      <c r="B5729" s="2064" t="s">
        <v>16881</v>
      </c>
    </row>
    <row r="5730" spans="1:2">
      <c r="A5730" s="2063" t="s">
        <v>16884</v>
      </c>
      <c r="B5730" s="2064" t="s">
        <v>16883</v>
      </c>
    </row>
    <row r="5731" spans="1:2">
      <c r="A5731" s="2063" t="s">
        <v>16886</v>
      </c>
      <c r="B5731" s="2064" t="s">
        <v>16885</v>
      </c>
    </row>
    <row r="5732" spans="1:2">
      <c r="A5732" s="2063" t="s">
        <v>16888</v>
      </c>
      <c r="B5732" s="2064" t="s">
        <v>16887</v>
      </c>
    </row>
    <row r="5733" spans="1:2">
      <c r="A5733" s="2063" t="s">
        <v>16890</v>
      </c>
      <c r="B5733" s="2064" t="s">
        <v>16889</v>
      </c>
    </row>
    <row r="5734" spans="1:2">
      <c r="A5734" s="2063" t="s">
        <v>16892</v>
      </c>
      <c r="B5734" s="2064" t="s">
        <v>16891</v>
      </c>
    </row>
    <row r="5735" spans="1:2">
      <c r="A5735" s="2063" t="s">
        <v>16894</v>
      </c>
      <c r="B5735" s="2064" t="s">
        <v>16893</v>
      </c>
    </row>
    <row r="5736" spans="1:2">
      <c r="A5736" s="2063" t="s">
        <v>16896</v>
      </c>
      <c r="B5736" s="2064" t="s">
        <v>16895</v>
      </c>
    </row>
    <row r="5737" spans="1:2">
      <c r="A5737" s="2063" t="s">
        <v>16898</v>
      </c>
      <c r="B5737" s="2064" t="s">
        <v>16897</v>
      </c>
    </row>
    <row r="5738" spans="1:2">
      <c r="A5738" s="2063" t="s">
        <v>16900</v>
      </c>
      <c r="B5738" s="2064" t="s">
        <v>16899</v>
      </c>
    </row>
    <row r="5739" spans="1:2">
      <c r="A5739" s="2063" t="s">
        <v>16902</v>
      </c>
      <c r="B5739" s="2064" t="s">
        <v>16901</v>
      </c>
    </row>
    <row r="5740" spans="1:2">
      <c r="A5740" s="2063" t="s">
        <v>16904</v>
      </c>
      <c r="B5740" s="2064" t="s">
        <v>16903</v>
      </c>
    </row>
    <row r="5741" spans="1:2">
      <c r="A5741" s="2063" t="s">
        <v>16906</v>
      </c>
      <c r="B5741" s="2064" t="s">
        <v>16905</v>
      </c>
    </row>
    <row r="5742" spans="1:2">
      <c r="A5742" s="2063" t="s">
        <v>16908</v>
      </c>
      <c r="B5742" s="2064" t="s">
        <v>16907</v>
      </c>
    </row>
    <row r="5743" spans="1:2">
      <c r="A5743" s="2063" t="s">
        <v>16910</v>
      </c>
      <c r="B5743" s="2064" t="s">
        <v>16909</v>
      </c>
    </row>
    <row r="5744" spans="1:2">
      <c r="A5744" s="2063" t="s">
        <v>16912</v>
      </c>
      <c r="B5744" s="2064" t="s">
        <v>16911</v>
      </c>
    </row>
    <row r="5745" spans="1:2">
      <c r="A5745" s="2063" t="s">
        <v>16914</v>
      </c>
      <c r="B5745" s="2064" t="s">
        <v>16913</v>
      </c>
    </row>
    <row r="5746" spans="1:2">
      <c r="A5746" s="2063" t="s">
        <v>16916</v>
      </c>
      <c r="B5746" s="2064" t="s">
        <v>16915</v>
      </c>
    </row>
    <row r="5747" spans="1:2">
      <c r="A5747" s="2063" t="s">
        <v>16918</v>
      </c>
      <c r="B5747" s="2064" t="s">
        <v>16917</v>
      </c>
    </row>
    <row r="5748" spans="1:2">
      <c r="A5748" s="2063" t="s">
        <v>16920</v>
      </c>
      <c r="B5748" s="2064" t="s">
        <v>16919</v>
      </c>
    </row>
    <row r="5749" spans="1:2">
      <c r="A5749" s="2063" t="s">
        <v>16922</v>
      </c>
      <c r="B5749" s="2064" t="s">
        <v>16921</v>
      </c>
    </row>
    <row r="5750" spans="1:2">
      <c r="A5750" s="2063" t="s">
        <v>16924</v>
      </c>
      <c r="B5750" s="2064" t="s">
        <v>16923</v>
      </c>
    </row>
    <row r="5751" spans="1:2">
      <c r="A5751" s="2063" t="s">
        <v>16926</v>
      </c>
      <c r="B5751" s="2064" t="s">
        <v>16925</v>
      </c>
    </row>
    <row r="5752" spans="1:2">
      <c r="A5752" s="2063" t="s">
        <v>16928</v>
      </c>
      <c r="B5752" s="2064" t="s">
        <v>16927</v>
      </c>
    </row>
    <row r="5753" spans="1:2">
      <c r="A5753" s="2063" t="s">
        <v>16930</v>
      </c>
      <c r="B5753" s="2064" t="s">
        <v>16929</v>
      </c>
    </row>
    <row r="5754" spans="1:2">
      <c r="A5754" s="2063" t="s">
        <v>16932</v>
      </c>
      <c r="B5754" s="2064" t="s">
        <v>16931</v>
      </c>
    </row>
    <row r="5755" spans="1:2">
      <c r="A5755" s="2063" t="s">
        <v>16934</v>
      </c>
      <c r="B5755" s="2064" t="s">
        <v>16933</v>
      </c>
    </row>
    <row r="5756" spans="1:2">
      <c r="A5756" s="2063" t="s">
        <v>16936</v>
      </c>
      <c r="B5756" s="2064" t="s">
        <v>16935</v>
      </c>
    </row>
    <row r="5757" spans="1:2">
      <c r="A5757" s="2063" t="s">
        <v>16938</v>
      </c>
      <c r="B5757" s="2064" t="s">
        <v>16937</v>
      </c>
    </row>
    <row r="5758" spans="1:2">
      <c r="A5758" s="2063" t="s">
        <v>16940</v>
      </c>
      <c r="B5758" s="2064" t="s">
        <v>16939</v>
      </c>
    </row>
    <row r="5759" spans="1:2">
      <c r="A5759" s="2063" t="s">
        <v>16942</v>
      </c>
      <c r="B5759" s="2064" t="s">
        <v>16941</v>
      </c>
    </row>
    <row r="5760" spans="1:2">
      <c r="A5760" s="2063" t="s">
        <v>16944</v>
      </c>
      <c r="B5760" s="2064" t="s">
        <v>16943</v>
      </c>
    </row>
    <row r="5761" spans="1:2">
      <c r="A5761" s="2063" t="s">
        <v>16946</v>
      </c>
      <c r="B5761" s="2064" t="s">
        <v>16945</v>
      </c>
    </row>
    <row r="5762" spans="1:2">
      <c r="A5762" s="2063" t="s">
        <v>16948</v>
      </c>
      <c r="B5762" s="2064" t="s">
        <v>16947</v>
      </c>
    </row>
    <row r="5763" spans="1:2">
      <c r="A5763" s="2063" t="s">
        <v>16950</v>
      </c>
      <c r="B5763" s="2064" t="s">
        <v>16949</v>
      </c>
    </row>
    <row r="5764" spans="1:2">
      <c r="A5764" s="2063" t="s">
        <v>16952</v>
      </c>
      <c r="B5764" s="2064" t="s">
        <v>16951</v>
      </c>
    </row>
    <row r="5765" spans="1:2">
      <c r="A5765" s="2063" t="s">
        <v>16954</v>
      </c>
      <c r="B5765" s="2064" t="s">
        <v>16953</v>
      </c>
    </row>
    <row r="5766" spans="1:2">
      <c r="A5766" s="2063" t="s">
        <v>16956</v>
      </c>
      <c r="B5766" s="2064" t="s">
        <v>16955</v>
      </c>
    </row>
    <row r="5767" spans="1:2">
      <c r="A5767" s="2063" t="s">
        <v>16958</v>
      </c>
      <c r="B5767" s="2064" t="s">
        <v>16957</v>
      </c>
    </row>
    <row r="5768" spans="1:2">
      <c r="A5768" s="2063" t="s">
        <v>16960</v>
      </c>
      <c r="B5768" s="2064" t="s">
        <v>16959</v>
      </c>
    </row>
    <row r="5769" spans="1:2">
      <c r="A5769" s="2063" t="s">
        <v>16962</v>
      </c>
      <c r="B5769" s="2064" t="s">
        <v>16961</v>
      </c>
    </row>
    <row r="5770" spans="1:2">
      <c r="A5770" s="2063" t="s">
        <v>16964</v>
      </c>
      <c r="B5770" s="2064" t="s">
        <v>16963</v>
      </c>
    </row>
    <row r="5771" spans="1:2">
      <c r="A5771" s="2063" t="s">
        <v>16966</v>
      </c>
      <c r="B5771" s="2064" t="s">
        <v>16965</v>
      </c>
    </row>
    <row r="5772" spans="1:2">
      <c r="A5772" s="2063" t="s">
        <v>16968</v>
      </c>
      <c r="B5772" s="2064" t="s">
        <v>16967</v>
      </c>
    </row>
    <row r="5773" spans="1:2">
      <c r="A5773" s="2063" t="s">
        <v>16970</v>
      </c>
      <c r="B5773" s="2064" t="s">
        <v>16969</v>
      </c>
    </row>
    <row r="5774" spans="1:2">
      <c r="A5774" s="2063" t="s">
        <v>16972</v>
      </c>
      <c r="B5774" s="2064" t="s">
        <v>16971</v>
      </c>
    </row>
    <row r="5775" spans="1:2">
      <c r="A5775" s="2063" t="s">
        <v>16974</v>
      </c>
      <c r="B5775" s="2064" t="s">
        <v>16973</v>
      </c>
    </row>
    <row r="5776" spans="1:2">
      <c r="A5776" s="2063" t="s">
        <v>16976</v>
      </c>
      <c r="B5776" s="2064" t="s">
        <v>16975</v>
      </c>
    </row>
    <row r="5777" spans="1:2">
      <c r="A5777" s="2063" t="s">
        <v>16978</v>
      </c>
      <c r="B5777" s="2064" t="s">
        <v>16977</v>
      </c>
    </row>
    <row r="5778" spans="1:2">
      <c r="A5778" s="2063" t="s">
        <v>16980</v>
      </c>
      <c r="B5778" s="2064" t="s">
        <v>16979</v>
      </c>
    </row>
    <row r="5779" spans="1:2">
      <c r="A5779" s="2063" t="s">
        <v>16982</v>
      </c>
      <c r="B5779" s="2064" t="s">
        <v>16981</v>
      </c>
    </row>
    <row r="5780" spans="1:2">
      <c r="A5780" s="2063" t="s">
        <v>16984</v>
      </c>
      <c r="B5780" s="2064" t="s">
        <v>16983</v>
      </c>
    </row>
    <row r="5781" spans="1:2">
      <c r="A5781" s="2063" t="s">
        <v>16986</v>
      </c>
      <c r="B5781" s="2064" t="s">
        <v>16985</v>
      </c>
    </row>
    <row r="5782" spans="1:2">
      <c r="A5782" s="2063" t="s">
        <v>16988</v>
      </c>
      <c r="B5782" s="2064" t="s">
        <v>16987</v>
      </c>
    </row>
    <row r="5783" spans="1:2">
      <c r="A5783" s="2063" t="s">
        <v>16990</v>
      </c>
      <c r="B5783" s="2064" t="s">
        <v>16989</v>
      </c>
    </row>
    <row r="5784" spans="1:2">
      <c r="A5784" s="2063" t="s">
        <v>16992</v>
      </c>
      <c r="B5784" s="2064" t="s">
        <v>16991</v>
      </c>
    </row>
    <row r="5785" spans="1:2">
      <c r="A5785" s="2063" t="s">
        <v>16994</v>
      </c>
      <c r="B5785" s="2064" t="s">
        <v>16993</v>
      </c>
    </row>
    <row r="5786" spans="1:2">
      <c r="A5786" s="2063" t="s">
        <v>16996</v>
      </c>
      <c r="B5786" s="2064" t="s">
        <v>16995</v>
      </c>
    </row>
    <row r="5787" spans="1:2">
      <c r="A5787" s="2063" t="s">
        <v>16998</v>
      </c>
      <c r="B5787" s="2064" t="s">
        <v>16997</v>
      </c>
    </row>
    <row r="5788" spans="1:2">
      <c r="A5788" s="2063" t="s">
        <v>17000</v>
      </c>
      <c r="B5788" s="2064" t="s">
        <v>16999</v>
      </c>
    </row>
    <row r="5789" spans="1:2">
      <c r="A5789" s="2063" t="s">
        <v>17002</v>
      </c>
      <c r="B5789" s="2064" t="s">
        <v>17001</v>
      </c>
    </row>
    <row r="5790" spans="1:2">
      <c r="A5790" s="2063" t="s">
        <v>17004</v>
      </c>
      <c r="B5790" s="2064" t="s">
        <v>17003</v>
      </c>
    </row>
    <row r="5791" spans="1:2">
      <c r="A5791" s="2063" t="s">
        <v>17006</v>
      </c>
      <c r="B5791" s="2064" t="s">
        <v>17005</v>
      </c>
    </row>
    <row r="5792" spans="1:2">
      <c r="A5792" s="2063" t="s">
        <v>17008</v>
      </c>
      <c r="B5792" s="2064" t="s">
        <v>17007</v>
      </c>
    </row>
    <row r="5793" spans="1:2">
      <c r="A5793" s="2063" t="s">
        <v>17010</v>
      </c>
      <c r="B5793" s="2064" t="s">
        <v>17009</v>
      </c>
    </row>
    <row r="5794" spans="1:2">
      <c r="A5794" s="2063" t="s">
        <v>17012</v>
      </c>
      <c r="B5794" s="2064" t="s">
        <v>17011</v>
      </c>
    </row>
    <row r="5795" spans="1:2">
      <c r="A5795" s="2063" t="s">
        <v>17014</v>
      </c>
      <c r="B5795" s="2064" t="s">
        <v>17013</v>
      </c>
    </row>
    <row r="5796" spans="1:2">
      <c r="A5796" s="2063" t="s">
        <v>17016</v>
      </c>
      <c r="B5796" s="2064" t="s">
        <v>17015</v>
      </c>
    </row>
    <row r="5797" spans="1:2">
      <c r="A5797" s="2063" t="s">
        <v>17018</v>
      </c>
      <c r="B5797" s="2064" t="s">
        <v>17017</v>
      </c>
    </row>
    <row r="5798" spans="1:2">
      <c r="A5798" s="2063" t="s">
        <v>17020</v>
      </c>
      <c r="B5798" s="2064" t="s">
        <v>17019</v>
      </c>
    </row>
    <row r="5799" spans="1:2">
      <c r="A5799" s="2063" t="s">
        <v>17022</v>
      </c>
      <c r="B5799" s="2064" t="s">
        <v>17021</v>
      </c>
    </row>
    <row r="5800" spans="1:2">
      <c r="A5800" s="2063" t="s">
        <v>17024</v>
      </c>
      <c r="B5800" s="2064" t="s">
        <v>17023</v>
      </c>
    </row>
    <row r="5801" spans="1:2">
      <c r="A5801" s="2063" t="s">
        <v>17026</v>
      </c>
      <c r="B5801" s="2064" t="s">
        <v>17025</v>
      </c>
    </row>
    <row r="5802" spans="1:2">
      <c r="A5802" s="2063" t="s">
        <v>17028</v>
      </c>
      <c r="B5802" s="2064" t="s">
        <v>17027</v>
      </c>
    </row>
    <row r="5803" spans="1:2">
      <c r="A5803" s="2063" t="s">
        <v>17030</v>
      </c>
      <c r="B5803" s="2064" t="s">
        <v>17029</v>
      </c>
    </row>
    <row r="5804" spans="1:2">
      <c r="A5804" s="2063" t="s">
        <v>17032</v>
      </c>
      <c r="B5804" s="2064" t="s">
        <v>17031</v>
      </c>
    </row>
    <row r="5805" spans="1:2">
      <c r="A5805" s="2063" t="s">
        <v>17034</v>
      </c>
      <c r="B5805" s="2064" t="s">
        <v>17033</v>
      </c>
    </row>
    <row r="5806" spans="1:2">
      <c r="A5806" s="2063" t="s">
        <v>17036</v>
      </c>
      <c r="B5806" s="2064" t="s">
        <v>17035</v>
      </c>
    </row>
    <row r="5807" spans="1:2">
      <c r="A5807" s="2063" t="s">
        <v>17038</v>
      </c>
      <c r="B5807" s="2064" t="s">
        <v>17037</v>
      </c>
    </row>
    <row r="5808" spans="1:2">
      <c r="A5808" s="2063" t="s">
        <v>17040</v>
      </c>
      <c r="B5808" s="2064" t="s">
        <v>17039</v>
      </c>
    </row>
    <row r="5809" spans="1:2">
      <c r="A5809" s="2063" t="s">
        <v>17042</v>
      </c>
      <c r="B5809" s="2064" t="s">
        <v>17041</v>
      </c>
    </row>
    <row r="5810" spans="1:2">
      <c r="A5810" s="2063" t="s">
        <v>17044</v>
      </c>
      <c r="B5810" s="2064" t="s">
        <v>17043</v>
      </c>
    </row>
    <row r="5811" spans="1:2">
      <c r="A5811" s="2063" t="s">
        <v>17046</v>
      </c>
      <c r="B5811" s="2064" t="s">
        <v>17045</v>
      </c>
    </row>
    <row r="5812" spans="1:2">
      <c r="A5812" s="2063" t="s">
        <v>17048</v>
      </c>
      <c r="B5812" s="2064" t="s">
        <v>17047</v>
      </c>
    </row>
    <row r="5813" spans="1:2">
      <c r="A5813" s="2063" t="s">
        <v>17050</v>
      </c>
      <c r="B5813" s="2064" t="s">
        <v>17049</v>
      </c>
    </row>
    <row r="5814" spans="1:2">
      <c r="A5814" s="2063" t="s">
        <v>17052</v>
      </c>
      <c r="B5814" s="2064" t="s">
        <v>17051</v>
      </c>
    </row>
    <row r="5815" spans="1:2">
      <c r="A5815" s="2063" t="s">
        <v>17054</v>
      </c>
      <c r="B5815" s="2064" t="s">
        <v>17053</v>
      </c>
    </row>
    <row r="5816" spans="1:2">
      <c r="A5816" s="2063" t="s">
        <v>17056</v>
      </c>
      <c r="B5816" s="2064" t="s">
        <v>17055</v>
      </c>
    </row>
    <row r="5817" spans="1:2">
      <c r="A5817" s="2063" t="s">
        <v>17058</v>
      </c>
      <c r="B5817" s="2064" t="s">
        <v>17057</v>
      </c>
    </row>
    <row r="5818" spans="1:2">
      <c r="A5818" s="2063" t="s">
        <v>17060</v>
      </c>
      <c r="B5818" s="2064" t="s">
        <v>17059</v>
      </c>
    </row>
    <row r="5819" spans="1:2">
      <c r="A5819" s="2063" t="s">
        <v>17062</v>
      </c>
      <c r="B5819" s="2064" t="s">
        <v>17061</v>
      </c>
    </row>
    <row r="5820" spans="1:2">
      <c r="A5820" s="2063" t="s">
        <v>17064</v>
      </c>
      <c r="B5820" s="2064" t="s">
        <v>17063</v>
      </c>
    </row>
    <row r="5821" spans="1:2">
      <c r="A5821" s="2063" t="s">
        <v>17066</v>
      </c>
      <c r="B5821" s="2064" t="s">
        <v>17065</v>
      </c>
    </row>
    <row r="5822" spans="1:2">
      <c r="A5822" s="2063" t="s">
        <v>17068</v>
      </c>
      <c r="B5822" s="2064" t="s">
        <v>17067</v>
      </c>
    </row>
    <row r="5823" spans="1:2">
      <c r="A5823" s="2063" t="s">
        <v>17070</v>
      </c>
      <c r="B5823" s="2064" t="s">
        <v>17069</v>
      </c>
    </row>
    <row r="5824" spans="1:2">
      <c r="A5824" s="2063" t="s">
        <v>17072</v>
      </c>
      <c r="B5824" s="2064" t="s">
        <v>17071</v>
      </c>
    </row>
    <row r="5825" spans="1:2">
      <c r="A5825" s="2063" t="s">
        <v>17074</v>
      </c>
      <c r="B5825" s="2064" t="s">
        <v>17073</v>
      </c>
    </row>
    <row r="5826" spans="1:2">
      <c r="A5826" s="2063" t="s">
        <v>17076</v>
      </c>
      <c r="B5826" s="2064" t="s">
        <v>17075</v>
      </c>
    </row>
    <row r="5827" spans="1:2">
      <c r="A5827" s="2063" t="s">
        <v>17078</v>
      </c>
      <c r="B5827" s="2064" t="s">
        <v>17077</v>
      </c>
    </row>
    <row r="5828" spans="1:2">
      <c r="A5828" s="2063" t="s">
        <v>17080</v>
      </c>
      <c r="B5828" s="2064" t="s">
        <v>17079</v>
      </c>
    </row>
    <row r="5829" spans="1:2">
      <c r="A5829" s="2063" t="s">
        <v>17082</v>
      </c>
      <c r="B5829" s="2064" t="s">
        <v>17081</v>
      </c>
    </row>
    <row r="5830" spans="1:2">
      <c r="A5830" s="2063" t="s">
        <v>17084</v>
      </c>
      <c r="B5830" s="2064" t="s">
        <v>17083</v>
      </c>
    </row>
    <row r="5831" spans="1:2">
      <c r="A5831" s="2063" t="s">
        <v>17086</v>
      </c>
      <c r="B5831" s="2064" t="s">
        <v>17085</v>
      </c>
    </row>
    <row r="5832" spans="1:2">
      <c r="A5832" s="2063" t="s">
        <v>17088</v>
      </c>
      <c r="B5832" s="2064" t="s">
        <v>17087</v>
      </c>
    </row>
    <row r="5833" spans="1:2">
      <c r="A5833" s="2063" t="s">
        <v>17090</v>
      </c>
      <c r="B5833" s="2064" t="s">
        <v>17089</v>
      </c>
    </row>
    <row r="5834" spans="1:2">
      <c r="A5834" s="2063" t="s">
        <v>17092</v>
      </c>
      <c r="B5834" s="2064" t="s">
        <v>17091</v>
      </c>
    </row>
    <row r="5835" spans="1:2">
      <c r="A5835" s="2063" t="s">
        <v>17094</v>
      </c>
      <c r="B5835" s="2064" t="s">
        <v>17093</v>
      </c>
    </row>
    <row r="5836" spans="1:2">
      <c r="A5836" s="2063" t="s">
        <v>17096</v>
      </c>
      <c r="B5836" s="2064" t="s">
        <v>17095</v>
      </c>
    </row>
    <row r="5837" spans="1:2">
      <c r="A5837" s="2063" t="s">
        <v>17098</v>
      </c>
      <c r="B5837" s="2064" t="s">
        <v>17097</v>
      </c>
    </row>
    <row r="5838" spans="1:2">
      <c r="A5838" s="2063" t="s">
        <v>17100</v>
      </c>
      <c r="B5838" s="2064" t="s">
        <v>17099</v>
      </c>
    </row>
    <row r="5839" spans="1:2">
      <c r="A5839" s="2063" t="s">
        <v>17102</v>
      </c>
      <c r="B5839" s="2064" t="s">
        <v>17101</v>
      </c>
    </row>
    <row r="5840" spans="1:2">
      <c r="A5840" s="2063" t="s">
        <v>17104</v>
      </c>
      <c r="B5840" s="2064" t="s">
        <v>17103</v>
      </c>
    </row>
    <row r="5841" spans="1:2">
      <c r="A5841" s="2063" t="s">
        <v>17106</v>
      </c>
      <c r="B5841" s="2064" t="s">
        <v>17105</v>
      </c>
    </row>
    <row r="5842" spans="1:2">
      <c r="A5842" s="2063" t="s">
        <v>17108</v>
      </c>
      <c r="B5842" s="2064" t="s">
        <v>17107</v>
      </c>
    </row>
    <row r="5843" spans="1:2">
      <c r="A5843" s="2063" t="s">
        <v>17110</v>
      </c>
      <c r="B5843" s="2064" t="s">
        <v>17109</v>
      </c>
    </row>
    <row r="5844" spans="1:2">
      <c r="A5844" s="2063" t="s">
        <v>17112</v>
      </c>
      <c r="B5844" s="2064" t="s">
        <v>17111</v>
      </c>
    </row>
    <row r="5845" spans="1:2">
      <c r="A5845" s="2063" t="s">
        <v>17114</v>
      </c>
      <c r="B5845" s="2064" t="s">
        <v>17113</v>
      </c>
    </row>
    <row r="5846" spans="1:2">
      <c r="A5846" s="2063" t="s">
        <v>17116</v>
      </c>
      <c r="B5846" s="2064" t="s">
        <v>17115</v>
      </c>
    </row>
    <row r="5847" spans="1:2">
      <c r="A5847" s="2063" t="s">
        <v>17118</v>
      </c>
      <c r="B5847" s="2064" t="s">
        <v>17117</v>
      </c>
    </row>
    <row r="5848" spans="1:2">
      <c r="A5848" s="2063" t="s">
        <v>17120</v>
      </c>
      <c r="B5848" s="2064" t="s">
        <v>17119</v>
      </c>
    </row>
    <row r="5849" spans="1:2">
      <c r="A5849" s="2063" t="s">
        <v>17122</v>
      </c>
      <c r="B5849" s="2064" t="s">
        <v>17121</v>
      </c>
    </row>
    <row r="5850" spans="1:2">
      <c r="A5850" s="2063" t="s">
        <v>17124</v>
      </c>
      <c r="B5850" s="2064" t="s">
        <v>17123</v>
      </c>
    </row>
    <row r="5851" spans="1:2">
      <c r="A5851" s="2063" t="s">
        <v>17126</v>
      </c>
      <c r="B5851" s="2064" t="s">
        <v>17125</v>
      </c>
    </row>
    <row r="5852" spans="1:2">
      <c r="A5852" s="2063" t="s">
        <v>17128</v>
      </c>
      <c r="B5852" s="2064" t="s">
        <v>17127</v>
      </c>
    </row>
    <row r="5853" spans="1:2">
      <c r="A5853" s="2063" t="s">
        <v>17130</v>
      </c>
      <c r="B5853" s="2064" t="s">
        <v>17129</v>
      </c>
    </row>
    <row r="5854" spans="1:2">
      <c r="A5854" s="2063" t="s">
        <v>17132</v>
      </c>
      <c r="B5854" s="2064" t="s">
        <v>17131</v>
      </c>
    </row>
    <row r="5855" spans="1:2">
      <c r="A5855" s="2063" t="s">
        <v>17134</v>
      </c>
      <c r="B5855" s="2064" t="s">
        <v>17133</v>
      </c>
    </row>
    <row r="5856" spans="1:2">
      <c r="A5856" s="2063" t="s">
        <v>17136</v>
      </c>
      <c r="B5856" s="2064" t="s">
        <v>17135</v>
      </c>
    </row>
    <row r="5857" spans="1:2">
      <c r="A5857" s="2063" t="s">
        <v>17138</v>
      </c>
      <c r="B5857" s="2064" t="s">
        <v>17137</v>
      </c>
    </row>
    <row r="5858" spans="1:2">
      <c r="A5858" s="2063" t="s">
        <v>17140</v>
      </c>
      <c r="B5858" s="2064" t="s">
        <v>17139</v>
      </c>
    </row>
    <row r="5859" spans="1:2">
      <c r="A5859" s="2063" t="s">
        <v>17142</v>
      </c>
      <c r="B5859" s="2064" t="s">
        <v>17141</v>
      </c>
    </row>
    <row r="5860" spans="1:2">
      <c r="A5860" s="2063" t="s">
        <v>17144</v>
      </c>
      <c r="B5860" s="2064" t="s">
        <v>17143</v>
      </c>
    </row>
    <row r="5861" spans="1:2">
      <c r="A5861" s="2063" t="s">
        <v>17146</v>
      </c>
      <c r="B5861" s="2064" t="s">
        <v>17145</v>
      </c>
    </row>
    <row r="5862" spans="1:2">
      <c r="A5862" s="2063" t="s">
        <v>17148</v>
      </c>
      <c r="B5862" s="2064" t="s">
        <v>17147</v>
      </c>
    </row>
    <row r="5863" spans="1:2">
      <c r="A5863" s="2063" t="s">
        <v>17150</v>
      </c>
      <c r="B5863" s="2064" t="s">
        <v>17149</v>
      </c>
    </row>
    <row r="5864" spans="1:2">
      <c r="A5864" s="2063" t="s">
        <v>17152</v>
      </c>
      <c r="B5864" s="2064" t="s">
        <v>17151</v>
      </c>
    </row>
    <row r="5865" spans="1:2">
      <c r="A5865" s="2063" t="s">
        <v>17154</v>
      </c>
      <c r="B5865" s="2064" t="s">
        <v>17153</v>
      </c>
    </row>
    <row r="5866" spans="1:2">
      <c r="A5866" s="2063" t="s">
        <v>17156</v>
      </c>
      <c r="B5866" s="2064" t="s">
        <v>17155</v>
      </c>
    </row>
    <row r="5867" spans="1:2">
      <c r="A5867" s="2063" t="s">
        <v>17158</v>
      </c>
      <c r="B5867" s="2064" t="s">
        <v>17157</v>
      </c>
    </row>
    <row r="5868" spans="1:2">
      <c r="A5868" s="2063" t="s">
        <v>17160</v>
      </c>
      <c r="B5868" s="2064" t="s">
        <v>17159</v>
      </c>
    </row>
    <row r="5869" spans="1:2">
      <c r="A5869" s="2063" t="s">
        <v>17162</v>
      </c>
      <c r="B5869" s="2064" t="s">
        <v>17161</v>
      </c>
    </row>
    <row r="5870" spans="1:2">
      <c r="A5870" s="2063" t="s">
        <v>17164</v>
      </c>
      <c r="B5870" s="2064" t="s">
        <v>17163</v>
      </c>
    </row>
    <row r="5871" spans="1:2">
      <c r="A5871" s="2063" t="s">
        <v>17166</v>
      </c>
      <c r="B5871" s="2064" t="s">
        <v>17165</v>
      </c>
    </row>
    <row r="5872" spans="1:2">
      <c r="A5872" s="2063" t="s">
        <v>17168</v>
      </c>
      <c r="B5872" s="2064" t="s">
        <v>17167</v>
      </c>
    </row>
    <row r="5873" spans="1:2">
      <c r="A5873" s="2063" t="s">
        <v>17170</v>
      </c>
      <c r="B5873" s="2064" t="s">
        <v>17169</v>
      </c>
    </row>
    <row r="5874" spans="1:2">
      <c r="A5874" s="2063" t="s">
        <v>17172</v>
      </c>
      <c r="B5874" s="2064" t="s">
        <v>17171</v>
      </c>
    </row>
    <row r="5875" spans="1:2">
      <c r="A5875" s="2063" t="s">
        <v>17174</v>
      </c>
      <c r="B5875" s="2064" t="s">
        <v>17173</v>
      </c>
    </row>
    <row r="5876" spans="1:2">
      <c r="A5876" s="2063" t="s">
        <v>17176</v>
      </c>
      <c r="B5876" s="2064" t="s">
        <v>17175</v>
      </c>
    </row>
    <row r="5877" spans="1:2">
      <c r="A5877" s="2063" t="s">
        <v>17178</v>
      </c>
      <c r="B5877" s="2064" t="s">
        <v>17177</v>
      </c>
    </row>
    <row r="5878" spans="1:2">
      <c r="A5878" s="2063" t="s">
        <v>17180</v>
      </c>
      <c r="B5878" s="2064" t="s">
        <v>17179</v>
      </c>
    </row>
    <row r="5879" spans="1:2">
      <c r="A5879" s="2063" t="s">
        <v>17182</v>
      </c>
      <c r="B5879" s="2064" t="s">
        <v>17181</v>
      </c>
    </row>
    <row r="5880" spans="1:2">
      <c r="A5880" s="2063" t="s">
        <v>17184</v>
      </c>
      <c r="B5880" s="2064" t="s">
        <v>17183</v>
      </c>
    </row>
    <row r="5881" spans="1:2">
      <c r="A5881" s="2063" t="s">
        <v>17186</v>
      </c>
      <c r="B5881" s="2064" t="s">
        <v>17185</v>
      </c>
    </row>
    <row r="5882" spans="1:2">
      <c r="A5882" s="2063" t="s">
        <v>17188</v>
      </c>
      <c r="B5882" s="2064" t="s">
        <v>17187</v>
      </c>
    </row>
    <row r="5883" spans="1:2">
      <c r="A5883" s="2063" t="s">
        <v>17190</v>
      </c>
      <c r="B5883" s="2064" t="s">
        <v>17189</v>
      </c>
    </row>
    <row r="5884" spans="1:2">
      <c r="A5884" s="2063" t="s">
        <v>17192</v>
      </c>
      <c r="B5884" s="2064" t="s">
        <v>17191</v>
      </c>
    </row>
    <row r="5885" spans="1:2">
      <c r="A5885" s="2063" t="s">
        <v>17194</v>
      </c>
      <c r="B5885" s="2064" t="s">
        <v>17193</v>
      </c>
    </row>
    <row r="5886" spans="1:2">
      <c r="A5886" s="2063" t="s">
        <v>17196</v>
      </c>
      <c r="B5886" s="2064" t="s">
        <v>17195</v>
      </c>
    </row>
    <row r="5887" spans="1:2">
      <c r="A5887" s="2063" t="s">
        <v>17198</v>
      </c>
      <c r="B5887" s="2064" t="s">
        <v>17197</v>
      </c>
    </row>
    <row r="5888" spans="1:2">
      <c r="A5888" s="2063" t="s">
        <v>17200</v>
      </c>
      <c r="B5888" s="2064" t="s">
        <v>17199</v>
      </c>
    </row>
    <row r="5889" spans="1:2">
      <c r="A5889" s="2063" t="s">
        <v>17202</v>
      </c>
      <c r="B5889" s="2064" t="s">
        <v>17201</v>
      </c>
    </row>
    <row r="5890" spans="1:2">
      <c r="A5890" s="2063" t="s">
        <v>17204</v>
      </c>
      <c r="B5890" s="2064" t="s">
        <v>17203</v>
      </c>
    </row>
    <row r="5891" spans="1:2">
      <c r="A5891" s="2063" t="s">
        <v>17206</v>
      </c>
      <c r="B5891" s="2064" t="s">
        <v>17205</v>
      </c>
    </row>
    <row r="5892" spans="1:2">
      <c r="A5892" s="2063" t="s">
        <v>17208</v>
      </c>
      <c r="B5892" s="2064" t="s">
        <v>17207</v>
      </c>
    </row>
    <row r="5893" spans="1:2">
      <c r="A5893" s="2063" t="s">
        <v>17210</v>
      </c>
      <c r="B5893" s="2064" t="s">
        <v>17209</v>
      </c>
    </row>
    <row r="5894" spans="1:2">
      <c r="A5894" s="2063" t="s">
        <v>17212</v>
      </c>
      <c r="B5894" s="2064" t="s">
        <v>17211</v>
      </c>
    </row>
    <row r="5895" spans="1:2">
      <c r="A5895" s="2063" t="s">
        <v>17214</v>
      </c>
      <c r="B5895" s="2064" t="s">
        <v>17213</v>
      </c>
    </row>
    <row r="5896" spans="1:2">
      <c r="A5896" s="2063" t="s">
        <v>17216</v>
      </c>
      <c r="B5896" s="2064" t="s">
        <v>17215</v>
      </c>
    </row>
    <row r="5897" spans="1:2">
      <c r="A5897" s="2063" t="s">
        <v>17218</v>
      </c>
      <c r="B5897" s="2064" t="s">
        <v>17217</v>
      </c>
    </row>
    <row r="5898" spans="1:2">
      <c r="A5898" s="2063" t="s">
        <v>17220</v>
      </c>
      <c r="B5898" s="2064" t="s">
        <v>17219</v>
      </c>
    </row>
    <row r="5899" spans="1:2">
      <c r="A5899" s="2063" t="s">
        <v>17222</v>
      </c>
      <c r="B5899" s="2064" t="s">
        <v>17221</v>
      </c>
    </row>
    <row r="5900" spans="1:2">
      <c r="A5900" s="2063" t="s">
        <v>17224</v>
      </c>
      <c r="B5900" s="2064" t="s">
        <v>17223</v>
      </c>
    </row>
    <row r="5901" spans="1:2">
      <c r="A5901" s="2063" t="s">
        <v>17226</v>
      </c>
      <c r="B5901" s="2064" t="s">
        <v>17225</v>
      </c>
    </row>
    <row r="5902" spans="1:2">
      <c r="A5902" s="2063" t="s">
        <v>17228</v>
      </c>
      <c r="B5902" s="2064" t="s">
        <v>17227</v>
      </c>
    </row>
    <row r="5903" spans="1:2">
      <c r="A5903" s="2063" t="s">
        <v>17230</v>
      </c>
      <c r="B5903" s="2064" t="s">
        <v>17229</v>
      </c>
    </row>
    <row r="5904" spans="1:2">
      <c r="A5904" s="2063" t="s">
        <v>17232</v>
      </c>
      <c r="B5904" s="2064" t="s">
        <v>17231</v>
      </c>
    </row>
    <row r="5905" spans="1:2">
      <c r="A5905" s="2063" t="s">
        <v>17234</v>
      </c>
      <c r="B5905" s="2064" t="s">
        <v>17233</v>
      </c>
    </row>
    <row r="5906" spans="1:2">
      <c r="A5906" s="2063" t="s">
        <v>17236</v>
      </c>
      <c r="B5906" s="2064" t="s">
        <v>17235</v>
      </c>
    </row>
    <row r="5907" spans="1:2">
      <c r="A5907" s="2063" t="s">
        <v>17238</v>
      </c>
      <c r="B5907" s="2064" t="s">
        <v>17237</v>
      </c>
    </row>
    <row r="5908" spans="1:2">
      <c r="A5908" s="2063" t="s">
        <v>17240</v>
      </c>
      <c r="B5908" s="2064" t="s">
        <v>17239</v>
      </c>
    </row>
    <row r="5909" spans="1:2">
      <c r="A5909" s="2063" t="s">
        <v>17242</v>
      </c>
      <c r="B5909" s="2064" t="s">
        <v>17241</v>
      </c>
    </row>
    <row r="5910" spans="1:2">
      <c r="A5910" s="2063" t="s">
        <v>17244</v>
      </c>
      <c r="B5910" s="2064" t="s">
        <v>17243</v>
      </c>
    </row>
    <row r="5911" spans="1:2">
      <c r="A5911" s="2063" t="s">
        <v>17246</v>
      </c>
      <c r="B5911" s="2064" t="s">
        <v>17245</v>
      </c>
    </row>
    <row r="5912" spans="1:2">
      <c r="A5912" s="2063" t="s">
        <v>17248</v>
      </c>
      <c r="B5912" s="2064" t="s">
        <v>17247</v>
      </c>
    </row>
    <row r="5913" spans="1:2">
      <c r="A5913" s="2063" t="s">
        <v>17250</v>
      </c>
      <c r="B5913" s="2064" t="s">
        <v>17249</v>
      </c>
    </row>
    <row r="5914" spans="1:2">
      <c r="A5914" s="2063" t="s">
        <v>17252</v>
      </c>
      <c r="B5914" s="2064" t="s">
        <v>17251</v>
      </c>
    </row>
    <row r="5915" spans="1:2">
      <c r="A5915" s="2063" t="s">
        <v>17254</v>
      </c>
      <c r="B5915" s="2064" t="s">
        <v>17253</v>
      </c>
    </row>
    <row r="5916" spans="1:2">
      <c r="A5916" s="2063" t="s">
        <v>17256</v>
      </c>
      <c r="B5916" s="2064" t="s">
        <v>17255</v>
      </c>
    </row>
    <row r="5917" spans="1:2">
      <c r="A5917" s="2063" t="s">
        <v>17258</v>
      </c>
      <c r="B5917" s="2064" t="s">
        <v>17257</v>
      </c>
    </row>
    <row r="5918" spans="1:2">
      <c r="A5918" s="2063" t="s">
        <v>17260</v>
      </c>
      <c r="B5918" s="2064" t="s">
        <v>17259</v>
      </c>
    </row>
    <row r="5919" spans="1:2">
      <c r="A5919" s="2063" t="s">
        <v>17262</v>
      </c>
      <c r="B5919" s="2064" t="s">
        <v>17261</v>
      </c>
    </row>
    <row r="5920" spans="1:2">
      <c r="A5920" s="2063" t="s">
        <v>17264</v>
      </c>
      <c r="B5920" s="2064" t="s">
        <v>17263</v>
      </c>
    </row>
    <row r="5921" spans="1:2">
      <c r="A5921" s="2063" t="s">
        <v>17266</v>
      </c>
      <c r="B5921" s="2064" t="s">
        <v>17265</v>
      </c>
    </row>
    <row r="5922" spans="1:2">
      <c r="A5922" s="2063" t="s">
        <v>17268</v>
      </c>
      <c r="B5922" s="2064" t="s">
        <v>17267</v>
      </c>
    </row>
    <row r="5923" spans="1:2">
      <c r="A5923" s="2063" t="s">
        <v>17270</v>
      </c>
      <c r="B5923" s="2064" t="s">
        <v>17269</v>
      </c>
    </row>
    <row r="5924" spans="1:2">
      <c r="A5924" s="2063" t="s">
        <v>17272</v>
      </c>
      <c r="B5924" s="2064" t="s">
        <v>17271</v>
      </c>
    </row>
    <row r="5925" spans="1:2">
      <c r="A5925" s="2063" t="s">
        <v>17274</v>
      </c>
      <c r="B5925" s="2064" t="s">
        <v>17273</v>
      </c>
    </row>
    <row r="5926" spans="1:2">
      <c r="A5926" s="2063" t="s">
        <v>17276</v>
      </c>
      <c r="B5926" s="2064" t="s">
        <v>17275</v>
      </c>
    </row>
    <row r="5927" spans="1:2">
      <c r="A5927" s="2063" t="s">
        <v>17278</v>
      </c>
      <c r="B5927" s="2064" t="s">
        <v>17277</v>
      </c>
    </row>
    <row r="5928" spans="1:2">
      <c r="A5928" s="2063" t="s">
        <v>17280</v>
      </c>
      <c r="B5928" s="2064" t="s">
        <v>17279</v>
      </c>
    </row>
    <row r="5929" spans="1:2">
      <c r="A5929" s="2063" t="s">
        <v>17282</v>
      </c>
      <c r="B5929" s="2064" t="s">
        <v>17281</v>
      </c>
    </row>
    <row r="5930" spans="1:2">
      <c r="A5930" s="2063" t="s">
        <v>17284</v>
      </c>
      <c r="B5930" s="2064" t="s">
        <v>17283</v>
      </c>
    </row>
    <row r="5931" spans="1:2">
      <c r="A5931" s="2063" t="s">
        <v>17286</v>
      </c>
      <c r="B5931" s="2064" t="s">
        <v>17285</v>
      </c>
    </row>
    <row r="5932" spans="1:2">
      <c r="A5932" s="2063" t="s">
        <v>17288</v>
      </c>
      <c r="B5932" s="2064" t="s">
        <v>17287</v>
      </c>
    </row>
    <row r="5933" spans="1:2">
      <c r="A5933" s="2063" t="s">
        <v>17290</v>
      </c>
      <c r="B5933" s="2064" t="s">
        <v>17289</v>
      </c>
    </row>
    <row r="5934" spans="1:2">
      <c r="A5934" s="2063" t="s">
        <v>17292</v>
      </c>
      <c r="B5934" s="2064" t="s">
        <v>17291</v>
      </c>
    </row>
    <row r="5935" spans="1:2">
      <c r="A5935" s="2063" t="s">
        <v>17294</v>
      </c>
      <c r="B5935" s="2064" t="s">
        <v>17293</v>
      </c>
    </row>
    <row r="5936" spans="1:2">
      <c r="A5936" s="2063" t="s">
        <v>17296</v>
      </c>
      <c r="B5936" s="2064" t="s">
        <v>17295</v>
      </c>
    </row>
    <row r="5937" spans="1:2">
      <c r="A5937" s="2063" t="s">
        <v>17298</v>
      </c>
      <c r="B5937" s="2064" t="s">
        <v>17297</v>
      </c>
    </row>
    <row r="5938" spans="1:2">
      <c r="A5938" s="2063" t="s">
        <v>17300</v>
      </c>
      <c r="B5938" s="2064" t="s">
        <v>17299</v>
      </c>
    </row>
    <row r="5939" spans="1:2">
      <c r="A5939" s="2063" t="s">
        <v>17302</v>
      </c>
      <c r="B5939" s="2064" t="s">
        <v>17301</v>
      </c>
    </row>
    <row r="5940" spans="1:2">
      <c r="A5940" s="2063" t="s">
        <v>17304</v>
      </c>
      <c r="B5940" s="2064" t="s">
        <v>17303</v>
      </c>
    </row>
    <row r="5941" spans="1:2">
      <c r="A5941" s="2063" t="s">
        <v>17306</v>
      </c>
      <c r="B5941" s="2064" t="s">
        <v>17305</v>
      </c>
    </row>
    <row r="5942" spans="1:2">
      <c r="A5942" s="2063" t="s">
        <v>17308</v>
      </c>
      <c r="B5942" s="2064" t="s">
        <v>17307</v>
      </c>
    </row>
    <row r="5943" spans="1:2">
      <c r="A5943" s="2063" t="s">
        <v>17310</v>
      </c>
      <c r="B5943" s="2064" t="s">
        <v>17309</v>
      </c>
    </row>
    <row r="5944" spans="1:2">
      <c r="A5944" s="2063" t="s">
        <v>17312</v>
      </c>
      <c r="B5944" s="2064" t="s">
        <v>17311</v>
      </c>
    </row>
    <row r="5945" spans="1:2">
      <c r="A5945" s="2063" t="s">
        <v>17314</v>
      </c>
      <c r="B5945" s="2064" t="s">
        <v>17313</v>
      </c>
    </row>
    <row r="5946" spans="1:2">
      <c r="A5946" s="2063" t="s">
        <v>17316</v>
      </c>
      <c r="B5946" s="2064" t="s">
        <v>17315</v>
      </c>
    </row>
    <row r="5947" spans="1:2">
      <c r="A5947" s="2063" t="s">
        <v>17318</v>
      </c>
      <c r="B5947" s="2064" t="s">
        <v>17317</v>
      </c>
    </row>
    <row r="5948" spans="1:2">
      <c r="A5948" s="2063" t="s">
        <v>17320</v>
      </c>
      <c r="B5948" s="2064" t="s">
        <v>17319</v>
      </c>
    </row>
    <row r="5949" spans="1:2">
      <c r="A5949" s="2063" t="s">
        <v>17322</v>
      </c>
      <c r="B5949" s="2064" t="s">
        <v>17321</v>
      </c>
    </row>
    <row r="5950" spans="1:2">
      <c r="A5950" s="2063" t="s">
        <v>17324</v>
      </c>
      <c r="B5950" s="2064" t="s">
        <v>17323</v>
      </c>
    </row>
    <row r="5951" spans="1:2">
      <c r="A5951" s="2063" t="s">
        <v>17326</v>
      </c>
      <c r="B5951" s="2064" t="s">
        <v>17325</v>
      </c>
    </row>
    <row r="5952" spans="1:2">
      <c r="A5952" s="2063" t="s">
        <v>17328</v>
      </c>
      <c r="B5952" s="2064" t="s">
        <v>17327</v>
      </c>
    </row>
    <row r="5953" spans="1:2">
      <c r="A5953" s="2063" t="s">
        <v>17330</v>
      </c>
      <c r="B5953" s="2064" t="s">
        <v>17329</v>
      </c>
    </row>
    <row r="5954" spans="1:2">
      <c r="A5954" s="2063" t="s">
        <v>17332</v>
      </c>
      <c r="B5954" s="2064" t="s">
        <v>17331</v>
      </c>
    </row>
    <row r="5955" spans="1:2">
      <c r="A5955" s="2063" t="s">
        <v>17334</v>
      </c>
      <c r="B5955" s="2064" t="s">
        <v>17333</v>
      </c>
    </row>
    <row r="5956" spans="1:2">
      <c r="A5956" s="2063" t="s">
        <v>17336</v>
      </c>
      <c r="B5956" s="2064" t="s">
        <v>17335</v>
      </c>
    </row>
    <row r="5957" spans="1:2">
      <c r="A5957" s="2063" t="s">
        <v>17338</v>
      </c>
      <c r="B5957" s="2064" t="s">
        <v>17337</v>
      </c>
    </row>
    <row r="5958" spans="1:2">
      <c r="A5958" s="2063" t="s">
        <v>17340</v>
      </c>
      <c r="B5958" s="2064" t="s">
        <v>17339</v>
      </c>
    </row>
    <row r="5959" spans="1:2">
      <c r="A5959" s="2063" t="s">
        <v>17342</v>
      </c>
      <c r="B5959" s="2064" t="s">
        <v>17341</v>
      </c>
    </row>
    <row r="5960" spans="1:2">
      <c r="A5960" s="2063" t="s">
        <v>17344</v>
      </c>
      <c r="B5960" s="2064" t="s">
        <v>17343</v>
      </c>
    </row>
    <row r="5961" spans="1:2">
      <c r="A5961" s="2063" t="s">
        <v>17346</v>
      </c>
      <c r="B5961" s="2064" t="s">
        <v>17345</v>
      </c>
    </row>
    <row r="5962" spans="1:2">
      <c r="A5962" s="2063" t="s">
        <v>17348</v>
      </c>
      <c r="B5962" s="2064" t="s">
        <v>17347</v>
      </c>
    </row>
    <row r="5963" spans="1:2">
      <c r="A5963" s="2063" t="s">
        <v>17350</v>
      </c>
      <c r="B5963" s="2064" t="s">
        <v>17349</v>
      </c>
    </row>
    <row r="5964" spans="1:2">
      <c r="A5964" s="2063" t="s">
        <v>17352</v>
      </c>
      <c r="B5964" s="2064" t="s">
        <v>17351</v>
      </c>
    </row>
    <row r="5965" spans="1:2">
      <c r="A5965" s="2063" t="s">
        <v>17354</v>
      </c>
      <c r="B5965" s="2064" t="s">
        <v>17353</v>
      </c>
    </row>
    <row r="5966" spans="1:2">
      <c r="A5966" s="2063" t="s">
        <v>17356</v>
      </c>
      <c r="B5966" s="2064" t="s">
        <v>17355</v>
      </c>
    </row>
    <row r="5967" spans="1:2">
      <c r="A5967" s="2063" t="s">
        <v>17358</v>
      </c>
      <c r="B5967" s="2064" t="s">
        <v>17357</v>
      </c>
    </row>
    <row r="5968" spans="1:2">
      <c r="A5968" s="2063" t="s">
        <v>17360</v>
      </c>
      <c r="B5968" s="2064" t="s">
        <v>17359</v>
      </c>
    </row>
    <row r="5969" spans="1:2">
      <c r="A5969" s="2063" t="s">
        <v>17362</v>
      </c>
      <c r="B5969" s="2064" t="s">
        <v>17361</v>
      </c>
    </row>
    <row r="5970" spans="1:2">
      <c r="A5970" s="2063" t="s">
        <v>17364</v>
      </c>
      <c r="B5970" s="2064" t="s">
        <v>17363</v>
      </c>
    </row>
    <row r="5971" spans="1:2">
      <c r="A5971" s="2063" t="s">
        <v>17366</v>
      </c>
      <c r="B5971" s="2064" t="s">
        <v>17365</v>
      </c>
    </row>
    <row r="5972" spans="1:2">
      <c r="A5972" s="2063" t="s">
        <v>17368</v>
      </c>
      <c r="B5972" s="2064" t="s">
        <v>17367</v>
      </c>
    </row>
    <row r="5973" spans="1:2">
      <c r="A5973" s="2063" t="s">
        <v>17370</v>
      </c>
      <c r="B5973" s="2064" t="s">
        <v>17369</v>
      </c>
    </row>
    <row r="5974" spans="1:2">
      <c r="A5974" s="2063" t="s">
        <v>17372</v>
      </c>
      <c r="B5974" s="2064" t="s">
        <v>17371</v>
      </c>
    </row>
    <row r="5975" spans="1:2">
      <c r="A5975" s="2063" t="s">
        <v>17374</v>
      </c>
      <c r="B5975" s="2064" t="s">
        <v>17373</v>
      </c>
    </row>
    <row r="5976" spans="1:2">
      <c r="A5976" s="2063" t="s">
        <v>17376</v>
      </c>
      <c r="B5976" s="2064" t="s">
        <v>17375</v>
      </c>
    </row>
    <row r="5977" spans="1:2">
      <c r="A5977" s="2063" t="s">
        <v>17378</v>
      </c>
      <c r="B5977" s="2064" t="s">
        <v>17377</v>
      </c>
    </row>
    <row r="5978" spans="1:2">
      <c r="A5978" s="2063" t="s">
        <v>17380</v>
      </c>
      <c r="B5978" s="2064" t="s">
        <v>17379</v>
      </c>
    </row>
    <row r="5979" spans="1:2">
      <c r="A5979" s="2063" t="s">
        <v>17382</v>
      </c>
      <c r="B5979" s="2064" t="s">
        <v>17381</v>
      </c>
    </row>
    <row r="5980" spans="1:2">
      <c r="A5980" s="2063" t="s">
        <v>17384</v>
      </c>
      <c r="B5980" s="2064" t="s">
        <v>17383</v>
      </c>
    </row>
    <row r="5981" spans="1:2">
      <c r="A5981" s="2063" t="s">
        <v>17386</v>
      </c>
      <c r="B5981" s="2064" t="s">
        <v>17385</v>
      </c>
    </row>
    <row r="5982" spans="1:2">
      <c r="A5982" s="2063" t="s">
        <v>17388</v>
      </c>
      <c r="B5982" s="2064" t="s">
        <v>17387</v>
      </c>
    </row>
    <row r="5983" spans="1:2">
      <c r="A5983" s="2063" t="s">
        <v>17390</v>
      </c>
      <c r="B5983" s="2064" t="s">
        <v>17389</v>
      </c>
    </row>
    <row r="5984" spans="1:2">
      <c r="A5984" s="2063" t="s">
        <v>17392</v>
      </c>
      <c r="B5984" s="2064" t="s">
        <v>17391</v>
      </c>
    </row>
    <row r="5985" spans="1:2">
      <c r="A5985" s="2063" t="s">
        <v>17394</v>
      </c>
      <c r="B5985" s="2064" t="s">
        <v>17393</v>
      </c>
    </row>
    <row r="5986" spans="1:2">
      <c r="A5986" s="2063" t="s">
        <v>17396</v>
      </c>
      <c r="B5986" s="2064" t="s">
        <v>17395</v>
      </c>
    </row>
    <row r="5987" spans="1:2">
      <c r="A5987" s="2063" t="s">
        <v>17398</v>
      </c>
      <c r="B5987" s="2064" t="s">
        <v>17397</v>
      </c>
    </row>
    <row r="5988" spans="1:2">
      <c r="A5988" s="2063" t="s">
        <v>17400</v>
      </c>
      <c r="B5988" s="2064" t="s">
        <v>17399</v>
      </c>
    </row>
    <row r="5989" spans="1:2">
      <c r="A5989" s="2063" t="s">
        <v>17402</v>
      </c>
      <c r="B5989" s="2064" t="s">
        <v>17401</v>
      </c>
    </row>
    <row r="5990" spans="1:2">
      <c r="A5990" s="2063" t="s">
        <v>17404</v>
      </c>
      <c r="B5990" s="2064" t="s">
        <v>17403</v>
      </c>
    </row>
    <row r="5991" spans="1:2">
      <c r="A5991" s="2063" t="s">
        <v>17406</v>
      </c>
      <c r="B5991" s="2064" t="s">
        <v>17405</v>
      </c>
    </row>
    <row r="5992" spans="1:2">
      <c r="A5992" s="2063" t="s">
        <v>17408</v>
      </c>
      <c r="B5992" s="2064" t="s">
        <v>17407</v>
      </c>
    </row>
    <row r="5993" spans="1:2">
      <c r="A5993" s="2063" t="s">
        <v>17410</v>
      </c>
      <c r="B5993" s="2064" t="s">
        <v>17409</v>
      </c>
    </row>
    <row r="5994" spans="1:2">
      <c r="A5994" s="2063" t="s">
        <v>17412</v>
      </c>
      <c r="B5994" s="2064" t="s">
        <v>17411</v>
      </c>
    </row>
    <row r="5995" spans="1:2">
      <c r="A5995" s="2063" t="s">
        <v>17414</v>
      </c>
      <c r="B5995" s="2064" t="s">
        <v>17413</v>
      </c>
    </row>
    <row r="5996" spans="1:2">
      <c r="A5996" s="2063" t="s">
        <v>17416</v>
      </c>
      <c r="B5996" s="2064" t="s">
        <v>17415</v>
      </c>
    </row>
    <row r="5997" spans="1:2">
      <c r="A5997" s="2063" t="s">
        <v>17418</v>
      </c>
      <c r="B5997" s="2064" t="s">
        <v>17417</v>
      </c>
    </row>
    <row r="5998" spans="1:2">
      <c r="A5998" s="2063" t="s">
        <v>17420</v>
      </c>
      <c r="B5998" s="2064" t="s">
        <v>17419</v>
      </c>
    </row>
    <row r="5999" spans="1:2">
      <c r="A5999" s="2063" t="s">
        <v>17422</v>
      </c>
      <c r="B5999" s="2064" t="s">
        <v>17421</v>
      </c>
    </row>
    <row r="6000" spans="1:2">
      <c r="A6000" s="2063" t="s">
        <v>17424</v>
      </c>
      <c r="B6000" s="2064" t="s">
        <v>17423</v>
      </c>
    </row>
    <row r="6001" spans="1:2">
      <c r="A6001" s="2063" t="s">
        <v>17426</v>
      </c>
      <c r="B6001" s="2064" t="s">
        <v>17425</v>
      </c>
    </row>
    <row r="6002" spans="1:2">
      <c r="A6002" s="2063" t="s">
        <v>17428</v>
      </c>
      <c r="B6002" s="2064" t="s">
        <v>17427</v>
      </c>
    </row>
    <row r="6003" spans="1:2">
      <c r="A6003" s="2063" t="s">
        <v>17430</v>
      </c>
      <c r="B6003" s="2064" t="s">
        <v>17429</v>
      </c>
    </row>
    <row r="6004" spans="1:2">
      <c r="A6004" s="2063" t="s">
        <v>17432</v>
      </c>
      <c r="B6004" s="2064" t="s">
        <v>17431</v>
      </c>
    </row>
    <row r="6005" spans="1:2">
      <c r="A6005" s="2063" t="s">
        <v>17434</v>
      </c>
      <c r="B6005" s="2064" t="s">
        <v>17433</v>
      </c>
    </row>
    <row r="6006" spans="1:2">
      <c r="A6006" s="2063" t="s">
        <v>17436</v>
      </c>
      <c r="B6006" s="2064" t="s">
        <v>17435</v>
      </c>
    </row>
    <row r="6007" spans="1:2">
      <c r="A6007" s="2063" t="s">
        <v>17438</v>
      </c>
      <c r="B6007" s="2064" t="s">
        <v>17437</v>
      </c>
    </row>
    <row r="6008" spans="1:2">
      <c r="A6008" s="2063" t="s">
        <v>17440</v>
      </c>
      <c r="B6008" s="2064" t="s">
        <v>17439</v>
      </c>
    </row>
    <row r="6009" spans="1:2">
      <c r="A6009" s="2063" t="s">
        <v>17442</v>
      </c>
      <c r="B6009" s="2064" t="s">
        <v>17441</v>
      </c>
    </row>
    <row r="6010" spans="1:2">
      <c r="A6010" s="2063" t="s">
        <v>17444</v>
      </c>
      <c r="B6010" s="2064" t="s">
        <v>17443</v>
      </c>
    </row>
    <row r="6011" spans="1:2">
      <c r="A6011" s="2063" t="s">
        <v>17446</v>
      </c>
      <c r="B6011" s="2064" t="s">
        <v>17445</v>
      </c>
    </row>
    <row r="6012" spans="1:2">
      <c r="A6012" s="2063" t="s">
        <v>17448</v>
      </c>
      <c r="B6012" s="2064" t="s">
        <v>17447</v>
      </c>
    </row>
    <row r="6013" spans="1:2">
      <c r="A6013" s="2063" t="s">
        <v>17450</v>
      </c>
      <c r="B6013" s="2064" t="s">
        <v>17449</v>
      </c>
    </row>
    <row r="6014" spans="1:2">
      <c r="A6014" s="2063" t="s">
        <v>17452</v>
      </c>
      <c r="B6014" s="2064" t="s">
        <v>17451</v>
      </c>
    </row>
    <row r="6015" spans="1:2">
      <c r="A6015" s="2063" t="s">
        <v>17454</v>
      </c>
      <c r="B6015" s="2064" t="s">
        <v>17453</v>
      </c>
    </row>
    <row r="6016" spans="1:2">
      <c r="A6016" s="2063" t="s">
        <v>17456</v>
      </c>
      <c r="B6016" s="2064" t="s">
        <v>17455</v>
      </c>
    </row>
    <row r="6017" spans="1:2">
      <c r="A6017" s="2063" t="s">
        <v>17458</v>
      </c>
      <c r="B6017" s="2064" t="s">
        <v>17457</v>
      </c>
    </row>
    <row r="6018" spans="1:2">
      <c r="A6018" s="2063" t="s">
        <v>17460</v>
      </c>
      <c r="B6018" s="2064" t="s">
        <v>17459</v>
      </c>
    </row>
    <row r="6019" spans="1:2">
      <c r="A6019" s="2063" t="s">
        <v>17462</v>
      </c>
      <c r="B6019" s="2064" t="s">
        <v>17461</v>
      </c>
    </row>
    <row r="6020" spans="1:2">
      <c r="A6020" s="2063" t="s">
        <v>17464</v>
      </c>
      <c r="B6020" s="2064" t="s">
        <v>17463</v>
      </c>
    </row>
    <row r="6021" spans="1:2">
      <c r="A6021" s="2063" t="s">
        <v>17466</v>
      </c>
      <c r="B6021" s="2064" t="s">
        <v>17465</v>
      </c>
    </row>
    <row r="6022" spans="1:2">
      <c r="A6022" s="2063" t="s">
        <v>17468</v>
      </c>
      <c r="B6022" s="2064" t="s">
        <v>17467</v>
      </c>
    </row>
    <row r="6023" spans="1:2">
      <c r="A6023" s="2063" t="s">
        <v>17470</v>
      </c>
      <c r="B6023" s="2064" t="s">
        <v>17469</v>
      </c>
    </row>
    <row r="6024" spans="1:2">
      <c r="A6024" s="2063" t="s">
        <v>17472</v>
      </c>
      <c r="B6024" s="2064" t="s">
        <v>17471</v>
      </c>
    </row>
    <row r="6025" spans="1:2">
      <c r="A6025" s="2063" t="s">
        <v>17474</v>
      </c>
      <c r="B6025" s="2064" t="s">
        <v>17473</v>
      </c>
    </row>
    <row r="6026" spans="1:2">
      <c r="A6026" s="2063" t="s">
        <v>17476</v>
      </c>
      <c r="B6026" s="2064" t="s">
        <v>17475</v>
      </c>
    </row>
    <row r="6027" spans="1:2">
      <c r="A6027" s="2063" t="s">
        <v>17478</v>
      </c>
      <c r="B6027" s="2064" t="s">
        <v>17477</v>
      </c>
    </row>
    <row r="6028" spans="1:2">
      <c r="A6028" s="2063" t="s">
        <v>17480</v>
      </c>
      <c r="B6028" s="2064" t="s">
        <v>17479</v>
      </c>
    </row>
    <row r="6029" spans="1:2">
      <c r="A6029" s="2063" t="s">
        <v>17482</v>
      </c>
      <c r="B6029" s="2064" t="s">
        <v>17481</v>
      </c>
    </row>
    <row r="6030" spans="1:2">
      <c r="A6030" s="2063" t="s">
        <v>17484</v>
      </c>
      <c r="B6030" s="2064" t="s">
        <v>17483</v>
      </c>
    </row>
    <row r="6031" spans="1:2">
      <c r="A6031" s="2063" t="s">
        <v>17486</v>
      </c>
      <c r="B6031" s="2064" t="s">
        <v>17485</v>
      </c>
    </row>
    <row r="6032" spans="1:2">
      <c r="A6032" s="2063" t="s">
        <v>17488</v>
      </c>
      <c r="B6032" s="2064" t="s">
        <v>17487</v>
      </c>
    </row>
    <row r="6033" spans="1:2">
      <c r="A6033" s="2063" t="s">
        <v>17490</v>
      </c>
      <c r="B6033" s="2064" t="s">
        <v>17489</v>
      </c>
    </row>
    <row r="6034" spans="1:2">
      <c r="A6034" s="2063" t="s">
        <v>17492</v>
      </c>
      <c r="B6034" s="2064" t="s">
        <v>17491</v>
      </c>
    </row>
    <row r="6035" spans="1:2">
      <c r="A6035" s="2063" t="s">
        <v>17494</v>
      </c>
      <c r="B6035" s="2064" t="s">
        <v>17493</v>
      </c>
    </row>
    <row r="6036" spans="1:2">
      <c r="A6036" s="2063" t="s">
        <v>17496</v>
      </c>
      <c r="B6036" s="2064" t="s">
        <v>17495</v>
      </c>
    </row>
    <row r="6037" spans="1:2">
      <c r="A6037" s="2063" t="s">
        <v>17498</v>
      </c>
      <c r="B6037" s="2064" t="s">
        <v>17497</v>
      </c>
    </row>
    <row r="6038" spans="1:2">
      <c r="A6038" s="2063" t="s">
        <v>17500</v>
      </c>
      <c r="B6038" s="2064" t="s">
        <v>17499</v>
      </c>
    </row>
    <row r="6039" spans="1:2">
      <c r="A6039" s="2063" t="s">
        <v>17502</v>
      </c>
      <c r="B6039" s="2064" t="s">
        <v>17501</v>
      </c>
    </row>
    <row r="6040" spans="1:2">
      <c r="A6040" s="2063" t="s">
        <v>17504</v>
      </c>
      <c r="B6040" s="2064" t="s">
        <v>17503</v>
      </c>
    </row>
    <row r="6041" spans="1:2">
      <c r="A6041" s="2063" t="s">
        <v>17506</v>
      </c>
      <c r="B6041" s="2064" t="s">
        <v>17505</v>
      </c>
    </row>
    <row r="6042" spans="1:2">
      <c r="A6042" s="2063" t="s">
        <v>17508</v>
      </c>
      <c r="B6042" s="2064" t="s">
        <v>17507</v>
      </c>
    </row>
    <row r="6043" spans="1:2">
      <c r="A6043" s="2063" t="s">
        <v>17510</v>
      </c>
      <c r="B6043" s="2064" t="s">
        <v>17509</v>
      </c>
    </row>
    <row r="6044" spans="1:2">
      <c r="A6044" s="2063" t="s">
        <v>17512</v>
      </c>
      <c r="B6044" s="2064" t="s">
        <v>17511</v>
      </c>
    </row>
    <row r="6045" spans="1:2">
      <c r="A6045" s="2063" t="s">
        <v>17514</v>
      </c>
      <c r="B6045" s="2064" t="s">
        <v>17513</v>
      </c>
    </row>
    <row r="6046" spans="1:2">
      <c r="A6046" s="2063" t="s">
        <v>17516</v>
      </c>
      <c r="B6046" s="2064" t="s">
        <v>17515</v>
      </c>
    </row>
    <row r="6047" spans="1:2">
      <c r="A6047" s="2063" t="s">
        <v>17518</v>
      </c>
      <c r="B6047" s="2064" t="s">
        <v>17517</v>
      </c>
    </row>
    <row r="6048" spans="1:2">
      <c r="A6048" s="2063" t="s">
        <v>17520</v>
      </c>
      <c r="B6048" s="2064" t="s">
        <v>17519</v>
      </c>
    </row>
    <row r="6049" spans="1:2">
      <c r="A6049" s="2063" t="s">
        <v>17522</v>
      </c>
      <c r="B6049" s="2064" t="s">
        <v>17521</v>
      </c>
    </row>
    <row r="6050" spans="1:2">
      <c r="A6050" s="2063" t="s">
        <v>17524</v>
      </c>
      <c r="B6050" s="2064" t="s">
        <v>17523</v>
      </c>
    </row>
    <row r="6051" spans="1:2">
      <c r="A6051" s="2063" t="s">
        <v>17526</v>
      </c>
      <c r="B6051" s="2064" t="s">
        <v>17525</v>
      </c>
    </row>
    <row r="6052" spans="1:2">
      <c r="A6052" s="2063" t="s">
        <v>17528</v>
      </c>
      <c r="B6052" s="2064" t="s">
        <v>17527</v>
      </c>
    </row>
    <row r="6053" spans="1:2">
      <c r="A6053" s="2063" t="s">
        <v>17530</v>
      </c>
      <c r="B6053" s="2064" t="s">
        <v>17529</v>
      </c>
    </row>
    <row r="6054" spans="1:2">
      <c r="A6054" s="2063" t="s">
        <v>17532</v>
      </c>
      <c r="B6054" s="2064" t="s">
        <v>17531</v>
      </c>
    </row>
    <row r="6055" spans="1:2">
      <c r="A6055" s="2063" t="s">
        <v>17534</v>
      </c>
      <c r="B6055" s="2064" t="s">
        <v>17533</v>
      </c>
    </row>
    <row r="6056" spans="1:2">
      <c r="A6056" s="2063" t="s">
        <v>17536</v>
      </c>
      <c r="B6056" s="2064" t="s">
        <v>17535</v>
      </c>
    </row>
    <row r="6057" spans="1:2">
      <c r="A6057" s="2063" t="s">
        <v>17538</v>
      </c>
      <c r="B6057" s="2064" t="s">
        <v>17537</v>
      </c>
    </row>
    <row r="6058" spans="1:2">
      <c r="A6058" s="2063" t="s">
        <v>17540</v>
      </c>
      <c r="B6058" s="2064" t="s">
        <v>17539</v>
      </c>
    </row>
    <row r="6059" spans="1:2">
      <c r="A6059" s="2063" t="s">
        <v>17542</v>
      </c>
      <c r="B6059" s="2064" t="s">
        <v>17541</v>
      </c>
    </row>
    <row r="6060" spans="1:2">
      <c r="A6060" s="2063" t="s">
        <v>17544</v>
      </c>
      <c r="B6060" s="2064" t="s">
        <v>17543</v>
      </c>
    </row>
    <row r="6061" spans="1:2">
      <c r="A6061" s="2063" t="s">
        <v>17546</v>
      </c>
      <c r="B6061" s="2064" t="s">
        <v>17545</v>
      </c>
    </row>
    <row r="6062" spans="1:2">
      <c r="A6062" s="2063" t="s">
        <v>17548</v>
      </c>
      <c r="B6062" s="2064" t="s">
        <v>17547</v>
      </c>
    </row>
    <row r="6063" spans="1:2">
      <c r="A6063" s="2063" t="s">
        <v>17550</v>
      </c>
      <c r="B6063" s="2064" t="s">
        <v>17549</v>
      </c>
    </row>
    <row r="6064" spans="1:2">
      <c r="A6064" s="2063" t="s">
        <v>17552</v>
      </c>
      <c r="B6064" s="2064" t="s">
        <v>17551</v>
      </c>
    </row>
    <row r="6065" spans="1:2">
      <c r="A6065" s="2063" t="s">
        <v>17554</v>
      </c>
      <c r="B6065" s="2064" t="s">
        <v>17553</v>
      </c>
    </row>
    <row r="6066" spans="1:2">
      <c r="A6066" s="2063" t="s">
        <v>17556</v>
      </c>
      <c r="B6066" s="2064" t="s">
        <v>17555</v>
      </c>
    </row>
    <row r="6067" spans="1:2">
      <c r="A6067" s="2063" t="s">
        <v>17558</v>
      </c>
      <c r="B6067" s="2064" t="s">
        <v>17557</v>
      </c>
    </row>
    <row r="6068" spans="1:2">
      <c r="A6068" s="2063" t="s">
        <v>17560</v>
      </c>
      <c r="B6068" s="2064" t="s">
        <v>17559</v>
      </c>
    </row>
    <row r="6069" spans="1:2">
      <c r="A6069" s="2063" t="s">
        <v>17562</v>
      </c>
      <c r="B6069" s="2064" t="s">
        <v>17561</v>
      </c>
    </row>
    <row r="6070" spans="1:2">
      <c r="A6070" s="2063" t="s">
        <v>17564</v>
      </c>
      <c r="B6070" s="2064" t="s">
        <v>17563</v>
      </c>
    </row>
    <row r="6071" spans="1:2">
      <c r="A6071" s="2063" t="s">
        <v>17566</v>
      </c>
      <c r="B6071" s="2064" t="s">
        <v>17565</v>
      </c>
    </row>
    <row r="6072" spans="1:2">
      <c r="A6072" s="2063" t="s">
        <v>17568</v>
      </c>
      <c r="B6072" s="2064" t="s">
        <v>17567</v>
      </c>
    </row>
    <row r="6073" spans="1:2">
      <c r="A6073" s="2063" t="s">
        <v>17570</v>
      </c>
      <c r="B6073" s="2064" t="s">
        <v>17569</v>
      </c>
    </row>
    <row r="6074" spans="1:2">
      <c r="A6074" s="2063" t="s">
        <v>17572</v>
      </c>
      <c r="B6074" s="2064" t="s">
        <v>17571</v>
      </c>
    </row>
    <row r="6075" spans="1:2">
      <c r="A6075" s="2063" t="s">
        <v>17574</v>
      </c>
      <c r="B6075" s="2064" t="s">
        <v>17573</v>
      </c>
    </row>
    <row r="6076" spans="1:2">
      <c r="A6076" s="2063" t="s">
        <v>17576</v>
      </c>
      <c r="B6076" s="2064" t="s">
        <v>17575</v>
      </c>
    </row>
    <row r="6077" spans="1:2">
      <c r="A6077" s="2063" t="s">
        <v>17578</v>
      </c>
      <c r="B6077" s="2064" t="s">
        <v>17577</v>
      </c>
    </row>
    <row r="6078" spans="1:2">
      <c r="A6078" s="2063" t="s">
        <v>17580</v>
      </c>
      <c r="B6078" s="2064" t="s">
        <v>17579</v>
      </c>
    </row>
    <row r="6079" spans="1:2">
      <c r="A6079" s="2063" t="s">
        <v>17582</v>
      </c>
      <c r="B6079" s="2064" t="s">
        <v>17581</v>
      </c>
    </row>
    <row r="6080" spans="1:2">
      <c r="A6080" s="2063" t="s">
        <v>17584</v>
      </c>
      <c r="B6080" s="2064" t="s">
        <v>17583</v>
      </c>
    </row>
    <row r="6081" spans="1:2">
      <c r="A6081" s="2063" t="s">
        <v>17586</v>
      </c>
      <c r="B6081" s="2064" t="s">
        <v>17585</v>
      </c>
    </row>
    <row r="6082" spans="1:2">
      <c r="A6082" s="2063" t="s">
        <v>17588</v>
      </c>
      <c r="B6082" s="2064" t="s">
        <v>17587</v>
      </c>
    </row>
    <row r="6083" spans="1:2">
      <c r="A6083" s="2063" t="s">
        <v>17590</v>
      </c>
      <c r="B6083" s="2064" t="s">
        <v>17589</v>
      </c>
    </row>
    <row r="6084" spans="1:2">
      <c r="A6084" s="2063" t="s">
        <v>17592</v>
      </c>
      <c r="B6084" s="2064" t="s">
        <v>17591</v>
      </c>
    </row>
    <row r="6085" spans="1:2">
      <c r="A6085" s="2063" t="s">
        <v>17594</v>
      </c>
      <c r="B6085" s="2064" t="s">
        <v>17593</v>
      </c>
    </row>
    <row r="6086" spans="1:2">
      <c r="A6086" s="2063" t="s">
        <v>17596</v>
      </c>
      <c r="B6086" s="2064" t="s">
        <v>17595</v>
      </c>
    </row>
    <row r="6087" spans="1:2">
      <c r="A6087" s="2063" t="s">
        <v>17598</v>
      </c>
      <c r="B6087" s="2064" t="s">
        <v>17597</v>
      </c>
    </row>
    <row r="6088" spans="1:2">
      <c r="A6088" s="2063" t="s">
        <v>17600</v>
      </c>
      <c r="B6088" s="2064" t="s">
        <v>17599</v>
      </c>
    </row>
    <row r="6089" spans="1:2">
      <c r="A6089" s="2063" t="s">
        <v>17602</v>
      </c>
      <c r="B6089" s="2064" t="s">
        <v>17601</v>
      </c>
    </row>
    <row r="6090" spans="1:2">
      <c r="A6090" s="2063" t="s">
        <v>17604</v>
      </c>
      <c r="B6090" s="2064" t="s">
        <v>17603</v>
      </c>
    </row>
    <row r="6091" spans="1:2">
      <c r="A6091" s="2063" t="s">
        <v>17606</v>
      </c>
      <c r="B6091" s="2064" t="s">
        <v>17605</v>
      </c>
    </row>
    <row r="6092" spans="1:2">
      <c r="A6092" s="2063" t="s">
        <v>17608</v>
      </c>
      <c r="B6092" s="2064" t="s">
        <v>17607</v>
      </c>
    </row>
    <row r="6093" spans="1:2">
      <c r="A6093" s="2063" t="s">
        <v>17610</v>
      </c>
      <c r="B6093" s="2064" t="s">
        <v>17609</v>
      </c>
    </row>
    <row r="6094" spans="1:2">
      <c r="A6094" s="2063" t="s">
        <v>17612</v>
      </c>
      <c r="B6094" s="2064" t="s">
        <v>17611</v>
      </c>
    </row>
    <row r="6095" spans="1:2">
      <c r="A6095" s="2063" t="s">
        <v>17614</v>
      </c>
      <c r="B6095" s="2064" t="s">
        <v>17613</v>
      </c>
    </row>
    <row r="6096" spans="1:2">
      <c r="A6096" s="2063" t="s">
        <v>17616</v>
      </c>
      <c r="B6096" s="2064" t="s">
        <v>17615</v>
      </c>
    </row>
    <row r="6097" spans="1:2">
      <c r="A6097" s="2063" t="s">
        <v>17618</v>
      </c>
      <c r="B6097" s="2064" t="s">
        <v>17617</v>
      </c>
    </row>
    <row r="6098" spans="1:2">
      <c r="A6098" s="2063" t="s">
        <v>17620</v>
      </c>
      <c r="B6098" s="2064" t="s">
        <v>17619</v>
      </c>
    </row>
    <row r="6099" spans="1:2">
      <c r="A6099" s="2063" t="s">
        <v>17622</v>
      </c>
      <c r="B6099" s="2064" t="s">
        <v>17621</v>
      </c>
    </row>
    <row r="6100" spans="1:2">
      <c r="A6100" s="2063" t="s">
        <v>17624</v>
      </c>
      <c r="B6100" s="2064" t="s">
        <v>17623</v>
      </c>
    </row>
    <row r="6101" spans="1:2">
      <c r="A6101" s="2063" t="s">
        <v>17626</v>
      </c>
      <c r="B6101" s="2064" t="s">
        <v>17625</v>
      </c>
    </row>
    <row r="6102" spans="1:2">
      <c r="A6102" s="2063" t="s">
        <v>17628</v>
      </c>
      <c r="B6102" s="2064" t="s">
        <v>17627</v>
      </c>
    </row>
    <row r="6103" spans="1:2">
      <c r="A6103" s="2063" t="s">
        <v>17630</v>
      </c>
      <c r="B6103" s="2064" t="s">
        <v>17629</v>
      </c>
    </row>
    <row r="6104" spans="1:2">
      <c r="A6104" s="2063" t="s">
        <v>17632</v>
      </c>
      <c r="B6104" s="2064" t="s">
        <v>17631</v>
      </c>
    </row>
    <row r="6105" spans="1:2">
      <c r="A6105" s="2063" t="s">
        <v>17634</v>
      </c>
      <c r="B6105" s="2064" t="s">
        <v>17633</v>
      </c>
    </row>
    <row r="6106" spans="1:2">
      <c r="A6106" s="2063" t="s">
        <v>17636</v>
      </c>
      <c r="B6106" s="2064" t="s">
        <v>17635</v>
      </c>
    </row>
    <row r="6107" spans="1:2">
      <c r="A6107" s="2063" t="s">
        <v>17638</v>
      </c>
      <c r="B6107" s="2064" t="s">
        <v>17637</v>
      </c>
    </row>
    <row r="6108" spans="1:2">
      <c r="A6108" s="2063" t="s">
        <v>17640</v>
      </c>
      <c r="B6108" s="2064" t="s">
        <v>17639</v>
      </c>
    </row>
    <row r="6109" spans="1:2">
      <c r="A6109" s="2063" t="s">
        <v>17642</v>
      </c>
      <c r="B6109" s="2064" t="s">
        <v>17641</v>
      </c>
    </row>
    <row r="6110" spans="1:2">
      <c r="A6110" s="2063" t="s">
        <v>17644</v>
      </c>
      <c r="B6110" s="2064" t="s">
        <v>17643</v>
      </c>
    </row>
    <row r="6111" spans="1:2">
      <c r="A6111" s="2063" t="s">
        <v>17646</v>
      </c>
      <c r="B6111" s="2064" t="s">
        <v>17645</v>
      </c>
    </row>
    <row r="6112" spans="1:2">
      <c r="A6112" s="2063" t="s">
        <v>17648</v>
      </c>
      <c r="B6112" s="2064" t="s">
        <v>17647</v>
      </c>
    </row>
    <row r="6113" spans="1:2">
      <c r="A6113" s="2063" t="s">
        <v>17650</v>
      </c>
      <c r="B6113" s="2064" t="s">
        <v>17649</v>
      </c>
    </row>
    <row r="6114" spans="1:2">
      <c r="A6114" s="2063" t="s">
        <v>17652</v>
      </c>
      <c r="B6114" s="2064" t="s">
        <v>17651</v>
      </c>
    </row>
    <row r="6115" spans="1:2">
      <c r="A6115" s="2063" t="s">
        <v>17654</v>
      </c>
      <c r="B6115" s="2064" t="s">
        <v>17653</v>
      </c>
    </row>
    <row r="6116" spans="1:2">
      <c r="A6116" s="2063" t="s">
        <v>17656</v>
      </c>
      <c r="B6116" s="2064" t="s">
        <v>17655</v>
      </c>
    </row>
    <row r="6117" spans="1:2">
      <c r="A6117" s="2063" t="s">
        <v>17658</v>
      </c>
      <c r="B6117" s="2064" t="s">
        <v>17657</v>
      </c>
    </row>
    <row r="6118" spans="1:2">
      <c r="A6118" s="2063" t="s">
        <v>17660</v>
      </c>
      <c r="B6118" s="2064" t="s">
        <v>17659</v>
      </c>
    </row>
    <row r="6119" spans="1:2">
      <c r="A6119" s="2063" t="s">
        <v>17662</v>
      </c>
      <c r="B6119" s="2064" t="s">
        <v>17661</v>
      </c>
    </row>
    <row r="6120" spans="1:2">
      <c r="A6120" s="2063" t="s">
        <v>17664</v>
      </c>
      <c r="B6120" s="2064" t="s">
        <v>17663</v>
      </c>
    </row>
    <row r="6121" spans="1:2">
      <c r="A6121" s="2063" t="s">
        <v>17666</v>
      </c>
      <c r="B6121" s="2064" t="s">
        <v>17665</v>
      </c>
    </row>
    <row r="6122" spans="1:2">
      <c r="A6122" s="2063" t="s">
        <v>17668</v>
      </c>
      <c r="B6122" s="2064" t="s">
        <v>17667</v>
      </c>
    </row>
    <row r="6123" spans="1:2">
      <c r="A6123" s="2063" t="s">
        <v>17670</v>
      </c>
      <c r="B6123" s="2064" t="s">
        <v>17669</v>
      </c>
    </row>
    <row r="6124" spans="1:2">
      <c r="A6124" s="2063" t="s">
        <v>17672</v>
      </c>
      <c r="B6124" s="2064" t="s">
        <v>17671</v>
      </c>
    </row>
    <row r="6125" spans="1:2">
      <c r="A6125" s="2063" t="s">
        <v>17674</v>
      </c>
      <c r="B6125" s="2064" t="s">
        <v>17673</v>
      </c>
    </row>
    <row r="6126" spans="1:2">
      <c r="A6126" s="2063" t="s">
        <v>17676</v>
      </c>
      <c r="B6126" s="2064" t="s">
        <v>17675</v>
      </c>
    </row>
    <row r="6127" spans="1:2">
      <c r="A6127" s="2063" t="s">
        <v>17678</v>
      </c>
      <c r="B6127" s="2064" t="s">
        <v>17677</v>
      </c>
    </row>
    <row r="6128" spans="1:2">
      <c r="A6128" s="2063" t="s">
        <v>17680</v>
      </c>
      <c r="B6128" s="2064" t="s">
        <v>17679</v>
      </c>
    </row>
    <row r="6129" spans="1:2">
      <c r="A6129" s="2063" t="s">
        <v>17682</v>
      </c>
      <c r="B6129" s="2064" t="s">
        <v>17681</v>
      </c>
    </row>
    <row r="6130" spans="1:2">
      <c r="A6130" s="2063" t="s">
        <v>17684</v>
      </c>
      <c r="B6130" s="2064" t="s">
        <v>17683</v>
      </c>
    </row>
    <row r="6131" spans="1:2">
      <c r="A6131" s="2063" t="s">
        <v>17686</v>
      </c>
      <c r="B6131" s="2064" t="s">
        <v>17685</v>
      </c>
    </row>
    <row r="6132" spans="1:2">
      <c r="A6132" s="2063" t="s">
        <v>17688</v>
      </c>
      <c r="B6132" s="2064" t="s">
        <v>17687</v>
      </c>
    </row>
    <row r="6133" spans="1:2">
      <c r="A6133" s="2063" t="s">
        <v>17690</v>
      </c>
      <c r="B6133" s="2064" t="s">
        <v>17689</v>
      </c>
    </row>
    <row r="6134" spans="1:2">
      <c r="A6134" s="2063" t="s">
        <v>17692</v>
      </c>
      <c r="B6134" s="2064" t="s">
        <v>17691</v>
      </c>
    </row>
    <row r="6135" spans="1:2">
      <c r="A6135" s="2063" t="s">
        <v>17694</v>
      </c>
      <c r="B6135" s="2064" t="s">
        <v>17693</v>
      </c>
    </row>
    <row r="6136" spans="1:2">
      <c r="A6136" s="2063" t="s">
        <v>17696</v>
      </c>
      <c r="B6136" s="2064" t="s">
        <v>17695</v>
      </c>
    </row>
    <row r="6137" spans="1:2">
      <c r="A6137" s="2063" t="s">
        <v>17698</v>
      </c>
      <c r="B6137" s="2064" t="s">
        <v>17697</v>
      </c>
    </row>
    <row r="6138" spans="1:2">
      <c r="A6138" s="2063" t="s">
        <v>17700</v>
      </c>
      <c r="B6138" s="2064" t="s">
        <v>17699</v>
      </c>
    </row>
    <row r="6139" spans="1:2">
      <c r="A6139" s="2063" t="s">
        <v>17702</v>
      </c>
      <c r="B6139" s="2064" t="s">
        <v>17701</v>
      </c>
    </row>
    <row r="6140" spans="1:2">
      <c r="A6140" s="2063" t="s">
        <v>17704</v>
      </c>
      <c r="B6140" s="2064" t="s">
        <v>17703</v>
      </c>
    </row>
    <row r="6141" spans="1:2">
      <c r="A6141" s="2063" t="s">
        <v>17706</v>
      </c>
      <c r="B6141" s="2064" t="s">
        <v>17705</v>
      </c>
    </row>
    <row r="6142" spans="1:2">
      <c r="A6142" s="2063" t="s">
        <v>17708</v>
      </c>
      <c r="B6142" s="2064" t="s">
        <v>17707</v>
      </c>
    </row>
    <row r="6143" spans="1:2">
      <c r="A6143" s="2063" t="s">
        <v>17710</v>
      </c>
      <c r="B6143" s="2064" t="s">
        <v>17709</v>
      </c>
    </row>
    <row r="6144" spans="1:2">
      <c r="A6144" s="2063" t="s">
        <v>17712</v>
      </c>
      <c r="B6144" s="2064" t="s">
        <v>17711</v>
      </c>
    </row>
    <row r="6145" spans="1:2">
      <c r="A6145" s="2063" t="s">
        <v>17714</v>
      </c>
      <c r="B6145" s="2064" t="s">
        <v>17713</v>
      </c>
    </row>
    <row r="6146" spans="1:2">
      <c r="A6146" s="2063" t="s">
        <v>17716</v>
      </c>
      <c r="B6146" s="2064" t="s">
        <v>17715</v>
      </c>
    </row>
    <row r="6147" spans="1:2">
      <c r="A6147" s="2063" t="s">
        <v>17718</v>
      </c>
      <c r="B6147" s="2064" t="s">
        <v>17717</v>
      </c>
    </row>
    <row r="6148" spans="1:2">
      <c r="A6148" s="2063" t="s">
        <v>17720</v>
      </c>
      <c r="B6148" s="2064" t="s">
        <v>17719</v>
      </c>
    </row>
    <row r="6149" spans="1:2">
      <c r="A6149" s="2063" t="s">
        <v>17722</v>
      </c>
      <c r="B6149" s="2064" t="s">
        <v>17721</v>
      </c>
    </row>
    <row r="6150" spans="1:2">
      <c r="A6150" s="2063" t="s">
        <v>17724</v>
      </c>
      <c r="B6150" s="2064" t="s">
        <v>17723</v>
      </c>
    </row>
    <row r="6151" spans="1:2">
      <c r="A6151" s="2063" t="s">
        <v>17726</v>
      </c>
      <c r="B6151" s="2064" t="s">
        <v>17725</v>
      </c>
    </row>
    <row r="6152" spans="1:2">
      <c r="A6152" s="2063" t="s">
        <v>17728</v>
      </c>
      <c r="B6152" s="2064" t="s">
        <v>17727</v>
      </c>
    </row>
    <row r="6153" spans="1:2">
      <c r="A6153" s="2063" t="s">
        <v>17730</v>
      </c>
      <c r="B6153" s="2064" t="s">
        <v>17729</v>
      </c>
    </row>
    <row r="6154" spans="1:2">
      <c r="A6154" s="2063" t="s">
        <v>17732</v>
      </c>
      <c r="B6154" s="2064" t="s">
        <v>17731</v>
      </c>
    </row>
    <row r="6155" spans="1:2">
      <c r="A6155" s="2063" t="s">
        <v>17734</v>
      </c>
      <c r="B6155" s="2064" t="s">
        <v>17733</v>
      </c>
    </row>
    <row r="6156" spans="1:2">
      <c r="A6156" s="2063" t="s">
        <v>17736</v>
      </c>
      <c r="B6156" s="2064" t="s">
        <v>17735</v>
      </c>
    </row>
    <row r="6157" spans="1:2">
      <c r="A6157" s="2063" t="s">
        <v>17738</v>
      </c>
      <c r="B6157" s="2064" t="s">
        <v>17737</v>
      </c>
    </row>
    <row r="6158" spans="1:2">
      <c r="A6158" s="2063" t="s">
        <v>17740</v>
      </c>
      <c r="B6158" s="2064" t="s">
        <v>17739</v>
      </c>
    </row>
    <row r="6159" spans="1:2">
      <c r="A6159" s="2063" t="s">
        <v>17742</v>
      </c>
      <c r="B6159" s="2064" t="s">
        <v>17741</v>
      </c>
    </row>
    <row r="6160" spans="1:2">
      <c r="A6160" s="2063" t="s">
        <v>17744</v>
      </c>
      <c r="B6160" s="2064" t="s">
        <v>17743</v>
      </c>
    </row>
    <row r="6161" spans="1:2">
      <c r="A6161" s="2063" t="s">
        <v>17746</v>
      </c>
      <c r="B6161" s="2064" t="s">
        <v>17745</v>
      </c>
    </row>
    <row r="6162" spans="1:2">
      <c r="A6162" s="2063" t="s">
        <v>17748</v>
      </c>
      <c r="B6162" s="2064" t="s">
        <v>17747</v>
      </c>
    </row>
    <row r="6163" spans="1:2">
      <c r="A6163" s="2063" t="s">
        <v>17750</v>
      </c>
      <c r="B6163" s="2064" t="s">
        <v>17749</v>
      </c>
    </row>
    <row r="6164" spans="1:2">
      <c r="A6164" s="2063" t="s">
        <v>17752</v>
      </c>
      <c r="B6164" s="2064" t="s">
        <v>17751</v>
      </c>
    </row>
    <row r="6165" spans="1:2">
      <c r="A6165" s="2063" t="s">
        <v>17754</v>
      </c>
      <c r="B6165" s="2064" t="s">
        <v>17753</v>
      </c>
    </row>
    <row r="6166" spans="1:2">
      <c r="A6166" s="2063" t="s">
        <v>17756</v>
      </c>
      <c r="B6166" s="2064" t="s">
        <v>17755</v>
      </c>
    </row>
    <row r="6167" spans="1:2">
      <c r="A6167" s="2063" t="s">
        <v>17758</v>
      </c>
      <c r="B6167" s="2064" t="s">
        <v>17757</v>
      </c>
    </row>
    <row r="6168" spans="1:2">
      <c r="A6168" s="2063" t="s">
        <v>17760</v>
      </c>
      <c r="B6168" s="2064" t="s">
        <v>17759</v>
      </c>
    </row>
    <row r="6169" spans="1:2">
      <c r="A6169" s="2063" t="s">
        <v>17762</v>
      </c>
      <c r="B6169" s="2064" t="s">
        <v>17761</v>
      </c>
    </row>
    <row r="6170" spans="1:2">
      <c r="A6170" s="2063" t="s">
        <v>17764</v>
      </c>
      <c r="B6170" s="2064" t="s">
        <v>17763</v>
      </c>
    </row>
    <row r="6171" spans="1:2">
      <c r="A6171" s="2063" t="s">
        <v>17766</v>
      </c>
      <c r="B6171" s="2064" t="s">
        <v>17765</v>
      </c>
    </row>
    <row r="6172" spans="1:2">
      <c r="A6172" s="2063" t="s">
        <v>17768</v>
      </c>
      <c r="B6172" s="2064" t="s">
        <v>17767</v>
      </c>
    </row>
    <row r="6173" spans="1:2">
      <c r="A6173" s="2063" t="s">
        <v>17770</v>
      </c>
      <c r="B6173" s="2064" t="s">
        <v>17769</v>
      </c>
    </row>
    <row r="6174" spans="1:2">
      <c r="A6174" s="2063" t="s">
        <v>17772</v>
      </c>
      <c r="B6174" s="2064" t="s">
        <v>17771</v>
      </c>
    </row>
    <row r="6175" spans="1:2">
      <c r="A6175" s="2063" t="s">
        <v>17774</v>
      </c>
      <c r="B6175" s="2064" t="s">
        <v>17773</v>
      </c>
    </row>
    <row r="6176" spans="1:2">
      <c r="A6176" s="2063" t="s">
        <v>17776</v>
      </c>
      <c r="B6176" s="2064" t="s">
        <v>17775</v>
      </c>
    </row>
    <row r="6177" spans="1:2">
      <c r="A6177" s="2063" t="s">
        <v>17778</v>
      </c>
      <c r="B6177" s="2064" t="s">
        <v>17777</v>
      </c>
    </row>
    <row r="6178" spans="1:2">
      <c r="A6178" s="2063" t="s">
        <v>17780</v>
      </c>
      <c r="B6178" s="2064" t="s">
        <v>17779</v>
      </c>
    </row>
    <row r="6179" spans="1:2">
      <c r="A6179" s="2063" t="s">
        <v>17782</v>
      </c>
      <c r="B6179" s="2064" t="s">
        <v>17781</v>
      </c>
    </row>
    <row r="6180" spans="1:2">
      <c r="A6180" s="2063" t="s">
        <v>17784</v>
      </c>
      <c r="B6180" s="2064" t="s">
        <v>17783</v>
      </c>
    </row>
    <row r="6181" spans="1:2">
      <c r="A6181" s="2063" t="s">
        <v>17786</v>
      </c>
      <c r="B6181" s="2064" t="s">
        <v>17785</v>
      </c>
    </row>
    <row r="6182" spans="1:2">
      <c r="A6182" s="2063" t="s">
        <v>17788</v>
      </c>
      <c r="B6182" s="2064" t="s">
        <v>17787</v>
      </c>
    </row>
    <row r="6183" spans="1:2">
      <c r="A6183" s="2063" t="s">
        <v>17790</v>
      </c>
      <c r="B6183" s="2064" t="s">
        <v>17789</v>
      </c>
    </row>
    <row r="6184" spans="1:2">
      <c r="A6184" s="2063" t="s">
        <v>17792</v>
      </c>
      <c r="B6184" s="2064" t="s">
        <v>17791</v>
      </c>
    </row>
    <row r="6185" spans="1:2">
      <c r="A6185" s="2063" t="s">
        <v>17794</v>
      </c>
      <c r="B6185" s="2064" t="s">
        <v>17793</v>
      </c>
    </row>
    <row r="6186" spans="1:2">
      <c r="A6186" s="2063" t="s">
        <v>17796</v>
      </c>
      <c r="B6186" s="2064" t="s">
        <v>17795</v>
      </c>
    </row>
    <row r="6187" spans="1:2">
      <c r="A6187" s="2063" t="s">
        <v>17798</v>
      </c>
      <c r="B6187" s="2064" t="s">
        <v>17797</v>
      </c>
    </row>
    <row r="6188" spans="1:2">
      <c r="A6188" s="2063" t="s">
        <v>17800</v>
      </c>
      <c r="B6188" s="2064" t="s">
        <v>17799</v>
      </c>
    </row>
    <row r="6189" spans="1:2">
      <c r="A6189" s="2063" t="s">
        <v>17802</v>
      </c>
      <c r="B6189" s="2064" t="s">
        <v>17801</v>
      </c>
    </row>
    <row r="6190" spans="1:2">
      <c r="A6190" s="2063" t="s">
        <v>17804</v>
      </c>
      <c r="B6190" s="2064" t="s">
        <v>17803</v>
      </c>
    </row>
    <row r="6191" spans="1:2">
      <c r="A6191" s="2063" t="s">
        <v>17806</v>
      </c>
      <c r="B6191" s="2064" t="s">
        <v>17805</v>
      </c>
    </row>
    <row r="6192" spans="1:2">
      <c r="A6192" s="2063" t="s">
        <v>17808</v>
      </c>
      <c r="B6192" s="2064" t="s">
        <v>17807</v>
      </c>
    </row>
    <row r="6193" spans="1:2">
      <c r="A6193" s="2063" t="s">
        <v>17810</v>
      </c>
      <c r="B6193" s="2064" t="s">
        <v>17809</v>
      </c>
    </row>
    <row r="6194" spans="1:2">
      <c r="A6194" s="2063" t="s">
        <v>17812</v>
      </c>
      <c r="B6194" s="2064" t="s">
        <v>17811</v>
      </c>
    </row>
    <row r="6195" spans="1:2">
      <c r="A6195" s="2063" t="s">
        <v>17814</v>
      </c>
      <c r="B6195" s="2064" t="s">
        <v>17813</v>
      </c>
    </row>
    <row r="6196" spans="1:2">
      <c r="A6196" s="2063" t="s">
        <v>17816</v>
      </c>
      <c r="B6196" s="2064" t="s">
        <v>17815</v>
      </c>
    </row>
    <row r="6197" spans="1:2">
      <c r="A6197" s="2063" t="s">
        <v>17818</v>
      </c>
      <c r="B6197" s="2064" t="s">
        <v>17817</v>
      </c>
    </row>
    <row r="6198" spans="1:2">
      <c r="A6198" s="2063" t="s">
        <v>17820</v>
      </c>
      <c r="B6198" s="2064" t="s">
        <v>17819</v>
      </c>
    </row>
    <row r="6199" spans="1:2">
      <c r="A6199" s="2063" t="s">
        <v>17822</v>
      </c>
      <c r="B6199" s="2064" t="s">
        <v>17821</v>
      </c>
    </row>
    <row r="6200" spans="1:2">
      <c r="A6200" s="2063" t="s">
        <v>17824</v>
      </c>
      <c r="B6200" s="2064" t="s">
        <v>17823</v>
      </c>
    </row>
    <row r="6201" spans="1:2">
      <c r="A6201" s="2063" t="s">
        <v>17826</v>
      </c>
      <c r="B6201" s="2064" t="s">
        <v>17825</v>
      </c>
    </row>
    <row r="6202" spans="1:2">
      <c r="A6202" s="2063" t="s">
        <v>17828</v>
      </c>
      <c r="B6202" s="2064" t="s">
        <v>17827</v>
      </c>
    </row>
    <row r="6203" spans="1:2">
      <c r="A6203" s="2063" t="s">
        <v>17830</v>
      </c>
      <c r="B6203" s="2064" t="s">
        <v>17829</v>
      </c>
    </row>
    <row r="6204" spans="1:2">
      <c r="A6204" s="2063" t="s">
        <v>17832</v>
      </c>
      <c r="B6204" s="2064" t="s">
        <v>17831</v>
      </c>
    </row>
    <row r="6205" spans="1:2">
      <c r="A6205" s="2063" t="s">
        <v>17834</v>
      </c>
      <c r="B6205" s="2064" t="s">
        <v>17833</v>
      </c>
    </row>
    <row r="6206" spans="1:2">
      <c r="A6206" s="2063" t="s">
        <v>17836</v>
      </c>
      <c r="B6206" s="2064" t="s">
        <v>17835</v>
      </c>
    </row>
    <row r="6207" spans="1:2">
      <c r="A6207" s="2063" t="s">
        <v>17838</v>
      </c>
      <c r="B6207" s="2064" t="s">
        <v>17837</v>
      </c>
    </row>
    <row r="6208" spans="1:2">
      <c r="A6208" s="2063" t="s">
        <v>17840</v>
      </c>
      <c r="B6208" s="2064" t="s">
        <v>17839</v>
      </c>
    </row>
    <row r="6209" spans="1:2">
      <c r="A6209" s="2063" t="s">
        <v>17842</v>
      </c>
      <c r="B6209" s="2064" t="s">
        <v>17841</v>
      </c>
    </row>
    <row r="6210" spans="1:2">
      <c r="A6210" s="2063" t="s">
        <v>17844</v>
      </c>
      <c r="B6210" s="2064" t="s">
        <v>17843</v>
      </c>
    </row>
    <row r="6211" spans="1:2">
      <c r="A6211" s="2063" t="s">
        <v>17846</v>
      </c>
      <c r="B6211" s="2064" t="s">
        <v>17845</v>
      </c>
    </row>
    <row r="6212" spans="1:2">
      <c r="A6212" s="2063" t="s">
        <v>17848</v>
      </c>
      <c r="B6212" s="2064" t="s">
        <v>17847</v>
      </c>
    </row>
    <row r="6213" spans="1:2">
      <c r="A6213" s="2063" t="s">
        <v>17850</v>
      </c>
      <c r="B6213" s="2064" t="s">
        <v>17849</v>
      </c>
    </row>
    <row r="6214" spans="1:2">
      <c r="A6214" s="2063" t="s">
        <v>17852</v>
      </c>
      <c r="B6214" s="2064" t="s">
        <v>17851</v>
      </c>
    </row>
    <row r="6215" spans="1:2">
      <c r="A6215" s="2063" t="s">
        <v>17854</v>
      </c>
      <c r="B6215" s="2064" t="s">
        <v>17853</v>
      </c>
    </row>
    <row r="6216" spans="1:2">
      <c r="A6216" s="2063" t="s">
        <v>17856</v>
      </c>
      <c r="B6216" s="2064" t="s">
        <v>17855</v>
      </c>
    </row>
    <row r="6217" spans="1:2">
      <c r="A6217" s="2063" t="s">
        <v>17858</v>
      </c>
      <c r="B6217" s="2064" t="s">
        <v>17857</v>
      </c>
    </row>
    <row r="6218" spans="1:2">
      <c r="A6218" s="2063" t="s">
        <v>17860</v>
      </c>
      <c r="B6218" s="2064" t="s">
        <v>17859</v>
      </c>
    </row>
    <row r="6219" spans="1:2">
      <c r="A6219" s="2063" t="s">
        <v>17862</v>
      </c>
      <c r="B6219" s="2064" t="s">
        <v>17861</v>
      </c>
    </row>
    <row r="6220" spans="1:2">
      <c r="A6220" s="2063" t="s">
        <v>17864</v>
      </c>
      <c r="B6220" s="2064" t="s">
        <v>17863</v>
      </c>
    </row>
    <row r="6221" spans="1:2">
      <c r="A6221" s="2063" t="s">
        <v>17866</v>
      </c>
      <c r="B6221" s="2064" t="s">
        <v>17865</v>
      </c>
    </row>
    <row r="6222" spans="1:2">
      <c r="A6222" s="2063" t="s">
        <v>17868</v>
      </c>
      <c r="B6222" s="2064" t="s">
        <v>17867</v>
      </c>
    </row>
    <row r="6223" spans="1:2">
      <c r="A6223" s="2063" t="s">
        <v>17870</v>
      </c>
      <c r="B6223" s="2064" t="s">
        <v>17869</v>
      </c>
    </row>
    <row r="6224" spans="1:2">
      <c r="A6224" s="2063" t="s">
        <v>17872</v>
      </c>
      <c r="B6224" s="2064" t="s">
        <v>17871</v>
      </c>
    </row>
    <row r="6225" spans="1:2">
      <c r="A6225" s="2063" t="s">
        <v>17874</v>
      </c>
      <c r="B6225" s="2064" t="s">
        <v>17873</v>
      </c>
    </row>
    <row r="6226" spans="1:2">
      <c r="A6226" s="2063" t="s">
        <v>17876</v>
      </c>
      <c r="B6226" s="2064" t="s">
        <v>17875</v>
      </c>
    </row>
    <row r="6227" spans="1:2">
      <c r="A6227" s="2063" t="s">
        <v>17878</v>
      </c>
      <c r="B6227" s="2064" t="s">
        <v>17877</v>
      </c>
    </row>
    <row r="6228" spans="1:2">
      <c r="A6228" s="2063" t="s">
        <v>17880</v>
      </c>
      <c r="B6228" s="2064" t="s">
        <v>17879</v>
      </c>
    </row>
    <row r="6229" spans="1:2">
      <c r="A6229" s="2063" t="s">
        <v>17882</v>
      </c>
      <c r="B6229" s="2064" t="s">
        <v>17881</v>
      </c>
    </row>
    <row r="6230" spans="1:2">
      <c r="A6230" s="2063" t="s">
        <v>17884</v>
      </c>
      <c r="B6230" s="2064" t="s">
        <v>17883</v>
      </c>
    </row>
    <row r="6231" spans="1:2">
      <c r="A6231" s="2063" t="s">
        <v>17886</v>
      </c>
      <c r="B6231" s="2064" t="s">
        <v>17885</v>
      </c>
    </row>
    <row r="6232" spans="1:2">
      <c r="A6232" s="2063" t="s">
        <v>17888</v>
      </c>
      <c r="B6232" s="2064" t="s">
        <v>17887</v>
      </c>
    </row>
    <row r="6233" spans="1:2">
      <c r="A6233" s="2063" t="s">
        <v>17890</v>
      </c>
      <c r="B6233" s="2064" t="s">
        <v>17889</v>
      </c>
    </row>
    <row r="6234" spans="1:2">
      <c r="A6234" s="2063" t="s">
        <v>17892</v>
      </c>
      <c r="B6234" s="2064" t="s">
        <v>17891</v>
      </c>
    </row>
    <row r="6235" spans="1:2">
      <c r="A6235" s="2063" t="s">
        <v>17894</v>
      </c>
      <c r="B6235" s="2064" t="s">
        <v>17893</v>
      </c>
    </row>
    <row r="6236" spans="1:2">
      <c r="A6236" s="2063" t="s">
        <v>17896</v>
      </c>
      <c r="B6236" s="2064" t="s">
        <v>17895</v>
      </c>
    </row>
    <row r="6237" spans="1:2">
      <c r="A6237" s="2063" t="s">
        <v>17898</v>
      </c>
      <c r="B6237" s="2064" t="s">
        <v>17897</v>
      </c>
    </row>
    <row r="6238" spans="1:2">
      <c r="A6238" s="2063" t="s">
        <v>17900</v>
      </c>
      <c r="B6238" s="2064" t="s">
        <v>17899</v>
      </c>
    </row>
    <row r="6239" spans="1:2">
      <c r="A6239" s="2063" t="s">
        <v>17902</v>
      </c>
      <c r="B6239" s="2064" t="s">
        <v>17901</v>
      </c>
    </row>
    <row r="6240" spans="1:2">
      <c r="A6240" s="2063" t="s">
        <v>17904</v>
      </c>
      <c r="B6240" s="2064" t="s">
        <v>17903</v>
      </c>
    </row>
    <row r="6241" spans="1:2">
      <c r="A6241" s="2063" t="s">
        <v>17906</v>
      </c>
      <c r="B6241" s="2064" t="s">
        <v>17905</v>
      </c>
    </row>
    <row r="6242" spans="1:2">
      <c r="A6242" s="2063" t="s">
        <v>17908</v>
      </c>
      <c r="B6242" s="2064" t="s">
        <v>17907</v>
      </c>
    </row>
    <row r="6243" spans="1:2">
      <c r="A6243" s="2063" t="s">
        <v>17910</v>
      </c>
      <c r="B6243" s="2064" t="s">
        <v>17909</v>
      </c>
    </row>
    <row r="6244" spans="1:2">
      <c r="A6244" s="2063" t="s">
        <v>17912</v>
      </c>
      <c r="B6244" s="2064" t="s">
        <v>17911</v>
      </c>
    </row>
    <row r="6245" spans="1:2">
      <c r="A6245" s="2063" t="s">
        <v>17914</v>
      </c>
      <c r="B6245" s="2064" t="s">
        <v>17913</v>
      </c>
    </row>
    <row r="6246" spans="1:2">
      <c r="A6246" s="2063" t="s">
        <v>17916</v>
      </c>
      <c r="B6246" s="2064" t="s">
        <v>17915</v>
      </c>
    </row>
    <row r="6247" spans="1:2">
      <c r="A6247" s="2063" t="s">
        <v>17918</v>
      </c>
      <c r="B6247" s="2064" t="s">
        <v>17917</v>
      </c>
    </row>
    <row r="6248" spans="1:2">
      <c r="A6248" s="2063" t="s">
        <v>17920</v>
      </c>
      <c r="B6248" s="2064" t="s">
        <v>17919</v>
      </c>
    </row>
    <row r="6249" spans="1:2">
      <c r="A6249" s="2063" t="s">
        <v>17922</v>
      </c>
      <c r="B6249" s="2064" t="s">
        <v>17921</v>
      </c>
    </row>
    <row r="6250" spans="1:2">
      <c r="A6250" s="2063" t="s">
        <v>17924</v>
      </c>
      <c r="B6250" s="2064" t="s">
        <v>17923</v>
      </c>
    </row>
    <row r="6251" spans="1:2">
      <c r="A6251" s="2063" t="s">
        <v>17926</v>
      </c>
      <c r="B6251" s="2064" t="s">
        <v>17925</v>
      </c>
    </row>
    <row r="6252" spans="1:2">
      <c r="A6252" s="2063" t="s">
        <v>17928</v>
      </c>
      <c r="B6252" s="2064" t="s">
        <v>17927</v>
      </c>
    </row>
    <row r="6253" spans="1:2">
      <c r="A6253" s="2063" t="s">
        <v>17930</v>
      </c>
      <c r="B6253" s="2064" t="s">
        <v>17929</v>
      </c>
    </row>
    <row r="6254" spans="1:2">
      <c r="A6254" s="2063" t="s">
        <v>17932</v>
      </c>
      <c r="B6254" s="2064" t="s">
        <v>17931</v>
      </c>
    </row>
    <row r="6255" spans="1:2">
      <c r="A6255" s="2063" t="s">
        <v>17934</v>
      </c>
      <c r="B6255" s="2064" t="s">
        <v>17933</v>
      </c>
    </row>
    <row r="6256" spans="1:2">
      <c r="A6256" s="2063" t="s">
        <v>17936</v>
      </c>
      <c r="B6256" s="2064" t="s">
        <v>17935</v>
      </c>
    </row>
    <row r="6257" spans="1:2">
      <c r="A6257" s="2063" t="s">
        <v>17938</v>
      </c>
      <c r="B6257" s="2064" t="s">
        <v>17937</v>
      </c>
    </row>
    <row r="6258" spans="1:2">
      <c r="A6258" s="2063" t="s">
        <v>17940</v>
      </c>
      <c r="B6258" s="2064" t="s">
        <v>17939</v>
      </c>
    </row>
    <row r="6259" spans="1:2">
      <c r="A6259" s="2063" t="s">
        <v>17942</v>
      </c>
      <c r="B6259" s="2064" t="s">
        <v>17941</v>
      </c>
    </row>
    <row r="6260" spans="1:2">
      <c r="A6260" s="2063" t="s">
        <v>17944</v>
      </c>
      <c r="B6260" s="2064" t="s">
        <v>17943</v>
      </c>
    </row>
    <row r="6261" spans="1:2">
      <c r="A6261" s="2063" t="s">
        <v>17946</v>
      </c>
      <c r="B6261" s="2064" t="s">
        <v>17945</v>
      </c>
    </row>
    <row r="6262" spans="1:2">
      <c r="A6262" s="2063" t="s">
        <v>17948</v>
      </c>
      <c r="B6262" s="2064" t="s">
        <v>17947</v>
      </c>
    </row>
    <row r="6263" spans="1:2">
      <c r="A6263" s="2063" t="s">
        <v>17950</v>
      </c>
      <c r="B6263" s="2064" t="s">
        <v>17949</v>
      </c>
    </row>
    <row r="6264" spans="1:2">
      <c r="A6264" s="2063" t="s">
        <v>17952</v>
      </c>
      <c r="B6264" s="2064" t="s">
        <v>17951</v>
      </c>
    </row>
    <row r="6265" spans="1:2">
      <c r="A6265" s="2063" t="s">
        <v>17954</v>
      </c>
      <c r="B6265" s="2064" t="s">
        <v>17953</v>
      </c>
    </row>
    <row r="6266" spans="1:2">
      <c r="A6266" s="2063" t="s">
        <v>17956</v>
      </c>
      <c r="B6266" s="2064" t="s">
        <v>17955</v>
      </c>
    </row>
    <row r="6267" spans="1:2">
      <c r="A6267" s="2063" t="s">
        <v>17958</v>
      </c>
      <c r="B6267" s="2064" t="s">
        <v>17957</v>
      </c>
    </row>
    <row r="6268" spans="1:2">
      <c r="A6268" s="2063" t="s">
        <v>17960</v>
      </c>
      <c r="B6268" s="2064" t="s">
        <v>17959</v>
      </c>
    </row>
    <row r="6269" spans="1:2">
      <c r="A6269" s="2063" t="s">
        <v>17962</v>
      </c>
      <c r="B6269" s="2064" t="s">
        <v>17961</v>
      </c>
    </row>
    <row r="6270" spans="1:2">
      <c r="A6270" s="2063" t="s">
        <v>17964</v>
      </c>
      <c r="B6270" s="2064" t="s">
        <v>17963</v>
      </c>
    </row>
    <row r="6271" spans="1:2">
      <c r="A6271" s="2063" t="s">
        <v>17966</v>
      </c>
      <c r="B6271" s="2064" t="s">
        <v>17965</v>
      </c>
    </row>
    <row r="6272" spans="1:2">
      <c r="A6272" s="2063" t="s">
        <v>17968</v>
      </c>
      <c r="B6272" s="2064" t="s">
        <v>17967</v>
      </c>
    </row>
    <row r="6273" spans="1:2">
      <c r="A6273" s="2063" t="s">
        <v>17970</v>
      </c>
      <c r="B6273" s="2064" t="s">
        <v>17969</v>
      </c>
    </row>
    <row r="6274" spans="1:2">
      <c r="A6274" s="2063" t="s">
        <v>17972</v>
      </c>
      <c r="B6274" s="2064" t="s">
        <v>17971</v>
      </c>
    </row>
    <row r="6275" spans="1:2">
      <c r="A6275" s="2063" t="s">
        <v>17974</v>
      </c>
      <c r="B6275" s="2064" t="s">
        <v>17973</v>
      </c>
    </row>
    <row r="6276" spans="1:2">
      <c r="A6276" s="2063" t="s">
        <v>17976</v>
      </c>
      <c r="B6276" s="2064" t="s">
        <v>17975</v>
      </c>
    </row>
    <row r="6277" spans="1:2">
      <c r="A6277" s="2063" t="s">
        <v>17978</v>
      </c>
      <c r="B6277" s="2064" t="s">
        <v>17977</v>
      </c>
    </row>
    <row r="6278" spans="1:2">
      <c r="A6278" s="2063" t="s">
        <v>17980</v>
      </c>
      <c r="B6278" s="2064" t="s">
        <v>17979</v>
      </c>
    </row>
    <row r="6279" spans="1:2">
      <c r="A6279" s="2063" t="s">
        <v>17982</v>
      </c>
      <c r="B6279" s="2064" t="s">
        <v>17981</v>
      </c>
    </row>
    <row r="6280" spans="1:2">
      <c r="A6280" s="2063" t="s">
        <v>17984</v>
      </c>
      <c r="B6280" s="2064" t="s">
        <v>17983</v>
      </c>
    </row>
    <row r="6281" spans="1:2">
      <c r="A6281" s="2063" t="s">
        <v>17986</v>
      </c>
      <c r="B6281" s="2064" t="s">
        <v>17985</v>
      </c>
    </row>
    <row r="6282" spans="1:2">
      <c r="A6282" s="2063" t="s">
        <v>17988</v>
      </c>
      <c r="B6282" s="2064" t="s">
        <v>17987</v>
      </c>
    </row>
    <row r="6283" spans="1:2">
      <c r="A6283" s="2063" t="s">
        <v>17990</v>
      </c>
      <c r="B6283" s="2064" t="s">
        <v>17989</v>
      </c>
    </row>
    <row r="6284" spans="1:2">
      <c r="A6284" s="2063" t="s">
        <v>17992</v>
      </c>
      <c r="B6284" s="2064" t="s">
        <v>17991</v>
      </c>
    </row>
    <row r="6285" spans="1:2">
      <c r="A6285" s="2063" t="s">
        <v>17994</v>
      </c>
      <c r="B6285" s="2064" t="s">
        <v>17993</v>
      </c>
    </row>
    <row r="6286" spans="1:2">
      <c r="A6286" s="2063" t="s">
        <v>17996</v>
      </c>
      <c r="B6286" s="2064" t="s">
        <v>17995</v>
      </c>
    </row>
    <row r="6287" spans="1:2">
      <c r="A6287" s="2063" t="s">
        <v>17998</v>
      </c>
      <c r="B6287" s="2064" t="s">
        <v>17997</v>
      </c>
    </row>
    <row r="6288" spans="1:2">
      <c r="A6288" s="2063" t="s">
        <v>18000</v>
      </c>
      <c r="B6288" s="2064" t="s">
        <v>17999</v>
      </c>
    </row>
    <row r="6289" spans="1:2">
      <c r="A6289" s="2063" t="s">
        <v>18002</v>
      </c>
      <c r="B6289" s="2064" t="s">
        <v>18001</v>
      </c>
    </row>
    <row r="6290" spans="1:2">
      <c r="A6290" s="2063" t="s">
        <v>18004</v>
      </c>
      <c r="B6290" s="2064" t="s">
        <v>18003</v>
      </c>
    </row>
    <row r="6291" spans="1:2">
      <c r="A6291" s="2063" t="s">
        <v>18006</v>
      </c>
      <c r="B6291" s="2064" t="s">
        <v>18005</v>
      </c>
    </row>
    <row r="6292" spans="1:2">
      <c r="A6292" s="2063" t="s">
        <v>18008</v>
      </c>
      <c r="B6292" s="2064" t="s">
        <v>18007</v>
      </c>
    </row>
    <row r="6293" spans="1:2">
      <c r="A6293" s="2063" t="s">
        <v>18010</v>
      </c>
      <c r="B6293" s="2064" t="s">
        <v>18009</v>
      </c>
    </row>
    <row r="6294" spans="1:2">
      <c r="A6294" s="2063" t="s">
        <v>18012</v>
      </c>
      <c r="B6294" s="2064" t="s">
        <v>18011</v>
      </c>
    </row>
    <row r="6295" spans="1:2">
      <c r="A6295" s="2063" t="s">
        <v>18014</v>
      </c>
      <c r="B6295" s="2064" t="s">
        <v>18013</v>
      </c>
    </row>
    <row r="6296" spans="1:2">
      <c r="A6296" s="2063" t="s">
        <v>18016</v>
      </c>
      <c r="B6296" s="2064" t="s">
        <v>18015</v>
      </c>
    </row>
    <row r="6297" spans="1:2">
      <c r="A6297" s="2063" t="s">
        <v>18018</v>
      </c>
      <c r="B6297" s="2064" t="s">
        <v>18017</v>
      </c>
    </row>
    <row r="6298" spans="1:2">
      <c r="A6298" s="2063" t="s">
        <v>18020</v>
      </c>
      <c r="B6298" s="2064" t="s">
        <v>18019</v>
      </c>
    </row>
    <row r="6299" spans="1:2">
      <c r="A6299" s="2063" t="s">
        <v>18022</v>
      </c>
      <c r="B6299" s="2064" t="s">
        <v>18021</v>
      </c>
    </row>
    <row r="6300" spans="1:2">
      <c r="A6300" s="2063" t="s">
        <v>18024</v>
      </c>
      <c r="B6300" s="2064" t="s">
        <v>18023</v>
      </c>
    </row>
    <row r="6301" spans="1:2">
      <c r="A6301" s="2063" t="s">
        <v>18026</v>
      </c>
      <c r="B6301" s="2064" t="s">
        <v>18025</v>
      </c>
    </row>
    <row r="6302" spans="1:2">
      <c r="A6302" s="2063" t="s">
        <v>18028</v>
      </c>
      <c r="B6302" s="2064" t="s">
        <v>18027</v>
      </c>
    </row>
    <row r="6303" spans="1:2">
      <c r="A6303" s="2063" t="s">
        <v>18030</v>
      </c>
      <c r="B6303" s="2064" t="s">
        <v>18029</v>
      </c>
    </row>
    <row r="6304" spans="1:2">
      <c r="A6304" s="2063" t="s">
        <v>18032</v>
      </c>
      <c r="B6304" s="2064" t="s">
        <v>18031</v>
      </c>
    </row>
    <row r="6305" spans="1:2">
      <c r="A6305" s="2063" t="s">
        <v>18034</v>
      </c>
      <c r="B6305" s="2064" t="s">
        <v>18033</v>
      </c>
    </row>
    <row r="6306" spans="1:2">
      <c r="A6306" s="2063" t="s">
        <v>18036</v>
      </c>
      <c r="B6306" s="2064" t="s">
        <v>18035</v>
      </c>
    </row>
    <row r="6307" spans="1:2">
      <c r="A6307" s="2063" t="s">
        <v>18038</v>
      </c>
      <c r="B6307" s="2064" t="s">
        <v>18037</v>
      </c>
    </row>
    <row r="6308" spans="1:2">
      <c r="A6308" s="2063" t="s">
        <v>18040</v>
      </c>
      <c r="B6308" s="2064" t="s">
        <v>18039</v>
      </c>
    </row>
    <row r="6309" spans="1:2">
      <c r="A6309" s="2063" t="s">
        <v>18042</v>
      </c>
      <c r="B6309" s="2064" t="s">
        <v>18041</v>
      </c>
    </row>
    <row r="6310" spans="1:2">
      <c r="A6310" s="2063" t="s">
        <v>18044</v>
      </c>
      <c r="B6310" s="2064" t="s">
        <v>18043</v>
      </c>
    </row>
    <row r="6311" spans="1:2">
      <c r="A6311" s="2063" t="s">
        <v>18046</v>
      </c>
      <c r="B6311" s="2064" t="s">
        <v>18045</v>
      </c>
    </row>
    <row r="6312" spans="1:2">
      <c r="A6312" s="2063" t="s">
        <v>18048</v>
      </c>
      <c r="B6312" s="2064" t="s">
        <v>18047</v>
      </c>
    </row>
    <row r="6313" spans="1:2">
      <c r="A6313" s="2063" t="s">
        <v>18050</v>
      </c>
      <c r="B6313" s="2064" t="s">
        <v>18049</v>
      </c>
    </row>
    <row r="6314" spans="1:2">
      <c r="A6314" s="2063" t="s">
        <v>18052</v>
      </c>
      <c r="B6314" s="2064" t="s">
        <v>18051</v>
      </c>
    </row>
    <row r="6315" spans="1:2">
      <c r="A6315" s="2063" t="s">
        <v>18054</v>
      </c>
      <c r="B6315" s="2064" t="s">
        <v>18053</v>
      </c>
    </row>
    <row r="6316" spans="1:2">
      <c r="A6316" s="2063" t="s">
        <v>18056</v>
      </c>
      <c r="B6316" s="2064" t="s">
        <v>18055</v>
      </c>
    </row>
    <row r="6317" spans="1:2">
      <c r="A6317" s="2063" t="s">
        <v>18058</v>
      </c>
      <c r="B6317" s="2064" t="s">
        <v>18057</v>
      </c>
    </row>
    <row r="6318" spans="1:2">
      <c r="A6318" s="2063" t="s">
        <v>18060</v>
      </c>
      <c r="B6318" s="2064" t="s">
        <v>18059</v>
      </c>
    </row>
    <row r="6319" spans="1:2">
      <c r="A6319" s="2063" t="s">
        <v>18062</v>
      </c>
      <c r="B6319" s="2064" t="s">
        <v>18061</v>
      </c>
    </row>
    <row r="6320" spans="1:2">
      <c r="A6320" s="2063" t="s">
        <v>18064</v>
      </c>
      <c r="B6320" s="2064" t="s">
        <v>18063</v>
      </c>
    </row>
    <row r="6321" spans="1:2">
      <c r="A6321" s="2063" t="s">
        <v>18066</v>
      </c>
      <c r="B6321" s="2064" t="s">
        <v>18065</v>
      </c>
    </row>
    <row r="6322" spans="1:2">
      <c r="A6322" s="2063" t="s">
        <v>18068</v>
      </c>
      <c r="B6322" s="2064" t="s">
        <v>18067</v>
      </c>
    </row>
    <row r="6323" spans="1:2">
      <c r="A6323" s="2063" t="s">
        <v>18070</v>
      </c>
      <c r="B6323" s="2064" t="s">
        <v>18069</v>
      </c>
    </row>
    <row r="6324" spans="1:2">
      <c r="A6324" s="2063" t="s">
        <v>18072</v>
      </c>
      <c r="B6324" s="2064" t="s">
        <v>18071</v>
      </c>
    </row>
    <row r="6325" spans="1:2">
      <c r="A6325" s="2063" t="s">
        <v>18074</v>
      </c>
      <c r="B6325" s="2064" t="s">
        <v>18073</v>
      </c>
    </row>
    <row r="6326" spans="1:2">
      <c r="A6326" s="2063" t="s">
        <v>18076</v>
      </c>
      <c r="B6326" s="2064" t="s">
        <v>18075</v>
      </c>
    </row>
    <row r="6327" spans="1:2">
      <c r="A6327" s="2063" t="s">
        <v>18078</v>
      </c>
      <c r="B6327" s="2064" t="s">
        <v>18077</v>
      </c>
    </row>
    <row r="6328" spans="1:2">
      <c r="A6328" s="2063" t="s">
        <v>18080</v>
      </c>
      <c r="B6328" s="2064" t="s">
        <v>18079</v>
      </c>
    </row>
    <row r="6329" spans="1:2">
      <c r="A6329" s="2063" t="s">
        <v>18082</v>
      </c>
      <c r="B6329" s="2064" t="s">
        <v>18081</v>
      </c>
    </row>
    <row r="6330" spans="1:2">
      <c r="A6330" s="2063" t="s">
        <v>18084</v>
      </c>
      <c r="B6330" s="2064" t="s">
        <v>18083</v>
      </c>
    </row>
    <row r="6331" spans="1:2">
      <c r="A6331" s="2063" t="s">
        <v>18086</v>
      </c>
      <c r="B6331" s="2064" t="s">
        <v>18085</v>
      </c>
    </row>
    <row r="6332" spans="1:2">
      <c r="A6332" s="2063" t="s">
        <v>18088</v>
      </c>
      <c r="B6332" s="2064" t="s">
        <v>18087</v>
      </c>
    </row>
    <row r="6333" spans="1:2">
      <c r="A6333" s="2063" t="s">
        <v>18090</v>
      </c>
      <c r="B6333" s="2064" t="s">
        <v>18089</v>
      </c>
    </row>
    <row r="6334" spans="1:2">
      <c r="A6334" s="2063" t="s">
        <v>18092</v>
      </c>
      <c r="B6334" s="2064" t="s">
        <v>18091</v>
      </c>
    </row>
    <row r="6335" spans="1:2">
      <c r="A6335" s="2063" t="s">
        <v>18094</v>
      </c>
      <c r="B6335" s="2064" t="s">
        <v>18093</v>
      </c>
    </row>
    <row r="6336" spans="1:2">
      <c r="A6336" s="2063" t="s">
        <v>18096</v>
      </c>
      <c r="B6336" s="2064" t="s">
        <v>18095</v>
      </c>
    </row>
    <row r="6337" spans="1:2">
      <c r="A6337" s="2063" t="s">
        <v>18098</v>
      </c>
      <c r="B6337" s="2064" t="s">
        <v>18097</v>
      </c>
    </row>
    <row r="6338" spans="1:2">
      <c r="A6338" s="2063" t="s">
        <v>18100</v>
      </c>
      <c r="B6338" s="2064" t="s">
        <v>18099</v>
      </c>
    </row>
    <row r="6339" spans="1:2">
      <c r="A6339" s="2063" t="s">
        <v>18102</v>
      </c>
      <c r="B6339" s="2064" t="s">
        <v>18101</v>
      </c>
    </row>
    <row r="6340" spans="1:2">
      <c r="A6340" s="2063" t="s">
        <v>18104</v>
      </c>
      <c r="B6340" s="2064" t="s">
        <v>18103</v>
      </c>
    </row>
    <row r="6341" spans="1:2">
      <c r="A6341" s="2063" t="s">
        <v>18106</v>
      </c>
      <c r="B6341" s="2064" t="s">
        <v>18105</v>
      </c>
    </row>
    <row r="6342" spans="1:2">
      <c r="A6342" s="2063" t="s">
        <v>18108</v>
      </c>
      <c r="B6342" s="2064" t="s">
        <v>18107</v>
      </c>
    </row>
    <row r="6343" spans="1:2">
      <c r="A6343" s="2063" t="s">
        <v>18110</v>
      </c>
      <c r="B6343" s="2064" t="s">
        <v>18109</v>
      </c>
    </row>
    <row r="6344" spans="1:2">
      <c r="A6344" s="2063" t="s">
        <v>18112</v>
      </c>
      <c r="B6344" s="2064" t="s">
        <v>18111</v>
      </c>
    </row>
    <row r="6345" spans="1:2">
      <c r="A6345" s="2063" t="s">
        <v>18114</v>
      </c>
      <c r="B6345" s="2064" t="s">
        <v>18113</v>
      </c>
    </row>
    <row r="6346" spans="1:2">
      <c r="A6346" s="2063" t="s">
        <v>18116</v>
      </c>
      <c r="B6346" s="2064" t="s">
        <v>18115</v>
      </c>
    </row>
    <row r="6347" spans="1:2">
      <c r="A6347" s="2063" t="s">
        <v>18118</v>
      </c>
      <c r="B6347" s="2064" t="s">
        <v>18117</v>
      </c>
    </row>
    <row r="6348" spans="1:2">
      <c r="A6348" s="2063" t="s">
        <v>18120</v>
      </c>
      <c r="B6348" s="2064" t="s">
        <v>18119</v>
      </c>
    </row>
    <row r="6349" spans="1:2">
      <c r="A6349" s="2063" t="s">
        <v>18122</v>
      </c>
      <c r="B6349" s="2064" t="s">
        <v>18121</v>
      </c>
    </row>
    <row r="6350" spans="1:2">
      <c r="A6350" s="2063" t="s">
        <v>18124</v>
      </c>
      <c r="B6350" s="2064" t="s">
        <v>18123</v>
      </c>
    </row>
    <row r="6351" spans="1:2">
      <c r="A6351" s="2063" t="s">
        <v>18126</v>
      </c>
      <c r="B6351" s="2064" t="s">
        <v>18125</v>
      </c>
    </row>
    <row r="6352" spans="1:2">
      <c r="A6352" s="2063" t="s">
        <v>18128</v>
      </c>
      <c r="B6352" s="2064" t="s">
        <v>18127</v>
      </c>
    </row>
    <row r="6353" spans="1:2">
      <c r="A6353" s="2063" t="s">
        <v>18130</v>
      </c>
      <c r="B6353" s="2064" t="s">
        <v>18129</v>
      </c>
    </row>
    <row r="6354" spans="1:2">
      <c r="A6354" s="2063" t="s">
        <v>18132</v>
      </c>
      <c r="B6354" s="2064" t="s">
        <v>18131</v>
      </c>
    </row>
    <row r="6355" spans="1:2">
      <c r="A6355" s="2063" t="s">
        <v>18134</v>
      </c>
      <c r="B6355" s="2064" t="s">
        <v>18133</v>
      </c>
    </row>
    <row r="6356" spans="1:2">
      <c r="A6356" s="2063" t="s">
        <v>18136</v>
      </c>
      <c r="B6356" s="2064" t="s">
        <v>18135</v>
      </c>
    </row>
    <row r="6357" spans="1:2">
      <c r="A6357" s="2063" t="s">
        <v>18138</v>
      </c>
      <c r="B6357" s="2064" t="s">
        <v>18137</v>
      </c>
    </row>
    <row r="6358" spans="1:2">
      <c r="A6358" s="2063" t="s">
        <v>18140</v>
      </c>
      <c r="B6358" s="2064" t="s">
        <v>18139</v>
      </c>
    </row>
    <row r="6359" spans="1:2">
      <c r="A6359" s="2063" t="s">
        <v>18142</v>
      </c>
      <c r="B6359" s="2064" t="s">
        <v>18141</v>
      </c>
    </row>
    <row r="6360" spans="1:2">
      <c r="A6360" s="2063" t="s">
        <v>18144</v>
      </c>
      <c r="B6360" s="2064" t="s">
        <v>18143</v>
      </c>
    </row>
    <row r="6361" spans="1:2">
      <c r="A6361" s="2063" t="s">
        <v>18146</v>
      </c>
      <c r="B6361" s="2064" t="s">
        <v>18145</v>
      </c>
    </row>
    <row r="6362" spans="1:2">
      <c r="A6362" s="2063" t="s">
        <v>18148</v>
      </c>
      <c r="B6362" s="2064" t="s">
        <v>18147</v>
      </c>
    </row>
    <row r="6363" spans="1:2">
      <c r="A6363" s="2063" t="s">
        <v>18150</v>
      </c>
      <c r="B6363" s="2064" t="s">
        <v>18149</v>
      </c>
    </row>
    <row r="6364" spans="1:2">
      <c r="A6364" s="2063" t="s">
        <v>18152</v>
      </c>
      <c r="B6364" s="2064" t="s">
        <v>18151</v>
      </c>
    </row>
    <row r="6365" spans="1:2">
      <c r="A6365" s="2063" t="s">
        <v>18154</v>
      </c>
      <c r="B6365" s="2064" t="s">
        <v>18153</v>
      </c>
    </row>
    <row r="6366" spans="1:2">
      <c r="A6366" s="2063" t="s">
        <v>18156</v>
      </c>
      <c r="B6366" s="2064" t="s">
        <v>18155</v>
      </c>
    </row>
    <row r="6367" spans="1:2">
      <c r="A6367" s="2063" t="s">
        <v>18158</v>
      </c>
      <c r="B6367" s="2064" t="s">
        <v>18157</v>
      </c>
    </row>
    <row r="6368" spans="1:2">
      <c r="A6368" s="2063" t="s">
        <v>18160</v>
      </c>
      <c r="B6368" s="2064" t="s">
        <v>18159</v>
      </c>
    </row>
    <row r="6369" spans="1:2">
      <c r="A6369" s="2063" t="s">
        <v>18162</v>
      </c>
      <c r="B6369" s="2064" t="s">
        <v>18161</v>
      </c>
    </row>
    <row r="6370" spans="1:2">
      <c r="A6370" s="2063" t="s">
        <v>18164</v>
      </c>
      <c r="B6370" s="2064" t="s">
        <v>18163</v>
      </c>
    </row>
    <row r="6371" spans="1:2">
      <c r="A6371" s="2063" t="s">
        <v>18166</v>
      </c>
      <c r="B6371" s="2064" t="s">
        <v>18165</v>
      </c>
    </row>
    <row r="6372" spans="1:2">
      <c r="A6372" s="2063" t="s">
        <v>18168</v>
      </c>
      <c r="B6372" s="2064" t="s">
        <v>18167</v>
      </c>
    </row>
    <row r="6373" spans="1:2">
      <c r="A6373" s="2063" t="s">
        <v>18170</v>
      </c>
      <c r="B6373" s="2064" t="s">
        <v>18169</v>
      </c>
    </row>
    <row r="6374" spans="1:2">
      <c r="A6374" s="2063" t="s">
        <v>18172</v>
      </c>
      <c r="B6374" s="2064" t="s">
        <v>18171</v>
      </c>
    </row>
    <row r="6375" spans="1:2">
      <c r="A6375" s="2063" t="s">
        <v>18174</v>
      </c>
      <c r="B6375" s="2064" t="s">
        <v>18173</v>
      </c>
    </row>
    <row r="6376" spans="1:2">
      <c r="A6376" s="2063" t="s">
        <v>18176</v>
      </c>
      <c r="B6376" s="2064" t="s">
        <v>18175</v>
      </c>
    </row>
    <row r="6377" spans="1:2">
      <c r="A6377" s="2063" t="s">
        <v>18178</v>
      </c>
      <c r="B6377" s="2064" t="s">
        <v>18177</v>
      </c>
    </row>
    <row r="6378" spans="1:2">
      <c r="A6378" s="2063" t="s">
        <v>18180</v>
      </c>
      <c r="B6378" s="2064" t="s">
        <v>18179</v>
      </c>
    </row>
    <row r="6379" spans="1:2">
      <c r="A6379" s="2063" t="s">
        <v>18182</v>
      </c>
      <c r="B6379" s="2064" t="s">
        <v>18181</v>
      </c>
    </row>
    <row r="6380" spans="1:2">
      <c r="A6380" s="2063" t="s">
        <v>18184</v>
      </c>
      <c r="B6380" s="2064" t="s">
        <v>18183</v>
      </c>
    </row>
    <row r="6381" spans="1:2">
      <c r="A6381" s="2063" t="s">
        <v>18186</v>
      </c>
      <c r="B6381" s="2064" t="s">
        <v>18185</v>
      </c>
    </row>
    <row r="6382" spans="1:2">
      <c r="A6382" s="2063" t="s">
        <v>18188</v>
      </c>
      <c r="B6382" s="2064" t="s">
        <v>18187</v>
      </c>
    </row>
    <row r="6383" spans="1:2">
      <c r="A6383" s="2063" t="s">
        <v>18190</v>
      </c>
      <c r="B6383" s="2064" t="s">
        <v>18189</v>
      </c>
    </row>
    <row r="6384" spans="1:2">
      <c r="A6384" s="2063" t="s">
        <v>18192</v>
      </c>
      <c r="B6384" s="2064" t="s">
        <v>18191</v>
      </c>
    </row>
    <row r="6385" spans="1:2">
      <c r="A6385" s="2063" t="s">
        <v>18194</v>
      </c>
      <c r="B6385" s="2064" t="s">
        <v>18193</v>
      </c>
    </row>
    <row r="6386" spans="1:2">
      <c r="A6386" s="2063" t="s">
        <v>18196</v>
      </c>
      <c r="B6386" s="2064" t="s">
        <v>18195</v>
      </c>
    </row>
    <row r="6387" spans="1:2">
      <c r="A6387" s="2063" t="s">
        <v>18198</v>
      </c>
      <c r="B6387" s="2064" t="s">
        <v>18197</v>
      </c>
    </row>
    <row r="6388" spans="1:2">
      <c r="A6388" s="2063" t="s">
        <v>18200</v>
      </c>
      <c r="B6388" s="2064" t="s">
        <v>18199</v>
      </c>
    </row>
    <row r="6389" spans="1:2">
      <c r="A6389" s="2063" t="s">
        <v>18202</v>
      </c>
      <c r="B6389" s="2064" t="s">
        <v>18201</v>
      </c>
    </row>
    <row r="6390" spans="1:2">
      <c r="A6390" s="2063" t="s">
        <v>18204</v>
      </c>
      <c r="B6390" s="2064" t="s">
        <v>18203</v>
      </c>
    </row>
    <row r="6391" spans="1:2">
      <c r="A6391" s="2063" t="s">
        <v>18206</v>
      </c>
      <c r="B6391" s="2064" t="s">
        <v>18205</v>
      </c>
    </row>
    <row r="6392" spans="1:2">
      <c r="A6392" s="2063" t="s">
        <v>18208</v>
      </c>
      <c r="B6392" s="2064" t="s">
        <v>18207</v>
      </c>
    </row>
    <row r="6393" spans="1:2">
      <c r="A6393" s="2063" t="s">
        <v>18210</v>
      </c>
      <c r="B6393" s="2064" t="s">
        <v>18209</v>
      </c>
    </row>
    <row r="6394" spans="1:2">
      <c r="A6394" s="2063" t="s">
        <v>18212</v>
      </c>
      <c r="B6394" s="2064" t="s">
        <v>18211</v>
      </c>
    </row>
    <row r="6395" spans="1:2">
      <c r="A6395" s="2063" t="s">
        <v>18214</v>
      </c>
      <c r="B6395" s="2064" t="s">
        <v>18213</v>
      </c>
    </row>
    <row r="6396" spans="1:2">
      <c r="A6396" s="2063" t="s">
        <v>18216</v>
      </c>
      <c r="B6396" s="2064" t="s">
        <v>18215</v>
      </c>
    </row>
    <row r="6397" spans="1:2">
      <c r="A6397" s="2063" t="s">
        <v>18218</v>
      </c>
      <c r="B6397" s="2064" t="s">
        <v>18217</v>
      </c>
    </row>
    <row r="6398" spans="1:2">
      <c r="A6398" s="2063" t="s">
        <v>18220</v>
      </c>
      <c r="B6398" s="2064" t="s">
        <v>18219</v>
      </c>
    </row>
    <row r="6399" spans="1:2">
      <c r="A6399" s="2063" t="s">
        <v>18222</v>
      </c>
      <c r="B6399" s="2064" t="s">
        <v>18221</v>
      </c>
    </row>
    <row r="6400" spans="1:2">
      <c r="A6400" s="2063" t="s">
        <v>18224</v>
      </c>
      <c r="B6400" s="2064" t="s">
        <v>18223</v>
      </c>
    </row>
    <row r="6401" spans="1:2">
      <c r="A6401" s="2063" t="s">
        <v>18226</v>
      </c>
      <c r="B6401" s="2064" t="s">
        <v>18225</v>
      </c>
    </row>
    <row r="6402" spans="1:2">
      <c r="A6402" s="2063" t="s">
        <v>18228</v>
      </c>
      <c r="B6402" s="2064" t="s">
        <v>18227</v>
      </c>
    </row>
    <row r="6403" spans="1:2">
      <c r="A6403" s="2063" t="s">
        <v>18230</v>
      </c>
      <c r="B6403" s="2064" t="s">
        <v>18229</v>
      </c>
    </row>
    <row r="6404" spans="1:2">
      <c r="A6404" s="2063" t="s">
        <v>18232</v>
      </c>
      <c r="B6404" s="2064" t="s">
        <v>18231</v>
      </c>
    </row>
    <row r="6405" spans="1:2">
      <c r="A6405" s="2063" t="s">
        <v>18234</v>
      </c>
      <c r="B6405" s="2064" t="s">
        <v>18233</v>
      </c>
    </row>
    <row r="6406" spans="1:2">
      <c r="A6406" s="2063" t="s">
        <v>18236</v>
      </c>
      <c r="B6406" s="2064" t="s">
        <v>18235</v>
      </c>
    </row>
    <row r="6407" spans="1:2">
      <c r="A6407" s="2063" t="s">
        <v>18238</v>
      </c>
      <c r="B6407" s="2064" t="s">
        <v>18237</v>
      </c>
    </row>
    <row r="6408" spans="1:2">
      <c r="A6408" s="2063" t="s">
        <v>18240</v>
      </c>
      <c r="B6408" s="2064" t="s">
        <v>18239</v>
      </c>
    </row>
    <row r="6409" spans="1:2">
      <c r="A6409" s="2063" t="s">
        <v>18242</v>
      </c>
      <c r="B6409" s="2064" t="s">
        <v>18241</v>
      </c>
    </row>
    <row r="6410" spans="1:2">
      <c r="A6410" s="2063" t="s">
        <v>18244</v>
      </c>
      <c r="B6410" s="2064" t="s">
        <v>18243</v>
      </c>
    </row>
    <row r="6411" spans="1:2">
      <c r="A6411" s="2063" t="s">
        <v>18246</v>
      </c>
      <c r="B6411" s="2064" t="s">
        <v>18245</v>
      </c>
    </row>
    <row r="6412" spans="1:2">
      <c r="A6412" s="2063" t="s">
        <v>18248</v>
      </c>
      <c r="B6412" s="2064" t="s">
        <v>18247</v>
      </c>
    </row>
    <row r="6413" spans="1:2">
      <c r="A6413" s="2063" t="s">
        <v>18250</v>
      </c>
      <c r="B6413" s="2064" t="s">
        <v>18249</v>
      </c>
    </row>
    <row r="6414" spans="1:2">
      <c r="A6414" s="2063" t="s">
        <v>18252</v>
      </c>
      <c r="B6414" s="2064" t="s">
        <v>18251</v>
      </c>
    </row>
    <row r="6415" spans="1:2">
      <c r="A6415" s="2063" t="s">
        <v>18254</v>
      </c>
      <c r="B6415" s="2064" t="s">
        <v>18253</v>
      </c>
    </row>
    <row r="6416" spans="1:2">
      <c r="A6416" s="2063" t="s">
        <v>18256</v>
      </c>
      <c r="B6416" s="2064" t="s">
        <v>18255</v>
      </c>
    </row>
    <row r="6417" spans="1:2">
      <c r="A6417" s="2063" t="s">
        <v>18258</v>
      </c>
      <c r="B6417" s="2064" t="s">
        <v>18257</v>
      </c>
    </row>
    <row r="6418" spans="1:2">
      <c r="A6418" s="2063" t="s">
        <v>18260</v>
      </c>
      <c r="B6418" s="2064" t="s">
        <v>18259</v>
      </c>
    </row>
    <row r="6419" spans="1:2">
      <c r="A6419" s="2063" t="s">
        <v>18262</v>
      </c>
      <c r="B6419" s="2064" t="s">
        <v>18261</v>
      </c>
    </row>
    <row r="6420" spans="1:2">
      <c r="A6420" s="2063" t="s">
        <v>18264</v>
      </c>
      <c r="B6420" s="2064" t="s">
        <v>18263</v>
      </c>
    </row>
    <row r="6421" spans="1:2">
      <c r="A6421" s="2063" t="s">
        <v>18266</v>
      </c>
      <c r="B6421" s="2064" t="s">
        <v>18265</v>
      </c>
    </row>
    <row r="6422" spans="1:2">
      <c r="A6422" s="2063" t="s">
        <v>18268</v>
      </c>
      <c r="B6422" s="2064" t="s">
        <v>18267</v>
      </c>
    </row>
    <row r="6423" spans="1:2">
      <c r="A6423" s="2063" t="s">
        <v>18270</v>
      </c>
      <c r="B6423" s="2064" t="s">
        <v>18269</v>
      </c>
    </row>
    <row r="6424" spans="1:2">
      <c r="A6424" s="2063" t="s">
        <v>18272</v>
      </c>
      <c r="B6424" s="2064" t="s">
        <v>18271</v>
      </c>
    </row>
    <row r="6425" spans="1:2">
      <c r="A6425" s="2063" t="s">
        <v>18274</v>
      </c>
      <c r="B6425" s="2064" t="s">
        <v>18273</v>
      </c>
    </row>
    <row r="6426" spans="1:2">
      <c r="A6426" s="2063" t="s">
        <v>18276</v>
      </c>
      <c r="B6426" s="2064" t="s">
        <v>18275</v>
      </c>
    </row>
    <row r="6427" spans="1:2">
      <c r="A6427" s="2063" t="s">
        <v>18278</v>
      </c>
      <c r="B6427" s="2064" t="s">
        <v>18277</v>
      </c>
    </row>
    <row r="6428" spans="1:2">
      <c r="A6428" s="2063" t="s">
        <v>18280</v>
      </c>
      <c r="B6428" s="2064" t="s">
        <v>18279</v>
      </c>
    </row>
    <row r="6429" spans="1:2">
      <c r="A6429" s="2063" t="s">
        <v>18282</v>
      </c>
      <c r="B6429" s="2064" t="s">
        <v>18281</v>
      </c>
    </row>
    <row r="6430" spans="1:2">
      <c r="A6430" s="2063" t="s">
        <v>18284</v>
      </c>
      <c r="B6430" s="2064" t="s">
        <v>18283</v>
      </c>
    </row>
    <row r="6431" spans="1:2">
      <c r="A6431" s="2063" t="s">
        <v>18286</v>
      </c>
      <c r="B6431" s="2064" t="s">
        <v>18285</v>
      </c>
    </row>
    <row r="6432" spans="1:2">
      <c r="A6432" s="2063" t="s">
        <v>18288</v>
      </c>
      <c r="B6432" s="2064" t="s">
        <v>18287</v>
      </c>
    </row>
    <row r="6433" spans="1:2">
      <c r="A6433" s="2063" t="s">
        <v>18290</v>
      </c>
      <c r="B6433" s="2064" t="s">
        <v>18289</v>
      </c>
    </row>
    <row r="6434" spans="1:2">
      <c r="A6434" s="2063" t="s">
        <v>18292</v>
      </c>
      <c r="B6434" s="2064" t="s">
        <v>18291</v>
      </c>
    </row>
    <row r="6435" spans="1:2">
      <c r="A6435" s="2063" t="s">
        <v>18294</v>
      </c>
      <c r="B6435" s="2064" t="s">
        <v>18293</v>
      </c>
    </row>
    <row r="6436" spans="1:2">
      <c r="A6436" s="2063" t="s">
        <v>18296</v>
      </c>
      <c r="B6436" s="2064" t="s">
        <v>18295</v>
      </c>
    </row>
    <row r="6437" spans="1:2">
      <c r="A6437" s="2063" t="s">
        <v>18298</v>
      </c>
      <c r="B6437" s="2064" t="s">
        <v>18297</v>
      </c>
    </row>
    <row r="6438" spans="1:2">
      <c r="A6438" s="2063" t="s">
        <v>18300</v>
      </c>
      <c r="B6438" s="2064" t="s">
        <v>18299</v>
      </c>
    </row>
    <row r="6439" spans="1:2">
      <c r="A6439" s="2063" t="s">
        <v>18302</v>
      </c>
      <c r="B6439" s="2064" t="s">
        <v>18301</v>
      </c>
    </row>
    <row r="6440" spans="1:2">
      <c r="A6440" s="2063" t="s">
        <v>18304</v>
      </c>
      <c r="B6440" s="2064" t="s">
        <v>18303</v>
      </c>
    </row>
    <row r="6441" spans="1:2">
      <c r="A6441" s="2063" t="s">
        <v>18306</v>
      </c>
      <c r="B6441" s="2064" t="s">
        <v>18305</v>
      </c>
    </row>
    <row r="6442" spans="1:2">
      <c r="A6442" s="2063" t="s">
        <v>18308</v>
      </c>
      <c r="B6442" s="2064" t="s">
        <v>18307</v>
      </c>
    </row>
    <row r="6443" spans="1:2">
      <c r="A6443" s="2063" t="s">
        <v>18310</v>
      </c>
      <c r="B6443" s="2064" t="s">
        <v>18309</v>
      </c>
    </row>
    <row r="6444" spans="1:2">
      <c r="A6444" s="2063" t="s">
        <v>18312</v>
      </c>
      <c r="B6444" s="2064" t="s">
        <v>18311</v>
      </c>
    </row>
    <row r="6445" spans="1:2">
      <c r="A6445" s="2063" t="s">
        <v>18314</v>
      </c>
      <c r="B6445" s="2064" t="s">
        <v>18313</v>
      </c>
    </row>
    <row r="6446" spans="1:2">
      <c r="A6446" s="2063" t="s">
        <v>18316</v>
      </c>
      <c r="B6446" s="2064" t="s">
        <v>18315</v>
      </c>
    </row>
    <row r="6447" spans="1:2">
      <c r="A6447" s="2063" t="s">
        <v>18318</v>
      </c>
      <c r="B6447" s="2064" t="s">
        <v>18317</v>
      </c>
    </row>
    <row r="6448" spans="1:2">
      <c r="A6448" s="2063" t="s">
        <v>18320</v>
      </c>
      <c r="B6448" s="2064" t="s">
        <v>18319</v>
      </c>
    </row>
    <row r="6449" spans="1:2">
      <c r="A6449" s="2063" t="s">
        <v>18322</v>
      </c>
      <c r="B6449" s="2064" t="s">
        <v>18321</v>
      </c>
    </row>
    <row r="6450" spans="1:2">
      <c r="A6450" s="2063" t="s">
        <v>18324</v>
      </c>
      <c r="B6450" s="2064" t="s">
        <v>18323</v>
      </c>
    </row>
    <row r="6451" spans="1:2">
      <c r="A6451" s="2063" t="s">
        <v>18326</v>
      </c>
      <c r="B6451" s="2064" t="s">
        <v>18325</v>
      </c>
    </row>
    <row r="6452" spans="1:2">
      <c r="A6452" s="2063" t="s">
        <v>18328</v>
      </c>
      <c r="B6452" s="2064" t="s">
        <v>18327</v>
      </c>
    </row>
    <row r="6453" spans="1:2">
      <c r="A6453" s="2063" t="s">
        <v>18330</v>
      </c>
      <c r="B6453" s="2064" t="s">
        <v>18329</v>
      </c>
    </row>
    <row r="6454" spans="1:2">
      <c r="A6454" s="2063" t="s">
        <v>18332</v>
      </c>
      <c r="B6454" s="2064" t="s">
        <v>18331</v>
      </c>
    </row>
    <row r="6455" spans="1:2">
      <c r="A6455" s="2063" t="s">
        <v>18334</v>
      </c>
      <c r="B6455" s="2064" t="s">
        <v>18333</v>
      </c>
    </row>
    <row r="6456" spans="1:2">
      <c r="A6456" s="2063" t="s">
        <v>18336</v>
      </c>
      <c r="B6456" s="2064" t="s">
        <v>18335</v>
      </c>
    </row>
    <row r="6457" spans="1:2">
      <c r="A6457" s="2063" t="s">
        <v>18338</v>
      </c>
      <c r="B6457" s="2064" t="s">
        <v>18337</v>
      </c>
    </row>
    <row r="6458" spans="1:2">
      <c r="A6458" s="2063" t="s">
        <v>18340</v>
      </c>
      <c r="B6458" s="2064" t="s">
        <v>18339</v>
      </c>
    </row>
    <row r="6459" spans="1:2">
      <c r="A6459" s="2063" t="s">
        <v>18342</v>
      </c>
      <c r="B6459" s="2064" t="s">
        <v>18341</v>
      </c>
    </row>
    <row r="6460" spans="1:2">
      <c r="A6460" s="2063" t="s">
        <v>18344</v>
      </c>
      <c r="B6460" s="2064" t="s">
        <v>18343</v>
      </c>
    </row>
    <row r="6461" spans="1:2">
      <c r="A6461" s="2063" t="s">
        <v>18346</v>
      </c>
      <c r="B6461" s="2064" t="s">
        <v>18345</v>
      </c>
    </row>
    <row r="6462" spans="1:2">
      <c r="A6462" s="2063" t="s">
        <v>18348</v>
      </c>
      <c r="B6462" s="2064" t="s">
        <v>18347</v>
      </c>
    </row>
    <row r="6463" spans="1:2">
      <c r="A6463" s="2063" t="s">
        <v>18350</v>
      </c>
      <c r="B6463" s="2064" t="s">
        <v>18349</v>
      </c>
    </row>
    <row r="6464" spans="1:2">
      <c r="A6464" s="2063" t="s">
        <v>18352</v>
      </c>
      <c r="B6464" s="2064" t="s">
        <v>18351</v>
      </c>
    </row>
    <row r="6465" spans="1:2">
      <c r="A6465" s="2063" t="s">
        <v>18354</v>
      </c>
      <c r="B6465" s="2064" t="s">
        <v>18353</v>
      </c>
    </row>
    <row r="6466" spans="1:2">
      <c r="A6466" s="2063" t="s">
        <v>18356</v>
      </c>
      <c r="B6466" s="2064" t="s">
        <v>18355</v>
      </c>
    </row>
    <row r="6467" spans="1:2">
      <c r="A6467" s="2063" t="s">
        <v>18358</v>
      </c>
      <c r="B6467" s="2064" t="s">
        <v>18357</v>
      </c>
    </row>
    <row r="6468" spans="1:2">
      <c r="A6468" s="2063" t="s">
        <v>18360</v>
      </c>
      <c r="B6468" s="2064" t="s">
        <v>18359</v>
      </c>
    </row>
    <row r="6469" spans="1:2">
      <c r="A6469" s="2063" t="s">
        <v>18362</v>
      </c>
      <c r="B6469" s="2064" t="s">
        <v>18361</v>
      </c>
    </row>
    <row r="6470" spans="1:2">
      <c r="A6470" s="2063" t="s">
        <v>18364</v>
      </c>
      <c r="B6470" s="2064" t="s">
        <v>18363</v>
      </c>
    </row>
    <row r="6471" spans="1:2">
      <c r="A6471" s="2063" t="s">
        <v>18366</v>
      </c>
      <c r="B6471" s="2064" t="s">
        <v>18365</v>
      </c>
    </row>
    <row r="6472" spans="1:2">
      <c r="A6472" s="2063" t="s">
        <v>18368</v>
      </c>
      <c r="B6472" s="2064" t="s">
        <v>18367</v>
      </c>
    </row>
    <row r="6473" spans="1:2">
      <c r="A6473" s="2063" t="s">
        <v>18370</v>
      </c>
      <c r="B6473" s="2064" t="s">
        <v>18369</v>
      </c>
    </row>
    <row r="6474" spans="1:2">
      <c r="A6474" s="2063" t="s">
        <v>18372</v>
      </c>
      <c r="B6474" s="2064" t="s">
        <v>18371</v>
      </c>
    </row>
    <row r="6475" spans="1:2">
      <c r="A6475" s="2063" t="s">
        <v>18374</v>
      </c>
      <c r="B6475" s="2064" t="s">
        <v>18373</v>
      </c>
    </row>
    <row r="6476" spans="1:2">
      <c r="A6476" s="2063" t="s">
        <v>18376</v>
      </c>
      <c r="B6476" s="2064" t="s">
        <v>18375</v>
      </c>
    </row>
    <row r="6477" spans="1:2">
      <c r="A6477" s="2063" t="s">
        <v>18378</v>
      </c>
      <c r="B6477" s="2064" t="s">
        <v>18377</v>
      </c>
    </row>
    <row r="6478" spans="1:2">
      <c r="A6478" s="2063" t="s">
        <v>18380</v>
      </c>
      <c r="B6478" s="2064" t="s">
        <v>18379</v>
      </c>
    </row>
    <row r="6479" spans="1:2">
      <c r="A6479" s="2063" t="s">
        <v>18382</v>
      </c>
      <c r="B6479" s="2064" t="s">
        <v>18381</v>
      </c>
    </row>
    <row r="6480" spans="1:2">
      <c r="A6480" s="2063" t="s">
        <v>18384</v>
      </c>
      <c r="B6480" s="2064" t="s">
        <v>18383</v>
      </c>
    </row>
    <row r="6481" spans="1:2">
      <c r="A6481" s="2063" t="s">
        <v>18386</v>
      </c>
      <c r="B6481" s="2064" t="s">
        <v>18385</v>
      </c>
    </row>
    <row r="6482" spans="1:2">
      <c r="A6482" s="2063" t="s">
        <v>18388</v>
      </c>
      <c r="B6482" s="2064" t="s">
        <v>18387</v>
      </c>
    </row>
    <row r="6483" spans="1:2">
      <c r="A6483" s="2063" t="s">
        <v>18390</v>
      </c>
      <c r="B6483" s="2064" t="s">
        <v>18389</v>
      </c>
    </row>
    <row r="6484" spans="1:2">
      <c r="A6484" s="2063" t="s">
        <v>18392</v>
      </c>
      <c r="B6484" s="2064" t="s">
        <v>18391</v>
      </c>
    </row>
    <row r="6485" spans="1:2">
      <c r="A6485" s="2063" t="s">
        <v>18394</v>
      </c>
      <c r="B6485" s="2064" t="s">
        <v>18393</v>
      </c>
    </row>
    <row r="6486" spans="1:2">
      <c r="A6486" s="2063" t="s">
        <v>18396</v>
      </c>
      <c r="B6486" s="2064" t="s">
        <v>18395</v>
      </c>
    </row>
    <row r="6487" spans="1:2">
      <c r="A6487" s="2063" t="s">
        <v>18398</v>
      </c>
      <c r="B6487" s="2064" t="s">
        <v>18397</v>
      </c>
    </row>
    <row r="6488" spans="1:2">
      <c r="A6488" s="2063" t="s">
        <v>18400</v>
      </c>
      <c r="B6488" s="2064" t="s">
        <v>18399</v>
      </c>
    </row>
    <row r="6489" spans="1:2">
      <c r="A6489" s="2063" t="s">
        <v>18402</v>
      </c>
      <c r="B6489" s="2064" t="s">
        <v>18401</v>
      </c>
    </row>
    <row r="6490" spans="1:2">
      <c r="A6490" s="2063" t="s">
        <v>18404</v>
      </c>
      <c r="B6490" s="2064" t="s">
        <v>18403</v>
      </c>
    </row>
    <row r="6491" spans="1:2">
      <c r="A6491" s="2063" t="s">
        <v>18406</v>
      </c>
      <c r="B6491" s="2064" t="s">
        <v>18405</v>
      </c>
    </row>
    <row r="6492" spans="1:2">
      <c r="A6492" s="2063" t="s">
        <v>18408</v>
      </c>
      <c r="B6492" s="2064" t="s">
        <v>18407</v>
      </c>
    </row>
    <row r="6493" spans="1:2">
      <c r="A6493" s="2063" t="s">
        <v>18410</v>
      </c>
      <c r="B6493" s="2064" t="s">
        <v>18409</v>
      </c>
    </row>
    <row r="6494" spans="1:2">
      <c r="A6494" s="2063" t="s">
        <v>18412</v>
      </c>
      <c r="B6494" s="2064" t="s">
        <v>18411</v>
      </c>
    </row>
    <row r="6495" spans="1:2">
      <c r="A6495" s="2063" t="s">
        <v>18414</v>
      </c>
      <c r="B6495" s="2064" t="s">
        <v>18413</v>
      </c>
    </row>
    <row r="6496" spans="1:2">
      <c r="A6496" s="2063" t="s">
        <v>18416</v>
      </c>
      <c r="B6496" s="2064" t="s">
        <v>18415</v>
      </c>
    </row>
    <row r="6497" spans="1:2">
      <c r="A6497" s="2063" t="s">
        <v>18418</v>
      </c>
      <c r="B6497" s="2064" t="s">
        <v>18417</v>
      </c>
    </row>
    <row r="6498" spans="1:2">
      <c r="A6498" s="2063" t="s">
        <v>18420</v>
      </c>
      <c r="B6498" s="2064" t="s">
        <v>18419</v>
      </c>
    </row>
    <row r="6499" spans="1:2">
      <c r="A6499" s="2063" t="s">
        <v>18422</v>
      </c>
      <c r="B6499" s="2064" t="s">
        <v>18421</v>
      </c>
    </row>
    <row r="6500" spans="1:2">
      <c r="A6500" s="2063" t="s">
        <v>18424</v>
      </c>
      <c r="B6500" s="2064" t="s">
        <v>18423</v>
      </c>
    </row>
    <row r="6501" spans="1:2">
      <c r="A6501" s="2063" t="s">
        <v>18426</v>
      </c>
      <c r="B6501" s="2064" t="s">
        <v>18425</v>
      </c>
    </row>
    <row r="6502" spans="1:2">
      <c r="A6502" s="2063" t="s">
        <v>18428</v>
      </c>
      <c r="B6502" s="2064" t="s">
        <v>18427</v>
      </c>
    </row>
    <row r="6503" spans="1:2">
      <c r="A6503" s="2063" t="s">
        <v>18430</v>
      </c>
      <c r="B6503" s="2064" t="s">
        <v>18429</v>
      </c>
    </row>
    <row r="6504" spans="1:2">
      <c r="A6504" s="2063" t="s">
        <v>18432</v>
      </c>
      <c r="B6504" s="2064" t="s">
        <v>18431</v>
      </c>
    </row>
    <row r="6505" spans="1:2">
      <c r="A6505" s="2063" t="s">
        <v>18434</v>
      </c>
      <c r="B6505" s="2064" t="s">
        <v>18433</v>
      </c>
    </row>
    <row r="6506" spans="1:2">
      <c r="A6506" s="2063" t="s">
        <v>18436</v>
      </c>
      <c r="B6506" s="2064" t="s">
        <v>18435</v>
      </c>
    </row>
    <row r="6507" spans="1:2">
      <c r="A6507" s="2063" t="s">
        <v>18438</v>
      </c>
      <c r="B6507" s="2064" t="s">
        <v>18437</v>
      </c>
    </row>
    <row r="6508" spans="1:2">
      <c r="A6508" s="2063" t="s">
        <v>18440</v>
      </c>
      <c r="B6508" s="2064" t="s">
        <v>18439</v>
      </c>
    </row>
    <row r="6509" spans="1:2">
      <c r="A6509" s="2063" t="s">
        <v>18442</v>
      </c>
      <c r="B6509" s="2064" t="s">
        <v>18441</v>
      </c>
    </row>
    <row r="6510" spans="1:2">
      <c r="A6510" s="2063" t="s">
        <v>18444</v>
      </c>
      <c r="B6510" s="2064" t="s">
        <v>18443</v>
      </c>
    </row>
    <row r="6511" spans="1:2">
      <c r="A6511" s="2063" t="s">
        <v>18446</v>
      </c>
      <c r="B6511" s="2064" t="s">
        <v>18445</v>
      </c>
    </row>
    <row r="6512" spans="1:2">
      <c r="A6512" s="2063" t="s">
        <v>18448</v>
      </c>
      <c r="B6512" s="2064" t="s">
        <v>18447</v>
      </c>
    </row>
    <row r="6513" spans="1:2">
      <c r="A6513" s="2063" t="s">
        <v>18450</v>
      </c>
      <c r="B6513" s="2064" t="s">
        <v>18449</v>
      </c>
    </row>
    <row r="6514" spans="1:2">
      <c r="A6514" s="2063" t="s">
        <v>18452</v>
      </c>
      <c r="B6514" s="2064" t="s">
        <v>18451</v>
      </c>
    </row>
    <row r="6515" spans="1:2">
      <c r="A6515" s="2063" t="s">
        <v>18454</v>
      </c>
      <c r="B6515" s="2064" t="s">
        <v>18453</v>
      </c>
    </row>
    <row r="6516" spans="1:2">
      <c r="A6516" s="2063" t="s">
        <v>18456</v>
      </c>
      <c r="B6516" s="2064" t="s">
        <v>18455</v>
      </c>
    </row>
    <row r="6517" spans="1:2">
      <c r="A6517" s="2063" t="s">
        <v>18458</v>
      </c>
      <c r="B6517" s="2064" t="s">
        <v>18457</v>
      </c>
    </row>
    <row r="6518" spans="1:2">
      <c r="A6518" s="2063" t="s">
        <v>18460</v>
      </c>
      <c r="B6518" s="2064" t="s">
        <v>18459</v>
      </c>
    </row>
    <row r="6519" spans="1:2">
      <c r="A6519" s="2063" t="s">
        <v>18462</v>
      </c>
      <c r="B6519" s="2064" t="s">
        <v>18461</v>
      </c>
    </row>
    <row r="6520" spans="1:2">
      <c r="A6520" s="2063" t="s">
        <v>18464</v>
      </c>
      <c r="B6520" s="2064" t="s">
        <v>18463</v>
      </c>
    </row>
    <row r="6521" spans="1:2">
      <c r="A6521" s="2063" t="s">
        <v>18466</v>
      </c>
      <c r="B6521" s="2064" t="s">
        <v>18465</v>
      </c>
    </row>
    <row r="6522" spans="1:2">
      <c r="A6522" s="2063" t="s">
        <v>18468</v>
      </c>
      <c r="B6522" s="2064" t="s">
        <v>18467</v>
      </c>
    </row>
    <row r="6523" spans="1:2">
      <c r="A6523" s="2063" t="s">
        <v>18470</v>
      </c>
      <c r="B6523" s="2064" t="s">
        <v>18469</v>
      </c>
    </row>
    <row r="6524" spans="1:2">
      <c r="A6524" s="2063" t="s">
        <v>18472</v>
      </c>
      <c r="B6524" s="2064" t="s">
        <v>18471</v>
      </c>
    </row>
    <row r="6525" spans="1:2">
      <c r="A6525" s="2063" t="s">
        <v>18474</v>
      </c>
      <c r="B6525" s="2064" t="s">
        <v>18473</v>
      </c>
    </row>
    <row r="6526" spans="1:2">
      <c r="A6526" s="2063" t="s">
        <v>18476</v>
      </c>
      <c r="B6526" s="2064" t="s">
        <v>18475</v>
      </c>
    </row>
    <row r="6527" spans="1:2">
      <c r="A6527" s="2063" t="s">
        <v>18478</v>
      </c>
      <c r="B6527" s="2064" t="s">
        <v>18477</v>
      </c>
    </row>
    <row r="6528" spans="1:2">
      <c r="A6528" s="2063" t="s">
        <v>18480</v>
      </c>
      <c r="B6528" s="2064" t="s">
        <v>18479</v>
      </c>
    </row>
    <row r="6529" spans="1:2">
      <c r="A6529" s="2063" t="s">
        <v>18482</v>
      </c>
      <c r="B6529" s="2064" t="s">
        <v>18481</v>
      </c>
    </row>
    <row r="6530" spans="1:2">
      <c r="A6530" s="2063" t="s">
        <v>18484</v>
      </c>
      <c r="B6530" s="2064" t="s">
        <v>18483</v>
      </c>
    </row>
    <row r="6531" spans="1:2">
      <c r="A6531" s="2063" t="s">
        <v>18486</v>
      </c>
      <c r="B6531" s="2064" t="s">
        <v>18485</v>
      </c>
    </row>
    <row r="6532" spans="1:2">
      <c r="A6532" s="2063" t="s">
        <v>18488</v>
      </c>
      <c r="B6532" s="2064" t="s">
        <v>18487</v>
      </c>
    </row>
    <row r="6533" spans="1:2">
      <c r="A6533" s="2063" t="s">
        <v>18490</v>
      </c>
      <c r="B6533" s="2064" t="s">
        <v>18489</v>
      </c>
    </row>
    <row r="6534" spans="1:2">
      <c r="A6534" s="2063" t="s">
        <v>18492</v>
      </c>
      <c r="B6534" s="2064" t="s">
        <v>18491</v>
      </c>
    </row>
    <row r="6535" spans="1:2">
      <c r="A6535" s="2063" t="s">
        <v>18494</v>
      </c>
      <c r="B6535" s="2064" t="s">
        <v>18493</v>
      </c>
    </row>
    <row r="6536" spans="1:2">
      <c r="A6536" s="2063" t="s">
        <v>18496</v>
      </c>
      <c r="B6536" s="2064" t="s">
        <v>18495</v>
      </c>
    </row>
    <row r="6537" spans="1:2">
      <c r="A6537" s="2063" t="s">
        <v>18498</v>
      </c>
      <c r="B6537" s="2064" t="s">
        <v>18497</v>
      </c>
    </row>
    <row r="6538" spans="1:2">
      <c r="A6538" s="2063" t="s">
        <v>18500</v>
      </c>
      <c r="B6538" s="2064" t="s">
        <v>18499</v>
      </c>
    </row>
    <row r="6539" spans="1:2">
      <c r="A6539" s="2063" t="s">
        <v>18502</v>
      </c>
      <c r="B6539" s="2064" t="s">
        <v>18501</v>
      </c>
    </row>
    <row r="6540" spans="1:2">
      <c r="A6540" s="2063" t="s">
        <v>18504</v>
      </c>
      <c r="B6540" s="2064" t="s">
        <v>18503</v>
      </c>
    </row>
    <row r="6541" spans="1:2">
      <c r="A6541" s="2063" t="s">
        <v>18506</v>
      </c>
      <c r="B6541" s="2064" t="s">
        <v>18505</v>
      </c>
    </row>
    <row r="6542" spans="1:2">
      <c r="A6542" s="2063" t="s">
        <v>18508</v>
      </c>
      <c r="B6542" s="2064" t="s">
        <v>18507</v>
      </c>
    </row>
    <row r="6543" spans="1:2">
      <c r="A6543" s="2063" t="s">
        <v>18510</v>
      </c>
      <c r="B6543" s="2064" t="s">
        <v>18509</v>
      </c>
    </row>
    <row r="6544" spans="1:2">
      <c r="A6544" s="2063" t="s">
        <v>18512</v>
      </c>
      <c r="B6544" s="2064" t="s">
        <v>18511</v>
      </c>
    </row>
    <row r="6545" spans="1:2">
      <c r="A6545" s="2063" t="s">
        <v>18514</v>
      </c>
      <c r="B6545" s="2064" t="s">
        <v>18513</v>
      </c>
    </row>
    <row r="6546" spans="1:2">
      <c r="A6546" s="2063" t="s">
        <v>18516</v>
      </c>
      <c r="B6546" s="2064" t="s">
        <v>18515</v>
      </c>
    </row>
    <row r="6547" spans="1:2">
      <c r="A6547" s="2063" t="s">
        <v>18518</v>
      </c>
      <c r="B6547" s="2064" t="s">
        <v>18517</v>
      </c>
    </row>
    <row r="6548" spans="1:2">
      <c r="A6548" s="2063" t="s">
        <v>18520</v>
      </c>
      <c r="B6548" s="2064" t="s">
        <v>18519</v>
      </c>
    </row>
    <row r="6549" spans="1:2">
      <c r="A6549" s="2063" t="s">
        <v>18522</v>
      </c>
      <c r="B6549" s="2064" t="s">
        <v>18521</v>
      </c>
    </row>
    <row r="6550" spans="1:2">
      <c r="A6550" s="2063" t="s">
        <v>18524</v>
      </c>
      <c r="B6550" s="2064" t="s">
        <v>18523</v>
      </c>
    </row>
    <row r="6551" spans="1:2">
      <c r="A6551" s="2063" t="s">
        <v>18526</v>
      </c>
      <c r="B6551" s="2064" t="s">
        <v>18525</v>
      </c>
    </row>
    <row r="6552" spans="1:2">
      <c r="A6552" s="2063" t="s">
        <v>18528</v>
      </c>
      <c r="B6552" s="2064" t="s">
        <v>18527</v>
      </c>
    </row>
    <row r="6553" spans="1:2">
      <c r="A6553" s="2063" t="s">
        <v>18530</v>
      </c>
      <c r="B6553" s="2064" t="s">
        <v>18529</v>
      </c>
    </row>
    <row r="6554" spans="1:2">
      <c r="A6554" s="2063" t="s">
        <v>18532</v>
      </c>
      <c r="B6554" s="2064" t="s">
        <v>18531</v>
      </c>
    </row>
    <row r="6555" spans="1:2">
      <c r="A6555" s="2063" t="s">
        <v>18534</v>
      </c>
      <c r="B6555" s="2064" t="s">
        <v>18533</v>
      </c>
    </row>
    <row r="6556" spans="1:2">
      <c r="A6556" s="2063" t="s">
        <v>18536</v>
      </c>
      <c r="B6556" s="2064" t="s">
        <v>18535</v>
      </c>
    </row>
    <row r="6557" spans="1:2">
      <c r="A6557" s="2063" t="s">
        <v>18538</v>
      </c>
      <c r="B6557" s="2064" t="s">
        <v>18537</v>
      </c>
    </row>
    <row r="6558" spans="1:2">
      <c r="A6558" s="2063" t="s">
        <v>18540</v>
      </c>
      <c r="B6558" s="2064" t="s">
        <v>18539</v>
      </c>
    </row>
    <row r="6559" spans="1:2">
      <c r="A6559" s="2063" t="s">
        <v>18542</v>
      </c>
      <c r="B6559" s="2064" t="s">
        <v>18541</v>
      </c>
    </row>
    <row r="6560" spans="1:2">
      <c r="A6560" s="2063" t="s">
        <v>18544</v>
      </c>
      <c r="B6560" s="2064" t="s">
        <v>18543</v>
      </c>
    </row>
    <row r="6561" spans="1:2">
      <c r="A6561" s="2063" t="s">
        <v>18546</v>
      </c>
      <c r="B6561" s="2064" t="s">
        <v>18545</v>
      </c>
    </row>
    <row r="6562" spans="1:2">
      <c r="A6562" s="2063" t="s">
        <v>18548</v>
      </c>
      <c r="B6562" s="2064" t="s">
        <v>18547</v>
      </c>
    </row>
    <row r="6563" spans="1:2">
      <c r="A6563" s="2063" t="s">
        <v>18550</v>
      </c>
      <c r="B6563" s="2064" t="s">
        <v>18549</v>
      </c>
    </row>
    <row r="6564" spans="1:2">
      <c r="A6564" s="2063" t="s">
        <v>18552</v>
      </c>
      <c r="B6564" s="2064" t="s">
        <v>18551</v>
      </c>
    </row>
    <row r="6565" spans="1:2">
      <c r="A6565" s="2063" t="s">
        <v>18554</v>
      </c>
      <c r="B6565" s="2064" t="s">
        <v>18553</v>
      </c>
    </row>
    <row r="6566" spans="1:2">
      <c r="A6566" s="2063" t="s">
        <v>18556</v>
      </c>
      <c r="B6566" s="2064" t="s">
        <v>18555</v>
      </c>
    </row>
    <row r="6567" spans="1:2">
      <c r="A6567" s="2063" t="s">
        <v>18558</v>
      </c>
      <c r="B6567" s="2064" t="s">
        <v>18557</v>
      </c>
    </row>
    <row r="6568" spans="1:2">
      <c r="A6568" s="2063" t="s">
        <v>18560</v>
      </c>
      <c r="B6568" s="2064" t="s">
        <v>18559</v>
      </c>
    </row>
    <row r="6569" spans="1:2">
      <c r="A6569" s="2063" t="s">
        <v>18562</v>
      </c>
      <c r="B6569" s="2064" t="s">
        <v>18561</v>
      </c>
    </row>
    <row r="6570" spans="1:2">
      <c r="A6570" s="2063" t="s">
        <v>18564</v>
      </c>
      <c r="B6570" s="2064" t="s">
        <v>18563</v>
      </c>
    </row>
    <row r="6571" spans="1:2">
      <c r="A6571" s="2063" t="s">
        <v>18566</v>
      </c>
      <c r="B6571" s="2064" t="s">
        <v>18565</v>
      </c>
    </row>
    <row r="6572" spans="1:2">
      <c r="A6572" s="2063" t="s">
        <v>18568</v>
      </c>
      <c r="B6572" s="2064" t="s">
        <v>18567</v>
      </c>
    </row>
    <row r="6573" spans="1:2">
      <c r="A6573" s="2063" t="s">
        <v>18570</v>
      </c>
      <c r="B6573" s="2064" t="s">
        <v>18569</v>
      </c>
    </row>
    <row r="6574" spans="1:2">
      <c r="A6574" s="2063" t="s">
        <v>18572</v>
      </c>
      <c r="B6574" s="2064" t="s">
        <v>18571</v>
      </c>
    </row>
    <row r="6575" spans="1:2">
      <c r="A6575" s="2063" t="s">
        <v>18574</v>
      </c>
      <c r="B6575" s="2064" t="s">
        <v>18573</v>
      </c>
    </row>
    <row r="6576" spans="1:2">
      <c r="A6576" s="2063" t="s">
        <v>18576</v>
      </c>
      <c r="B6576" s="2064" t="s">
        <v>18575</v>
      </c>
    </row>
    <row r="6577" spans="1:2">
      <c r="A6577" s="2063" t="s">
        <v>18578</v>
      </c>
      <c r="B6577" s="2064" t="s">
        <v>18577</v>
      </c>
    </row>
    <row r="6578" spans="1:2">
      <c r="A6578" s="2063" t="s">
        <v>18580</v>
      </c>
      <c r="B6578" s="2064" t="s">
        <v>18579</v>
      </c>
    </row>
    <row r="6579" spans="1:2">
      <c r="A6579" s="2063" t="s">
        <v>18582</v>
      </c>
      <c r="B6579" s="2064" t="s">
        <v>18581</v>
      </c>
    </row>
    <row r="6580" spans="1:2">
      <c r="A6580" s="2063" t="s">
        <v>18584</v>
      </c>
      <c r="B6580" s="2064" t="s">
        <v>18583</v>
      </c>
    </row>
    <row r="6581" spans="1:2">
      <c r="A6581" s="2063" t="s">
        <v>18586</v>
      </c>
      <c r="B6581" s="2064" t="s">
        <v>18585</v>
      </c>
    </row>
    <row r="6582" spans="1:2">
      <c r="A6582" s="2063" t="s">
        <v>18588</v>
      </c>
      <c r="B6582" s="2064" t="s">
        <v>18587</v>
      </c>
    </row>
    <row r="6583" spans="1:2">
      <c r="A6583" s="2063" t="s">
        <v>18590</v>
      </c>
      <c r="B6583" s="2064" t="s">
        <v>18589</v>
      </c>
    </row>
    <row r="6584" spans="1:2">
      <c r="A6584" s="2063" t="s">
        <v>18592</v>
      </c>
      <c r="B6584" s="2064" t="s">
        <v>18591</v>
      </c>
    </row>
    <row r="6585" spans="1:2">
      <c r="A6585" s="2063" t="s">
        <v>18594</v>
      </c>
      <c r="B6585" s="2064" t="s">
        <v>18593</v>
      </c>
    </row>
    <row r="6586" spans="1:2">
      <c r="A6586" s="2063" t="s">
        <v>18596</v>
      </c>
      <c r="B6586" s="2064" t="s">
        <v>18595</v>
      </c>
    </row>
    <row r="6587" spans="1:2">
      <c r="A6587" s="2063" t="s">
        <v>18598</v>
      </c>
      <c r="B6587" s="2064" t="s">
        <v>18597</v>
      </c>
    </row>
    <row r="6588" spans="1:2">
      <c r="A6588" s="2063" t="s">
        <v>18600</v>
      </c>
      <c r="B6588" s="2064" t="s">
        <v>18599</v>
      </c>
    </row>
    <row r="6589" spans="1:2">
      <c r="A6589" s="2063" t="s">
        <v>18602</v>
      </c>
      <c r="B6589" s="2064" t="s">
        <v>18601</v>
      </c>
    </row>
    <row r="6590" spans="1:2">
      <c r="A6590" s="2063" t="s">
        <v>18604</v>
      </c>
      <c r="B6590" s="2064" t="s">
        <v>18603</v>
      </c>
    </row>
    <row r="6591" spans="1:2">
      <c r="A6591" s="2063" t="s">
        <v>18606</v>
      </c>
      <c r="B6591" s="2064" t="s">
        <v>18605</v>
      </c>
    </row>
    <row r="6592" spans="1:2">
      <c r="A6592" s="2063" t="s">
        <v>18608</v>
      </c>
      <c r="B6592" s="2064" t="s">
        <v>18607</v>
      </c>
    </row>
    <row r="6593" spans="1:2">
      <c r="A6593" s="2063" t="s">
        <v>18610</v>
      </c>
      <c r="B6593" s="2064" t="s">
        <v>18609</v>
      </c>
    </row>
    <row r="6594" spans="1:2">
      <c r="A6594" s="2063" t="s">
        <v>18612</v>
      </c>
      <c r="B6594" s="2064" t="s">
        <v>18611</v>
      </c>
    </row>
    <row r="6595" spans="1:2">
      <c r="A6595" s="2063" t="s">
        <v>18614</v>
      </c>
      <c r="B6595" s="2064" t="s">
        <v>18613</v>
      </c>
    </row>
    <row r="6596" spans="1:2">
      <c r="A6596" s="2063" t="s">
        <v>18616</v>
      </c>
      <c r="B6596" s="2064" t="s">
        <v>18615</v>
      </c>
    </row>
    <row r="6597" spans="1:2">
      <c r="A6597" s="2063" t="s">
        <v>18618</v>
      </c>
      <c r="B6597" s="2064" t="s">
        <v>18617</v>
      </c>
    </row>
    <row r="6598" spans="1:2">
      <c r="A6598" s="2063" t="s">
        <v>18620</v>
      </c>
      <c r="B6598" s="2064" t="s">
        <v>18619</v>
      </c>
    </row>
    <row r="6599" spans="1:2">
      <c r="A6599" s="2063" t="s">
        <v>18622</v>
      </c>
      <c r="B6599" s="2064" t="s">
        <v>18621</v>
      </c>
    </row>
    <row r="6600" spans="1:2">
      <c r="A6600" s="2063" t="s">
        <v>18624</v>
      </c>
      <c r="B6600" s="2064" t="s">
        <v>18623</v>
      </c>
    </row>
    <row r="6601" spans="1:2">
      <c r="A6601" s="2063" t="s">
        <v>18626</v>
      </c>
      <c r="B6601" s="2064" t="s">
        <v>18625</v>
      </c>
    </row>
    <row r="6602" spans="1:2">
      <c r="A6602" s="2063" t="s">
        <v>18628</v>
      </c>
      <c r="B6602" s="2064" t="s">
        <v>18627</v>
      </c>
    </row>
    <row r="6603" spans="1:2">
      <c r="A6603" s="2063" t="s">
        <v>18630</v>
      </c>
      <c r="B6603" s="2064" t="s">
        <v>18629</v>
      </c>
    </row>
    <row r="6604" spans="1:2">
      <c r="A6604" s="2063" t="s">
        <v>18632</v>
      </c>
      <c r="B6604" s="2064" t="s">
        <v>18631</v>
      </c>
    </row>
    <row r="6605" spans="1:2">
      <c r="A6605" s="2063" t="s">
        <v>18634</v>
      </c>
      <c r="B6605" s="2064" t="s">
        <v>18633</v>
      </c>
    </row>
    <row r="6606" spans="1:2">
      <c r="A6606" s="2063" t="s">
        <v>18636</v>
      </c>
      <c r="B6606" s="2064" t="s">
        <v>18635</v>
      </c>
    </row>
    <row r="6607" spans="1:2">
      <c r="A6607" s="2063" t="s">
        <v>18638</v>
      </c>
      <c r="B6607" s="2064" t="s">
        <v>18637</v>
      </c>
    </row>
    <row r="6608" spans="1:2">
      <c r="A6608" s="2063" t="s">
        <v>18640</v>
      </c>
      <c r="B6608" s="2064" t="s">
        <v>18639</v>
      </c>
    </row>
    <row r="6609" spans="1:2">
      <c r="A6609" s="2063" t="s">
        <v>18642</v>
      </c>
      <c r="B6609" s="2064" t="s">
        <v>18641</v>
      </c>
    </row>
    <row r="6610" spans="1:2">
      <c r="A6610" s="2063" t="s">
        <v>18644</v>
      </c>
      <c r="B6610" s="2064" t="s">
        <v>18643</v>
      </c>
    </row>
    <row r="6611" spans="1:2">
      <c r="A6611" s="2063" t="s">
        <v>18646</v>
      </c>
      <c r="B6611" s="2064" t="s">
        <v>18645</v>
      </c>
    </row>
    <row r="6612" spans="1:2">
      <c r="A6612" s="2063" t="s">
        <v>18648</v>
      </c>
      <c r="B6612" s="2064" t="s">
        <v>18647</v>
      </c>
    </row>
    <row r="6613" spans="1:2">
      <c r="A6613" s="2063" t="s">
        <v>18650</v>
      </c>
      <c r="B6613" s="2064" t="s">
        <v>18649</v>
      </c>
    </row>
    <row r="6614" spans="1:2">
      <c r="A6614" s="2063" t="s">
        <v>18652</v>
      </c>
      <c r="B6614" s="2064" t="s">
        <v>18651</v>
      </c>
    </row>
    <row r="6615" spans="1:2">
      <c r="A6615" s="2063" t="s">
        <v>18654</v>
      </c>
      <c r="B6615" s="2064" t="s">
        <v>18653</v>
      </c>
    </row>
    <row r="6616" spans="1:2">
      <c r="A6616" s="2063" t="s">
        <v>18656</v>
      </c>
      <c r="B6616" s="2064" t="s">
        <v>18655</v>
      </c>
    </row>
    <row r="6617" spans="1:2">
      <c r="A6617" s="2063" t="s">
        <v>18658</v>
      </c>
      <c r="B6617" s="2064" t="s">
        <v>18657</v>
      </c>
    </row>
    <row r="6618" spans="1:2">
      <c r="A6618" s="2063" t="s">
        <v>18660</v>
      </c>
      <c r="B6618" s="2064" t="s">
        <v>18659</v>
      </c>
    </row>
    <row r="6619" spans="1:2">
      <c r="A6619" s="2063" t="s">
        <v>18662</v>
      </c>
      <c r="B6619" s="2064" t="s">
        <v>18661</v>
      </c>
    </row>
    <row r="6620" spans="1:2">
      <c r="A6620" s="2063" t="s">
        <v>18664</v>
      </c>
      <c r="B6620" s="2064" t="s">
        <v>18663</v>
      </c>
    </row>
    <row r="6621" spans="1:2">
      <c r="A6621" s="2063" t="s">
        <v>18666</v>
      </c>
      <c r="B6621" s="2064" t="s">
        <v>18665</v>
      </c>
    </row>
    <row r="6622" spans="1:2">
      <c r="A6622" s="2063" t="s">
        <v>18668</v>
      </c>
      <c r="B6622" s="2064" t="s">
        <v>18667</v>
      </c>
    </row>
    <row r="6623" spans="1:2">
      <c r="A6623" s="2063" t="s">
        <v>18670</v>
      </c>
      <c r="B6623" s="2064" t="s">
        <v>18669</v>
      </c>
    </row>
    <row r="6624" spans="1:2">
      <c r="A6624" s="2063" t="s">
        <v>18672</v>
      </c>
      <c r="B6624" s="2064" t="s">
        <v>18671</v>
      </c>
    </row>
    <row r="6625" spans="1:2">
      <c r="A6625" s="2063" t="s">
        <v>18674</v>
      </c>
      <c r="B6625" s="2064" t="s">
        <v>18673</v>
      </c>
    </row>
    <row r="6626" spans="1:2">
      <c r="A6626" s="2063" t="s">
        <v>18676</v>
      </c>
      <c r="B6626" s="2064" t="s">
        <v>18675</v>
      </c>
    </row>
    <row r="6627" spans="1:2">
      <c r="A6627" s="2063" t="s">
        <v>18678</v>
      </c>
      <c r="B6627" s="2064" t="s">
        <v>18677</v>
      </c>
    </row>
    <row r="6628" spans="1:2">
      <c r="A6628" s="2063" t="s">
        <v>18680</v>
      </c>
      <c r="B6628" s="2064" t="s">
        <v>18679</v>
      </c>
    </row>
    <row r="6629" spans="1:2">
      <c r="A6629" s="2063" t="s">
        <v>18682</v>
      </c>
      <c r="B6629" s="2064" t="s">
        <v>18681</v>
      </c>
    </row>
    <row r="6630" spans="1:2">
      <c r="A6630" s="2063" t="s">
        <v>18684</v>
      </c>
      <c r="B6630" s="2064" t="s">
        <v>18683</v>
      </c>
    </row>
    <row r="6631" spans="1:2">
      <c r="A6631" s="2063" t="s">
        <v>18686</v>
      </c>
      <c r="B6631" s="2064" t="s">
        <v>18685</v>
      </c>
    </row>
    <row r="6632" spans="1:2">
      <c r="A6632" s="2063" t="s">
        <v>18688</v>
      </c>
      <c r="B6632" s="2064" t="s">
        <v>18687</v>
      </c>
    </row>
    <row r="6633" spans="1:2">
      <c r="A6633" s="2063" t="s">
        <v>18690</v>
      </c>
      <c r="B6633" s="2064" t="s">
        <v>18689</v>
      </c>
    </row>
    <row r="6634" spans="1:2">
      <c r="A6634" s="2063" t="s">
        <v>18692</v>
      </c>
      <c r="B6634" s="2064" t="s">
        <v>18691</v>
      </c>
    </row>
    <row r="6635" spans="1:2">
      <c r="A6635" s="2063" t="s">
        <v>18694</v>
      </c>
      <c r="B6635" s="2064" t="s">
        <v>18693</v>
      </c>
    </row>
    <row r="6636" spans="1:2">
      <c r="A6636" s="2063" t="s">
        <v>18696</v>
      </c>
      <c r="B6636" s="2064" t="s">
        <v>18695</v>
      </c>
    </row>
    <row r="6637" spans="1:2">
      <c r="A6637" s="2063" t="s">
        <v>18698</v>
      </c>
      <c r="B6637" s="2064" t="s">
        <v>18697</v>
      </c>
    </row>
    <row r="6638" spans="1:2">
      <c r="A6638" s="2063" t="s">
        <v>18700</v>
      </c>
      <c r="B6638" s="2064" t="s">
        <v>18699</v>
      </c>
    </row>
    <row r="6639" spans="1:2">
      <c r="A6639" s="2063" t="s">
        <v>18702</v>
      </c>
      <c r="B6639" s="2064" t="s">
        <v>18701</v>
      </c>
    </row>
    <row r="6640" spans="1:2">
      <c r="A6640" s="2063" t="s">
        <v>18704</v>
      </c>
      <c r="B6640" s="2064" t="s">
        <v>18703</v>
      </c>
    </row>
    <row r="6641" spans="1:2">
      <c r="A6641" s="2063" t="s">
        <v>18706</v>
      </c>
      <c r="B6641" s="2064" t="s">
        <v>18705</v>
      </c>
    </row>
    <row r="6642" spans="1:2">
      <c r="A6642" s="2063" t="s">
        <v>18708</v>
      </c>
      <c r="B6642" s="2064" t="s">
        <v>18707</v>
      </c>
    </row>
    <row r="6643" spans="1:2">
      <c r="A6643" s="2063" t="s">
        <v>18710</v>
      </c>
      <c r="B6643" s="2064" t="s">
        <v>18709</v>
      </c>
    </row>
    <row r="6644" spans="1:2">
      <c r="A6644" s="2063" t="s">
        <v>18712</v>
      </c>
      <c r="B6644" s="2064" t="s">
        <v>18711</v>
      </c>
    </row>
    <row r="6645" spans="1:2">
      <c r="A6645" s="2063" t="s">
        <v>18714</v>
      </c>
      <c r="B6645" s="2064" t="s">
        <v>18713</v>
      </c>
    </row>
    <row r="6646" spans="1:2">
      <c r="A6646" s="2063" t="s">
        <v>18716</v>
      </c>
      <c r="B6646" s="2064" t="s">
        <v>18715</v>
      </c>
    </row>
    <row r="6647" spans="1:2">
      <c r="A6647" s="2063" t="s">
        <v>18718</v>
      </c>
      <c r="B6647" s="2064" t="s">
        <v>18717</v>
      </c>
    </row>
    <row r="6648" spans="1:2">
      <c r="A6648" s="2063" t="s">
        <v>18720</v>
      </c>
      <c r="B6648" s="2064" t="s">
        <v>18719</v>
      </c>
    </row>
    <row r="6649" spans="1:2">
      <c r="A6649" s="2063" t="s">
        <v>18722</v>
      </c>
      <c r="B6649" s="2064" t="s">
        <v>18721</v>
      </c>
    </row>
    <row r="6650" spans="1:2">
      <c r="A6650" s="2063" t="s">
        <v>18724</v>
      </c>
      <c r="B6650" s="2064" t="s">
        <v>18723</v>
      </c>
    </row>
    <row r="6651" spans="1:2">
      <c r="A6651" s="2063" t="s">
        <v>18726</v>
      </c>
      <c r="B6651" s="2064" t="s">
        <v>18725</v>
      </c>
    </row>
    <row r="6652" spans="1:2">
      <c r="A6652" s="2063" t="s">
        <v>18728</v>
      </c>
      <c r="B6652" s="2064" t="s">
        <v>18727</v>
      </c>
    </row>
    <row r="6653" spans="1:2">
      <c r="A6653" s="2063" t="s">
        <v>18730</v>
      </c>
      <c r="B6653" s="2064" t="s">
        <v>18729</v>
      </c>
    </row>
    <row r="6654" spans="1:2">
      <c r="A6654" s="2063" t="s">
        <v>18732</v>
      </c>
      <c r="B6654" s="2064" t="s">
        <v>18731</v>
      </c>
    </row>
    <row r="6655" spans="1:2">
      <c r="A6655" s="2063" t="s">
        <v>18734</v>
      </c>
      <c r="B6655" s="2064" t="s">
        <v>18733</v>
      </c>
    </row>
    <row r="6656" spans="1:2">
      <c r="A6656" s="2063" t="s">
        <v>18736</v>
      </c>
      <c r="B6656" s="2064" t="s">
        <v>18735</v>
      </c>
    </row>
    <row r="6657" spans="1:2">
      <c r="A6657" s="2063" t="s">
        <v>18738</v>
      </c>
      <c r="B6657" s="2064" t="s">
        <v>18737</v>
      </c>
    </row>
    <row r="6658" spans="1:2">
      <c r="A6658" s="2063" t="s">
        <v>18740</v>
      </c>
      <c r="B6658" s="2064" t="s">
        <v>18739</v>
      </c>
    </row>
    <row r="6659" spans="1:2">
      <c r="A6659" s="2063" t="s">
        <v>18742</v>
      </c>
      <c r="B6659" s="2064" t="s">
        <v>18741</v>
      </c>
    </row>
    <row r="6660" spans="1:2">
      <c r="A6660" s="2063" t="s">
        <v>18744</v>
      </c>
      <c r="B6660" s="2064" t="s">
        <v>18743</v>
      </c>
    </row>
    <row r="6661" spans="1:2">
      <c r="A6661" s="2063" t="s">
        <v>18746</v>
      </c>
      <c r="B6661" s="2064" t="s">
        <v>18745</v>
      </c>
    </row>
    <row r="6662" spans="1:2">
      <c r="A6662" s="2063" t="s">
        <v>18748</v>
      </c>
      <c r="B6662" s="2064" t="s">
        <v>18747</v>
      </c>
    </row>
    <row r="6663" spans="1:2">
      <c r="A6663" s="2063" t="s">
        <v>18750</v>
      </c>
      <c r="B6663" s="2064" t="s">
        <v>18749</v>
      </c>
    </row>
    <row r="6664" spans="1:2">
      <c r="A6664" s="2063" t="s">
        <v>18752</v>
      </c>
      <c r="B6664" s="2064" t="s">
        <v>18751</v>
      </c>
    </row>
    <row r="6665" spans="1:2">
      <c r="A6665" s="2063" t="s">
        <v>18754</v>
      </c>
      <c r="B6665" s="2064" t="s">
        <v>18753</v>
      </c>
    </row>
    <row r="6666" spans="1:2">
      <c r="A6666" s="2063" t="s">
        <v>18756</v>
      </c>
      <c r="B6666" s="2064" t="s">
        <v>18755</v>
      </c>
    </row>
    <row r="6667" spans="1:2">
      <c r="A6667" s="2063" t="s">
        <v>18758</v>
      </c>
      <c r="B6667" s="2064" t="s">
        <v>18757</v>
      </c>
    </row>
    <row r="6668" spans="1:2">
      <c r="A6668" s="2063" t="s">
        <v>18760</v>
      </c>
      <c r="B6668" s="2064" t="s">
        <v>18759</v>
      </c>
    </row>
    <row r="6669" spans="1:2">
      <c r="A6669" s="2063" t="s">
        <v>18762</v>
      </c>
      <c r="B6669" s="2064" t="s">
        <v>18761</v>
      </c>
    </row>
    <row r="6670" spans="1:2">
      <c r="A6670" s="2063" t="s">
        <v>18764</v>
      </c>
      <c r="B6670" s="2064" t="s">
        <v>18763</v>
      </c>
    </row>
    <row r="6671" spans="1:2">
      <c r="A6671" s="2063" t="s">
        <v>18766</v>
      </c>
      <c r="B6671" s="2064" t="s">
        <v>18765</v>
      </c>
    </row>
    <row r="6672" spans="1:2">
      <c r="A6672" s="2063" t="s">
        <v>18768</v>
      </c>
      <c r="B6672" s="2064" t="s">
        <v>18767</v>
      </c>
    </row>
    <row r="6673" spans="1:2">
      <c r="A6673" s="2063" t="s">
        <v>18770</v>
      </c>
      <c r="B6673" s="2064" t="s">
        <v>18769</v>
      </c>
    </row>
    <row r="6674" spans="1:2">
      <c r="A6674" s="2063" t="s">
        <v>18772</v>
      </c>
      <c r="B6674" s="2064" t="s">
        <v>18771</v>
      </c>
    </row>
    <row r="6675" spans="1:2">
      <c r="A6675" s="2063" t="s">
        <v>18774</v>
      </c>
      <c r="B6675" s="2064" t="s">
        <v>18773</v>
      </c>
    </row>
    <row r="6676" spans="1:2">
      <c r="A6676" s="2063" t="s">
        <v>18776</v>
      </c>
      <c r="B6676" s="2064" t="s">
        <v>18775</v>
      </c>
    </row>
    <row r="6677" spans="1:2">
      <c r="A6677" s="2063" t="s">
        <v>18778</v>
      </c>
      <c r="B6677" s="2064" t="s">
        <v>18777</v>
      </c>
    </row>
    <row r="6678" spans="1:2">
      <c r="A6678" s="2063" t="s">
        <v>18780</v>
      </c>
      <c r="B6678" s="2064" t="s">
        <v>18779</v>
      </c>
    </row>
    <row r="6679" spans="1:2">
      <c r="A6679" s="2063" t="s">
        <v>18782</v>
      </c>
      <c r="B6679" s="2064" t="s">
        <v>18781</v>
      </c>
    </row>
    <row r="6680" spans="1:2">
      <c r="A6680" s="2063" t="s">
        <v>18784</v>
      </c>
      <c r="B6680" s="2064" t="s">
        <v>18783</v>
      </c>
    </row>
    <row r="6681" spans="1:2">
      <c r="A6681" s="2063" t="s">
        <v>18786</v>
      </c>
      <c r="B6681" s="2064" t="s">
        <v>18785</v>
      </c>
    </row>
    <row r="6682" spans="1:2">
      <c r="A6682" s="2063" t="s">
        <v>18788</v>
      </c>
      <c r="B6682" s="2064" t="s">
        <v>18787</v>
      </c>
    </row>
    <row r="6683" spans="1:2">
      <c r="A6683" s="2063" t="s">
        <v>18790</v>
      </c>
      <c r="B6683" s="2064" t="s">
        <v>18789</v>
      </c>
    </row>
    <row r="6684" spans="1:2">
      <c r="A6684" s="2063" t="s">
        <v>18792</v>
      </c>
      <c r="B6684" s="2064" t="s">
        <v>18791</v>
      </c>
    </row>
    <row r="6685" spans="1:2">
      <c r="A6685" s="2063" t="s">
        <v>18794</v>
      </c>
      <c r="B6685" s="2064" t="s">
        <v>18793</v>
      </c>
    </row>
    <row r="6686" spans="1:2">
      <c r="A6686" s="2063" t="s">
        <v>18796</v>
      </c>
      <c r="B6686" s="2064" t="s">
        <v>18795</v>
      </c>
    </row>
    <row r="6687" spans="1:2">
      <c r="A6687" s="2063" t="s">
        <v>18798</v>
      </c>
      <c r="B6687" s="2064" t="s">
        <v>18797</v>
      </c>
    </row>
    <row r="6688" spans="1:2">
      <c r="A6688" s="2063" t="s">
        <v>18800</v>
      </c>
      <c r="B6688" s="2064" t="s">
        <v>18799</v>
      </c>
    </row>
    <row r="6689" spans="1:2">
      <c r="A6689" s="2063" t="s">
        <v>18802</v>
      </c>
      <c r="B6689" s="2064" t="s">
        <v>18801</v>
      </c>
    </row>
    <row r="6690" spans="1:2">
      <c r="A6690" s="2063" t="s">
        <v>18804</v>
      </c>
      <c r="B6690" s="2064" t="s">
        <v>18803</v>
      </c>
    </row>
    <row r="6691" spans="1:2">
      <c r="A6691" s="2063" t="s">
        <v>18806</v>
      </c>
      <c r="B6691" s="2064" t="s">
        <v>18805</v>
      </c>
    </row>
    <row r="6692" spans="1:2">
      <c r="A6692" s="2063" t="s">
        <v>18808</v>
      </c>
      <c r="B6692" s="2064" t="s">
        <v>18807</v>
      </c>
    </row>
    <row r="6693" spans="1:2">
      <c r="A6693" s="2063" t="s">
        <v>18810</v>
      </c>
      <c r="B6693" s="2064" t="s">
        <v>18809</v>
      </c>
    </row>
    <row r="6694" spans="1:2">
      <c r="A6694" s="2063" t="s">
        <v>18812</v>
      </c>
      <c r="B6694" s="2064" t="s">
        <v>18811</v>
      </c>
    </row>
    <row r="6695" spans="1:2">
      <c r="A6695" s="2063" t="s">
        <v>18814</v>
      </c>
      <c r="B6695" s="2064" t="s">
        <v>18813</v>
      </c>
    </row>
    <row r="6696" spans="1:2">
      <c r="A6696" s="2063" t="s">
        <v>18816</v>
      </c>
      <c r="B6696" s="2064" t="s">
        <v>18815</v>
      </c>
    </row>
    <row r="6697" spans="1:2">
      <c r="A6697" s="2063" t="s">
        <v>18818</v>
      </c>
      <c r="B6697" s="2064" t="s">
        <v>18817</v>
      </c>
    </row>
    <row r="6698" spans="1:2">
      <c r="A6698" s="2063" t="s">
        <v>18820</v>
      </c>
      <c r="B6698" s="2064" t="s">
        <v>18819</v>
      </c>
    </row>
    <row r="6699" spans="1:2">
      <c r="A6699" s="2063" t="s">
        <v>18822</v>
      </c>
      <c r="B6699" s="2064" t="s">
        <v>18821</v>
      </c>
    </row>
    <row r="6700" spans="1:2">
      <c r="A6700" s="2063" t="s">
        <v>18824</v>
      </c>
      <c r="B6700" s="2064" t="s">
        <v>18823</v>
      </c>
    </row>
    <row r="6701" spans="1:2">
      <c r="A6701" s="2063" t="s">
        <v>18826</v>
      </c>
      <c r="B6701" s="2064" t="s">
        <v>18825</v>
      </c>
    </row>
    <row r="6702" spans="1:2">
      <c r="A6702" s="2063" t="s">
        <v>18828</v>
      </c>
      <c r="B6702" s="2064" t="s">
        <v>18827</v>
      </c>
    </row>
    <row r="6703" spans="1:2">
      <c r="A6703" s="2063" t="s">
        <v>18830</v>
      </c>
      <c r="B6703" s="2064" t="s">
        <v>18829</v>
      </c>
    </row>
    <row r="6704" spans="1:2">
      <c r="A6704" s="2063" t="s">
        <v>18832</v>
      </c>
      <c r="B6704" s="2064" t="s">
        <v>18831</v>
      </c>
    </row>
    <row r="6705" spans="1:2">
      <c r="A6705" s="2063" t="s">
        <v>18834</v>
      </c>
      <c r="B6705" s="2064" t="s">
        <v>18833</v>
      </c>
    </row>
    <row r="6706" spans="1:2">
      <c r="A6706" s="2063" t="s">
        <v>18836</v>
      </c>
      <c r="B6706" s="2064" t="s">
        <v>18835</v>
      </c>
    </row>
    <row r="6707" spans="1:2">
      <c r="A6707" s="2063" t="s">
        <v>18838</v>
      </c>
      <c r="B6707" s="2064" t="s">
        <v>18837</v>
      </c>
    </row>
    <row r="6708" spans="1:2">
      <c r="A6708" s="2063" t="s">
        <v>18840</v>
      </c>
      <c r="B6708" s="2064" t="s">
        <v>18839</v>
      </c>
    </row>
    <row r="6709" spans="1:2">
      <c r="A6709" s="2063" t="s">
        <v>18842</v>
      </c>
      <c r="B6709" s="2064" t="s">
        <v>18841</v>
      </c>
    </row>
    <row r="6710" spans="1:2">
      <c r="A6710" s="2063" t="s">
        <v>18844</v>
      </c>
      <c r="B6710" s="2064" t="s">
        <v>18843</v>
      </c>
    </row>
    <row r="6711" spans="1:2">
      <c r="A6711" s="2063" t="s">
        <v>18846</v>
      </c>
      <c r="B6711" s="2064" t="s">
        <v>18845</v>
      </c>
    </row>
    <row r="6712" spans="1:2">
      <c r="A6712" s="2063" t="s">
        <v>18848</v>
      </c>
      <c r="B6712" s="2064" t="s">
        <v>18847</v>
      </c>
    </row>
    <row r="6713" spans="1:2">
      <c r="A6713" s="2063" t="s">
        <v>18850</v>
      </c>
      <c r="B6713" s="2064" t="s">
        <v>18849</v>
      </c>
    </row>
    <row r="6714" spans="1:2">
      <c r="A6714" s="2063" t="s">
        <v>18852</v>
      </c>
      <c r="B6714" s="2064" t="s">
        <v>18851</v>
      </c>
    </row>
    <row r="6715" spans="1:2">
      <c r="A6715" s="2063" t="s">
        <v>18854</v>
      </c>
      <c r="B6715" s="2064" t="s">
        <v>18853</v>
      </c>
    </row>
    <row r="6716" spans="1:2">
      <c r="A6716" s="2063" t="s">
        <v>18856</v>
      </c>
      <c r="B6716" s="2064" t="s">
        <v>18855</v>
      </c>
    </row>
    <row r="6717" spans="1:2">
      <c r="A6717" s="2063" t="s">
        <v>18858</v>
      </c>
      <c r="B6717" s="2064" t="s">
        <v>18857</v>
      </c>
    </row>
    <row r="6718" spans="1:2">
      <c r="A6718" s="2063" t="s">
        <v>18860</v>
      </c>
      <c r="B6718" s="2064" t="s">
        <v>18859</v>
      </c>
    </row>
    <row r="6719" spans="1:2">
      <c r="A6719" s="2063" t="s">
        <v>18862</v>
      </c>
      <c r="B6719" s="2064" t="s">
        <v>18861</v>
      </c>
    </row>
    <row r="6720" spans="1:2">
      <c r="A6720" s="2063" t="s">
        <v>18864</v>
      </c>
      <c r="B6720" s="2064" t="s">
        <v>18863</v>
      </c>
    </row>
    <row r="6721" spans="1:2">
      <c r="A6721" s="2063" t="s">
        <v>18866</v>
      </c>
      <c r="B6721" s="2064" t="s">
        <v>18865</v>
      </c>
    </row>
    <row r="6722" spans="1:2">
      <c r="A6722" s="2063" t="s">
        <v>18868</v>
      </c>
      <c r="B6722" s="2064" t="s">
        <v>18867</v>
      </c>
    </row>
    <row r="6723" spans="1:2">
      <c r="A6723" s="2063" t="s">
        <v>18870</v>
      </c>
      <c r="B6723" s="2064" t="s">
        <v>18869</v>
      </c>
    </row>
    <row r="6724" spans="1:2">
      <c r="A6724" s="2063" t="s">
        <v>18872</v>
      </c>
      <c r="B6724" s="2064" t="s">
        <v>18871</v>
      </c>
    </row>
    <row r="6725" spans="1:2">
      <c r="A6725" s="2063" t="s">
        <v>18874</v>
      </c>
      <c r="B6725" s="2064" t="s">
        <v>18873</v>
      </c>
    </row>
    <row r="6726" spans="1:2">
      <c r="A6726" s="2063" t="s">
        <v>18876</v>
      </c>
      <c r="B6726" s="2064" t="s">
        <v>18875</v>
      </c>
    </row>
    <row r="6727" spans="1:2">
      <c r="A6727" s="2063" t="s">
        <v>18878</v>
      </c>
      <c r="B6727" s="2064" t="s">
        <v>18877</v>
      </c>
    </row>
    <row r="6728" spans="1:2">
      <c r="A6728" s="2063" t="s">
        <v>18880</v>
      </c>
      <c r="B6728" s="2064" t="s">
        <v>18879</v>
      </c>
    </row>
    <row r="6729" spans="1:2">
      <c r="A6729" s="2063" t="s">
        <v>18882</v>
      </c>
      <c r="B6729" s="2064" t="s">
        <v>18881</v>
      </c>
    </row>
    <row r="6730" spans="1:2">
      <c r="A6730" s="2063" t="s">
        <v>18884</v>
      </c>
      <c r="B6730" s="2064" t="s">
        <v>18883</v>
      </c>
    </row>
    <row r="6731" spans="1:2">
      <c r="A6731" s="2063" t="s">
        <v>18886</v>
      </c>
      <c r="B6731" s="2064" t="s">
        <v>18885</v>
      </c>
    </row>
    <row r="6732" spans="1:2">
      <c r="A6732" s="2063" t="s">
        <v>18888</v>
      </c>
      <c r="B6732" s="2064" t="s">
        <v>18887</v>
      </c>
    </row>
    <row r="6733" spans="1:2">
      <c r="A6733" s="2063" t="s">
        <v>18890</v>
      </c>
      <c r="B6733" s="2064" t="s">
        <v>18889</v>
      </c>
    </row>
    <row r="6734" spans="1:2">
      <c r="A6734" s="2063" t="s">
        <v>18892</v>
      </c>
      <c r="B6734" s="2064" t="s">
        <v>18891</v>
      </c>
    </row>
    <row r="6735" spans="1:2">
      <c r="A6735" s="2063" t="s">
        <v>18894</v>
      </c>
      <c r="B6735" s="2064" t="s">
        <v>18893</v>
      </c>
    </row>
    <row r="6736" spans="1:2">
      <c r="A6736" s="2063" t="s">
        <v>18896</v>
      </c>
      <c r="B6736" s="2064" t="s">
        <v>18895</v>
      </c>
    </row>
    <row r="6737" spans="1:2">
      <c r="A6737" s="2063" t="s">
        <v>18898</v>
      </c>
      <c r="B6737" s="2064" t="s">
        <v>18897</v>
      </c>
    </row>
    <row r="6738" spans="1:2">
      <c r="A6738" s="2063" t="s">
        <v>18900</v>
      </c>
      <c r="B6738" s="2064" t="s">
        <v>18899</v>
      </c>
    </row>
    <row r="6739" spans="1:2">
      <c r="A6739" s="2063" t="s">
        <v>18902</v>
      </c>
      <c r="B6739" s="2064" t="s">
        <v>18901</v>
      </c>
    </row>
    <row r="6740" spans="1:2">
      <c r="A6740" s="2063" t="s">
        <v>18904</v>
      </c>
      <c r="B6740" s="2064" t="s">
        <v>18903</v>
      </c>
    </row>
    <row r="6741" spans="1:2">
      <c r="A6741" s="2063" t="s">
        <v>18906</v>
      </c>
      <c r="B6741" s="2064" t="s">
        <v>18905</v>
      </c>
    </row>
    <row r="6742" spans="1:2">
      <c r="A6742" s="2063" t="s">
        <v>18908</v>
      </c>
      <c r="B6742" s="2064" t="s">
        <v>18907</v>
      </c>
    </row>
    <row r="6743" spans="1:2">
      <c r="A6743" s="2063" t="s">
        <v>18910</v>
      </c>
      <c r="B6743" s="2064" t="s">
        <v>18909</v>
      </c>
    </row>
    <row r="6744" spans="1:2">
      <c r="A6744" s="2063" t="s">
        <v>18912</v>
      </c>
      <c r="B6744" s="2064" t="s">
        <v>18911</v>
      </c>
    </row>
    <row r="6745" spans="1:2">
      <c r="A6745" s="2063" t="s">
        <v>18914</v>
      </c>
      <c r="B6745" s="2064" t="s">
        <v>18913</v>
      </c>
    </row>
    <row r="6746" spans="1:2">
      <c r="A6746" s="2063" t="s">
        <v>18916</v>
      </c>
      <c r="B6746" s="2064" t="s">
        <v>18915</v>
      </c>
    </row>
    <row r="6747" spans="1:2">
      <c r="A6747" s="2063" t="s">
        <v>18918</v>
      </c>
      <c r="B6747" s="2064" t="s">
        <v>18917</v>
      </c>
    </row>
    <row r="6748" spans="1:2">
      <c r="A6748" s="2063" t="s">
        <v>18920</v>
      </c>
      <c r="B6748" s="2064" t="s">
        <v>18919</v>
      </c>
    </row>
    <row r="6749" spans="1:2">
      <c r="A6749" s="2063" t="s">
        <v>18922</v>
      </c>
      <c r="B6749" s="2064" t="s">
        <v>18921</v>
      </c>
    </row>
    <row r="6750" spans="1:2">
      <c r="A6750" s="2063" t="s">
        <v>18924</v>
      </c>
      <c r="B6750" s="2064" t="s">
        <v>18923</v>
      </c>
    </row>
    <row r="6751" spans="1:2">
      <c r="A6751" s="2063" t="s">
        <v>18926</v>
      </c>
      <c r="B6751" s="2064" t="s">
        <v>18925</v>
      </c>
    </row>
    <row r="6752" spans="1:2">
      <c r="A6752" s="2063" t="s">
        <v>18928</v>
      </c>
      <c r="B6752" s="2064" t="s">
        <v>18927</v>
      </c>
    </row>
    <row r="6753" spans="1:2">
      <c r="A6753" s="2063" t="s">
        <v>18930</v>
      </c>
      <c r="B6753" s="2064" t="s">
        <v>18929</v>
      </c>
    </row>
    <row r="6754" spans="1:2">
      <c r="A6754" s="2063" t="s">
        <v>18932</v>
      </c>
      <c r="B6754" s="2064" t="s">
        <v>18931</v>
      </c>
    </row>
    <row r="6755" spans="1:2">
      <c r="A6755" s="2063" t="s">
        <v>18934</v>
      </c>
      <c r="B6755" s="2064" t="s">
        <v>18933</v>
      </c>
    </row>
    <row r="6756" spans="1:2">
      <c r="A6756" s="2063" t="s">
        <v>18936</v>
      </c>
      <c r="B6756" s="2064" t="s">
        <v>18935</v>
      </c>
    </row>
    <row r="6757" spans="1:2">
      <c r="A6757" s="2063" t="s">
        <v>18938</v>
      </c>
      <c r="B6757" s="2064" t="s">
        <v>18937</v>
      </c>
    </row>
    <row r="6758" spans="1:2">
      <c r="A6758" s="2063" t="s">
        <v>18940</v>
      </c>
      <c r="B6758" s="2064" t="s">
        <v>18939</v>
      </c>
    </row>
    <row r="6759" spans="1:2">
      <c r="A6759" s="2063" t="s">
        <v>18942</v>
      </c>
      <c r="B6759" s="2064" t="s">
        <v>18941</v>
      </c>
    </row>
    <row r="6760" spans="1:2">
      <c r="A6760" s="2063" t="s">
        <v>18944</v>
      </c>
      <c r="B6760" s="2064" t="s">
        <v>18943</v>
      </c>
    </row>
    <row r="6761" spans="1:2">
      <c r="A6761" s="2063" t="s">
        <v>18946</v>
      </c>
      <c r="B6761" s="2064" t="s">
        <v>18945</v>
      </c>
    </row>
    <row r="6762" spans="1:2">
      <c r="A6762" s="2063" t="s">
        <v>18948</v>
      </c>
      <c r="B6762" s="2064" t="s">
        <v>18947</v>
      </c>
    </row>
    <row r="6763" spans="1:2">
      <c r="A6763" s="2063" t="s">
        <v>18950</v>
      </c>
      <c r="B6763" s="2064" t="s">
        <v>18949</v>
      </c>
    </row>
    <row r="6764" spans="1:2">
      <c r="A6764" s="2063" t="s">
        <v>18952</v>
      </c>
      <c r="B6764" s="2064" t="s">
        <v>18951</v>
      </c>
    </row>
    <row r="6765" spans="1:2">
      <c r="A6765" s="2063" t="s">
        <v>18954</v>
      </c>
      <c r="B6765" s="2064" t="s">
        <v>18953</v>
      </c>
    </row>
    <row r="6766" spans="1:2">
      <c r="A6766" s="2063" t="s">
        <v>18956</v>
      </c>
      <c r="B6766" s="2064" t="s">
        <v>18955</v>
      </c>
    </row>
    <row r="6767" spans="1:2">
      <c r="A6767" s="2063" t="s">
        <v>18958</v>
      </c>
      <c r="B6767" s="2064" t="s">
        <v>18957</v>
      </c>
    </row>
    <row r="6768" spans="1:2">
      <c r="A6768" s="2063" t="s">
        <v>18960</v>
      </c>
      <c r="B6768" s="2064" t="s">
        <v>18959</v>
      </c>
    </row>
    <row r="6769" spans="1:2">
      <c r="A6769" s="2063" t="s">
        <v>18962</v>
      </c>
      <c r="B6769" s="2064" t="s">
        <v>18961</v>
      </c>
    </row>
    <row r="6770" spans="1:2">
      <c r="A6770" s="2063" t="s">
        <v>18964</v>
      </c>
      <c r="B6770" s="2064" t="s">
        <v>18963</v>
      </c>
    </row>
    <row r="6771" spans="1:2">
      <c r="A6771" s="2063" t="s">
        <v>18966</v>
      </c>
      <c r="B6771" s="2064" t="s">
        <v>18965</v>
      </c>
    </row>
    <row r="6772" spans="1:2">
      <c r="A6772" s="2063" t="s">
        <v>18968</v>
      </c>
      <c r="B6772" s="2064" t="s">
        <v>18967</v>
      </c>
    </row>
    <row r="6773" spans="1:2">
      <c r="A6773" s="2063" t="s">
        <v>18970</v>
      </c>
      <c r="B6773" s="2064" t="s">
        <v>18969</v>
      </c>
    </row>
    <row r="6774" spans="1:2">
      <c r="A6774" s="2063" t="s">
        <v>18972</v>
      </c>
      <c r="B6774" s="2064" t="s">
        <v>18971</v>
      </c>
    </row>
    <row r="6775" spans="1:2">
      <c r="A6775" s="2063" t="s">
        <v>18974</v>
      </c>
      <c r="B6775" s="2064" t="s">
        <v>18973</v>
      </c>
    </row>
    <row r="6776" spans="1:2">
      <c r="A6776" s="2063" t="s">
        <v>18976</v>
      </c>
      <c r="B6776" s="2064" t="s">
        <v>18975</v>
      </c>
    </row>
    <row r="6777" spans="1:2">
      <c r="A6777" s="2063" t="s">
        <v>18978</v>
      </c>
      <c r="B6777" s="2064" t="s">
        <v>18977</v>
      </c>
    </row>
    <row r="6778" spans="1:2">
      <c r="A6778" s="2063" t="s">
        <v>18980</v>
      </c>
      <c r="B6778" s="2064" t="s">
        <v>18979</v>
      </c>
    </row>
    <row r="6779" spans="1:2">
      <c r="A6779" s="2063" t="s">
        <v>18982</v>
      </c>
      <c r="B6779" s="2064" t="s">
        <v>18981</v>
      </c>
    </row>
    <row r="6780" spans="1:2">
      <c r="A6780" s="2063" t="s">
        <v>18984</v>
      </c>
      <c r="B6780" s="2064" t="s">
        <v>18983</v>
      </c>
    </row>
    <row r="6781" spans="1:2">
      <c r="A6781" s="2063" t="s">
        <v>18986</v>
      </c>
      <c r="B6781" s="2064" t="s">
        <v>18985</v>
      </c>
    </row>
    <row r="6782" spans="1:2">
      <c r="A6782" s="2063" t="s">
        <v>18988</v>
      </c>
      <c r="B6782" s="2064" t="s">
        <v>18987</v>
      </c>
    </row>
    <row r="6783" spans="1:2">
      <c r="A6783" s="2063" t="s">
        <v>18990</v>
      </c>
      <c r="B6783" s="2064" t="s">
        <v>18989</v>
      </c>
    </row>
    <row r="6784" spans="1:2">
      <c r="A6784" s="2063" t="s">
        <v>18992</v>
      </c>
      <c r="B6784" s="2064" t="s">
        <v>18991</v>
      </c>
    </row>
    <row r="6785" spans="1:2">
      <c r="A6785" s="2063" t="s">
        <v>18994</v>
      </c>
      <c r="B6785" s="2064" t="s">
        <v>18993</v>
      </c>
    </row>
    <row r="6786" spans="1:2">
      <c r="A6786" s="2063" t="s">
        <v>18996</v>
      </c>
      <c r="B6786" s="2064" t="s">
        <v>18995</v>
      </c>
    </row>
    <row r="6787" spans="1:2">
      <c r="A6787" s="2063" t="s">
        <v>18998</v>
      </c>
      <c r="B6787" s="2064" t="s">
        <v>18997</v>
      </c>
    </row>
    <row r="6788" spans="1:2">
      <c r="A6788" s="2063" t="s">
        <v>19000</v>
      </c>
      <c r="B6788" s="2064" t="s">
        <v>18999</v>
      </c>
    </row>
    <row r="6789" spans="1:2">
      <c r="A6789" s="2063" t="s">
        <v>19002</v>
      </c>
      <c r="B6789" s="2064" t="s">
        <v>19001</v>
      </c>
    </row>
    <row r="6790" spans="1:2">
      <c r="A6790" s="2063" t="s">
        <v>19004</v>
      </c>
      <c r="B6790" s="2064" t="s">
        <v>19003</v>
      </c>
    </row>
    <row r="6791" spans="1:2">
      <c r="A6791" s="2063" t="s">
        <v>19006</v>
      </c>
      <c r="B6791" s="2064" t="s">
        <v>19005</v>
      </c>
    </row>
    <row r="6792" spans="1:2">
      <c r="A6792" s="2063" t="s">
        <v>19008</v>
      </c>
      <c r="B6792" s="2064" t="s">
        <v>19007</v>
      </c>
    </row>
    <row r="6793" spans="1:2">
      <c r="A6793" s="2063" t="s">
        <v>19010</v>
      </c>
      <c r="B6793" s="2064" t="s">
        <v>19009</v>
      </c>
    </row>
    <row r="6794" spans="1:2">
      <c r="A6794" s="2063" t="s">
        <v>19012</v>
      </c>
      <c r="B6794" s="2064" t="s">
        <v>19011</v>
      </c>
    </row>
    <row r="6795" spans="1:2">
      <c r="A6795" s="2063" t="s">
        <v>19014</v>
      </c>
      <c r="B6795" s="2064" t="s">
        <v>19013</v>
      </c>
    </row>
    <row r="6796" spans="1:2">
      <c r="A6796" s="2063" t="s">
        <v>19016</v>
      </c>
      <c r="B6796" s="2064" t="s">
        <v>19015</v>
      </c>
    </row>
    <row r="6797" spans="1:2">
      <c r="A6797" s="2063" t="s">
        <v>19018</v>
      </c>
      <c r="B6797" s="2064" t="s">
        <v>19017</v>
      </c>
    </row>
    <row r="6798" spans="1:2">
      <c r="A6798" s="2063" t="s">
        <v>19020</v>
      </c>
      <c r="B6798" s="2064" t="s">
        <v>19019</v>
      </c>
    </row>
    <row r="6799" spans="1:2">
      <c r="A6799" s="2063" t="s">
        <v>19022</v>
      </c>
      <c r="B6799" s="2064" t="s">
        <v>19021</v>
      </c>
    </row>
    <row r="6800" spans="1:2">
      <c r="A6800" s="2063" t="s">
        <v>19024</v>
      </c>
      <c r="B6800" s="2064" t="s">
        <v>19023</v>
      </c>
    </row>
    <row r="6801" spans="1:2">
      <c r="A6801" s="2063" t="s">
        <v>19026</v>
      </c>
      <c r="B6801" s="2064" t="s">
        <v>19025</v>
      </c>
    </row>
    <row r="6802" spans="1:2">
      <c r="A6802" s="2063" t="s">
        <v>19028</v>
      </c>
      <c r="B6802" s="2064" t="s">
        <v>19027</v>
      </c>
    </row>
    <row r="6803" spans="1:2">
      <c r="A6803" s="2063" t="s">
        <v>19030</v>
      </c>
      <c r="B6803" s="2064" t="s">
        <v>19029</v>
      </c>
    </row>
    <row r="6804" spans="1:2">
      <c r="A6804" s="2063" t="s">
        <v>19032</v>
      </c>
      <c r="B6804" s="2064" t="s">
        <v>19031</v>
      </c>
    </row>
    <row r="6805" spans="1:2">
      <c r="A6805" s="2063" t="s">
        <v>19034</v>
      </c>
      <c r="B6805" s="2064" t="s">
        <v>19033</v>
      </c>
    </row>
    <row r="6806" spans="1:2">
      <c r="A6806" s="2063" t="s">
        <v>19036</v>
      </c>
      <c r="B6806" s="2064" t="s">
        <v>19035</v>
      </c>
    </row>
    <row r="6807" spans="1:2">
      <c r="A6807" s="2063" t="s">
        <v>19038</v>
      </c>
      <c r="B6807" s="2064" t="s">
        <v>19037</v>
      </c>
    </row>
    <row r="6808" spans="1:2">
      <c r="A6808" s="2063" t="s">
        <v>19040</v>
      </c>
      <c r="B6808" s="2064" t="s">
        <v>19039</v>
      </c>
    </row>
    <row r="6809" spans="1:2">
      <c r="A6809" s="2063" t="s">
        <v>19042</v>
      </c>
      <c r="B6809" s="2064" t="s">
        <v>19041</v>
      </c>
    </row>
    <row r="6810" spans="1:2">
      <c r="A6810" s="2063" t="s">
        <v>19044</v>
      </c>
      <c r="B6810" s="2064" t="s">
        <v>19043</v>
      </c>
    </row>
    <row r="6811" spans="1:2">
      <c r="A6811" s="2063" t="s">
        <v>19046</v>
      </c>
      <c r="B6811" s="2064" t="s">
        <v>19045</v>
      </c>
    </row>
    <row r="6812" spans="1:2">
      <c r="A6812" s="2063" t="s">
        <v>19048</v>
      </c>
      <c r="B6812" s="2064" t="s">
        <v>19047</v>
      </c>
    </row>
    <row r="6813" spans="1:2">
      <c r="A6813" s="2063" t="s">
        <v>19050</v>
      </c>
      <c r="B6813" s="2064" t="s">
        <v>19049</v>
      </c>
    </row>
    <row r="6814" spans="1:2">
      <c r="A6814" s="2063" t="s">
        <v>19052</v>
      </c>
      <c r="B6814" s="2064" t="s">
        <v>19051</v>
      </c>
    </row>
    <row r="6815" spans="1:2">
      <c r="A6815" s="2063" t="s">
        <v>19054</v>
      </c>
      <c r="B6815" s="2064" t="s">
        <v>19053</v>
      </c>
    </row>
    <row r="6816" spans="1:2">
      <c r="A6816" s="2063" t="s">
        <v>19056</v>
      </c>
      <c r="B6816" s="2064" t="s">
        <v>19055</v>
      </c>
    </row>
    <row r="6817" spans="1:2">
      <c r="A6817" s="2063" t="s">
        <v>19058</v>
      </c>
      <c r="B6817" s="2064" t="s">
        <v>19057</v>
      </c>
    </row>
    <row r="6818" spans="1:2">
      <c r="A6818" s="2063" t="s">
        <v>19060</v>
      </c>
      <c r="B6818" s="2064" t="s">
        <v>19059</v>
      </c>
    </row>
    <row r="6819" spans="1:2">
      <c r="A6819" s="2063" t="s">
        <v>19062</v>
      </c>
      <c r="B6819" s="2064" t="s">
        <v>19061</v>
      </c>
    </row>
    <row r="6820" spans="1:2">
      <c r="A6820" s="2063" t="s">
        <v>19064</v>
      </c>
      <c r="B6820" s="2064" t="s">
        <v>19063</v>
      </c>
    </row>
    <row r="6821" spans="1:2">
      <c r="A6821" s="2063" t="s">
        <v>19066</v>
      </c>
      <c r="B6821" s="2064" t="s">
        <v>19065</v>
      </c>
    </row>
    <row r="6822" spans="1:2">
      <c r="A6822" s="2063" t="s">
        <v>19068</v>
      </c>
      <c r="B6822" s="2064" t="s">
        <v>19067</v>
      </c>
    </row>
    <row r="6823" spans="1:2">
      <c r="A6823" s="2063" t="s">
        <v>19070</v>
      </c>
      <c r="B6823" s="2064" t="s">
        <v>19069</v>
      </c>
    </row>
    <row r="6824" spans="1:2">
      <c r="A6824" s="2063" t="s">
        <v>19072</v>
      </c>
      <c r="B6824" s="2064" t="s">
        <v>19071</v>
      </c>
    </row>
    <row r="6825" spans="1:2">
      <c r="A6825" s="2063" t="s">
        <v>19074</v>
      </c>
      <c r="B6825" s="2064" t="s">
        <v>19073</v>
      </c>
    </row>
    <row r="6826" spans="1:2">
      <c r="A6826" s="2063" t="s">
        <v>19076</v>
      </c>
      <c r="B6826" s="2064" t="s">
        <v>19075</v>
      </c>
    </row>
    <row r="6827" spans="1:2">
      <c r="A6827" s="2063" t="s">
        <v>19078</v>
      </c>
      <c r="B6827" s="2064" t="s">
        <v>19077</v>
      </c>
    </row>
    <row r="6828" spans="1:2">
      <c r="A6828" s="2063" t="s">
        <v>19080</v>
      </c>
      <c r="B6828" s="2064" t="s">
        <v>19079</v>
      </c>
    </row>
    <row r="6829" spans="1:2">
      <c r="A6829" s="2063" t="s">
        <v>19082</v>
      </c>
      <c r="B6829" s="2064" t="s">
        <v>19081</v>
      </c>
    </row>
    <row r="6830" spans="1:2">
      <c r="A6830" s="2063" t="s">
        <v>19084</v>
      </c>
      <c r="B6830" s="2064" t="s">
        <v>19083</v>
      </c>
    </row>
    <row r="6831" spans="1:2">
      <c r="A6831" s="2063" t="s">
        <v>19086</v>
      </c>
      <c r="B6831" s="2064" t="s">
        <v>19085</v>
      </c>
    </row>
    <row r="6832" spans="1:2">
      <c r="A6832" s="2063" t="s">
        <v>19088</v>
      </c>
      <c r="B6832" s="2064" t="s">
        <v>19087</v>
      </c>
    </row>
    <row r="6833" spans="1:2">
      <c r="A6833" s="2063" t="s">
        <v>19090</v>
      </c>
      <c r="B6833" s="2064" t="s">
        <v>19089</v>
      </c>
    </row>
    <row r="6834" spans="1:2">
      <c r="A6834" s="2063" t="s">
        <v>19092</v>
      </c>
      <c r="B6834" s="2064" t="s">
        <v>19091</v>
      </c>
    </row>
    <row r="6835" spans="1:2">
      <c r="A6835" s="2063" t="s">
        <v>19094</v>
      </c>
      <c r="B6835" s="2064" t="s">
        <v>19093</v>
      </c>
    </row>
    <row r="6836" spans="1:2">
      <c r="A6836" s="2063" t="s">
        <v>19096</v>
      </c>
      <c r="B6836" s="2064" t="s">
        <v>19095</v>
      </c>
    </row>
    <row r="6837" spans="1:2">
      <c r="A6837" s="2063" t="s">
        <v>19098</v>
      </c>
      <c r="B6837" s="2064" t="s">
        <v>19097</v>
      </c>
    </row>
    <row r="6838" spans="1:2">
      <c r="A6838" s="2063" t="s">
        <v>19100</v>
      </c>
      <c r="B6838" s="2064" t="s">
        <v>19099</v>
      </c>
    </row>
    <row r="6839" spans="1:2">
      <c r="A6839" s="2063" t="s">
        <v>19102</v>
      </c>
      <c r="B6839" s="2064" t="s">
        <v>19101</v>
      </c>
    </row>
    <row r="6840" spans="1:2">
      <c r="A6840" s="2063" t="s">
        <v>19104</v>
      </c>
      <c r="B6840" s="2064" t="s">
        <v>19103</v>
      </c>
    </row>
    <row r="6841" spans="1:2">
      <c r="A6841" s="2063" t="s">
        <v>19106</v>
      </c>
      <c r="B6841" s="2064" t="s">
        <v>19105</v>
      </c>
    </row>
    <row r="6842" spans="1:2">
      <c r="A6842" s="2063" t="s">
        <v>19108</v>
      </c>
      <c r="B6842" s="2064" t="s">
        <v>19107</v>
      </c>
    </row>
    <row r="6843" spans="1:2">
      <c r="A6843" s="2063" t="s">
        <v>19110</v>
      </c>
      <c r="B6843" s="2064" t="s">
        <v>19109</v>
      </c>
    </row>
    <row r="6844" spans="1:2">
      <c r="A6844" s="2063" t="s">
        <v>19112</v>
      </c>
      <c r="B6844" s="2064" t="s">
        <v>19111</v>
      </c>
    </row>
    <row r="6845" spans="1:2">
      <c r="A6845" s="2063" t="s">
        <v>19114</v>
      </c>
      <c r="B6845" s="2064" t="s">
        <v>19113</v>
      </c>
    </row>
    <row r="6846" spans="1:2">
      <c r="A6846" s="2063" t="s">
        <v>19116</v>
      </c>
      <c r="B6846" s="2064" t="s">
        <v>19115</v>
      </c>
    </row>
    <row r="6847" spans="1:2">
      <c r="A6847" s="2063" t="s">
        <v>19118</v>
      </c>
      <c r="B6847" s="2064" t="s">
        <v>19117</v>
      </c>
    </row>
    <row r="6848" spans="1:2">
      <c r="A6848" s="2063" t="s">
        <v>19120</v>
      </c>
      <c r="B6848" s="2064" t="s">
        <v>19119</v>
      </c>
    </row>
    <row r="6849" spans="1:2">
      <c r="A6849" s="2063" t="s">
        <v>19122</v>
      </c>
      <c r="B6849" s="2064" t="s">
        <v>19121</v>
      </c>
    </row>
    <row r="6850" spans="1:2">
      <c r="A6850" s="2063" t="s">
        <v>19124</v>
      </c>
      <c r="B6850" s="2064" t="s">
        <v>19123</v>
      </c>
    </row>
    <row r="6851" spans="1:2">
      <c r="A6851" s="2063" t="s">
        <v>19126</v>
      </c>
      <c r="B6851" s="2064" t="s">
        <v>19125</v>
      </c>
    </row>
    <row r="6852" spans="1:2">
      <c r="A6852" s="2063" t="s">
        <v>19128</v>
      </c>
      <c r="B6852" s="2064" t="s">
        <v>19127</v>
      </c>
    </row>
    <row r="6853" spans="1:2">
      <c r="A6853" s="2063" t="s">
        <v>19130</v>
      </c>
      <c r="B6853" s="2064" t="s">
        <v>19129</v>
      </c>
    </row>
    <row r="6854" spans="1:2">
      <c r="A6854" s="2063" t="s">
        <v>19132</v>
      </c>
      <c r="B6854" s="2064" t="s">
        <v>19131</v>
      </c>
    </row>
    <row r="6855" spans="1:2">
      <c r="A6855" s="2063" t="s">
        <v>19134</v>
      </c>
      <c r="B6855" s="2064" t="s">
        <v>19133</v>
      </c>
    </row>
    <row r="6856" spans="1:2">
      <c r="A6856" s="2063" t="s">
        <v>19136</v>
      </c>
      <c r="B6856" s="2064" t="s">
        <v>19135</v>
      </c>
    </row>
    <row r="6857" spans="1:2">
      <c r="A6857" s="2063" t="s">
        <v>19138</v>
      </c>
      <c r="B6857" s="2064" t="s">
        <v>19137</v>
      </c>
    </row>
    <row r="6858" spans="1:2">
      <c r="A6858" s="2063" t="s">
        <v>19140</v>
      </c>
      <c r="B6858" s="2064" t="s">
        <v>19139</v>
      </c>
    </row>
    <row r="6859" spans="1:2">
      <c r="A6859" s="2063" t="s">
        <v>19142</v>
      </c>
      <c r="B6859" s="2064" t="s">
        <v>19141</v>
      </c>
    </row>
    <row r="6860" spans="1:2">
      <c r="A6860" s="2063" t="s">
        <v>19144</v>
      </c>
      <c r="B6860" s="2064" t="s">
        <v>19143</v>
      </c>
    </row>
    <row r="6861" spans="1:2">
      <c r="A6861" s="2063" t="s">
        <v>19146</v>
      </c>
      <c r="B6861" s="2064" t="s">
        <v>19145</v>
      </c>
    </row>
    <row r="6862" spans="1:2">
      <c r="A6862" s="2063" t="s">
        <v>19148</v>
      </c>
      <c r="B6862" s="2064" t="s">
        <v>19147</v>
      </c>
    </row>
    <row r="6863" spans="1:2">
      <c r="A6863" s="2063" t="s">
        <v>19150</v>
      </c>
      <c r="B6863" s="2064" t="s">
        <v>19149</v>
      </c>
    </row>
    <row r="6864" spans="1:2">
      <c r="A6864" s="2063" t="s">
        <v>19152</v>
      </c>
      <c r="B6864" s="2064" t="s">
        <v>19151</v>
      </c>
    </row>
    <row r="6865" spans="1:2">
      <c r="A6865" s="2063" t="s">
        <v>19154</v>
      </c>
      <c r="B6865" s="2064" t="s">
        <v>19153</v>
      </c>
    </row>
    <row r="6866" spans="1:2">
      <c r="A6866" s="2063" t="s">
        <v>19156</v>
      </c>
      <c r="B6866" s="2064" t="s">
        <v>19155</v>
      </c>
    </row>
    <row r="6867" spans="1:2">
      <c r="A6867" s="2063" t="s">
        <v>19158</v>
      </c>
      <c r="B6867" s="2064" t="s">
        <v>19157</v>
      </c>
    </row>
    <row r="6868" spans="1:2">
      <c r="A6868" s="2063" t="s">
        <v>19160</v>
      </c>
      <c r="B6868" s="2064" t="s">
        <v>19159</v>
      </c>
    </row>
    <row r="6869" spans="1:2">
      <c r="A6869" s="2063" t="s">
        <v>19162</v>
      </c>
      <c r="B6869" s="2064" t="s">
        <v>19161</v>
      </c>
    </row>
    <row r="6870" spans="1:2">
      <c r="A6870" s="2063" t="s">
        <v>19164</v>
      </c>
      <c r="B6870" s="2064" t="s">
        <v>19163</v>
      </c>
    </row>
    <row r="6871" spans="1:2">
      <c r="A6871" s="2063" t="s">
        <v>19166</v>
      </c>
      <c r="B6871" s="2064" t="s">
        <v>19165</v>
      </c>
    </row>
    <row r="6872" spans="1:2">
      <c r="A6872" s="2063" t="s">
        <v>19168</v>
      </c>
      <c r="B6872" s="2064" t="s">
        <v>19167</v>
      </c>
    </row>
    <row r="6873" spans="1:2">
      <c r="A6873" s="2063" t="s">
        <v>19170</v>
      </c>
      <c r="B6873" s="2064" t="s">
        <v>19169</v>
      </c>
    </row>
    <row r="6874" spans="1:2">
      <c r="A6874" s="2063" t="s">
        <v>19172</v>
      </c>
      <c r="B6874" s="2064" t="s">
        <v>19171</v>
      </c>
    </row>
    <row r="6875" spans="1:2">
      <c r="A6875" s="2063" t="s">
        <v>19174</v>
      </c>
      <c r="B6875" s="2064" t="s">
        <v>19173</v>
      </c>
    </row>
    <row r="6876" spans="1:2">
      <c r="A6876" s="2063" t="s">
        <v>19176</v>
      </c>
      <c r="B6876" s="2064" t="s">
        <v>19175</v>
      </c>
    </row>
    <row r="6877" spans="1:2">
      <c r="A6877" s="2063" t="s">
        <v>19178</v>
      </c>
      <c r="B6877" s="2064" t="s">
        <v>19177</v>
      </c>
    </row>
    <row r="6878" spans="1:2">
      <c r="A6878" s="2063" t="s">
        <v>19180</v>
      </c>
      <c r="B6878" s="2064" t="s">
        <v>19179</v>
      </c>
    </row>
    <row r="6879" spans="1:2">
      <c r="A6879" s="2063" t="s">
        <v>19182</v>
      </c>
      <c r="B6879" s="2064" t="s">
        <v>19181</v>
      </c>
    </row>
    <row r="6880" spans="1:2">
      <c r="A6880" s="2063" t="s">
        <v>19184</v>
      </c>
      <c r="B6880" s="2064" t="s">
        <v>19183</v>
      </c>
    </row>
    <row r="6881" spans="1:2">
      <c r="A6881" s="2063" t="s">
        <v>19186</v>
      </c>
      <c r="B6881" s="2064" t="s">
        <v>19185</v>
      </c>
    </row>
    <row r="6882" spans="1:2">
      <c r="A6882" s="2063" t="s">
        <v>19188</v>
      </c>
      <c r="B6882" s="2064" t="s">
        <v>19187</v>
      </c>
    </row>
    <row r="6883" spans="1:2">
      <c r="A6883" s="2063" t="s">
        <v>19190</v>
      </c>
      <c r="B6883" s="2064" t="s">
        <v>19189</v>
      </c>
    </row>
    <row r="6884" spans="1:2">
      <c r="A6884" s="2063" t="s">
        <v>19192</v>
      </c>
      <c r="B6884" s="2064" t="s">
        <v>19191</v>
      </c>
    </row>
    <row r="6885" spans="1:2">
      <c r="A6885" s="2063" t="s">
        <v>19194</v>
      </c>
      <c r="B6885" s="2064" t="s">
        <v>19193</v>
      </c>
    </row>
    <row r="6886" spans="1:2">
      <c r="A6886" s="2063" t="s">
        <v>19196</v>
      </c>
      <c r="B6886" s="2064" t="s">
        <v>19195</v>
      </c>
    </row>
    <row r="6887" spans="1:2">
      <c r="A6887" s="2063" t="s">
        <v>19198</v>
      </c>
      <c r="B6887" s="2064" t="s">
        <v>19197</v>
      </c>
    </row>
    <row r="6888" spans="1:2">
      <c r="A6888" s="2063" t="s">
        <v>19200</v>
      </c>
      <c r="B6888" s="2064" t="s">
        <v>19199</v>
      </c>
    </row>
    <row r="6889" spans="1:2">
      <c r="A6889" s="2063" t="s">
        <v>19202</v>
      </c>
      <c r="B6889" s="2064" t="s">
        <v>19201</v>
      </c>
    </row>
    <row r="6890" spans="1:2">
      <c r="A6890" s="2063" t="s">
        <v>19204</v>
      </c>
      <c r="B6890" s="2064" t="s">
        <v>19203</v>
      </c>
    </row>
    <row r="6891" spans="1:2">
      <c r="A6891" s="2063" t="s">
        <v>19206</v>
      </c>
      <c r="B6891" s="2064" t="s">
        <v>19205</v>
      </c>
    </row>
    <row r="6892" spans="1:2">
      <c r="A6892" s="2063" t="s">
        <v>19208</v>
      </c>
      <c r="B6892" s="2064" t="s">
        <v>19207</v>
      </c>
    </row>
    <row r="6893" spans="1:2">
      <c r="A6893" s="2063" t="s">
        <v>19210</v>
      </c>
      <c r="B6893" s="2064" t="s">
        <v>19209</v>
      </c>
    </row>
    <row r="6894" spans="1:2">
      <c r="A6894" s="2063" t="s">
        <v>19212</v>
      </c>
      <c r="B6894" s="2064" t="s">
        <v>19211</v>
      </c>
    </row>
    <row r="6895" spans="1:2">
      <c r="A6895" s="2063" t="s">
        <v>19214</v>
      </c>
      <c r="B6895" s="2064" t="s">
        <v>19213</v>
      </c>
    </row>
    <row r="6896" spans="1:2">
      <c r="A6896" s="2063" t="s">
        <v>19216</v>
      </c>
      <c r="B6896" s="2064" t="s">
        <v>19215</v>
      </c>
    </row>
    <row r="6897" spans="1:2">
      <c r="A6897" s="2063" t="s">
        <v>19218</v>
      </c>
      <c r="B6897" s="2064" t="s">
        <v>19217</v>
      </c>
    </row>
    <row r="6898" spans="1:2">
      <c r="A6898" s="2063" t="s">
        <v>19220</v>
      </c>
      <c r="B6898" s="2064" t="s">
        <v>19219</v>
      </c>
    </row>
    <row r="6899" spans="1:2">
      <c r="A6899" s="2063" t="s">
        <v>19222</v>
      </c>
      <c r="B6899" s="2064" t="s">
        <v>19221</v>
      </c>
    </row>
    <row r="6900" spans="1:2">
      <c r="A6900" s="2063" t="s">
        <v>19224</v>
      </c>
      <c r="B6900" s="2064" t="s">
        <v>19223</v>
      </c>
    </row>
    <row r="6901" spans="1:2">
      <c r="A6901" s="2063" t="s">
        <v>19226</v>
      </c>
      <c r="B6901" s="2064" t="s">
        <v>19225</v>
      </c>
    </row>
    <row r="6902" spans="1:2">
      <c r="A6902" s="2063" t="s">
        <v>19228</v>
      </c>
      <c r="B6902" s="2064" t="s">
        <v>19227</v>
      </c>
    </row>
    <row r="6903" spans="1:2">
      <c r="A6903" s="2063" t="s">
        <v>19230</v>
      </c>
      <c r="B6903" s="2064" t="s">
        <v>19229</v>
      </c>
    </row>
    <row r="6904" spans="1:2">
      <c r="A6904" s="2063" t="s">
        <v>19232</v>
      </c>
      <c r="B6904" s="2064" t="s">
        <v>19231</v>
      </c>
    </row>
    <row r="6905" spans="1:2">
      <c r="A6905" s="2063" t="s">
        <v>19234</v>
      </c>
      <c r="B6905" s="2064" t="s">
        <v>19233</v>
      </c>
    </row>
    <row r="6906" spans="1:2">
      <c r="A6906" s="2063" t="s">
        <v>19236</v>
      </c>
      <c r="B6906" s="2064" t="s">
        <v>19235</v>
      </c>
    </row>
    <row r="6907" spans="1:2">
      <c r="A6907" s="2063" t="s">
        <v>19238</v>
      </c>
      <c r="B6907" s="2064" t="s">
        <v>19237</v>
      </c>
    </row>
    <row r="6908" spans="1:2">
      <c r="A6908" s="2063" t="s">
        <v>19240</v>
      </c>
      <c r="B6908" s="2064" t="s">
        <v>19239</v>
      </c>
    </row>
    <row r="6909" spans="1:2">
      <c r="A6909" s="2063" t="s">
        <v>19242</v>
      </c>
      <c r="B6909" s="2064" t="s">
        <v>19241</v>
      </c>
    </row>
    <row r="6910" spans="1:2">
      <c r="A6910" s="2063" t="s">
        <v>19244</v>
      </c>
      <c r="B6910" s="2064" t="s">
        <v>19243</v>
      </c>
    </row>
    <row r="6911" spans="1:2">
      <c r="A6911" s="2063" t="s">
        <v>19246</v>
      </c>
      <c r="B6911" s="2064" t="s">
        <v>19245</v>
      </c>
    </row>
    <row r="6912" spans="1:2">
      <c r="A6912" s="2063" t="s">
        <v>19248</v>
      </c>
      <c r="B6912" s="2064" t="s">
        <v>19247</v>
      </c>
    </row>
    <row r="6913" spans="1:2">
      <c r="A6913" s="2063" t="s">
        <v>19250</v>
      </c>
      <c r="B6913" s="2064" t="s">
        <v>19249</v>
      </c>
    </row>
    <row r="6914" spans="1:2">
      <c r="A6914" s="2063" t="s">
        <v>19252</v>
      </c>
      <c r="B6914" s="2064" t="s">
        <v>19251</v>
      </c>
    </row>
    <row r="6915" spans="1:2">
      <c r="A6915" s="2063" t="s">
        <v>19254</v>
      </c>
      <c r="B6915" s="2064" t="s">
        <v>19253</v>
      </c>
    </row>
    <row r="6916" spans="1:2">
      <c r="A6916" s="2063" t="s">
        <v>19256</v>
      </c>
      <c r="B6916" s="2064" t="s">
        <v>19255</v>
      </c>
    </row>
    <row r="6917" spans="1:2">
      <c r="A6917" s="2063" t="s">
        <v>19258</v>
      </c>
      <c r="B6917" s="2064" t="s">
        <v>19257</v>
      </c>
    </row>
    <row r="6918" spans="1:2">
      <c r="A6918" s="2063" t="s">
        <v>19260</v>
      </c>
      <c r="B6918" s="2064" t="s">
        <v>19259</v>
      </c>
    </row>
    <row r="6919" spans="1:2">
      <c r="A6919" s="2063" t="s">
        <v>19262</v>
      </c>
      <c r="B6919" s="2064" t="s">
        <v>19261</v>
      </c>
    </row>
    <row r="6920" spans="1:2">
      <c r="A6920" s="2063" t="s">
        <v>19264</v>
      </c>
      <c r="B6920" s="2064" t="s">
        <v>19263</v>
      </c>
    </row>
    <row r="6921" spans="1:2">
      <c r="A6921" s="2063" t="s">
        <v>19266</v>
      </c>
      <c r="B6921" s="2064" t="s">
        <v>19265</v>
      </c>
    </row>
    <row r="6922" spans="1:2">
      <c r="A6922" s="2063" t="s">
        <v>19268</v>
      </c>
      <c r="B6922" s="2064" t="s">
        <v>19267</v>
      </c>
    </row>
    <row r="6923" spans="1:2">
      <c r="A6923" s="2063" t="s">
        <v>19270</v>
      </c>
      <c r="B6923" s="2064" t="s">
        <v>19269</v>
      </c>
    </row>
    <row r="6924" spans="1:2">
      <c r="A6924" s="2063" t="s">
        <v>19272</v>
      </c>
      <c r="B6924" s="2064" t="s">
        <v>19271</v>
      </c>
    </row>
    <row r="6925" spans="1:2">
      <c r="A6925" s="2063" t="s">
        <v>19274</v>
      </c>
      <c r="B6925" s="2064" t="s">
        <v>19273</v>
      </c>
    </row>
    <row r="6926" spans="1:2">
      <c r="A6926" s="2063" t="s">
        <v>19276</v>
      </c>
      <c r="B6926" s="2064" t="s">
        <v>19275</v>
      </c>
    </row>
    <row r="6927" spans="1:2">
      <c r="A6927" s="2063" t="s">
        <v>19278</v>
      </c>
      <c r="B6927" s="2064" t="s">
        <v>19277</v>
      </c>
    </row>
    <row r="6928" spans="1:2">
      <c r="A6928" s="2063" t="s">
        <v>19280</v>
      </c>
      <c r="B6928" s="2064" t="s">
        <v>19279</v>
      </c>
    </row>
    <row r="6929" spans="1:2">
      <c r="A6929" s="2063" t="s">
        <v>19282</v>
      </c>
      <c r="B6929" s="2064" t="s">
        <v>19281</v>
      </c>
    </row>
    <row r="6930" spans="1:2">
      <c r="A6930" s="2063" t="s">
        <v>19284</v>
      </c>
      <c r="B6930" s="2064" t="s">
        <v>19283</v>
      </c>
    </row>
    <row r="6931" spans="1:2">
      <c r="A6931" s="2063" t="s">
        <v>19286</v>
      </c>
      <c r="B6931" s="2064" t="s">
        <v>19285</v>
      </c>
    </row>
    <row r="6932" spans="1:2">
      <c r="A6932" s="2063" t="s">
        <v>19288</v>
      </c>
      <c r="B6932" s="2064" t="s">
        <v>19287</v>
      </c>
    </row>
    <row r="6933" spans="1:2">
      <c r="A6933" s="2063" t="s">
        <v>19290</v>
      </c>
      <c r="B6933" s="2064" t="s">
        <v>19289</v>
      </c>
    </row>
    <row r="6934" spans="1:2">
      <c r="A6934" s="2063" t="s">
        <v>19292</v>
      </c>
      <c r="B6934" s="2064" t="s">
        <v>19291</v>
      </c>
    </row>
    <row r="6935" spans="1:2">
      <c r="A6935" s="2063" t="s">
        <v>19294</v>
      </c>
      <c r="B6935" s="2064" t="s">
        <v>19293</v>
      </c>
    </row>
    <row r="6936" spans="1:2">
      <c r="A6936" s="2063" t="s">
        <v>19296</v>
      </c>
      <c r="B6936" s="2064" t="s">
        <v>19295</v>
      </c>
    </row>
    <row r="6937" spans="1:2">
      <c r="A6937" s="2063" t="s">
        <v>19298</v>
      </c>
      <c r="B6937" s="2064" t="s">
        <v>19297</v>
      </c>
    </row>
    <row r="6938" spans="1:2">
      <c r="A6938" s="2063" t="s">
        <v>19300</v>
      </c>
      <c r="B6938" s="2064" t="s">
        <v>19299</v>
      </c>
    </row>
    <row r="6939" spans="1:2">
      <c r="A6939" s="2063" t="s">
        <v>19302</v>
      </c>
      <c r="B6939" s="2064" t="s">
        <v>19301</v>
      </c>
    </row>
    <row r="6940" spans="1:2">
      <c r="A6940" s="2063" t="s">
        <v>19304</v>
      </c>
      <c r="B6940" s="2064" t="s">
        <v>19303</v>
      </c>
    </row>
    <row r="6941" spans="1:2">
      <c r="A6941" s="2063" t="s">
        <v>19306</v>
      </c>
      <c r="B6941" s="2064" t="s">
        <v>19305</v>
      </c>
    </row>
    <row r="6942" spans="1:2">
      <c r="A6942" s="2063" t="s">
        <v>19308</v>
      </c>
      <c r="B6942" s="2064" t="s">
        <v>19307</v>
      </c>
    </row>
    <row r="6943" spans="1:2">
      <c r="A6943" s="2063" t="s">
        <v>19310</v>
      </c>
      <c r="B6943" s="2064" t="s">
        <v>19309</v>
      </c>
    </row>
    <row r="6944" spans="1:2">
      <c r="A6944" s="2063" t="s">
        <v>19312</v>
      </c>
      <c r="B6944" s="2064" t="s">
        <v>19311</v>
      </c>
    </row>
    <row r="6945" spans="1:2">
      <c r="A6945" s="2063" t="s">
        <v>19314</v>
      </c>
      <c r="B6945" s="2064" t="s">
        <v>19313</v>
      </c>
    </row>
    <row r="6946" spans="1:2">
      <c r="A6946" s="2063" t="s">
        <v>19316</v>
      </c>
      <c r="B6946" s="2064" t="s">
        <v>19315</v>
      </c>
    </row>
    <row r="6947" spans="1:2">
      <c r="A6947" s="2063" t="s">
        <v>19318</v>
      </c>
      <c r="B6947" s="2064" t="s">
        <v>19317</v>
      </c>
    </row>
    <row r="6948" spans="1:2">
      <c r="A6948" s="2063" t="s">
        <v>19320</v>
      </c>
      <c r="B6948" s="2064" t="s">
        <v>19319</v>
      </c>
    </row>
    <row r="6949" spans="1:2">
      <c r="A6949" s="2063" t="s">
        <v>19322</v>
      </c>
      <c r="B6949" s="2064" t="s">
        <v>19321</v>
      </c>
    </row>
    <row r="6950" spans="1:2">
      <c r="A6950" s="2063" t="s">
        <v>19324</v>
      </c>
      <c r="B6950" s="2064" t="s">
        <v>19323</v>
      </c>
    </row>
    <row r="6951" spans="1:2">
      <c r="A6951" s="2063" t="s">
        <v>19326</v>
      </c>
      <c r="B6951" s="2064" t="s">
        <v>19325</v>
      </c>
    </row>
    <row r="6952" spans="1:2">
      <c r="A6952" s="2063" t="s">
        <v>19328</v>
      </c>
      <c r="B6952" s="2064" t="s">
        <v>19327</v>
      </c>
    </row>
    <row r="6953" spans="1:2">
      <c r="A6953" s="2063" t="s">
        <v>19330</v>
      </c>
      <c r="B6953" s="2064" t="s">
        <v>19329</v>
      </c>
    </row>
    <row r="6954" spans="1:2">
      <c r="A6954" s="2063" t="s">
        <v>19332</v>
      </c>
      <c r="B6954" s="2064" t="s">
        <v>19331</v>
      </c>
    </row>
    <row r="6955" spans="1:2">
      <c r="A6955" s="2063" t="s">
        <v>19334</v>
      </c>
      <c r="B6955" s="2064" t="s">
        <v>19333</v>
      </c>
    </row>
    <row r="6956" spans="1:2">
      <c r="A6956" s="2063" t="s">
        <v>19336</v>
      </c>
      <c r="B6956" s="2064" t="s">
        <v>19335</v>
      </c>
    </row>
    <row r="6957" spans="1:2">
      <c r="A6957" s="2063" t="s">
        <v>19338</v>
      </c>
      <c r="B6957" s="2064" t="s">
        <v>19337</v>
      </c>
    </row>
    <row r="6958" spans="1:2">
      <c r="A6958" s="2063" t="s">
        <v>19340</v>
      </c>
      <c r="B6958" s="2064" t="s">
        <v>19339</v>
      </c>
    </row>
    <row r="6959" spans="1:2">
      <c r="A6959" s="2063" t="s">
        <v>19342</v>
      </c>
      <c r="B6959" s="2064" t="s">
        <v>19341</v>
      </c>
    </row>
    <row r="6960" spans="1:2">
      <c r="A6960" s="2063" t="s">
        <v>19344</v>
      </c>
      <c r="B6960" s="2064" t="s">
        <v>19343</v>
      </c>
    </row>
    <row r="6961" spans="1:2">
      <c r="A6961" s="2063" t="s">
        <v>19346</v>
      </c>
      <c r="B6961" s="2064" t="s">
        <v>19345</v>
      </c>
    </row>
    <row r="6962" spans="1:2">
      <c r="A6962" s="2063" t="s">
        <v>19348</v>
      </c>
      <c r="B6962" s="2064" t="s">
        <v>19347</v>
      </c>
    </row>
    <row r="6963" spans="1:2">
      <c r="A6963" s="2063" t="s">
        <v>19350</v>
      </c>
      <c r="B6963" s="2064" t="s">
        <v>19349</v>
      </c>
    </row>
    <row r="6964" spans="1:2">
      <c r="A6964" s="2063" t="s">
        <v>19352</v>
      </c>
      <c r="B6964" s="2064" t="s">
        <v>19351</v>
      </c>
    </row>
    <row r="6965" spans="1:2">
      <c r="A6965" s="2063" t="s">
        <v>19354</v>
      </c>
      <c r="B6965" s="2064" t="s">
        <v>19353</v>
      </c>
    </row>
    <row r="6966" spans="1:2">
      <c r="A6966" s="2063" t="s">
        <v>19356</v>
      </c>
      <c r="B6966" s="2064" t="s">
        <v>19355</v>
      </c>
    </row>
    <row r="6967" spans="1:2">
      <c r="A6967" s="2063" t="s">
        <v>19358</v>
      </c>
      <c r="B6967" s="2064" t="s">
        <v>19357</v>
      </c>
    </row>
    <row r="6968" spans="1:2">
      <c r="A6968" s="2063" t="s">
        <v>19360</v>
      </c>
      <c r="B6968" s="2064" t="s">
        <v>19359</v>
      </c>
    </row>
    <row r="6969" spans="1:2">
      <c r="A6969" s="2063" t="s">
        <v>19362</v>
      </c>
      <c r="B6969" s="2064" t="s">
        <v>19361</v>
      </c>
    </row>
    <row r="6970" spans="1:2">
      <c r="A6970" s="2063" t="s">
        <v>19364</v>
      </c>
      <c r="B6970" s="2064" t="s">
        <v>19363</v>
      </c>
    </row>
    <row r="6971" spans="1:2">
      <c r="A6971" s="2063" t="s">
        <v>19366</v>
      </c>
      <c r="B6971" s="2064" t="s">
        <v>19365</v>
      </c>
    </row>
    <row r="6972" spans="1:2">
      <c r="A6972" s="2063" t="s">
        <v>19368</v>
      </c>
      <c r="B6972" s="2064" t="s">
        <v>19367</v>
      </c>
    </row>
    <row r="6973" spans="1:2">
      <c r="A6973" s="2063" t="s">
        <v>19370</v>
      </c>
      <c r="B6973" s="2064" t="s">
        <v>19369</v>
      </c>
    </row>
    <row r="6974" spans="1:2">
      <c r="A6974" s="2063" t="s">
        <v>19372</v>
      </c>
      <c r="B6974" s="2064" t="s">
        <v>19371</v>
      </c>
    </row>
    <row r="6975" spans="1:2">
      <c r="A6975" s="2063" t="s">
        <v>19374</v>
      </c>
      <c r="B6975" s="2064" t="s">
        <v>19373</v>
      </c>
    </row>
    <row r="6976" spans="1:2">
      <c r="A6976" s="2063" t="s">
        <v>19376</v>
      </c>
      <c r="B6976" s="2064" t="s">
        <v>19375</v>
      </c>
    </row>
    <row r="6977" spans="1:2">
      <c r="A6977" s="2063" t="s">
        <v>19378</v>
      </c>
      <c r="B6977" s="2064" t="s">
        <v>19377</v>
      </c>
    </row>
    <row r="6978" spans="1:2">
      <c r="A6978" s="2063" t="s">
        <v>19380</v>
      </c>
      <c r="B6978" s="2064" t="s">
        <v>19379</v>
      </c>
    </row>
    <row r="6979" spans="1:2">
      <c r="A6979" s="2063" t="s">
        <v>19382</v>
      </c>
      <c r="B6979" s="2064" t="s">
        <v>19381</v>
      </c>
    </row>
    <row r="6980" spans="1:2">
      <c r="A6980" s="2063" t="s">
        <v>19384</v>
      </c>
      <c r="B6980" s="2064" t="s">
        <v>19383</v>
      </c>
    </row>
    <row r="6981" spans="1:2">
      <c r="A6981" s="2063" t="s">
        <v>19386</v>
      </c>
      <c r="B6981" s="2064" t="s">
        <v>19385</v>
      </c>
    </row>
    <row r="6982" spans="1:2">
      <c r="A6982" s="2063" t="s">
        <v>19388</v>
      </c>
      <c r="B6982" s="2064" t="s">
        <v>19387</v>
      </c>
    </row>
    <row r="6983" spans="1:2">
      <c r="A6983" s="2063" t="s">
        <v>19390</v>
      </c>
      <c r="B6983" s="2064" t="s">
        <v>19389</v>
      </c>
    </row>
    <row r="6984" spans="1:2">
      <c r="A6984" s="2063" t="s">
        <v>19392</v>
      </c>
      <c r="B6984" s="2064" t="s">
        <v>19391</v>
      </c>
    </row>
    <row r="6985" spans="1:2">
      <c r="A6985" s="2063" t="s">
        <v>19394</v>
      </c>
      <c r="B6985" s="2064" t="s">
        <v>19393</v>
      </c>
    </row>
    <row r="6986" spans="1:2">
      <c r="A6986" s="2063" t="s">
        <v>19396</v>
      </c>
      <c r="B6986" s="2064" t="s">
        <v>19395</v>
      </c>
    </row>
    <row r="6987" spans="1:2">
      <c r="A6987" s="2063" t="s">
        <v>19398</v>
      </c>
      <c r="B6987" s="2064" t="s">
        <v>19397</v>
      </c>
    </row>
    <row r="6988" spans="1:2">
      <c r="A6988" s="2063" t="s">
        <v>19400</v>
      </c>
      <c r="B6988" s="2064" t="s">
        <v>19399</v>
      </c>
    </row>
    <row r="6989" spans="1:2">
      <c r="A6989" s="2063" t="s">
        <v>19402</v>
      </c>
      <c r="B6989" s="2064" t="s">
        <v>19401</v>
      </c>
    </row>
    <row r="6990" spans="1:2">
      <c r="A6990" s="2063" t="s">
        <v>19404</v>
      </c>
      <c r="B6990" s="2064" t="s">
        <v>19403</v>
      </c>
    </row>
    <row r="6991" spans="1:2">
      <c r="A6991" s="2063" t="s">
        <v>19406</v>
      </c>
      <c r="B6991" s="2064" t="s">
        <v>19405</v>
      </c>
    </row>
    <row r="6992" spans="1:2">
      <c r="A6992" s="2063" t="s">
        <v>19408</v>
      </c>
      <c r="B6992" s="2064" t="s">
        <v>19407</v>
      </c>
    </row>
    <row r="6993" spans="1:2">
      <c r="A6993" s="2063" t="s">
        <v>19410</v>
      </c>
      <c r="B6993" s="2064" t="s">
        <v>19409</v>
      </c>
    </row>
    <row r="6994" spans="1:2">
      <c r="A6994" s="2063" t="s">
        <v>19412</v>
      </c>
      <c r="B6994" s="2064" t="s">
        <v>19411</v>
      </c>
    </row>
    <row r="6995" spans="1:2">
      <c r="A6995" s="2063" t="s">
        <v>19414</v>
      </c>
      <c r="B6995" s="2064" t="s">
        <v>19413</v>
      </c>
    </row>
    <row r="6996" spans="1:2">
      <c r="A6996" s="2063" t="s">
        <v>19416</v>
      </c>
      <c r="B6996" s="2064" t="s">
        <v>19415</v>
      </c>
    </row>
    <row r="6997" spans="1:2">
      <c r="A6997" s="2063" t="s">
        <v>19418</v>
      </c>
      <c r="B6997" s="2064" t="s">
        <v>19417</v>
      </c>
    </row>
    <row r="6998" spans="1:2">
      <c r="A6998" s="2063" t="s">
        <v>19420</v>
      </c>
      <c r="B6998" s="2064" t="s">
        <v>19419</v>
      </c>
    </row>
    <row r="6999" spans="1:2">
      <c r="A6999" s="2063" t="s">
        <v>19422</v>
      </c>
      <c r="B6999" s="2064" t="s">
        <v>19421</v>
      </c>
    </row>
    <row r="7000" spans="1:2">
      <c r="A7000" s="2063" t="s">
        <v>19424</v>
      </c>
      <c r="B7000" s="2064" t="s">
        <v>19423</v>
      </c>
    </row>
    <row r="7001" spans="1:2">
      <c r="A7001" s="2063" t="s">
        <v>19426</v>
      </c>
      <c r="B7001" s="2064" t="s">
        <v>19425</v>
      </c>
    </row>
    <row r="7002" spans="1:2">
      <c r="A7002" s="2063" t="s">
        <v>19428</v>
      </c>
      <c r="B7002" s="2064" t="s">
        <v>19427</v>
      </c>
    </row>
    <row r="7003" spans="1:2">
      <c r="A7003" s="2063" t="s">
        <v>19430</v>
      </c>
      <c r="B7003" s="2064" t="s">
        <v>19429</v>
      </c>
    </row>
    <row r="7004" spans="1:2">
      <c r="A7004" s="2063" t="s">
        <v>19432</v>
      </c>
      <c r="B7004" s="2064" t="s">
        <v>19431</v>
      </c>
    </row>
    <row r="7005" spans="1:2">
      <c r="A7005" s="2063" t="s">
        <v>19434</v>
      </c>
      <c r="B7005" s="2064" t="s">
        <v>19433</v>
      </c>
    </row>
    <row r="7006" spans="1:2">
      <c r="A7006" s="2063" t="s">
        <v>19436</v>
      </c>
      <c r="B7006" s="2064" t="s">
        <v>19435</v>
      </c>
    </row>
    <row r="7007" spans="1:2">
      <c r="A7007" s="2063" t="s">
        <v>19438</v>
      </c>
      <c r="B7007" s="2064" t="s">
        <v>19437</v>
      </c>
    </row>
    <row r="7008" spans="1:2">
      <c r="A7008" s="2063" t="s">
        <v>19440</v>
      </c>
      <c r="B7008" s="2064" t="s">
        <v>19439</v>
      </c>
    </row>
    <row r="7009" spans="1:2">
      <c r="A7009" s="2063" t="s">
        <v>19442</v>
      </c>
      <c r="B7009" s="2064" t="s">
        <v>19441</v>
      </c>
    </row>
    <row r="7010" spans="1:2">
      <c r="A7010" s="2063" t="s">
        <v>19444</v>
      </c>
      <c r="B7010" s="2064" t="s">
        <v>19443</v>
      </c>
    </row>
    <row r="7011" spans="1:2">
      <c r="A7011" s="2063" t="s">
        <v>19446</v>
      </c>
      <c r="B7011" s="2064" t="s">
        <v>19445</v>
      </c>
    </row>
    <row r="7012" spans="1:2">
      <c r="A7012" s="2063" t="s">
        <v>19448</v>
      </c>
      <c r="B7012" s="2064" t="s">
        <v>19447</v>
      </c>
    </row>
    <row r="7013" spans="1:2">
      <c r="A7013" s="2063" t="s">
        <v>19450</v>
      </c>
      <c r="B7013" s="2064" t="s">
        <v>19449</v>
      </c>
    </row>
    <row r="7014" spans="1:2">
      <c r="A7014" s="2063" t="s">
        <v>19452</v>
      </c>
      <c r="B7014" s="2064" t="s">
        <v>19451</v>
      </c>
    </row>
    <row r="7015" spans="1:2">
      <c r="A7015" s="2063" t="s">
        <v>19454</v>
      </c>
      <c r="B7015" s="2064" t="s">
        <v>19453</v>
      </c>
    </row>
    <row r="7016" spans="1:2">
      <c r="A7016" s="2063" t="s">
        <v>19456</v>
      </c>
      <c r="B7016" s="2064" t="s">
        <v>19455</v>
      </c>
    </row>
    <row r="7017" spans="1:2">
      <c r="A7017" s="2063" t="s">
        <v>19458</v>
      </c>
      <c r="B7017" s="2064" t="s">
        <v>19457</v>
      </c>
    </row>
    <row r="7018" spans="1:2">
      <c r="A7018" s="2063" t="s">
        <v>19460</v>
      </c>
      <c r="B7018" s="2064" t="s">
        <v>19459</v>
      </c>
    </row>
    <row r="7019" spans="1:2">
      <c r="A7019" s="2063" t="s">
        <v>19462</v>
      </c>
      <c r="B7019" s="2064" t="s">
        <v>19461</v>
      </c>
    </row>
    <row r="7020" spans="1:2">
      <c r="A7020" s="2063" t="s">
        <v>19464</v>
      </c>
      <c r="B7020" s="2064" t="s">
        <v>19463</v>
      </c>
    </row>
    <row r="7021" spans="1:2">
      <c r="A7021" s="2063" t="s">
        <v>19466</v>
      </c>
      <c r="B7021" s="2064" t="s">
        <v>19465</v>
      </c>
    </row>
    <row r="7022" spans="1:2">
      <c r="A7022" s="2063" t="s">
        <v>19468</v>
      </c>
      <c r="B7022" s="2064" t="s">
        <v>19467</v>
      </c>
    </row>
    <row r="7023" spans="1:2">
      <c r="A7023" s="2063" t="s">
        <v>19470</v>
      </c>
      <c r="B7023" s="2064" t="s">
        <v>19469</v>
      </c>
    </row>
    <row r="7024" spans="1:2">
      <c r="A7024" s="2063" t="s">
        <v>19472</v>
      </c>
      <c r="B7024" s="2064" t="s">
        <v>19471</v>
      </c>
    </row>
    <row r="7025" spans="1:2">
      <c r="A7025" s="2063" t="s">
        <v>19474</v>
      </c>
      <c r="B7025" s="2064" t="s">
        <v>19473</v>
      </c>
    </row>
    <row r="7026" spans="1:2">
      <c r="A7026" s="2063" t="s">
        <v>19476</v>
      </c>
      <c r="B7026" s="2064" t="s">
        <v>19475</v>
      </c>
    </row>
    <row r="7027" spans="1:2">
      <c r="A7027" s="2063" t="s">
        <v>19478</v>
      </c>
      <c r="B7027" s="2064" t="s">
        <v>19477</v>
      </c>
    </row>
    <row r="7028" spans="1:2">
      <c r="A7028" s="2063" t="s">
        <v>19480</v>
      </c>
      <c r="B7028" s="2064" t="s">
        <v>19479</v>
      </c>
    </row>
    <row r="7029" spans="1:2">
      <c r="A7029" s="2063" t="s">
        <v>19482</v>
      </c>
      <c r="B7029" s="2064" t="s">
        <v>19481</v>
      </c>
    </row>
    <row r="7030" spans="1:2">
      <c r="A7030" s="2063" t="s">
        <v>19484</v>
      </c>
      <c r="B7030" s="2064" t="s">
        <v>19483</v>
      </c>
    </row>
    <row r="7031" spans="1:2">
      <c r="A7031" s="2063" t="s">
        <v>19486</v>
      </c>
      <c r="B7031" s="2064" t="s">
        <v>19485</v>
      </c>
    </row>
    <row r="7032" spans="1:2">
      <c r="A7032" s="2063" t="s">
        <v>19488</v>
      </c>
      <c r="B7032" s="2064" t="s">
        <v>19487</v>
      </c>
    </row>
    <row r="7033" spans="1:2">
      <c r="A7033" s="2063" t="s">
        <v>19490</v>
      </c>
      <c r="B7033" s="2064" t="s">
        <v>19489</v>
      </c>
    </row>
    <row r="7034" spans="1:2">
      <c r="A7034" s="2063" t="s">
        <v>19492</v>
      </c>
      <c r="B7034" s="2064" t="s">
        <v>19491</v>
      </c>
    </row>
    <row r="7035" spans="1:2">
      <c r="A7035" s="2063" t="s">
        <v>19494</v>
      </c>
      <c r="B7035" s="2064" t="s">
        <v>19493</v>
      </c>
    </row>
    <row r="7036" spans="1:2">
      <c r="A7036" s="2063" t="s">
        <v>19496</v>
      </c>
      <c r="B7036" s="2064" t="s">
        <v>19495</v>
      </c>
    </row>
    <row r="7037" spans="1:2">
      <c r="A7037" s="2063" t="s">
        <v>19498</v>
      </c>
      <c r="B7037" s="2064" t="s">
        <v>19497</v>
      </c>
    </row>
    <row r="7038" spans="1:2">
      <c r="A7038" s="2063" t="s">
        <v>19500</v>
      </c>
      <c r="B7038" s="2064" t="s">
        <v>19499</v>
      </c>
    </row>
    <row r="7039" spans="1:2">
      <c r="A7039" s="2063" t="s">
        <v>19502</v>
      </c>
      <c r="B7039" s="2064" t="s">
        <v>19501</v>
      </c>
    </row>
    <row r="7040" spans="1:2">
      <c r="A7040" s="2063" t="s">
        <v>19504</v>
      </c>
      <c r="B7040" s="2064" t="s">
        <v>19503</v>
      </c>
    </row>
    <row r="7041" spans="1:2">
      <c r="A7041" s="2063" t="s">
        <v>19506</v>
      </c>
      <c r="B7041" s="2064" t="s">
        <v>19505</v>
      </c>
    </row>
    <row r="7042" spans="1:2">
      <c r="A7042" s="2063" t="s">
        <v>19508</v>
      </c>
      <c r="B7042" s="2064" t="s">
        <v>19507</v>
      </c>
    </row>
    <row r="7043" spans="1:2">
      <c r="A7043" s="2063" t="s">
        <v>19510</v>
      </c>
      <c r="B7043" s="2064" t="s">
        <v>19509</v>
      </c>
    </row>
    <row r="7044" spans="1:2">
      <c r="A7044" s="2063" t="s">
        <v>19512</v>
      </c>
      <c r="B7044" s="2064" t="s">
        <v>19511</v>
      </c>
    </row>
    <row r="7045" spans="1:2">
      <c r="A7045" s="2063" t="s">
        <v>19514</v>
      </c>
      <c r="B7045" s="2064" t="s">
        <v>19513</v>
      </c>
    </row>
    <row r="7046" spans="1:2">
      <c r="A7046" s="2063" t="s">
        <v>19516</v>
      </c>
      <c r="B7046" s="2064" t="s">
        <v>19515</v>
      </c>
    </row>
    <row r="7047" spans="1:2">
      <c r="A7047" s="2063" t="s">
        <v>19518</v>
      </c>
      <c r="B7047" s="2064" t="s">
        <v>19517</v>
      </c>
    </row>
    <row r="7048" spans="1:2">
      <c r="A7048" s="2063" t="s">
        <v>19520</v>
      </c>
      <c r="B7048" s="2064" t="s">
        <v>19519</v>
      </c>
    </row>
    <row r="7049" spans="1:2">
      <c r="A7049" s="2063" t="s">
        <v>19522</v>
      </c>
      <c r="B7049" s="2064" t="s">
        <v>19521</v>
      </c>
    </row>
    <row r="7050" spans="1:2">
      <c r="A7050" s="2063" t="s">
        <v>19524</v>
      </c>
      <c r="B7050" s="2064" t="s">
        <v>19523</v>
      </c>
    </row>
    <row r="7051" spans="1:2">
      <c r="A7051" s="2063" t="s">
        <v>19526</v>
      </c>
      <c r="B7051" s="2064" t="s">
        <v>19525</v>
      </c>
    </row>
    <row r="7052" spans="1:2">
      <c r="A7052" s="2063" t="s">
        <v>19528</v>
      </c>
      <c r="B7052" s="2064" t="s">
        <v>19527</v>
      </c>
    </row>
    <row r="7053" spans="1:2">
      <c r="A7053" s="2063" t="s">
        <v>19530</v>
      </c>
      <c r="B7053" s="2064" t="s">
        <v>19529</v>
      </c>
    </row>
    <row r="7054" spans="1:2">
      <c r="A7054" s="2063" t="s">
        <v>19532</v>
      </c>
      <c r="B7054" s="2064" t="s">
        <v>19531</v>
      </c>
    </row>
    <row r="7055" spans="1:2">
      <c r="A7055" s="2063" t="s">
        <v>19534</v>
      </c>
      <c r="B7055" s="2064" t="s">
        <v>19533</v>
      </c>
    </row>
    <row r="7056" spans="1:2">
      <c r="A7056" s="2063" t="s">
        <v>19536</v>
      </c>
      <c r="B7056" s="2064" t="s">
        <v>19535</v>
      </c>
    </row>
    <row r="7057" spans="1:2">
      <c r="A7057" s="2063" t="s">
        <v>19538</v>
      </c>
      <c r="B7057" s="2064" t="s">
        <v>19537</v>
      </c>
    </row>
    <row r="7058" spans="1:2">
      <c r="A7058" s="2063" t="s">
        <v>19540</v>
      </c>
      <c r="B7058" s="2064" t="s">
        <v>19539</v>
      </c>
    </row>
    <row r="7059" spans="1:2">
      <c r="A7059" s="2063" t="s">
        <v>19542</v>
      </c>
      <c r="B7059" s="2064" t="s">
        <v>19541</v>
      </c>
    </row>
    <row r="7060" spans="1:2">
      <c r="A7060" s="2063" t="s">
        <v>19544</v>
      </c>
      <c r="B7060" s="2064" t="s">
        <v>19543</v>
      </c>
    </row>
    <row r="7061" spans="1:2">
      <c r="A7061" s="2063" t="s">
        <v>19546</v>
      </c>
      <c r="B7061" s="2064" t="s">
        <v>19545</v>
      </c>
    </row>
    <row r="7062" spans="1:2">
      <c r="A7062" s="2063" t="s">
        <v>19548</v>
      </c>
      <c r="B7062" s="2064" t="s">
        <v>19547</v>
      </c>
    </row>
    <row r="7063" spans="1:2">
      <c r="A7063" s="2063" t="s">
        <v>19550</v>
      </c>
      <c r="B7063" s="2064" t="s">
        <v>19549</v>
      </c>
    </row>
    <row r="7064" spans="1:2">
      <c r="A7064" s="2063" t="s">
        <v>19552</v>
      </c>
      <c r="B7064" s="2064" t="s">
        <v>19551</v>
      </c>
    </row>
    <row r="7065" spans="1:2">
      <c r="A7065" s="2063" t="s">
        <v>19554</v>
      </c>
      <c r="B7065" s="2064" t="s">
        <v>19553</v>
      </c>
    </row>
    <row r="7066" spans="1:2">
      <c r="A7066" s="2063" t="s">
        <v>19556</v>
      </c>
      <c r="B7066" s="2064" t="s">
        <v>19555</v>
      </c>
    </row>
    <row r="7067" spans="1:2">
      <c r="A7067" s="2063" t="s">
        <v>19558</v>
      </c>
      <c r="B7067" s="2064" t="s">
        <v>19557</v>
      </c>
    </row>
    <row r="7068" spans="1:2">
      <c r="A7068" s="2063" t="s">
        <v>19560</v>
      </c>
      <c r="B7068" s="2064" t="s">
        <v>19559</v>
      </c>
    </row>
    <row r="7069" spans="1:2">
      <c r="A7069" s="2063" t="s">
        <v>19562</v>
      </c>
      <c r="B7069" s="2064" t="s">
        <v>19561</v>
      </c>
    </row>
    <row r="7070" spans="1:2">
      <c r="A7070" s="2063" t="s">
        <v>19564</v>
      </c>
      <c r="B7070" s="2064" t="s">
        <v>19563</v>
      </c>
    </row>
    <row r="7071" spans="1:2">
      <c r="A7071" s="2063" t="s">
        <v>19566</v>
      </c>
      <c r="B7071" s="2064" t="s">
        <v>19565</v>
      </c>
    </row>
    <row r="7072" spans="1:2">
      <c r="A7072" s="2063" t="s">
        <v>19568</v>
      </c>
      <c r="B7072" s="2064" t="s">
        <v>19567</v>
      </c>
    </row>
    <row r="7073" spans="1:2">
      <c r="A7073" s="2063" t="s">
        <v>19570</v>
      </c>
      <c r="B7073" s="2064" t="s">
        <v>19569</v>
      </c>
    </row>
    <row r="7074" spans="1:2">
      <c r="A7074" s="2063" t="s">
        <v>19572</v>
      </c>
      <c r="B7074" s="2064" t="s">
        <v>19571</v>
      </c>
    </row>
    <row r="7075" spans="1:2">
      <c r="A7075" s="2063" t="s">
        <v>19574</v>
      </c>
      <c r="B7075" s="2064" t="s">
        <v>19573</v>
      </c>
    </row>
    <row r="7076" spans="1:2">
      <c r="A7076" s="2063" t="s">
        <v>19576</v>
      </c>
      <c r="B7076" s="2064" t="s">
        <v>19575</v>
      </c>
    </row>
    <row r="7077" spans="1:2">
      <c r="A7077" s="2063" t="s">
        <v>19578</v>
      </c>
      <c r="B7077" s="2064" t="s">
        <v>19577</v>
      </c>
    </row>
    <row r="7078" spans="1:2">
      <c r="A7078" s="2063" t="s">
        <v>19580</v>
      </c>
      <c r="B7078" s="2064" t="s">
        <v>19579</v>
      </c>
    </row>
    <row r="7079" spans="1:2">
      <c r="A7079" s="2063" t="s">
        <v>19582</v>
      </c>
      <c r="B7079" s="2064" t="s">
        <v>19581</v>
      </c>
    </row>
    <row r="7080" spans="1:2">
      <c r="A7080" s="2063" t="s">
        <v>19584</v>
      </c>
      <c r="B7080" s="2064" t="s">
        <v>19583</v>
      </c>
    </row>
    <row r="7081" spans="1:2">
      <c r="A7081" s="2063" t="s">
        <v>19586</v>
      </c>
      <c r="B7081" s="2064" t="s">
        <v>19585</v>
      </c>
    </row>
    <row r="7082" spans="1:2">
      <c r="A7082" s="2063" t="s">
        <v>19588</v>
      </c>
      <c r="B7082" s="2064" t="s">
        <v>19587</v>
      </c>
    </row>
    <row r="7083" spans="1:2">
      <c r="A7083" s="2063" t="s">
        <v>19590</v>
      </c>
      <c r="B7083" s="2064" t="s">
        <v>19589</v>
      </c>
    </row>
    <row r="7084" spans="1:2">
      <c r="A7084" s="2063" t="s">
        <v>19592</v>
      </c>
      <c r="B7084" s="2064" t="s">
        <v>19591</v>
      </c>
    </row>
    <row r="7085" spans="1:2">
      <c r="A7085" s="2063" t="s">
        <v>19594</v>
      </c>
      <c r="B7085" s="2064" t="s">
        <v>19593</v>
      </c>
    </row>
    <row r="7086" spans="1:2">
      <c r="A7086" s="2063" t="s">
        <v>19596</v>
      </c>
      <c r="B7086" s="2064" t="s">
        <v>19595</v>
      </c>
    </row>
    <row r="7087" spans="1:2">
      <c r="A7087" s="2063" t="s">
        <v>19598</v>
      </c>
      <c r="B7087" s="2064" t="s">
        <v>19597</v>
      </c>
    </row>
    <row r="7088" spans="1:2">
      <c r="A7088" s="2063" t="s">
        <v>19600</v>
      </c>
      <c r="B7088" s="2064" t="s">
        <v>19599</v>
      </c>
    </row>
    <row r="7089" spans="1:2">
      <c r="A7089" s="2063" t="s">
        <v>19602</v>
      </c>
      <c r="B7089" s="2064" t="s">
        <v>19601</v>
      </c>
    </row>
    <row r="7090" spans="1:2">
      <c r="A7090" s="2063" t="s">
        <v>19604</v>
      </c>
      <c r="B7090" s="2064" t="s">
        <v>19603</v>
      </c>
    </row>
    <row r="7091" spans="1:2">
      <c r="A7091" s="2063" t="s">
        <v>19606</v>
      </c>
      <c r="B7091" s="2064" t="s">
        <v>19605</v>
      </c>
    </row>
    <row r="7092" spans="1:2">
      <c r="A7092" s="2063" t="s">
        <v>19608</v>
      </c>
      <c r="B7092" s="2064" t="s">
        <v>19607</v>
      </c>
    </row>
    <row r="7093" spans="1:2">
      <c r="A7093" s="2063" t="s">
        <v>19610</v>
      </c>
      <c r="B7093" s="2064" t="s">
        <v>19609</v>
      </c>
    </row>
    <row r="7094" spans="1:2">
      <c r="A7094" s="2063" t="s">
        <v>19612</v>
      </c>
      <c r="B7094" s="2064" t="s">
        <v>19611</v>
      </c>
    </row>
    <row r="7095" spans="1:2">
      <c r="A7095" s="2063" t="s">
        <v>19614</v>
      </c>
      <c r="B7095" s="2064" t="s">
        <v>19613</v>
      </c>
    </row>
    <row r="7096" spans="1:2">
      <c r="A7096" s="2063" t="s">
        <v>19616</v>
      </c>
      <c r="B7096" s="2064" t="s">
        <v>19615</v>
      </c>
    </row>
    <row r="7097" spans="1:2">
      <c r="A7097" s="2063" t="s">
        <v>19618</v>
      </c>
      <c r="B7097" s="2064" t="s">
        <v>19617</v>
      </c>
    </row>
    <row r="7098" spans="1:2">
      <c r="A7098" s="2063" t="s">
        <v>19620</v>
      </c>
      <c r="B7098" s="2064" t="s">
        <v>19619</v>
      </c>
    </row>
    <row r="7099" spans="1:2">
      <c r="A7099" s="2063" t="s">
        <v>19622</v>
      </c>
      <c r="B7099" s="2064" t="s">
        <v>19621</v>
      </c>
    </row>
    <row r="7100" spans="1:2">
      <c r="A7100" s="2063" t="s">
        <v>19624</v>
      </c>
      <c r="B7100" s="2064" t="s">
        <v>19623</v>
      </c>
    </row>
    <row r="7101" spans="1:2">
      <c r="A7101" s="2063" t="s">
        <v>19626</v>
      </c>
      <c r="B7101" s="2064" t="s">
        <v>19625</v>
      </c>
    </row>
    <row r="7102" spans="1:2">
      <c r="A7102" s="2063" t="s">
        <v>19628</v>
      </c>
      <c r="B7102" s="2064" t="s">
        <v>19627</v>
      </c>
    </row>
    <row r="7103" spans="1:2">
      <c r="A7103" s="2063" t="s">
        <v>19630</v>
      </c>
      <c r="B7103" s="2064" t="s">
        <v>19629</v>
      </c>
    </row>
    <row r="7104" spans="1:2">
      <c r="A7104" s="2063" t="s">
        <v>19632</v>
      </c>
      <c r="B7104" s="2064" t="s">
        <v>19631</v>
      </c>
    </row>
    <row r="7105" spans="1:2">
      <c r="A7105" s="2063" t="s">
        <v>19634</v>
      </c>
      <c r="B7105" s="2064" t="s">
        <v>19633</v>
      </c>
    </row>
    <row r="7106" spans="1:2">
      <c r="A7106" s="2063" t="s">
        <v>19636</v>
      </c>
      <c r="B7106" s="2064" t="s">
        <v>19635</v>
      </c>
    </row>
    <row r="7107" spans="1:2">
      <c r="A7107" s="2063" t="s">
        <v>19638</v>
      </c>
      <c r="B7107" s="2064" t="s">
        <v>19637</v>
      </c>
    </row>
    <row r="7108" spans="1:2">
      <c r="A7108" s="2063" t="s">
        <v>19640</v>
      </c>
      <c r="B7108" s="2064" t="s">
        <v>19639</v>
      </c>
    </row>
    <row r="7109" spans="1:2">
      <c r="A7109" s="2063" t="s">
        <v>19642</v>
      </c>
      <c r="B7109" s="2064" t="s">
        <v>19641</v>
      </c>
    </row>
    <row r="7110" spans="1:2">
      <c r="A7110" s="2063" t="s">
        <v>19644</v>
      </c>
      <c r="B7110" s="2064" t="s">
        <v>19643</v>
      </c>
    </row>
    <row r="7111" spans="1:2">
      <c r="A7111" s="2063" t="s">
        <v>19646</v>
      </c>
      <c r="B7111" s="2064" t="s">
        <v>19645</v>
      </c>
    </row>
    <row r="7112" spans="1:2">
      <c r="A7112" s="2063" t="s">
        <v>19648</v>
      </c>
      <c r="B7112" s="2064" t="s">
        <v>19647</v>
      </c>
    </row>
    <row r="7113" spans="1:2">
      <c r="A7113" s="2063" t="s">
        <v>19650</v>
      </c>
      <c r="B7113" s="2064" t="s">
        <v>19649</v>
      </c>
    </row>
    <row r="7114" spans="1:2">
      <c r="A7114" s="2063" t="s">
        <v>19652</v>
      </c>
      <c r="B7114" s="2064" t="s">
        <v>19651</v>
      </c>
    </row>
    <row r="7115" spans="1:2">
      <c r="A7115" s="2063" t="s">
        <v>19654</v>
      </c>
      <c r="B7115" s="2064" t="s">
        <v>19653</v>
      </c>
    </row>
    <row r="7116" spans="1:2">
      <c r="A7116" s="2063" t="s">
        <v>19656</v>
      </c>
      <c r="B7116" s="2064" t="s">
        <v>19655</v>
      </c>
    </row>
    <row r="7117" spans="1:2">
      <c r="A7117" s="2063" t="s">
        <v>19658</v>
      </c>
      <c r="B7117" s="2064" t="s">
        <v>19657</v>
      </c>
    </row>
    <row r="7118" spans="1:2">
      <c r="A7118" s="2063" t="s">
        <v>19660</v>
      </c>
      <c r="B7118" s="2064" t="s">
        <v>19659</v>
      </c>
    </row>
    <row r="7119" spans="1:2">
      <c r="A7119" s="2063" t="s">
        <v>19662</v>
      </c>
      <c r="B7119" s="2064" t="s">
        <v>19661</v>
      </c>
    </row>
    <row r="7120" spans="1:2">
      <c r="A7120" s="2063" t="s">
        <v>19664</v>
      </c>
      <c r="B7120" s="2064" t="s">
        <v>19663</v>
      </c>
    </row>
    <row r="7121" spans="1:2">
      <c r="A7121" s="2063" t="s">
        <v>19666</v>
      </c>
      <c r="B7121" s="2064" t="s">
        <v>19665</v>
      </c>
    </row>
    <row r="7122" spans="1:2">
      <c r="A7122" s="2063" t="s">
        <v>19668</v>
      </c>
      <c r="B7122" s="2064" t="s">
        <v>19667</v>
      </c>
    </row>
    <row r="7123" spans="1:2">
      <c r="A7123" s="2063" t="s">
        <v>19670</v>
      </c>
      <c r="B7123" s="2064" t="s">
        <v>19669</v>
      </c>
    </row>
    <row r="7124" spans="1:2">
      <c r="A7124" s="2063" t="s">
        <v>19672</v>
      </c>
      <c r="B7124" s="2064" t="s">
        <v>19671</v>
      </c>
    </row>
    <row r="7125" spans="1:2">
      <c r="A7125" s="2063" t="s">
        <v>19674</v>
      </c>
      <c r="B7125" s="2064" t="s">
        <v>19673</v>
      </c>
    </row>
    <row r="7126" spans="1:2">
      <c r="A7126" s="2063" t="s">
        <v>19676</v>
      </c>
      <c r="B7126" s="2064" t="s">
        <v>19675</v>
      </c>
    </row>
    <row r="7127" spans="1:2">
      <c r="A7127" s="2063" t="s">
        <v>19678</v>
      </c>
      <c r="B7127" s="2064" t="s">
        <v>19677</v>
      </c>
    </row>
    <row r="7128" spans="1:2">
      <c r="A7128" s="2063" t="s">
        <v>19680</v>
      </c>
      <c r="B7128" s="2064" t="s">
        <v>19679</v>
      </c>
    </row>
    <row r="7129" spans="1:2">
      <c r="A7129" s="2063" t="s">
        <v>19682</v>
      </c>
      <c r="B7129" s="2064" t="s">
        <v>19681</v>
      </c>
    </row>
    <row r="7130" spans="1:2">
      <c r="A7130" s="2063" t="s">
        <v>19684</v>
      </c>
      <c r="B7130" s="2064" t="s">
        <v>19683</v>
      </c>
    </row>
    <row r="7131" spans="1:2">
      <c r="A7131" s="2063" t="s">
        <v>19686</v>
      </c>
      <c r="B7131" s="2064" t="s">
        <v>19685</v>
      </c>
    </row>
    <row r="7132" spans="1:2">
      <c r="A7132" s="2063" t="s">
        <v>19688</v>
      </c>
      <c r="B7132" s="2064" t="s">
        <v>19687</v>
      </c>
    </row>
    <row r="7133" spans="1:2">
      <c r="A7133" s="2063" t="s">
        <v>19690</v>
      </c>
      <c r="B7133" s="2064" t="s">
        <v>19689</v>
      </c>
    </row>
    <row r="7134" spans="1:2">
      <c r="A7134" s="2063" t="s">
        <v>19692</v>
      </c>
      <c r="B7134" s="2064" t="s">
        <v>19691</v>
      </c>
    </row>
    <row r="7135" spans="1:2">
      <c r="A7135" s="2063" t="s">
        <v>19694</v>
      </c>
      <c r="B7135" s="2064" t="s">
        <v>19693</v>
      </c>
    </row>
    <row r="7136" spans="1:2">
      <c r="A7136" s="2063" t="s">
        <v>19696</v>
      </c>
      <c r="B7136" s="2064" t="s">
        <v>19695</v>
      </c>
    </row>
    <row r="7137" spans="1:2">
      <c r="A7137" s="2063" t="s">
        <v>19698</v>
      </c>
      <c r="B7137" s="2064" t="s">
        <v>19697</v>
      </c>
    </row>
    <row r="7138" spans="1:2">
      <c r="A7138" s="2063" t="s">
        <v>19700</v>
      </c>
      <c r="B7138" s="2064" t="s">
        <v>19699</v>
      </c>
    </row>
    <row r="7139" spans="1:2">
      <c r="A7139" s="2063" t="s">
        <v>19702</v>
      </c>
      <c r="B7139" s="2064" t="s">
        <v>19701</v>
      </c>
    </row>
    <row r="7140" spans="1:2">
      <c r="A7140" s="2063" t="s">
        <v>19704</v>
      </c>
      <c r="B7140" s="2064" t="s">
        <v>19703</v>
      </c>
    </row>
    <row r="7141" spans="1:2">
      <c r="A7141" s="2063" t="s">
        <v>19706</v>
      </c>
      <c r="B7141" s="2064" t="s">
        <v>19705</v>
      </c>
    </row>
    <row r="7142" spans="1:2">
      <c r="A7142" s="2063" t="s">
        <v>19708</v>
      </c>
      <c r="B7142" s="2064" t="s">
        <v>19707</v>
      </c>
    </row>
    <row r="7143" spans="1:2">
      <c r="A7143" s="2063" t="s">
        <v>19710</v>
      </c>
      <c r="B7143" s="2064" t="s">
        <v>19709</v>
      </c>
    </row>
    <row r="7144" spans="1:2">
      <c r="A7144" s="2063" t="s">
        <v>19712</v>
      </c>
      <c r="B7144" s="2064" t="s">
        <v>19711</v>
      </c>
    </row>
    <row r="7145" spans="1:2">
      <c r="A7145" s="2063" t="s">
        <v>19714</v>
      </c>
      <c r="B7145" s="2064" t="s">
        <v>19713</v>
      </c>
    </row>
    <row r="7146" spans="1:2">
      <c r="A7146" s="2063" t="s">
        <v>19716</v>
      </c>
      <c r="B7146" s="2064" t="s">
        <v>19715</v>
      </c>
    </row>
    <row r="7147" spans="1:2">
      <c r="A7147" s="2063" t="s">
        <v>19718</v>
      </c>
      <c r="B7147" s="2064" t="s">
        <v>19717</v>
      </c>
    </row>
    <row r="7148" spans="1:2">
      <c r="A7148" s="2063" t="s">
        <v>19720</v>
      </c>
      <c r="B7148" s="2064" t="s">
        <v>19719</v>
      </c>
    </row>
    <row r="7149" spans="1:2">
      <c r="A7149" s="2063" t="s">
        <v>19722</v>
      </c>
      <c r="B7149" s="2064" t="s">
        <v>19721</v>
      </c>
    </row>
    <row r="7150" spans="1:2">
      <c r="A7150" s="2063" t="s">
        <v>19724</v>
      </c>
      <c r="B7150" s="2064" t="s">
        <v>19723</v>
      </c>
    </row>
    <row r="7151" spans="1:2">
      <c r="A7151" s="2063" t="s">
        <v>19726</v>
      </c>
      <c r="B7151" s="2064" t="s">
        <v>19725</v>
      </c>
    </row>
    <row r="7152" spans="1:2">
      <c r="A7152" s="2063" t="s">
        <v>19728</v>
      </c>
      <c r="B7152" s="2064" t="s">
        <v>19727</v>
      </c>
    </row>
    <row r="7153" spans="1:2">
      <c r="A7153" s="2063" t="s">
        <v>19730</v>
      </c>
      <c r="B7153" s="2064" t="s">
        <v>19729</v>
      </c>
    </row>
    <row r="7154" spans="1:2">
      <c r="A7154" s="2063" t="s">
        <v>19732</v>
      </c>
      <c r="B7154" s="2064" t="s">
        <v>19731</v>
      </c>
    </row>
    <row r="7155" spans="1:2">
      <c r="A7155" s="2063" t="s">
        <v>19734</v>
      </c>
      <c r="B7155" s="2064" t="s">
        <v>19733</v>
      </c>
    </row>
    <row r="7156" spans="1:2">
      <c r="A7156" s="2063" t="s">
        <v>19736</v>
      </c>
      <c r="B7156" s="2064" t="s">
        <v>19735</v>
      </c>
    </row>
    <row r="7157" spans="1:2">
      <c r="A7157" s="2063" t="s">
        <v>19738</v>
      </c>
      <c r="B7157" s="2064" t="s">
        <v>19737</v>
      </c>
    </row>
    <row r="7158" spans="1:2">
      <c r="A7158" s="2063" t="s">
        <v>19740</v>
      </c>
      <c r="B7158" s="2064" t="s">
        <v>19739</v>
      </c>
    </row>
    <row r="7159" spans="1:2">
      <c r="A7159" s="2063" t="s">
        <v>19742</v>
      </c>
      <c r="B7159" s="2064" t="s">
        <v>19741</v>
      </c>
    </row>
    <row r="7160" spans="1:2">
      <c r="A7160" s="2063" t="s">
        <v>19744</v>
      </c>
      <c r="B7160" s="2064" t="s">
        <v>19743</v>
      </c>
    </row>
    <row r="7161" spans="1:2">
      <c r="A7161" s="2063" t="s">
        <v>19746</v>
      </c>
      <c r="B7161" s="2064" t="s">
        <v>19745</v>
      </c>
    </row>
    <row r="7162" spans="1:2">
      <c r="A7162" s="2063" t="s">
        <v>19748</v>
      </c>
      <c r="B7162" s="2064" t="s">
        <v>19747</v>
      </c>
    </row>
    <row r="7163" spans="1:2">
      <c r="A7163" s="2063" t="s">
        <v>19750</v>
      </c>
      <c r="B7163" s="2064" t="s">
        <v>19749</v>
      </c>
    </row>
    <row r="7164" spans="1:2">
      <c r="A7164" s="2063" t="s">
        <v>19752</v>
      </c>
      <c r="B7164" s="2064" t="s">
        <v>19751</v>
      </c>
    </row>
    <row r="7165" spans="1:2">
      <c r="A7165" s="2063" t="s">
        <v>19754</v>
      </c>
      <c r="B7165" s="2064" t="s">
        <v>19753</v>
      </c>
    </row>
    <row r="7166" spans="1:2">
      <c r="A7166" s="2063" t="s">
        <v>19756</v>
      </c>
      <c r="B7166" s="2064" t="s">
        <v>19755</v>
      </c>
    </row>
    <row r="7167" spans="1:2">
      <c r="A7167" s="2063" t="s">
        <v>19758</v>
      </c>
      <c r="B7167" s="2064" t="s">
        <v>19757</v>
      </c>
    </row>
    <row r="7168" spans="1:2">
      <c r="A7168" s="2063" t="s">
        <v>19760</v>
      </c>
      <c r="B7168" s="2064" t="s">
        <v>19759</v>
      </c>
    </row>
    <row r="7169" spans="1:2">
      <c r="A7169" s="2063" t="s">
        <v>19762</v>
      </c>
      <c r="B7169" s="2064" t="s">
        <v>19761</v>
      </c>
    </row>
    <row r="7170" spans="1:2">
      <c r="A7170" s="2063" t="s">
        <v>19764</v>
      </c>
      <c r="B7170" s="2064" t="s">
        <v>19763</v>
      </c>
    </row>
    <row r="7171" spans="1:2">
      <c r="A7171" s="2063" t="s">
        <v>19766</v>
      </c>
      <c r="B7171" s="2064" t="s">
        <v>19765</v>
      </c>
    </row>
    <row r="7172" spans="1:2">
      <c r="A7172" s="2063" t="s">
        <v>19768</v>
      </c>
      <c r="B7172" s="2064" t="s">
        <v>19767</v>
      </c>
    </row>
    <row r="7173" spans="1:2">
      <c r="A7173" s="2063" t="s">
        <v>19770</v>
      </c>
      <c r="B7173" s="2064" t="s">
        <v>19769</v>
      </c>
    </row>
    <row r="7174" spans="1:2">
      <c r="A7174" s="2063" t="s">
        <v>19772</v>
      </c>
      <c r="B7174" s="2064" t="s">
        <v>19771</v>
      </c>
    </row>
    <row r="7175" spans="1:2">
      <c r="A7175" s="2063" t="s">
        <v>19774</v>
      </c>
      <c r="B7175" s="2064" t="s">
        <v>19773</v>
      </c>
    </row>
    <row r="7176" spans="1:2">
      <c r="A7176" s="2063" t="s">
        <v>19776</v>
      </c>
      <c r="B7176" s="2064" t="s">
        <v>19775</v>
      </c>
    </row>
    <row r="7177" spans="1:2">
      <c r="A7177" s="2063" t="s">
        <v>19778</v>
      </c>
      <c r="B7177" s="2064" t="s">
        <v>19777</v>
      </c>
    </row>
    <row r="7178" spans="1:2">
      <c r="A7178" s="2063" t="s">
        <v>19780</v>
      </c>
      <c r="B7178" s="2064" t="s">
        <v>19779</v>
      </c>
    </row>
    <row r="7179" spans="1:2">
      <c r="A7179" s="2063" t="s">
        <v>19782</v>
      </c>
      <c r="B7179" s="2064" t="s">
        <v>19781</v>
      </c>
    </row>
    <row r="7180" spans="1:2">
      <c r="A7180" s="2063" t="s">
        <v>19784</v>
      </c>
      <c r="B7180" s="2064" t="s">
        <v>19783</v>
      </c>
    </row>
    <row r="7181" spans="1:2">
      <c r="A7181" s="2063" t="s">
        <v>19786</v>
      </c>
      <c r="B7181" s="2064" t="s">
        <v>19785</v>
      </c>
    </row>
    <row r="7182" spans="1:2">
      <c r="A7182" s="2063" t="s">
        <v>19788</v>
      </c>
      <c r="B7182" s="2064" t="s">
        <v>19787</v>
      </c>
    </row>
    <row r="7183" spans="1:2">
      <c r="A7183" s="2063" t="s">
        <v>19790</v>
      </c>
      <c r="B7183" s="2064" t="s">
        <v>19789</v>
      </c>
    </row>
    <row r="7184" spans="1:2">
      <c r="A7184" s="2063" t="s">
        <v>19792</v>
      </c>
      <c r="B7184" s="2064" t="s">
        <v>19791</v>
      </c>
    </row>
    <row r="7185" spans="1:2">
      <c r="A7185" s="2063" t="s">
        <v>19794</v>
      </c>
      <c r="B7185" s="2064" t="s">
        <v>19793</v>
      </c>
    </row>
    <row r="7186" spans="1:2">
      <c r="A7186" s="2063" t="s">
        <v>19796</v>
      </c>
      <c r="B7186" s="2064" t="s">
        <v>19795</v>
      </c>
    </row>
    <row r="7187" spans="1:2">
      <c r="A7187" s="2063" t="s">
        <v>19798</v>
      </c>
      <c r="B7187" s="2064" t="s">
        <v>19797</v>
      </c>
    </row>
    <row r="7188" spans="1:2">
      <c r="A7188" s="2063" t="s">
        <v>19800</v>
      </c>
      <c r="B7188" s="2064" t="s">
        <v>19799</v>
      </c>
    </row>
    <row r="7189" spans="1:2">
      <c r="A7189" s="2063" t="s">
        <v>19802</v>
      </c>
      <c r="B7189" s="2064" t="s">
        <v>19801</v>
      </c>
    </row>
    <row r="7190" spans="1:2">
      <c r="A7190" s="2063" t="s">
        <v>19804</v>
      </c>
      <c r="B7190" s="2064" t="s">
        <v>19803</v>
      </c>
    </row>
    <row r="7191" spans="1:2">
      <c r="A7191" s="2063" t="s">
        <v>19806</v>
      </c>
      <c r="B7191" s="2064" t="s">
        <v>19805</v>
      </c>
    </row>
    <row r="7192" spans="1:2">
      <c r="A7192" s="2063" t="s">
        <v>19808</v>
      </c>
      <c r="B7192" s="2064" t="s">
        <v>19807</v>
      </c>
    </row>
    <row r="7193" spans="1:2">
      <c r="A7193" s="2063" t="s">
        <v>19810</v>
      </c>
      <c r="B7193" s="2064" t="s">
        <v>19809</v>
      </c>
    </row>
    <row r="7194" spans="1:2">
      <c r="A7194" s="2063" t="s">
        <v>19812</v>
      </c>
      <c r="B7194" s="2064" t="s">
        <v>19811</v>
      </c>
    </row>
    <row r="7195" spans="1:2">
      <c r="A7195" s="2063" t="s">
        <v>19814</v>
      </c>
      <c r="B7195" s="2064" t="s">
        <v>19813</v>
      </c>
    </row>
    <row r="7196" spans="1:2">
      <c r="A7196" s="2063" t="s">
        <v>19816</v>
      </c>
      <c r="B7196" s="2064" t="s">
        <v>19815</v>
      </c>
    </row>
    <row r="7197" spans="1:2">
      <c r="A7197" s="2063" t="s">
        <v>19818</v>
      </c>
      <c r="B7197" s="2064" t="s">
        <v>19817</v>
      </c>
    </row>
    <row r="7198" spans="1:2">
      <c r="A7198" s="2063" t="s">
        <v>19820</v>
      </c>
      <c r="B7198" s="2064" t="s">
        <v>19819</v>
      </c>
    </row>
    <row r="7199" spans="1:2">
      <c r="A7199" s="2063" t="s">
        <v>19822</v>
      </c>
      <c r="B7199" s="2064" t="s">
        <v>19821</v>
      </c>
    </row>
    <row r="7200" spans="1:2">
      <c r="A7200" s="2063" t="s">
        <v>19824</v>
      </c>
      <c r="B7200" s="2064" t="s">
        <v>19823</v>
      </c>
    </row>
    <row r="7201" spans="1:2">
      <c r="A7201" s="2063" t="s">
        <v>19826</v>
      </c>
      <c r="B7201" s="2064" t="s">
        <v>19825</v>
      </c>
    </row>
    <row r="7202" spans="1:2">
      <c r="A7202" s="2063" t="s">
        <v>19828</v>
      </c>
      <c r="B7202" s="2064" t="s">
        <v>19827</v>
      </c>
    </row>
    <row r="7203" spans="1:2">
      <c r="A7203" s="2063" t="s">
        <v>19830</v>
      </c>
      <c r="B7203" s="2064" t="s">
        <v>19829</v>
      </c>
    </row>
    <row r="7204" spans="1:2">
      <c r="A7204" s="2063" t="s">
        <v>19832</v>
      </c>
      <c r="B7204" s="2064" t="s">
        <v>19831</v>
      </c>
    </row>
    <row r="7205" spans="1:2">
      <c r="A7205" s="2063" t="s">
        <v>19834</v>
      </c>
      <c r="B7205" s="2064" t="s">
        <v>19833</v>
      </c>
    </row>
    <row r="7206" spans="1:2">
      <c r="A7206" s="2063" t="s">
        <v>19836</v>
      </c>
      <c r="B7206" s="2064" t="s">
        <v>19835</v>
      </c>
    </row>
    <row r="7207" spans="1:2">
      <c r="A7207" s="2063" t="s">
        <v>19838</v>
      </c>
      <c r="B7207" s="2064" t="s">
        <v>19837</v>
      </c>
    </row>
    <row r="7208" spans="1:2">
      <c r="A7208" s="2063" t="s">
        <v>19840</v>
      </c>
      <c r="B7208" s="2064" t="s">
        <v>19839</v>
      </c>
    </row>
    <row r="7209" spans="1:2">
      <c r="A7209" s="2063" t="s">
        <v>19842</v>
      </c>
      <c r="B7209" s="2064" t="s">
        <v>19841</v>
      </c>
    </row>
    <row r="7210" spans="1:2">
      <c r="A7210" s="2063" t="s">
        <v>19844</v>
      </c>
      <c r="B7210" s="2064" t="s">
        <v>19843</v>
      </c>
    </row>
    <row r="7211" spans="1:2">
      <c r="A7211" s="2063" t="s">
        <v>19846</v>
      </c>
      <c r="B7211" s="2064" t="s">
        <v>19845</v>
      </c>
    </row>
    <row r="7212" spans="1:2">
      <c r="A7212" s="2063" t="s">
        <v>19848</v>
      </c>
      <c r="B7212" s="2064" t="s">
        <v>19847</v>
      </c>
    </row>
    <row r="7213" spans="1:2">
      <c r="A7213" s="2063" t="s">
        <v>19850</v>
      </c>
      <c r="B7213" s="2064" t="s">
        <v>19849</v>
      </c>
    </row>
    <row r="7214" spans="1:2">
      <c r="A7214" s="2063" t="s">
        <v>19852</v>
      </c>
      <c r="B7214" s="2064" t="s">
        <v>19851</v>
      </c>
    </row>
    <row r="7215" spans="1:2">
      <c r="A7215" s="2063" t="s">
        <v>19854</v>
      </c>
      <c r="B7215" s="2064" t="s">
        <v>19853</v>
      </c>
    </row>
    <row r="7216" spans="1:2">
      <c r="A7216" s="2063" t="s">
        <v>19856</v>
      </c>
      <c r="B7216" s="2064" t="s">
        <v>19855</v>
      </c>
    </row>
    <row r="7217" spans="1:2">
      <c r="A7217" s="2063" t="s">
        <v>19858</v>
      </c>
      <c r="B7217" s="2064" t="s">
        <v>19857</v>
      </c>
    </row>
    <row r="7218" spans="1:2">
      <c r="A7218" s="2063" t="s">
        <v>19860</v>
      </c>
      <c r="B7218" s="2064" t="s">
        <v>19859</v>
      </c>
    </row>
    <row r="7219" spans="1:2">
      <c r="A7219" s="2063" t="s">
        <v>19862</v>
      </c>
      <c r="B7219" s="2064" t="s">
        <v>19861</v>
      </c>
    </row>
    <row r="7220" spans="1:2">
      <c r="A7220" s="2063" t="s">
        <v>19864</v>
      </c>
      <c r="B7220" s="2064" t="s">
        <v>19863</v>
      </c>
    </row>
    <row r="7221" spans="1:2">
      <c r="A7221" s="2063" t="s">
        <v>19866</v>
      </c>
      <c r="B7221" s="2064" t="s">
        <v>19865</v>
      </c>
    </row>
    <row r="7222" spans="1:2">
      <c r="A7222" s="2063" t="s">
        <v>19868</v>
      </c>
      <c r="B7222" s="2064" t="s">
        <v>19867</v>
      </c>
    </row>
    <row r="7223" spans="1:2">
      <c r="A7223" s="2063" t="s">
        <v>19870</v>
      </c>
      <c r="B7223" s="2064" t="s">
        <v>19869</v>
      </c>
    </row>
    <row r="7224" spans="1:2">
      <c r="A7224" s="2063" t="s">
        <v>19872</v>
      </c>
      <c r="B7224" s="2064" t="s">
        <v>19871</v>
      </c>
    </row>
    <row r="7225" spans="1:2">
      <c r="A7225" s="2063" t="s">
        <v>19874</v>
      </c>
      <c r="B7225" s="2064" t="s">
        <v>19873</v>
      </c>
    </row>
    <row r="7226" spans="1:2">
      <c r="A7226" s="2063" t="s">
        <v>19876</v>
      </c>
      <c r="B7226" s="2064" t="s">
        <v>19875</v>
      </c>
    </row>
    <row r="7227" spans="1:2">
      <c r="A7227" s="2063" t="s">
        <v>19878</v>
      </c>
      <c r="B7227" s="2064" t="s">
        <v>19877</v>
      </c>
    </row>
    <row r="7228" spans="1:2">
      <c r="A7228" s="2063" t="s">
        <v>19880</v>
      </c>
      <c r="B7228" s="2064" t="s">
        <v>19879</v>
      </c>
    </row>
    <row r="7229" spans="1:2">
      <c r="A7229" s="2063" t="s">
        <v>19882</v>
      </c>
      <c r="B7229" s="2064" t="s">
        <v>19881</v>
      </c>
    </row>
    <row r="7230" spans="1:2">
      <c r="A7230" s="2063" t="s">
        <v>19884</v>
      </c>
      <c r="B7230" s="2064" t="s">
        <v>19883</v>
      </c>
    </row>
    <row r="7231" spans="1:2">
      <c r="A7231" s="2063" t="s">
        <v>19886</v>
      </c>
      <c r="B7231" s="2064" t="s">
        <v>19885</v>
      </c>
    </row>
    <row r="7232" spans="1:2">
      <c r="A7232" s="2063" t="s">
        <v>19888</v>
      </c>
      <c r="B7232" s="2064" t="s">
        <v>19887</v>
      </c>
    </row>
    <row r="7233" spans="1:2">
      <c r="A7233" s="2063" t="s">
        <v>19890</v>
      </c>
      <c r="B7233" s="2064" t="s">
        <v>19889</v>
      </c>
    </row>
    <row r="7234" spans="1:2">
      <c r="A7234" s="2063" t="s">
        <v>19892</v>
      </c>
      <c r="B7234" s="2064" t="s">
        <v>19891</v>
      </c>
    </row>
    <row r="7235" spans="1:2">
      <c r="A7235" s="2063" t="s">
        <v>19894</v>
      </c>
      <c r="B7235" s="2064" t="s">
        <v>19893</v>
      </c>
    </row>
    <row r="7236" spans="1:2">
      <c r="A7236" s="2063" t="s">
        <v>19896</v>
      </c>
      <c r="B7236" s="2064" t="s">
        <v>19895</v>
      </c>
    </row>
    <row r="7237" spans="1:2">
      <c r="A7237" s="2063" t="s">
        <v>19898</v>
      </c>
      <c r="B7237" s="2064" t="s">
        <v>19897</v>
      </c>
    </row>
    <row r="7238" spans="1:2">
      <c r="A7238" s="2063" t="s">
        <v>19900</v>
      </c>
      <c r="B7238" s="2064" t="s">
        <v>19899</v>
      </c>
    </row>
    <row r="7239" spans="1:2">
      <c r="A7239" s="2063" t="s">
        <v>19902</v>
      </c>
      <c r="B7239" s="2064" t="s">
        <v>19901</v>
      </c>
    </row>
    <row r="7240" spans="1:2">
      <c r="A7240" s="2063" t="s">
        <v>19904</v>
      </c>
      <c r="B7240" s="2064" t="s">
        <v>19903</v>
      </c>
    </row>
    <row r="7241" spans="1:2">
      <c r="A7241" s="2063" t="s">
        <v>19906</v>
      </c>
      <c r="B7241" s="2064" t="s">
        <v>19905</v>
      </c>
    </row>
    <row r="7242" spans="1:2">
      <c r="A7242" s="2063" t="s">
        <v>19908</v>
      </c>
      <c r="B7242" s="2064" t="s">
        <v>19907</v>
      </c>
    </row>
    <row r="7243" spans="1:2">
      <c r="A7243" s="2063" t="s">
        <v>19910</v>
      </c>
      <c r="B7243" s="2064" t="s">
        <v>19909</v>
      </c>
    </row>
    <row r="7244" spans="1:2">
      <c r="A7244" s="2063" t="s">
        <v>19912</v>
      </c>
      <c r="B7244" s="2064" t="s">
        <v>19911</v>
      </c>
    </row>
    <row r="7245" spans="1:2">
      <c r="A7245" s="2063" t="s">
        <v>19914</v>
      </c>
      <c r="B7245" s="2064" t="s">
        <v>19913</v>
      </c>
    </row>
    <row r="7246" spans="1:2">
      <c r="A7246" s="2063" t="s">
        <v>19916</v>
      </c>
      <c r="B7246" s="2064" t="s">
        <v>19915</v>
      </c>
    </row>
    <row r="7247" spans="1:2">
      <c r="A7247" s="2063" t="s">
        <v>19918</v>
      </c>
      <c r="B7247" s="2064" t="s">
        <v>19917</v>
      </c>
    </row>
    <row r="7248" spans="1:2">
      <c r="A7248" s="2063" t="s">
        <v>19920</v>
      </c>
      <c r="B7248" s="2064" t="s">
        <v>19919</v>
      </c>
    </row>
    <row r="7249" spans="1:2">
      <c r="A7249" s="2063" t="s">
        <v>19922</v>
      </c>
      <c r="B7249" s="2064" t="s">
        <v>19921</v>
      </c>
    </row>
    <row r="7250" spans="1:2">
      <c r="A7250" s="2063" t="s">
        <v>19924</v>
      </c>
      <c r="B7250" s="2064" t="s">
        <v>19923</v>
      </c>
    </row>
    <row r="7251" spans="1:2">
      <c r="A7251" s="2063" t="s">
        <v>19926</v>
      </c>
      <c r="B7251" s="2064" t="s">
        <v>19925</v>
      </c>
    </row>
    <row r="7252" spans="1:2">
      <c r="A7252" s="2063" t="s">
        <v>19928</v>
      </c>
      <c r="B7252" s="2064" t="s">
        <v>19927</v>
      </c>
    </row>
    <row r="7253" spans="1:2">
      <c r="A7253" s="2063" t="s">
        <v>19930</v>
      </c>
      <c r="B7253" s="2064" t="s">
        <v>19929</v>
      </c>
    </row>
    <row r="7254" spans="1:2">
      <c r="A7254" s="2063" t="s">
        <v>19932</v>
      </c>
      <c r="B7254" s="2064" t="s">
        <v>19931</v>
      </c>
    </row>
    <row r="7255" spans="1:2">
      <c r="A7255" s="2063" t="s">
        <v>19934</v>
      </c>
      <c r="B7255" s="2064" t="s">
        <v>19933</v>
      </c>
    </row>
    <row r="7256" spans="1:2">
      <c r="A7256" s="2063" t="s">
        <v>19936</v>
      </c>
      <c r="B7256" s="2064" t="s">
        <v>19935</v>
      </c>
    </row>
    <row r="7257" spans="1:2">
      <c r="A7257" s="2063" t="s">
        <v>19938</v>
      </c>
      <c r="B7257" s="2064" t="s">
        <v>19937</v>
      </c>
    </row>
    <row r="7258" spans="1:2">
      <c r="A7258" s="2063" t="s">
        <v>19940</v>
      </c>
      <c r="B7258" s="2064" t="s">
        <v>19939</v>
      </c>
    </row>
    <row r="7259" spans="1:2">
      <c r="A7259" s="2063" t="s">
        <v>19942</v>
      </c>
      <c r="B7259" s="2064" t="s">
        <v>19941</v>
      </c>
    </row>
    <row r="7260" spans="1:2">
      <c r="A7260" s="2063" t="s">
        <v>19944</v>
      </c>
      <c r="B7260" s="2064" t="s">
        <v>19943</v>
      </c>
    </row>
    <row r="7261" spans="1:2">
      <c r="A7261" s="2063" t="s">
        <v>19946</v>
      </c>
      <c r="B7261" s="2064" t="s">
        <v>19945</v>
      </c>
    </row>
    <row r="7262" spans="1:2">
      <c r="A7262" s="2063" t="s">
        <v>19948</v>
      </c>
      <c r="B7262" s="2064" t="s">
        <v>19947</v>
      </c>
    </row>
    <row r="7263" spans="1:2">
      <c r="A7263" s="2063" t="s">
        <v>19950</v>
      </c>
      <c r="B7263" s="2064" t="s">
        <v>19949</v>
      </c>
    </row>
    <row r="7264" spans="1:2">
      <c r="A7264" s="2063" t="s">
        <v>19952</v>
      </c>
      <c r="B7264" s="2064" t="s">
        <v>19951</v>
      </c>
    </row>
    <row r="7265" spans="1:2">
      <c r="A7265" s="2063" t="s">
        <v>19954</v>
      </c>
      <c r="B7265" s="2064" t="s">
        <v>19953</v>
      </c>
    </row>
    <row r="7266" spans="1:2">
      <c r="A7266" s="2063" t="s">
        <v>19956</v>
      </c>
      <c r="B7266" s="2064" t="s">
        <v>19955</v>
      </c>
    </row>
    <row r="7267" spans="1:2">
      <c r="A7267" s="2063" t="s">
        <v>19958</v>
      </c>
      <c r="B7267" s="2064" t="s">
        <v>19957</v>
      </c>
    </row>
    <row r="7268" spans="1:2">
      <c r="A7268" s="2063" t="s">
        <v>19960</v>
      </c>
      <c r="B7268" s="2064" t="s">
        <v>19959</v>
      </c>
    </row>
    <row r="7269" spans="1:2">
      <c r="A7269" s="2063" t="s">
        <v>19962</v>
      </c>
      <c r="B7269" s="2064" t="s">
        <v>19961</v>
      </c>
    </row>
    <row r="7270" spans="1:2">
      <c r="A7270" s="2063" t="s">
        <v>19964</v>
      </c>
      <c r="B7270" s="2064" t="s">
        <v>19963</v>
      </c>
    </row>
    <row r="7271" spans="1:2">
      <c r="A7271" s="2063" t="s">
        <v>19966</v>
      </c>
      <c r="B7271" s="2064" t="s">
        <v>19965</v>
      </c>
    </row>
    <row r="7272" spans="1:2">
      <c r="A7272" s="2063" t="s">
        <v>19968</v>
      </c>
      <c r="B7272" s="2064" t="s">
        <v>19967</v>
      </c>
    </row>
    <row r="7273" spans="1:2">
      <c r="A7273" s="2063" t="s">
        <v>19970</v>
      </c>
      <c r="B7273" s="2064" t="s">
        <v>19969</v>
      </c>
    </row>
    <row r="7274" spans="1:2">
      <c r="A7274" s="2063" t="s">
        <v>19972</v>
      </c>
      <c r="B7274" s="2064" t="s">
        <v>19971</v>
      </c>
    </row>
    <row r="7275" spans="1:2">
      <c r="A7275" s="2063" t="s">
        <v>19974</v>
      </c>
      <c r="B7275" s="2064" t="s">
        <v>19973</v>
      </c>
    </row>
    <row r="7276" spans="1:2">
      <c r="A7276" s="2063" t="s">
        <v>19976</v>
      </c>
      <c r="B7276" s="2064" t="s">
        <v>19975</v>
      </c>
    </row>
    <row r="7277" spans="1:2">
      <c r="A7277" s="2063" t="s">
        <v>19978</v>
      </c>
      <c r="B7277" s="2064" t="s">
        <v>19977</v>
      </c>
    </row>
    <row r="7278" spans="1:2">
      <c r="A7278" s="2063" t="s">
        <v>19980</v>
      </c>
      <c r="B7278" s="2064" t="s">
        <v>19979</v>
      </c>
    </row>
    <row r="7279" spans="1:2">
      <c r="A7279" s="2063" t="s">
        <v>19982</v>
      </c>
      <c r="B7279" s="2064" t="s">
        <v>19981</v>
      </c>
    </row>
    <row r="7280" spans="1:2">
      <c r="A7280" s="2063" t="s">
        <v>19984</v>
      </c>
      <c r="B7280" s="2064" t="s">
        <v>19983</v>
      </c>
    </row>
    <row r="7281" spans="1:2">
      <c r="A7281" s="2063" t="s">
        <v>19986</v>
      </c>
      <c r="B7281" s="2064" t="s">
        <v>19985</v>
      </c>
    </row>
    <row r="7282" spans="1:2">
      <c r="A7282" s="2063" t="s">
        <v>19988</v>
      </c>
      <c r="B7282" s="2064" t="s">
        <v>19987</v>
      </c>
    </row>
    <row r="7283" spans="1:2">
      <c r="A7283" s="2063" t="s">
        <v>19990</v>
      </c>
      <c r="B7283" s="2064" t="s">
        <v>19989</v>
      </c>
    </row>
    <row r="7284" spans="1:2">
      <c r="A7284" s="2063" t="s">
        <v>19992</v>
      </c>
      <c r="B7284" s="2064" t="s">
        <v>19991</v>
      </c>
    </row>
    <row r="7285" spans="1:2">
      <c r="A7285" s="2063" t="s">
        <v>19994</v>
      </c>
      <c r="B7285" s="2064" t="s">
        <v>19993</v>
      </c>
    </row>
    <row r="7286" spans="1:2">
      <c r="A7286" s="2063" t="s">
        <v>19996</v>
      </c>
      <c r="B7286" s="2064" t="s">
        <v>19995</v>
      </c>
    </row>
    <row r="7287" spans="1:2">
      <c r="A7287" s="2063" t="s">
        <v>19998</v>
      </c>
      <c r="B7287" s="2064" t="s">
        <v>19997</v>
      </c>
    </row>
    <row r="7288" spans="1:2">
      <c r="A7288" s="2063" t="s">
        <v>20000</v>
      </c>
      <c r="B7288" s="2064" t="s">
        <v>19999</v>
      </c>
    </row>
    <row r="7289" spans="1:2">
      <c r="A7289" s="2063" t="s">
        <v>20002</v>
      </c>
      <c r="B7289" s="2064" t="s">
        <v>20001</v>
      </c>
    </row>
    <row r="7290" spans="1:2">
      <c r="A7290" s="2063" t="s">
        <v>20004</v>
      </c>
      <c r="B7290" s="2064" t="s">
        <v>20003</v>
      </c>
    </row>
    <row r="7291" spans="1:2">
      <c r="A7291" s="2063" t="s">
        <v>20006</v>
      </c>
      <c r="B7291" s="2064" t="s">
        <v>20005</v>
      </c>
    </row>
    <row r="7292" spans="1:2">
      <c r="A7292" s="2063" t="s">
        <v>20008</v>
      </c>
      <c r="B7292" s="2064" t="s">
        <v>20007</v>
      </c>
    </row>
    <row r="7293" spans="1:2">
      <c r="A7293" s="2063" t="s">
        <v>20010</v>
      </c>
      <c r="B7293" s="2064" t="s">
        <v>20009</v>
      </c>
    </row>
    <row r="7294" spans="1:2">
      <c r="A7294" s="2063" t="s">
        <v>20012</v>
      </c>
      <c r="B7294" s="2064" t="s">
        <v>20011</v>
      </c>
    </row>
    <row r="7295" spans="1:2">
      <c r="A7295" s="2063" t="s">
        <v>20014</v>
      </c>
      <c r="B7295" s="2064" t="s">
        <v>20013</v>
      </c>
    </row>
    <row r="7296" spans="1:2">
      <c r="A7296" s="2063" t="s">
        <v>20016</v>
      </c>
      <c r="B7296" s="2064" t="s">
        <v>20015</v>
      </c>
    </row>
    <row r="7297" spans="1:2">
      <c r="A7297" s="2063" t="s">
        <v>20018</v>
      </c>
      <c r="B7297" s="2064" t="s">
        <v>20017</v>
      </c>
    </row>
    <row r="7298" spans="1:2">
      <c r="A7298" s="2063" t="s">
        <v>20020</v>
      </c>
      <c r="B7298" s="2064" t="s">
        <v>20019</v>
      </c>
    </row>
    <row r="7299" spans="1:2">
      <c r="A7299" s="2063" t="s">
        <v>20022</v>
      </c>
      <c r="B7299" s="2064" t="s">
        <v>20021</v>
      </c>
    </row>
    <row r="7300" spans="1:2">
      <c r="A7300" s="2063" t="s">
        <v>20024</v>
      </c>
      <c r="B7300" s="2064" t="s">
        <v>20023</v>
      </c>
    </row>
    <row r="7301" spans="1:2">
      <c r="A7301" s="2063" t="s">
        <v>20026</v>
      </c>
      <c r="B7301" s="2064" t="s">
        <v>20025</v>
      </c>
    </row>
    <row r="7302" spans="1:2">
      <c r="A7302" s="2063" t="s">
        <v>20028</v>
      </c>
      <c r="B7302" s="2064" t="s">
        <v>20027</v>
      </c>
    </row>
    <row r="7303" spans="1:2">
      <c r="A7303" s="2063" t="s">
        <v>20030</v>
      </c>
      <c r="B7303" s="2064" t="s">
        <v>20029</v>
      </c>
    </row>
    <row r="7304" spans="1:2">
      <c r="A7304" s="2063" t="s">
        <v>20032</v>
      </c>
      <c r="B7304" s="2064" t="s">
        <v>20031</v>
      </c>
    </row>
    <row r="7305" spans="1:2">
      <c r="A7305" s="2063" t="s">
        <v>20034</v>
      </c>
      <c r="B7305" s="2064" t="s">
        <v>20033</v>
      </c>
    </row>
    <row r="7306" spans="1:2">
      <c r="A7306" s="2063" t="s">
        <v>20036</v>
      </c>
      <c r="B7306" s="2064" t="s">
        <v>20035</v>
      </c>
    </row>
    <row r="7307" spans="1:2">
      <c r="A7307" s="2063" t="s">
        <v>20038</v>
      </c>
      <c r="B7307" s="2064" t="s">
        <v>20037</v>
      </c>
    </row>
    <row r="7308" spans="1:2">
      <c r="A7308" s="2063" t="s">
        <v>20040</v>
      </c>
      <c r="B7308" s="2064" t="s">
        <v>20039</v>
      </c>
    </row>
    <row r="7309" spans="1:2">
      <c r="A7309" s="2063" t="s">
        <v>20042</v>
      </c>
      <c r="B7309" s="2064" t="s">
        <v>20041</v>
      </c>
    </row>
    <row r="7310" spans="1:2">
      <c r="A7310" s="2063" t="s">
        <v>20044</v>
      </c>
      <c r="B7310" s="2064" t="s">
        <v>20043</v>
      </c>
    </row>
    <row r="7311" spans="1:2">
      <c r="A7311" s="2063" t="s">
        <v>20046</v>
      </c>
      <c r="B7311" s="2064" t="s">
        <v>20045</v>
      </c>
    </row>
    <row r="7312" spans="1:2">
      <c r="A7312" s="2063" t="s">
        <v>20048</v>
      </c>
      <c r="B7312" s="2064" t="s">
        <v>20047</v>
      </c>
    </row>
    <row r="7313" spans="1:2">
      <c r="A7313" s="2063" t="s">
        <v>20050</v>
      </c>
      <c r="B7313" s="2064" t="s">
        <v>20049</v>
      </c>
    </row>
    <row r="7314" spans="1:2">
      <c r="A7314" s="2063" t="s">
        <v>20052</v>
      </c>
      <c r="B7314" s="2064" t="s">
        <v>20051</v>
      </c>
    </row>
    <row r="7315" spans="1:2">
      <c r="A7315" s="2063" t="s">
        <v>20054</v>
      </c>
      <c r="B7315" s="2064" t="s">
        <v>20053</v>
      </c>
    </row>
    <row r="7316" spans="1:2">
      <c r="A7316" s="2063" t="s">
        <v>20056</v>
      </c>
      <c r="B7316" s="2064" t="s">
        <v>20055</v>
      </c>
    </row>
    <row r="7317" spans="1:2">
      <c r="A7317" s="2063" t="s">
        <v>20058</v>
      </c>
      <c r="B7317" s="2064" t="s">
        <v>20057</v>
      </c>
    </row>
    <row r="7318" spans="1:2">
      <c r="A7318" s="2063" t="s">
        <v>20060</v>
      </c>
      <c r="B7318" s="2064" t="s">
        <v>20059</v>
      </c>
    </row>
    <row r="7319" spans="1:2">
      <c r="A7319" s="2063" t="s">
        <v>20062</v>
      </c>
      <c r="B7319" s="2064" t="s">
        <v>20061</v>
      </c>
    </row>
    <row r="7320" spans="1:2">
      <c r="A7320" s="2063" t="s">
        <v>20064</v>
      </c>
      <c r="B7320" s="2064" t="s">
        <v>20063</v>
      </c>
    </row>
    <row r="7321" spans="1:2">
      <c r="A7321" s="2063" t="s">
        <v>20066</v>
      </c>
      <c r="B7321" s="2064" t="s">
        <v>20065</v>
      </c>
    </row>
    <row r="7322" spans="1:2">
      <c r="A7322" s="2063" t="s">
        <v>20068</v>
      </c>
      <c r="B7322" s="2064" t="s">
        <v>20067</v>
      </c>
    </row>
    <row r="7323" spans="1:2">
      <c r="A7323" s="2063" t="s">
        <v>20070</v>
      </c>
      <c r="B7323" s="2064" t="s">
        <v>20069</v>
      </c>
    </row>
    <row r="7324" spans="1:2">
      <c r="A7324" s="2063" t="s">
        <v>20072</v>
      </c>
      <c r="B7324" s="2064" t="s">
        <v>20071</v>
      </c>
    </row>
    <row r="7325" spans="1:2">
      <c r="A7325" s="2063" t="s">
        <v>20074</v>
      </c>
      <c r="B7325" s="2064" t="s">
        <v>20073</v>
      </c>
    </row>
    <row r="7326" spans="1:2">
      <c r="A7326" s="2063" t="s">
        <v>20076</v>
      </c>
      <c r="B7326" s="2064" t="s">
        <v>20075</v>
      </c>
    </row>
    <row r="7327" spans="1:2">
      <c r="A7327" s="2063" t="s">
        <v>20078</v>
      </c>
      <c r="B7327" s="2064" t="s">
        <v>20077</v>
      </c>
    </row>
    <row r="7328" spans="1:2">
      <c r="A7328" s="2063" t="s">
        <v>20080</v>
      </c>
      <c r="B7328" s="2064" t="s">
        <v>20079</v>
      </c>
    </row>
    <row r="7329" spans="1:2">
      <c r="A7329" s="2063" t="s">
        <v>20082</v>
      </c>
      <c r="B7329" s="2064" t="s">
        <v>20081</v>
      </c>
    </row>
    <row r="7330" spans="1:2">
      <c r="A7330" s="2063" t="s">
        <v>20084</v>
      </c>
      <c r="B7330" s="2064" t="s">
        <v>20083</v>
      </c>
    </row>
    <row r="7331" spans="1:2">
      <c r="A7331" s="2063" t="s">
        <v>20086</v>
      </c>
      <c r="B7331" s="2064" t="s">
        <v>20085</v>
      </c>
    </row>
    <row r="7332" spans="1:2">
      <c r="A7332" s="2063" t="s">
        <v>20088</v>
      </c>
      <c r="B7332" s="2064" t="s">
        <v>20087</v>
      </c>
    </row>
    <row r="7333" spans="1:2">
      <c r="A7333" s="2063" t="s">
        <v>20090</v>
      </c>
      <c r="B7333" s="2064" t="s">
        <v>20089</v>
      </c>
    </row>
    <row r="7334" spans="1:2">
      <c r="A7334" s="2063" t="s">
        <v>20092</v>
      </c>
      <c r="B7334" s="2064" t="s">
        <v>20091</v>
      </c>
    </row>
    <row r="7335" spans="1:2">
      <c r="A7335" s="2063" t="s">
        <v>20094</v>
      </c>
      <c r="B7335" s="2064" t="s">
        <v>20093</v>
      </c>
    </row>
    <row r="7336" spans="1:2">
      <c r="A7336" s="2063" t="s">
        <v>20096</v>
      </c>
      <c r="B7336" s="2064" t="s">
        <v>20095</v>
      </c>
    </row>
    <row r="7337" spans="1:2">
      <c r="A7337" s="2063" t="s">
        <v>20098</v>
      </c>
      <c r="B7337" s="2064" t="s">
        <v>20097</v>
      </c>
    </row>
    <row r="7338" spans="1:2">
      <c r="A7338" s="2063" t="s">
        <v>20100</v>
      </c>
      <c r="B7338" s="2064" t="s">
        <v>20099</v>
      </c>
    </row>
    <row r="7339" spans="1:2">
      <c r="A7339" s="2063" t="s">
        <v>20102</v>
      </c>
      <c r="B7339" s="2064" t="s">
        <v>20101</v>
      </c>
    </row>
    <row r="7340" spans="1:2">
      <c r="A7340" s="2063" t="s">
        <v>20104</v>
      </c>
      <c r="B7340" s="2064" t="s">
        <v>20103</v>
      </c>
    </row>
    <row r="7341" spans="1:2">
      <c r="A7341" s="2063" t="s">
        <v>20106</v>
      </c>
      <c r="B7341" s="2064" t="s">
        <v>20105</v>
      </c>
    </row>
    <row r="7342" spans="1:2">
      <c r="A7342" s="2063" t="s">
        <v>20108</v>
      </c>
      <c r="B7342" s="2064" t="s">
        <v>20107</v>
      </c>
    </row>
    <row r="7343" spans="1:2">
      <c r="A7343" s="2063" t="s">
        <v>20110</v>
      </c>
      <c r="B7343" s="2064" t="s">
        <v>20109</v>
      </c>
    </row>
    <row r="7344" spans="1:2">
      <c r="A7344" s="2063" t="s">
        <v>20112</v>
      </c>
      <c r="B7344" s="2064" t="s">
        <v>20111</v>
      </c>
    </row>
    <row r="7345" spans="1:2">
      <c r="A7345" s="2063" t="s">
        <v>20114</v>
      </c>
      <c r="B7345" s="2064" t="s">
        <v>20113</v>
      </c>
    </row>
    <row r="7346" spans="1:2">
      <c r="A7346" s="2063" t="s">
        <v>20116</v>
      </c>
      <c r="B7346" s="2064" t="s">
        <v>20115</v>
      </c>
    </row>
    <row r="7347" spans="1:2">
      <c r="A7347" s="2063" t="s">
        <v>20118</v>
      </c>
      <c r="B7347" s="2064" t="s">
        <v>20117</v>
      </c>
    </row>
    <row r="7348" spans="1:2">
      <c r="A7348" s="2063" t="s">
        <v>20120</v>
      </c>
      <c r="B7348" s="2064" t="s">
        <v>20119</v>
      </c>
    </row>
    <row r="7349" spans="1:2">
      <c r="A7349" s="2063" t="s">
        <v>20122</v>
      </c>
      <c r="B7349" s="2064" t="s">
        <v>20121</v>
      </c>
    </row>
    <row r="7350" spans="1:2">
      <c r="A7350" s="2063" t="s">
        <v>20124</v>
      </c>
      <c r="B7350" s="2064" t="s">
        <v>20123</v>
      </c>
    </row>
    <row r="7351" spans="1:2">
      <c r="A7351" s="2063" t="s">
        <v>20126</v>
      </c>
      <c r="B7351" s="2064" t="s">
        <v>20125</v>
      </c>
    </row>
    <row r="7352" spans="1:2">
      <c r="A7352" s="2063" t="s">
        <v>20128</v>
      </c>
      <c r="B7352" s="2064" t="s">
        <v>20127</v>
      </c>
    </row>
    <row r="7353" spans="1:2">
      <c r="A7353" s="2063" t="s">
        <v>20130</v>
      </c>
      <c r="B7353" s="2064" t="s">
        <v>20129</v>
      </c>
    </row>
    <row r="7354" spans="1:2">
      <c r="A7354" s="2063" t="s">
        <v>20132</v>
      </c>
      <c r="B7354" s="2064" t="s">
        <v>20131</v>
      </c>
    </row>
    <row r="7355" spans="1:2">
      <c r="A7355" s="2063" t="s">
        <v>20134</v>
      </c>
      <c r="B7355" s="2064" t="s">
        <v>20133</v>
      </c>
    </row>
    <row r="7356" spans="1:2">
      <c r="A7356" s="2063" t="s">
        <v>20136</v>
      </c>
      <c r="B7356" s="2064" t="s">
        <v>20135</v>
      </c>
    </row>
    <row r="7357" spans="1:2">
      <c r="A7357" s="2063" t="s">
        <v>20138</v>
      </c>
      <c r="B7357" s="2064" t="s">
        <v>20137</v>
      </c>
    </row>
    <row r="7358" spans="1:2">
      <c r="A7358" s="2063" t="s">
        <v>20140</v>
      </c>
      <c r="B7358" s="2064" t="s">
        <v>20139</v>
      </c>
    </row>
    <row r="7359" spans="1:2">
      <c r="A7359" s="2063" t="s">
        <v>20142</v>
      </c>
      <c r="B7359" s="2064" t="s">
        <v>20141</v>
      </c>
    </row>
    <row r="7360" spans="1:2">
      <c r="A7360" s="2063" t="s">
        <v>20144</v>
      </c>
      <c r="B7360" s="2064" t="s">
        <v>20143</v>
      </c>
    </row>
    <row r="7361" spans="1:2">
      <c r="A7361" s="2063" t="s">
        <v>20146</v>
      </c>
      <c r="B7361" s="2064" t="s">
        <v>20145</v>
      </c>
    </row>
    <row r="7362" spans="1:2">
      <c r="A7362" s="2063" t="s">
        <v>20148</v>
      </c>
      <c r="B7362" s="2064" t="s">
        <v>20147</v>
      </c>
    </row>
    <row r="7363" spans="1:2">
      <c r="A7363" s="2063" t="s">
        <v>20150</v>
      </c>
      <c r="B7363" s="2064" t="s">
        <v>20149</v>
      </c>
    </row>
    <row r="7364" spans="1:2">
      <c r="A7364" s="2063" t="s">
        <v>20152</v>
      </c>
      <c r="B7364" s="2064" t="s">
        <v>20151</v>
      </c>
    </row>
    <row r="7365" spans="1:2">
      <c r="A7365" s="2063" t="s">
        <v>20154</v>
      </c>
      <c r="B7365" s="2064" t="s">
        <v>20153</v>
      </c>
    </row>
    <row r="7366" spans="1:2">
      <c r="A7366" s="2063" t="s">
        <v>20156</v>
      </c>
      <c r="B7366" s="2064" t="s">
        <v>20155</v>
      </c>
    </row>
    <row r="7367" spans="1:2">
      <c r="A7367" s="2063" t="s">
        <v>20158</v>
      </c>
      <c r="B7367" s="2064" t="s">
        <v>20157</v>
      </c>
    </row>
    <row r="7368" spans="1:2">
      <c r="A7368" s="2063" t="s">
        <v>20160</v>
      </c>
      <c r="B7368" s="2064" t="s">
        <v>20159</v>
      </c>
    </row>
    <row r="7369" spans="1:2">
      <c r="A7369" s="2063" t="s">
        <v>20162</v>
      </c>
      <c r="B7369" s="2064" t="s">
        <v>20161</v>
      </c>
    </row>
    <row r="7370" spans="1:2">
      <c r="A7370" s="2063" t="s">
        <v>20164</v>
      </c>
      <c r="B7370" s="2064" t="s">
        <v>20163</v>
      </c>
    </row>
    <row r="7371" spans="1:2">
      <c r="A7371" s="2063" t="s">
        <v>20166</v>
      </c>
      <c r="B7371" s="2064" t="s">
        <v>20165</v>
      </c>
    </row>
    <row r="7372" spans="1:2">
      <c r="A7372" s="2063" t="s">
        <v>20168</v>
      </c>
      <c r="B7372" s="2064" t="s">
        <v>20167</v>
      </c>
    </row>
    <row r="7373" spans="1:2">
      <c r="A7373" s="2063" t="s">
        <v>20170</v>
      </c>
      <c r="B7373" s="2064" t="s">
        <v>20169</v>
      </c>
    </row>
    <row r="7374" spans="1:2">
      <c r="A7374" s="2063" t="s">
        <v>20172</v>
      </c>
      <c r="B7374" s="2064" t="s">
        <v>20171</v>
      </c>
    </row>
    <row r="7375" spans="1:2">
      <c r="A7375" s="2063" t="s">
        <v>20174</v>
      </c>
      <c r="B7375" s="2064" t="s">
        <v>20173</v>
      </c>
    </row>
    <row r="7376" spans="1:2">
      <c r="A7376" s="2063" t="s">
        <v>20176</v>
      </c>
      <c r="B7376" s="2064" t="s">
        <v>20175</v>
      </c>
    </row>
    <row r="7377" spans="1:2">
      <c r="A7377" s="2063" t="s">
        <v>20178</v>
      </c>
      <c r="B7377" s="2064" t="s">
        <v>20177</v>
      </c>
    </row>
    <row r="7378" spans="1:2">
      <c r="A7378" s="2063" t="s">
        <v>20180</v>
      </c>
      <c r="B7378" s="2064" t="s">
        <v>20179</v>
      </c>
    </row>
    <row r="7379" spans="1:2">
      <c r="A7379" s="2063" t="s">
        <v>20182</v>
      </c>
      <c r="B7379" s="2064" t="s">
        <v>20181</v>
      </c>
    </row>
    <row r="7380" spans="1:2">
      <c r="A7380" s="2063" t="s">
        <v>20184</v>
      </c>
      <c r="B7380" s="2064" t="s">
        <v>20183</v>
      </c>
    </row>
    <row r="7381" spans="1:2">
      <c r="A7381" s="2063" t="s">
        <v>20186</v>
      </c>
      <c r="B7381" s="2064" t="s">
        <v>20185</v>
      </c>
    </row>
    <row r="7382" spans="1:2">
      <c r="A7382" s="2063" t="s">
        <v>20188</v>
      </c>
      <c r="B7382" s="2064" t="s">
        <v>20187</v>
      </c>
    </row>
    <row r="7383" spans="1:2">
      <c r="A7383" s="2063" t="s">
        <v>20190</v>
      </c>
      <c r="B7383" s="2064" t="s">
        <v>20189</v>
      </c>
    </row>
    <row r="7384" spans="1:2">
      <c r="A7384" s="2063" t="s">
        <v>20192</v>
      </c>
      <c r="B7384" s="2064" t="s">
        <v>20191</v>
      </c>
    </row>
    <row r="7385" spans="1:2">
      <c r="A7385" s="2063" t="s">
        <v>20194</v>
      </c>
      <c r="B7385" s="2064" t="s">
        <v>20193</v>
      </c>
    </row>
    <row r="7386" spans="1:2">
      <c r="A7386" s="2063" t="s">
        <v>20196</v>
      </c>
      <c r="B7386" s="2064" t="s">
        <v>20195</v>
      </c>
    </row>
    <row r="7387" spans="1:2">
      <c r="A7387" s="2063" t="s">
        <v>20198</v>
      </c>
      <c r="B7387" s="2064" t="s">
        <v>20197</v>
      </c>
    </row>
    <row r="7388" spans="1:2">
      <c r="A7388" s="2063" t="s">
        <v>20200</v>
      </c>
      <c r="B7388" s="2064" t="s">
        <v>20199</v>
      </c>
    </row>
    <row r="7389" spans="1:2">
      <c r="A7389" s="2063" t="s">
        <v>20202</v>
      </c>
      <c r="B7389" s="2064" t="s">
        <v>20201</v>
      </c>
    </row>
    <row r="7390" spans="1:2">
      <c r="A7390" s="2063" t="s">
        <v>20204</v>
      </c>
      <c r="B7390" s="2064" t="s">
        <v>20203</v>
      </c>
    </row>
    <row r="7391" spans="1:2">
      <c r="A7391" s="2063" t="s">
        <v>20206</v>
      </c>
      <c r="B7391" s="2064" t="s">
        <v>20205</v>
      </c>
    </row>
    <row r="7392" spans="1:2">
      <c r="A7392" s="2063" t="s">
        <v>20208</v>
      </c>
      <c r="B7392" s="2064" t="s">
        <v>20207</v>
      </c>
    </row>
    <row r="7393" spans="1:2">
      <c r="A7393" s="2063" t="s">
        <v>20210</v>
      </c>
      <c r="B7393" s="2064" t="s">
        <v>20209</v>
      </c>
    </row>
    <row r="7394" spans="1:2">
      <c r="A7394" s="2063" t="s">
        <v>20212</v>
      </c>
      <c r="B7394" s="2064" t="s">
        <v>20211</v>
      </c>
    </row>
    <row r="7395" spans="1:2">
      <c r="A7395" s="2063" t="s">
        <v>20214</v>
      </c>
      <c r="B7395" s="2064" t="s">
        <v>20213</v>
      </c>
    </row>
    <row r="7396" spans="1:2">
      <c r="A7396" s="2063" t="s">
        <v>20216</v>
      </c>
      <c r="B7396" s="2064" t="s">
        <v>20215</v>
      </c>
    </row>
    <row r="7397" spans="1:2">
      <c r="A7397" s="2063" t="s">
        <v>20218</v>
      </c>
      <c r="B7397" s="2064" t="s">
        <v>20217</v>
      </c>
    </row>
    <row r="7398" spans="1:2">
      <c r="A7398" s="2063" t="s">
        <v>20220</v>
      </c>
      <c r="B7398" s="2064" t="s">
        <v>20219</v>
      </c>
    </row>
    <row r="7399" spans="1:2">
      <c r="A7399" s="2063" t="s">
        <v>20222</v>
      </c>
      <c r="B7399" s="2064" t="s">
        <v>20221</v>
      </c>
    </row>
    <row r="7400" spans="1:2">
      <c r="A7400" s="2063" t="s">
        <v>20224</v>
      </c>
      <c r="B7400" s="2064" t="s">
        <v>20223</v>
      </c>
    </row>
    <row r="7401" spans="1:2">
      <c r="A7401" s="2063" t="s">
        <v>20226</v>
      </c>
      <c r="B7401" s="2064" t="s">
        <v>20225</v>
      </c>
    </row>
    <row r="7402" spans="1:2">
      <c r="A7402" s="2063" t="s">
        <v>20228</v>
      </c>
      <c r="B7402" s="2064" t="s">
        <v>20227</v>
      </c>
    </row>
    <row r="7403" spans="1:2">
      <c r="A7403" s="2063" t="s">
        <v>20230</v>
      </c>
      <c r="B7403" s="2064" t="s">
        <v>20229</v>
      </c>
    </row>
    <row r="7404" spans="1:2">
      <c r="A7404" s="2063" t="s">
        <v>20232</v>
      </c>
      <c r="B7404" s="2064" t="s">
        <v>20231</v>
      </c>
    </row>
    <row r="7405" spans="1:2">
      <c r="A7405" s="2063" t="s">
        <v>20234</v>
      </c>
      <c r="B7405" s="2064" t="s">
        <v>20233</v>
      </c>
    </row>
    <row r="7406" spans="1:2">
      <c r="A7406" s="2063" t="s">
        <v>20236</v>
      </c>
      <c r="B7406" s="2064" t="s">
        <v>20235</v>
      </c>
    </row>
    <row r="7407" spans="1:2">
      <c r="A7407" s="2063" t="s">
        <v>20238</v>
      </c>
      <c r="B7407" s="2064" t="s">
        <v>20237</v>
      </c>
    </row>
    <row r="7408" spans="1:2">
      <c r="A7408" s="2063" t="s">
        <v>20240</v>
      </c>
      <c r="B7408" s="2064" t="s">
        <v>20239</v>
      </c>
    </row>
    <row r="7409" spans="1:2">
      <c r="A7409" s="2063" t="s">
        <v>20242</v>
      </c>
      <c r="B7409" s="2064" t="s">
        <v>20241</v>
      </c>
    </row>
    <row r="7410" spans="1:2">
      <c r="A7410" s="2063" t="s">
        <v>20244</v>
      </c>
      <c r="B7410" s="2064" t="s">
        <v>20243</v>
      </c>
    </row>
    <row r="7411" spans="1:2">
      <c r="A7411" s="2063" t="s">
        <v>20246</v>
      </c>
      <c r="B7411" s="2064" t="s">
        <v>20245</v>
      </c>
    </row>
    <row r="7412" spans="1:2">
      <c r="A7412" s="2063" t="s">
        <v>20248</v>
      </c>
      <c r="B7412" s="2064" t="s">
        <v>20247</v>
      </c>
    </row>
    <row r="7413" spans="1:2">
      <c r="A7413" s="2063" t="s">
        <v>20250</v>
      </c>
      <c r="B7413" s="2064" t="s">
        <v>20249</v>
      </c>
    </row>
    <row r="7414" spans="1:2">
      <c r="A7414" s="2063" t="s">
        <v>20252</v>
      </c>
      <c r="B7414" s="2064" t="s">
        <v>20251</v>
      </c>
    </row>
    <row r="7415" spans="1:2">
      <c r="A7415" s="2063" t="s">
        <v>20254</v>
      </c>
      <c r="B7415" s="2064" t="s">
        <v>20253</v>
      </c>
    </row>
    <row r="7416" spans="1:2">
      <c r="A7416" s="2063" t="s">
        <v>20256</v>
      </c>
      <c r="B7416" s="2064" t="s">
        <v>20255</v>
      </c>
    </row>
    <row r="7417" spans="1:2">
      <c r="A7417" s="2063" t="s">
        <v>20258</v>
      </c>
      <c r="B7417" s="2064" t="s">
        <v>20257</v>
      </c>
    </row>
    <row r="7418" spans="1:2">
      <c r="A7418" s="2063" t="s">
        <v>20260</v>
      </c>
      <c r="B7418" s="2064" t="s">
        <v>20259</v>
      </c>
    </row>
    <row r="7419" spans="1:2">
      <c r="A7419" s="2063" t="s">
        <v>20262</v>
      </c>
      <c r="B7419" s="2064" t="s">
        <v>20261</v>
      </c>
    </row>
    <row r="7420" spans="1:2">
      <c r="A7420" s="2063" t="s">
        <v>20264</v>
      </c>
      <c r="B7420" s="2064" t="s">
        <v>20263</v>
      </c>
    </row>
    <row r="7421" spans="1:2">
      <c r="A7421" s="2063" t="s">
        <v>20266</v>
      </c>
      <c r="B7421" s="2064" t="s">
        <v>20265</v>
      </c>
    </row>
    <row r="7422" spans="1:2">
      <c r="A7422" s="2063" t="s">
        <v>20268</v>
      </c>
      <c r="B7422" s="2064" t="s">
        <v>20267</v>
      </c>
    </row>
    <row r="7423" spans="1:2">
      <c r="A7423" s="2063" t="s">
        <v>20270</v>
      </c>
      <c r="B7423" s="2064" t="s">
        <v>20269</v>
      </c>
    </row>
    <row r="7424" spans="1:2">
      <c r="A7424" s="2063" t="s">
        <v>20272</v>
      </c>
      <c r="B7424" s="2064" t="s">
        <v>20271</v>
      </c>
    </row>
    <row r="7425" spans="1:2">
      <c r="A7425" s="2063" t="s">
        <v>20274</v>
      </c>
      <c r="B7425" s="2064" t="s">
        <v>20273</v>
      </c>
    </row>
    <row r="7426" spans="1:2">
      <c r="A7426" s="2063" t="s">
        <v>20276</v>
      </c>
      <c r="B7426" s="2064" t="s">
        <v>20275</v>
      </c>
    </row>
    <row r="7427" spans="1:2">
      <c r="A7427" s="2063" t="s">
        <v>20278</v>
      </c>
      <c r="B7427" s="2064" t="s">
        <v>20277</v>
      </c>
    </row>
    <row r="7428" spans="1:2">
      <c r="A7428" s="2063" t="s">
        <v>20280</v>
      </c>
      <c r="B7428" s="2064" t="s">
        <v>20279</v>
      </c>
    </row>
    <row r="7429" spans="1:2">
      <c r="A7429" s="2063" t="s">
        <v>20282</v>
      </c>
      <c r="B7429" s="2064" t="s">
        <v>20281</v>
      </c>
    </row>
    <row r="7430" spans="1:2">
      <c r="A7430" s="2063" t="s">
        <v>20284</v>
      </c>
      <c r="B7430" s="2064" t="s">
        <v>20283</v>
      </c>
    </row>
    <row r="7431" spans="1:2">
      <c r="A7431" s="2063" t="s">
        <v>20286</v>
      </c>
      <c r="B7431" s="2064" t="s">
        <v>20285</v>
      </c>
    </row>
    <row r="7432" spans="1:2">
      <c r="A7432" s="2063" t="s">
        <v>20288</v>
      </c>
      <c r="B7432" s="2064" t="s">
        <v>20287</v>
      </c>
    </row>
    <row r="7433" spans="1:2">
      <c r="A7433" s="2063" t="s">
        <v>20290</v>
      </c>
      <c r="B7433" s="2064" t="s">
        <v>20289</v>
      </c>
    </row>
    <row r="7434" spans="1:2">
      <c r="A7434" s="2063" t="s">
        <v>20292</v>
      </c>
      <c r="B7434" s="2064" t="s">
        <v>20291</v>
      </c>
    </row>
    <row r="7435" spans="1:2">
      <c r="A7435" s="2063" t="s">
        <v>20294</v>
      </c>
      <c r="B7435" s="2064" t="s">
        <v>20293</v>
      </c>
    </row>
    <row r="7436" spans="1:2">
      <c r="A7436" s="2063" t="s">
        <v>20296</v>
      </c>
      <c r="B7436" s="2064" t="s">
        <v>20295</v>
      </c>
    </row>
    <row r="7437" spans="1:2">
      <c r="A7437" s="2063" t="s">
        <v>20298</v>
      </c>
      <c r="B7437" s="2064" t="s">
        <v>20297</v>
      </c>
    </row>
    <row r="7438" spans="1:2">
      <c r="A7438" s="2063" t="s">
        <v>20300</v>
      </c>
      <c r="B7438" s="2064" t="s">
        <v>20299</v>
      </c>
    </row>
    <row r="7439" spans="1:2">
      <c r="A7439" s="2063" t="s">
        <v>20302</v>
      </c>
      <c r="B7439" s="2064" t="s">
        <v>20301</v>
      </c>
    </row>
    <row r="7440" spans="1:2">
      <c r="A7440" s="2063" t="s">
        <v>20304</v>
      </c>
      <c r="B7440" s="2064" t="s">
        <v>20303</v>
      </c>
    </row>
    <row r="7441" spans="1:2">
      <c r="A7441" s="2063" t="s">
        <v>20306</v>
      </c>
      <c r="B7441" s="2064" t="s">
        <v>20305</v>
      </c>
    </row>
    <row r="7442" spans="1:2">
      <c r="A7442" s="2063" t="s">
        <v>20308</v>
      </c>
      <c r="B7442" s="2064" t="s">
        <v>20307</v>
      </c>
    </row>
    <row r="7443" spans="1:2">
      <c r="A7443" s="2063" t="s">
        <v>20310</v>
      </c>
      <c r="B7443" s="2064" t="s">
        <v>20309</v>
      </c>
    </row>
    <row r="7444" spans="1:2">
      <c r="A7444" s="2063" t="s">
        <v>20312</v>
      </c>
      <c r="B7444" s="2064" t="s">
        <v>20311</v>
      </c>
    </row>
    <row r="7445" spans="1:2">
      <c r="A7445" s="2063" t="s">
        <v>20314</v>
      </c>
      <c r="B7445" s="2064" t="s">
        <v>20313</v>
      </c>
    </row>
    <row r="7446" spans="1:2">
      <c r="A7446" s="2063" t="s">
        <v>20316</v>
      </c>
      <c r="B7446" s="2064" t="s">
        <v>20315</v>
      </c>
    </row>
    <row r="7447" spans="1:2">
      <c r="A7447" s="2063" t="s">
        <v>20318</v>
      </c>
      <c r="B7447" s="2064" t="s">
        <v>20317</v>
      </c>
    </row>
    <row r="7448" spans="1:2">
      <c r="A7448" s="2063" t="s">
        <v>20320</v>
      </c>
      <c r="B7448" s="2064" t="s">
        <v>20319</v>
      </c>
    </row>
    <row r="7449" spans="1:2">
      <c r="A7449" s="2063" t="s">
        <v>20322</v>
      </c>
      <c r="B7449" s="2064" t="s">
        <v>20321</v>
      </c>
    </row>
    <row r="7450" spans="1:2">
      <c r="A7450" s="2063" t="s">
        <v>20324</v>
      </c>
      <c r="B7450" s="2064" t="s">
        <v>20323</v>
      </c>
    </row>
    <row r="7451" spans="1:2">
      <c r="A7451" s="2063" t="s">
        <v>20326</v>
      </c>
      <c r="B7451" s="2064" t="s">
        <v>20325</v>
      </c>
    </row>
    <row r="7452" spans="1:2">
      <c r="A7452" s="2063" t="s">
        <v>20328</v>
      </c>
      <c r="B7452" s="2064" t="s">
        <v>20327</v>
      </c>
    </row>
    <row r="7453" spans="1:2">
      <c r="A7453" s="2063" t="s">
        <v>20330</v>
      </c>
      <c r="B7453" s="2064" t="s">
        <v>20329</v>
      </c>
    </row>
    <row r="7454" spans="1:2">
      <c r="A7454" s="2063" t="s">
        <v>20332</v>
      </c>
      <c r="B7454" s="2064" t="s">
        <v>20331</v>
      </c>
    </row>
    <row r="7455" spans="1:2">
      <c r="A7455" s="2063" t="s">
        <v>20334</v>
      </c>
      <c r="B7455" s="2064" t="s">
        <v>20333</v>
      </c>
    </row>
    <row r="7456" spans="1:2">
      <c r="A7456" s="2063" t="s">
        <v>20336</v>
      </c>
      <c r="B7456" s="2064" t="s">
        <v>20335</v>
      </c>
    </row>
    <row r="7457" spans="1:2">
      <c r="A7457" s="2063" t="s">
        <v>20338</v>
      </c>
      <c r="B7457" s="2064" t="s">
        <v>20337</v>
      </c>
    </row>
    <row r="7458" spans="1:2">
      <c r="A7458" s="2063" t="s">
        <v>20340</v>
      </c>
      <c r="B7458" s="2064" t="s">
        <v>20339</v>
      </c>
    </row>
    <row r="7459" spans="1:2">
      <c r="A7459" s="2063" t="s">
        <v>20342</v>
      </c>
      <c r="B7459" s="2064" t="s">
        <v>20341</v>
      </c>
    </row>
    <row r="7460" spans="1:2">
      <c r="A7460" s="2063" t="s">
        <v>20344</v>
      </c>
      <c r="B7460" s="2064" t="s">
        <v>20343</v>
      </c>
    </row>
    <row r="7461" spans="1:2">
      <c r="A7461" s="2063" t="s">
        <v>20346</v>
      </c>
      <c r="B7461" s="2064" t="s">
        <v>20345</v>
      </c>
    </row>
    <row r="7462" spans="1:2">
      <c r="A7462" s="2063" t="s">
        <v>20348</v>
      </c>
      <c r="B7462" s="2064" t="s">
        <v>20347</v>
      </c>
    </row>
    <row r="7463" spans="1:2">
      <c r="A7463" s="2063" t="s">
        <v>20350</v>
      </c>
      <c r="B7463" s="2064" t="s">
        <v>20349</v>
      </c>
    </row>
    <row r="7464" spans="1:2">
      <c r="A7464" s="2063" t="s">
        <v>20352</v>
      </c>
      <c r="B7464" s="2064" t="s">
        <v>20351</v>
      </c>
    </row>
    <row r="7465" spans="1:2">
      <c r="A7465" s="2063" t="s">
        <v>20354</v>
      </c>
      <c r="B7465" s="2064" t="s">
        <v>20353</v>
      </c>
    </row>
    <row r="7466" spans="1:2">
      <c r="A7466" s="2063" t="s">
        <v>20356</v>
      </c>
      <c r="B7466" s="2064" t="s">
        <v>20355</v>
      </c>
    </row>
    <row r="7467" spans="1:2">
      <c r="A7467" s="2063" t="s">
        <v>20358</v>
      </c>
      <c r="B7467" s="2064" t="s">
        <v>20357</v>
      </c>
    </row>
    <row r="7468" spans="1:2">
      <c r="A7468" s="2063" t="s">
        <v>20360</v>
      </c>
      <c r="B7468" s="2064" t="s">
        <v>20359</v>
      </c>
    </row>
    <row r="7469" spans="1:2">
      <c r="A7469" s="2063" t="s">
        <v>20362</v>
      </c>
      <c r="B7469" s="2064" t="s">
        <v>20361</v>
      </c>
    </row>
    <row r="7470" spans="1:2">
      <c r="A7470" s="2063" t="s">
        <v>20364</v>
      </c>
      <c r="B7470" s="2064" t="s">
        <v>20363</v>
      </c>
    </row>
    <row r="7471" spans="1:2">
      <c r="A7471" s="2063" t="s">
        <v>20366</v>
      </c>
      <c r="B7471" s="2064" t="s">
        <v>20365</v>
      </c>
    </row>
    <row r="7472" spans="1:2">
      <c r="A7472" s="2063" t="s">
        <v>20368</v>
      </c>
      <c r="B7472" s="2064" t="s">
        <v>20367</v>
      </c>
    </row>
    <row r="7473" spans="1:2">
      <c r="A7473" s="2063" t="s">
        <v>20370</v>
      </c>
      <c r="B7473" s="2064" t="s">
        <v>20369</v>
      </c>
    </row>
    <row r="7474" spans="1:2">
      <c r="A7474" s="2063" t="s">
        <v>20372</v>
      </c>
      <c r="B7474" s="2064" t="s">
        <v>20371</v>
      </c>
    </row>
    <row r="7475" spans="1:2">
      <c r="A7475" s="2063" t="s">
        <v>20374</v>
      </c>
      <c r="B7475" s="2064" t="s">
        <v>20373</v>
      </c>
    </row>
    <row r="7476" spans="1:2">
      <c r="A7476" s="2063" t="s">
        <v>20376</v>
      </c>
      <c r="B7476" s="2064" t="s">
        <v>20375</v>
      </c>
    </row>
    <row r="7477" spans="1:2">
      <c r="A7477" s="2063" t="s">
        <v>20378</v>
      </c>
      <c r="B7477" s="2064" t="s">
        <v>20377</v>
      </c>
    </row>
    <row r="7478" spans="1:2">
      <c r="A7478" s="2063" t="s">
        <v>20380</v>
      </c>
      <c r="B7478" s="2064" t="s">
        <v>20379</v>
      </c>
    </row>
    <row r="7479" spans="1:2">
      <c r="A7479" s="2063" t="s">
        <v>20382</v>
      </c>
      <c r="B7479" s="2064" t="s">
        <v>20381</v>
      </c>
    </row>
    <row r="7480" spans="1:2">
      <c r="A7480" s="2063" t="s">
        <v>20384</v>
      </c>
      <c r="B7480" s="2064" t="s">
        <v>20383</v>
      </c>
    </row>
    <row r="7481" spans="1:2">
      <c r="A7481" s="2063" t="s">
        <v>20386</v>
      </c>
      <c r="B7481" s="2064" t="s">
        <v>20385</v>
      </c>
    </row>
    <row r="7482" spans="1:2">
      <c r="A7482" s="2063" t="s">
        <v>20388</v>
      </c>
      <c r="B7482" s="2064" t="s">
        <v>20387</v>
      </c>
    </row>
    <row r="7483" spans="1:2">
      <c r="A7483" s="2063" t="s">
        <v>20390</v>
      </c>
      <c r="B7483" s="2064" t="s">
        <v>20389</v>
      </c>
    </row>
    <row r="7484" spans="1:2">
      <c r="A7484" s="2063" t="s">
        <v>20392</v>
      </c>
      <c r="B7484" s="2064" t="s">
        <v>20391</v>
      </c>
    </row>
    <row r="7485" spans="1:2">
      <c r="A7485" s="2063" t="s">
        <v>20394</v>
      </c>
      <c r="B7485" s="2064" t="s">
        <v>20393</v>
      </c>
    </row>
    <row r="7486" spans="1:2">
      <c r="A7486" s="2063" t="s">
        <v>20396</v>
      </c>
      <c r="B7486" s="2064" t="s">
        <v>20395</v>
      </c>
    </row>
    <row r="7487" spans="1:2">
      <c r="A7487" s="2063" t="s">
        <v>20398</v>
      </c>
      <c r="B7487" s="2064" t="s">
        <v>20397</v>
      </c>
    </row>
    <row r="7488" spans="1:2">
      <c r="A7488" s="2063" t="s">
        <v>20400</v>
      </c>
      <c r="B7488" s="2064" t="s">
        <v>20399</v>
      </c>
    </row>
    <row r="7489" spans="1:2">
      <c r="A7489" s="2063" t="s">
        <v>20402</v>
      </c>
      <c r="B7489" s="2064" t="s">
        <v>20401</v>
      </c>
    </row>
    <row r="7490" spans="1:2">
      <c r="A7490" s="2063" t="s">
        <v>20404</v>
      </c>
      <c r="B7490" s="2064" t="s">
        <v>20403</v>
      </c>
    </row>
    <row r="7491" spans="1:2">
      <c r="A7491" s="2063" t="s">
        <v>20406</v>
      </c>
      <c r="B7491" s="2064" t="s">
        <v>20405</v>
      </c>
    </row>
    <row r="7492" spans="1:2">
      <c r="A7492" s="2063" t="s">
        <v>20408</v>
      </c>
      <c r="B7492" s="2064" t="s">
        <v>20407</v>
      </c>
    </row>
    <row r="7493" spans="1:2">
      <c r="A7493" s="2063" t="s">
        <v>20410</v>
      </c>
      <c r="B7493" s="2064" t="s">
        <v>20409</v>
      </c>
    </row>
    <row r="7494" spans="1:2">
      <c r="A7494" s="2063" t="s">
        <v>20412</v>
      </c>
      <c r="B7494" s="2064" t="s">
        <v>20411</v>
      </c>
    </row>
    <row r="7495" spans="1:2">
      <c r="A7495" s="2063" t="s">
        <v>20414</v>
      </c>
      <c r="B7495" s="2064" t="s">
        <v>20413</v>
      </c>
    </row>
    <row r="7496" spans="1:2">
      <c r="A7496" s="2063" t="s">
        <v>20416</v>
      </c>
      <c r="B7496" s="2064" t="s">
        <v>20415</v>
      </c>
    </row>
    <row r="7497" spans="1:2">
      <c r="A7497" s="2063" t="s">
        <v>20418</v>
      </c>
      <c r="B7497" s="2064" t="s">
        <v>20417</v>
      </c>
    </row>
    <row r="7498" spans="1:2">
      <c r="A7498" s="2063" t="s">
        <v>20420</v>
      </c>
      <c r="B7498" s="2064" t="s">
        <v>20419</v>
      </c>
    </row>
    <row r="7499" spans="1:2">
      <c r="A7499" s="2063" t="s">
        <v>20422</v>
      </c>
      <c r="B7499" s="2064" t="s">
        <v>20421</v>
      </c>
    </row>
    <row r="7500" spans="1:2">
      <c r="A7500" s="2063" t="s">
        <v>20424</v>
      </c>
      <c r="B7500" s="2064" t="s">
        <v>20423</v>
      </c>
    </row>
    <row r="7501" spans="1:2">
      <c r="A7501" s="2063" t="s">
        <v>20426</v>
      </c>
      <c r="B7501" s="2064" t="s">
        <v>20425</v>
      </c>
    </row>
    <row r="7502" spans="1:2">
      <c r="A7502" s="2063" t="s">
        <v>20428</v>
      </c>
      <c r="B7502" s="2064" t="s">
        <v>20427</v>
      </c>
    </row>
    <row r="7503" spans="1:2">
      <c r="A7503" s="2063" t="s">
        <v>20430</v>
      </c>
      <c r="B7503" s="2064" t="s">
        <v>20429</v>
      </c>
    </row>
    <row r="7504" spans="1:2">
      <c r="A7504" s="2063" t="s">
        <v>20432</v>
      </c>
      <c r="B7504" s="2064" t="s">
        <v>20431</v>
      </c>
    </row>
    <row r="7505" spans="1:2">
      <c r="A7505" s="2063" t="s">
        <v>20434</v>
      </c>
      <c r="B7505" s="2064" t="s">
        <v>20433</v>
      </c>
    </row>
    <row r="7506" spans="1:2">
      <c r="A7506" s="2063" t="s">
        <v>20436</v>
      </c>
      <c r="B7506" s="2064" t="s">
        <v>20435</v>
      </c>
    </row>
    <row r="7507" spans="1:2">
      <c r="A7507" s="2063" t="s">
        <v>20438</v>
      </c>
      <c r="B7507" s="2064" t="s">
        <v>20437</v>
      </c>
    </row>
    <row r="7508" spans="1:2">
      <c r="A7508" s="2063" t="s">
        <v>20440</v>
      </c>
      <c r="B7508" s="2064" t="s">
        <v>20439</v>
      </c>
    </row>
    <row r="7509" spans="1:2">
      <c r="A7509" s="2063" t="s">
        <v>20442</v>
      </c>
      <c r="B7509" s="2064" t="s">
        <v>20441</v>
      </c>
    </row>
    <row r="7510" spans="1:2">
      <c r="A7510" s="2063" t="s">
        <v>20444</v>
      </c>
      <c r="B7510" s="2064" t="s">
        <v>20443</v>
      </c>
    </row>
    <row r="7511" spans="1:2">
      <c r="A7511" s="2063" t="s">
        <v>20446</v>
      </c>
      <c r="B7511" s="2064" t="s">
        <v>20445</v>
      </c>
    </row>
    <row r="7512" spans="1:2">
      <c r="A7512" s="2063" t="s">
        <v>20448</v>
      </c>
      <c r="B7512" s="2064" t="s">
        <v>20447</v>
      </c>
    </row>
    <row r="7513" spans="1:2">
      <c r="A7513" s="2063" t="s">
        <v>20450</v>
      </c>
      <c r="B7513" s="2064" t="s">
        <v>20449</v>
      </c>
    </row>
    <row r="7514" spans="1:2">
      <c r="A7514" s="2063" t="s">
        <v>20452</v>
      </c>
      <c r="B7514" s="2064" t="s">
        <v>20451</v>
      </c>
    </row>
    <row r="7515" spans="1:2">
      <c r="A7515" s="2063" t="s">
        <v>20454</v>
      </c>
      <c r="B7515" s="2064" t="s">
        <v>20453</v>
      </c>
    </row>
    <row r="7516" spans="1:2">
      <c r="A7516" s="2063" t="s">
        <v>20456</v>
      </c>
      <c r="B7516" s="2064" t="s">
        <v>20455</v>
      </c>
    </row>
    <row r="7517" spans="1:2">
      <c r="A7517" s="2063" t="s">
        <v>20458</v>
      </c>
      <c r="B7517" s="2064" t="s">
        <v>20457</v>
      </c>
    </row>
    <row r="7518" spans="1:2">
      <c r="A7518" s="2063" t="s">
        <v>20460</v>
      </c>
      <c r="B7518" s="2064" t="s">
        <v>20459</v>
      </c>
    </row>
    <row r="7519" spans="1:2">
      <c r="A7519" s="2063" t="s">
        <v>20462</v>
      </c>
      <c r="B7519" s="2064" t="s">
        <v>20461</v>
      </c>
    </row>
    <row r="7520" spans="1:2">
      <c r="A7520" s="2063" t="s">
        <v>20464</v>
      </c>
      <c r="B7520" s="2064" t="s">
        <v>20463</v>
      </c>
    </row>
    <row r="7521" spans="1:2">
      <c r="A7521" s="2063" t="s">
        <v>20466</v>
      </c>
      <c r="B7521" s="2064" t="s">
        <v>20465</v>
      </c>
    </row>
    <row r="7522" spans="1:2">
      <c r="A7522" s="2063" t="s">
        <v>20468</v>
      </c>
      <c r="B7522" s="2064" t="s">
        <v>20467</v>
      </c>
    </row>
    <row r="7523" spans="1:2">
      <c r="A7523" s="2063" t="s">
        <v>20470</v>
      </c>
      <c r="B7523" s="2064" t="s">
        <v>20469</v>
      </c>
    </row>
    <row r="7524" spans="1:2">
      <c r="A7524" s="2063" t="s">
        <v>20472</v>
      </c>
      <c r="B7524" s="2064" t="s">
        <v>20471</v>
      </c>
    </row>
    <row r="7525" spans="1:2">
      <c r="A7525" s="2063" t="s">
        <v>20474</v>
      </c>
      <c r="B7525" s="2064" t="s">
        <v>20473</v>
      </c>
    </row>
    <row r="7526" spans="1:2">
      <c r="A7526" s="2063" t="s">
        <v>20476</v>
      </c>
      <c r="B7526" s="2064" t="s">
        <v>20475</v>
      </c>
    </row>
    <row r="7527" spans="1:2">
      <c r="A7527" s="2063" t="s">
        <v>20478</v>
      </c>
      <c r="B7527" s="2064" t="s">
        <v>20477</v>
      </c>
    </row>
    <row r="7528" spans="1:2">
      <c r="A7528" s="2063" t="s">
        <v>20480</v>
      </c>
      <c r="B7528" s="2064" t="s">
        <v>20479</v>
      </c>
    </row>
    <row r="7529" spans="1:2">
      <c r="A7529" s="2063" t="s">
        <v>20482</v>
      </c>
      <c r="B7529" s="2064" t="s">
        <v>20481</v>
      </c>
    </row>
    <row r="7530" spans="1:2">
      <c r="A7530" s="2063" t="s">
        <v>20484</v>
      </c>
      <c r="B7530" s="2064" t="s">
        <v>20483</v>
      </c>
    </row>
    <row r="7531" spans="1:2">
      <c r="A7531" s="2063" t="s">
        <v>20486</v>
      </c>
      <c r="B7531" s="2064" t="s">
        <v>20485</v>
      </c>
    </row>
    <row r="7532" spans="1:2">
      <c r="A7532" s="2063" t="s">
        <v>20488</v>
      </c>
      <c r="B7532" s="2064" t="s">
        <v>20487</v>
      </c>
    </row>
    <row r="7533" spans="1:2">
      <c r="A7533" s="2063" t="s">
        <v>20490</v>
      </c>
      <c r="B7533" s="2064" t="s">
        <v>20489</v>
      </c>
    </row>
    <row r="7534" spans="1:2">
      <c r="A7534" s="2063" t="s">
        <v>20492</v>
      </c>
      <c r="B7534" s="2064" t="s">
        <v>20491</v>
      </c>
    </row>
    <row r="7535" spans="1:2">
      <c r="A7535" s="2063" t="s">
        <v>20494</v>
      </c>
      <c r="B7535" s="2064" t="s">
        <v>20493</v>
      </c>
    </row>
    <row r="7536" spans="1:2">
      <c r="A7536" s="2063" t="s">
        <v>20496</v>
      </c>
      <c r="B7536" s="2064" t="s">
        <v>20495</v>
      </c>
    </row>
    <row r="7537" spans="1:2">
      <c r="A7537" s="2063" t="s">
        <v>20498</v>
      </c>
      <c r="B7537" s="2064" t="s">
        <v>20497</v>
      </c>
    </row>
    <row r="7538" spans="1:2">
      <c r="A7538" s="2063" t="s">
        <v>20500</v>
      </c>
      <c r="B7538" s="2064" t="s">
        <v>20499</v>
      </c>
    </row>
    <row r="7539" spans="1:2">
      <c r="A7539" s="2063" t="s">
        <v>20502</v>
      </c>
      <c r="B7539" s="2064" t="s">
        <v>20501</v>
      </c>
    </row>
    <row r="7540" spans="1:2">
      <c r="A7540" s="2063" t="s">
        <v>20504</v>
      </c>
      <c r="B7540" s="2064" t="s">
        <v>20503</v>
      </c>
    </row>
    <row r="7541" spans="1:2">
      <c r="A7541" s="2063" t="s">
        <v>20506</v>
      </c>
      <c r="B7541" s="2064" t="s">
        <v>20505</v>
      </c>
    </row>
    <row r="7542" spans="1:2">
      <c r="A7542" s="2063" t="s">
        <v>20508</v>
      </c>
      <c r="B7542" s="2064" t="s">
        <v>20507</v>
      </c>
    </row>
    <row r="7543" spans="1:2">
      <c r="A7543" s="2063" t="s">
        <v>20510</v>
      </c>
      <c r="B7543" s="2064" t="s">
        <v>20509</v>
      </c>
    </row>
    <row r="7544" spans="1:2">
      <c r="A7544" s="2063" t="s">
        <v>20512</v>
      </c>
      <c r="B7544" s="2064" t="s">
        <v>20511</v>
      </c>
    </row>
    <row r="7545" spans="1:2">
      <c r="A7545" s="2063" t="s">
        <v>20514</v>
      </c>
      <c r="B7545" s="2064" t="s">
        <v>20513</v>
      </c>
    </row>
    <row r="7546" spans="1:2">
      <c r="A7546" s="2063" t="s">
        <v>20516</v>
      </c>
      <c r="B7546" s="2064" t="s">
        <v>20515</v>
      </c>
    </row>
    <row r="7547" spans="1:2">
      <c r="A7547" s="2063" t="s">
        <v>20518</v>
      </c>
      <c r="B7547" s="2064" t="s">
        <v>20517</v>
      </c>
    </row>
    <row r="7548" spans="1:2">
      <c r="A7548" s="2063" t="s">
        <v>20520</v>
      </c>
      <c r="B7548" s="2064" t="s">
        <v>20519</v>
      </c>
    </row>
    <row r="7549" spans="1:2">
      <c r="A7549" s="2063" t="s">
        <v>20522</v>
      </c>
      <c r="B7549" s="2064" t="s">
        <v>20521</v>
      </c>
    </row>
    <row r="7550" spans="1:2">
      <c r="A7550" s="2063" t="s">
        <v>20524</v>
      </c>
      <c r="B7550" s="2064" t="s">
        <v>20523</v>
      </c>
    </row>
    <row r="7551" spans="1:2">
      <c r="A7551" s="2063" t="s">
        <v>20526</v>
      </c>
      <c r="B7551" s="2064" t="s">
        <v>20525</v>
      </c>
    </row>
    <row r="7552" spans="1:2">
      <c r="A7552" s="2063" t="s">
        <v>20528</v>
      </c>
      <c r="B7552" s="2064" t="s">
        <v>20527</v>
      </c>
    </row>
    <row r="7553" spans="1:2">
      <c r="A7553" s="2063" t="s">
        <v>20530</v>
      </c>
      <c r="B7553" s="2064" t="s">
        <v>20529</v>
      </c>
    </row>
    <row r="7554" spans="1:2">
      <c r="A7554" s="2063" t="s">
        <v>20532</v>
      </c>
      <c r="B7554" s="2064" t="s">
        <v>20531</v>
      </c>
    </row>
    <row r="7555" spans="1:2">
      <c r="A7555" s="2063" t="s">
        <v>20534</v>
      </c>
      <c r="B7555" s="2064" t="s">
        <v>20533</v>
      </c>
    </row>
    <row r="7556" spans="1:2">
      <c r="A7556" s="2063" t="s">
        <v>20536</v>
      </c>
      <c r="B7556" s="2064" t="s">
        <v>20535</v>
      </c>
    </row>
    <row r="7557" spans="1:2">
      <c r="A7557" s="2063" t="s">
        <v>20538</v>
      </c>
      <c r="B7557" s="2064" t="s">
        <v>20537</v>
      </c>
    </row>
    <row r="7558" spans="1:2">
      <c r="A7558" s="2063" t="s">
        <v>20540</v>
      </c>
      <c r="B7558" s="2064" t="s">
        <v>20539</v>
      </c>
    </row>
    <row r="7559" spans="1:2">
      <c r="A7559" s="2063" t="s">
        <v>20542</v>
      </c>
      <c r="B7559" s="2064" t="s">
        <v>20541</v>
      </c>
    </row>
    <row r="7560" spans="1:2">
      <c r="A7560" s="2063" t="s">
        <v>20544</v>
      </c>
      <c r="B7560" s="2064" t="s">
        <v>20543</v>
      </c>
    </row>
    <row r="7561" spans="1:2">
      <c r="A7561" s="2063" t="s">
        <v>20546</v>
      </c>
      <c r="B7561" s="2064" t="s">
        <v>20545</v>
      </c>
    </row>
    <row r="7562" spans="1:2">
      <c r="A7562" s="2063" t="s">
        <v>20548</v>
      </c>
      <c r="B7562" s="2064" t="s">
        <v>20547</v>
      </c>
    </row>
    <row r="7563" spans="1:2">
      <c r="A7563" s="2063" t="s">
        <v>20550</v>
      </c>
      <c r="B7563" s="2064" t="s">
        <v>20549</v>
      </c>
    </row>
    <row r="7564" spans="1:2">
      <c r="A7564" s="2063" t="s">
        <v>20552</v>
      </c>
      <c r="B7564" s="2064" t="s">
        <v>20551</v>
      </c>
    </row>
    <row r="7565" spans="1:2">
      <c r="A7565" s="2063" t="s">
        <v>20554</v>
      </c>
      <c r="B7565" s="2064" t="s">
        <v>20553</v>
      </c>
    </row>
    <row r="7566" spans="1:2">
      <c r="A7566" s="2063" t="s">
        <v>20556</v>
      </c>
      <c r="B7566" s="2064" t="s">
        <v>20555</v>
      </c>
    </row>
    <row r="7567" spans="1:2">
      <c r="A7567" s="2063" t="s">
        <v>20558</v>
      </c>
      <c r="B7567" s="2064" t="s">
        <v>20557</v>
      </c>
    </row>
    <row r="7568" spans="1:2">
      <c r="A7568" s="2063" t="s">
        <v>20560</v>
      </c>
      <c r="B7568" s="2064" t="s">
        <v>20559</v>
      </c>
    </row>
    <row r="7569" spans="1:2">
      <c r="A7569" s="2063" t="s">
        <v>20562</v>
      </c>
      <c r="B7569" s="2064" t="s">
        <v>20561</v>
      </c>
    </row>
    <row r="7570" spans="1:2">
      <c r="A7570" s="2063" t="s">
        <v>20564</v>
      </c>
      <c r="B7570" s="2064" t="s">
        <v>20563</v>
      </c>
    </row>
    <row r="7571" spans="1:2">
      <c r="A7571" s="2063" t="s">
        <v>20566</v>
      </c>
      <c r="B7571" s="2064" t="s">
        <v>20565</v>
      </c>
    </row>
    <row r="7572" spans="1:2">
      <c r="A7572" s="2063" t="s">
        <v>20568</v>
      </c>
      <c r="B7572" s="2064" t="s">
        <v>20567</v>
      </c>
    </row>
    <row r="7573" spans="1:2">
      <c r="A7573" s="2063" t="s">
        <v>20570</v>
      </c>
      <c r="B7573" s="2064" t="s">
        <v>20569</v>
      </c>
    </row>
    <row r="7574" spans="1:2">
      <c r="A7574" s="2063" t="s">
        <v>20572</v>
      </c>
      <c r="B7574" s="2064" t="s">
        <v>20571</v>
      </c>
    </row>
    <row r="7575" spans="1:2">
      <c r="A7575" s="2063" t="s">
        <v>20574</v>
      </c>
      <c r="B7575" s="2064" t="s">
        <v>20573</v>
      </c>
    </row>
    <row r="7576" spans="1:2">
      <c r="A7576" s="2063" t="s">
        <v>20576</v>
      </c>
      <c r="B7576" s="2064" t="s">
        <v>20575</v>
      </c>
    </row>
    <row r="7577" spans="1:2">
      <c r="A7577" s="2063" t="s">
        <v>20578</v>
      </c>
      <c r="B7577" s="2064" t="s">
        <v>20577</v>
      </c>
    </row>
    <row r="7578" spans="1:2">
      <c r="A7578" s="2063" t="s">
        <v>20580</v>
      </c>
      <c r="B7578" s="2064" t="s">
        <v>20579</v>
      </c>
    </row>
    <row r="7579" spans="1:2">
      <c r="A7579" s="2063" t="s">
        <v>20582</v>
      </c>
      <c r="B7579" s="2064" t="s">
        <v>20581</v>
      </c>
    </row>
    <row r="7580" spans="1:2">
      <c r="A7580" s="2063" t="s">
        <v>20584</v>
      </c>
      <c r="B7580" s="2064" t="s">
        <v>20583</v>
      </c>
    </row>
    <row r="7581" spans="1:2">
      <c r="A7581" s="2063" t="s">
        <v>20586</v>
      </c>
      <c r="B7581" s="2064" t="s">
        <v>20585</v>
      </c>
    </row>
    <row r="7582" spans="1:2">
      <c r="A7582" s="2063" t="s">
        <v>20588</v>
      </c>
      <c r="B7582" s="2064" t="s">
        <v>20587</v>
      </c>
    </row>
    <row r="7583" spans="1:2">
      <c r="A7583" s="2063" t="s">
        <v>20590</v>
      </c>
      <c r="B7583" s="2064" t="s">
        <v>20589</v>
      </c>
    </row>
    <row r="7584" spans="1:2">
      <c r="A7584" s="2063" t="s">
        <v>20592</v>
      </c>
      <c r="B7584" s="2064" t="s">
        <v>20591</v>
      </c>
    </row>
    <row r="7585" spans="1:2">
      <c r="A7585" s="2063" t="s">
        <v>20594</v>
      </c>
      <c r="B7585" s="2064" t="s">
        <v>20593</v>
      </c>
    </row>
    <row r="7586" spans="1:2">
      <c r="A7586" s="2063" t="s">
        <v>20596</v>
      </c>
      <c r="B7586" s="2064" t="s">
        <v>20595</v>
      </c>
    </row>
    <row r="7587" spans="1:2">
      <c r="A7587" s="2063" t="s">
        <v>20598</v>
      </c>
      <c r="B7587" s="2064" t="s">
        <v>20597</v>
      </c>
    </row>
    <row r="7588" spans="1:2">
      <c r="A7588" s="2063" t="s">
        <v>20600</v>
      </c>
      <c r="B7588" s="2064" t="s">
        <v>20599</v>
      </c>
    </row>
    <row r="7589" spans="1:2">
      <c r="A7589" s="2063" t="s">
        <v>20602</v>
      </c>
      <c r="B7589" s="2064" t="s">
        <v>20601</v>
      </c>
    </row>
    <row r="7590" spans="1:2">
      <c r="A7590" s="2063" t="s">
        <v>20604</v>
      </c>
      <c r="B7590" s="2064" t="s">
        <v>20603</v>
      </c>
    </row>
    <row r="7591" spans="1:2">
      <c r="A7591" s="2063" t="s">
        <v>20606</v>
      </c>
      <c r="B7591" s="2064" t="s">
        <v>20605</v>
      </c>
    </row>
    <row r="7592" spans="1:2">
      <c r="A7592" s="2063" t="s">
        <v>20608</v>
      </c>
      <c r="B7592" s="2064" t="s">
        <v>20607</v>
      </c>
    </row>
    <row r="7593" spans="1:2">
      <c r="A7593" s="2063" t="s">
        <v>20610</v>
      </c>
      <c r="B7593" s="2064" t="s">
        <v>20609</v>
      </c>
    </row>
    <row r="7594" spans="1:2">
      <c r="A7594" s="2063" t="s">
        <v>20612</v>
      </c>
      <c r="B7594" s="2064" t="s">
        <v>20611</v>
      </c>
    </row>
    <row r="7595" spans="1:2">
      <c r="A7595" s="2063" t="s">
        <v>20614</v>
      </c>
      <c r="B7595" s="2064" t="s">
        <v>20613</v>
      </c>
    </row>
    <row r="7596" spans="1:2">
      <c r="A7596" s="2063" t="s">
        <v>20616</v>
      </c>
      <c r="B7596" s="2064" t="s">
        <v>20615</v>
      </c>
    </row>
    <row r="7597" spans="1:2">
      <c r="A7597" s="2063" t="s">
        <v>20618</v>
      </c>
      <c r="B7597" s="2064" t="s">
        <v>20617</v>
      </c>
    </row>
    <row r="7598" spans="1:2">
      <c r="A7598" s="2063" t="s">
        <v>20620</v>
      </c>
      <c r="B7598" s="2064" t="s">
        <v>20619</v>
      </c>
    </row>
    <row r="7599" spans="1:2">
      <c r="A7599" s="2063" t="s">
        <v>20622</v>
      </c>
      <c r="B7599" s="2064" t="s">
        <v>20621</v>
      </c>
    </row>
    <row r="7600" spans="1:2">
      <c r="A7600" s="2063" t="s">
        <v>20624</v>
      </c>
      <c r="B7600" s="2064" t="s">
        <v>20623</v>
      </c>
    </row>
    <row r="7601" spans="1:2">
      <c r="A7601" s="2063" t="s">
        <v>20626</v>
      </c>
      <c r="B7601" s="2064" t="s">
        <v>20625</v>
      </c>
    </row>
    <row r="7602" spans="1:2">
      <c r="A7602" s="2063" t="s">
        <v>20628</v>
      </c>
      <c r="B7602" s="2064" t="s">
        <v>20627</v>
      </c>
    </row>
    <row r="7603" spans="1:2">
      <c r="A7603" s="2063" t="s">
        <v>20630</v>
      </c>
      <c r="B7603" s="2064" t="s">
        <v>20629</v>
      </c>
    </row>
    <row r="7604" spans="1:2">
      <c r="A7604" s="2063" t="s">
        <v>20632</v>
      </c>
      <c r="B7604" s="2064" t="s">
        <v>20631</v>
      </c>
    </row>
    <row r="7605" spans="1:2">
      <c r="A7605" s="2063" t="s">
        <v>20634</v>
      </c>
      <c r="B7605" s="2064" t="s">
        <v>20633</v>
      </c>
    </row>
    <row r="7606" spans="1:2">
      <c r="A7606" s="2063" t="s">
        <v>20636</v>
      </c>
      <c r="B7606" s="2064" t="s">
        <v>20635</v>
      </c>
    </row>
    <row r="7607" spans="1:2">
      <c r="A7607" s="2063" t="s">
        <v>20638</v>
      </c>
      <c r="B7607" s="2064" t="s">
        <v>20637</v>
      </c>
    </row>
    <row r="7608" spans="1:2">
      <c r="A7608" s="2063" t="s">
        <v>20640</v>
      </c>
      <c r="B7608" s="2064" t="s">
        <v>20639</v>
      </c>
    </row>
    <row r="7609" spans="1:2">
      <c r="A7609" s="2063" t="s">
        <v>20642</v>
      </c>
      <c r="B7609" s="2064" t="s">
        <v>20641</v>
      </c>
    </row>
    <row r="7610" spans="1:2">
      <c r="A7610" s="2063" t="s">
        <v>20644</v>
      </c>
      <c r="B7610" s="2064" t="s">
        <v>20643</v>
      </c>
    </row>
    <row r="7611" spans="1:2">
      <c r="A7611" s="2063" t="s">
        <v>20646</v>
      </c>
      <c r="B7611" s="2064" t="s">
        <v>20645</v>
      </c>
    </row>
    <row r="7612" spans="1:2">
      <c r="A7612" s="2063" t="s">
        <v>20648</v>
      </c>
      <c r="B7612" s="2064" t="s">
        <v>20647</v>
      </c>
    </row>
    <row r="7613" spans="1:2">
      <c r="A7613" s="2063" t="s">
        <v>20650</v>
      </c>
      <c r="B7613" s="2064" t="s">
        <v>20649</v>
      </c>
    </row>
    <row r="7614" spans="1:2">
      <c r="A7614" s="2063" t="s">
        <v>20652</v>
      </c>
      <c r="B7614" s="2064" t="s">
        <v>20651</v>
      </c>
    </row>
    <row r="7615" spans="1:2">
      <c r="A7615" s="2063" t="s">
        <v>20654</v>
      </c>
      <c r="B7615" s="2064" t="s">
        <v>20653</v>
      </c>
    </row>
    <row r="7616" spans="1:2">
      <c r="A7616" s="2063" t="s">
        <v>20656</v>
      </c>
      <c r="B7616" s="2064" t="s">
        <v>20655</v>
      </c>
    </row>
    <row r="7617" spans="1:2">
      <c r="A7617" s="2063" t="s">
        <v>20658</v>
      </c>
      <c r="B7617" s="2064" t="s">
        <v>20657</v>
      </c>
    </row>
    <row r="7618" spans="1:2">
      <c r="A7618" s="2063" t="s">
        <v>20660</v>
      </c>
      <c r="B7618" s="2064" t="s">
        <v>20659</v>
      </c>
    </row>
    <row r="7619" spans="1:2">
      <c r="A7619" s="2063" t="s">
        <v>20662</v>
      </c>
      <c r="B7619" s="2064" t="s">
        <v>20661</v>
      </c>
    </row>
    <row r="7620" spans="1:2">
      <c r="A7620" s="2063" t="s">
        <v>20664</v>
      </c>
      <c r="B7620" s="2064" t="s">
        <v>20663</v>
      </c>
    </row>
    <row r="7621" spans="1:2">
      <c r="A7621" s="2063" t="s">
        <v>20666</v>
      </c>
      <c r="B7621" s="2064" t="s">
        <v>20665</v>
      </c>
    </row>
    <row r="7622" spans="1:2">
      <c r="A7622" s="2063" t="s">
        <v>20668</v>
      </c>
      <c r="B7622" s="2064" t="s">
        <v>20667</v>
      </c>
    </row>
    <row r="7623" spans="1:2">
      <c r="A7623" s="2063" t="s">
        <v>20670</v>
      </c>
      <c r="B7623" s="2064" t="s">
        <v>20669</v>
      </c>
    </row>
    <row r="7624" spans="1:2">
      <c r="A7624" s="2063" t="s">
        <v>20672</v>
      </c>
      <c r="B7624" s="2064" t="s">
        <v>20671</v>
      </c>
    </row>
    <row r="7625" spans="1:2">
      <c r="A7625" s="2063" t="s">
        <v>20674</v>
      </c>
      <c r="B7625" s="2064" t="s">
        <v>20673</v>
      </c>
    </row>
    <row r="7626" spans="1:2">
      <c r="A7626" s="2063" t="s">
        <v>20676</v>
      </c>
      <c r="B7626" s="2064" t="s">
        <v>20675</v>
      </c>
    </row>
    <row r="7627" spans="1:2">
      <c r="A7627" s="2063" t="s">
        <v>20678</v>
      </c>
      <c r="B7627" s="2064" t="s">
        <v>20677</v>
      </c>
    </row>
    <row r="7628" spans="1:2">
      <c r="A7628" s="2063" t="s">
        <v>20680</v>
      </c>
      <c r="B7628" s="2064" t="s">
        <v>20679</v>
      </c>
    </row>
    <row r="7629" spans="1:2">
      <c r="A7629" s="2063" t="s">
        <v>20682</v>
      </c>
      <c r="B7629" s="2064" t="s">
        <v>20681</v>
      </c>
    </row>
    <row r="7630" spans="1:2">
      <c r="A7630" s="2063" t="s">
        <v>20684</v>
      </c>
      <c r="B7630" s="2064" t="s">
        <v>20683</v>
      </c>
    </row>
    <row r="7631" spans="1:2">
      <c r="A7631" s="2063" t="s">
        <v>20686</v>
      </c>
      <c r="B7631" s="2064" t="s">
        <v>20685</v>
      </c>
    </row>
    <row r="7632" spans="1:2">
      <c r="A7632" s="2063" t="s">
        <v>20688</v>
      </c>
      <c r="B7632" s="2064" t="s">
        <v>20687</v>
      </c>
    </row>
    <row r="7633" spans="1:2">
      <c r="A7633" s="2063" t="s">
        <v>20690</v>
      </c>
      <c r="B7633" s="2064" t="s">
        <v>20689</v>
      </c>
    </row>
    <row r="7634" spans="1:2">
      <c r="A7634" s="2063" t="s">
        <v>20692</v>
      </c>
      <c r="B7634" s="2064" t="s">
        <v>20691</v>
      </c>
    </row>
    <row r="7635" spans="1:2">
      <c r="A7635" s="2063" t="s">
        <v>20694</v>
      </c>
      <c r="B7635" s="2064" t="s">
        <v>20693</v>
      </c>
    </row>
    <row r="7636" spans="1:2">
      <c r="A7636" s="2063" t="s">
        <v>20696</v>
      </c>
      <c r="B7636" s="2064" t="s">
        <v>20695</v>
      </c>
    </row>
    <row r="7637" spans="1:2">
      <c r="A7637" s="2063" t="s">
        <v>20698</v>
      </c>
      <c r="B7637" s="2064" t="s">
        <v>20697</v>
      </c>
    </row>
    <row r="7638" spans="1:2">
      <c r="A7638" s="2063" t="s">
        <v>20700</v>
      </c>
      <c r="B7638" s="2064" t="s">
        <v>20699</v>
      </c>
    </row>
    <row r="7639" spans="1:2">
      <c r="A7639" s="2063" t="s">
        <v>20702</v>
      </c>
      <c r="B7639" s="2064" t="s">
        <v>20701</v>
      </c>
    </row>
    <row r="7640" spans="1:2">
      <c r="A7640" s="2063" t="s">
        <v>20704</v>
      </c>
      <c r="B7640" s="2064" t="s">
        <v>20703</v>
      </c>
    </row>
    <row r="7641" spans="1:2">
      <c r="A7641" s="2063" t="s">
        <v>20706</v>
      </c>
      <c r="B7641" s="2064" t="s">
        <v>20705</v>
      </c>
    </row>
    <row r="7642" spans="1:2">
      <c r="A7642" s="2063" t="s">
        <v>20708</v>
      </c>
      <c r="B7642" s="2064" t="s">
        <v>20707</v>
      </c>
    </row>
    <row r="7643" spans="1:2">
      <c r="A7643" s="2063" t="s">
        <v>20710</v>
      </c>
      <c r="B7643" s="2064" t="s">
        <v>20709</v>
      </c>
    </row>
    <row r="7644" spans="1:2">
      <c r="A7644" s="2063" t="s">
        <v>20712</v>
      </c>
      <c r="B7644" s="2064" t="s">
        <v>20711</v>
      </c>
    </row>
    <row r="7645" spans="1:2">
      <c r="A7645" s="2063" t="s">
        <v>20714</v>
      </c>
      <c r="B7645" s="2064" t="s">
        <v>20713</v>
      </c>
    </row>
    <row r="7646" spans="1:2">
      <c r="A7646" s="2063" t="s">
        <v>20716</v>
      </c>
      <c r="B7646" s="2064" t="s">
        <v>20715</v>
      </c>
    </row>
    <row r="7647" spans="1:2">
      <c r="A7647" s="2063" t="s">
        <v>20718</v>
      </c>
      <c r="B7647" s="2064" t="s">
        <v>20717</v>
      </c>
    </row>
    <row r="7648" spans="1:2">
      <c r="A7648" s="2063" t="s">
        <v>20720</v>
      </c>
      <c r="B7648" s="2064" t="s">
        <v>20719</v>
      </c>
    </row>
    <row r="7649" spans="1:2">
      <c r="A7649" s="2063" t="s">
        <v>20722</v>
      </c>
      <c r="B7649" s="2064" t="s">
        <v>20721</v>
      </c>
    </row>
    <row r="7650" spans="1:2">
      <c r="A7650" s="2063" t="s">
        <v>20724</v>
      </c>
      <c r="B7650" s="2064" t="s">
        <v>20723</v>
      </c>
    </row>
    <row r="7651" spans="1:2">
      <c r="A7651" s="2063" t="s">
        <v>20726</v>
      </c>
      <c r="B7651" s="2064" t="s">
        <v>20725</v>
      </c>
    </row>
    <row r="7652" spans="1:2">
      <c r="A7652" s="2063" t="s">
        <v>20728</v>
      </c>
      <c r="B7652" s="2064" t="s">
        <v>20727</v>
      </c>
    </row>
    <row r="7653" spans="1:2">
      <c r="A7653" s="2063" t="s">
        <v>20730</v>
      </c>
      <c r="B7653" s="2064" t="s">
        <v>20729</v>
      </c>
    </row>
    <row r="7654" spans="1:2">
      <c r="A7654" s="2063" t="s">
        <v>20732</v>
      </c>
      <c r="B7654" s="2064" t="s">
        <v>20731</v>
      </c>
    </row>
    <row r="7655" spans="1:2">
      <c r="A7655" s="2063" t="s">
        <v>20734</v>
      </c>
      <c r="B7655" s="2064" t="s">
        <v>20733</v>
      </c>
    </row>
    <row r="7656" spans="1:2">
      <c r="A7656" s="2063" t="s">
        <v>20736</v>
      </c>
      <c r="B7656" s="2064" t="s">
        <v>20735</v>
      </c>
    </row>
    <row r="7657" spans="1:2">
      <c r="A7657" s="2063" t="s">
        <v>20738</v>
      </c>
      <c r="B7657" s="2064" t="s">
        <v>20737</v>
      </c>
    </row>
    <row r="7658" spans="1:2">
      <c r="A7658" s="2063" t="s">
        <v>20740</v>
      </c>
      <c r="B7658" s="2064" t="s">
        <v>20739</v>
      </c>
    </row>
    <row r="7659" spans="1:2">
      <c r="A7659" s="2063" t="s">
        <v>20742</v>
      </c>
      <c r="B7659" s="2064" t="s">
        <v>20741</v>
      </c>
    </row>
    <row r="7660" spans="1:2">
      <c r="A7660" s="2063" t="s">
        <v>20744</v>
      </c>
      <c r="B7660" s="2064" t="s">
        <v>20743</v>
      </c>
    </row>
    <row r="7661" spans="1:2">
      <c r="A7661" s="2063" t="s">
        <v>20746</v>
      </c>
      <c r="B7661" s="2064" t="s">
        <v>20745</v>
      </c>
    </row>
    <row r="7662" spans="1:2">
      <c r="A7662" s="2063" t="s">
        <v>20748</v>
      </c>
      <c r="B7662" s="2064" t="s">
        <v>20747</v>
      </c>
    </row>
    <row r="7663" spans="1:2">
      <c r="A7663" s="2063" t="s">
        <v>20750</v>
      </c>
      <c r="B7663" s="2064" t="s">
        <v>20749</v>
      </c>
    </row>
    <row r="7664" spans="1:2">
      <c r="A7664" s="2063" t="s">
        <v>20752</v>
      </c>
      <c r="B7664" s="2064" t="s">
        <v>20751</v>
      </c>
    </row>
    <row r="7665" spans="1:2">
      <c r="A7665" s="2063" t="s">
        <v>20754</v>
      </c>
      <c r="B7665" s="2064" t="s">
        <v>20753</v>
      </c>
    </row>
    <row r="7666" spans="1:2">
      <c r="A7666" s="2063" t="s">
        <v>20756</v>
      </c>
      <c r="B7666" s="2064" t="s">
        <v>20755</v>
      </c>
    </row>
    <row r="7667" spans="1:2">
      <c r="A7667" s="2063" t="s">
        <v>20758</v>
      </c>
      <c r="B7667" s="2064" t="s">
        <v>20757</v>
      </c>
    </row>
    <row r="7668" spans="1:2">
      <c r="A7668" s="2063" t="s">
        <v>20760</v>
      </c>
      <c r="B7668" s="2064" t="s">
        <v>20759</v>
      </c>
    </row>
    <row r="7669" spans="1:2">
      <c r="A7669" s="2063" t="s">
        <v>20762</v>
      </c>
      <c r="B7669" s="2064" t="s">
        <v>20761</v>
      </c>
    </row>
    <row r="7670" spans="1:2">
      <c r="A7670" s="2063" t="s">
        <v>20764</v>
      </c>
      <c r="B7670" s="2064" t="s">
        <v>20763</v>
      </c>
    </row>
    <row r="7671" spans="1:2">
      <c r="A7671" s="2063" t="s">
        <v>20766</v>
      </c>
      <c r="B7671" s="2064" t="s">
        <v>20765</v>
      </c>
    </row>
    <row r="7672" spans="1:2">
      <c r="A7672" s="2063" t="s">
        <v>20768</v>
      </c>
      <c r="B7672" s="2064" t="s">
        <v>20767</v>
      </c>
    </row>
    <row r="7673" spans="1:2">
      <c r="A7673" s="2063" t="s">
        <v>20770</v>
      </c>
      <c r="B7673" s="2064" t="s">
        <v>20769</v>
      </c>
    </row>
    <row r="7674" spans="1:2">
      <c r="A7674" s="2063" t="s">
        <v>20772</v>
      </c>
      <c r="B7674" s="2064" t="s">
        <v>20771</v>
      </c>
    </row>
    <row r="7675" spans="1:2">
      <c r="A7675" s="2063" t="s">
        <v>20774</v>
      </c>
      <c r="B7675" s="2064" t="s">
        <v>20773</v>
      </c>
    </row>
    <row r="7676" spans="1:2">
      <c r="A7676" s="2063" t="s">
        <v>20776</v>
      </c>
      <c r="B7676" s="2064" t="s">
        <v>20775</v>
      </c>
    </row>
    <row r="7677" spans="1:2">
      <c r="A7677" s="2063" t="s">
        <v>20778</v>
      </c>
      <c r="B7677" s="2064" t="s">
        <v>20777</v>
      </c>
    </row>
    <row r="7678" spans="1:2">
      <c r="A7678" s="2063" t="s">
        <v>20780</v>
      </c>
      <c r="B7678" s="2064" t="s">
        <v>20779</v>
      </c>
    </row>
    <row r="7679" spans="1:2">
      <c r="A7679" s="2063" t="s">
        <v>20782</v>
      </c>
      <c r="B7679" s="2064" t="s">
        <v>20781</v>
      </c>
    </row>
    <row r="7680" spans="1:2">
      <c r="A7680" s="2063" t="s">
        <v>20784</v>
      </c>
      <c r="B7680" s="2064" t="s">
        <v>20783</v>
      </c>
    </row>
    <row r="7681" spans="1:2">
      <c r="A7681" s="2063" t="s">
        <v>20786</v>
      </c>
      <c r="B7681" s="2064" t="s">
        <v>20785</v>
      </c>
    </row>
    <row r="7682" spans="1:2">
      <c r="A7682" s="2063" t="s">
        <v>20788</v>
      </c>
      <c r="B7682" s="2064" t="s">
        <v>20787</v>
      </c>
    </row>
    <row r="7683" spans="1:2">
      <c r="A7683" s="2063" t="s">
        <v>20790</v>
      </c>
      <c r="B7683" s="2064" t="s">
        <v>20789</v>
      </c>
    </row>
    <row r="7684" spans="1:2">
      <c r="A7684" s="2063" t="s">
        <v>20792</v>
      </c>
      <c r="B7684" s="2064" t="s">
        <v>20791</v>
      </c>
    </row>
    <row r="7685" spans="1:2">
      <c r="A7685" s="2063" t="s">
        <v>20794</v>
      </c>
      <c r="B7685" s="2064" t="s">
        <v>20793</v>
      </c>
    </row>
    <row r="7686" spans="1:2">
      <c r="A7686" s="2063" t="s">
        <v>20796</v>
      </c>
      <c r="B7686" s="2064" t="s">
        <v>20795</v>
      </c>
    </row>
    <row r="7687" spans="1:2">
      <c r="A7687" s="2063" t="s">
        <v>20798</v>
      </c>
      <c r="B7687" s="2064" t="s">
        <v>20797</v>
      </c>
    </row>
    <row r="7688" spans="1:2">
      <c r="A7688" s="2063" t="s">
        <v>20800</v>
      </c>
      <c r="B7688" s="2064" t="s">
        <v>20799</v>
      </c>
    </row>
    <row r="7689" spans="1:2">
      <c r="A7689" s="2063" t="s">
        <v>20802</v>
      </c>
      <c r="B7689" s="2064" t="s">
        <v>20801</v>
      </c>
    </row>
    <row r="7690" spans="1:2">
      <c r="A7690" s="2063" t="s">
        <v>20804</v>
      </c>
      <c r="B7690" s="2064" t="s">
        <v>20803</v>
      </c>
    </row>
    <row r="7691" spans="1:2">
      <c r="A7691" s="2063" t="s">
        <v>20806</v>
      </c>
      <c r="B7691" s="2064" t="s">
        <v>20805</v>
      </c>
    </row>
    <row r="7692" spans="1:2">
      <c r="A7692" s="2063" t="s">
        <v>20808</v>
      </c>
      <c r="B7692" s="2064" t="s">
        <v>20807</v>
      </c>
    </row>
    <row r="7693" spans="1:2">
      <c r="A7693" s="2063" t="s">
        <v>20810</v>
      </c>
      <c r="B7693" s="2064" t="s">
        <v>20809</v>
      </c>
    </row>
    <row r="7694" spans="1:2">
      <c r="A7694" s="2063" t="s">
        <v>20812</v>
      </c>
      <c r="B7694" s="2064" t="s">
        <v>20811</v>
      </c>
    </row>
    <row r="7695" spans="1:2">
      <c r="A7695" s="2063" t="s">
        <v>20814</v>
      </c>
      <c r="B7695" s="2064" t="s">
        <v>20813</v>
      </c>
    </row>
    <row r="7696" spans="1:2">
      <c r="A7696" s="2063" t="s">
        <v>20816</v>
      </c>
      <c r="B7696" s="2064" t="s">
        <v>20815</v>
      </c>
    </row>
    <row r="7697" spans="1:2">
      <c r="A7697" s="2063" t="s">
        <v>20818</v>
      </c>
      <c r="B7697" s="2064" t="s">
        <v>20817</v>
      </c>
    </row>
    <row r="7698" spans="1:2">
      <c r="A7698" s="2063" t="s">
        <v>20820</v>
      </c>
      <c r="B7698" s="2064" t="s">
        <v>20819</v>
      </c>
    </row>
    <row r="7699" spans="1:2">
      <c r="A7699" s="2063" t="s">
        <v>20822</v>
      </c>
      <c r="B7699" s="2064" t="s">
        <v>20821</v>
      </c>
    </row>
    <row r="7700" spans="1:2">
      <c r="A7700" s="2063" t="s">
        <v>20824</v>
      </c>
      <c r="B7700" s="2064" t="s">
        <v>20823</v>
      </c>
    </row>
    <row r="7701" spans="1:2">
      <c r="A7701" s="2063" t="s">
        <v>20826</v>
      </c>
      <c r="B7701" s="2064" t="s">
        <v>20825</v>
      </c>
    </row>
    <row r="7702" spans="1:2">
      <c r="A7702" s="2063" t="s">
        <v>20828</v>
      </c>
      <c r="B7702" s="2064" t="s">
        <v>20827</v>
      </c>
    </row>
    <row r="7703" spans="1:2">
      <c r="A7703" s="2063" t="s">
        <v>20830</v>
      </c>
      <c r="B7703" s="2064" t="s">
        <v>20829</v>
      </c>
    </row>
    <row r="7704" spans="1:2">
      <c r="A7704" s="2063" t="s">
        <v>20832</v>
      </c>
      <c r="B7704" s="2064" t="s">
        <v>20831</v>
      </c>
    </row>
    <row r="7705" spans="1:2">
      <c r="A7705" s="2063" t="s">
        <v>20834</v>
      </c>
      <c r="B7705" s="2064" t="s">
        <v>20833</v>
      </c>
    </row>
    <row r="7706" spans="1:2">
      <c r="A7706" s="2063" t="s">
        <v>20836</v>
      </c>
      <c r="B7706" s="2064" t="s">
        <v>20835</v>
      </c>
    </row>
    <row r="7707" spans="1:2">
      <c r="A7707" s="2063" t="s">
        <v>20838</v>
      </c>
      <c r="B7707" s="2064" t="s">
        <v>20837</v>
      </c>
    </row>
    <row r="7708" spans="1:2">
      <c r="A7708" s="2063" t="s">
        <v>20840</v>
      </c>
      <c r="B7708" s="2064" t="s">
        <v>20839</v>
      </c>
    </row>
    <row r="7709" spans="1:2">
      <c r="A7709" s="2063" t="s">
        <v>20842</v>
      </c>
      <c r="B7709" s="2064" t="s">
        <v>20841</v>
      </c>
    </row>
    <row r="7710" spans="1:2">
      <c r="A7710" s="2063" t="s">
        <v>20844</v>
      </c>
      <c r="B7710" s="2064" t="s">
        <v>20843</v>
      </c>
    </row>
    <row r="7711" spans="1:2">
      <c r="A7711" s="2063" t="s">
        <v>20846</v>
      </c>
      <c r="B7711" s="2064" t="s">
        <v>20845</v>
      </c>
    </row>
    <row r="7712" spans="1:2">
      <c r="A7712" s="2063" t="s">
        <v>20848</v>
      </c>
      <c r="B7712" s="2064" t="s">
        <v>20847</v>
      </c>
    </row>
    <row r="7713" spans="1:2">
      <c r="A7713" s="2063" t="s">
        <v>20850</v>
      </c>
      <c r="B7713" s="2064" t="s">
        <v>20849</v>
      </c>
    </row>
    <row r="7714" spans="1:2">
      <c r="A7714" s="2063" t="s">
        <v>20852</v>
      </c>
      <c r="B7714" s="2064" t="s">
        <v>20851</v>
      </c>
    </row>
    <row r="7715" spans="1:2">
      <c r="A7715" s="2063" t="s">
        <v>20854</v>
      </c>
      <c r="B7715" s="2064" t="s">
        <v>20853</v>
      </c>
    </row>
    <row r="7716" spans="1:2">
      <c r="A7716" s="2063" t="s">
        <v>20856</v>
      </c>
      <c r="B7716" s="2064" t="s">
        <v>20855</v>
      </c>
    </row>
    <row r="7717" spans="1:2">
      <c r="A7717" s="2063" t="s">
        <v>20858</v>
      </c>
      <c r="B7717" s="2064" t="s">
        <v>20857</v>
      </c>
    </row>
    <row r="7718" spans="1:2">
      <c r="A7718" s="2063" t="s">
        <v>20860</v>
      </c>
      <c r="B7718" s="2064" t="s">
        <v>20859</v>
      </c>
    </row>
    <row r="7719" spans="1:2">
      <c r="A7719" s="2063" t="s">
        <v>20862</v>
      </c>
      <c r="B7719" s="2064" t="s">
        <v>20861</v>
      </c>
    </row>
    <row r="7720" spans="1:2">
      <c r="A7720" s="2063" t="s">
        <v>20864</v>
      </c>
      <c r="B7720" s="2064" t="s">
        <v>20863</v>
      </c>
    </row>
    <row r="7721" spans="1:2">
      <c r="A7721" s="2063" t="s">
        <v>20866</v>
      </c>
      <c r="B7721" s="2064" t="s">
        <v>20865</v>
      </c>
    </row>
    <row r="7722" spans="1:2">
      <c r="A7722" s="2063" t="s">
        <v>20868</v>
      </c>
      <c r="B7722" s="2064" t="s">
        <v>20867</v>
      </c>
    </row>
    <row r="7723" spans="1:2">
      <c r="A7723" s="2063" t="s">
        <v>20870</v>
      </c>
      <c r="B7723" s="2064" t="s">
        <v>20869</v>
      </c>
    </row>
    <row r="7724" spans="1:2">
      <c r="A7724" s="2063" t="s">
        <v>20872</v>
      </c>
      <c r="B7724" s="2064" t="s">
        <v>20871</v>
      </c>
    </row>
    <row r="7725" spans="1:2">
      <c r="A7725" s="2063" t="s">
        <v>20874</v>
      </c>
      <c r="B7725" s="2064" t="s">
        <v>20873</v>
      </c>
    </row>
    <row r="7726" spans="1:2">
      <c r="A7726" s="2063" t="s">
        <v>20876</v>
      </c>
      <c r="B7726" s="2064" t="s">
        <v>20875</v>
      </c>
    </row>
    <row r="7727" spans="1:2">
      <c r="A7727" s="2063" t="s">
        <v>20878</v>
      </c>
      <c r="B7727" s="2064" t="s">
        <v>20877</v>
      </c>
    </row>
    <row r="7728" spans="1:2">
      <c r="A7728" s="2063" t="s">
        <v>20880</v>
      </c>
      <c r="B7728" s="2064" t="s">
        <v>20879</v>
      </c>
    </row>
    <row r="7729" spans="1:2">
      <c r="A7729" s="2063" t="s">
        <v>20882</v>
      </c>
      <c r="B7729" s="2064" t="s">
        <v>20881</v>
      </c>
    </row>
    <row r="7730" spans="1:2">
      <c r="A7730" s="2063" t="s">
        <v>20884</v>
      </c>
      <c r="B7730" s="2064" t="s">
        <v>20883</v>
      </c>
    </row>
    <row r="7731" spans="1:2">
      <c r="A7731" s="2063" t="s">
        <v>20886</v>
      </c>
      <c r="B7731" s="2064" t="s">
        <v>20885</v>
      </c>
    </row>
    <row r="7732" spans="1:2">
      <c r="A7732" s="2063" t="s">
        <v>20888</v>
      </c>
      <c r="B7732" s="2064" t="s">
        <v>20887</v>
      </c>
    </row>
    <row r="7733" spans="1:2">
      <c r="A7733" s="2063" t="s">
        <v>20890</v>
      </c>
      <c r="B7733" s="2064" t="s">
        <v>20889</v>
      </c>
    </row>
    <row r="7734" spans="1:2">
      <c r="A7734" s="2063" t="s">
        <v>20892</v>
      </c>
      <c r="B7734" s="2064" t="s">
        <v>20891</v>
      </c>
    </row>
    <row r="7735" spans="1:2">
      <c r="A7735" s="2063" t="s">
        <v>20894</v>
      </c>
      <c r="B7735" s="2064" t="s">
        <v>20893</v>
      </c>
    </row>
    <row r="7736" spans="1:2">
      <c r="A7736" s="2063" t="s">
        <v>20896</v>
      </c>
      <c r="B7736" s="2064" t="s">
        <v>20895</v>
      </c>
    </row>
    <row r="7737" spans="1:2">
      <c r="A7737" s="2063" t="s">
        <v>20898</v>
      </c>
      <c r="B7737" s="2064" t="s">
        <v>20897</v>
      </c>
    </row>
    <row r="7738" spans="1:2">
      <c r="A7738" s="2063" t="s">
        <v>20900</v>
      </c>
      <c r="B7738" s="2064" t="s">
        <v>20899</v>
      </c>
    </row>
    <row r="7739" spans="1:2">
      <c r="A7739" s="2063" t="s">
        <v>20902</v>
      </c>
      <c r="B7739" s="2064" t="s">
        <v>20901</v>
      </c>
    </row>
    <row r="7740" spans="1:2">
      <c r="A7740" s="2063" t="s">
        <v>20904</v>
      </c>
      <c r="B7740" s="2064" t="s">
        <v>20903</v>
      </c>
    </row>
    <row r="7741" spans="1:2">
      <c r="A7741" s="2063" t="s">
        <v>20906</v>
      </c>
      <c r="B7741" s="2064" t="s">
        <v>20905</v>
      </c>
    </row>
    <row r="7742" spans="1:2">
      <c r="A7742" s="2063" t="s">
        <v>20908</v>
      </c>
      <c r="B7742" s="2064" t="s">
        <v>20907</v>
      </c>
    </row>
    <row r="7743" spans="1:2">
      <c r="A7743" s="2063" t="s">
        <v>20910</v>
      </c>
      <c r="B7743" s="2064" t="s">
        <v>20909</v>
      </c>
    </row>
    <row r="7744" spans="1:2">
      <c r="A7744" s="2063" t="s">
        <v>20912</v>
      </c>
      <c r="B7744" s="2064" t="s">
        <v>20911</v>
      </c>
    </row>
    <row r="7745" spans="1:2">
      <c r="A7745" s="2063" t="s">
        <v>20914</v>
      </c>
      <c r="B7745" s="2064" t="s">
        <v>20913</v>
      </c>
    </row>
    <row r="7746" spans="1:2">
      <c r="A7746" s="2063" t="s">
        <v>20916</v>
      </c>
      <c r="B7746" s="2064" t="s">
        <v>20915</v>
      </c>
    </row>
    <row r="7747" spans="1:2">
      <c r="A7747" s="2063" t="s">
        <v>20918</v>
      </c>
      <c r="B7747" s="2064" t="s">
        <v>20917</v>
      </c>
    </row>
    <row r="7748" spans="1:2">
      <c r="A7748" s="2063" t="s">
        <v>20920</v>
      </c>
      <c r="B7748" s="2064" t="s">
        <v>20919</v>
      </c>
    </row>
    <row r="7749" spans="1:2">
      <c r="A7749" s="2063" t="s">
        <v>20922</v>
      </c>
      <c r="B7749" s="2064" t="s">
        <v>20921</v>
      </c>
    </row>
    <row r="7750" spans="1:2">
      <c r="A7750" s="2063" t="s">
        <v>20924</v>
      </c>
      <c r="B7750" s="2064" t="s">
        <v>20923</v>
      </c>
    </row>
    <row r="7751" spans="1:2">
      <c r="A7751" s="2063" t="s">
        <v>20926</v>
      </c>
      <c r="B7751" s="2064" t="s">
        <v>20925</v>
      </c>
    </row>
    <row r="7752" spans="1:2">
      <c r="A7752" s="2063" t="s">
        <v>20928</v>
      </c>
      <c r="B7752" s="2064" t="s">
        <v>20927</v>
      </c>
    </row>
    <row r="7753" spans="1:2">
      <c r="A7753" s="2063" t="s">
        <v>20930</v>
      </c>
      <c r="B7753" s="2064" t="s">
        <v>20929</v>
      </c>
    </row>
    <row r="7754" spans="1:2">
      <c r="A7754" s="2063" t="s">
        <v>20932</v>
      </c>
      <c r="B7754" s="2064" t="s">
        <v>20931</v>
      </c>
    </row>
    <row r="7755" spans="1:2">
      <c r="A7755" s="2063" t="s">
        <v>20934</v>
      </c>
      <c r="B7755" s="2064" t="s">
        <v>20933</v>
      </c>
    </row>
    <row r="7756" spans="1:2">
      <c r="A7756" s="2063" t="s">
        <v>20936</v>
      </c>
      <c r="B7756" s="2064" t="s">
        <v>20935</v>
      </c>
    </row>
    <row r="7757" spans="1:2">
      <c r="A7757" s="2063" t="s">
        <v>20938</v>
      </c>
      <c r="B7757" s="2064" t="s">
        <v>20937</v>
      </c>
    </row>
    <row r="7758" spans="1:2">
      <c r="A7758" s="2063" t="s">
        <v>20940</v>
      </c>
      <c r="B7758" s="2064" t="s">
        <v>20939</v>
      </c>
    </row>
    <row r="7759" spans="1:2">
      <c r="A7759" s="2063" t="s">
        <v>20942</v>
      </c>
      <c r="B7759" s="2064" t="s">
        <v>20941</v>
      </c>
    </row>
    <row r="7760" spans="1:2">
      <c r="A7760" s="2063" t="s">
        <v>20944</v>
      </c>
      <c r="B7760" s="2064" t="s">
        <v>20943</v>
      </c>
    </row>
    <row r="7761" spans="1:2">
      <c r="A7761" s="2063" t="s">
        <v>20946</v>
      </c>
      <c r="B7761" s="2064" t="s">
        <v>20945</v>
      </c>
    </row>
    <row r="7762" spans="1:2">
      <c r="A7762" s="2063" t="s">
        <v>20948</v>
      </c>
      <c r="B7762" s="2064" t="s">
        <v>20947</v>
      </c>
    </row>
    <row r="7763" spans="1:2">
      <c r="A7763" s="2063" t="s">
        <v>20950</v>
      </c>
      <c r="B7763" s="2064" t="s">
        <v>20949</v>
      </c>
    </row>
    <row r="7764" spans="1:2">
      <c r="A7764" s="2063" t="s">
        <v>20952</v>
      </c>
      <c r="B7764" s="2064" t="s">
        <v>20951</v>
      </c>
    </row>
    <row r="7765" spans="1:2">
      <c r="A7765" s="2063" t="s">
        <v>20954</v>
      </c>
      <c r="B7765" s="2064" t="s">
        <v>20953</v>
      </c>
    </row>
    <row r="7766" spans="1:2">
      <c r="A7766" s="2063" t="s">
        <v>20956</v>
      </c>
      <c r="B7766" s="2064" t="s">
        <v>20955</v>
      </c>
    </row>
    <row r="7767" spans="1:2">
      <c r="A7767" s="2063" t="s">
        <v>20958</v>
      </c>
      <c r="B7767" s="2064" t="s">
        <v>20957</v>
      </c>
    </row>
    <row r="7768" spans="1:2">
      <c r="A7768" s="2063" t="s">
        <v>20960</v>
      </c>
      <c r="B7768" s="2064" t="s">
        <v>20959</v>
      </c>
    </row>
    <row r="7769" spans="1:2">
      <c r="A7769" s="2063" t="s">
        <v>20962</v>
      </c>
      <c r="B7769" s="2064" t="s">
        <v>20961</v>
      </c>
    </row>
    <row r="7770" spans="1:2">
      <c r="A7770" s="2063" t="s">
        <v>20964</v>
      </c>
      <c r="B7770" s="2064" t="s">
        <v>20963</v>
      </c>
    </row>
    <row r="7771" spans="1:2">
      <c r="A7771" s="2063" t="s">
        <v>20966</v>
      </c>
      <c r="B7771" s="2064" t="s">
        <v>20965</v>
      </c>
    </row>
    <row r="7772" spans="1:2">
      <c r="A7772" s="2063" t="s">
        <v>20968</v>
      </c>
      <c r="B7772" s="2064" t="s">
        <v>20967</v>
      </c>
    </row>
    <row r="7773" spans="1:2">
      <c r="A7773" s="2063" t="s">
        <v>20970</v>
      </c>
      <c r="B7773" s="2064" t="s">
        <v>20969</v>
      </c>
    </row>
    <row r="7774" spans="1:2">
      <c r="A7774" s="2063" t="s">
        <v>20972</v>
      </c>
      <c r="B7774" s="2064" t="s">
        <v>20971</v>
      </c>
    </row>
    <row r="7775" spans="1:2">
      <c r="A7775" s="2063" t="s">
        <v>20974</v>
      </c>
      <c r="B7775" s="2064" t="s">
        <v>20973</v>
      </c>
    </row>
    <row r="7776" spans="1:2">
      <c r="A7776" s="2063" t="s">
        <v>20976</v>
      </c>
      <c r="B7776" s="2064" t="s">
        <v>20975</v>
      </c>
    </row>
    <row r="7777" spans="1:2">
      <c r="A7777" s="2063" t="s">
        <v>20978</v>
      </c>
      <c r="B7777" s="2064" t="s">
        <v>20977</v>
      </c>
    </row>
    <row r="7778" spans="1:2">
      <c r="A7778" s="2063" t="s">
        <v>20980</v>
      </c>
      <c r="B7778" s="2064" t="s">
        <v>20979</v>
      </c>
    </row>
    <row r="7779" spans="1:2">
      <c r="A7779" s="2063" t="s">
        <v>20982</v>
      </c>
      <c r="B7779" s="2064" t="s">
        <v>20981</v>
      </c>
    </row>
    <row r="7780" spans="1:2">
      <c r="A7780" s="2063" t="s">
        <v>20984</v>
      </c>
      <c r="B7780" s="2064" t="s">
        <v>20983</v>
      </c>
    </row>
    <row r="7781" spans="1:2">
      <c r="A7781" s="2063" t="s">
        <v>20986</v>
      </c>
      <c r="B7781" s="2064" t="s">
        <v>20985</v>
      </c>
    </row>
    <row r="7782" spans="1:2">
      <c r="A7782" s="2063" t="s">
        <v>20988</v>
      </c>
      <c r="B7782" s="2064" t="s">
        <v>20987</v>
      </c>
    </row>
    <row r="7783" spans="1:2">
      <c r="A7783" s="2063" t="s">
        <v>20990</v>
      </c>
      <c r="B7783" s="2064" t="s">
        <v>20989</v>
      </c>
    </row>
    <row r="7784" spans="1:2">
      <c r="A7784" s="2063" t="s">
        <v>20992</v>
      </c>
      <c r="B7784" s="2064" t="s">
        <v>20991</v>
      </c>
    </row>
    <row r="7785" spans="1:2">
      <c r="A7785" s="2063" t="s">
        <v>20994</v>
      </c>
      <c r="B7785" s="2064" t="s">
        <v>20993</v>
      </c>
    </row>
    <row r="7786" spans="1:2">
      <c r="A7786" s="2063" t="s">
        <v>20996</v>
      </c>
      <c r="B7786" s="2064" t="s">
        <v>20995</v>
      </c>
    </row>
    <row r="7787" spans="1:2">
      <c r="A7787" s="2063" t="s">
        <v>20998</v>
      </c>
      <c r="B7787" s="2064" t="s">
        <v>20997</v>
      </c>
    </row>
    <row r="7788" spans="1:2">
      <c r="A7788" s="2063" t="s">
        <v>21000</v>
      </c>
      <c r="B7788" s="2064" t="s">
        <v>20999</v>
      </c>
    </row>
    <row r="7789" spans="1:2">
      <c r="A7789" s="2063" t="s">
        <v>21002</v>
      </c>
      <c r="B7789" s="2064" t="s">
        <v>21001</v>
      </c>
    </row>
    <row r="7790" spans="1:2">
      <c r="A7790" s="2063" t="s">
        <v>21004</v>
      </c>
      <c r="B7790" s="2064" t="s">
        <v>21003</v>
      </c>
    </row>
    <row r="7791" spans="1:2">
      <c r="A7791" s="2063" t="s">
        <v>21006</v>
      </c>
      <c r="B7791" s="2064" t="s">
        <v>21005</v>
      </c>
    </row>
    <row r="7792" spans="1:2">
      <c r="A7792" s="2063" t="s">
        <v>21008</v>
      </c>
      <c r="B7792" s="2064" t="s">
        <v>21007</v>
      </c>
    </row>
    <row r="7793" spans="1:2">
      <c r="A7793" s="2063" t="s">
        <v>21010</v>
      </c>
      <c r="B7793" s="2064" t="s">
        <v>21009</v>
      </c>
    </row>
    <row r="7794" spans="1:2">
      <c r="A7794" s="2063" t="s">
        <v>21012</v>
      </c>
      <c r="B7794" s="2064" t="s">
        <v>21011</v>
      </c>
    </row>
    <row r="7795" spans="1:2">
      <c r="A7795" s="2063" t="s">
        <v>21014</v>
      </c>
      <c r="B7795" s="2064" t="s">
        <v>21013</v>
      </c>
    </row>
    <row r="7796" spans="1:2">
      <c r="A7796" s="2063" t="s">
        <v>21016</v>
      </c>
      <c r="B7796" s="2064" t="s">
        <v>21015</v>
      </c>
    </row>
    <row r="7797" spans="1:2">
      <c r="A7797" s="2063" t="s">
        <v>21018</v>
      </c>
      <c r="B7797" s="2064" t="s">
        <v>21017</v>
      </c>
    </row>
    <row r="7798" spans="1:2">
      <c r="A7798" s="2063" t="s">
        <v>21020</v>
      </c>
      <c r="B7798" s="2064" t="s">
        <v>21019</v>
      </c>
    </row>
    <row r="7799" spans="1:2">
      <c r="A7799" s="2063" t="s">
        <v>21022</v>
      </c>
      <c r="B7799" s="2064" t="s">
        <v>21021</v>
      </c>
    </row>
    <row r="7800" spans="1:2">
      <c r="A7800" s="2063" t="s">
        <v>21024</v>
      </c>
      <c r="B7800" s="2064" t="s">
        <v>21023</v>
      </c>
    </row>
    <row r="7801" spans="1:2">
      <c r="A7801" s="2063" t="s">
        <v>21026</v>
      </c>
      <c r="B7801" s="2064" t="s">
        <v>21025</v>
      </c>
    </row>
    <row r="7802" spans="1:2">
      <c r="A7802" s="2063" t="s">
        <v>21028</v>
      </c>
      <c r="B7802" s="2064" t="s">
        <v>21027</v>
      </c>
    </row>
    <row r="7803" spans="1:2">
      <c r="A7803" s="2063" t="s">
        <v>21030</v>
      </c>
      <c r="B7803" s="2064" t="s">
        <v>21029</v>
      </c>
    </row>
    <row r="7804" spans="1:2">
      <c r="A7804" s="2063" t="s">
        <v>21032</v>
      </c>
      <c r="B7804" s="2064" t="s">
        <v>21031</v>
      </c>
    </row>
    <row r="7805" spans="1:2">
      <c r="A7805" s="2063" t="s">
        <v>21034</v>
      </c>
      <c r="B7805" s="2064" t="s">
        <v>21033</v>
      </c>
    </row>
    <row r="7806" spans="1:2">
      <c r="A7806" s="2063" t="s">
        <v>21036</v>
      </c>
      <c r="B7806" s="2064" t="s">
        <v>21035</v>
      </c>
    </row>
    <row r="7807" spans="1:2">
      <c r="A7807" s="2063" t="s">
        <v>21038</v>
      </c>
      <c r="B7807" s="2064" t="s">
        <v>21037</v>
      </c>
    </row>
    <row r="7808" spans="1:2">
      <c r="A7808" s="2063" t="s">
        <v>21040</v>
      </c>
      <c r="B7808" s="2064" t="s">
        <v>21039</v>
      </c>
    </row>
    <row r="7809" spans="1:2">
      <c r="A7809" s="2063" t="s">
        <v>21042</v>
      </c>
      <c r="B7809" s="2064" t="s">
        <v>21041</v>
      </c>
    </row>
    <row r="7810" spans="1:2">
      <c r="A7810" s="2063" t="s">
        <v>21044</v>
      </c>
      <c r="B7810" s="2064" t="s">
        <v>21043</v>
      </c>
    </row>
    <row r="7811" spans="1:2">
      <c r="A7811" s="2063" t="s">
        <v>21046</v>
      </c>
      <c r="B7811" s="2064" t="s">
        <v>21045</v>
      </c>
    </row>
    <row r="7812" spans="1:2">
      <c r="A7812" s="2063" t="s">
        <v>21048</v>
      </c>
      <c r="B7812" s="2064" t="s">
        <v>21047</v>
      </c>
    </row>
    <row r="7813" spans="1:2">
      <c r="A7813" s="2063" t="s">
        <v>21050</v>
      </c>
      <c r="B7813" s="2064" t="s">
        <v>21049</v>
      </c>
    </row>
    <row r="7814" spans="1:2">
      <c r="A7814" s="2063" t="s">
        <v>21052</v>
      </c>
      <c r="B7814" s="2064" t="s">
        <v>21051</v>
      </c>
    </row>
    <row r="7815" spans="1:2">
      <c r="A7815" s="2063" t="s">
        <v>21054</v>
      </c>
      <c r="B7815" s="2064" t="s">
        <v>21053</v>
      </c>
    </row>
    <row r="7816" spans="1:2">
      <c r="A7816" s="2063" t="s">
        <v>21056</v>
      </c>
      <c r="B7816" s="2064" t="s">
        <v>21055</v>
      </c>
    </row>
    <row r="7817" spans="1:2">
      <c r="A7817" s="2063" t="s">
        <v>21058</v>
      </c>
      <c r="B7817" s="2064" t="s">
        <v>21057</v>
      </c>
    </row>
    <row r="7818" spans="1:2">
      <c r="A7818" s="2063" t="s">
        <v>21060</v>
      </c>
      <c r="B7818" s="2064" t="s">
        <v>21059</v>
      </c>
    </row>
    <row r="7819" spans="1:2">
      <c r="A7819" s="2063" t="s">
        <v>21062</v>
      </c>
      <c r="B7819" s="2064" t="s">
        <v>21061</v>
      </c>
    </row>
    <row r="7820" spans="1:2">
      <c r="A7820" s="2063" t="s">
        <v>21064</v>
      </c>
      <c r="B7820" s="2064" t="s">
        <v>21063</v>
      </c>
    </row>
    <row r="7821" spans="1:2">
      <c r="A7821" s="2063" t="s">
        <v>21066</v>
      </c>
      <c r="B7821" s="2064" t="s">
        <v>21065</v>
      </c>
    </row>
    <row r="7822" spans="1:2">
      <c r="A7822" s="2063" t="s">
        <v>21068</v>
      </c>
      <c r="B7822" s="2064" t="s">
        <v>21067</v>
      </c>
    </row>
    <row r="7823" spans="1:2">
      <c r="A7823" s="2063" t="s">
        <v>21070</v>
      </c>
      <c r="B7823" s="2064" t="s">
        <v>21069</v>
      </c>
    </row>
    <row r="7824" spans="1:2">
      <c r="A7824" s="2063" t="s">
        <v>21072</v>
      </c>
      <c r="B7824" s="2064" t="s">
        <v>21071</v>
      </c>
    </row>
    <row r="7825" spans="1:2">
      <c r="A7825" s="2063" t="s">
        <v>21074</v>
      </c>
      <c r="B7825" s="2064" t="s">
        <v>21073</v>
      </c>
    </row>
    <row r="7826" spans="1:2">
      <c r="A7826" s="2063" t="s">
        <v>21076</v>
      </c>
      <c r="B7826" s="2064" t="s">
        <v>21075</v>
      </c>
    </row>
    <row r="7827" spans="1:2">
      <c r="A7827" s="2063" t="s">
        <v>21078</v>
      </c>
      <c r="B7827" s="2064" t="s">
        <v>21077</v>
      </c>
    </row>
    <row r="7828" spans="1:2">
      <c r="A7828" s="2063" t="s">
        <v>21080</v>
      </c>
      <c r="B7828" s="2064" t="s">
        <v>21079</v>
      </c>
    </row>
    <row r="7829" spans="1:2">
      <c r="A7829" s="2063" t="s">
        <v>21082</v>
      </c>
      <c r="B7829" s="2064" t="s">
        <v>21081</v>
      </c>
    </row>
    <row r="7830" spans="1:2">
      <c r="A7830" s="2063" t="s">
        <v>21084</v>
      </c>
      <c r="B7830" s="2064" t="s">
        <v>21083</v>
      </c>
    </row>
    <row r="7831" spans="1:2">
      <c r="A7831" s="2063" t="s">
        <v>21086</v>
      </c>
      <c r="B7831" s="2064" t="s">
        <v>21085</v>
      </c>
    </row>
    <row r="7832" spans="1:2">
      <c r="A7832" s="2063" t="s">
        <v>21088</v>
      </c>
      <c r="B7832" s="2064" t="s">
        <v>21087</v>
      </c>
    </row>
    <row r="7833" spans="1:2">
      <c r="A7833" s="2063" t="s">
        <v>21090</v>
      </c>
      <c r="B7833" s="2064" t="s">
        <v>21089</v>
      </c>
    </row>
    <row r="7834" spans="1:2">
      <c r="A7834" s="2063" t="s">
        <v>21092</v>
      </c>
      <c r="B7834" s="2064" t="s">
        <v>21091</v>
      </c>
    </row>
    <row r="7835" spans="1:2">
      <c r="A7835" s="2063" t="s">
        <v>21094</v>
      </c>
      <c r="B7835" s="2064" t="s">
        <v>21093</v>
      </c>
    </row>
    <row r="7836" spans="1:2">
      <c r="A7836" s="2063" t="s">
        <v>21096</v>
      </c>
      <c r="B7836" s="2064" t="s">
        <v>21095</v>
      </c>
    </row>
    <row r="7837" spans="1:2">
      <c r="A7837" s="2063" t="s">
        <v>21098</v>
      </c>
      <c r="B7837" s="2064" t="s">
        <v>21097</v>
      </c>
    </row>
    <row r="7838" spans="1:2">
      <c r="A7838" s="2063" t="s">
        <v>21100</v>
      </c>
      <c r="B7838" s="2064" t="s">
        <v>21099</v>
      </c>
    </row>
    <row r="7839" spans="1:2">
      <c r="A7839" s="2063" t="s">
        <v>21102</v>
      </c>
      <c r="B7839" s="2064" t="s">
        <v>21101</v>
      </c>
    </row>
    <row r="7840" spans="1:2">
      <c r="A7840" s="2063" t="s">
        <v>21104</v>
      </c>
      <c r="B7840" s="2064" t="s">
        <v>21103</v>
      </c>
    </row>
    <row r="7841" spans="1:2">
      <c r="A7841" s="2063" t="s">
        <v>21106</v>
      </c>
      <c r="B7841" s="2064" t="s">
        <v>21105</v>
      </c>
    </row>
    <row r="7842" spans="1:2">
      <c r="A7842" s="2063" t="s">
        <v>21108</v>
      </c>
      <c r="B7842" s="2064" t="s">
        <v>21107</v>
      </c>
    </row>
    <row r="7843" spans="1:2">
      <c r="A7843" s="2063" t="s">
        <v>21110</v>
      </c>
      <c r="B7843" s="2064" t="s">
        <v>21109</v>
      </c>
    </row>
    <row r="7844" spans="1:2">
      <c r="A7844" s="2063" t="s">
        <v>21112</v>
      </c>
      <c r="B7844" s="2064" t="s">
        <v>21111</v>
      </c>
    </row>
    <row r="7845" spans="1:2">
      <c r="A7845" s="2063" t="s">
        <v>21114</v>
      </c>
      <c r="B7845" s="2064" t="s">
        <v>21113</v>
      </c>
    </row>
    <row r="7846" spans="1:2">
      <c r="A7846" s="2063" t="s">
        <v>21116</v>
      </c>
      <c r="B7846" s="2064" t="s">
        <v>21115</v>
      </c>
    </row>
    <row r="7847" spans="1:2">
      <c r="A7847" s="2063" t="s">
        <v>21118</v>
      </c>
      <c r="B7847" s="2064" t="s">
        <v>21117</v>
      </c>
    </row>
    <row r="7848" spans="1:2">
      <c r="A7848" s="2063" t="s">
        <v>21120</v>
      </c>
      <c r="B7848" s="2064" t="s">
        <v>21119</v>
      </c>
    </row>
    <row r="7849" spans="1:2">
      <c r="A7849" s="2063" t="s">
        <v>21122</v>
      </c>
      <c r="B7849" s="2064" t="s">
        <v>21121</v>
      </c>
    </row>
    <row r="7850" spans="1:2">
      <c r="A7850" s="2063" t="s">
        <v>21124</v>
      </c>
      <c r="B7850" s="2064" t="s">
        <v>21123</v>
      </c>
    </row>
    <row r="7851" spans="1:2">
      <c r="A7851" s="2063" t="s">
        <v>21126</v>
      </c>
      <c r="B7851" s="2064" t="s">
        <v>21125</v>
      </c>
    </row>
    <row r="7852" spans="1:2">
      <c r="A7852" s="2063" t="s">
        <v>21128</v>
      </c>
      <c r="B7852" s="2064" t="s">
        <v>21127</v>
      </c>
    </row>
    <row r="7853" spans="1:2">
      <c r="A7853" s="2063" t="s">
        <v>21130</v>
      </c>
      <c r="B7853" s="2064" t="s">
        <v>21129</v>
      </c>
    </row>
    <row r="7854" spans="1:2">
      <c r="A7854" s="2063" t="s">
        <v>21132</v>
      </c>
      <c r="B7854" s="2064" t="s">
        <v>21131</v>
      </c>
    </row>
    <row r="7855" spans="1:2">
      <c r="A7855" s="2063" t="s">
        <v>21134</v>
      </c>
      <c r="B7855" s="2064" t="s">
        <v>21133</v>
      </c>
    </row>
    <row r="7856" spans="1:2">
      <c r="A7856" s="2063" t="s">
        <v>21136</v>
      </c>
      <c r="B7856" s="2064" t="s">
        <v>21135</v>
      </c>
    </row>
    <row r="7857" spans="1:2">
      <c r="A7857" s="2063" t="s">
        <v>21138</v>
      </c>
      <c r="B7857" s="2064" t="s">
        <v>21137</v>
      </c>
    </row>
    <row r="7858" spans="1:2">
      <c r="A7858" s="2063" t="s">
        <v>21140</v>
      </c>
      <c r="B7858" s="2064" t="s">
        <v>21139</v>
      </c>
    </row>
    <row r="7859" spans="1:2">
      <c r="A7859" s="2063" t="s">
        <v>21142</v>
      </c>
      <c r="B7859" s="2064" t="s">
        <v>21141</v>
      </c>
    </row>
    <row r="7860" spans="1:2">
      <c r="A7860" s="2063" t="s">
        <v>21144</v>
      </c>
      <c r="B7860" s="2064" t="s">
        <v>21143</v>
      </c>
    </row>
    <row r="7861" spans="1:2">
      <c r="A7861" s="2063" t="s">
        <v>21146</v>
      </c>
      <c r="B7861" s="2064" t="s">
        <v>21145</v>
      </c>
    </row>
    <row r="7862" spans="1:2">
      <c r="A7862" s="2063" t="s">
        <v>21148</v>
      </c>
      <c r="B7862" s="2064" t="s">
        <v>21147</v>
      </c>
    </row>
    <row r="7863" spans="1:2">
      <c r="A7863" s="2063" t="s">
        <v>21150</v>
      </c>
      <c r="B7863" s="2064" t="s">
        <v>21149</v>
      </c>
    </row>
    <row r="7864" spans="1:2">
      <c r="A7864" s="2063" t="s">
        <v>21152</v>
      </c>
      <c r="B7864" s="2064" t="s">
        <v>21151</v>
      </c>
    </row>
    <row r="7865" spans="1:2">
      <c r="A7865" s="2063" t="s">
        <v>21154</v>
      </c>
      <c r="B7865" s="2064" t="s">
        <v>21153</v>
      </c>
    </row>
    <row r="7866" spans="1:2">
      <c r="A7866" s="2063" t="s">
        <v>21156</v>
      </c>
      <c r="B7866" s="2064" t="s">
        <v>21155</v>
      </c>
    </row>
    <row r="7867" spans="1:2">
      <c r="A7867" s="2063" t="s">
        <v>21158</v>
      </c>
      <c r="B7867" s="2064" t="s">
        <v>21157</v>
      </c>
    </row>
    <row r="7868" spans="1:2">
      <c r="A7868" s="2063" t="s">
        <v>21160</v>
      </c>
      <c r="B7868" s="2064" t="s">
        <v>21159</v>
      </c>
    </row>
    <row r="7869" spans="1:2">
      <c r="A7869" s="2063" t="s">
        <v>21162</v>
      </c>
      <c r="B7869" s="2064" t="s">
        <v>21161</v>
      </c>
    </row>
    <row r="7870" spans="1:2">
      <c r="A7870" s="2063" t="s">
        <v>21164</v>
      </c>
      <c r="B7870" s="2064" t="s">
        <v>21163</v>
      </c>
    </row>
    <row r="7871" spans="1:2">
      <c r="A7871" s="2063" t="s">
        <v>21166</v>
      </c>
      <c r="B7871" s="2064" t="s">
        <v>21165</v>
      </c>
    </row>
    <row r="7872" spans="1:2">
      <c r="A7872" s="2063" t="s">
        <v>21168</v>
      </c>
      <c r="B7872" s="2064" t="s">
        <v>21167</v>
      </c>
    </row>
    <row r="7873" spans="1:2">
      <c r="A7873" s="2063" t="s">
        <v>21170</v>
      </c>
      <c r="B7873" s="2064" t="s">
        <v>21169</v>
      </c>
    </row>
    <row r="7874" spans="1:2">
      <c r="A7874" s="2063" t="s">
        <v>21172</v>
      </c>
      <c r="B7874" s="2064" t="s">
        <v>21171</v>
      </c>
    </row>
    <row r="7875" spans="1:2">
      <c r="A7875" s="2063" t="s">
        <v>21174</v>
      </c>
      <c r="B7875" s="2064" t="s">
        <v>21173</v>
      </c>
    </row>
    <row r="7876" spans="1:2">
      <c r="A7876" s="2063" t="s">
        <v>21176</v>
      </c>
      <c r="B7876" s="2064" t="s">
        <v>21175</v>
      </c>
    </row>
    <row r="7877" spans="1:2">
      <c r="A7877" s="2063" t="s">
        <v>21178</v>
      </c>
      <c r="B7877" s="2064" t="s">
        <v>21177</v>
      </c>
    </row>
    <row r="7878" spans="1:2">
      <c r="A7878" s="2063" t="s">
        <v>21180</v>
      </c>
      <c r="B7878" s="2064" t="s">
        <v>21179</v>
      </c>
    </row>
    <row r="7879" spans="1:2">
      <c r="A7879" s="2063" t="s">
        <v>21182</v>
      </c>
      <c r="B7879" s="2064" t="s">
        <v>21181</v>
      </c>
    </row>
    <row r="7880" spans="1:2">
      <c r="A7880" s="2063" t="s">
        <v>21184</v>
      </c>
      <c r="B7880" s="2064" t="s">
        <v>21183</v>
      </c>
    </row>
    <row r="7881" spans="1:2">
      <c r="A7881" s="2063" t="s">
        <v>21186</v>
      </c>
      <c r="B7881" s="2064" t="s">
        <v>21185</v>
      </c>
    </row>
    <row r="7882" spans="1:2">
      <c r="A7882" s="2063" t="s">
        <v>21188</v>
      </c>
      <c r="B7882" s="2064" t="s">
        <v>21187</v>
      </c>
    </row>
    <row r="7883" spans="1:2">
      <c r="A7883" s="2063" t="s">
        <v>21190</v>
      </c>
      <c r="B7883" s="2064" t="s">
        <v>21189</v>
      </c>
    </row>
    <row r="7884" spans="1:2">
      <c r="A7884" s="2063" t="s">
        <v>21192</v>
      </c>
      <c r="B7884" s="2064" t="s">
        <v>21191</v>
      </c>
    </row>
    <row r="7885" spans="1:2">
      <c r="A7885" s="2063" t="s">
        <v>21194</v>
      </c>
      <c r="B7885" s="2064" t="s">
        <v>21193</v>
      </c>
    </row>
    <row r="7886" spans="1:2">
      <c r="A7886" s="2063" t="s">
        <v>21196</v>
      </c>
      <c r="B7886" s="2064" t="s">
        <v>21195</v>
      </c>
    </row>
    <row r="7887" spans="1:2">
      <c r="A7887" s="2063" t="s">
        <v>21198</v>
      </c>
      <c r="B7887" s="2064" t="s">
        <v>21197</v>
      </c>
    </row>
    <row r="7888" spans="1:2">
      <c r="A7888" s="2063" t="s">
        <v>21200</v>
      </c>
      <c r="B7888" s="2064" t="s">
        <v>21199</v>
      </c>
    </row>
    <row r="7889" spans="1:2">
      <c r="A7889" s="2063" t="s">
        <v>21202</v>
      </c>
      <c r="B7889" s="2064" t="s">
        <v>21201</v>
      </c>
    </row>
    <row r="7890" spans="1:2">
      <c r="A7890" s="2063" t="s">
        <v>21204</v>
      </c>
      <c r="B7890" s="2064" t="s">
        <v>21203</v>
      </c>
    </row>
    <row r="7891" spans="1:2">
      <c r="A7891" s="2063" t="s">
        <v>21206</v>
      </c>
      <c r="B7891" s="2064" t="s">
        <v>21205</v>
      </c>
    </row>
    <row r="7892" spans="1:2">
      <c r="A7892" s="2063" t="s">
        <v>21208</v>
      </c>
      <c r="B7892" s="2064" t="s">
        <v>21207</v>
      </c>
    </row>
    <row r="7893" spans="1:2">
      <c r="A7893" s="2063" t="s">
        <v>21210</v>
      </c>
      <c r="B7893" s="2064" t="s">
        <v>21209</v>
      </c>
    </row>
    <row r="7894" spans="1:2">
      <c r="A7894" s="2063" t="s">
        <v>21212</v>
      </c>
      <c r="B7894" s="2064" t="s">
        <v>21211</v>
      </c>
    </row>
    <row r="7895" spans="1:2">
      <c r="A7895" s="2063" t="s">
        <v>21214</v>
      </c>
      <c r="B7895" s="2064" t="s">
        <v>21213</v>
      </c>
    </row>
    <row r="7896" spans="1:2">
      <c r="A7896" s="2063" t="s">
        <v>21216</v>
      </c>
      <c r="B7896" s="2064" t="s">
        <v>21215</v>
      </c>
    </row>
    <row r="7897" spans="1:2">
      <c r="A7897" s="2063" t="s">
        <v>21218</v>
      </c>
      <c r="B7897" s="2064" t="s">
        <v>21217</v>
      </c>
    </row>
    <row r="7898" spans="1:2">
      <c r="A7898" s="2063" t="s">
        <v>21220</v>
      </c>
      <c r="B7898" s="2064" t="s">
        <v>21219</v>
      </c>
    </row>
    <row r="7899" spans="1:2">
      <c r="A7899" s="2063" t="s">
        <v>21222</v>
      </c>
      <c r="B7899" s="2064" t="s">
        <v>21221</v>
      </c>
    </row>
    <row r="7900" spans="1:2">
      <c r="A7900" s="2063" t="s">
        <v>21224</v>
      </c>
      <c r="B7900" s="2064" t="s">
        <v>21223</v>
      </c>
    </row>
    <row r="7901" spans="1:2">
      <c r="A7901" s="2063" t="s">
        <v>21226</v>
      </c>
      <c r="B7901" s="2064" t="s">
        <v>21225</v>
      </c>
    </row>
    <row r="7902" spans="1:2">
      <c r="A7902" s="2063" t="s">
        <v>21228</v>
      </c>
      <c r="B7902" s="2064" t="s">
        <v>21227</v>
      </c>
    </row>
    <row r="7903" spans="1:2">
      <c r="A7903" s="2063" t="s">
        <v>21230</v>
      </c>
      <c r="B7903" s="2064" t="s">
        <v>21229</v>
      </c>
    </row>
    <row r="7904" spans="1:2">
      <c r="A7904" s="2063" t="s">
        <v>21232</v>
      </c>
      <c r="B7904" s="2064" t="s">
        <v>21231</v>
      </c>
    </row>
    <row r="7905" spans="1:2">
      <c r="A7905" s="2063" t="s">
        <v>21234</v>
      </c>
      <c r="B7905" s="2064" t="s">
        <v>21233</v>
      </c>
    </row>
    <row r="7906" spans="1:2">
      <c r="A7906" s="2063" t="s">
        <v>21236</v>
      </c>
      <c r="B7906" s="2064" t="s">
        <v>21235</v>
      </c>
    </row>
    <row r="7907" spans="1:2">
      <c r="A7907" s="2063" t="s">
        <v>21238</v>
      </c>
      <c r="B7907" s="2064" t="s">
        <v>21237</v>
      </c>
    </row>
    <row r="7908" spans="1:2">
      <c r="A7908" s="2063" t="s">
        <v>21240</v>
      </c>
      <c r="B7908" s="2064" t="s">
        <v>21239</v>
      </c>
    </row>
    <row r="7909" spans="1:2">
      <c r="A7909" s="2063" t="s">
        <v>21242</v>
      </c>
      <c r="B7909" s="2064" t="s">
        <v>21241</v>
      </c>
    </row>
    <row r="7910" spans="1:2">
      <c r="A7910" s="2063" t="s">
        <v>21244</v>
      </c>
      <c r="B7910" s="2064" t="s">
        <v>21243</v>
      </c>
    </row>
    <row r="7911" spans="1:2">
      <c r="A7911" s="2063" t="s">
        <v>21246</v>
      </c>
      <c r="B7911" s="2064" t="s">
        <v>21245</v>
      </c>
    </row>
    <row r="7912" spans="1:2">
      <c r="A7912" s="2063" t="s">
        <v>21248</v>
      </c>
      <c r="B7912" s="2064" t="s">
        <v>21247</v>
      </c>
    </row>
    <row r="7913" spans="1:2">
      <c r="A7913" s="2063" t="s">
        <v>21250</v>
      </c>
      <c r="B7913" s="2064" t="s">
        <v>21249</v>
      </c>
    </row>
    <row r="7914" spans="1:2">
      <c r="A7914" s="2063" t="s">
        <v>21252</v>
      </c>
      <c r="B7914" s="2064" t="s">
        <v>21251</v>
      </c>
    </row>
    <row r="7915" spans="1:2">
      <c r="A7915" s="2063" t="s">
        <v>21254</v>
      </c>
      <c r="B7915" s="2064" t="s">
        <v>21253</v>
      </c>
    </row>
    <row r="7916" spans="1:2">
      <c r="A7916" s="2063" t="s">
        <v>21256</v>
      </c>
      <c r="B7916" s="2064" t="s">
        <v>21255</v>
      </c>
    </row>
    <row r="7917" spans="1:2">
      <c r="A7917" s="2063" t="s">
        <v>21258</v>
      </c>
      <c r="B7917" s="2064" t="s">
        <v>21257</v>
      </c>
    </row>
    <row r="7918" spans="1:2">
      <c r="A7918" s="2063" t="s">
        <v>21260</v>
      </c>
      <c r="B7918" s="2064" t="s">
        <v>21259</v>
      </c>
    </row>
    <row r="7919" spans="1:2">
      <c r="A7919" s="2063" t="s">
        <v>21262</v>
      </c>
      <c r="B7919" s="2064" t="s">
        <v>21261</v>
      </c>
    </row>
    <row r="7920" spans="1:2">
      <c r="A7920" s="2063" t="s">
        <v>21264</v>
      </c>
      <c r="B7920" s="2064" t="s">
        <v>21263</v>
      </c>
    </row>
    <row r="7921" spans="1:2">
      <c r="A7921" s="2063" t="s">
        <v>21266</v>
      </c>
      <c r="B7921" s="2064" t="s">
        <v>21265</v>
      </c>
    </row>
    <row r="7922" spans="1:2">
      <c r="A7922" s="2063" t="s">
        <v>21268</v>
      </c>
      <c r="B7922" s="2064" t="s">
        <v>21267</v>
      </c>
    </row>
    <row r="7923" spans="1:2">
      <c r="A7923" s="2063" t="s">
        <v>21270</v>
      </c>
      <c r="B7923" s="2064" t="s">
        <v>21269</v>
      </c>
    </row>
    <row r="7924" spans="1:2">
      <c r="A7924" s="2063" t="s">
        <v>21272</v>
      </c>
      <c r="B7924" s="2064" t="s">
        <v>21271</v>
      </c>
    </row>
    <row r="7925" spans="1:2">
      <c r="A7925" s="2063" t="s">
        <v>21274</v>
      </c>
      <c r="B7925" s="2064" t="s">
        <v>21273</v>
      </c>
    </row>
    <row r="7926" spans="1:2">
      <c r="A7926" s="2063" t="s">
        <v>21276</v>
      </c>
      <c r="B7926" s="2064" t="s">
        <v>21275</v>
      </c>
    </row>
    <row r="7927" spans="1:2">
      <c r="A7927" s="2063" t="s">
        <v>21278</v>
      </c>
      <c r="B7927" s="2064" t="s">
        <v>21277</v>
      </c>
    </row>
    <row r="7928" spans="1:2">
      <c r="A7928" s="2063" t="s">
        <v>21280</v>
      </c>
      <c r="B7928" s="2064" t="s">
        <v>21279</v>
      </c>
    </row>
    <row r="7929" spans="1:2">
      <c r="A7929" s="2063" t="s">
        <v>21282</v>
      </c>
      <c r="B7929" s="2064" t="s">
        <v>21281</v>
      </c>
    </row>
    <row r="7930" spans="1:2">
      <c r="A7930" s="2063" t="s">
        <v>21284</v>
      </c>
      <c r="B7930" s="2064" t="s">
        <v>21283</v>
      </c>
    </row>
    <row r="7931" spans="1:2">
      <c r="A7931" s="2063" t="s">
        <v>21286</v>
      </c>
      <c r="B7931" s="2064" t="s">
        <v>21285</v>
      </c>
    </row>
    <row r="7932" spans="1:2">
      <c r="A7932" s="2063" t="s">
        <v>21288</v>
      </c>
      <c r="B7932" s="2064" t="s">
        <v>21287</v>
      </c>
    </row>
    <row r="7933" spans="1:2">
      <c r="A7933" s="2063" t="s">
        <v>21290</v>
      </c>
      <c r="B7933" s="2064" t="s">
        <v>21289</v>
      </c>
    </row>
    <row r="7934" spans="1:2">
      <c r="A7934" s="2063" t="s">
        <v>21292</v>
      </c>
      <c r="B7934" s="2064" t="s">
        <v>21291</v>
      </c>
    </row>
    <row r="7935" spans="1:2">
      <c r="A7935" s="2063" t="s">
        <v>21294</v>
      </c>
      <c r="B7935" s="2064" t="s">
        <v>21293</v>
      </c>
    </row>
    <row r="7936" spans="1:2">
      <c r="A7936" s="2063" t="s">
        <v>21296</v>
      </c>
      <c r="B7936" s="2064" t="s">
        <v>21295</v>
      </c>
    </row>
    <row r="7937" spans="1:2">
      <c r="A7937" s="2063" t="s">
        <v>21298</v>
      </c>
      <c r="B7937" s="2064" t="s">
        <v>21297</v>
      </c>
    </row>
    <row r="7938" spans="1:2">
      <c r="A7938" s="2063" t="s">
        <v>21300</v>
      </c>
      <c r="B7938" s="2064" t="s">
        <v>21299</v>
      </c>
    </row>
    <row r="7939" spans="1:2">
      <c r="A7939" s="2063" t="s">
        <v>21302</v>
      </c>
      <c r="B7939" s="2064" t="s">
        <v>21301</v>
      </c>
    </row>
    <row r="7940" spans="1:2">
      <c r="A7940" s="2063" t="s">
        <v>21304</v>
      </c>
      <c r="B7940" s="2064" t="s">
        <v>21303</v>
      </c>
    </row>
    <row r="7941" spans="1:2">
      <c r="A7941" s="2063" t="s">
        <v>21306</v>
      </c>
      <c r="B7941" s="2064" t="s">
        <v>21305</v>
      </c>
    </row>
    <row r="7942" spans="1:2">
      <c r="A7942" s="2063" t="s">
        <v>21308</v>
      </c>
      <c r="B7942" s="2064" t="s">
        <v>21307</v>
      </c>
    </row>
    <row r="7943" spans="1:2">
      <c r="A7943" s="2063" t="s">
        <v>21310</v>
      </c>
      <c r="B7943" s="2064" t="s">
        <v>21309</v>
      </c>
    </row>
    <row r="7944" spans="1:2">
      <c r="A7944" s="2063" t="s">
        <v>21312</v>
      </c>
      <c r="B7944" s="2064" t="s">
        <v>21311</v>
      </c>
    </row>
    <row r="7945" spans="1:2">
      <c r="A7945" s="2063" t="s">
        <v>21314</v>
      </c>
      <c r="B7945" s="2064" t="s">
        <v>21313</v>
      </c>
    </row>
    <row r="7946" spans="1:2">
      <c r="A7946" s="2063" t="s">
        <v>21316</v>
      </c>
      <c r="B7946" s="2064" t="s">
        <v>21315</v>
      </c>
    </row>
    <row r="7947" spans="1:2">
      <c r="A7947" s="2063" t="s">
        <v>21318</v>
      </c>
      <c r="B7947" s="2064" t="s">
        <v>21317</v>
      </c>
    </row>
    <row r="7948" spans="1:2">
      <c r="A7948" s="2063" t="s">
        <v>21320</v>
      </c>
      <c r="B7948" s="2064" t="s">
        <v>21319</v>
      </c>
    </row>
    <row r="7949" spans="1:2">
      <c r="A7949" s="2063" t="s">
        <v>21322</v>
      </c>
      <c r="B7949" s="2064" t="s">
        <v>21321</v>
      </c>
    </row>
    <row r="7950" spans="1:2">
      <c r="A7950" s="2063" t="s">
        <v>21324</v>
      </c>
      <c r="B7950" s="2064" t="s">
        <v>21323</v>
      </c>
    </row>
    <row r="7951" spans="1:2">
      <c r="A7951" s="2063" t="s">
        <v>21326</v>
      </c>
      <c r="B7951" s="2064" t="s">
        <v>21325</v>
      </c>
    </row>
    <row r="7952" spans="1:2">
      <c r="A7952" s="2063" t="s">
        <v>21328</v>
      </c>
      <c r="B7952" s="2064" t="s">
        <v>21327</v>
      </c>
    </row>
    <row r="7953" spans="1:2">
      <c r="A7953" s="2063" t="s">
        <v>21330</v>
      </c>
      <c r="B7953" s="2064" t="s">
        <v>21329</v>
      </c>
    </row>
    <row r="7954" spans="1:2">
      <c r="A7954" s="2063" t="s">
        <v>21332</v>
      </c>
      <c r="B7954" s="2064" t="s">
        <v>21331</v>
      </c>
    </row>
    <row r="7955" spans="1:2">
      <c r="A7955" s="2063" t="s">
        <v>21334</v>
      </c>
      <c r="B7955" s="2064" t="s">
        <v>21333</v>
      </c>
    </row>
    <row r="7956" spans="1:2">
      <c r="A7956" s="2063" t="s">
        <v>21336</v>
      </c>
      <c r="B7956" s="2064" t="s">
        <v>21335</v>
      </c>
    </row>
    <row r="7957" spans="1:2">
      <c r="A7957" s="2063" t="s">
        <v>21338</v>
      </c>
      <c r="B7957" s="2064" t="s">
        <v>21337</v>
      </c>
    </row>
    <row r="7958" spans="1:2">
      <c r="A7958" s="2063" t="s">
        <v>21340</v>
      </c>
      <c r="B7958" s="2064" t="s">
        <v>21339</v>
      </c>
    </row>
    <row r="7959" spans="1:2">
      <c r="A7959" s="2063" t="s">
        <v>21342</v>
      </c>
      <c r="B7959" s="2064" t="s">
        <v>21341</v>
      </c>
    </row>
    <row r="7960" spans="1:2">
      <c r="A7960" s="2063" t="s">
        <v>21344</v>
      </c>
      <c r="B7960" s="2064" t="s">
        <v>21343</v>
      </c>
    </row>
    <row r="7961" spans="1:2">
      <c r="A7961" s="2063" t="s">
        <v>21346</v>
      </c>
      <c r="B7961" s="2064" t="s">
        <v>21345</v>
      </c>
    </row>
    <row r="7962" spans="1:2">
      <c r="A7962" s="2063" t="s">
        <v>21348</v>
      </c>
      <c r="B7962" s="2064" t="s">
        <v>21347</v>
      </c>
    </row>
    <row r="7963" spans="1:2">
      <c r="A7963" s="2063" t="s">
        <v>21350</v>
      </c>
      <c r="B7963" s="2064" t="s">
        <v>21349</v>
      </c>
    </row>
    <row r="7964" spans="1:2">
      <c r="A7964" s="2063" t="s">
        <v>21352</v>
      </c>
      <c r="B7964" s="2064" t="s">
        <v>21351</v>
      </c>
    </row>
    <row r="7965" spans="1:2">
      <c r="A7965" s="2063" t="s">
        <v>21354</v>
      </c>
      <c r="B7965" s="2064" t="s">
        <v>21353</v>
      </c>
    </row>
    <row r="7966" spans="1:2">
      <c r="A7966" s="2063" t="s">
        <v>21356</v>
      </c>
      <c r="B7966" s="2064" t="s">
        <v>21355</v>
      </c>
    </row>
    <row r="7967" spans="1:2">
      <c r="A7967" s="2063" t="s">
        <v>21358</v>
      </c>
      <c r="B7967" s="2064" t="s">
        <v>21357</v>
      </c>
    </row>
    <row r="7968" spans="1:2">
      <c r="A7968" s="2063" t="s">
        <v>21360</v>
      </c>
      <c r="B7968" s="2064" t="s">
        <v>21359</v>
      </c>
    </row>
    <row r="7969" spans="1:2">
      <c r="A7969" s="2063" t="s">
        <v>21362</v>
      </c>
      <c r="B7969" s="2064" t="s">
        <v>21361</v>
      </c>
    </row>
    <row r="7970" spans="1:2">
      <c r="A7970" s="2063" t="s">
        <v>21364</v>
      </c>
      <c r="B7970" s="2064" t="s">
        <v>21363</v>
      </c>
    </row>
    <row r="7971" spans="1:2">
      <c r="A7971" s="2063" t="s">
        <v>21366</v>
      </c>
      <c r="B7971" s="2064" t="s">
        <v>21365</v>
      </c>
    </row>
    <row r="7972" spans="1:2">
      <c r="A7972" s="2063" t="s">
        <v>21368</v>
      </c>
      <c r="B7972" s="2064" t="s">
        <v>21367</v>
      </c>
    </row>
    <row r="7973" spans="1:2">
      <c r="A7973" s="2063" t="s">
        <v>21370</v>
      </c>
      <c r="B7973" s="2064" t="s">
        <v>21369</v>
      </c>
    </row>
    <row r="7974" spans="1:2">
      <c r="A7974" s="2063" t="s">
        <v>21372</v>
      </c>
      <c r="B7974" s="2064" t="s">
        <v>21371</v>
      </c>
    </row>
    <row r="7975" spans="1:2">
      <c r="A7975" s="2063" t="s">
        <v>21374</v>
      </c>
      <c r="B7975" s="2064" t="s">
        <v>21373</v>
      </c>
    </row>
    <row r="7976" spans="1:2">
      <c r="A7976" s="2063" t="s">
        <v>21376</v>
      </c>
      <c r="B7976" s="2064" t="s">
        <v>21375</v>
      </c>
    </row>
    <row r="7977" spans="1:2">
      <c r="A7977" s="2063" t="s">
        <v>21378</v>
      </c>
      <c r="B7977" s="2064" t="s">
        <v>21377</v>
      </c>
    </row>
    <row r="7978" spans="1:2">
      <c r="A7978" s="2063" t="s">
        <v>21380</v>
      </c>
      <c r="B7978" s="2064" t="s">
        <v>21379</v>
      </c>
    </row>
    <row r="7979" spans="1:2">
      <c r="A7979" s="2063" t="s">
        <v>21382</v>
      </c>
      <c r="B7979" s="2064" t="s">
        <v>21381</v>
      </c>
    </row>
    <row r="7980" spans="1:2">
      <c r="A7980" s="2063" t="s">
        <v>21384</v>
      </c>
      <c r="B7980" s="2064" t="s">
        <v>21383</v>
      </c>
    </row>
    <row r="7981" spans="1:2">
      <c r="A7981" s="2063" t="s">
        <v>21386</v>
      </c>
      <c r="B7981" s="2064" t="s">
        <v>21385</v>
      </c>
    </row>
    <row r="7982" spans="1:2">
      <c r="A7982" s="2063" t="s">
        <v>21388</v>
      </c>
      <c r="B7982" s="2064" t="s">
        <v>21387</v>
      </c>
    </row>
    <row r="7983" spans="1:2">
      <c r="A7983" s="2063" t="s">
        <v>21390</v>
      </c>
      <c r="B7983" s="2064" t="s">
        <v>21389</v>
      </c>
    </row>
    <row r="7984" spans="1:2">
      <c r="A7984" s="2063" t="s">
        <v>21392</v>
      </c>
      <c r="B7984" s="2064" t="s">
        <v>21391</v>
      </c>
    </row>
    <row r="7985" spans="1:2">
      <c r="A7985" s="2063" t="s">
        <v>21394</v>
      </c>
      <c r="B7985" s="2064" t="s">
        <v>21393</v>
      </c>
    </row>
    <row r="7986" spans="1:2">
      <c r="A7986" s="2063" t="s">
        <v>21396</v>
      </c>
      <c r="B7986" s="2064" t="s">
        <v>21395</v>
      </c>
    </row>
    <row r="7987" spans="1:2">
      <c r="A7987" s="2063" t="s">
        <v>21398</v>
      </c>
      <c r="B7987" s="2064" t="s">
        <v>21397</v>
      </c>
    </row>
    <row r="7988" spans="1:2">
      <c r="A7988" s="2063" t="s">
        <v>21400</v>
      </c>
      <c r="B7988" s="2064" t="s">
        <v>21399</v>
      </c>
    </row>
    <row r="7989" spans="1:2">
      <c r="A7989" s="2063" t="s">
        <v>21402</v>
      </c>
      <c r="B7989" s="2064" t="s">
        <v>21401</v>
      </c>
    </row>
    <row r="7990" spans="1:2">
      <c r="A7990" s="2063" t="s">
        <v>21404</v>
      </c>
      <c r="B7990" s="2064" t="s">
        <v>21403</v>
      </c>
    </row>
    <row r="7991" spans="1:2">
      <c r="A7991" s="2063" t="s">
        <v>21406</v>
      </c>
      <c r="B7991" s="2064" t="s">
        <v>21405</v>
      </c>
    </row>
    <row r="7992" spans="1:2">
      <c r="A7992" s="2063" t="s">
        <v>21408</v>
      </c>
      <c r="B7992" s="2064" t="s">
        <v>21407</v>
      </c>
    </row>
    <row r="7993" spans="1:2">
      <c r="A7993" s="2063" t="s">
        <v>21410</v>
      </c>
      <c r="B7993" s="2064" t="s">
        <v>21409</v>
      </c>
    </row>
    <row r="7994" spans="1:2">
      <c r="A7994" s="2063" t="s">
        <v>21412</v>
      </c>
      <c r="B7994" s="2064" t="s">
        <v>21411</v>
      </c>
    </row>
    <row r="7995" spans="1:2">
      <c r="A7995" s="2063" t="s">
        <v>21414</v>
      </c>
      <c r="B7995" s="2064" t="s">
        <v>21413</v>
      </c>
    </row>
    <row r="7996" spans="1:2">
      <c r="A7996" s="2063" t="s">
        <v>21416</v>
      </c>
      <c r="B7996" s="2064" t="s">
        <v>21415</v>
      </c>
    </row>
    <row r="7997" spans="1:2">
      <c r="A7997" s="2063" t="s">
        <v>21418</v>
      </c>
      <c r="B7997" s="2064" t="s">
        <v>21417</v>
      </c>
    </row>
    <row r="7998" spans="1:2">
      <c r="A7998" s="2063" t="s">
        <v>21420</v>
      </c>
      <c r="B7998" s="2064" t="s">
        <v>21419</v>
      </c>
    </row>
    <row r="7999" spans="1:2">
      <c r="A7999" s="2063" t="s">
        <v>21422</v>
      </c>
      <c r="B7999" s="2064" t="s">
        <v>21421</v>
      </c>
    </row>
    <row r="8000" spans="1:2">
      <c r="A8000" s="2063" t="s">
        <v>21424</v>
      </c>
      <c r="B8000" s="2064" t="s">
        <v>21423</v>
      </c>
    </row>
    <row r="8001" spans="1:2">
      <c r="A8001" s="2063" t="s">
        <v>21426</v>
      </c>
      <c r="B8001" s="2064" t="s">
        <v>21425</v>
      </c>
    </row>
    <row r="8002" spans="1:2">
      <c r="A8002" s="2063" t="s">
        <v>21428</v>
      </c>
      <c r="B8002" s="2064" t="s">
        <v>21427</v>
      </c>
    </row>
    <row r="8003" spans="1:2">
      <c r="A8003" s="2063" t="s">
        <v>21430</v>
      </c>
      <c r="B8003" s="2064" t="s">
        <v>21429</v>
      </c>
    </row>
    <row r="8004" spans="1:2">
      <c r="A8004" s="2063" t="s">
        <v>21432</v>
      </c>
      <c r="B8004" s="2064" t="s">
        <v>21431</v>
      </c>
    </row>
    <row r="8005" spans="1:2">
      <c r="A8005" s="2063" t="s">
        <v>21434</v>
      </c>
      <c r="B8005" s="2064" t="s">
        <v>21433</v>
      </c>
    </row>
    <row r="8006" spans="1:2">
      <c r="A8006" s="2063" t="s">
        <v>21436</v>
      </c>
      <c r="B8006" s="2064" t="s">
        <v>21435</v>
      </c>
    </row>
    <row r="8007" spans="1:2">
      <c r="A8007" s="2063" t="s">
        <v>21438</v>
      </c>
      <c r="B8007" s="2064" t="s">
        <v>21437</v>
      </c>
    </row>
    <row r="8008" spans="1:2">
      <c r="A8008" s="2063" t="s">
        <v>21440</v>
      </c>
      <c r="B8008" s="2064" t="s">
        <v>21439</v>
      </c>
    </row>
    <row r="8009" spans="1:2">
      <c r="A8009" s="2063" t="s">
        <v>21442</v>
      </c>
      <c r="B8009" s="2064" t="s">
        <v>21441</v>
      </c>
    </row>
    <row r="8010" spans="1:2">
      <c r="A8010" s="2063" t="s">
        <v>21444</v>
      </c>
      <c r="B8010" s="2064" t="s">
        <v>21443</v>
      </c>
    </row>
    <row r="8011" spans="1:2">
      <c r="A8011" s="2063" t="s">
        <v>21446</v>
      </c>
      <c r="B8011" s="2064" t="s">
        <v>21445</v>
      </c>
    </row>
    <row r="8012" spans="1:2">
      <c r="A8012" s="2063" t="s">
        <v>21448</v>
      </c>
      <c r="B8012" s="2064" t="s">
        <v>21447</v>
      </c>
    </row>
    <row r="8013" spans="1:2">
      <c r="A8013" s="2063" t="s">
        <v>21450</v>
      </c>
      <c r="B8013" s="2064" t="s">
        <v>21449</v>
      </c>
    </row>
    <row r="8014" spans="1:2">
      <c r="A8014" s="2063" t="s">
        <v>21452</v>
      </c>
      <c r="B8014" s="2064" t="s">
        <v>21451</v>
      </c>
    </row>
    <row r="8015" spans="1:2">
      <c r="A8015" s="2063" t="s">
        <v>21454</v>
      </c>
      <c r="B8015" s="2064" t="s">
        <v>21453</v>
      </c>
    </row>
    <row r="8016" spans="1:2">
      <c r="A8016" s="2063" t="s">
        <v>21456</v>
      </c>
      <c r="B8016" s="2064" t="s">
        <v>21455</v>
      </c>
    </row>
    <row r="8017" spans="1:2">
      <c r="A8017" s="2063" t="s">
        <v>21458</v>
      </c>
      <c r="B8017" s="2064" t="s">
        <v>21457</v>
      </c>
    </row>
    <row r="8018" spans="1:2">
      <c r="A8018" s="2063" t="s">
        <v>21460</v>
      </c>
      <c r="B8018" s="2064" t="s">
        <v>21459</v>
      </c>
    </row>
    <row r="8019" spans="1:2">
      <c r="A8019" s="2063" t="s">
        <v>21462</v>
      </c>
      <c r="B8019" s="2064" t="s">
        <v>21461</v>
      </c>
    </row>
    <row r="8020" spans="1:2">
      <c r="A8020" s="2063" t="s">
        <v>21464</v>
      </c>
      <c r="B8020" s="2064" t="s">
        <v>21463</v>
      </c>
    </row>
    <row r="8021" spans="1:2">
      <c r="A8021" s="2063" t="s">
        <v>21466</v>
      </c>
      <c r="B8021" s="2064" t="s">
        <v>21465</v>
      </c>
    </row>
    <row r="8022" spans="1:2">
      <c r="A8022" s="2063" t="s">
        <v>21468</v>
      </c>
      <c r="B8022" s="2064" t="s">
        <v>21467</v>
      </c>
    </row>
    <row r="8023" spans="1:2">
      <c r="A8023" s="2063" t="s">
        <v>21470</v>
      </c>
      <c r="B8023" s="2064" t="s">
        <v>21469</v>
      </c>
    </row>
    <row r="8024" spans="1:2">
      <c r="A8024" s="2063" t="s">
        <v>21472</v>
      </c>
      <c r="B8024" s="2064" t="s">
        <v>21471</v>
      </c>
    </row>
    <row r="8025" spans="1:2">
      <c r="A8025" s="2063" t="s">
        <v>21474</v>
      </c>
      <c r="B8025" s="2064" t="s">
        <v>21473</v>
      </c>
    </row>
    <row r="8026" spans="1:2">
      <c r="A8026" s="2063" t="s">
        <v>21476</v>
      </c>
      <c r="B8026" s="2064" t="s">
        <v>21475</v>
      </c>
    </row>
    <row r="8027" spans="1:2">
      <c r="A8027" s="2063" t="s">
        <v>21478</v>
      </c>
      <c r="B8027" s="2064" t="s">
        <v>21477</v>
      </c>
    </row>
    <row r="8028" spans="1:2">
      <c r="A8028" s="2063" t="s">
        <v>21480</v>
      </c>
      <c r="B8028" s="2064" t="s">
        <v>21479</v>
      </c>
    </row>
    <row r="8029" spans="1:2">
      <c r="A8029" s="2063" t="s">
        <v>21482</v>
      </c>
      <c r="B8029" s="2064" t="s">
        <v>21481</v>
      </c>
    </row>
    <row r="8030" spans="1:2">
      <c r="A8030" s="2063" t="s">
        <v>21484</v>
      </c>
      <c r="B8030" s="2064" t="s">
        <v>21483</v>
      </c>
    </row>
    <row r="8031" spans="1:2">
      <c r="A8031" s="2063" t="s">
        <v>21486</v>
      </c>
      <c r="B8031" s="2064" t="s">
        <v>21485</v>
      </c>
    </row>
    <row r="8032" spans="1:2">
      <c r="A8032" s="2063" t="s">
        <v>21488</v>
      </c>
      <c r="B8032" s="2064" t="s">
        <v>21487</v>
      </c>
    </row>
    <row r="8033" spans="1:2">
      <c r="A8033" s="2063" t="s">
        <v>21490</v>
      </c>
      <c r="B8033" s="2064" t="s">
        <v>21489</v>
      </c>
    </row>
    <row r="8034" spans="1:2">
      <c r="A8034" s="2063" t="s">
        <v>21492</v>
      </c>
      <c r="B8034" s="2064" t="s">
        <v>21491</v>
      </c>
    </row>
    <row r="8035" spans="1:2">
      <c r="A8035" s="2063" t="s">
        <v>21494</v>
      </c>
      <c r="B8035" s="2064" t="s">
        <v>21493</v>
      </c>
    </row>
    <row r="8036" spans="1:2">
      <c r="A8036" s="2063" t="s">
        <v>21496</v>
      </c>
      <c r="B8036" s="2064" t="s">
        <v>21495</v>
      </c>
    </row>
    <row r="8037" spans="1:2">
      <c r="A8037" s="2063" t="s">
        <v>21498</v>
      </c>
      <c r="B8037" s="2064" t="s">
        <v>21497</v>
      </c>
    </row>
    <row r="8038" spans="1:2">
      <c r="A8038" s="2063" t="s">
        <v>21500</v>
      </c>
      <c r="B8038" s="2064" t="s">
        <v>21499</v>
      </c>
    </row>
    <row r="8039" spans="1:2">
      <c r="A8039" s="2063" t="s">
        <v>21502</v>
      </c>
      <c r="B8039" s="2064" t="s">
        <v>21501</v>
      </c>
    </row>
    <row r="8040" spans="1:2">
      <c r="A8040" s="2063" t="s">
        <v>21504</v>
      </c>
      <c r="B8040" s="2064" t="s">
        <v>21503</v>
      </c>
    </row>
    <row r="8041" spans="1:2">
      <c r="A8041" s="2063" t="s">
        <v>21506</v>
      </c>
      <c r="B8041" s="2064" t="s">
        <v>21505</v>
      </c>
    </row>
    <row r="8042" spans="1:2">
      <c r="A8042" s="2063" t="s">
        <v>21508</v>
      </c>
      <c r="B8042" s="2064" t="s">
        <v>21507</v>
      </c>
    </row>
    <row r="8043" spans="1:2">
      <c r="A8043" s="2063" t="s">
        <v>21510</v>
      </c>
      <c r="B8043" s="2064" t="s">
        <v>21509</v>
      </c>
    </row>
    <row r="8044" spans="1:2">
      <c r="A8044" s="2063" t="s">
        <v>21512</v>
      </c>
      <c r="B8044" s="2064" t="s">
        <v>21511</v>
      </c>
    </row>
    <row r="8045" spans="1:2">
      <c r="A8045" s="2063" t="s">
        <v>21514</v>
      </c>
      <c r="B8045" s="2064" t="s">
        <v>21513</v>
      </c>
    </row>
    <row r="8046" spans="1:2">
      <c r="A8046" s="2063" t="s">
        <v>21516</v>
      </c>
      <c r="B8046" s="2064" t="s">
        <v>21515</v>
      </c>
    </row>
    <row r="8047" spans="1:2">
      <c r="A8047" s="2063" t="s">
        <v>21518</v>
      </c>
      <c r="B8047" s="2064" t="s">
        <v>21517</v>
      </c>
    </row>
    <row r="8048" spans="1:2">
      <c r="A8048" s="2063" t="s">
        <v>21520</v>
      </c>
      <c r="B8048" s="2064" t="s">
        <v>21519</v>
      </c>
    </row>
    <row r="8049" spans="1:2">
      <c r="A8049" s="2063" t="s">
        <v>21522</v>
      </c>
      <c r="B8049" s="2064" t="s">
        <v>21521</v>
      </c>
    </row>
    <row r="8050" spans="1:2">
      <c r="A8050" s="2063" t="s">
        <v>21524</v>
      </c>
      <c r="B8050" s="2064" t="s">
        <v>21523</v>
      </c>
    </row>
    <row r="8051" spans="1:2">
      <c r="A8051" s="2063" t="s">
        <v>21526</v>
      </c>
      <c r="B8051" s="2064" t="s">
        <v>21525</v>
      </c>
    </row>
    <row r="8052" spans="1:2">
      <c r="A8052" s="2063" t="s">
        <v>21528</v>
      </c>
      <c r="B8052" s="2064" t="s">
        <v>21527</v>
      </c>
    </row>
    <row r="8053" spans="1:2">
      <c r="A8053" s="2063" t="s">
        <v>21530</v>
      </c>
      <c r="B8053" s="2064" t="s">
        <v>21529</v>
      </c>
    </row>
    <row r="8054" spans="1:2">
      <c r="A8054" s="2063" t="s">
        <v>21532</v>
      </c>
      <c r="B8054" s="2064" t="s">
        <v>21531</v>
      </c>
    </row>
    <row r="8055" spans="1:2">
      <c r="A8055" s="2063" t="s">
        <v>21534</v>
      </c>
      <c r="B8055" s="2064" t="s">
        <v>21533</v>
      </c>
    </row>
    <row r="8056" spans="1:2">
      <c r="A8056" s="2063" t="s">
        <v>21536</v>
      </c>
      <c r="B8056" s="2064" t="s">
        <v>21535</v>
      </c>
    </row>
    <row r="8057" spans="1:2">
      <c r="A8057" s="2063" t="s">
        <v>21538</v>
      </c>
      <c r="B8057" s="2064" t="s">
        <v>21537</v>
      </c>
    </row>
    <row r="8058" spans="1:2">
      <c r="A8058" s="2063" t="s">
        <v>21540</v>
      </c>
      <c r="B8058" s="2064" t="s">
        <v>21539</v>
      </c>
    </row>
    <row r="8059" spans="1:2">
      <c r="A8059" s="2063" t="s">
        <v>21542</v>
      </c>
      <c r="B8059" s="2064" t="s">
        <v>21541</v>
      </c>
    </row>
    <row r="8060" spans="1:2">
      <c r="A8060" s="2063" t="s">
        <v>21544</v>
      </c>
      <c r="B8060" s="2064" t="s">
        <v>21543</v>
      </c>
    </row>
    <row r="8061" spans="1:2">
      <c r="A8061" s="2063" t="s">
        <v>21546</v>
      </c>
      <c r="B8061" s="2064" t="s">
        <v>21545</v>
      </c>
    </row>
    <row r="8062" spans="1:2">
      <c r="A8062" s="2063" t="s">
        <v>21548</v>
      </c>
      <c r="B8062" s="2064" t="s">
        <v>21547</v>
      </c>
    </row>
    <row r="8063" spans="1:2">
      <c r="A8063" s="2063" t="s">
        <v>21550</v>
      </c>
      <c r="B8063" s="2064" t="s">
        <v>21549</v>
      </c>
    </row>
    <row r="8064" spans="1:2">
      <c r="A8064" s="2063" t="s">
        <v>21552</v>
      </c>
      <c r="B8064" s="2064" t="s">
        <v>21551</v>
      </c>
    </row>
    <row r="8065" spans="1:2">
      <c r="A8065" s="2063" t="s">
        <v>21554</v>
      </c>
      <c r="B8065" s="2064" t="s">
        <v>21553</v>
      </c>
    </row>
    <row r="8066" spans="1:2">
      <c r="A8066" s="2063" t="s">
        <v>21556</v>
      </c>
      <c r="B8066" s="2064" t="s">
        <v>21555</v>
      </c>
    </row>
    <row r="8067" spans="1:2">
      <c r="A8067" s="2063" t="s">
        <v>21558</v>
      </c>
      <c r="B8067" s="2064" t="s">
        <v>21557</v>
      </c>
    </row>
    <row r="8068" spans="1:2">
      <c r="A8068" s="2063" t="s">
        <v>21560</v>
      </c>
      <c r="B8068" s="2064" t="s">
        <v>21559</v>
      </c>
    </row>
    <row r="8069" spans="1:2">
      <c r="A8069" s="2063" t="s">
        <v>21562</v>
      </c>
      <c r="B8069" s="2064" t="s">
        <v>21561</v>
      </c>
    </row>
    <row r="8070" spans="1:2">
      <c r="A8070" s="2063" t="s">
        <v>21564</v>
      </c>
      <c r="B8070" s="2064" t="s">
        <v>21563</v>
      </c>
    </row>
    <row r="8071" spans="1:2">
      <c r="A8071" s="2063" t="s">
        <v>21566</v>
      </c>
      <c r="B8071" s="2064" t="s">
        <v>21565</v>
      </c>
    </row>
    <row r="8072" spans="1:2">
      <c r="A8072" s="2063" t="s">
        <v>21568</v>
      </c>
      <c r="B8072" s="2064" t="s">
        <v>21567</v>
      </c>
    </row>
    <row r="8073" spans="1:2">
      <c r="A8073" s="2063" t="s">
        <v>21570</v>
      </c>
      <c r="B8073" s="2064" t="s">
        <v>21569</v>
      </c>
    </row>
    <row r="8074" spans="1:2">
      <c r="A8074" s="2063" t="s">
        <v>21572</v>
      </c>
      <c r="B8074" s="2064" t="s">
        <v>21571</v>
      </c>
    </row>
    <row r="8075" spans="1:2">
      <c r="A8075" s="2063" t="s">
        <v>21574</v>
      </c>
      <c r="B8075" s="2064" t="s">
        <v>21573</v>
      </c>
    </row>
    <row r="8076" spans="1:2">
      <c r="A8076" s="2063" t="s">
        <v>21576</v>
      </c>
      <c r="B8076" s="2064" t="s">
        <v>21575</v>
      </c>
    </row>
    <row r="8077" spans="1:2">
      <c r="A8077" s="2063" t="s">
        <v>21578</v>
      </c>
      <c r="B8077" s="2064" t="s">
        <v>21577</v>
      </c>
    </row>
    <row r="8078" spans="1:2">
      <c r="A8078" s="2063" t="s">
        <v>21580</v>
      </c>
      <c r="B8078" s="2064" t="s">
        <v>21579</v>
      </c>
    </row>
    <row r="8079" spans="1:2">
      <c r="A8079" s="2063" t="s">
        <v>21582</v>
      </c>
      <c r="B8079" s="2064" t="s">
        <v>21581</v>
      </c>
    </row>
    <row r="8080" spans="1:2">
      <c r="A8080" s="2063" t="s">
        <v>21584</v>
      </c>
      <c r="B8080" s="2064" t="s">
        <v>21583</v>
      </c>
    </row>
    <row r="8081" spans="1:2">
      <c r="A8081" s="2063" t="s">
        <v>21586</v>
      </c>
      <c r="B8081" s="2064" t="s">
        <v>21585</v>
      </c>
    </row>
    <row r="8082" spans="1:2">
      <c r="A8082" s="2063" t="s">
        <v>21588</v>
      </c>
      <c r="B8082" s="2064" t="s">
        <v>21587</v>
      </c>
    </row>
    <row r="8083" spans="1:2">
      <c r="A8083" s="2063" t="s">
        <v>21590</v>
      </c>
      <c r="B8083" s="2064" t="s">
        <v>21589</v>
      </c>
    </row>
    <row r="8084" spans="1:2">
      <c r="A8084" s="2063" t="s">
        <v>21592</v>
      </c>
      <c r="B8084" s="2064" t="s">
        <v>21591</v>
      </c>
    </row>
    <row r="8085" spans="1:2">
      <c r="A8085" s="2063" t="s">
        <v>21594</v>
      </c>
      <c r="B8085" s="2064" t="s">
        <v>21593</v>
      </c>
    </row>
    <row r="8086" spans="1:2">
      <c r="A8086" s="2063" t="s">
        <v>21596</v>
      </c>
      <c r="B8086" s="2064" t="s">
        <v>21595</v>
      </c>
    </row>
    <row r="8087" spans="1:2">
      <c r="A8087" s="2063" t="s">
        <v>21598</v>
      </c>
      <c r="B8087" s="2064" t="s">
        <v>21597</v>
      </c>
    </row>
    <row r="8088" spans="1:2">
      <c r="A8088" s="2063" t="s">
        <v>21600</v>
      </c>
      <c r="B8088" s="2064" t="s">
        <v>21599</v>
      </c>
    </row>
    <row r="8089" spans="1:2">
      <c r="A8089" s="2063" t="s">
        <v>21602</v>
      </c>
      <c r="B8089" s="2064" t="s">
        <v>21601</v>
      </c>
    </row>
    <row r="8090" spans="1:2">
      <c r="A8090" s="2063" t="s">
        <v>21604</v>
      </c>
      <c r="B8090" s="2064" t="s">
        <v>21603</v>
      </c>
    </row>
    <row r="8091" spans="1:2">
      <c r="A8091" s="2063" t="s">
        <v>21606</v>
      </c>
      <c r="B8091" s="2064" t="s">
        <v>21605</v>
      </c>
    </row>
    <row r="8092" spans="1:2">
      <c r="A8092" s="2063" t="s">
        <v>21608</v>
      </c>
      <c r="B8092" s="2064" t="s">
        <v>21607</v>
      </c>
    </row>
    <row r="8093" spans="1:2">
      <c r="A8093" s="2063" t="s">
        <v>21610</v>
      </c>
      <c r="B8093" s="2064" t="s">
        <v>21609</v>
      </c>
    </row>
    <row r="8094" spans="1:2">
      <c r="A8094" s="2063" t="s">
        <v>21612</v>
      </c>
      <c r="B8094" s="2064" t="s">
        <v>21611</v>
      </c>
    </row>
    <row r="8095" spans="1:2">
      <c r="A8095" s="2063" t="s">
        <v>21614</v>
      </c>
      <c r="B8095" s="2064" t="s">
        <v>21613</v>
      </c>
    </row>
    <row r="8096" spans="1:2">
      <c r="A8096" s="2063" t="s">
        <v>21616</v>
      </c>
      <c r="B8096" s="2064" t="s">
        <v>21615</v>
      </c>
    </row>
    <row r="8097" spans="1:2">
      <c r="A8097" s="2063" t="s">
        <v>21618</v>
      </c>
      <c r="B8097" s="2064" t="s">
        <v>21617</v>
      </c>
    </row>
    <row r="8098" spans="1:2">
      <c r="A8098" s="2063" t="s">
        <v>21620</v>
      </c>
      <c r="B8098" s="2064" t="s">
        <v>21619</v>
      </c>
    </row>
    <row r="8099" spans="1:2">
      <c r="A8099" s="2063" t="s">
        <v>21622</v>
      </c>
      <c r="B8099" s="2064" t="s">
        <v>21621</v>
      </c>
    </row>
    <row r="8100" spans="1:2">
      <c r="A8100" s="2063" t="s">
        <v>21624</v>
      </c>
      <c r="B8100" s="2064" t="s">
        <v>21623</v>
      </c>
    </row>
    <row r="8101" spans="1:2">
      <c r="A8101" s="2063" t="s">
        <v>21626</v>
      </c>
      <c r="B8101" s="2064" t="s">
        <v>21625</v>
      </c>
    </row>
    <row r="8102" spans="1:2">
      <c r="A8102" s="2063" t="s">
        <v>21628</v>
      </c>
      <c r="B8102" s="2064" t="s">
        <v>21627</v>
      </c>
    </row>
    <row r="8103" spans="1:2">
      <c r="A8103" s="2063" t="s">
        <v>21630</v>
      </c>
      <c r="B8103" s="2064" t="s">
        <v>21629</v>
      </c>
    </row>
    <row r="8104" spans="1:2">
      <c r="A8104" s="2063" t="s">
        <v>21632</v>
      </c>
      <c r="B8104" s="2064" t="s">
        <v>21631</v>
      </c>
    </row>
    <row r="8105" spans="1:2">
      <c r="A8105" s="2063" t="s">
        <v>21634</v>
      </c>
      <c r="B8105" s="2064" t="s">
        <v>21633</v>
      </c>
    </row>
    <row r="8106" spans="1:2">
      <c r="A8106" s="2063" t="s">
        <v>21636</v>
      </c>
      <c r="B8106" s="2064" t="s">
        <v>21635</v>
      </c>
    </row>
    <row r="8107" spans="1:2">
      <c r="A8107" s="2063" t="s">
        <v>21638</v>
      </c>
      <c r="B8107" s="2064" t="s">
        <v>21637</v>
      </c>
    </row>
    <row r="8108" spans="1:2">
      <c r="A8108" s="2063" t="s">
        <v>21640</v>
      </c>
      <c r="B8108" s="2064" t="s">
        <v>21639</v>
      </c>
    </row>
    <row r="8109" spans="1:2">
      <c r="A8109" s="2063" t="s">
        <v>21642</v>
      </c>
      <c r="B8109" s="2064" t="s">
        <v>21641</v>
      </c>
    </row>
    <row r="8110" spans="1:2">
      <c r="A8110" s="2063" t="s">
        <v>21644</v>
      </c>
      <c r="B8110" s="2064" t="s">
        <v>21643</v>
      </c>
    </row>
    <row r="8111" spans="1:2">
      <c r="A8111" s="2063" t="s">
        <v>21646</v>
      </c>
      <c r="B8111" s="2064" t="s">
        <v>21645</v>
      </c>
    </row>
    <row r="8112" spans="1:2">
      <c r="A8112" s="2063" t="s">
        <v>21648</v>
      </c>
      <c r="B8112" s="2064" t="s">
        <v>21647</v>
      </c>
    </row>
    <row r="8113" spans="1:2">
      <c r="A8113" s="2063" t="s">
        <v>21650</v>
      </c>
      <c r="B8113" s="2064" t="s">
        <v>21649</v>
      </c>
    </row>
    <row r="8114" spans="1:2">
      <c r="A8114" s="2063" t="s">
        <v>21652</v>
      </c>
      <c r="B8114" s="2064" t="s">
        <v>21651</v>
      </c>
    </row>
    <row r="8115" spans="1:2">
      <c r="A8115" s="2063" t="s">
        <v>21654</v>
      </c>
      <c r="B8115" s="2064" t="s">
        <v>21653</v>
      </c>
    </row>
    <row r="8116" spans="1:2">
      <c r="A8116" s="2063" t="s">
        <v>21656</v>
      </c>
      <c r="B8116" s="2064" t="s">
        <v>21655</v>
      </c>
    </row>
    <row r="8117" spans="1:2">
      <c r="A8117" s="2063" t="s">
        <v>21658</v>
      </c>
      <c r="B8117" s="2064" t="s">
        <v>21657</v>
      </c>
    </row>
    <row r="8118" spans="1:2">
      <c r="A8118" s="2063" t="s">
        <v>21660</v>
      </c>
      <c r="B8118" s="2064" t="s">
        <v>21659</v>
      </c>
    </row>
    <row r="8119" spans="1:2">
      <c r="A8119" s="2063" t="s">
        <v>21662</v>
      </c>
      <c r="B8119" s="2064" t="s">
        <v>21661</v>
      </c>
    </row>
    <row r="8120" spans="1:2">
      <c r="A8120" s="2063" t="s">
        <v>21664</v>
      </c>
      <c r="B8120" s="2064" t="s">
        <v>21663</v>
      </c>
    </row>
    <row r="8121" spans="1:2">
      <c r="A8121" s="2063" t="s">
        <v>21666</v>
      </c>
      <c r="B8121" s="2064" t="s">
        <v>21665</v>
      </c>
    </row>
    <row r="8122" spans="1:2">
      <c r="A8122" s="2063" t="s">
        <v>21668</v>
      </c>
      <c r="B8122" s="2064" t="s">
        <v>21667</v>
      </c>
    </row>
    <row r="8123" spans="1:2">
      <c r="A8123" s="2063" t="s">
        <v>21670</v>
      </c>
      <c r="B8123" s="2064" t="s">
        <v>21669</v>
      </c>
    </row>
    <row r="8124" spans="1:2">
      <c r="A8124" s="2063" t="s">
        <v>21672</v>
      </c>
      <c r="B8124" s="2064" t="s">
        <v>21671</v>
      </c>
    </row>
    <row r="8125" spans="1:2">
      <c r="A8125" s="2063" t="s">
        <v>21674</v>
      </c>
      <c r="B8125" s="2064" t="s">
        <v>21673</v>
      </c>
    </row>
    <row r="8126" spans="1:2">
      <c r="A8126" s="2063" t="s">
        <v>21676</v>
      </c>
      <c r="B8126" s="2064" t="s">
        <v>21675</v>
      </c>
    </row>
    <row r="8127" spans="1:2">
      <c r="A8127" s="2063" t="s">
        <v>21678</v>
      </c>
      <c r="B8127" s="2064" t="s">
        <v>21677</v>
      </c>
    </row>
    <row r="8128" spans="1:2">
      <c r="A8128" s="2063" t="s">
        <v>21680</v>
      </c>
      <c r="B8128" s="2064" t="s">
        <v>21679</v>
      </c>
    </row>
    <row r="8129" spans="1:2">
      <c r="A8129" s="2063" t="s">
        <v>21682</v>
      </c>
      <c r="B8129" s="2064" t="s">
        <v>21681</v>
      </c>
    </row>
    <row r="8130" spans="1:2">
      <c r="A8130" s="2063" t="s">
        <v>21684</v>
      </c>
      <c r="B8130" s="2064" t="s">
        <v>21683</v>
      </c>
    </row>
    <row r="8131" spans="1:2">
      <c r="A8131" s="2063" t="s">
        <v>21686</v>
      </c>
      <c r="B8131" s="2064" t="s">
        <v>21685</v>
      </c>
    </row>
    <row r="8132" spans="1:2">
      <c r="A8132" s="2063" t="s">
        <v>21688</v>
      </c>
      <c r="B8132" s="2064" t="s">
        <v>21687</v>
      </c>
    </row>
    <row r="8133" spans="1:2">
      <c r="A8133" s="2063" t="s">
        <v>21690</v>
      </c>
      <c r="B8133" s="2064" t="s">
        <v>21689</v>
      </c>
    </row>
    <row r="8134" spans="1:2">
      <c r="A8134" s="2063" t="s">
        <v>21692</v>
      </c>
      <c r="B8134" s="2064" t="s">
        <v>21691</v>
      </c>
    </row>
    <row r="8135" spans="1:2">
      <c r="A8135" s="2063" t="s">
        <v>21694</v>
      </c>
      <c r="B8135" s="2064" t="s">
        <v>21693</v>
      </c>
    </row>
    <row r="8136" spans="1:2">
      <c r="A8136" s="2063" t="s">
        <v>21696</v>
      </c>
      <c r="B8136" s="2064" t="s">
        <v>21695</v>
      </c>
    </row>
    <row r="8137" spans="1:2">
      <c r="A8137" s="2063" t="s">
        <v>21698</v>
      </c>
      <c r="B8137" s="2064" t="s">
        <v>21697</v>
      </c>
    </row>
    <row r="8138" spans="1:2">
      <c r="A8138" s="2063" t="s">
        <v>21700</v>
      </c>
      <c r="B8138" s="2064" t="s">
        <v>21699</v>
      </c>
    </row>
    <row r="8139" spans="1:2">
      <c r="A8139" s="2063" t="s">
        <v>21702</v>
      </c>
      <c r="B8139" s="2064" t="s">
        <v>21701</v>
      </c>
    </row>
    <row r="8140" spans="1:2">
      <c r="A8140" s="2063" t="s">
        <v>21704</v>
      </c>
      <c r="B8140" s="2064" t="s">
        <v>21703</v>
      </c>
    </row>
    <row r="8141" spans="1:2">
      <c r="A8141" s="2063" t="s">
        <v>21706</v>
      </c>
      <c r="B8141" s="2064" t="s">
        <v>21705</v>
      </c>
    </row>
    <row r="8142" spans="1:2">
      <c r="A8142" s="2063" t="s">
        <v>21708</v>
      </c>
      <c r="B8142" s="2064" t="s">
        <v>21707</v>
      </c>
    </row>
    <row r="8143" spans="1:2">
      <c r="A8143" s="2063" t="s">
        <v>21710</v>
      </c>
      <c r="B8143" s="2064" t="s">
        <v>21709</v>
      </c>
    </row>
    <row r="8144" spans="1:2">
      <c r="A8144" s="2063" t="s">
        <v>21712</v>
      </c>
      <c r="B8144" s="2064" t="s">
        <v>21711</v>
      </c>
    </row>
    <row r="8145" spans="1:2">
      <c r="A8145" s="2063" t="s">
        <v>21714</v>
      </c>
      <c r="B8145" s="2064" t="s">
        <v>21713</v>
      </c>
    </row>
    <row r="8146" spans="1:2">
      <c r="A8146" s="2063" t="s">
        <v>21716</v>
      </c>
      <c r="B8146" s="2064" t="s">
        <v>21715</v>
      </c>
    </row>
    <row r="8147" spans="1:2">
      <c r="A8147" s="2063" t="s">
        <v>21718</v>
      </c>
      <c r="B8147" s="2064" t="s">
        <v>21717</v>
      </c>
    </row>
    <row r="8148" spans="1:2">
      <c r="A8148" s="2063" t="s">
        <v>21720</v>
      </c>
      <c r="B8148" s="2064" t="s">
        <v>21719</v>
      </c>
    </row>
    <row r="8149" spans="1:2">
      <c r="A8149" s="2063" t="s">
        <v>21722</v>
      </c>
      <c r="B8149" s="2064" t="s">
        <v>21721</v>
      </c>
    </row>
    <row r="8150" spans="1:2">
      <c r="A8150" s="2063" t="s">
        <v>21724</v>
      </c>
      <c r="B8150" s="2064" t="s">
        <v>21723</v>
      </c>
    </row>
    <row r="8151" spans="1:2">
      <c r="A8151" s="2063" t="s">
        <v>21726</v>
      </c>
      <c r="B8151" s="2064" t="s">
        <v>21725</v>
      </c>
    </row>
    <row r="8152" spans="1:2">
      <c r="A8152" s="2063" t="s">
        <v>21728</v>
      </c>
      <c r="B8152" s="2064" t="s">
        <v>21727</v>
      </c>
    </row>
    <row r="8153" spans="1:2">
      <c r="A8153" s="2063" t="s">
        <v>21730</v>
      </c>
      <c r="B8153" s="2064" t="s">
        <v>21729</v>
      </c>
    </row>
    <row r="8154" spans="1:2">
      <c r="A8154" s="2063" t="s">
        <v>21732</v>
      </c>
      <c r="B8154" s="2064" t="s">
        <v>21731</v>
      </c>
    </row>
    <row r="8155" spans="1:2">
      <c r="A8155" s="2063" t="s">
        <v>21734</v>
      </c>
      <c r="B8155" s="2064" t="s">
        <v>21733</v>
      </c>
    </row>
    <row r="8156" spans="1:2">
      <c r="A8156" s="2063" t="s">
        <v>21736</v>
      </c>
      <c r="B8156" s="2064" t="s">
        <v>21735</v>
      </c>
    </row>
    <row r="8157" spans="1:2">
      <c r="A8157" s="2063" t="s">
        <v>21738</v>
      </c>
      <c r="B8157" s="2064" t="s">
        <v>21737</v>
      </c>
    </row>
    <row r="8158" spans="1:2">
      <c r="A8158" s="2063" t="s">
        <v>21740</v>
      </c>
      <c r="B8158" s="2064" t="s">
        <v>21739</v>
      </c>
    </row>
    <row r="8159" spans="1:2">
      <c r="A8159" s="2063" t="s">
        <v>21742</v>
      </c>
      <c r="B8159" s="2064" t="s">
        <v>21741</v>
      </c>
    </row>
    <row r="8160" spans="1:2">
      <c r="A8160" s="2063" t="s">
        <v>21744</v>
      </c>
      <c r="B8160" s="2064" t="s">
        <v>21743</v>
      </c>
    </row>
    <row r="8161" spans="1:2">
      <c r="A8161" s="2063" t="s">
        <v>21746</v>
      </c>
      <c r="B8161" s="2064" t="s">
        <v>21745</v>
      </c>
    </row>
    <row r="8162" spans="1:2">
      <c r="A8162" s="2063" t="s">
        <v>21748</v>
      </c>
      <c r="B8162" s="2064" t="s">
        <v>21747</v>
      </c>
    </row>
    <row r="8163" spans="1:2">
      <c r="A8163" s="2063" t="s">
        <v>21750</v>
      </c>
      <c r="B8163" s="2064" t="s">
        <v>21749</v>
      </c>
    </row>
    <row r="8164" spans="1:2">
      <c r="A8164" s="2063" t="s">
        <v>21752</v>
      </c>
      <c r="B8164" s="2064" t="s">
        <v>21751</v>
      </c>
    </row>
    <row r="8165" spans="1:2">
      <c r="A8165" s="2063" t="s">
        <v>21754</v>
      </c>
      <c r="B8165" s="2064" t="s">
        <v>21753</v>
      </c>
    </row>
    <row r="8166" spans="1:2">
      <c r="A8166" s="2063" t="s">
        <v>21756</v>
      </c>
      <c r="B8166" s="2064" t="s">
        <v>21755</v>
      </c>
    </row>
    <row r="8167" spans="1:2">
      <c r="A8167" s="2063" t="s">
        <v>21758</v>
      </c>
      <c r="B8167" s="2064" t="s">
        <v>21757</v>
      </c>
    </row>
    <row r="8168" spans="1:2">
      <c r="A8168" s="2063" t="s">
        <v>21760</v>
      </c>
      <c r="B8168" s="2064" t="s">
        <v>21759</v>
      </c>
    </row>
    <row r="8169" spans="1:2">
      <c r="A8169" s="2063" t="s">
        <v>21762</v>
      </c>
      <c r="B8169" s="2064" t="s">
        <v>21761</v>
      </c>
    </row>
    <row r="8170" spans="1:2">
      <c r="A8170" s="2063" t="s">
        <v>21764</v>
      </c>
      <c r="B8170" s="2064" t="s">
        <v>21763</v>
      </c>
    </row>
    <row r="8171" spans="1:2">
      <c r="A8171" s="2063" t="s">
        <v>21766</v>
      </c>
      <c r="B8171" s="2064" t="s">
        <v>21765</v>
      </c>
    </row>
    <row r="8172" spans="1:2">
      <c r="A8172" s="2063" t="s">
        <v>21768</v>
      </c>
      <c r="B8172" s="2064" t="s">
        <v>21767</v>
      </c>
    </row>
    <row r="8173" spans="1:2">
      <c r="A8173" s="2063" t="s">
        <v>21770</v>
      </c>
      <c r="B8173" s="2064" t="s">
        <v>21769</v>
      </c>
    </row>
    <row r="8174" spans="1:2">
      <c r="A8174" s="2063" t="s">
        <v>21772</v>
      </c>
      <c r="B8174" s="2064" t="s">
        <v>21771</v>
      </c>
    </row>
    <row r="8175" spans="1:2">
      <c r="A8175" s="2063" t="s">
        <v>21774</v>
      </c>
      <c r="B8175" s="2064" t="s">
        <v>21773</v>
      </c>
    </row>
    <row r="8176" spans="1:2">
      <c r="A8176" s="2063" t="s">
        <v>21776</v>
      </c>
      <c r="B8176" s="2064" t="s">
        <v>21775</v>
      </c>
    </row>
    <row r="8177" spans="1:2">
      <c r="A8177" s="2063" t="s">
        <v>21778</v>
      </c>
      <c r="B8177" s="2064" t="s">
        <v>21777</v>
      </c>
    </row>
    <row r="8178" spans="1:2">
      <c r="A8178" s="2063" t="s">
        <v>21780</v>
      </c>
      <c r="B8178" s="2064" t="s">
        <v>21779</v>
      </c>
    </row>
    <row r="8179" spans="1:2">
      <c r="A8179" s="2063" t="s">
        <v>21782</v>
      </c>
      <c r="B8179" s="2064" t="s">
        <v>21781</v>
      </c>
    </row>
    <row r="8180" spans="1:2">
      <c r="A8180" s="2063" t="s">
        <v>21784</v>
      </c>
      <c r="B8180" s="2064" t="s">
        <v>21783</v>
      </c>
    </row>
    <row r="8181" spans="1:2">
      <c r="A8181" s="2063" t="s">
        <v>21786</v>
      </c>
      <c r="B8181" s="2064" t="s">
        <v>21785</v>
      </c>
    </row>
    <row r="8182" spans="1:2">
      <c r="A8182" s="2063" t="s">
        <v>21788</v>
      </c>
      <c r="B8182" s="2064" t="s">
        <v>21787</v>
      </c>
    </row>
    <row r="8183" spans="1:2">
      <c r="A8183" s="2063" t="s">
        <v>21790</v>
      </c>
      <c r="B8183" s="2064" t="s">
        <v>21789</v>
      </c>
    </row>
    <row r="8184" spans="1:2">
      <c r="A8184" s="2063" t="s">
        <v>21792</v>
      </c>
      <c r="B8184" s="2064" t="s">
        <v>21791</v>
      </c>
    </row>
    <row r="8185" spans="1:2">
      <c r="A8185" s="2063" t="s">
        <v>21794</v>
      </c>
      <c r="B8185" s="2064" t="s">
        <v>21793</v>
      </c>
    </row>
    <row r="8186" spans="1:2">
      <c r="A8186" s="2063" t="s">
        <v>21796</v>
      </c>
      <c r="B8186" s="2064" t="s">
        <v>21795</v>
      </c>
    </row>
    <row r="8187" spans="1:2">
      <c r="A8187" s="2063" t="s">
        <v>21798</v>
      </c>
      <c r="B8187" s="2064" t="s">
        <v>21797</v>
      </c>
    </row>
    <row r="8188" spans="1:2">
      <c r="A8188" s="2063" t="s">
        <v>21800</v>
      </c>
      <c r="B8188" s="2064" t="s">
        <v>21799</v>
      </c>
    </row>
    <row r="8189" spans="1:2">
      <c r="A8189" s="2063" t="s">
        <v>21802</v>
      </c>
      <c r="B8189" s="2064" t="s">
        <v>21801</v>
      </c>
    </row>
    <row r="8190" spans="1:2">
      <c r="A8190" s="2063" t="s">
        <v>21804</v>
      </c>
      <c r="B8190" s="2064" t="s">
        <v>21803</v>
      </c>
    </row>
    <row r="8191" spans="1:2">
      <c r="A8191" s="2063" t="s">
        <v>21806</v>
      </c>
      <c r="B8191" s="2064" t="s">
        <v>21805</v>
      </c>
    </row>
    <row r="8192" spans="1:2">
      <c r="A8192" s="2063" t="s">
        <v>21808</v>
      </c>
      <c r="B8192" s="2064" t="s">
        <v>21807</v>
      </c>
    </row>
    <row r="8193" spans="1:2">
      <c r="A8193" s="2063" t="s">
        <v>21810</v>
      </c>
      <c r="B8193" s="2064" t="s">
        <v>21809</v>
      </c>
    </row>
    <row r="8194" spans="1:2">
      <c r="A8194" s="2063" t="s">
        <v>21812</v>
      </c>
      <c r="B8194" s="2064" t="s">
        <v>21811</v>
      </c>
    </row>
    <row r="8195" spans="1:2">
      <c r="A8195" s="2063" t="s">
        <v>21814</v>
      </c>
      <c r="B8195" s="2064" t="s">
        <v>21813</v>
      </c>
    </row>
    <row r="8196" spans="1:2">
      <c r="A8196" s="2063" t="s">
        <v>21816</v>
      </c>
      <c r="B8196" s="2064" t="s">
        <v>21815</v>
      </c>
    </row>
    <row r="8197" spans="1:2">
      <c r="A8197" s="2063" t="s">
        <v>21818</v>
      </c>
      <c r="B8197" s="2064" t="s">
        <v>21817</v>
      </c>
    </row>
    <row r="8198" spans="1:2">
      <c r="A8198" s="2063" t="s">
        <v>21820</v>
      </c>
      <c r="B8198" s="2064" t="s">
        <v>21819</v>
      </c>
    </row>
    <row r="8199" spans="1:2">
      <c r="A8199" s="2063" t="s">
        <v>21822</v>
      </c>
      <c r="B8199" s="2064" t="s">
        <v>21821</v>
      </c>
    </row>
    <row r="8200" spans="1:2">
      <c r="A8200" s="2063" t="s">
        <v>21824</v>
      </c>
      <c r="B8200" s="2064" t="s">
        <v>21823</v>
      </c>
    </row>
    <row r="8201" spans="1:2">
      <c r="A8201" s="2063" t="s">
        <v>21826</v>
      </c>
      <c r="B8201" s="2064" t="s">
        <v>21825</v>
      </c>
    </row>
    <row r="8202" spans="1:2">
      <c r="A8202" s="2063" t="s">
        <v>21828</v>
      </c>
      <c r="B8202" s="2064" t="s">
        <v>21827</v>
      </c>
    </row>
    <row r="8203" spans="1:2">
      <c r="A8203" s="2063" t="s">
        <v>21830</v>
      </c>
      <c r="B8203" s="2064" t="s">
        <v>21829</v>
      </c>
    </row>
    <row r="8204" spans="1:2">
      <c r="A8204" s="2063" t="s">
        <v>21832</v>
      </c>
      <c r="B8204" s="2064" t="s">
        <v>21831</v>
      </c>
    </row>
    <row r="8205" spans="1:2">
      <c r="A8205" s="2063" t="s">
        <v>21834</v>
      </c>
      <c r="B8205" s="2064" t="s">
        <v>21833</v>
      </c>
    </row>
    <row r="8206" spans="1:2">
      <c r="A8206" s="2063" t="s">
        <v>21836</v>
      </c>
      <c r="B8206" s="2064" t="s">
        <v>21835</v>
      </c>
    </row>
    <row r="8207" spans="1:2">
      <c r="A8207" s="2063" t="s">
        <v>21838</v>
      </c>
      <c r="B8207" s="2064" t="s">
        <v>21837</v>
      </c>
    </row>
    <row r="8208" spans="1:2">
      <c r="A8208" s="2063" t="s">
        <v>21840</v>
      </c>
      <c r="B8208" s="2064" t="s">
        <v>21839</v>
      </c>
    </row>
    <row r="8209" spans="1:2">
      <c r="A8209" s="2063" t="s">
        <v>21842</v>
      </c>
      <c r="B8209" s="2064" t="s">
        <v>21841</v>
      </c>
    </row>
    <row r="8210" spans="1:2">
      <c r="A8210" s="2063" t="s">
        <v>21844</v>
      </c>
      <c r="B8210" s="2064" t="s">
        <v>21843</v>
      </c>
    </row>
    <row r="8211" spans="1:2">
      <c r="A8211" s="2063" t="s">
        <v>21846</v>
      </c>
      <c r="B8211" s="2064" t="s">
        <v>21845</v>
      </c>
    </row>
    <row r="8212" spans="1:2">
      <c r="A8212" s="2063" t="s">
        <v>21848</v>
      </c>
      <c r="B8212" s="2064" t="s">
        <v>21847</v>
      </c>
    </row>
    <row r="8213" spans="1:2">
      <c r="A8213" s="2063" t="s">
        <v>21850</v>
      </c>
      <c r="B8213" s="2064" t="s">
        <v>21849</v>
      </c>
    </row>
    <row r="8214" spans="1:2">
      <c r="A8214" s="2063" t="s">
        <v>21852</v>
      </c>
      <c r="B8214" s="2064" t="s">
        <v>21851</v>
      </c>
    </row>
    <row r="8215" spans="1:2">
      <c r="A8215" s="2063" t="s">
        <v>21854</v>
      </c>
      <c r="B8215" s="2064" t="s">
        <v>21853</v>
      </c>
    </row>
    <row r="8216" spans="1:2">
      <c r="A8216" s="2063" t="s">
        <v>21856</v>
      </c>
      <c r="B8216" s="2064" t="s">
        <v>21855</v>
      </c>
    </row>
    <row r="8217" spans="1:2">
      <c r="A8217" s="2063" t="s">
        <v>21858</v>
      </c>
      <c r="B8217" s="2064" t="s">
        <v>21857</v>
      </c>
    </row>
    <row r="8218" spans="1:2">
      <c r="A8218" s="2063" t="s">
        <v>21860</v>
      </c>
      <c r="B8218" s="2064" t="s">
        <v>21859</v>
      </c>
    </row>
    <row r="8219" spans="1:2">
      <c r="A8219" s="2063" t="s">
        <v>21862</v>
      </c>
      <c r="B8219" s="2064" t="s">
        <v>21861</v>
      </c>
    </row>
    <row r="8220" spans="1:2">
      <c r="A8220" s="2063" t="s">
        <v>21864</v>
      </c>
      <c r="B8220" s="2064" t="s">
        <v>21863</v>
      </c>
    </row>
    <row r="8221" spans="1:2">
      <c r="A8221" s="2063" t="s">
        <v>21866</v>
      </c>
      <c r="B8221" s="2064" t="s">
        <v>21865</v>
      </c>
    </row>
    <row r="8222" spans="1:2">
      <c r="A8222" s="2063" t="s">
        <v>21868</v>
      </c>
      <c r="B8222" s="2064" t="s">
        <v>21867</v>
      </c>
    </row>
    <row r="8223" spans="1:2">
      <c r="A8223" s="2063" t="s">
        <v>21870</v>
      </c>
      <c r="B8223" s="2064" t="s">
        <v>21869</v>
      </c>
    </row>
    <row r="8224" spans="1:2">
      <c r="A8224" s="2063" t="s">
        <v>21872</v>
      </c>
      <c r="B8224" s="2064" t="s">
        <v>21871</v>
      </c>
    </row>
    <row r="8225" spans="1:2">
      <c r="A8225" s="2063" t="s">
        <v>21874</v>
      </c>
      <c r="B8225" s="2064" t="s">
        <v>21873</v>
      </c>
    </row>
    <row r="8226" spans="1:2">
      <c r="A8226" s="2063" t="s">
        <v>21876</v>
      </c>
      <c r="B8226" s="2064" t="s">
        <v>21875</v>
      </c>
    </row>
    <row r="8227" spans="1:2">
      <c r="A8227" s="2063" t="s">
        <v>21878</v>
      </c>
      <c r="B8227" s="2064" t="s">
        <v>21877</v>
      </c>
    </row>
    <row r="8228" spans="1:2">
      <c r="A8228" s="2063" t="s">
        <v>21880</v>
      </c>
      <c r="B8228" s="2064" t="s">
        <v>21879</v>
      </c>
    </row>
    <row r="8229" spans="1:2">
      <c r="A8229" s="2063" t="s">
        <v>21882</v>
      </c>
      <c r="B8229" s="2064" t="s">
        <v>21881</v>
      </c>
    </row>
    <row r="8230" spans="1:2">
      <c r="A8230" s="2063" t="s">
        <v>21884</v>
      </c>
      <c r="B8230" s="2064" t="s">
        <v>21883</v>
      </c>
    </row>
    <row r="8231" spans="1:2">
      <c r="A8231" s="2063" t="s">
        <v>21886</v>
      </c>
      <c r="B8231" s="2064" t="s">
        <v>21885</v>
      </c>
    </row>
    <row r="8232" spans="1:2">
      <c r="A8232" s="2063" t="s">
        <v>21888</v>
      </c>
      <c r="B8232" s="2064" t="s">
        <v>21887</v>
      </c>
    </row>
    <row r="8233" spans="1:2">
      <c r="A8233" s="2063" t="s">
        <v>21890</v>
      </c>
      <c r="B8233" s="2064" t="s">
        <v>21889</v>
      </c>
    </row>
    <row r="8234" spans="1:2">
      <c r="A8234" s="2063" t="s">
        <v>21892</v>
      </c>
      <c r="B8234" s="2064" t="s">
        <v>21891</v>
      </c>
    </row>
    <row r="8235" spans="1:2">
      <c r="A8235" s="2063" t="s">
        <v>21894</v>
      </c>
      <c r="B8235" s="2064" t="s">
        <v>21893</v>
      </c>
    </row>
    <row r="8236" spans="1:2">
      <c r="A8236" s="2063" t="s">
        <v>21896</v>
      </c>
      <c r="B8236" s="2064" t="s">
        <v>21895</v>
      </c>
    </row>
    <row r="8237" spans="1:2">
      <c r="A8237" s="2063" t="s">
        <v>21898</v>
      </c>
      <c r="B8237" s="2064" t="s">
        <v>21897</v>
      </c>
    </row>
    <row r="8238" spans="1:2">
      <c r="A8238" s="2063" t="s">
        <v>21900</v>
      </c>
      <c r="B8238" s="2064" t="s">
        <v>21899</v>
      </c>
    </row>
    <row r="8239" spans="1:2">
      <c r="A8239" s="2063" t="s">
        <v>21902</v>
      </c>
      <c r="B8239" s="2064" t="s">
        <v>21901</v>
      </c>
    </row>
    <row r="8240" spans="1:2">
      <c r="A8240" s="2063" t="s">
        <v>21904</v>
      </c>
      <c r="B8240" s="2064" t="s">
        <v>21903</v>
      </c>
    </row>
    <row r="8241" spans="1:2">
      <c r="A8241" s="2063" t="s">
        <v>21906</v>
      </c>
      <c r="B8241" s="2064" t="s">
        <v>21905</v>
      </c>
    </row>
    <row r="8242" spans="1:2">
      <c r="A8242" s="2063" t="s">
        <v>21908</v>
      </c>
      <c r="B8242" s="2064" t="s">
        <v>21907</v>
      </c>
    </row>
    <row r="8243" spans="1:2">
      <c r="A8243" s="2063" t="s">
        <v>21910</v>
      </c>
      <c r="B8243" s="2064" t="s">
        <v>21909</v>
      </c>
    </row>
    <row r="8244" spans="1:2">
      <c r="A8244" s="2063" t="s">
        <v>21912</v>
      </c>
      <c r="B8244" s="2064" t="s">
        <v>21911</v>
      </c>
    </row>
    <row r="8245" spans="1:2">
      <c r="A8245" s="2063" t="s">
        <v>21914</v>
      </c>
      <c r="B8245" s="2064" t="s">
        <v>21913</v>
      </c>
    </row>
    <row r="8246" spans="1:2">
      <c r="A8246" s="2063" t="s">
        <v>21916</v>
      </c>
      <c r="B8246" s="2064" t="s">
        <v>21915</v>
      </c>
    </row>
    <row r="8247" spans="1:2">
      <c r="A8247" s="2063" t="s">
        <v>21918</v>
      </c>
      <c r="B8247" s="2064" t="s">
        <v>21917</v>
      </c>
    </row>
    <row r="8248" spans="1:2">
      <c r="A8248" s="2063" t="s">
        <v>21920</v>
      </c>
      <c r="B8248" s="2064" t="s">
        <v>21919</v>
      </c>
    </row>
    <row r="8249" spans="1:2">
      <c r="A8249" s="2063" t="s">
        <v>21922</v>
      </c>
      <c r="B8249" s="2064" t="s">
        <v>21921</v>
      </c>
    </row>
    <row r="8250" spans="1:2">
      <c r="A8250" s="2063" t="s">
        <v>21924</v>
      </c>
      <c r="B8250" s="2064" t="s">
        <v>21923</v>
      </c>
    </row>
    <row r="8251" spans="1:2">
      <c r="A8251" s="2063" t="s">
        <v>21926</v>
      </c>
      <c r="B8251" s="2064" t="s">
        <v>21925</v>
      </c>
    </row>
    <row r="8252" spans="1:2">
      <c r="A8252" s="2063" t="s">
        <v>21928</v>
      </c>
      <c r="B8252" s="2064" t="s">
        <v>21927</v>
      </c>
    </row>
    <row r="8253" spans="1:2">
      <c r="A8253" s="2063" t="s">
        <v>21930</v>
      </c>
      <c r="B8253" s="2064" t="s">
        <v>21929</v>
      </c>
    </row>
    <row r="8254" spans="1:2">
      <c r="A8254" s="2063" t="s">
        <v>21932</v>
      </c>
      <c r="B8254" s="2064" t="s">
        <v>21931</v>
      </c>
    </row>
    <row r="8255" spans="1:2">
      <c r="A8255" s="2063" t="s">
        <v>21934</v>
      </c>
      <c r="B8255" s="2064" t="s">
        <v>21933</v>
      </c>
    </row>
    <row r="8256" spans="1:2">
      <c r="A8256" s="2063" t="s">
        <v>21936</v>
      </c>
      <c r="B8256" s="2064" t="s">
        <v>21935</v>
      </c>
    </row>
    <row r="8257" spans="1:2">
      <c r="A8257" s="2063" t="s">
        <v>21938</v>
      </c>
      <c r="B8257" s="2064" t="s">
        <v>21937</v>
      </c>
    </row>
    <row r="8258" spans="1:2">
      <c r="A8258" s="2063" t="s">
        <v>21940</v>
      </c>
      <c r="B8258" s="2064" t="s">
        <v>21939</v>
      </c>
    </row>
    <row r="8259" spans="1:2">
      <c r="A8259" s="2063" t="s">
        <v>21942</v>
      </c>
      <c r="B8259" s="2064" t="s">
        <v>21941</v>
      </c>
    </row>
    <row r="8260" spans="1:2">
      <c r="A8260" s="2063" t="s">
        <v>21944</v>
      </c>
      <c r="B8260" s="2064" t="s">
        <v>21943</v>
      </c>
    </row>
    <row r="8261" spans="1:2">
      <c r="A8261" s="2063" t="s">
        <v>21946</v>
      </c>
      <c r="B8261" s="2064" t="s">
        <v>21945</v>
      </c>
    </row>
    <row r="8262" spans="1:2">
      <c r="A8262" s="2063" t="s">
        <v>21948</v>
      </c>
      <c r="B8262" s="2064" t="s">
        <v>21947</v>
      </c>
    </row>
    <row r="8263" spans="1:2">
      <c r="A8263" s="2063" t="s">
        <v>21950</v>
      </c>
      <c r="B8263" s="2064" t="s">
        <v>21949</v>
      </c>
    </row>
    <row r="8264" spans="1:2">
      <c r="A8264" s="2063" t="s">
        <v>21952</v>
      </c>
      <c r="B8264" s="2064" t="s">
        <v>21951</v>
      </c>
    </row>
    <row r="8265" spans="1:2">
      <c r="A8265" s="2063" t="s">
        <v>21954</v>
      </c>
      <c r="B8265" s="2064" t="s">
        <v>21953</v>
      </c>
    </row>
    <row r="8266" spans="1:2">
      <c r="A8266" s="2063" t="s">
        <v>21956</v>
      </c>
      <c r="B8266" s="2064" t="s">
        <v>21955</v>
      </c>
    </row>
    <row r="8267" spans="1:2">
      <c r="A8267" s="2063" t="s">
        <v>21958</v>
      </c>
      <c r="B8267" s="2064" t="s">
        <v>21957</v>
      </c>
    </row>
    <row r="8268" spans="1:2">
      <c r="A8268" s="2063" t="s">
        <v>21960</v>
      </c>
      <c r="B8268" s="2064" t="s">
        <v>21959</v>
      </c>
    </row>
    <row r="8269" spans="1:2">
      <c r="A8269" s="2063" t="s">
        <v>21962</v>
      </c>
      <c r="B8269" s="2064" t="s">
        <v>21961</v>
      </c>
    </row>
    <row r="8270" spans="1:2">
      <c r="A8270" s="2063" t="s">
        <v>21964</v>
      </c>
      <c r="B8270" s="2064" t="s">
        <v>21963</v>
      </c>
    </row>
    <row r="8271" spans="1:2">
      <c r="A8271" s="2063" t="s">
        <v>21966</v>
      </c>
      <c r="B8271" s="2064" t="s">
        <v>21965</v>
      </c>
    </row>
    <row r="8272" spans="1:2">
      <c r="A8272" s="2063" t="s">
        <v>21968</v>
      </c>
      <c r="B8272" s="2064" t="s">
        <v>21967</v>
      </c>
    </row>
    <row r="8273" spans="1:2">
      <c r="A8273" s="2063" t="s">
        <v>21970</v>
      </c>
      <c r="B8273" s="2064" t="s">
        <v>21969</v>
      </c>
    </row>
    <row r="8274" spans="1:2">
      <c r="A8274" s="2063" t="s">
        <v>21972</v>
      </c>
      <c r="B8274" s="2064" t="s">
        <v>21971</v>
      </c>
    </row>
    <row r="8275" spans="1:2">
      <c r="A8275" s="2063" t="s">
        <v>21974</v>
      </c>
      <c r="B8275" s="2064" t="s">
        <v>21973</v>
      </c>
    </row>
    <row r="8276" spans="1:2">
      <c r="A8276" s="2063" t="s">
        <v>21976</v>
      </c>
      <c r="B8276" s="2064" t="s">
        <v>21975</v>
      </c>
    </row>
    <row r="8277" spans="1:2">
      <c r="A8277" s="2063" t="s">
        <v>21978</v>
      </c>
      <c r="B8277" s="2064" t="s">
        <v>21977</v>
      </c>
    </row>
    <row r="8278" spans="1:2">
      <c r="A8278" s="2063" t="s">
        <v>21980</v>
      </c>
      <c r="B8278" s="2064" t="s">
        <v>21979</v>
      </c>
    </row>
    <row r="8279" spans="1:2">
      <c r="A8279" s="2063" t="s">
        <v>21982</v>
      </c>
      <c r="B8279" s="2064" t="s">
        <v>21981</v>
      </c>
    </row>
    <row r="8280" spans="1:2">
      <c r="A8280" s="2063" t="s">
        <v>21984</v>
      </c>
      <c r="B8280" s="2064" t="s">
        <v>21983</v>
      </c>
    </row>
    <row r="8281" spans="1:2">
      <c r="A8281" s="2063" t="s">
        <v>21986</v>
      </c>
      <c r="B8281" s="2064" t="s">
        <v>21985</v>
      </c>
    </row>
    <row r="8282" spans="1:2">
      <c r="A8282" s="2063" t="s">
        <v>21988</v>
      </c>
      <c r="B8282" s="2064" t="s">
        <v>21987</v>
      </c>
    </row>
    <row r="8283" spans="1:2">
      <c r="A8283" s="2063" t="s">
        <v>21990</v>
      </c>
      <c r="B8283" s="2064" t="s">
        <v>21989</v>
      </c>
    </row>
    <row r="8284" spans="1:2">
      <c r="A8284" s="2063" t="s">
        <v>21992</v>
      </c>
      <c r="B8284" s="2064" t="s">
        <v>21991</v>
      </c>
    </row>
    <row r="8285" spans="1:2">
      <c r="A8285" s="2063" t="s">
        <v>21994</v>
      </c>
      <c r="B8285" s="2064" t="s">
        <v>21993</v>
      </c>
    </row>
    <row r="8286" spans="1:2">
      <c r="A8286" s="2063" t="s">
        <v>21996</v>
      </c>
      <c r="B8286" s="2064" t="s">
        <v>21995</v>
      </c>
    </row>
    <row r="8287" spans="1:2">
      <c r="A8287" s="2063" t="s">
        <v>21998</v>
      </c>
      <c r="B8287" s="2064" t="s">
        <v>21997</v>
      </c>
    </row>
    <row r="8288" spans="1:2">
      <c r="A8288" s="2063" t="s">
        <v>22000</v>
      </c>
      <c r="B8288" s="2064" t="s">
        <v>21999</v>
      </c>
    </row>
    <row r="8289" spans="1:2">
      <c r="A8289" s="2063" t="s">
        <v>22002</v>
      </c>
      <c r="B8289" s="2064" t="s">
        <v>22001</v>
      </c>
    </row>
    <row r="8290" spans="1:2">
      <c r="A8290" s="2063" t="s">
        <v>22004</v>
      </c>
      <c r="B8290" s="2064" t="s">
        <v>22003</v>
      </c>
    </row>
    <row r="8291" spans="1:2">
      <c r="A8291" s="2063" t="s">
        <v>22006</v>
      </c>
      <c r="B8291" s="2064" t="s">
        <v>22005</v>
      </c>
    </row>
    <row r="8292" spans="1:2">
      <c r="A8292" s="2063" t="s">
        <v>22008</v>
      </c>
      <c r="B8292" s="2064" t="s">
        <v>22007</v>
      </c>
    </row>
    <row r="8293" spans="1:2">
      <c r="A8293" s="2063" t="s">
        <v>22010</v>
      </c>
      <c r="B8293" s="2064" t="s">
        <v>22009</v>
      </c>
    </row>
    <row r="8294" spans="1:2">
      <c r="A8294" s="2063" t="s">
        <v>22012</v>
      </c>
      <c r="B8294" s="2064" t="s">
        <v>22011</v>
      </c>
    </row>
    <row r="8295" spans="1:2">
      <c r="A8295" s="2063" t="s">
        <v>22014</v>
      </c>
      <c r="B8295" s="2064" t="s">
        <v>22013</v>
      </c>
    </row>
    <row r="8296" spans="1:2">
      <c r="A8296" s="2063" t="s">
        <v>22016</v>
      </c>
      <c r="B8296" s="2064" t="s">
        <v>22015</v>
      </c>
    </row>
    <row r="8297" spans="1:2">
      <c r="A8297" s="2063" t="s">
        <v>22018</v>
      </c>
      <c r="B8297" s="2064" t="s">
        <v>22017</v>
      </c>
    </row>
    <row r="8298" spans="1:2">
      <c r="A8298" s="2063" t="s">
        <v>22020</v>
      </c>
      <c r="B8298" s="2064" t="s">
        <v>22019</v>
      </c>
    </row>
    <row r="8299" spans="1:2">
      <c r="A8299" s="2063" t="s">
        <v>22022</v>
      </c>
      <c r="B8299" s="2064" t="s">
        <v>22021</v>
      </c>
    </row>
    <row r="8300" spans="1:2">
      <c r="A8300" s="2063" t="s">
        <v>22024</v>
      </c>
      <c r="B8300" s="2064" t="s">
        <v>22023</v>
      </c>
    </row>
    <row r="8301" spans="1:2">
      <c r="A8301" s="2063" t="s">
        <v>22026</v>
      </c>
      <c r="B8301" s="2064" t="s">
        <v>22025</v>
      </c>
    </row>
    <row r="8302" spans="1:2">
      <c r="A8302" s="2063" t="s">
        <v>22028</v>
      </c>
      <c r="B8302" s="2064" t="s">
        <v>22027</v>
      </c>
    </row>
    <row r="8303" spans="1:2">
      <c r="A8303" s="2063" t="s">
        <v>22030</v>
      </c>
      <c r="B8303" s="2064" t="s">
        <v>22029</v>
      </c>
    </row>
    <row r="8304" spans="1:2">
      <c r="A8304" s="2063" t="s">
        <v>22032</v>
      </c>
      <c r="B8304" s="2064" t="s">
        <v>22031</v>
      </c>
    </row>
    <row r="8305" spans="1:2">
      <c r="A8305" s="2063" t="s">
        <v>22034</v>
      </c>
      <c r="B8305" s="2064" t="s">
        <v>22033</v>
      </c>
    </row>
    <row r="8306" spans="1:2">
      <c r="A8306" s="2063" t="s">
        <v>22036</v>
      </c>
      <c r="B8306" s="2064" t="s">
        <v>22035</v>
      </c>
    </row>
    <row r="8307" spans="1:2">
      <c r="A8307" s="2063" t="s">
        <v>22038</v>
      </c>
      <c r="B8307" s="2064" t="s">
        <v>22037</v>
      </c>
    </row>
    <row r="8308" spans="1:2">
      <c r="A8308" s="2063" t="s">
        <v>22040</v>
      </c>
      <c r="B8308" s="2064" t="s">
        <v>22039</v>
      </c>
    </row>
    <row r="8309" spans="1:2">
      <c r="A8309" s="2063" t="s">
        <v>22042</v>
      </c>
      <c r="B8309" s="2064" t="s">
        <v>22041</v>
      </c>
    </row>
    <row r="8310" spans="1:2">
      <c r="A8310" s="2063" t="s">
        <v>22044</v>
      </c>
      <c r="B8310" s="2064" t="s">
        <v>22043</v>
      </c>
    </row>
    <row r="8311" spans="1:2">
      <c r="A8311" s="2063" t="s">
        <v>22046</v>
      </c>
      <c r="B8311" s="2064" t="s">
        <v>22045</v>
      </c>
    </row>
    <row r="8312" spans="1:2">
      <c r="A8312" s="2063" t="s">
        <v>22048</v>
      </c>
      <c r="B8312" s="2064" t="s">
        <v>22047</v>
      </c>
    </row>
    <row r="8313" spans="1:2">
      <c r="A8313" s="2063" t="s">
        <v>22050</v>
      </c>
      <c r="B8313" s="2064" t="s">
        <v>22049</v>
      </c>
    </row>
    <row r="8314" spans="1:2">
      <c r="A8314" s="2063" t="s">
        <v>22052</v>
      </c>
      <c r="B8314" s="2064" t="s">
        <v>22051</v>
      </c>
    </row>
    <row r="8315" spans="1:2">
      <c r="A8315" s="2063" t="s">
        <v>22054</v>
      </c>
      <c r="B8315" s="2064" t="s">
        <v>22053</v>
      </c>
    </row>
    <row r="8316" spans="1:2">
      <c r="A8316" s="2063" t="s">
        <v>22056</v>
      </c>
      <c r="B8316" s="2064" t="s">
        <v>22055</v>
      </c>
    </row>
    <row r="8317" spans="1:2">
      <c r="A8317" s="2063" t="s">
        <v>22058</v>
      </c>
      <c r="B8317" s="2064" t="s">
        <v>22057</v>
      </c>
    </row>
    <row r="8318" spans="1:2">
      <c r="A8318" s="2063" t="s">
        <v>22060</v>
      </c>
      <c r="B8318" s="2064" t="s">
        <v>22059</v>
      </c>
    </row>
    <row r="8319" spans="1:2">
      <c r="A8319" s="2063" t="s">
        <v>22062</v>
      </c>
      <c r="B8319" s="2064" t="s">
        <v>22061</v>
      </c>
    </row>
    <row r="8320" spans="1:2">
      <c r="A8320" s="2063" t="s">
        <v>22064</v>
      </c>
      <c r="B8320" s="2064" t="s">
        <v>22063</v>
      </c>
    </row>
    <row r="8321" spans="1:2">
      <c r="A8321" s="2063" t="s">
        <v>22066</v>
      </c>
      <c r="B8321" s="2064" t="s">
        <v>22065</v>
      </c>
    </row>
    <row r="8322" spans="1:2">
      <c r="A8322" s="2063" t="s">
        <v>22068</v>
      </c>
      <c r="B8322" s="2064" t="s">
        <v>22067</v>
      </c>
    </row>
    <row r="8323" spans="1:2">
      <c r="A8323" s="2063" t="s">
        <v>22070</v>
      </c>
      <c r="B8323" s="2064" t="s">
        <v>22069</v>
      </c>
    </row>
    <row r="8324" spans="1:2">
      <c r="A8324" s="2063" t="s">
        <v>22072</v>
      </c>
      <c r="B8324" s="2064" t="s">
        <v>22071</v>
      </c>
    </row>
    <row r="8325" spans="1:2">
      <c r="A8325" s="2063" t="s">
        <v>22074</v>
      </c>
      <c r="B8325" s="2064" t="s">
        <v>22073</v>
      </c>
    </row>
    <row r="8326" spans="1:2">
      <c r="A8326" s="2063" t="s">
        <v>22076</v>
      </c>
      <c r="B8326" s="2064" t="s">
        <v>22075</v>
      </c>
    </row>
    <row r="8327" spans="1:2">
      <c r="A8327" s="2063" t="s">
        <v>22078</v>
      </c>
      <c r="B8327" s="2064" t="s">
        <v>22077</v>
      </c>
    </row>
    <row r="8328" spans="1:2">
      <c r="A8328" s="2063" t="s">
        <v>22080</v>
      </c>
      <c r="B8328" s="2064" t="s">
        <v>22079</v>
      </c>
    </row>
    <row r="8329" spans="1:2">
      <c r="A8329" s="2063" t="s">
        <v>22082</v>
      </c>
      <c r="B8329" s="2064" t="s">
        <v>22081</v>
      </c>
    </row>
    <row r="8330" spans="1:2">
      <c r="A8330" s="2063" t="s">
        <v>22084</v>
      </c>
      <c r="B8330" s="2064" t="s">
        <v>22083</v>
      </c>
    </row>
    <row r="8331" spans="1:2">
      <c r="A8331" s="2063" t="s">
        <v>22086</v>
      </c>
      <c r="B8331" s="2064" t="s">
        <v>22085</v>
      </c>
    </row>
    <row r="8332" spans="1:2">
      <c r="A8332" s="2063" t="s">
        <v>22088</v>
      </c>
      <c r="B8332" s="2064" t="s">
        <v>22087</v>
      </c>
    </row>
    <row r="8333" spans="1:2">
      <c r="A8333" s="2063" t="s">
        <v>22090</v>
      </c>
      <c r="B8333" s="2064" t="s">
        <v>22089</v>
      </c>
    </row>
    <row r="8334" spans="1:2">
      <c r="A8334" s="2063" t="s">
        <v>22092</v>
      </c>
      <c r="B8334" s="2064" t="s">
        <v>22091</v>
      </c>
    </row>
    <row r="8335" spans="1:2">
      <c r="A8335" s="2063" t="s">
        <v>22094</v>
      </c>
      <c r="B8335" s="2064" t="s">
        <v>22093</v>
      </c>
    </row>
    <row r="8336" spans="1:2">
      <c r="A8336" s="2063" t="s">
        <v>22096</v>
      </c>
      <c r="B8336" s="2064" t="s">
        <v>22095</v>
      </c>
    </row>
    <row r="8337" spans="1:2">
      <c r="A8337" s="2063" t="s">
        <v>22098</v>
      </c>
      <c r="B8337" s="2064" t="s">
        <v>22097</v>
      </c>
    </row>
    <row r="8338" spans="1:2">
      <c r="A8338" s="2063" t="s">
        <v>22100</v>
      </c>
      <c r="B8338" s="2064" t="s">
        <v>22099</v>
      </c>
    </row>
    <row r="8339" spans="1:2">
      <c r="A8339" s="2063" t="s">
        <v>22102</v>
      </c>
      <c r="B8339" s="2064" t="s">
        <v>22101</v>
      </c>
    </row>
    <row r="8340" spans="1:2">
      <c r="A8340" s="2063" t="s">
        <v>22104</v>
      </c>
      <c r="B8340" s="2064" t="s">
        <v>22103</v>
      </c>
    </row>
    <row r="8341" spans="1:2">
      <c r="A8341" s="2063" t="s">
        <v>22106</v>
      </c>
      <c r="B8341" s="2064" t="s">
        <v>22105</v>
      </c>
    </row>
    <row r="8342" spans="1:2">
      <c r="A8342" s="2063" t="s">
        <v>22108</v>
      </c>
      <c r="B8342" s="2064" t="s">
        <v>22107</v>
      </c>
    </row>
    <row r="8343" spans="1:2">
      <c r="A8343" s="2063" t="s">
        <v>22110</v>
      </c>
      <c r="B8343" s="2064" t="s">
        <v>22109</v>
      </c>
    </row>
    <row r="8344" spans="1:2">
      <c r="A8344" s="2063" t="s">
        <v>22112</v>
      </c>
      <c r="B8344" s="2064" t="s">
        <v>22111</v>
      </c>
    </row>
    <row r="8345" spans="1:2">
      <c r="A8345" s="2063" t="s">
        <v>22114</v>
      </c>
      <c r="B8345" s="2064" t="s">
        <v>22113</v>
      </c>
    </row>
    <row r="8346" spans="1:2">
      <c r="A8346" s="2063" t="s">
        <v>22116</v>
      </c>
      <c r="B8346" s="2064" t="s">
        <v>22115</v>
      </c>
    </row>
    <row r="8347" spans="1:2">
      <c r="A8347" s="2063" t="s">
        <v>22118</v>
      </c>
      <c r="B8347" s="2064" t="s">
        <v>22117</v>
      </c>
    </row>
    <row r="8348" spans="1:2">
      <c r="A8348" s="2063" t="s">
        <v>22120</v>
      </c>
      <c r="B8348" s="2064" t="s">
        <v>22119</v>
      </c>
    </row>
    <row r="8349" spans="1:2">
      <c r="A8349" s="2063" t="s">
        <v>22122</v>
      </c>
      <c r="B8349" s="2064" t="s">
        <v>22121</v>
      </c>
    </row>
    <row r="8350" spans="1:2">
      <c r="A8350" s="2063" t="s">
        <v>22124</v>
      </c>
      <c r="B8350" s="2064" t="s">
        <v>22123</v>
      </c>
    </row>
    <row r="8351" spans="1:2">
      <c r="A8351" s="2063" t="s">
        <v>22126</v>
      </c>
      <c r="B8351" s="2064" t="s">
        <v>22125</v>
      </c>
    </row>
    <row r="8352" spans="1:2">
      <c r="A8352" s="2063" t="s">
        <v>22128</v>
      </c>
      <c r="B8352" s="2064" t="s">
        <v>22127</v>
      </c>
    </row>
    <row r="8353" spans="1:2">
      <c r="A8353" s="2063" t="s">
        <v>22130</v>
      </c>
      <c r="B8353" s="2064" t="s">
        <v>22129</v>
      </c>
    </row>
    <row r="8354" spans="1:2">
      <c r="A8354" s="2063" t="s">
        <v>22132</v>
      </c>
      <c r="B8354" s="2064" t="s">
        <v>22131</v>
      </c>
    </row>
    <row r="8355" spans="1:2">
      <c r="A8355" s="2063" t="s">
        <v>22134</v>
      </c>
      <c r="B8355" s="2064" t="s">
        <v>22133</v>
      </c>
    </row>
    <row r="8356" spans="1:2">
      <c r="A8356" s="2063" t="s">
        <v>22136</v>
      </c>
      <c r="B8356" s="2064" t="s">
        <v>22135</v>
      </c>
    </row>
    <row r="8357" spans="1:2">
      <c r="A8357" s="2063" t="s">
        <v>22138</v>
      </c>
      <c r="B8357" s="2064" t="s">
        <v>22137</v>
      </c>
    </row>
    <row r="8358" spans="1:2">
      <c r="A8358" s="2063" t="s">
        <v>22140</v>
      </c>
      <c r="B8358" s="2064" t="s">
        <v>22139</v>
      </c>
    </row>
    <row r="8359" spans="1:2">
      <c r="A8359" s="2063" t="s">
        <v>22142</v>
      </c>
      <c r="B8359" s="2064" t="s">
        <v>22141</v>
      </c>
    </row>
    <row r="8360" spans="1:2">
      <c r="A8360" s="2063" t="s">
        <v>22144</v>
      </c>
      <c r="B8360" s="2064" t="s">
        <v>22143</v>
      </c>
    </row>
    <row r="8361" spans="1:2">
      <c r="A8361" s="2063" t="s">
        <v>22146</v>
      </c>
      <c r="B8361" s="2064" t="s">
        <v>22145</v>
      </c>
    </row>
    <row r="8362" spans="1:2">
      <c r="A8362" s="2063" t="s">
        <v>22148</v>
      </c>
      <c r="B8362" s="2064" t="s">
        <v>22147</v>
      </c>
    </row>
    <row r="8363" spans="1:2">
      <c r="A8363" s="2063" t="s">
        <v>22150</v>
      </c>
      <c r="B8363" s="2064" t="s">
        <v>22149</v>
      </c>
    </row>
    <row r="8364" spans="1:2">
      <c r="A8364" s="2063" t="s">
        <v>22152</v>
      </c>
      <c r="B8364" s="2064" t="s">
        <v>22151</v>
      </c>
    </row>
    <row r="8365" spans="1:2">
      <c r="A8365" s="2063" t="s">
        <v>22154</v>
      </c>
      <c r="B8365" s="2064" t="s">
        <v>22153</v>
      </c>
    </row>
    <row r="8366" spans="1:2">
      <c r="A8366" s="2063" t="s">
        <v>22156</v>
      </c>
      <c r="B8366" s="2064" t="s">
        <v>22155</v>
      </c>
    </row>
    <row r="8367" spans="1:2">
      <c r="A8367" s="2063" t="s">
        <v>22158</v>
      </c>
      <c r="B8367" s="2064" t="s">
        <v>22157</v>
      </c>
    </row>
    <row r="8368" spans="1:2">
      <c r="A8368" s="2063" t="s">
        <v>22160</v>
      </c>
      <c r="B8368" s="2064" t="s">
        <v>22159</v>
      </c>
    </row>
    <row r="8369" spans="1:2">
      <c r="A8369" s="2063" t="s">
        <v>22162</v>
      </c>
      <c r="B8369" s="2064" t="s">
        <v>22161</v>
      </c>
    </row>
    <row r="8370" spans="1:2">
      <c r="A8370" s="2063" t="s">
        <v>22164</v>
      </c>
      <c r="B8370" s="2064" t="s">
        <v>22163</v>
      </c>
    </row>
    <row r="8371" spans="1:2">
      <c r="A8371" s="2063" t="s">
        <v>22166</v>
      </c>
      <c r="B8371" s="2064" t="s">
        <v>22165</v>
      </c>
    </row>
    <row r="8372" spans="1:2">
      <c r="A8372" s="2063" t="s">
        <v>22168</v>
      </c>
      <c r="B8372" s="2064" t="s">
        <v>22167</v>
      </c>
    </row>
    <row r="8373" spans="1:2">
      <c r="A8373" s="2063" t="s">
        <v>22170</v>
      </c>
      <c r="B8373" s="2064" t="s">
        <v>22169</v>
      </c>
    </row>
    <row r="8374" spans="1:2">
      <c r="A8374" s="2063" t="s">
        <v>22172</v>
      </c>
      <c r="B8374" s="2064" t="s">
        <v>22171</v>
      </c>
    </row>
    <row r="8375" spans="1:2">
      <c r="A8375" s="2063" t="s">
        <v>22174</v>
      </c>
      <c r="B8375" s="2064" t="s">
        <v>22173</v>
      </c>
    </row>
    <row r="8376" spans="1:2">
      <c r="A8376" s="2063" t="s">
        <v>22176</v>
      </c>
      <c r="B8376" s="2064" t="s">
        <v>22175</v>
      </c>
    </row>
    <row r="8377" spans="1:2">
      <c r="A8377" s="2063" t="s">
        <v>22178</v>
      </c>
      <c r="B8377" s="2064" t="s">
        <v>22177</v>
      </c>
    </row>
    <row r="8378" spans="1:2">
      <c r="A8378" s="2063" t="s">
        <v>22180</v>
      </c>
      <c r="B8378" s="2064" t="s">
        <v>22179</v>
      </c>
    </row>
    <row r="8379" spans="1:2">
      <c r="A8379" s="2063" t="s">
        <v>22182</v>
      </c>
      <c r="B8379" s="2064" t="s">
        <v>22181</v>
      </c>
    </row>
    <row r="8380" spans="1:2">
      <c r="A8380" s="2063" t="s">
        <v>22184</v>
      </c>
      <c r="B8380" s="2064" t="s">
        <v>22183</v>
      </c>
    </row>
    <row r="8381" spans="1:2">
      <c r="A8381" s="2063" t="s">
        <v>22186</v>
      </c>
      <c r="B8381" s="2064" t="s">
        <v>22185</v>
      </c>
    </row>
    <row r="8382" spans="1:2">
      <c r="A8382" s="2063" t="s">
        <v>22188</v>
      </c>
      <c r="B8382" s="2064" t="s">
        <v>22187</v>
      </c>
    </row>
    <row r="8383" spans="1:2">
      <c r="A8383" s="2063" t="s">
        <v>22190</v>
      </c>
      <c r="B8383" s="2064" t="s">
        <v>22189</v>
      </c>
    </row>
    <row r="8384" spans="1:2">
      <c r="A8384" s="2063" t="s">
        <v>22192</v>
      </c>
      <c r="B8384" s="2064" t="s">
        <v>22191</v>
      </c>
    </row>
    <row r="8385" spans="1:2">
      <c r="A8385" s="2063" t="s">
        <v>22194</v>
      </c>
      <c r="B8385" s="2064" t="s">
        <v>22193</v>
      </c>
    </row>
    <row r="8386" spans="1:2">
      <c r="A8386" s="2063" t="s">
        <v>22196</v>
      </c>
      <c r="B8386" s="2064" t="s">
        <v>22195</v>
      </c>
    </row>
    <row r="8387" spans="1:2">
      <c r="A8387" s="2063" t="s">
        <v>22198</v>
      </c>
      <c r="B8387" s="2064" t="s">
        <v>22197</v>
      </c>
    </row>
    <row r="8388" spans="1:2">
      <c r="A8388" s="2063" t="s">
        <v>22200</v>
      </c>
      <c r="B8388" s="2064" t="s">
        <v>22199</v>
      </c>
    </row>
    <row r="8389" spans="1:2">
      <c r="A8389" s="2063" t="s">
        <v>22202</v>
      </c>
      <c r="B8389" s="2064" t="s">
        <v>22201</v>
      </c>
    </row>
    <row r="8390" spans="1:2">
      <c r="A8390" s="2063" t="s">
        <v>22204</v>
      </c>
      <c r="B8390" s="2064" t="s">
        <v>22203</v>
      </c>
    </row>
    <row r="8391" spans="1:2">
      <c r="A8391" s="2063" t="s">
        <v>22206</v>
      </c>
      <c r="B8391" s="2064" t="s">
        <v>22205</v>
      </c>
    </row>
    <row r="8392" spans="1:2">
      <c r="A8392" s="2063" t="s">
        <v>22208</v>
      </c>
      <c r="B8392" s="2064" t="s">
        <v>22207</v>
      </c>
    </row>
    <row r="8393" spans="1:2">
      <c r="A8393" s="2063" t="s">
        <v>22210</v>
      </c>
      <c r="B8393" s="2064" t="s">
        <v>22209</v>
      </c>
    </row>
    <row r="8394" spans="1:2">
      <c r="A8394" s="2063" t="s">
        <v>22212</v>
      </c>
      <c r="B8394" s="2064" t="s">
        <v>22211</v>
      </c>
    </row>
    <row r="8395" spans="1:2">
      <c r="A8395" s="2063" t="s">
        <v>22214</v>
      </c>
      <c r="B8395" s="2064" t="s">
        <v>22213</v>
      </c>
    </row>
    <row r="8396" spans="1:2">
      <c r="A8396" s="2063" t="s">
        <v>22216</v>
      </c>
      <c r="B8396" s="2064" t="s">
        <v>22215</v>
      </c>
    </row>
    <row r="8397" spans="1:2">
      <c r="A8397" s="2063" t="s">
        <v>22218</v>
      </c>
      <c r="B8397" s="2064" t="s">
        <v>22217</v>
      </c>
    </row>
    <row r="8398" spans="1:2">
      <c r="A8398" s="2063" t="s">
        <v>22220</v>
      </c>
      <c r="B8398" s="2064" t="s">
        <v>22219</v>
      </c>
    </row>
    <row r="8399" spans="1:2">
      <c r="A8399" s="2063" t="s">
        <v>22222</v>
      </c>
      <c r="B8399" s="2064" t="s">
        <v>22221</v>
      </c>
    </row>
    <row r="8400" spans="1:2">
      <c r="A8400" s="2063" t="s">
        <v>22224</v>
      </c>
      <c r="B8400" s="2064" t="s">
        <v>22223</v>
      </c>
    </row>
    <row r="8401" spans="1:2">
      <c r="A8401" s="2063" t="s">
        <v>22226</v>
      </c>
      <c r="B8401" s="2064" t="s">
        <v>22225</v>
      </c>
    </row>
    <row r="8402" spans="1:2">
      <c r="A8402" s="2063" t="s">
        <v>22228</v>
      </c>
      <c r="B8402" s="2064" t="s">
        <v>22227</v>
      </c>
    </row>
    <row r="8403" spans="1:2">
      <c r="A8403" s="2063" t="s">
        <v>22230</v>
      </c>
      <c r="B8403" s="2064" t="s">
        <v>22229</v>
      </c>
    </row>
    <row r="8404" spans="1:2">
      <c r="A8404" s="2063" t="s">
        <v>22232</v>
      </c>
      <c r="B8404" s="2064" t="s">
        <v>22231</v>
      </c>
    </row>
    <row r="8405" spans="1:2">
      <c r="A8405" s="2063" t="s">
        <v>22234</v>
      </c>
      <c r="B8405" s="2064" t="s">
        <v>22233</v>
      </c>
    </row>
    <row r="8406" spans="1:2">
      <c r="A8406" s="2063" t="s">
        <v>22236</v>
      </c>
      <c r="B8406" s="2064" t="s">
        <v>22235</v>
      </c>
    </row>
    <row r="8407" spans="1:2">
      <c r="A8407" s="2063" t="s">
        <v>22238</v>
      </c>
      <c r="B8407" s="2064" t="s">
        <v>22237</v>
      </c>
    </row>
    <row r="8408" spans="1:2">
      <c r="A8408" s="2063" t="s">
        <v>22240</v>
      </c>
      <c r="B8408" s="2064" t="s">
        <v>22239</v>
      </c>
    </row>
    <row r="8409" spans="1:2">
      <c r="A8409" s="2063" t="s">
        <v>22242</v>
      </c>
      <c r="B8409" s="2064" t="s">
        <v>22241</v>
      </c>
    </row>
    <row r="8410" spans="1:2">
      <c r="A8410" s="2063" t="s">
        <v>22244</v>
      </c>
      <c r="B8410" s="2064" t="s">
        <v>22243</v>
      </c>
    </row>
    <row r="8411" spans="1:2">
      <c r="A8411" s="2063" t="s">
        <v>22246</v>
      </c>
      <c r="B8411" s="2064" t="s">
        <v>22245</v>
      </c>
    </row>
    <row r="8412" spans="1:2">
      <c r="A8412" s="2063" t="s">
        <v>22248</v>
      </c>
      <c r="B8412" s="2064" t="s">
        <v>22247</v>
      </c>
    </row>
    <row r="8413" spans="1:2">
      <c r="A8413" s="2063" t="s">
        <v>22250</v>
      </c>
      <c r="B8413" s="2064" t="s">
        <v>22249</v>
      </c>
    </row>
    <row r="8414" spans="1:2">
      <c r="A8414" s="2063" t="s">
        <v>22252</v>
      </c>
      <c r="B8414" s="2064" t="s">
        <v>22251</v>
      </c>
    </row>
    <row r="8415" spans="1:2">
      <c r="A8415" s="2063" t="s">
        <v>22254</v>
      </c>
      <c r="B8415" s="2064" t="s">
        <v>22253</v>
      </c>
    </row>
    <row r="8416" spans="1:2">
      <c r="A8416" s="2063" t="s">
        <v>22256</v>
      </c>
      <c r="B8416" s="2064" t="s">
        <v>22255</v>
      </c>
    </row>
    <row r="8417" spans="1:2">
      <c r="A8417" s="2063" t="s">
        <v>22258</v>
      </c>
      <c r="B8417" s="2064" t="s">
        <v>22257</v>
      </c>
    </row>
    <row r="8418" spans="1:2">
      <c r="A8418" s="2063" t="s">
        <v>22260</v>
      </c>
      <c r="B8418" s="2064" t="s">
        <v>22259</v>
      </c>
    </row>
    <row r="8419" spans="1:2">
      <c r="A8419" s="2063" t="s">
        <v>22262</v>
      </c>
      <c r="B8419" s="2064" t="s">
        <v>22261</v>
      </c>
    </row>
    <row r="8420" spans="1:2">
      <c r="A8420" s="2063" t="s">
        <v>22264</v>
      </c>
      <c r="B8420" s="2064" t="s">
        <v>22263</v>
      </c>
    </row>
    <row r="8421" spans="1:2">
      <c r="A8421" s="2063" t="s">
        <v>22266</v>
      </c>
      <c r="B8421" s="2064" t="s">
        <v>22265</v>
      </c>
    </row>
    <row r="8422" spans="1:2">
      <c r="A8422" s="2063" t="s">
        <v>22268</v>
      </c>
      <c r="B8422" s="2064" t="s">
        <v>22267</v>
      </c>
    </row>
    <row r="8423" spans="1:2">
      <c r="A8423" s="2063" t="s">
        <v>22270</v>
      </c>
      <c r="B8423" s="2064" t="s">
        <v>22269</v>
      </c>
    </row>
    <row r="8424" spans="1:2">
      <c r="A8424" s="2063" t="s">
        <v>22272</v>
      </c>
      <c r="B8424" s="2064" t="s">
        <v>22271</v>
      </c>
    </row>
    <row r="8425" spans="1:2">
      <c r="A8425" s="2063" t="s">
        <v>22274</v>
      </c>
      <c r="B8425" s="2064" t="s">
        <v>22273</v>
      </c>
    </row>
    <row r="8426" spans="1:2">
      <c r="A8426" s="2063" t="s">
        <v>22276</v>
      </c>
      <c r="B8426" s="2064" t="s">
        <v>22275</v>
      </c>
    </row>
    <row r="8427" spans="1:2">
      <c r="A8427" s="2063" t="s">
        <v>22278</v>
      </c>
      <c r="B8427" s="2064" t="s">
        <v>22277</v>
      </c>
    </row>
    <row r="8428" spans="1:2">
      <c r="A8428" s="2063" t="s">
        <v>22280</v>
      </c>
      <c r="B8428" s="2064" t="s">
        <v>22279</v>
      </c>
    </row>
    <row r="8429" spans="1:2">
      <c r="A8429" s="2063" t="s">
        <v>22282</v>
      </c>
      <c r="B8429" s="2064" t="s">
        <v>22281</v>
      </c>
    </row>
    <row r="8430" spans="1:2">
      <c r="A8430" s="2063" t="s">
        <v>22284</v>
      </c>
      <c r="B8430" s="2064" t="s">
        <v>22283</v>
      </c>
    </row>
    <row r="8431" spans="1:2">
      <c r="A8431" s="2063" t="s">
        <v>22286</v>
      </c>
      <c r="B8431" s="2064" t="s">
        <v>22285</v>
      </c>
    </row>
    <row r="8432" spans="1:2">
      <c r="A8432" s="2063" t="s">
        <v>22288</v>
      </c>
      <c r="B8432" s="2064" t="s">
        <v>22287</v>
      </c>
    </row>
    <row r="8433" spans="1:2">
      <c r="A8433" s="2063" t="s">
        <v>22290</v>
      </c>
      <c r="B8433" s="2064" t="s">
        <v>22289</v>
      </c>
    </row>
    <row r="8434" spans="1:2">
      <c r="A8434" s="2063" t="s">
        <v>22292</v>
      </c>
      <c r="B8434" s="2064" t="s">
        <v>22291</v>
      </c>
    </row>
    <row r="8435" spans="1:2">
      <c r="A8435" s="2063" t="s">
        <v>22294</v>
      </c>
      <c r="B8435" s="2064" t="s">
        <v>22293</v>
      </c>
    </row>
    <row r="8436" spans="1:2">
      <c r="A8436" s="2063" t="s">
        <v>22296</v>
      </c>
      <c r="B8436" s="2064" t="s">
        <v>22295</v>
      </c>
    </row>
    <row r="8437" spans="1:2">
      <c r="A8437" s="2063" t="s">
        <v>22298</v>
      </c>
      <c r="B8437" s="2064" t="s">
        <v>22297</v>
      </c>
    </row>
    <row r="8438" spans="1:2">
      <c r="A8438" s="2063" t="s">
        <v>22300</v>
      </c>
      <c r="B8438" s="2064" t="s">
        <v>22299</v>
      </c>
    </row>
    <row r="8439" spans="1:2">
      <c r="A8439" s="2063" t="s">
        <v>22302</v>
      </c>
      <c r="B8439" s="2064" t="s">
        <v>22301</v>
      </c>
    </row>
    <row r="8440" spans="1:2">
      <c r="A8440" s="2063" t="s">
        <v>22304</v>
      </c>
      <c r="B8440" s="2064" t="s">
        <v>22303</v>
      </c>
    </row>
    <row r="8441" spans="1:2">
      <c r="A8441" s="2063" t="s">
        <v>22306</v>
      </c>
      <c r="B8441" s="2064" t="s">
        <v>22305</v>
      </c>
    </row>
    <row r="8442" spans="1:2">
      <c r="A8442" s="2063" t="s">
        <v>22308</v>
      </c>
      <c r="B8442" s="2064" t="s">
        <v>22307</v>
      </c>
    </row>
    <row r="8443" spans="1:2">
      <c r="A8443" s="2063" t="s">
        <v>22310</v>
      </c>
      <c r="B8443" s="2064" t="s">
        <v>22309</v>
      </c>
    </row>
    <row r="8444" spans="1:2">
      <c r="A8444" s="2063" t="s">
        <v>22312</v>
      </c>
      <c r="B8444" s="2064" t="s">
        <v>22311</v>
      </c>
    </row>
    <row r="8445" spans="1:2">
      <c r="A8445" s="2063" t="s">
        <v>22314</v>
      </c>
      <c r="B8445" s="2064" t="s">
        <v>22313</v>
      </c>
    </row>
    <row r="8446" spans="1:2">
      <c r="A8446" s="2063" t="s">
        <v>22316</v>
      </c>
      <c r="B8446" s="2064" t="s">
        <v>22315</v>
      </c>
    </row>
    <row r="8447" spans="1:2">
      <c r="A8447" s="2063" t="s">
        <v>22318</v>
      </c>
      <c r="B8447" s="2064" t="s">
        <v>22317</v>
      </c>
    </row>
    <row r="8448" spans="1:2">
      <c r="A8448" s="2063" t="s">
        <v>22320</v>
      </c>
      <c r="B8448" s="2064" t="s">
        <v>22319</v>
      </c>
    </row>
    <row r="8449" spans="1:2">
      <c r="A8449" s="2063" t="s">
        <v>22322</v>
      </c>
      <c r="B8449" s="2064" t="s">
        <v>22321</v>
      </c>
    </row>
    <row r="8450" spans="1:2">
      <c r="A8450" s="2063" t="s">
        <v>22324</v>
      </c>
      <c r="B8450" s="2064" t="s">
        <v>22323</v>
      </c>
    </row>
    <row r="8451" spans="1:2">
      <c r="A8451" s="2063" t="s">
        <v>22326</v>
      </c>
      <c r="B8451" s="2064" t="s">
        <v>22325</v>
      </c>
    </row>
    <row r="8452" spans="1:2">
      <c r="A8452" s="2063" t="s">
        <v>22328</v>
      </c>
      <c r="B8452" s="2064" t="s">
        <v>22327</v>
      </c>
    </row>
    <row r="8453" spans="1:2">
      <c r="A8453" s="2063" t="s">
        <v>22330</v>
      </c>
      <c r="B8453" s="2064" t="s">
        <v>22329</v>
      </c>
    </row>
    <row r="8454" spans="1:2">
      <c r="A8454" s="2063" t="s">
        <v>22332</v>
      </c>
      <c r="B8454" s="2064" t="s">
        <v>22331</v>
      </c>
    </row>
    <row r="8455" spans="1:2">
      <c r="A8455" s="2063" t="s">
        <v>22334</v>
      </c>
      <c r="B8455" s="2064" t="s">
        <v>22333</v>
      </c>
    </row>
    <row r="8456" spans="1:2">
      <c r="A8456" s="2063" t="s">
        <v>22336</v>
      </c>
      <c r="B8456" s="2064" t="s">
        <v>22335</v>
      </c>
    </row>
    <row r="8457" spans="1:2">
      <c r="A8457" s="2063" t="s">
        <v>22338</v>
      </c>
      <c r="B8457" s="2064" t="s">
        <v>22337</v>
      </c>
    </row>
    <row r="8458" spans="1:2">
      <c r="A8458" s="2063" t="s">
        <v>22340</v>
      </c>
      <c r="B8458" s="2064" t="s">
        <v>22339</v>
      </c>
    </row>
    <row r="8459" spans="1:2">
      <c r="A8459" s="2063" t="s">
        <v>22342</v>
      </c>
      <c r="B8459" s="2064" t="s">
        <v>22341</v>
      </c>
    </row>
    <row r="8460" spans="1:2">
      <c r="A8460" s="2063" t="s">
        <v>22344</v>
      </c>
      <c r="B8460" s="2064" t="s">
        <v>22343</v>
      </c>
    </row>
    <row r="8461" spans="1:2">
      <c r="A8461" s="2063" t="s">
        <v>22346</v>
      </c>
      <c r="B8461" s="2064" t="s">
        <v>22345</v>
      </c>
    </row>
    <row r="8462" spans="1:2">
      <c r="A8462" s="2063" t="s">
        <v>22348</v>
      </c>
      <c r="B8462" s="2064" t="s">
        <v>22347</v>
      </c>
    </row>
    <row r="8463" spans="1:2">
      <c r="A8463" s="2063" t="s">
        <v>22350</v>
      </c>
      <c r="B8463" s="2064" t="s">
        <v>22349</v>
      </c>
    </row>
    <row r="8464" spans="1:2">
      <c r="A8464" s="2063" t="s">
        <v>22352</v>
      </c>
      <c r="B8464" s="2064" t="s">
        <v>22351</v>
      </c>
    </row>
    <row r="8465" spans="1:2">
      <c r="A8465" s="2063" t="s">
        <v>22354</v>
      </c>
      <c r="B8465" s="2064" t="s">
        <v>22353</v>
      </c>
    </row>
    <row r="8466" spans="1:2">
      <c r="A8466" s="2063" t="s">
        <v>22356</v>
      </c>
      <c r="B8466" s="2064" t="s">
        <v>22355</v>
      </c>
    </row>
    <row r="8467" spans="1:2">
      <c r="A8467" s="2063" t="s">
        <v>22358</v>
      </c>
      <c r="B8467" s="2064" t="s">
        <v>22357</v>
      </c>
    </row>
    <row r="8468" spans="1:2">
      <c r="A8468" s="2063" t="s">
        <v>22360</v>
      </c>
      <c r="B8468" s="2064" t="s">
        <v>22359</v>
      </c>
    </row>
    <row r="8469" spans="1:2">
      <c r="A8469" s="2063" t="s">
        <v>22362</v>
      </c>
      <c r="B8469" s="2064" t="s">
        <v>22361</v>
      </c>
    </row>
    <row r="8470" spans="1:2">
      <c r="A8470" s="2063" t="s">
        <v>22364</v>
      </c>
      <c r="B8470" s="2064" t="s">
        <v>22363</v>
      </c>
    </row>
    <row r="8471" spans="1:2">
      <c r="A8471" s="2063" t="s">
        <v>22366</v>
      </c>
      <c r="B8471" s="2064" t="s">
        <v>22365</v>
      </c>
    </row>
    <row r="8472" spans="1:2">
      <c r="A8472" s="2063" t="s">
        <v>22368</v>
      </c>
      <c r="B8472" s="2064" t="s">
        <v>22367</v>
      </c>
    </row>
    <row r="8473" spans="1:2">
      <c r="A8473" s="2063" t="s">
        <v>22370</v>
      </c>
      <c r="B8473" s="2064" t="s">
        <v>22369</v>
      </c>
    </row>
    <row r="8474" spans="1:2">
      <c r="A8474" s="2063" t="s">
        <v>22372</v>
      </c>
      <c r="B8474" s="2064" t="s">
        <v>22371</v>
      </c>
    </row>
    <row r="8475" spans="1:2">
      <c r="A8475" s="2063" t="s">
        <v>22374</v>
      </c>
      <c r="B8475" s="2064" t="s">
        <v>22373</v>
      </c>
    </row>
    <row r="8476" spans="1:2">
      <c r="A8476" s="2063" t="s">
        <v>22376</v>
      </c>
      <c r="B8476" s="2064" t="s">
        <v>22375</v>
      </c>
    </row>
    <row r="8477" spans="1:2">
      <c r="A8477" s="2063" t="s">
        <v>22378</v>
      </c>
      <c r="B8477" s="2064" t="s">
        <v>22377</v>
      </c>
    </row>
    <row r="8478" spans="1:2">
      <c r="A8478" s="2063" t="s">
        <v>22380</v>
      </c>
      <c r="B8478" s="2064" t="s">
        <v>22379</v>
      </c>
    </row>
    <row r="8479" spans="1:2">
      <c r="A8479" s="2063" t="s">
        <v>22382</v>
      </c>
      <c r="B8479" s="2064" t="s">
        <v>22381</v>
      </c>
    </row>
    <row r="8480" spans="1:2">
      <c r="A8480" s="2063" t="s">
        <v>22384</v>
      </c>
      <c r="B8480" s="2064" t="s">
        <v>22383</v>
      </c>
    </row>
    <row r="8481" spans="1:2">
      <c r="A8481" s="2063" t="s">
        <v>22386</v>
      </c>
      <c r="B8481" s="2064" t="s">
        <v>22385</v>
      </c>
    </row>
    <row r="8482" spans="1:2">
      <c r="A8482" s="2063" t="s">
        <v>22388</v>
      </c>
      <c r="B8482" s="2064" t="s">
        <v>22387</v>
      </c>
    </row>
    <row r="8483" spans="1:2">
      <c r="A8483" s="2063" t="s">
        <v>22390</v>
      </c>
      <c r="B8483" s="2064" t="s">
        <v>22389</v>
      </c>
    </row>
    <row r="8484" spans="1:2">
      <c r="A8484" s="2063" t="s">
        <v>22392</v>
      </c>
      <c r="B8484" s="2064" t="s">
        <v>22391</v>
      </c>
    </row>
    <row r="8485" spans="1:2">
      <c r="A8485" s="2063" t="s">
        <v>22394</v>
      </c>
      <c r="B8485" s="2064" t="s">
        <v>22393</v>
      </c>
    </row>
    <row r="8486" spans="1:2">
      <c r="A8486" s="2063" t="s">
        <v>22396</v>
      </c>
      <c r="B8486" s="2064" t="s">
        <v>22395</v>
      </c>
    </row>
    <row r="8487" spans="1:2">
      <c r="A8487" s="2063" t="s">
        <v>22398</v>
      </c>
      <c r="B8487" s="2064" t="s">
        <v>22397</v>
      </c>
    </row>
    <row r="8488" spans="1:2">
      <c r="A8488" s="2063" t="s">
        <v>22400</v>
      </c>
      <c r="B8488" s="2064" t="s">
        <v>22399</v>
      </c>
    </row>
    <row r="8489" spans="1:2">
      <c r="A8489" s="2063" t="s">
        <v>22402</v>
      </c>
      <c r="B8489" s="2064" t="s">
        <v>22401</v>
      </c>
    </row>
    <row r="8490" spans="1:2">
      <c r="A8490" s="2063" t="s">
        <v>22404</v>
      </c>
      <c r="B8490" s="2064" t="s">
        <v>22403</v>
      </c>
    </row>
    <row r="8491" spans="1:2">
      <c r="A8491" s="2063" t="s">
        <v>22406</v>
      </c>
      <c r="B8491" s="2064" t="s">
        <v>22405</v>
      </c>
    </row>
    <row r="8492" spans="1:2">
      <c r="A8492" s="2063" t="s">
        <v>22408</v>
      </c>
      <c r="B8492" s="2064" t="s">
        <v>22407</v>
      </c>
    </row>
    <row r="8493" spans="1:2">
      <c r="A8493" s="2063" t="s">
        <v>22410</v>
      </c>
      <c r="B8493" s="2064" t="s">
        <v>22409</v>
      </c>
    </row>
    <row r="8494" spans="1:2">
      <c r="A8494" s="2063" t="s">
        <v>22412</v>
      </c>
      <c r="B8494" s="2064" t="s">
        <v>22411</v>
      </c>
    </row>
    <row r="8495" spans="1:2">
      <c r="A8495" s="2063" t="s">
        <v>22414</v>
      </c>
      <c r="B8495" s="2064" t="s">
        <v>22413</v>
      </c>
    </row>
    <row r="8496" spans="1:2">
      <c r="A8496" s="2063" t="s">
        <v>22416</v>
      </c>
      <c r="B8496" s="2064" t="s">
        <v>22415</v>
      </c>
    </row>
    <row r="8497" spans="1:2">
      <c r="A8497" s="2063" t="s">
        <v>22418</v>
      </c>
      <c r="B8497" s="2064" t="s">
        <v>22417</v>
      </c>
    </row>
    <row r="8498" spans="1:2">
      <c r="A8498" s="2063" t="s">
        <v>22420</v>
      </c>
      <c r="B8498" s="2064" t="s">
        <v>22419</v>
      </c>
    </row>
    <row r="8499" spans="1:2">
      <c r="A8499" s="2063" t="s">
        <v>22422</v>
      </c>
      <c r="B8499" s="2064" t="s">
        <v>22421</v>
      </c>
    </row>
    <row r="8500" spans="1:2">
      <c r="A8500" s="2063" t="s">
        <v>22424</v>
      </c>
      <c r="B8500" s="2064" t="s">
        <v>22423</v>
      </c>
    </row>
    <row r="8501" spans="1:2">
      <c r="A8501" s="2063" t="s">
        <v>22426</v>
      </c>
      <c r="B8501" s="2064" t="s">
        <v>22425</v>
      </c>
    </row>
    <row r="8502" spans="1:2">
      <c r="A8502" s="2063" t="s">
        <v>22428</v>
      </c>
      <c r="B8502" s="2064" t="s">
        <v>22427</v>
      </c>
    </row>
    <row r="8503" spans="1:2">
      <c r="A8503" s="2063" t="s">
        <v>22430</v>
      </c>
      <c r="B8503" s="2064" t="s">
        <v>22429</v>
      </c>
    </row>
    <row r="8504" spans="1:2">
      <c r="A8504" s="2063" t="s">
        <v>22432</v>
      </c>
      <c r="B8504" s="2064" t="s">
        <v>22431</v>
      </c>
    </row>
    <row r="8505" spans="1:2">
      <c r="A8505" s="2063" t="s">
        <v>22434</v>
      </c>
      <c r="B8505" s="2064" t="s">
        <v>22433</v>
      </c>
    </row>
    <row r="8506" spans="1:2">
      <c r="A8506" s="2063" t="s">
        <v>22436</v>
      </c>
      <c r="B8506" s="2064" t="s">
        <v>22435</v>
      </c>
    </row>
    <row r="8507" spans="1:2">
      <c r="A8507" s="2063" t="s">
        <v>22438</v>
      </c>
      <c r="B8507" s="2064" t="s">
        <v>22437</v>
      </c>
    </row>
    <row r="8508" spans="1:2">
      <c r="A8508" s="2063" t="s">
        <v>22440</v>
      </c>
      <c r="B8508" s="2064" t="s">
        <v>22439</v>
      </c>
    </row>
    <row r="8509" spans="1:2">
      <c r="A8509" s="2063" t="s">
        <v>22442</v>
      </c>
      <c r="B8509" s="2064" t="s">
        <v>22441</v>
      </c>
    </row>
    <row r="8510" spans="1:2">
      <c r="A8510" s="2063" t="s">
        <v>22444</v>
      </c>
      <c r="B8510" s="2064" t="s">
        <v>22443</v>
      </c>
    </row>
    <row r="8511" spans="1:2">
      <c r="A8511" s="2063" t="s">
        <v>22446</v>
      </c>
      <c r="B8511" s="2064" t="s">
        <v>22445</v>
      </c>
    </row>
    <row r="8512" spans="1:2">
      <c r="A8512" s="2063" t="s">
        <v>22448</v>
      </c>
      <c r="B8512" s="2064" t="s">
        <v>22447</v>
      </c>
    </row>
    <row r="8513" spans="1:2">
      <c r="A8513" s="2063" t="s">
        <v>22450</v>
      </c>
      <c r="B8513" s="2064" t="s">
        <v>22449</v>
      </c>
    </row>
    <row r="8514" spans="1:2">
      <c r="A8514" s="2063" t="s">
        <v>22452</v>
      </c>
      <c r="B8514" s="2064" t="s">
        <v>22451</v>
      </c>
    </row>
    <row r="8515" spans="1:2">
      <c r="A8515" s="2063" t="s">
        <v>22454</v>
      </c>
      <c r="B8515" s="2064" t="s">
        <v>22453</v>
      </c>
    </row>
    <row r="8516" spans="1:2">
      <c r="A8516" s="2063" t="s">
        <v>22456</v>
      </c>
      <c r="B8516" s="2064" t="s">
        <v>22455</v>
      </c>
    </row>
    <row r="8517" spans="1:2">
      <c r="A8517" s="2063" t="s">
        <v>22458</v>
      </c>
      <c r="B8517" s="2064" t="s">
        <v>22457</v>
      </c>
    </row>
    <row r="8518" spans="1:2">
      <c r="A8518" s="2063" t="s">
        <v>22460</v>
      </c>
      <c r="B8518" s="2064" t="s">
        <v>22459</v>
      </c>
    </row>
    <row r="8519" spans="1:2">
      <c r="A8519" s="2063" t="s">
        <v>22462</v>
      </c>
      <c r="B8519" s="2064" t="s">
        <v>22461</v>
      </c>
    </row>
    <row r="8520" spans="1:2">
      <c r="A8520" s="2063" t="s">
        <v>22464</v>
      </c>
      <c r="B8520" s="2064" t="s">
        <v>22463</v>
      </c>
    </row>
    <row r="8521" spans="1:2">
      <c r="A8521" s="2063" t="s">
        <v>22466</v>
      </c>
      <c r="B8521" s="2064" t="s">
        <v>22465</v>
      </c>
    </row>
    <row r="8522" spans="1:2">
      <c r="A8522" s="2063" t="s">
        <v>22468</v>
      </c>
      <c r="B8522" s="2064" t="s">
        <v>22467</v>
      </c>
    </row>
    <row r="8523" spans="1:2">
      <c r="A8523" s="2063" t="s">
        <v>22470</v>
      </c>
      <c r="B8523" s="2064" t="s">
        <v>22469</v>
      </c>
    </row>
    <row r="8524" spans="1:2">
      <c r="A8524" s="2063" t="s">
        <v>22472</v>
      </c>
      <c r="B8524" s="2064" t="s">
        <v>22471</v>
      </c>
    </row>
    <row r="8525" spans="1:2">
      <c r="A8525" s="2063" t="s">
        <v>22474</v>
      </c>
      <c r="B8525" s="2064" t="s">
        <v>22473</v>
      </c>
    </row>
    <row r="8526" spans="1:2">
      <c r="A8526" s="2063" t="s">
        <v>22476</v>
      </c>
      <c r="B8526" s="2064" t="s">
        <v>22475</v>
      </c>
    </row>
    <row r="8527" spans="1:2">
      <c r="A8527" s="2063" t="s">
        <v>22478</v>
      </c>
      <c r="B8527" s="2064" t="s">
        <v>22477</v>
      </c>
    </row>
    <row r="8528" spans="1:2">
      <c r="A8528" s="2063" t="s">
        <v>22480</v>
      </c>
      <c r="B8528" s="2064" t="s">
        <v>22479</v>
      </c>
    </row>
    <row r="8529" spans="1:2">
      <c r="A8529" s="2063" t="s">
        <v>22482</v>
      </c>
      <c r="B8529" s="2064" t="s">
        <v>22481</v>
      </c>
    </row>
    <row r="8530" spans="1:2">
      <c r="A8530" s="2063" t="s">
        <v>22484</v>
      </c>
      <c r="B8530" s="2064" t="s">
        <v>22483</v>
      </c>
    </row>
    <row r="8531" spans="1:2">
      <c r="A8531" s="2063" t="s">
        <v>22486</v>
      </c>
      <c r="B8531" s="2064" t="s">
        <v>22485</v>
      </c>
    </row>
    <row r="8532" spans="1:2">
      <c r="A8532" s="2063" t="s">
        <v>22488</v>
      </c>
      <c r="B8532" s="2064" t="s">
        <v>22487</v>
      </c>
    </row>
    <row r="8533" spans="1:2">
      <c r="A8533" s="2063" t="s">
        <v>22490</v>
      </c>
      <c r="B8533" s="2064" t="s">
        <v>22489</v>
      </c>
    </row>
    <row r="8534" spans="1:2">
      <c r="A8534" s="2063" t="s">
        <v>22492</v>
      </c>
      <c r="B8534" s="2064" t="s">
        <v>22491</v>
      </c>
    </row>
    <row r="8535" spans="1:2">
      <c r="A8535" s="2063" t="s">
        <v>22494</v>
      </c>
      <c r="B8535" s="2064" t="s">
        <v>22493</v>
      </c>
    </row>
    <row r="8536" spans="1:2">
      <c r="A8536" s="2063" t="s">
        <v>22496</v>
      </c>
      <c r="B8536" s="2064" t="s">
        <v>22495</v>
      </c>
    </row>
    <row r="8537" spans="1:2">
      <c r="A8537" s="2063" t="s">
        <v>22498</v>
      </c>
      <c r="B8537" s="2064" t="s">
        <v>22497</v>
      </c>
    </row>
    <row r="8538" spans="1:2">
      <c r="A8538" s="2063" t="s">
        <v>22500</v>
      </c>
      <c r="B8538" s="2064" t="s">
        <v>22499</v>
      </c>
    </row>
    <row r="8539" spans="1:2">
      <c r="A8539" s="2063" t="s">
        <v>22502</v>
      </c>
      <c r="B8539" s="2064" t="s">
        <v>22501</v>
      </c>
    </row>
    <row r="8540" spans="1:2">
      <c r="A8540" s="2063" t="s">
        <v>22504</v>
      </c>
      <c r="B8540" s="2064" t="s">
        <v>22503</v>
      </c>
    </row>
    <row r="8541" spans="1:2">
      <c r="A8541" s="2063" t="s">
        <v>22506</v>
      </c>
      <c r="B8541" s="2064" t="s">
        <v>22505</v>
      </c>
    </row>
    <row r="8542" spans="1:2">
      <c r="A8542" s="2063" t="s">
        <v>22508</v>
      </c>
      <c r="B8542" s="2064" t="s">
        <v>22507</v>
      </c>
    </row>
    <row r="8543" spans="1:2">
      <c r="A8543" s="2063" t="s">
        <v>22510</v>
      </c>
      <c r="B8543" s="2064" t="s">
        <v>22509</v>
      </c>
    </row>
    <row r="8544" spans="1:2">
      <c r="A8544" s="2063" t="s">
        <v>22512</v>
      </c>
      <c r="B8544" s="2064" t="s">
        <v>22511</v>
      </c>
    </row>
    <row r="8545" spans="1:2">
      <c r="A8545" s="2063" t="s">
        <v>22514</v>
      </c>
      <c r="B8545" s="2064" t="s">
        <v>22513</v>
      </c>
    </row>
    <row r="8546" spans="1:2">
      <c r="A8546" s="2063" t="s">
        <v>22516</v>
      </c>
      <c r="B8546" s="2064" t="s">
        <v>22515</v>
      </c>
    </row>
    <row r="8547" spans="1:2">
      <c r="A8547" s="2063" t="s">
        <v>22518</v>
      </c>
      <c r="B8547" s="2064" t="s">
        <v>22517</v>
      </c>
    </row>
    <row r="8548" spans="1:2">
      <c r="A8548" s="2063" t="s">
        <v>22520</v>
      </c>
      <c r="B8548" s="2064" t="s">
        <v>22519</v>
      </c>
    </row>
    <row r="8549" spans="1:2">
      <c r="A8549" s="2063" t="s">
        <v>22522</v>
      </c>
      <c r="B8549" s="2064" t="s">
        <v>22521</v>
      </c>
    </row>
    <row r="8550" spans="1:2">
      <c r="A8550" s="2063" t="s">
        <v>22524</v>
      </c>
      <c r="B8550" s="2064" t="s">
        <v>22523</v>
      </c>
    </row>
    <row r="8551" spans="1:2">
      <c r="A8551" s="2063" t="s">
        <v>22526</v>
      </c>
      <c r="B8551" s="2064" t="s">
        <v>22525</v>
      </c>
    </row>
    <row r="8552" spans="1:2">
      <c r="A8552" s="2063" t="s">
        <v>22528</v>
      </c>
      <c r="B8552" s="2064" t="s">
        <v>22527</v>
      </c>
    </row>
    <row r="8553" spans="1:2">
      <c r="A8553" s="2063" t="s">
        <v>22530</v>
      </c>
      <c r="B8553" s="2064" t="s">
        <v>22529</v>
      </c>
    </row>
    <row r="8554" spans="1:2">
      <c r="A8554" s="2063" t="s">
        <v>22532</v>
      </c>
      <c r="B8554" s="2064" t="s">
        <v>22531</v>
      </c>
    </row>
    <row r="8555" spans="1:2">
      <c r="A8555" s="2063" t="s">
        <v>22534</v>
      </c>
      <c r="B8555" s="2064" t="s">
        <v>22533</v>
      </c>
    </row>
    <row r="8556" spans="1:2">
      <c r="A8556" s="2063" t="s">
        <v>22536</v>
      </c>
      <c r="B8556" s="2064" t="s">
        <v>22535</v>
      </c>
    </row>
    <row r="8557" spans="1:2">
      <c r="A8557" s="2063" t="s">
        <v>22538</v>
      </c>
      <c r="B8557" s="2064" t="s">
        <v>22537</v>
      </c>
    </row>
    <row r="8558" spans="1:2">
      <c r="A8558" s="2063" t="s">
        <v>22540</v>
      </c>
      <c r="B8558" s="2064" t="s">
        <v>22539</v>
      </c>
    </row>
    <row r="8559" spans="1:2">
      <c r="A8559" s="2063" t="s">
        <v>22542</v>
      </c>
      <c r="B8559" s="2064" t="s">
        <v>22541</v>
      </c>
    </row>
    <row r="8560" spans="1:2">
      <c r="A8560" s="2063" t="s">
        <v>22544</v>
      </c>
      <c r="B8560" s="2064" t="s">
        <v>22543</v>
      </c>
    </row>
    <row r="8561" spans="1:2">
      <c r="A8561" s="2063" t="s">
        <v>22546</v>
      </c>
      <c r="B8561" s="2064" t="s">
        <v>22545</v>
      </c>
    </row>
    <row r="8562" spans="1:2">
      <c r="A8562" s="2063" t="s">
        <v>22548</v>
      </c>
      <c r="B8562" s="2064" t="s">
        <v>22547</v>
      </c>
    </row>
    <row r="8563" spans="1:2">
      <c r="A8563" s="2063" t="s">
        <v>22550</v>
      </c>
      <c r="B8563" s="2064" t="s">
        <v>22549</v>
      </c>
    </row>
    <row r="8564" spans="1:2">
      <c r="A8564" s="2063" t="s">
        <v>22552</v>
      </c>
      <c r="B8564" s="2064" t="s">
        <v>22551</v>
      </c>
    </row>
    <row r="8565" spans="1:2">
      <c r="A8565" s="2063" t="s">
        <v>22554</v>
      </c>
      <c r="B8565" s="2064" t="s">
        <v>22553</v>
      </c>
    </row>
    <row r="8566" spans="1:2">
      <c r="A8566" s="2063" t="s">
        <v>22556</v>
      </c>
      <c r="B8566" s="2064" t="s">
        <v>22555</v>
      </c>
    </row>
    <row r="8567" spans="1:2">
      <c r="A8567" s="2063" t="s">
        <v>22558</v>
      </c>
      <c r="B8567" s="2064" t="s">
        <v>22557</v>
      </c>
    </row>
    <row r="8568" spans="1:2">
      <c r="A8568" s="2063" t="s">
        <v>22560</v>
      </c>
      <c r="B8568" s="2064" t="s">
        <v>22559</v>
      </c>
    </row>
    <row r="8569" spans="1:2">
      <c r="A8569" s="2063" t="s">
        <v>22562</v>
      </c>
      <c r="B8569" s="2064" t="s">
        <v>22561</v>
      </c>
    </row>
    <row r="8570" spans="1:2">
      <c r="A8570" s="2063" t="s">
        <v>22564</v>
      </c>
      <c r="B8570" s="2064" t="s">
        <v>22563</v>
      </c>
    </row>
    <row r="8571" spans="1:2">
      <c r="A8571" s="2063" t="s">
        <v>22566</v>
      </c>
      <c r="B8571" s="2064" t="s">
        <v>22565</v>
      </c>
    </row>
    <row r="8572" spans="1:2">
      <c r="A8572" s="2063" t="s">
        <v>22568</v>
      </c>
      <c r="B8572" s="2064" t="s">
        <v>22567</v>
      </c>
    </row>
    <row r="8573" spans="1:2">
      <c r="A8573" s="2063" t="s">
        <v>22570</v>
      </c>
      <c r="B8573" s="2064" t="s">
        <v>22569</v>
      </c>
    </row>
    <row r="8574" spans="1:2">
      <c r="A8574" s="2063" t="s">
        <v>22572</v>
      </c>
      <c r="B8574" s="2064" t="s">
        <v>22571</v>
      </c>
    </row>
    <row r="8575" spans="1:2">
      <c r="A8575" s="2063" t="s">
        <v>22574</v>
      </c>
      <c r="B8575" s="2064" t="s">
        <v>22573</v>
      </c>
    </row>
    <row r="8576" spans="1:2">
      <c r="A8576" s="2063" t="s">
        <v>22576</v>
      </c>
      <c r="B8576" s="2064" t="s">
        <v>22575</v>
      </c>
    </row>
    <row r="8577" spans="1:2">
      <c r="A8577" s="2063" t="s">
        <v>22578</v>
      </c>
      <c r="B8577" s="2064" t="s">
        <v>22577</v>
      </c>
    </row>
    <row r="8578" spans="1:2">
      <c r="A8578" s="2063" t="s">
        <v>22580</v>
      </c>
      <c r="B8578" s="2064" t="s">
        <v>22579</v>
      </c>
    </row>
    <row r="8579" spans="1:2">
      <c r="A8579" s="2063" t="s">
        <v>22582</v>
      </c>
      <c r="B8579" s="2064" t="s">
        <v>22581</v>
      </c>
    </row>
    <row r="8580" spans="1:2">
      <c r="A8580" s="2063" t="s">
        <v>22584</v>
      </c>
      <c r="B8580" s="2064" t="s">
        <v>22583</v>
      </c>
    </row>
    <row r="8581" spans="1:2">
      <c r="A8581" s="2063" t="s">
        <v>22586</v>
      </c>
      <c r="B8581" s="2064" t="s">
        <v>22585</v>
      </c>
    </row>
    <row r="8582" spans="1:2">
      <c r="A8582" s="2063" t="s">
        <v>22588</v>
      </c>
      <c r="B8582" s="2064" t="s">
        <v>22587</v>
      </c>
    </row>
    <row r="8583" spans="1:2">
      <c r="A8583" s="2063" t="s">
        <v>22590</v>
      </c>
      <c r="B8583" s="2064" t="s">
        <v>22589</v>
      </c>
    </row>
    <row r="8584" spans="1:2">
      <c r="A8584" s="2063" t="s">
        <v>22592</v>
      </c>
      <c r="B8584" s="2064" t="s">
        <v>22591</v>
      </c>
    </row>
    <row r="8585" spans="1:2">
      <c r="A8585" s="2063" t="s">
        <v>22594</v>
      </c>
      <c r="B8585" s="2064" t="s">
        <v>22593</v>
      </c>
    </row>
    <row r="8586" spans="1:2">
      <c r="A8586" s="2063" t="s">
        <v>22596</v>
      </c>
      <c r="B8586" s="2064" t="s">
        <v>22595</v>
      </c>
    </row>
    <row r="8587" spans="1:2">
      <c r="A8587" s="2063" t="s">
        <v>22598</v>
      </c>
      <c r="B8587" s="2064" t="s">
        <v>22597</v>
      </c>
    </row>
    <row r="8588" spans="1:2">
      <c r="A8588" s="2063" t="s">
        <v>22600</v>
      </c>
      <c r="B8588" s="2064" t="s">
        <v>22599</v>
      </c>
    </row>
    <row r="8589" spans="1:2">
      <c r="A8589" s="2063" t="s">
        <v>22602</v>
      </c>
      <c r="B8589" s="2064" t="s">
        <v>22601</v>
      </c>
    </row>
    <row r="8590" spans="1:2">
      <c r="A8590" s="2063" t="s">
        <v>22604</v>
      </c>
      <c r="B8590" s="2064" t="s">
        <v>22603</v>
      </c>
    </row>
    <row r="8591" spans="1:2">
      <c r="A8591" s="2063" t="s">
        <v>22606</v>
      </c>
      <c r="B8591" s="2064" t="s">
        <v>22605</v>
      </c>
    </row>
    <row r="8592" spans="1:2">
      <c r="A8592" s="2063" t="s">
        <v>22608</v>
      </c>
      <c r="B8592" s="2064" t="s">
        <v>22607</v>
      </c>
    </row>
    <row r="8593" spans="1:2">
      <c r="A8593" s="2063" t="s">
        <v>22610</v>
      </c>
      <c r="B8593" s="2064" t="s">
        <v>22609</v>
      </c>
    </row>
    <row r="8594" spans="1:2">
      <c r="A8594" s="2063" t="s">
        <v>22612</v>
      </c>
      <c r="B8594" s="2064" t="s">
        <v>22611</v>
      </c>
    </row>
    <row r="8595" spans="1:2">
      <c r="A8595" s="2063" t="s">
        <v>22614</v>
      </c>
      <c r="B8595" s="2064" t="s">
        <v>22613</v>
      </c>
    </row>
    <row r="8596" spans="1:2">
      <c r="A8596" s="2063" t="s">
        <v>22616</v>
      </c>
      <c r="B8596" s="2064" t="s">
        <v>22615</v>
      </c>
    </row>
    <row r="8597" spans="1:2">
      <c r="A8597" s="2063" t="s">
        <v>22618</v>
      </c>
      <c r="B8597" s="2064" t="s">
        <v>22617</v>
      </c>
    </row>
    <row r="8598" spans="1:2">
      <c r="A8598" s="2063" t="s">
        <v>22620</v>
      </c>
      <c r="B8598" s="2064" t="s">
        <v>22619</v>
      </c>
    </row>
    <row r="8599" spans="1:2">
      <c r="A8599" s="2063" t="s">
        <v>22622</v>
      </c>
      <c r="B8599" s="2064" t="s">
        <v>22621</v>
      </c>
    </row>
    <row r="8600" spans="1:2">
      <c r="A8600" s="2063" t="s">
        <v>22624</v>
      </c>
      <c r="B8600" s="2064" t="s">
        <v>22623</v>
      </c>
    </row>
    <row r="8601" spans="1:2">
      <c r="A8601" s="2063" t="s">
        <v>22626</v>
      </c>
      <c r="B8601" s="2064" t="s">
        <v>22625</v>
      </c>
    </row>
    <row r="8602" spans="1:2">
      <c r="A8602" s="2063" t="s">
        <v>22628</v>
      </c>
      <c r="B8602" s="2064" t="s">
        <v>22627</v>
      </c>
    </row>
    <row r="8603" spans="1:2">
      <c r="A8603" s="2063" t="s">
        <v>22630</v>
      </c>
      <c r="B8603" s="2064" t="s">
        <v>22629</v>
      </c>
    </row>
    <row r="8604" spans="1:2">
      <c r="A8604" s="2063" t="s">
        <v>22632</v>
      </c>
      <c r="B8604" s="2064" t="s">
        <v>22631</v>
      </c>
    </row>
    <row r="8605" spans="1:2">
      <c r="A8605" s="2063" t="s">
        <v>22634</v>
      </c>
      <c r="B8605" s="2064" t="s">
        <v>22633</v>
      </c>
    </row>
    <row r="8606" spans="1:2">
      <c r="A8606" s="2063" t="s">
        <v>22636</v>
      </c>
      <c r="B8606" s="2064" t="s">
        <v>22635</v>
      </c>
    </row>
    <row r="8607" spans="1:2">
      <c r="A8607" s="2063" t="s">
        <v>22638</v>
      </c>
      <c r="B8607" s="2064" t="s">
        <v>22637</v>
      </c>
    </row>
    <row r="8608" spans="1:2">
      <c r="A8608" s="2063" t="s">
        <v>22640</v>
      </c>
      <c r="B8608" s="2064" t="s">
        <v>22639</v>
      </c>
    </row>
    <row r="8609" spans="1:2">
      <c r="A8609" s="2063" t="s">
        <v>22642</v>
      </c>
      <c r="B8609" s="2064" t="s">
        <v>22641</v>
      </c>
    </row>
    <row r="8610" spans="1:2">
      <c r="A8610" s="2063" t="s">
        <v>22644</v>
      </c>
      <c r="B8610" s="2064" t="s">
        <v>22643</v>
      </c>
    </row>
    <row r="8611" spans="1:2">
      <c r="A8611" s="2063" t="s">
        <v>22646</v>
      </c>
      <c r="B8611" s="2064" t="s">
        <v>22645</v>
      </c>
    </row>
    <row r="8612" spans="1:2">
      <c r="A8612" s="2063" t="s">
        <v>22648</v>
      </c>
      <c r="B8612" s="2064" t="s">
        <v>22647</v>
      </c>
    </row>
    <row r="8613" spans="1:2">
      <c r="A8613" s="2063" t="s">
        <v>22650</v>
      </c>
      <c r="B8613" s="2064" t="s">
        <v>22649</v>
      </c>
    </row>
    <row r="8614" spans="1:2">
      <c r="A8614" s="2063" t="s">
        <v>22652</v>
      </c>
      <c r="B8614" s="2064" t="s">
        <v>22651</v>
      </c>
    </row>
    <row r="8615" spans="1:2">
      <c r="A8615" s="2063" t="s">
        <v>22654</v>
      </c>
      <c r="B8615" s="2064" t="s">
        <v>22653</v>
      </c>
    </row>
    <row r="8616" spans="1:2">
      <c r="A8616" s="2063" t="s">
        <v>22656</v>
      </c>
      <c r="B8616" s="2064" t="s">
        <v>22655</v>
      </c>
    </row>
    <row r="8617" spans="1:2">
      <c r="A8617" s="2063" t="s">
        <v>22658</v>
      </c>
      <c r="B8617" s="2064" t="s">
        <v>22657</v>
      </c>
    </row>
    <row r="8618" spans="1:2">
      <c r="A8618" s="2063" t="s">
        <v>22660</v>
      </c>
      <c r="B8618" s="2064" t="s">
        <v>22659</v>
      </c>
    </row>
    <row r="8619" spans="1:2">
      <c r="A8619" s="2063" t="s">
        <v>22662</v>
      </c>
      <c r="B8619" s="2064" t="s">
        <v>22661</v>
      </c>
    </row>
    <row r="8620" spans="1:2">
      <c r="A8620" s="2063" t="s">
        <v>22664</v>
      </c>
      <c r="B8620" s="2064" t="s">
        <v>22663</v>
      </c>
    </row>
    <row r="8621" spans="1:2">
      <c r="A8621" s="2063" t="s">
        <v>22666</v>
      </c>
      <c r="B8621" s="2064" t="s">
        <v>22665</v>
      </c>
    </row>
    <row r="8622" spans="1:2">
      <c r="A8622" s="2063" t="s">
        <v>22668</v>
      </c>
      <c r="B8622" s="2064" t="s">
        <v>22667</v>
      </c>
    </row>
    <row r="8623" spans="1:2">
      <c r="A8623" s="2063" t="s">
        <v>22670</v>
      </c>
      <c r="B8623" s="2064" t="s">
        <v>22669</v>
      </c>
    </row>
    <row r="8624" spans="1:2">
      <c r="A8624" s="2063" t="s">
        <v>22672</v>
      </c>
      <c r="B8624" s="2064" t="s">
        <v>22671</v>
      </c>
    </row>
    <row r="8625" spans="1:2">
      <c r="A8625" s="2063" t="s">
        <v>22674</v>
      </c>
      <c r="B8625" s="2064" t="s">
        <v>22673</v>
      </c>
    </row>
    <row r="8626" spans="1:2">
      <c r="A8626" s="2063" t="s">
        <v>22676</v>
      </c>
      <c r="B8626" s="2064" t="s">
        <v>22675</v>
      </c>
    </row>
    <row r="8627" spans="1:2">
      <c r="A8627" s="2063" t="s">
        <v>22678</v>
      </c>
      <c r="B8627" s="2064" t="s">
        <v>22677</v>
      </c>
    </row>
    <row r="8628" spans="1:2">
      <c r="A8628" s="2063" t="s">
        <v>22680</v>
      </c>
      <c r="B8628" s="2064" t="s">
        <v>22679</v>
      </c>
    </row>
    <row r="8629" spans="1:2">
      <c r="A8629" s="2063" t="s">
        <v>22682</v>
      </c>
      <c r="B8629" s="2064" t="s">
        <v>22681</v>
      </c>
    </row>
    <row r="8630" spans="1:2">
      <c r="A8630" s="2063" t="s">
        <v>22684</v>
      </c>
      <c r="B8630" s="2064" t="s">
        <v>22683</v>
      </c>
    </row>
    <row r="8631" spans="1:2">
      <c r="A8631" s="2063" t="s">
        <v>22686</v>
      </c>
      <c r="B8631" s="2064" t="s">
        <v>22685</v>
      </c>
    </row>
    <row r="8632" spans="1:2">
      <c r="A8632" s="2063" t="s">
        <v>22688</v>
      </c>
      <c r="B8632" s="2064" t="s">
        <v>22687</v>
      </c>
    </row>
    <row r="8633" spans="1:2">
      <c r="A8633" s="2063" t="s">
        <v>22690</v>
      </c>
      <c r="B8633" s="2064" t="s">
        <v>22689</v>
      </c>
    </row>
    <row r="8634" spans="1:2">
      <c r="A8634" s="2063" t="s">
        <v>22692</v>
      </c>
      <c r="B8634" s="2064" t="s">
        <v>22691</v>
      </c>
    </row>
    <row r="8635" spans="1:2">
      <c r="A8635" s="2063" t="s">
        <v>22694</v>
      </c>
      <c r="B8635" s="2064" t="s">
        <v>22693</v>
      </c>
    </row>
    <row r="8636" spans="1:2">
      <c r="A8636" s="2063" t="s">
        <v>22696</v>
      </c>
      <c r="B8636" s="2064" t="s">
        <v>22695</v>
      </c>
    </row>
    <row r="8637" spans="1:2">
      <c r="A8637" s="2063" t="s">
        <v>22698</v>
      </c>
      <c r="B8637" s="2064" t="s">
        <v>22697</v>
      </c>
    </row>
    <row r="8638" spans="1:2">
      <c r="A8638" s="2063" t="s">
        <v>22700</v>
      </c>
      <c r="B8638" s="2064" t="s">
        <v>22699</v>
      </c>
    </row>
    <row r="8639" spans="1:2">
      <c r="A8639" s="2063" t="s">
        <v>22702</v>
      </c>
      <c r="B8639" s="2064" t="s">
        <v>22701</v>
      </c>
    </row>
    <row r="8640" spans="1:2">
      <c r="A8640" s="2063" t="s">
        <v>22704</v>
      </c>
      <c r="B8640" s="2064" t="s">
        <v>22703</v>
      </c>
    </row>
    <row r="8641" spans="1:2">
      <c r="A8641" s="2063" t="s">
        <v>22706</v>
      </c>
      <c r="B8641" s="2064" t="s">
        <v>22705</v>
      </c>
    </row>
    <row r="8642" spans="1:2">
      <c r="A8642" s="2063" t="s">
        <v>22708</v>
      </c>
      <c r="B8642" s="2064" t="s">
        <v>22707</v>
      </c>
    </row>
    <row r="8643" spans="1:2">
      <c r="A8643" s="2063" t="s">
        <v>22710</v>
      </c>
      <c r="B8643" s="2064" t="s">
        <v>22709</v>
      </c>
    </row>
    <row r="8644" spans="1:2">
      <c r="A8644" s="2063" t="s">
        <v>22712</v>
      </c>
      <c r="B8644" s="2064" t="s">
        <v>22711</v>
      </c>
    </row>
    <row r="8645" spans="1:2">
      <c r="A8645" s="2063" t="s">
        <v>22714</v>
      </c>
      <c r="B8645" s="2064" t="s">
        <v>22713</v>
      </c>
    </row>
    <row r="8646" spans="1:2">
      <c r="A8646" s="2063" t="s">
        <v>22716</v>
      </c>
      <c r="B8646" s="2064" t="s">
        <v>22715</v>
      </c>
    </row>
    <row r="8647" spans="1:2">
      <c r="A8647" s="2063" t="s">
        <v>22718</v>
      </c>
      <c r="B8647" s="2064" t="s">
        <v>22717</v>
      </c>
    </row>
    <row r="8648" spans="1:2">
      <c r="A8648" s="2063" t="s">
        <v>22720</v>
      </c>
      <c r="B8648" s="2064" t="s">
        <v>22719</v>
      </c>
    </row>
    <row r="8649" spans="1:2">
      <c r="A8649" s="2063" t="s">
        <v>22722</v>
      </c>
      <c r="B8649" s="2064" t="s">
        <v>22721</v>
      </c>
    </row>
    <row r="8650" spans="1:2">
      <c r="A8650" s="2063" t="s">
        <v>22724</v>
      </c>
      <c r="B8650" s="2064" t="s">
        <v>22723</v>
      </c>
    </row>
    <row r="8651" spans="1:2">
      <c r="A8651" s="2063" t="s">
        <v>22726</v>
      </c>
      <c r="B8651" s="2064" t="s">
        <v>22725</v>
      </c>
    </row>
    <row r="8652" spans="1:2">
      <c r="A8652" s="2063" t="s">
        <v>22728</v>
      </c>
      <c r="B8652" s="2064" t="s">
        <v>22727</v>
      </c>
    </row>
    <row r="8653" spans="1:2">
      <c r="A8653" s="2063" t="s">
        <v>22730</v>
      </c>
      <c r="B8653" s="2064" t="s">
        <v>22729</v>
      </c>
    </row>
    <row r="8654" spans="1:2">
      <c r="A8654" s="2063" t="s">
        <v>22732</v>
      </c>
      <c r="B8654" s="2064" t="s">
        <v>22731</v>
      </c>
    </row>
    <row r="8655" spans="1:2">
      <c r="A8655" s="2063" t="s">
        <v>22734</v>
      </c>
      <c r="B8655" s="2064" t="s">
        <v>22733</v>
      </c>
    </row>
    <row r="8656" spans="1:2">
      <c r="A8656" s="2063" t="s">
        <v>22736</v>
      </c>
      <c r="B8656" s="2064" t="s">
        <v>22735</v>
      </c>
    </row>
    <row r="8657" spans="1:2">
      <c r="A8657" s="2063" t="s">
        <v>22738</v>
      </c>
      <c r="B8657" s="2064" t="s">
        <v>22737</v>
      </c>
    </row>
    <row r="8658" spans="1:2">
      <c r="A8658" s="2063" t="s">
        <v>22740</v>
      </c>
      <c r="B8658" s="2064" t="s">
        <v>22739</v>
      </c>
    </row>
    <row r="8659" spans="1:2">
      <c r="A8659" s="2063" t="s">
        <v>22742</v>
      </c>
      <c r="B8659" s="2064" t="s">
        <v>22741</v>
      </c>
    </row>
    <row r="8660" spans="1:2">
      <c r="A8660" s="2063" t="s">
        <v>22744</v>
      </c>
      <c r="B8660" s="2064" t="s">
        <v>22743</v>
      </c>
    </row>
    <row r="8661" spans="1:2">
      <c r="A8661" s="2063" t="s">
        <v>22746</v>
      </c>
      <c r="B8661" s="2064" t="s">
        <v>22745</v>
      </c>
    </row>
    <row r="8662" spans="1:2">
      <c r="A8662" s="2063" t="s">
        <v>22748</v>
      </c>
      <c r="B8662" s="2064" t="s">
        <v>22747</v>
      </c>
    </row>
    <row r="8663" spans="1:2">
      <c r="A8663" s="2063" t="s">
        <v>22750</v>
      </c>
      <c r="B8663" s="2064" t="s">
        <v>22749</v>
      </c>
    </row>
    <row r="8664" spans="1:2">
      <c r="A8664" s="2063" t="s">
        <v>22752</v>
      </c>
      <c r="B8664" s="2064" t="s">
        <v>22751</v>
      </c>
    </row>
    <row r="8665" spans="1:2">
      <c r="A8665" s="2063" t="s">
        <v>22754</v>
      </c>
      <c r="B8665" s="2064" t="s">
        <v>22753</v>
      </c>
    </row>
    <row r="8666" spans="1:2">
      <c r="A8666" s="2063" t="s">
        <v>22756</v>
      </c>
      <c r="B8666" s="2064" t="s">
        <v>22755</v>
      </c>
    </row>
    <row r="8667" spans="1:2">
      <c r="A8667" s="2063" t="s">
        <v>22758</v>
      </c>
      <c r="B8667" s="2064" t="s">
        <v>22757</v>
      </c>
    </row>
    <row r="8668" spans="1:2">
      <c r="A8668" s="2063" t="s">
        <v>22760</v>
      </c>
      <c r="B8668" s="2064" t="s">
        <v>22759</v>
      </c>
    </row>
    <row r="8669" spans="1:2">
      <c r="A8669" s="2063" t="s">
        <v>22762</v>
      </c>
      <c r="B8669" s="2064" t="s">
        <v>22761</v>
      </c>
    </row>
    <row r="8670" spans="1:2">
      <c r="A8670" s="2063" t="s">
        <v>22764</v>
      </c>
      <c r="B8670" s="2064" t="s">
        <v>22763</v>
      </c>
    </row>
    <row r="8671" spans="1:2">
      <c r="A8671" s="2063" t="s">
        <v>22766</v>
      </c>
      <c r="B8671" s="2064" t="s">
        <v>22765</v>
      </c>
    </row>
    <row r="8672" spans="1:2">
      <c r="A8672" s="2063" t="s">
        <v>22768</v>
      </c>
      <c r="B8672" s="2064" t="s">
        <v>22767</v>
      </c>
    </row>
    <row r="8673" spans="1:2">
      <c r="A8673" s="2063" t="s">
        <v>22770</v>
      </c>
      <c r="B8673" s="2064" t="s">
        <v>22769</v>
      </c>
    </row>
    <row r="8674" spans="1:2">
      <c r="A8674" s="2063" t="s">
        <v>22772</v>
      </c>
      <c r="B8674" s="2064" t="s">
        <v>22771</v>
      </c>
    </row>
    <row r="8675" spans="1:2">
      <c r="A8675" s="2063" t="s">
        <v>22774</v>
      </c>
      <c r="B8675" s="2064" t="s">
        <v>22773</v>
      </c>
    </row>
    <row r="8676" spans="1:2">
      <c r="A8676" s="2063" t="s">
        <v>22776</v>
      </c>
      <c r="B8676" s="2064" t="s">
        <v>22775</v>
      </c>
    </row>
    <row r="8677" spans="1:2">
      <c r="A8677" s="2063" t="s">
        <v>22778</v>
      </c>
      <c r="B8677" s="2064" t="s">
        <v>22777</v>
      </c>
    </row>
    <row r="8678" spans="1:2">
      <c r="A8678" s="2063" t="s">
        <v>22780</v>
      </c>
      <c r="B8678" s="2064" t="s">
        <v>22779</v>
      </c>
    </row>
    <row r="8679" spans="1:2">
      <c r="A8679" s="2063" t="s">
        <v>22782</v>
      </c>
      <c r="B8679" s="2064" t="s">
        <v>22781</v>
      </c>
    </row>
    <row r="8680" spans="1:2">
      <c r="A8680" s="2063" t="s">
        <v>22784</v>
      </c>
      <c r="B8680" s="2064" t="s">
        <v>22783</v>
      </c>
    </row>
    <row r="8681" spans="1:2">
      <c r="A8681" s="2063" t="s">
        <v>22786</v>
      </c>
      <c r="B8681" s="2064" t="s">
        <v>22785</v>
      </c>
    </row>
    <row r="8682" spans="1:2">
      <c r="A8682" s="2063" t="s">
        <v>22788</v>
      </c>
      <c r="B8682" s="2064" t="s">
        <v>22787</v>
      </c>
    </row>
    <row r="8683" spans="1:2">
      <c r="A8683" s="2063" t="s">
        <v>22790</v>
      </c>
      <c r="B8683" s="2064" t="s">
        <v>22789</v>
      </c>
    </row>
    <row r="8684" spans="1:2">
      <c r="A8684" s="2063" t="s">
        <v>22792</v>
      </c>
      <c r="B8684" s="2064" t="s">
        <v>22791</v>
      </c>
    </row>
    <row r="8685" spans="1:2">
      <c r="A8685" s="2063" t="s">
        <v>22794</v>
      </c>
      <c r="B8685" s="2064" t="s">
        <v>22793</v>
      </c>
    </row>
    <row r="8686" spans="1:2">
      <c r="A8686" s="2063" t="s">
        <v>22796</v>
      </c>
      <c r="B8686" s="2064" t="s">
        <v>22795</v>
      </c>
    </row>
    <row r="8687" spans="1:2">
      <c r="A8687" s="2063" t="s">
        <v>22798</v>
      </c>
      <c r="B8687" s="2064" t="s">
        <v>22797</v>
      </c>
    </row>
    <row r="8688" spans="1:2">
      <c r="A8688" s="2063" t="s">
        <v>22800</v>
      </c>
      <c r="B8688" s="2064" t="s">
        <v>22799</v>
      </c>
    </row>
    <row r="8689" spans="1:2">
      <c r="A8689" s="2063" t="s">
        <v>22802</v>
      </c>
      <c r="B8689" s="2064" t="s">
        <v>22801</v>
      </c>
    </row>
    <row r="8690" spans="1:2">
      <c r="A8690" s="2063" t="s">
        <v>22804</v>
      </c>
      <c r="B8690" s="2064" t="s">
        <v>22803</v>
      </c>
    </row>
    <row r="8691" spans="1:2">
      <c r="A8691" s="2063" t="s">
        <v>22806</v>
      </c>
      <c r="B8691" s="2064" t="s">
        <v>22805</v>
      </c>
    </row>
    <row r="8692" spans="1:2">
      <c r="A8692" s="2063" t="s">
        <v>22808</v>
      </c>
      <c r="B8692" s="2064" t="s">
        <v>22807</v>
      </c>
    </row>
    <row r="8693" spans="1:2">
      <c r="A8693" s="2063" t="s">
        <v>22810</v>
      </c>
      <c r="B8693" s="2064" t="s">
        <v>22809</v>
      </c>
    </row>
    <row r="8694" spans="1:2">
      <c r="A8694" s="2063" t="s">
        <v>22812</v>
      </c>
      <c r="B8694" s="2064" t="s">
        <v>22811</v>
      </c>
    </row>
    <row r="8695" spans="1:2">
      <c r="A8695" s="2063" t="s">
        <v>22814</v>
      </c>
      <c r="B8695" s="2064" t="s">
        <v>22813</v>
      </c>
    </row>
    <row r="8696" spans="1:2">
      <c r="A8696" s="2063" t="s">
        <v>22816</v>
      </c>
      <c r="B8696" s="2064" t="s">
        <v>22815</v>
      </c>
    </row>
    <row r="8697" spans="1:2">
      <c r="A8697" s="2063" t="s">
        <v>22818</v>
      </c>
      <c r="B8697" s="2064" t="s">
        <v>22817</v>
      </c>
    </row>
    <row r="8698" spans="1:2">
      <c r="A8698" s="2063" t="s">
        <v>22820</v>
      </c>
      <c r="B8698" s="2064" t="s">
        <v>22819</v>
      </c>
    </row>
    <row r="8699" spans="1:2">
      <c r="A8699" s="2063" t="s">
        <v>22822</v>
      </c>
      <c r="B8699" s="2064" t="s">
        <v>22821</v>
      </c>
    </row>
    <row r="8700" spans="1:2">
      <c r="A8700" s="2063" t="s">
        <v>22824</v>
      </c>
      <c r="B8700" s="2064" t="s">
        <v>22823</v>
      </c>
    </row>
    <row r="8701" spans="1:2">
      <c r="A8701" s="2063" t="s">
        <v>22826</v>
      </c>
      <c r="B8701" s="2064" t="s">
        <v>22825</v>
      </c>
    </row>
    <row r="8702" spans="1:2">
      <c r="A8702" s="2063" t="s">
        <v>22828</v>
      </c>
      <c r="B8702" s="2064" t="s">
        <v>22827</v>
      </c>
    </row>
    <row r="8703" spans="1:2">
      <c r="A8703" s="2063" t="s">
        <v>22830</v>
      </c>
      <c r="B8703" s="2064" t="s">
        <v>22829</v>
      </c>
    </row>
    <row r="8704" spans="1:2">
      <c r="A8704" s="2063" t="s">
        <v>22832</v>
      </c>
      <c r="B8704" s="2064" t="s">
        <v>22831</v>
      </c>
    </row>
    <row r="8705" spans="1:2">
      <c r="A8705" s="2063" t="s">
        <v>22834</v>
      </c>
      <c r="B8705" s="2064" t="s">
        <v>22833</v>
      </c>
    </row>
    <row r="8706" spans="1:2">
      <c r="A8706" s="2063" t="s">
        <v>22836</v>
      </c>
      <c r="B8706" s="2064" t="s">
        <v>22835</v>
      </c>
    </row>
    <row r="8707" spans="1:2">
      <c r="A8707" s="2063" t="s">
        <v>22838</v>
      </c>
      <c r="B8707" s="2064" t="s">
        <v>22837</v>
      </c>
    </row>
    <row r="8708" spans="1:2">
      <c r="A8708" s="2063" t="s">
        <v>22840</v>
      </c>
      <c r="B8708" s="2064" t="s">
        <v>22839</v>
      </c>
    </row>
    <row r="8709" spans="1:2">
      <c r="A8709" s="2063" t="s">
        <v>22842</v>
      </c>
      <c r="B8709" s="2064" t="s">
        <v>22841</v>
      </c>
    </row>
    <row r="8710" spans="1:2">
      <c r="A8710" s="2063" t="s">
        <v>22844</v>
      </c>
      <c r="B8710" s="2064" t="s">
        <v>22843</v>
      </c>
    </row>
    <row r="8711" spans="1:2">
      <c r="A8711" s="2063" t="s">
        <v>22846</v>
      </c>
      <c r="B8711" s="2064" t="s">
        <v>22845</v>
      </c>
    </row>
    <row r="8712" spans="1:2">
      <c r="A8712" s="2063" t="s">
        <v>22848</v>
      </c>
      <c r="B8712" s="2064" t="s">
        <v>22847</v>
      </c>
    </row>
    <row r="8713" spans="1:2">
      <c r="A8713" s="2063" t="s">
        <v>22850</v>
      </c>
      <c r="B8713" s="2064" t="s">
        <v>22849</v>
      </c>
    </row>
    <row r="8714" spans="1:2">
      <c r="A8714" s="2063" t="s">
        <v>22852</v>
      </c>
      <c r="B8714" s="2064" t="s">
        <v>22851</v>
      </c>
    </row>
    <row r="8715" spans="1:2">
      <c r="A8715" s="2063" t="s">
        <v>22854</v>
      </c>
      <c r="B8715" s="2064" t="s">
        <v>22853</v>
      </c>
    </row>
    <row r="8716" spans="1:2">
      <c r="A8716" s="2063" t="s">
        <v>22856</v>
      </c>
      <c r="B8716" s="2064" t="s">
        <v>22855</v>
      </c>
    </row>
    <row r="8717" spans="1:2">
      <c r="A8717" s="2063" t="s">
        <v>22858</v>
      </c>
      <c r="B8717" s="2064" t="s">
        <v>22857</v>
      </c>
    </row>
    <row r="8718" spans="1:2">
      <c r="A8718" s="2063" t="s">
        <v>22860</v>
      </c>
      <c r="B8718" s="2064" t="s">
        <v>22859</v>
      </c>
    </row>
    <row r="8719" spans="1:2">
      <c r="A8719" s="2063" t="s">
        <v>22862</v>
      </c>
      <c r="B8719" s="2064" t="s">
        <v>22861</v>
      </c>
    </row>
    <row r="8720" spans="1:2">
      <c r="A8720" s="2063" t="s">
        <v>22864</v>
      </c>
      <c r="B8720" s="2064" t="s">
        <v>22863</v>
      </c>
    </row>
    <row r="8721" spans="1:2">
      <c r="A8721" s="2063" t="s">
        <v>22866</v>
      </c>
      <c r="B8721" s="2064" t="s">
        <v>22865</v>
      </c>
    </row>
    <row r="8722" spans="1:2">
      <c r="A8722" s="2063" t="s">
        <v>22868</v>
      </c>
      <c r="B8722" s="2064" t="s">
        <v>22867</v>
      </c>
    </row>
    <row r="8723" spans="1:2">
      <c r="A8723" s="2063" t="s">
        <v>22870</v>
      </c>
      <c r="B8723" s="2064" t="s">
        <v>22869</v>
      </c>
    </row>
    <row r="8724" spans="1:2">
      <c r="A8724" s="2063" t="s">
        <v>22872</v>
      </c>
      <c r="B8724" s="2064" t="s">
        <v>22871</v>
      </c>
    </row>
    <row r="8725" spans="1:2">
      <c r="A8725" s="2063" t="s">
        <v>22874</v>
      </c>
      <c r="B8725" s="2064" t="s">
        <v>22873</v>
      </c>
    </row>
    <row r="8726" spans="1:2">
      <c r="A8726" s="2063" t="s">
        <v>22876</v>
      </c>
      <c r="B8726" s="2064" t="s">
        <v>22875</v>
      </c>
    </row>
    <row r="8727" spans="1:2">
      <c r="A8727" s="2063" t="s">
        <v>22878</v>
      </c>
      <c r="B8727" s="2064" t="s">
        <v>22877</v>
      </c>
    </row>
    <row r="8728" spans="1:2">
      <c r="A8728" s="2063" t="s">
        <v>22880</v>
      </c>
      <c r="B8728" s="2064" t="s">
        <v>22879</v>
      </c>
    </row>
    <row r="8729" spans="1:2">
      <c r="A8729" s="2063" t="s">
        <v>22882</v>
      </c>
      <c r="B8729" s="2064" t="s">
        <v>22881</v>
      </c>
    </row>
    <row r="8730" spans="1:2">
      <c r="A8730" s="2063" t="s">
        <v>22884</v>
      </c>
      <c r="B8730" s="2064" t="s">
        <v>22883</v>
      </c>
    </row>
    <row r="8731" spans="1:2">
      <c r="A8731" s="2063" t="s">
        <v>22886</v>
      </c>
      <c r="B8731" s="2064" t="s">
        <v>22885</v>
      </c>
    </row>
    <row r="8732" spans="1:2">
      <c r="A8732" s="2063" t="s">
        <v>22888</v>
      </c>
      <c r="B8732" s="2064" t="s">
        <v>22887</v>
      </c>
    </row>
    <row r="8733" spans="1:2">
      <c r="A8733" s="2063" t="s">
        <v>22890</v>
      </c>
      <c r="B8733" s="2064" t="s">
        <v>22889</v>
      </c>
    </row>
    <row r="8734" spans="1:2">
      <c r="A8734" s="2063" t="s">
        <v>22892</v>
      </c>
      <c r="B8734" s="2064" t="s">
        <v>22891</v>
      </c>
    </row>
    <row r="8735" spans="1:2">
      <c r="A8735" s="2063" t="s">
        <v>22894</v>
      </c>
      <c r="B8735" s="2064" t="s">
        <v>22893</v>
      </c>
    </row>
    <row r="8736" spans="1:2">
      <c r="A8736" s="2063" t="s">
        <v>22896</v>
      </c>
      <c r="B8736" s="2064" t="s">
        <v>22895</v>
      </c>
    </row>
    <row r="8737" spans="1:2">
      <c r="A8737" s="2063" t="s">
        <v>22898</v>
      </c>
      <c r="B8737" s="2064" t="s">
        <v>22897</v>
      </c>
    </row>
    <row r="8738" spans="1:2">
      <c r="A8738" s="2063" t="s">
        <v>22900</v>
      </c>
      <c r="B8738" s="2064" t="s">
        <v>22899</v>
      </c>
    </row>
    <row r="8739" spans="1:2">
      <c r="A8739" s="2063" t="s">
        <v>22902</v>
      </c>
      <c r="B8739" s="2064" t="s">
        <v>22901</v>
      </c>
    </row>
    <row r="8740" spans="1:2">
      <c r="A8740" s="2063" t="s">
        <v>22904</v>
      </c>
      <c r="B8740" s="2064" t="s">
        <v>22903</v>
      </c>
    </row>
    <row r="8741" spans="1:2">
      <c r="A8741" s="2063" t="s">
        <v>22906</v>
      </c>
      <c r="B8741" s="2064" t="s">
        <v>22905</v>
      </c>
    </row>
    <row r="8742" spans="1:2">
      <c r="A8742" s="2063" t="s">
        <v>22908</v>
      </c>
      <c r="B8742" s="2064" t="s">
        <v>22907</v>
      </c>
    </row>
    <row r="8743" spans="1:2">
      <c r="A8743" s="2063" t="s">
        <v>22910</v>
      </c>
      <c r="B8743" s="2064" t="s">
        <v>22909</v>
      </c>
    </row>
    <row r="8744" spans="1:2">
      <c r="A8744" s="2063" t="s">
        <v>22912</v>
      </c>
      <c r="B8744" s="2064" t="s">
        <v>22911</v>
      </c>
    </row>
    <row r="8745" spans="1:2">
      <c r="A8745" s="2063" t="s">
        <v>22914</v>
      </c>
      <c r="B8745" s="2064" t="s">
        <v>22913</v>
      </c>
    </row>
    <row r="8746" spans="1:2">
      <c r="A8746" s="2063" t="s">
        <v>22916</v>
      </c>
      <c r="B8746" s="2064" t="s">
        <v>22915</v>
      </c>
    </row>
    <row r="8747" spans="1:2">
      <c r="A8747" s="2063" t="s">
        <v>22918</v>
      </c>
      <c r="B8747" s="2064" t="s">
        <v>22917</v>
      </c>
    </row>
    <row r="8748" spans="1:2">
      <c r="A8748" s="2063" t="s">
        <v>22920</v>
      </c>
      <c r="B8748" s="2064" t="s">
        <v>22919</v>
      </c>
    </row>
    <row r="8749" spans="1:2">
      <c r="A8749" s="2063" t="s">
        <v>22922</v>
      </c>
      <c r="B8749" s="2064" t="s">
        <v>22921</v>
      </c>
    </row>
    <row r="8750" spans="1:2">
      <c r="A8750" s="2063" t="s">
        <v>22924</v>
      </c>
      <c r="B8750" s="2064" t="s">
        <v>22923</v>
      </c>
    </row>
    <row r="8751" spans="1:2">
      <c r="A8751" s="2063" t="s">
        <v>22926</v>
      </c>
      <c r="B8751" s="2064" t="s">
        <v>22925</v>
      </c>
    </row>
    <row r="8752" spans="1:2">
      <c r="A8752" s="2063" t="s">
        <v>22928</v>
      </c>
      <c r="B8752" s="2064" t="s">
        <v>22927</v>
      </c>
    </row>
    <row r="8753" spans="1:2">
      <c r="A8753" s="2063" t="s">
        <v>22930</v>
      </c>
      <c r="B8753" s="2064" t="s">
        <v>22929</v>
      </c>
    </row>
    <row r="8754" spans="1:2">
      <c r="A8754" s="2063" t="s">
        <v>22932</v>
      </c>
      <c r="B8754" s="2064" t="s">
        <v>22931</v>
      </c>
    </row>
    <row r="8755" spans="1:2">
      <c r="A8755" s="2063" t="s">
        <v>22934</v>
      </c>
      <c r="B8755" s="2064" t="s">
        <v>22933</v>
      </c>
    </row>
    <row r="8756" spans="1:2">
      <c r="A8756" s="2063" t="s">
        <v>22936</v>
      </c>
      <c r="B8756" s="2064" t="s">
        <v>22935</v>
      </c>
    </row>
    <row r="8757" spans="1:2">
      <c r="A8757" s="2063" t="s">
        <v>22938</v>
      </c>
      <c r="B8757" s="2064" t="s">
        <v>22937</v>
      </c>
    </row>
    <row r="8758" spans="1:2">
      <c r="A8758" s="2063" t="s">
        <v>22940</v>
      </c>
      <c r="B8758" s="2064" t="s">
        <v>22939</v>
      </c>
    </row>
    <row r="8759" spans="1:2">
      <c r="A8759" s="2063" t="s">
        <v>22942</v>
      </c>
      <c r="B8759" s="2064" t="s">
        <v>22941</v>
      </c>
    </row>
    <row r="8760" spans="1:2">
      <c r="A8760" s="2063" t="s">
        <v>22944</v>
      </c>
      <c r="B8760" s="2064" t="s">
        <v>22943</v>
      </c>
    </row>
    <row r="8761" spans="1:2">
      <c r="A8761" s="2063" t="s">
        <v>22946</v>
      </c>
      <c r="B8761" s="2064" t="s">
        <v>22945</v>
      </c>
    </row>
    <row r="8762" spans="1:2">
      <c r="A8762" s="2063" t="s">
        <v>22948</v>
      </c>
      <c r="B8762" s="2064" t="s">
        <v>22947</v>
      </c>
    </row>
    <row r="8763" spans="1:2">
      <c r="A8763" s="2063" t="s">
        <v>22950</v>
      </c>
      <c r="B8763" s="2064" t="s">
        <v>22949</v>
      </c>
    </row>
    <row r="8764" spans="1:2">
      <c r="A8764" s="2063" t="s">
        <v>22952</v>
      </c>
      <c r="B8764" s="2064" t="s">
        <v>22951</v>
      </c>
    </row>
    <row r="8765" spans="1:2">
      <c r="A8765" s="2063" t="s">
        <v>22954</v>
      </c>
      <c r="B8765" s="2064" t="s">
        <v>22953</v>
      </c>
    </row>
    <row r="8766" spans="1:2">
      <c r="A8766" s="2063" t="s">
        <v>22956</v>
      </c>
      <c r="B8766" s="2064" t="s">
        <v>22955</v>
      </c>
    </row>
    <row r="8767" spans="1:2">
      <c r="A8767" s="2063" t="s">
        <v>22958</v>
      </c>
      <c r="B8767" s="2064" t="s">
        <v>22957</v>
      </c>
    </row>
    <row r="8768" spans="1:2">
      <c r="A8768" s="2063" t="s">
        <v>22960</v>
      </c>
      <c r="B8768" s="2064" t="s">
        <v>22959</v>
      </c>
    </row>
    <row r="8769" spans="1:2">
      <c r="A8769" s="2063" t="s">
        <v>22962</v>
      </c>
      <c r="B8769" s="2064" t="s">
        <v>22961</v>
      </c>
    </row>
    <row r="8770" spans="1:2">
      <c r="A8770" s="2063" t="s">
        <v>22964</v>
      </c>
      <c r="B8770" s="2064" t="s">
        <v>22963</v>
      </c>
    </row>
    <row r="8771" spans="1:2">
      <c r="A8771" s="2063" t="s">
        <v>22966</v>
      </c>
      <c r="B8771" s="2064" t="s">
        <v>22965</v>
      </c>
    </row>
    <row r="8772" spans="1:2">
      <c r="A8772" s="2063" t="s">
        <v>22968</v>
      </c>
      <c r="B8772" s="2064" t="s">
        <v>22967</v>
      </c>
    </row>
    <row r="8773" spans="1:2">
      <c r="A8773" s="2063" t="s">
        <v>22970</v>
      </c>
      <c r="B8773" s="2064" t="s">
        <v>22969</v>
      </c>
    </row>
    <row r="8774" spans="1:2">
      <c r="A8774" s="2063" t="s">
        <v>22972</v>
      </c>
      <c r="B8774" s="2064" t="s">
        <v>22971</v>
      </c>
    </row>
    <row r="8775" spans="1:2">
      <c r="A8775" s="2063" t="s">
        <v>22974</v>
      </c>
      <c r="B8775" s="2064" t="s">
        <v>22973</v>
      </c>
    </row>
    <row r="8776" spans="1:2">
      <c r="A8776" s="2063" t="s">
        <v>22976</v>
      </c>
      <c r="B8776" s="2064" t="s">
        <v>22975</v>
      </c>
    </row>
    <row r="8777" spans="1:2">
      <c r="A8777" s="2063" t="s">
        <v>22978</v>
      </c>
      <c r="B8777" s="2064" t="s">
        <v>22977</v>
      </c>
    </row>
    <row r="8778" spans="1:2">
      <c r="A8778" s="2063" t="s">
        <v>22980</v>
      </c>
      <c r="B8778" s="2064" t="s">
        <v>22979</v>
      </c>
    </row>
    <row r="8779" spans="1:2">
      <c r="A8779" s="2063" t="s">
        <v>22982</v>
      </c>
      <c r="B8779" s="2064" t="s">
        <v>22981</v>
      </c>
    </row>
    <row r="8780" spans="1:2">
      <c r="A8780" s="2063" t="s">
        <v>22984</v>
      </c>
      <c r="B8780" s="2064" t="s">
        <v>22983</v>
      </c>
    </row>
    <row r="8781" spans="1:2">
      <c r="A8781" s="2063" t="s">
        <v>22986</v>
      </c>
      <c r="B8781" s="2064" t="s">
        <v>22985</v>
      </c>
    </row>
    <row r="8782" spans="1:2">
      <c r="A8782" s="2063" t="s">
        <v>22988</v>
      </c>
      <c r="B8782" s="2064" t="s">
        <v>22987</v>
      </c>
    </row>
    <row r="8783" spans="1:2">
      <c r="A8783" s="2063" t="s">
        <v>22990</v>
      </c>
      <c r="B8783" s="2064" t="s">
        <v>22989</v>
      </c>
    </row>
    <row r="8784" spans="1:2">
      <c r="A8784" s="2063" t="s">
        <v>22992</v>
      </c>
      <c r="B8784" s="2064" t="s">
        <v>22991</v>
      </c>
    </row>
    <row r="8785" spans="1:2">
      <c r="A8785" s="2063" t="s">
        <v>22994</v>
      </c>
      <c r="B8785" s="2064" t="s">
        <v>22993</v>
      </c>
    </row>
    <row r="8786" spans="1:2">
      <c r="A8786" s="2063" t="s">
        <v>22996</v>
      </c>
      <c r="B8786" s="2064" t="s">
        <v>22995</v>
      </c>
    </row>
    <row r="8787" spans="1:2">
      <c r="A8787" s="2063" t="s">
        <v>22998</v>
      </c>
      <c r="B8787" s="2064" t="s">
        <v>22997</v>
      </c>
    </row>
    <row r="8788" spans="1:2">
      <c r="A8788" s="2063" t="s">
        <v>23000</v>
      </c>
      <c r="B8788" s="2064" t="s">
        <v>22999</v>
      </c>
    </row>
    <row r="8789" spans="1:2">
      <c r="A8789" s="2063" t="s">
        <v>23002</v>
      </c>
      <c r="B8789" s="2064" t="s">
        <v>23001</v>
      </c>
    </row>
    <row r="8790" spans="1:2">
      <c r="A8790" s="2063" t="s">
        <v>23004</v>
      </c>
      <c r="B8790" s="2064" t="s">
        <v>23003</v>
      </c>
    </row>
    <row r="8791" spans="1:2">
      <c r="A8791" s="2063" t="s">
        <v>23006</v>
      </c>
      <c r="B8791" s="2064" t="s">
        <v>23005</v>
      </c>
    </row>
    <row r="8792" spans="1:2">
      <c r="A8792" s="2063" t="s">
        <v>23008</v>
      </c>
      <c r="B8792" s="2064" t="s">
        <v>23007</v>
      </c>
    </row>
    <row r="8793" spans="1:2">
      <c r="A8793" s="2063" t="s">
        <v>23010</v>
      </c>
      <c r="B8793" s="2064" t="s">
        <v>23009</v>
      </c>
    </row>
    <row r="8794" spans="1:2">
      <c r="A8794" s="2063" t="s">
        <v>23012</v>
      </c>
      <c r="B8794" s="2064" t="s">
        <v>23011</v>
      </c>
    </row>
    <row r="8795" spans="1:2">
      <c r="A8795" s="2063" t="s">
        <v>23014</v>
      </c>
      <c r="B8795" s="2064" t="s">
        <v>23013</v>
      </c>
    </row>
    <row r="8796" spans="1:2">
      <c r="A8796" s="2063" t="s">
        <v>23016</v>
      </c>
      <c r="B8796" s="2064" t="s">
        <v>23015</v>
      </c>
    </row>
    <row r="8797" spans="1:2">
      <c r="A8797" s="2063" t="s">
        <v>23018</v>
      </c>
      <c r="B8797" s="2064" t="s">
        <v>23017</v>
      </c>
    </row>
    <row r="8798" spans="1:2">
      <c r="A8798" s="2063" t="s">
        <v>23020</v>
      </c>
      <c r="B8798" s="2064" t="s">
        <v>23019</v>
      </c>
    </row>
    <row r="8799" spans="1:2">
      <c r="A8799" s="2063" t="s">
        <v>23022</v>
      </c>
      <c r="B8799" s="2064" t="s">
        <v>23021</v>
      </c>
    </row>
    <row r="8800" spans="1:2">
      <c r="A8800" s="2063" t="s">
        <v>23024</v>
      </c>
      <c r="B8800" s="2064" t="s">
        <v>23023</v>
      </c>
    </row>
    <row r="8801" spans="1:2">
      <c r="A8801" s="2063" t="s">
        <v>23026</v>
      </c>
      <c r="B8801" s="2064" t="s">
        <v>23025</v>
      </c>
    </row>
    <row r="8802" spans="1:2">
      <c r="A8802" s="2063" t="s">
        <v>23028</v>
      </c>
      <c r="B8802" s="2064" t="s">
        <v>23027</v>
      </c>
    </row>
    <row r="8803" spans="1:2">
      <c r="A8803" s="2063" t="s">
        <v>23030</v>
      </c>
      <c r="B8803" s="2064" t="s">
        <v>23029</v>
      </c>
    </row>
    <row r="8804" spans="1:2">
      <c r="A8804" s="2063" t="s">
        <v>23032</v>
      </c>
      <c r="B8804" s="2064" t="s">
        <v>23031</v>
      </c>
    </row>
    <row r="8805" spans="1:2">
      <c r="A8805" s="2063" t="s">
        <v>23034</v>
      </c>
      <c r="B8805" s="2064" t="s">
        <v>23033</v>
      </c>
    </row>
    <row r="8806" spans="1:2">
      <c r="A8806" s="2063" t="s">
        <v>23036</v>
      </c>
      <c r="B8806" s="2064" t="s">
        <v>23035</v>
      </c>
    </row>
    <row r="8807" spans="1:2">
      <c r="A8807" s="2063" t="s">
        <v>23038</v>
      </c>
      <c r="B8807" s="2064" t="s">
        <v>23037</v>
      </c>
    </row>
    <row r="8808" spans="1:2">
      <c r="A8808" s="2063" t="s">
        <v>23040</v>
      </c>
      <c r="B8808" s="2064" t="s">
        <v>23039</v>
      </c>
    </row>
    <row r="8809" spans="1:2">
      <c r="A8809" s="2063" t="s">
        <v>23042</v>
      </c>
      <c r="B8809" s="2064" t="s">
        <v>23041</v>
      </c>
    </row>
    <row r="8810" spans="1:2">
      <c r="A8810" s="2063" t="s">
        <v>23044</v>
      </c>
      <c r="B8810" s="2064" t="s">
        <v>23043</v>
      </c>
    </row>
    <row r="8811" spans="1:2">
      <c r="A8811" s="2063" t="s">
        <v>23046</v>
      </c>
      <c r="B8811" s="2064" t="s">
        <v>23045</v>
      </c>
    </row>
    <row r="8812" spans="1:2">
      <c r="A8812" s="2063" t="s">
        <v>23048</v>
      </c>
      <c r="B8812" s="2064" t="s">
        <v>23047</v>
      </c>
    </row>
    <row r="8813" spans="1:2">
      <c r="A8813" s="2063" t="s">
        <v>23050</v>
      </c>
      <c r="B8813" s="2064" t="s">
        <v>23049</v>
      </c>
    </row>
    <row r="8814" spans="1:2">
      <c r="A8814" s="2063" t="s">
        <v>23052</v>
      </c>
      <c r="B8814" s="2064" t="s">
        <v>23051</v>
      </c>
    </row>
    <row r="8815" spans="1:2">
      <c r="A8815" s="2063" t="s">
        <v>23054</v>
      </c>
      <c r="B8815" s="2064" t="s">
        <v>23053</v>
      </c>
    </row>
    <row r="8816" spans="1:2">
      <c r="A8816" s="2063" t="s">
        <v>23056</v>
      </c>
      <c r="B8816" s="2064" t="s">
        <v>23055</v>
      </c>
    </row>
    <row r="8817" spans="1:2">
      <c r="A8817" s="2063" t="s">
        <v>23058</v>
      </c>
      <c r="B8817" s="2064" t="s">
        <v>23057</v>
      </c>
    </row>
    <row r="8818" spans="1:2">
      <c r="A8818" s="2063" t="s">
        <v>23060</v>
      </c>
      <c r="B8818" s="2064" t="s">
        <v>23059</v>
      </c>
    </row>
    <row r="8819" spans="1:2">
      <c r="A8819" s="2063" t="s">
        <v>23062</v>
      </c>
      <c r="B8819" s="2064" t="s">
        <v>23061</v>
      </c>
    </row>
    <row r="8820" spans="1:2">
      <c r="A8820" s="2063" t="s">
        <v>23064</v>
      </c>
      <c r="B8820" s="2064" t="s">
        <v>23063</v>
      </c>
    </row>
    <row r="8821" spans="1:2">
      <c r="A8821" s="2063" t="s">
        <v>23066</v>
      </c>
      <c r="B8821" s="2064" t="s">
        <v>23065</v>
      </c>
    </row>
    <row r="8822" spans="1:2">
      <c r="A8822" s="2063" t="s">
        <v>23068</v>
      </c>
      <c r="B8822" s="2064" t="s">
        <v>23067</v>
      </c>
    </row>
    <row r="8823" spans="1:2">
      <c r="A8823" s="2063" t="s">
        <v>23070</v>
      </c>
      <c r="B8823" s="2064" t="s">
        <v>23069</v>
      </c>
    </row>
    <row r="8824" spans="1:2">
      <c r="A8824" s="2063" t="s">
        <v>23072</v>
      </c>
      <c r="B8824" s="2064" t="s">
        <v>23071</v>
      </c>
    </row>
    <row r="8825" spans="1:2">
      <c r="A8825" s="2063" t="s">
        <v>23074</v>
      </c>
      <c r="B8825" s="2064" t="s">
        <v>23073</v>
      </c>
    </row>
    <row r="8826" spans="1:2">
      <c r="A8826" s="2063" t="s">
        <v>23076</v>
      </c>
      <c r="B8826" s="2064" t="s">
        <v>23075</v>
      </c>
    </row>
    <row r="8827" spans="1:2">
      <c r="A8827" s="2063" t="s">
        <v>23078</v>
      </c>
      <c r="B8827" s="2064" t="s">
        <v>23077</v>
      </c>
    </row>
    <row r="8828" spans="1:2">
      <c r="A8828" s="2063" t="s">
        <v>23080</v>
      </c>
      <c r="B8828" s="2064" t="s">
        <v>23079</v>
      </c>
    </row>
    <row r="8829" spans="1:2">
      <c r="A8829" s="2063" t="s">
        <v>23082</v>
      </c>
      <c r="B8829" s="2064" t="s">
        <v>23081</v>
      </c>
    </row>
    <row r="8830" spans="1:2">
      <c r="A8830" s="2063" t="s">
        <v>23084</v>
      </c>
      <c r="B8830" s="2064" t="s">
        <v>23083</v>
      </c>
    </row>
    <row r="8831" spans="1:2">
      <c r="A8831" s="2063" t="s">
        <v>23086</v>
      </c>
      <c r="B8831" s="2064" t="s">
        <v>23085</v>
      </c>
    </row>
    <row r="8832" spans="1:2">
      <c r="A8832" s="2063" t="s">
        <v>23088</v>
      </c>
      <c r="B8832" s="2064" t="s">
        <v>23087</v>
      </c>
    </row>
    <row r="8833" spans="1:2">
      <c r="A8833" s="2063" t="s">
        <v>23090</v>
      </c>
      <c r="B8833" s="2064" t="s">
        <v>23089</v>
      </c>
    </row>
    <row r="8834" spans="1:2">
      <c r="A8834" s="2063" t="s">
        <v>23092</v>
      </c>
      <c r="B8834" s="2064" t="s">
        <v>23091</v>
      </c>
    </row>
    <row r="8835" spans="1:2">
      <c r="A8835" s="2063" t="s">
        <v>23094</v>
      </c>
      <c r="B8835" s="2064" t="s">
        <v>23093</v>
      </c>
    </row>
    <row r="8836" spans="1:2">
      <c r="A8836" s="2063" t="s">
        <v>23096</v>
      </c>
      <c r="B8836" s="2064" t="s">
        <v>23095</v>
      </c>
    </row>
    <row r="8837" spans="1:2">
      <c r="A8837" s="2063" t="s">
        <v>23098</v>
      </c>
      <c r="B8837" s="2064" t="s">
        <v>23097</v>
      </c>
    </row>
    <row r="8838" spans="1:2">
      <c r="A8838" s="2063" t="s">
        <v>23100</v>
      </c>
      <c r="B8838" s="2064" t="s">
        <v>23099</v>
      </c>
    </row>
    <row r="8839" spans="1:2">
      <c r="A8839" s="2063" t="s">
        <v>23102</v>
      </c>
      <c r="B8839" s="2064" t="s">
        <v>23101</v>
      </c>
    </row>
    <row r="8840" spans="1:2">
      <c r="A8840" s="2063" t="s">
        <v>23104</v>
      </c>
      <c r="B8840" s="2064" t="s">
        <v>23103</v>
      </c>
    </row>
    <row r="8841" spans="1:2">
      <c r="A8841" s="2063" t="s">
        <v>23106</v>
      </c>
      <c r="B8841" s="2064" t="s">
        <v>23105</v>
      </c>
    </row>
    <row r="8842" spans="1:2">
      <c r="A8842" s="2063" t="s">
        <v>23108</v>
      </c>
      <c r="B8842" s="2064" t="s">
        <v>23107</v>
      </c>
    </row>
    <row r="8843" spans="1:2">
      <c r="A8843" s="2063" t="s">
        <v>23110</v>
      </c>
      <c r="B8843" s="2064" t="s">
        <v>23109</v>
      </c>
    </row>
    <row r="8844" spans="1:2">
      <c r="A8844" s="2063" t="s">
        <v>23112</v>
      </c>
      <c r="B8844" s="2064" t="s">
        <v>23111</v>
      </c>
    </row>
    <row r="8845" spans="1:2">
      <c r="A8845" s="2063" t="s">
        <v>23114</v>
      </c>
      <c r="B8845" s="2064" t="s">
        <v>23113</v>
      </c>
    </row>
    <row r="8846" spans="1:2">
      <c r="A8846" s="2063" t="s">
        <v>23116</v>
      </c>
      <c r="B8846" s="2064" t="s">
        <v>23115</v>
      </c>
    </row>
    <row r="8847" spans="1:2">
      <c r="A8847" s="2063" t="s">
        <v>23118</v>
      </c>
      <c r="B8847" s="2064" t="s">
        <v>23117</v>
      </c>
    </row>
    <row r="8848" spans="1:2">
      <c r="A8848" s="2063" t="s">
        <v>23120</v>
      </c>
      <c r="B8848" s="2064" t="s">
        <v>23119</v>
      </c>
    </row>
    <row r="8849" spans="1:2">
      <c r="A8849" s="2063" t="s">
        <v>23122</v>
      </c>
      <c r="B8849" s="2064" t="s">
        <v>23121</v>
      </c>
    </row>
    <row r="8850" spans="1:2">
      <c r="A8850" s="2063" t="s">
        <v>23124</v>
      </c>
      <c r="B8850" s="2064" t="s">
        <v>23123</v>
      </c>
    </row>
    <row r="8851" spans="1:2">
      <c r="A8851" s="2063" t="s">
        <v>23126</v>
      </c>
      <c r="B8851" s="2064" t="s">
        <v>23125</v>
      </c>
    </row>
    <row r="8852" spans="1:2">
      <c r="A8852" s="2063" t="s">
        <v>23128</v>
      </c>
      <c r="B8852" s="2064" t="s">
        <v>23127</v>
      </c>
    </row>
    <row r="8853" spans="1:2">
      <c r="A8853" s="2063" t="s">
        <v>23130</v>
      </c>
      <c r="B8853" s="2064" t="s">
        <v>23129</v>
      </c>
    </row>
    <row r="8854" spans="1:2">
      <c r="A8854" s="2063" t="s">
        <v>23132</v>
      </c>
      <c r="B8854" s="2064" t="s">
        <v>23131</v>
      </c>
    </row>
    <row r="8855" spans="1:2">
      <c r="A8855" s="2063" t="s">
        <v>23134</v>
      </c>
      <c r="B8855" s="2064" t="s">
        <v>23133</v>
      </c>
    </row>
    <row r="8856" spans="1:2">
      <c r="A8856" s="2063" t="s">
        <v>23136</v>
      </c>
      <c r="B8856" s="2064" t="s">
        <v>23135</v>
      </c>
    </row>
    <row r="8857" spans="1:2">
      <c r="A8857" s="2063" t="s">
        <v>23138</v>
      </c>
      <c r="B8857" s="2064" t="s">
        <v>23137</v>
      </c>
    </row>
    <row r="8858" spans="1:2">
      <c r="A8858" s="2063" t="s">
        <v>23140</v>
      </c>
      <c r="B8858" s="2064" t="s">
        <v>23139</v>
      </c>
    </row>
    <row r="8859" spans="1:2">
      <c r="A8859" s="2063" t="s">
        <v>23142</v>
      </c>
      <c r="B8859" s="2064" t="s">
        <v>23141</v>
      </c>
    </row>
    <row r="8860" spans="1:2">
      <c r="A8860" s="2063" t="s">
        <v>23144</v>
      </c>
      <c r="B8860" s="2064" t="s">
        <v>23143</v>
      </c>
    </row>
    <row r="8861" spans="1:2">
      <c r="A8861" s="2063" t="s">
        <v>23146</v>
      </c>
      <c r="B8861" s="2064" t="s">
        <v>23145</v>
      </c>
    </row>
    <row r="8862" spans="1:2">
      <c r="A8862" s="2063" t="s">
        <v>23148</v>
      </c>
      <c r="B8862" s="2064" t="s">
        <v>23147</v>
      </c>
    </row>
    <row r="8863" spans="1:2">
      <c r="A8863" s="2063" t="s">
        <v>23150</v>
      </c>
      <c r="B8863" s="2064" t="s">
        <v>23149</v>
      </c>
    </row>
    <row r="8864" spans="1:2">
      <c r="A8864" s="2063" t="s">
        <v>23152</v>
      </c>
      <c r="B8864" s="2064" t="s">
        <v>23151</v>
      </c>
    </row>
    <row r="8865" spans="1:2">
      <c r="A8865" s="2063" t="s">
        <v>23154</v>
      </c>
      <c r="B8865" s="2064" t="s">
        <v>23153</v>
      </c>
    </row>
    <row r="8866" spans="1:2">
      <c r="A8866" s="2063" t="s">
        <v>23156</v>
      </c>
      <c r="B8866" s="2064" t="s">
        <v>23155</v>
      </c>
    </row>
    <row r="8867" spans="1:2">
      <c r="A8867" s="2063" t="s">
        <v>23158</v>
      </c>
      <c r="B8867" s="2064" t="s">
        <v>23157</v>
      </c>
    </row>
    <row r="8868" spans="1:2">
      <c r="A8868" s="2063" t="s">
        <v>23160</v>
      </c>
      <c r="B8868" s="2064" t="s">
        <v>23159</v>
      </c>
    </row>
    <row r="8869" spans="1:2">
      <c r="A8869" s="2063" t="s">
        <v>23162</v>
      </c>
      <c r="B8869" s="2064" t="s">
        <v>23161</v>
      </c>
    </row>
    <row r="8870" spans="1:2">
      <c r="A8870" s="2063" t="s">
        <v>23164</v>
      </c>
      <c r="B8870" s="2064" t="s">
        <v>23163</v>
      </c>
    </row>
    <row r="8871" spans="1:2">
      <c r="A8871" s="2063" t="s">
        <v>23166</v>
      </c>
      <c r="B8871" s="2064" t="s">
        <v>23165</v>
      </c>
    </row>
    <row r="8872" spans="1:2">
      <c r="A8872" s="2063" t="s">
        <v>23168</v>
      </c>
      <c r="B8872" s="2064" t="s">
        <v>23167</v>
      </c>
    </row>
    <row r="8873" spans="1:2">
      <c r="A8873" s="2063" t="s">
        <v>23170</v>
      </c>
      <c r="B8873" s="2064" t="s">
        <v>23169</v>
      </c>
    </row>
    <row r="8874" spans="1:2">
      <c r="A8874" s="2063" t="s">
        <v>23172</v>
      </c>
      <c r="B8874" s="2064" t="s">
        <v>23171</v>
      </c>
    </row>
    <row r="8875" spans="1:2">
      <c r="A8875" s="2063" t="s">
        <v>23174</v>
      </c>
      <c r="B8875" s="2064" t="s">
        <v>23173</v>
      </c>
    </row>
    <row r="8876" spans="1:2">
      <c r="A8876" s="2063" t="s">
        <v>23176</v>
      </c>
      <c r="B8876" s="2064" t="s">
        <v>23175</v>
      </c>
    </row>
    <row r="8877" spans="1:2">
      <c r="A8877" s="2063" t="s">
        <v>23178</v>
      </c>
      <c r="B8877" s="2064" t="s">
        <v>23177</v>
      </c>
    </row>
    <row r="8878" spans="1:2">
      <c r="A8878" s="2063" t="s">
        <v>23180</v>
      </c>
      <c r="B8878" s="2064" t="s">
        <v>23179</v>
      </c>
    </row>
    <row r="8879" spans="1:2">
      <c r="A8879" s="2063" t="s">
        <v>23182</v>
      </c>
      <c r="B8879" s="2064" t="s">
        <v>23181</v>
      </c>
    </row>
    <row r="8880" spans="1:2">
      <c r="A8880" s="2063" t="s">
        <v>23184</v>
      </c>
      <c r="B8880" s="2064" t="s">
        <v>23183</v>
      </c>
    </row>
    <row r="8881" spans="1:2">
      <c r="A8881" s="2063" t="s">
        <v>23186</v>
      </c>
      <c r="B8881" s="2064" t="s">
        <v>23185</v>
      </c>
    </row>
    <row r="8882" spans="1:2">
      <c r="A8882" s="2063" t="s">
        <v>23188</v>
      </c>
      <c r="B8882" s="2064" t="s">
        <v>23187</v>
      </c>
    </row>
    <row r="8883" spans="1:2">
      <c r="A8883" s="2063" t="s">
        <v>23190</v>
      </c>
      <c r="B8883" s="2064" t="s">
        <v>23189</v>
      </c>
    </row>
    <row r="8884" spans="1:2">
      <c r="A8884" s="2063" t="s">
        <v>23192</v>
      </c>
      <c r="B8884" s="2064" t="s">
        <v>23191</v>
      </c>
    </row>
    <row r="8885" spans="1:2">
      <c r="A8885" s="2063" t="s">
        <v>23194</v>
      </c>
      <c r="B8885" s="2064" t="s">
        <v>23193</v>
      </c>
    </row>
    <row r="8886" spans="1:2">
      <c r="A8886" s="2063" t="s">
        <v>23196</v>
      </c>
      <c r="B8886" s="2064" t="s">
        <v>23195</v>
      </c>
    </row>
    <row r="8887" spans="1:2">
      <c r="A8887" s="2063" t="s">
        <v>23198</v>
      </c>
      <c r="B8887" s="2064" t="s">
        <v>23197</v>
      </c>
    </row>
    <row r="8888" spans="1:2">
      <c r="A8888" s="2063" t="s">
        <v>23200</v>
      </c>
      <c r="B8888" s="2064" t="s">
        <v>23199</v>
      </c>
    </row>
    <row r="8889" spans="1:2">
      <c r="A8889" s="2063" t="s">
        <v>23202</v>
      </c>
      <c r="B8889" s="2064" t="s">
        <v>23201</v>
      </c>
    </row>
    <row r="8890" spans="1:2">
      <c r="A8890" s="2063" t="s">
        <v>23204</v>
      </c>
      <c r="B8890" s="2064" t="s">
        <v>23203</v>
      </c>
    </row>
    <row r="8891" spans="1:2">
      <c r="A8891" s="2063" t="s">
        <v>23206</v>
      </c>
      <c r="B8891" s="2064" t="s">
        <v>23205</v>
      </c>
    </row>
    <row r="8892" spans="1:2">
      <c r="A8892" s="2063" t="s">
        <v>23208</v>
      </c>
      <c r="B8892" s="2064" t="s">
        <v>23207</v>
      </c>
    </row>
    <row r="8893" spans="1:2">
      <c r="A8893" s="2063" t="s">
        <v>23210</v>
      </c>
      <c r="B8893" s="2064" t="s">
        <v>23209</v>
      </c>
    </row>
    <row r="8894" spans="1:2">
      <c r="A8894" s="2063" t="s">
        <v>23212</v>
      </c>
      <c r="B8894" s="2064" t="s">
        <v>23211</v>
      </c>
    </row>
    <row r="8895" spans="1:2">
      <c r="A8895" s="2063" t="s">
        <v>23214</v>
      </c>
      <c r="B8895" s="2064" t="s">
        <v>23213</v>
      </c>
    </row>
    <row r="8896" spans="1:2">
      <c r="A8896" s="2063" t="s">
        <v>23216</v>
      </c>
      <c r="B8896" s="2064" t="s">
        <v>23215</v>
      </c>
    </row>
    <row r="8897" spans="1:2">
      <c r="A8897" s="2063" t="s">
        <v>23218</v>
      </c>
      <c r="B8897" s="2064" t="s">
        <v>23217</v>
      </c>
    </row>
    <row r="8898" spans="1:2">
      <c r="A8898" s="2063" t="s">
        <v>23220</v>
      </c>
      <c r="B8898" s="2064" t="s">
        <v>23219</v>
      </c>
    </row>
    <row r="8899" spans="1:2">
      <c r="A8899" s="2063" t="s">
        <v>23222</v>
      </c>
      <c r="B8899" s="2064" t="s">
        <v>23221</v>
      </c>
    </row>
    <row r="8900" spans="1:2">
      <c r="A8900" s="2063" t="s">
        <v>23224</v>
      </c>
      <c r="B8900" s="2064" t="s">
        <v>23223</v>
      </c>
    </row>
    <row r="8901" spans="1:2">
      <c r="A8901" s="2063" t="s">
        <v>23226</v>
      </c>
      <c r="B8901" s="2064" t="s">
        <v>23225</v>
      </c>
    </row>
    <row r="8902" spans="1:2">
      <c r="A8902" s="2063" t="s">
        <v>23228</v>
      </c>
      <c r="B8902" s="2064" t="s">
        <v>23227</v>
      </c>
    </row>
    <row r="8903" spans="1:2">
      <c r="A8903" s="2063" t="s">
        <v>23230</v>
      </c>
      <c r="B8903" s="2064" t="s">
        <v>23229</v>
      </c>
    </row>
    <row r="8904" spans="1:2">
      <c r="A8904" s="2063" t="s">
        <v>23232</v>
      </c>
      <c r="B8904" s="2064" t="s">
        <v>23231</v>
      </c>
    </row>
    <row r="8905" spans="1:2">
      <c r="A8905" s="2063" t="s">
        <v>23234</v>
      </c>
      <c r="B8905" s="2064" t="s">
        <v>23233</v>
      </c>
    </row>
    <row r="8906" spans="1:2">
      <c r="A8906" s="2063" t="s">
        <v>23236</v>
      </c>
      <c r="B8906" s="2064" t="s">
        <v>23235</v>
      </c>
    </row>
    <row r="8907" spans="1:2">
      <c r="A8907" s="2063" t="s">
        <v>23238</v>
      </c>
      <c r="B8907" s="2064" t="s">
        <v>23237</v>
      </c>
    </row>
    <row r="8908" spans="1:2">
      <c r="A8908" s="2063" t="s">
        <v>23240</v>
      </c>
      <c r="B8908" s="2064" t="s">
        <v>23239</v>
      </c>
    </row>
    <row r="8909" spans="1:2">
      <c r="A8909" s="2063" t="s">
        <v>23242</v>
      </c>
      <c r="B8909" s="2064" t="s">
        <v>23241</v>
      </c>
    </row>
    <row r="8910" spans="1:2">
      <c r="A8910" s="2063" t="s">
        <v>23244</v>
      </c>
      <c r="B8910" s="2064" t="s">
        <v>23243</v>
      </c>
    </row>
    <row r="8911" spans="1:2">
      <c r="A8911" s="2063" t="s">
        <v>23246</v>
      </c>
      <c r="B8911" s="2064" t="s">
        <v>23245</v>
      </c>
    </row>
    <row r="8912" spans="1:2">
      <c r="A8912" s="2063" t="s">
        <v>23248</v>
      </c>
      <c r="B8912" s="2064" t="s">
        <v>23247</v>
      </c>
    </row>
    <row r="8913" spans="1:2">
      <c r="A8913" s="2063" t="s">
        <v>23250</v>
      </c>
      <c r="B8913" s="2064" t="s">
        <v>23249</v>
      </c>
    </row>
    <row r="8914" spans="1:2">
      <c r="A8914" s="2063" t="s">
        <v>23252</v>
      </c>
      <c r="B8914" s="2064" t="s">
        <v>23251</v>
      </c>
    </row>
    <row r="8915" spans="1:2">
      <c r="A8915" s="2063" t="s">
        <v>23254</v>
      </c>
      <c r="B8915" s="2064" t="s">
        <v>23253</v>
      </c>
    </row>
    <row r="8916" spans="1:2">
      <c r="A8916" s="2063" t="s">
        <v>23256</v>
      </c>
      <c r="B8916" s="2064" t="s">
        <v>23255</v>
      </c>
    </row>
    <row r="8917" spans="1:2">
      <c r="A8917" s="2063" t="s">
        <v>23258</v>
      </c>
      <c r="B8917" s="2064" t="s">
        <v>23257</v>
      </c>
    </row>
    <row r="8918" spans="1:2">
      <c r="A8918" s="2063" t="s">
        <v>23260</v>
      </c>
      <c r="B8918" s="2064" t="s">
        <v>23259</v>
      </c>
    </row>
    <row r="8919" spans="1:2">
      <c r="A8919" s="2063" t="s">
        <v>23262</v>
      </c>
      <c r="B8919" s="2064" t="s">
        <v>23261</v>
      </c>
    </row>
    <row r="8920" spans="1:2">
      <c r="A8920" s="2063" t="s">
        <v>23264</v>
      </c>
      <c r="B8920" s="2064" t="s">
        <v>23263</v>
      </c>
    </row>
    <row r="8921" spans="1:2">
      <c r="A8921" s="2063" t="s">
        <v>23266</v>
      </c>
      <c r="B8921" s="2064" t="s">
        <v>23265</v>
      </c>
    </row>
    <row r="8922" spans="1:2">
      <c r="A8922" s="2063" t="s">
        <v>23268</v>
      </c>
      <c r="B8922" s="2064" t="s">
        <v>23267</v>
      </c>
    </row>
    <row r="8923" spans="1:2">
      <c r="A8923" s="2063" t="s">
        <v>23270</v>
      </c>
      <c r="B8923" s="2064" t="s">
        <v>23269</v>
      </c>
    </row>
    <row r="8924" spans="1:2">
      <c r="A8924" s="2063" t="s">
        <v>23272</v>
      </c>
      <c r="B8924" s="2064" t="s">
        <v>23271</v>
      </c>
    </row>
    <row r="8925" spans="1:2">
      <c r="A8925" s="2063" t="s">
        <v>23274</v>
      </c>
      <c r="B8925" s="2064" t="s">
        <v>23273</v>
      </c>
    </row>
    <row r="8926" spans="1:2">
      <c r="A8926" s="2063" t="s">
        <v>23276</v>
      </c>
      <c r="B8926" s="2064" t="s">
        <v>23275</v>
      </c>
    </row>
    <row r="8927" spans="1:2">
      <c r="A8927" s="2063" t="s">
        <v>23278</v>
      </c>
      <c r="B8927" s="2064" t="s">
        <v>23277</v>
      </c>
    </row>
    <row r="8928" spans="1:2">
      <c r="A8928" s="2063" t="s">
        <v>23280</v>
      </c>
      <c r="B8928" s="2064" t="s">
        <v>23279</v>
      </c>
    </row>
    <row r="8929" spans="1:2">
      <c r="A8929" s="2063" t="s">
        <v>23282</v>
      </c>
      <c r="B8929" s="2064" t="s">
        <v>23281</v>
      </c>
    </row>
    <row r="8930" spans="1:2">
      <c r="A8930" s="2063" t="s">
        <v>23284</v>
      </c>
      <c r="B8930" s="2064" t="s">
        <v>23283</v>
      </c>
    </row>
    <row r="8931" spans="1:2">
      <c r="A8931" s="2063" t="s">
        <v>23286</v>
      </c>
      <c r="B8931" s="2064" t="s">
        <v>23285</v>
      </c>
    </row>
    <row r="8932" spans="1:2">
      <c r="A8932" s="2063" t="s">
        <v>23288</v>
      </c>
      <c r="B8932" s="2064" t="s">
        <v>23287</v>
      </c>
    </row>
    <row r="8933" spans="1:2">
      <c r="A8933" s="2063" t="s">
        <v>23290</v>
      </c>
      <c r="B8933" s="2064" t="s">
        <v>23289</v>
      </c>
    </row>
    <row r="8934" spans="1:2">
      <c r="A8934" s="2063" t="s">
        <v>23292</v>
      </c>
      <c r="B8934" s="2064" t="s">
        <v>23291</v>
      </c>
    </row>
    <row r="8935" spans="1:2">
      <c r="A8935" s="2063" t="s">
        <v>23294</v>
      </c>
      <c r="B8935" s="2064" t="s">
        <v>23293</v>
      </c>
    </row>
    <row r="8936" spans="1:2">
      <c r="A8936" s="2063" t="s">
        <v>23296</v>
      </c>
      <c r="B8936" s="2064" t="s">
        <v>23295</v>
      </c>
    </row>
    <row r="8937" spans="1:2">
      <c r="A8937" s="2063" t="s">
        <v>23298</v>
      </c>
      <c r="B8937" s="2064" t="s">
        <v>23297</v>
      </c>
    </row>
    <row r="8938" spans="1:2">
      <c r="A8938" s="2063" t="s">
        <v>23300</v>
      </c>
      <c r="B8938" s="2064" t="s">
        <v>23299</v>
      </c>
    </row>
    <row r="8939" spans="1:2">
      <c r="A8939" s="2063" t="s">
        <v>23302</v>
      </c>
      <c r="B8939" s="2064" t="s">
        <v>23301</v>
      </c>
    </row>
    <row r="8940" spans="1:2">
      <c r="A8940" s="2063" t="s">
        <v>23304</v>
      </c>
      <c r="B8940" s="2064" t="s">
        <v>23303</v>
      </c>
    </row>
    <row r="8941" spans="1:2">
      <c r="A8941" s="2063" t="s">
        <v>23306</v>
      </c>
      <c r="B8941" s="2064" t="s">
        <v>23305</v>
      </c>
    </row>
    <row r="8942" spans="1:2">
      <c r="A8942" s="2063" t="s">
        <v>23308</v>
      </c>
      <c r="B8942" s="2064" t="s">
        <v>23307</v>
      </c>
    </row>
    <row r="8943" spans="1:2">
      <c r="A8943" s="2063" t="s">
        <v>23310</v>
      </c>
      <c r="B8943" s="2064" t="s">
        <v>23309</v>
      </c>
    </row>
    <row r="8944" spans="1:2">
      <c r="A8944" s="2063" t="s">
        <v>23312</v>
      </c>
      <c r="B8944" s="2064" t="s">
        <v>23311</v>
      </c>
    </row>
    <row r="8945" spans="1:2">
      <c r="A8945" s="2063" t="s">
        <v>23314</v>
      </c>
      <c r="B8945" s="2064" t="s">
        <v>23313</v>
      </c>
    </row>
    <row r="8946" spans="1:2">
      <c r="A8946" s="2063" t="s">
        <v>23316</v>
      </c>
      <c r="B8946" s="2064" t="s">
        <v>23315</v>
      </c>
    </row>
    <row r="8947" spans="1:2">
      <c r="A8947" s="2063" t="s">
        <v>23318</v>
      </c>
      <c r="B8947" s="2064" t="s">
        <v>23317</v>
      </c>
    </row>
    <row r="8948" spans="1:2">
      <c r="A8948" s="2063" t="s">
        <v>23320</v>
      </c>
      <c r="B8948" s="2064" t="s">
        <v>23319</v>
      </c>
    </row>
    <row r="8949" spans="1:2">
      <c r="A8949" s="2063" t="s">
        <v>23322</v>
      </c>
      <c r="B8949" s="2064" t="s">
        <v>23321</v>
      </c>
    </row>
    <row r="8950" spans="1:2">
      <c r="A8950" s="2063" t="s">
        <v>23324</v>
      </c>
      <c r="B8950" s="2064" t="s">
        <v>23323</v>
      </c>
    </row>
    <row r="8951" spans="1:2">
      <c r="A8951" s="2063" t="s">
        <v>23326</v>
      </c>
      <c r="B8951" s="2064" t="s">
        <v>23325</v>
      </c>
    </row>
    <row r="8952" spans="1:2">
      <c r="A8952" s="2063" t="s">
        <v>23328</v>
      </c>
      <c r="B8952" s="2064" t="s">
        <v>23327</v>
      </c>
    </row>
    <row r="8953" spans="1:2">
      <c r="A8953" s="2063" t="s">
        <v>23330</v>
      </c>
      <c r="B8953" s="2064" t="s">
        <v>23329</v>
      </c>
    </row>
    <row r="8954" spans="1:2">
      <c r="A8954" s="2063" t="s">
        <v>23332</v>
      </c>
      <c r="B8954" s="2064" t="s">
        <v>23331</v>
      </c>
    </row>
    <row r="8955" spans="1:2">
      <c r="A8955" s="2063" t="s">
        <v>23334</v>
      </c>
      <c r="B8955" s="2064" t="s">
        <v>23333</v>
      </c>
    </row>
    <row r="8956" spans="1:2">
      <c r="A8956" s="2063" t="s">
        <v>23336</v>
      </c>
      <c r="B8956" s="2064" t="s">
        <v>23335</v>
      </c>
    </row>
    <row r="8957" spans="1:2">
      <c r="A8957" s="2063" t="s">
        <v>23338</v>
      </c>
      <c r="B8957" s="2064" t="s">
        <v>23337</v>
      </c>
    </row>
    <row r="8958" spans="1:2">
      <c r="A8958" s="2063" t="s">
        <v>23340</v>
      </c>
      <c r="B8958" s="2064" t="s">
        <v>23339</v>
      </c>
    </row>
    <row r="8959" spans="1:2">
      <c r="A8959" s="2063" t="s">
        <v>23342</v>
      </c>
      <c r="B8959" s="2064" t="s">
        <v>23341</v>
      </c>
    </row>
    <row r="8960" spans="1:2">
      <c r="A8960" s="2063" t="s">
        <v>23344</v>
      </c>
      <c r="B8960" s="2064" t="s">
        <v>23343</v>
      </c>
    </row>
    <row r="8961" spans="1:2">
      <c r="A8961" s="2063" t="s">
        <v>23346</v>
      </c>
      <c r="B8961" s="2064" t="s">
        <v>23345</v>
      </c>
    </row>
    <row r="8962" spans="1:2">
      <c r="A8962" s="2063" t="s">
        <v>23348</v>
      </c>
      <c r="B8962" s="2064" t="s">
        <v>23347</v>
      </c>
    </row>
    <row r="8963" spans="1:2">
      <c r="A8963" s="2063" t="s">
        <v>23350</v>
      </c>
      <c r="B8963" s="2064" t="s">
        <v>23349</v>
      </c>
    </row>
    <row r="8964" spans="1:2">
      <c r="A8964" s="2063" t="s">
        <v>23352</v>
      </c>
      <c r="B8964" s="2064" t="s">
        <v>23351</v>
      </c>
    </row>
    <row r="8965" spans="1:2">
      <c r="A8965" s="2063" t="s">
        <v>23354</v>
      </c>
      <c r="B8965" s="2064" t="s">
        <v>23353</v>
      </c>
    </row>
    <row r="8966" spans="1:2">
      <c r="A8966" s="2063" t="s">
        <v>23356</v>
      </c>
      <c r="B8966" s="2064" t="s">
        <v>23355</v>
      </c>
    </row>
    <row r="8967" spans="1:2">
      <c r="A8967" s="2063" t="s">
        <v>23358</v>
      </c>
      <c r="B8967" s="2064" t="s">
        <v>23357</v>
      </c>
    </row>
    <row r="8968" spans="1:2">
      <c r="A8968" s="2063" t="s">
        <v>23360</v>
      </c>
      <c r="B8968" s="2064" t="s">
        <v>23359</v>
      </c>
    </row>
    <row r="8969" spans="1:2">
      <c r="A8969" s="2063" t="s">
        <v>23362</v>
      </c>
      <c r="B8969" s="2064" t="s">
        <v>23361</v>
      </c>
    </row>
    <row r="8970" spans="1:2">
      <c r="A8970" s="2063" t="s">
        <v>23364</v>
      </c>
      <c r="B8970" s="2064" t="s">
        <v>23363</v>
      </c>
    </row>
    <row r="8971" spans="1:2">
      <c r="A8971" s="2063" t="s">
        <v>23366</v>
      </c>
      <c r="B8971" s="2064" t="s">
        <v>23365</v>
      </c>
    </row>
    <row r="8972" spans="1:2">
      <c r="A8972" s="2063" t="s">
        <v>23368</v>
      </c>
      <c r="B8972" s="2064" t="s">
        <v>23367</v>
      </c>
    </row>
    <row r="8973" spans="1:2">
      <c r="A8973" s="2063" t="s">
        <v>23370</v>
      </c>
      <c r="B8973" s="2064" t="s">
        <v>23369</v>
      </c>
    </row>
    <row r="8974" spans="1:2">
      <c r="A8974" s="2063" t="s">
        <v>23372</v>
      </c>
      <c r="B8974" s="2064" t="s">
        <v>23371</v>
      </c>
    </row>
    <row r="8975" spans="1:2">
      <c r="A8975" s="2063" t="s">
        <v>23374</v>
      </c>
      <c r="B8975" s="2064" t="s">
        <v>23373</v>
      </c>
    </row>
    <row r="8976" spans="1:2">
      <c r="A8976" s="2063" t="s">
        <v>23376</v>
      </c>
      <c r="B8976" s="2064" t="s">
        <v>23375</v>
      </c>
    </row>
    <row r="8977" spans="1:2">
      <c r="A8977" s="2063" t="s">
        <v>23378</v>
      </c>
      <c r="B8977" s="2064" t="s">
        <v>23377</v>
      </c>
    </row>
    <row r="8978" spans="1:2">
      <c r="A8978" s="2063" t="s">
        <v>23380</v>
      </c>
      <c r="B8978" s="2064" t="s">
        <v>23379</v>
      </c>
    </row>
    <row r="8979" spans="1:2">
      <c r="A8979" s="2063" t="s">
        <v>23382</v>
      </c>
      <c r="B8979" s="2064" t="s">
        <v>23381</v>
      </c>
    </row>
    <row r="8980" spans="1:2">
      <c r="A8980" s="2063" t="s">
        <v>23384</v>
      </c>
      <c r="B8980" s="2064" t="s">
        <v>23383</v>
      </c>
    </row>
    <row r="8981" spans="1:2">
      <c r="A8981" s="2063" t="s">
        <v>23386</v>
      </c>
      <c r="B8981" s="2064" t="s">
        <v>23385</v>
      </c>
    </row>
    <row r="8982" spans="1:2">
      <c r="A8982" s="2063" t="s">
        <v>23388</v>
      </c>
      <c r="B8982" s="2064" t="s">
        <v>23387</v>
      </c>
    </row>
    <row r="8983" spans="1:2">
      <c r="A8983" s="2063" t="s">
        <v>23390</v>
      </c>
      <c r="B8983" s="2064" t="s">
        <v>23389</v>
      </c>
    </row>
    <row r="8984" spans="1:2">
      <c r="A8984" s="2063" t="s">
        <v>23392</v>
      </c>
      <c r="B8984" s="2064" t="s">
        <v>23391</v>
      </c>
    </row>
    <row r="8985" spans="1:2">
      <c r="A8985" s="2063" t="s">
        <v>23394</v>
      </c>
      <c r="B8985" s="2064" t="s">
        <v>23393</v>
      </c>
    </row>
    <row r="8986" spans="1:2">
      <c r="A8986" s="2063" t="s">
        <v>23396</v>
      </c>
      <c r="B8986" s="2064" t="s">
        <v>23395</v>
      </c>
    </row>
    <row r="8987" spans="1:2">
      <c r="A8987" s="2063" t="s">
        <v>23398</v>
      </c>
      <c r="B8987" s="2064" t="s">
        <v>23397</v>
      </c>
    </row>
    <row r="8988" spans="1:2">
      <c r="A8988" s="2063" t="s">
        <v>23400</v>
      </c>
      <c r="B8988" s="2064" t="s">
        <v>23399</v>
      </c>
    </row>
    <row r="8989" spans="1:2">
      <c r="A8989" s="2063" t="s">
        <v>23402</v>
      </c>
      <c r="B8989" s="2064" t="s">
        <v>23401</v>
      </c>
    </row>
    <row r="8990" spans="1:2">
      <c r="A8990" s="2063" t="s">
        <v>23404</v>
      </c>
      <c r="B8990" s="2064" t="s">
        <v>23403</v>
      </c>
    </row>
    <row r="8991" spans="1:2">
      <c r="A8991" s="2063" t="s">
        <v>23406</v>
      </c>
      <c r="B8991" s="2064" t="s">
        <v>23405</v>
      </c>
    </row>
    <row r="8992" spans="1:2">
      <c r="A8992" s="2063" t="s">
        <v>23408</v>
      </c>
      <c r="B8992" s="2064" t="s">
        <v>23407</v>
      </c>
    </row>
    <row r="8993" spans="1:2">
      <c r="A8993" s="2063" t="s">
        <v>23410</v>
      </c>
      <c r="B8993" s="2064" t="s">
        <v>23409</v>
      </c>
    </row>
    <row r="8994" spans="1:2">
      <c r="A8994" s="2063" t="s">
        <v>23412</v>
      </c>
      <c r="B8994" s="2064" t="s">
        <v>23411</v>
      </c>
    </row>
    <row r="8995" spans="1:2">
      <c r="A8995" s="2063" t="s">
        <v>23414</v>
      </c>
      <c r="B8995" s="2064" t="s">
        <v>23413</v>
      </c>
    </row>
    <row r="8996" spans="1:2">
      <c r="A8996" s="2063" t="s">
        <v>23416</v>
      </c>
      <c r="B8996" s="2064" t="s">
        <v>23415</v>
      </c>
    </row>
    <row r="8997" spans="1:2">
      <c r="A8997" s="2063" t="s">
        <v>23418</v>
      </c>
      <c r="B8997" s="2064" t="s">
        <v>23417</v>
      </c>
    </row>
    <row r="8998" spans="1:2">
      <c r="A8998" s="2063" t="s">
        <v>23420</v>
      </c>
      <c r="B8998" s="2064" t="s">
        <v>23419</v>
      </c>
    </row>
    <row r="8999" spans="1:2">
      <c r="A8999" s="2063" t="s">
        <v>23422</v>
      </c>
      <c r="B8999" s="2064" t="s">
        <v>23421</v>
      </c>
    </row>
    <row r="9000" spans="1:2">
      <c r="A9000" s="2063" t="s">
        <v>23424</v>
      </c>
      <c r="B9000" s="2064" t="s">
        <v>23423</v>
      </c>
    </row>
    <row r="9001" spans="1:2">
      <c r="A9001" s="2063" t="s">
        <v>23426</v>
      </c>
      <c r="B9001" s="2064" t="s">
        <v>23425</v>
      </c>
    </row>
    <row r="9002" spans="1:2">
      <c r="A9002" s="2063" t="s">
        <v>23428</v>
      </c>
      <c r="B9002" s="2064" t="s">
        <v>23427</v>
      </c>
    </row>
    <row r="9003" spans="1:2">
      <c r="A9003" s="2063" t="s">
        <v>23430</v>
      </c>
      <c r="B9003" s="2064" t="s">
        <v>23429</v>
      </c>
    </row>
    <row r="9004" spans="1:2">
      <c r="A9004" s="2063" t="s">
        <v>23432</v>
      </c>
      <c r="B9004" s="2064" t="s">
        <v>23431</v>
      </c>
    </row>
    <row r="9005" spans="1:2">
      <c r="A9005" s="2063" t="s">
        <v>23434</v>
      </c>
      <c r="B9005" s="2064" t="s">
        <v>23433</v>
      </c>
    </row>
    <row r="9006" spans="1:2">
      <c r="A9006" s="2063" t="s">
        <v>23436</v>
      </c>
      <c r="B9006" s="2064" t="s">
        <v>23435</v>
      </c>
    </row>
    <row r="9007" spans="1:2">
      <c r="A9007" s="2063" t="s">
        <v>23438</v>
      </c>
      <c r="B9007" s="2064" t="s">
        <v>23437</v>
      </c>
    </row>
    <row r="9008" spans="1:2">
      <c r="A9008" s="2063" t="s">
        <v>23440</v>
      </c>
      <c r="B9008" s="2064" t="s">
        <v>23439</v>
      </c>
    </row>
    <row r="9009" spans="1:2">
      <c r="A9009" s="2063" t="s">
        <v>23442</v>
      </c>
      <c r="B9009" s="2064" t="s">
        <v>23441</v>
      </c>
    </row>
    <row r="9010" spans="1:2">
      <c r="A9010" s="2063" t="s">
        <v>23444</v>
      </c>
      <c r="B9010" s="2064" t="s">
        <v>23443</v>
      </c>
    </row>
    <row r="9011" spans="1:2">
      <c r="A9011" s="2063" t="s">
        <v>23446</v>
      </c>
      <c r="B9011" s="2064" t="s">
        <v>23445</v>
      </c>
    </row>
    <row r="9012" spans="1:2">
      <c r="A9012" s="2063" t="s">
        <v>23448</v>
      </c>
      <c r="B9012" s="2064" t="s">
        <v>23447</v>
      </c>
    </row>
    <row r="9013" spans="1:2">
      <c r="A9013" s="2063" t="s">
        <v>23450</v>
      </c>
      <c r="B9013" s="2064" t="s">
        <v>23449</v>
      </c>
    </row>
    <row r="9014" spans="1:2">
      <c r="A9014" s="2063" t="s">
        <v>23452</v>
      </c>
      <c r="B9014" s="2064" t="s">
        <v>23451</v>
      </c>
    </row>
    <row r="9015" spans="1:2">
      <c r="A9015" s="2063" t="s">
        <v>23454</v>
      </c>
      <c r="B9015" s="2064" t="s">
        <v>23453</v>
      </c>
    </row>
    <row r="9016" spans="1:2">
      <c r="A9016" s="2063" t="s">
        <v>23456</v>
      </c>
      <c r="B9016" s="2064" t="s">
        <v>23455</v>
      </c>
    </row>
    <row r="9017" spans="1:2">
      <c r="A9017" s="2063" t="s">
        <v>23458</v>
      </c>
      <c r="B9017" s="2064" t="s">
        <v>23457</v>
      </c>
    </row>
    <row r="9018" spans="1:2">
      <c r="A9018" s="2063" t="s">
        <v>23460</v>
      </c>
      <c r="B9018" s="2064" t="s">
        <v>23459</v>
      </c>
    </row>
    <row r="9019" spans="1:2">
      <c r="A9019" s="2063" t="s">
        <v>23462</v>
      </c>
      <c r="B9019" s="2064" t="s">
        <v>23461</v>
      </c>
    </row>
    <row r="9020" spans="1:2">
      <c r="A9020" s="2063" t="s">
        <v>23464</v>
      </c>
      <c r="B9020" s="2064" t="s">
        <v>23463</v>
      </c>
    </row>
    <row r="9021" spans="1:2">
      <c r="A9021" s="2063" t="s">
        <v>23466</v>
      </c>
      <c r="B9021" s="2064" t="s">
        <v>23465</v>
      </c>
    </row>
    <row r="9022" spans="1:2">
      <c r="A9022" s="2063" t="s">
        <v>23468</v>
      </c>
      <c r="B9022" s="2064" t="s">
        <v>23467</v>
      </c>
    </row>
    <row r="9023" spans="1:2">
      <c r="A9023" s="2063" t="s">
        <v>23470</v>
      </c>
      <c r="B9023" s="2064" t="s">
        <v>23469</v>
      </c>
    </row>
    <row r="9024" spans="1:2">
      <c r="A9024" s="2063" t="s">
        <v>23472</v>
      </c>
      <c r="B9024" s="2064" t="s">
        <v>23471</v>
      </c>
    </row>
    <row r="9025" spans="1:2">
      <c r="A9025" s="2063" t="s">
        <v>23474</v>
      </c>
      <c r="B9025" s="2064" t="s">
        <v>23473</v>
      </c>
    </row>
    <row r="9026" spans="1:2">
      <c r="A9026" s="2063" t="s">
        <v>23476</v>
      </c>
      <c r="B9026" s="2064" t="s">
        <v>23475</v>
      </c>
    </row>
    <row r="9027" spans="1:2">
      <c r="A9027" s="2063" t="s">
        <v>23478</v>
      </c>
      <c r="B9027" s="2064" t="s">
        <v>23477</v>
      </c>
    </row>
    <row r="9028" spans="1:2">
      <c r="A9028" s="2063" t="s">
        <v>23480</v>
      </c>
      <c r="B9028" s="2064" t="s">
        <v>23479</v>
      </c>
    </row>
    <row r="9029" spans="1:2">
      <c r="A9029" s="2063" t="s">
        <v>23482</v>
      </c>
      <c r="B9029" s="2064" t="s">
        <v>23481</v>
      </c>
    </row>
    <row r="9030" spans="1:2">
      <c r="A9030" s="2063" t="s">
        <v>23484</v>
      </c>
      <c r="B9030" s="2064" t="s">
        <v>23483</v>
      </c>
    </row>
    <row r="9031" spans="1:2">
      <c r="A9031" s="2063" t="s">
        <v>23486</v>
      </c>
      <c r="B9031" s="2064" t="s">
        <v>23485</v>
      </c>
    </row>
    <row r="9032" spans="1:2">
      <c r="A9032" s="2063" t="s">
        <v>23488</v>
      </c>
      <c r="B9032" s="2064" t="s">
        <v>23487</v>
      </c>
    </row>
    <row r="9033" spans="1:2">
      <c r="A9033" s="2063" t="s">
        <v>23490</v>
      </c>
      <c r="B9033" s="2064" t="s">
        <v>23489</v>
      </c>
    </row>
    <row r="9034" spans="1:2">
      <c r="A9034" s="2063" t="s">
        <v>23492</v>
      </c>
      <c r="B9034" s="2064" t="s">
        <v>23491</v>
      </c>
    </row>
    <row r="9035" spans="1:2">
      <c r="A9035" s="2063" t="s">
        <v>23494</v>
      </c>
      <c r="B9035" s="2064" t="s">
        <v>23493</v>
      </c>
    </row>
    <row r="9036" spans="1:2">
      <c r="A9036" s="2063" t="s">
        <v>23496</v>
      </c>
      <c r="B9036" s="2064" t="s">
        <v>23495</v>
      </c>
    </row>
    <row r="9037" spans="1:2">
      <c r="A9037" s="2063" t="s">
        <v>23498</v>
      </c>
      <c r="B9037" s="2064" t="s">
        <v>23497</v>
      </c>
    </row>
    <row r="9038" spans="1:2">
      <c r="A9038" s="2063" t="s">
        <v>23500</v>
      </c>
      <c r="B9038" s="2064" t="s">
        <v>23499</v>
      </c>
    </row>
    <row r="9039" spans="1:2">
      <c r="A9039" s="2063" t="s">
        <v>23502</v>
      </c>
      <c r="B9039" s="2064" t="s">
        <v>23501</v>
      </c>
    </row>
    <row r="9040" spans="1:2">
      <c r="A9040" s="2063" t="s">
        <v>23504</v>
      </c>
      <c r="B9040" s="2064" t="s">
        <v>23503</v>
      </c>
    </row>
    <row r="9041" spans="1:2">
      <c r="A9041" s="2063" t="s">
        <v>23506</v>
      </c>
      <c r="B9041" s="2064" t="s">
        <v>23505</v>
      </c>
    </row>
    <row r="9042" spans="1:2">
      <c r="A9042" s="2063" t="s">
        <v>23508</v>
      </c>
      <c r="B9042" s="2064" t="s">
        <v>23507</v>
      </c>
    </row>
    <row r="9043" spans="1:2">
      <c r="A9043" s="2063" t="s">
        <v>23510</v>
      </c>
      <c r="B9043" s="2064" t="s">
        <v>23509</v>
      </c>
    </row>
    <row r="9044" spans="1:2">
      <c r="A9044" s="2063" t="s">
        <v>23512</v>
      </c>
      <c r="B9044" s="2064" t="s">
        <v>23511</v>
      </c>
    </row>
    <row r="9045" spans="1:2">
      <c r="A9045" s="2063" t="s">
        <v>23514</v>
      </c>
      <c r="B9045" s="2064" t="s">
        <v>23513</v>
      </c>
    </row>
    <row r="9046" spans="1:2">
      <c r="A9046" s="2063" t="s">
        <v>23516</v>
      </c>
      <c r="B9046" s="2064" t="s">
        <v>23515</v>
      </c>
    </row>
    <row r="9047" spans="1:2">
      <c r="A9047" s="2063" t="s">
        <v>23518</v>
      </c>
      <c r="B9047" s="2064" t="s">
        <v>23517</v>
      </c>
    </row>
    <row r="9048" spans="1:2">
      <c r="A9048" s="2063" t="s">
        <v>23520</v>
      </c>
      <c r="B9048" s="2064" t="s">
        <v>23519</v>
      </c>
    </row>
    <row r="9049" spans="1:2">
      <c r="A9049" s="2063" t="s">
        <v>23522</v>
      </c>
      <c r="B9049" s="2064" t="s">
        <v>23521</v>
      </c>
    </row>
    <row r="9050" spans="1:2">
      <c r="A9050" s="2063" t="s">
        <v>23524</v>
      </c>
      <c r="B9050" s="2064" t="s">
        <v>23523</v>
      </c>
    </row>
    <row r="9051" spans="1:2">
      <c r="A9051" s="2063" t="s">
        <v>23526</v>
      </c>
      <c r="B9051" s="2064" t="s">
        <v>23525</v>
      </c>
    </row>
    <row r="9052" spans="1:2">
      <c r="A9052" s="2063" t="s">
        <v>23528</v>
      </c>
      <c r="B9052" s="2064" t="s">
        <v>23527</v>
      </c>
    </row>
    <row r="9053" spans="1:2">
      <c r="A9053" s="2063" t="s">
        <v>23530</v>
      </c>
      <c r="B9053" s="2064" t="s">
        <v>23529</v>
      </c>
    </row>
    <row r="9054" spans="1:2">
      <c r="A9054" s="2063" t="s">
        <v>23532</v>
      </c>
      <c r="B9054" s="2064" t="s">
        <v>23531</v>
      </c>
    </row>
    <row r="9055" spans="1:2">
      <c r="A9055" s="2063" t="s">
        <v>23534</v>
      </c>
      <c r="B9055" s="2064" t="s">
        <v>23533</v>
      </c>
    </row>
    <row r="9056" spans="1:2">
      <c r="A9056" s="2063" t="s">
        <v>23536</v>
      </c>
      <c r="B9056" s="2064" t="s">
        <v>23535</v>
      </c>
    </row>
    <row r="9057" spans="1:2">
      <c r="A9057" s="2063" t="s">
        <v>23538</v>
      </c>
      <c r="B9057" s="2064" t="s">
        <v>23537</v>
      </c>
    </row>
    <row r="9058" spans="1:2">
      <c r="A9058" s="2063" t="s">
        <v>23540</v>
      </c>
      <c r="B9058" s="2064" t="s">
        <v>23539</v>
      </c>
    </row>
    <row r="9059" spans="1:2">
      <c r="A9059" s="2063" t="s">
        <v>23542</v>
      </c>
      <c r="B9059" s="2064" t="s">
        <v>23541</v>
      </c>
    </row>
    <row r="9060" spans="1:2">
      <c r="A9060" s="2063" t="s">
        <v>23544</v>
      </c>
      <c r="B9060" s="2064" t="s">
        <v>23543</v>
      </c>
    </row>
    <row r="9061" spans="1:2">
      <c r="A9061" s="2063" t="s">
        <v>23546</v>
      </c>
      <c r="B9061" s="2064" t="s">
        <v>23545</v>
      </c>
    </row>
    <row r="9062" spans="1:2">
      <c r="A9062" s="2063" t="s">
        <v>23548</v>
      </c>
      <c r="B9062" s="2064" t="s">
        <v>23547</v>
      </c>
    </row>
    <row r="9063" spans="1:2">
      <c r="A9063" s="2063" t="s">
        <v>23550</v>
      </c>
      <c r="B9063" s="2064" t="s">
        <v>23549</v>
      </c>
    </row>
    <row r="9064" spans="1:2">
      <c r="A9064" s="2063" t="s">
        <v>23552</v>
      </c>
      <c r="B9064" s="2064" t="s">
        <v>23551</v>
      </c>
    </row>
    <row r="9065" spans="1:2">
      <c r="A9065" s="2063" t="s">
        <v>23554</v>
      </c>
      <c r="B9065" s="2064" t="s">
        <v>23553</v>
      </c>
    </row>
    <row r="9066" spans="1:2">
      <c r="A9066" s="2063" t="s">
        <v>23556</v>
      </c>
      <c r="B9066" s="2064" t="s">
        <v>23555</v>
      </c>
    </row>
    <row r="9067" spans="1:2">
      <c r="A9067" s="2063" t="s">
        <v>23558</v>
      </c>
      <c r="B9067" s="2064" t="s">
        <v>23557</v>
      </c>
    </row>
    <row r="9068" spans="1:2">
      <c r="A9068" s="2063" t="s">
        <v>23560</v>
      </c>
      <c r="B9068" s="2064" t="s">
        <v>23559</v>
      </c>
    </row>
    <row r="9069" spans="1:2">
      <c r="A9069" s="2063" t="s">
        <v>23562</v>
      </c>
      <c r="B9069" s="2064" t="s">
        <v>23561</v>
      </c>
    </row>
    <row r="9070" spans="1:2">
      <c r="A9070" s="2063" t="s">
        <v>23564</v>
      </c>
      <c r="B9070" s="2064" t="s">
        <v>23563</v>
      </c>
    </row>
    <row r="9071" spans="1:2">
      <c r="A9071" s="2063" t="s">
        <v>23566</v>
      </c>
      <c r="B9071" s="2064" t="s">
        <v>23565</v>
      </c>
    </row>
    <row r="9072" spans="1:2">
      <c r="A9072" s="2063" t="s">
        <v>23568</v>
      </c>
      <c r="B9072" s="2064" t="s">
        <v>23567</v>
      </c>
    </row>
    <row r="9073" spans="1:2">
      <c r="A9073" s="2063" t="s">
        <v>23570</v>
      </c>
      <c r="B9073" s="2064" t="s">
        <v>23569</v>
      </c>
    </row>
    <row r="9074" spans="1:2">
      <c r="A9074" s="2063" t="s">
        <v>23572</v>
      </c>
      <c r="B9074" s="2064" t="s">
        <v>23571</v>
      </c>
    </row>
    <row r="9075" spans="1:2">
      <c r="A9075" s="2063" t="s">
        <v>23574</v>
      </c>
      <c r="B9075" s="2064" t="s">
        <v>23573</v>
      </c>
    </row>
    <row r="9076" spans="1:2">
      <c r="A9076" s="2063" t="s">
        <v>23576</v>
      </c>
      <c r="B9076" s="2064" t="s">
        <v>23575</v>
      </c>
    </row>
    <row r="9077" spans="1:2">
      <c r="A9077" s="2063" t="s">
        <v>23578</v>
      </c>
      <c r="B9077" s="2064" t="s">
        <v>23577</v>
      </c>
    </row>
    <row r="9078" spans="1:2">
      <c r="A9078" s="2063" t="s">
        <v>23580</v>
      </c>
      <c r="B9078" s="2064" t="s">
        <v>23579</v>
      </c>
    </row>
    <row r="9079" spans="1:2">
      <c r="A9079" s="2063" t="s">
        <v>23582</v>
      </c>
      <c r="B9079" s="2064" t="s">
        <v>23581</v>
      </c>
    </row>
    <row r="9080" spans="1:2">
      <c r="A9080" s="2063" t="s">
        <v>23584</v>
      </c>
      <c r="B9080" s="2064" t="s">
        <v>23583</v>
      </c>
    </row>
    <row r="9081" spans="1:2">
      <c r="A9081" s="2063" t="s">
        <v>23586</v>
      </c>
      <c r="B9081" s="2064" t="s">
        <v>23585</v>
      </c>
    </row>
    <row r="9082" spans="1:2">
      <c r="A9082" s="2063" t="s">
        <v>23588</v>
      </c>
      <c r="B9082" s="2064" t="s">
        <v>23587</v>
      </c>
    </row>
    <row r="9083" spans="1:2">
      <c r="A9083" s="2063" t="s">
        <v>23590</v>
      </c>
      <c r="B9083" s="2064" t="s">
        <v>23589</v>
      </c>
    </row>
    <row r="9084" spans="1:2">
      <c r="A9084" s="2063" t="s">
        <v>23592</v>
      </c>
      <c r="B9084" s="2064" t="s">
        <v>23591</v>
      </c>
    </row>
    <row r="9085" spans="1:2">
      <c r="A9085" s="2063" t="s">
        <v>23594</v>
      </c>
      <c r="B9085" s="2064" t="s">
        <v>23593</v>
      </c>
    </row>
    <row r="9086" spans="1:2">
      <c r="A9086" s="2063" t="s">
        <v>23596</v>
      </c>
      <c r="B9086" s="2064" t="s">
        <v>23595</v>
      </c>
    </row>
    <row r="9087" spans="1:2">
      <c r="A9087" s="2063" t="s">
        <v>23598</v>
      </c>
      <c r="B9087" s="2064" t="s">
        <v>23597</v>
      </c>
    </row>
    <row r="9088" spans="1:2">
      <c r="A9088" s="2063" t="s">
        <v>23600</v>
      </c>
      <c r="B9088" s="2064" t="s">
        <v>23599</v>
      </c>
    </row>
    <row r="9089" spans="1:2">
      <c r="A9089" s="2063" t="s">
        <v>23602</v>
      </c>
      <c r="B9089" s="2064" t="s">
        <v>23601</v>
      </c>
    </row>
    <row r="9090" spans="1:2">
      <c r="A9090" s="2063" t="s">
        <v>23604</v>
      </c>
      <c r="B9090" s="2064" t="s">
        <v>23603</v>
      </c>
    </row>
    <row r="9091" spans="1:2">
      <c r="A9091" s="2063" t="s">
        <v>23606</v>
      </c>
      <c r="B9091" s="2064" t="s">
        <v>23605</v>
      </c>
    </row>
    <row r="9092" spans="1:2">
      <c r="A9092" s="2063" t="s">
        <v>23608</v>
      </c>
      <c r="B9092" s="2064" t="s">
        <v>23607</v>
      </c>
    </row>
    <row r="9093" spans="1:2">
      <c r="A9093" s="2063" t="s">
        <v>23610</v>
      </c>
      <c r="B9093" s="2064" t="s">
        <v>23609</v>
      </c>
    </row>
    <row r="9094" spans="1:2">
      <c r="A9094" s="2063" t="s">
        <v>23612</v>
      </c>
      <c r="B9094" s="2064" t="s">
        <v>23611</v>
      </c>
    </row>
    <row r="9095" spans="1:2">
      <c r="A9095" s="2063" t="s">
        <v>23614</v>
      </c>
      <c r="B9095" s="2064" t="s">
        <v>23613</v>
      </c>
    </row>
    <row r="9096" spans="1:2">
      <c r="A9096" s="2063" t="s">
        <v>23616</v>
      </c>
      <c r="B9096" s="2064" t="s">
        <v>23615</v>
      </c>
    </row>
    <row r="9097" spans="1:2">
      <c r="A9097" s="2063" t="s">
        <v>23618</v>
      </c>
      <c r="B9097" s="2064" t="s">
        <v>23617</v>
      </c>
    </row>
    <row r="9098" spans="1:2">
      <c r="A9098" s="2063" t="s">
        <v>23620</v>
      </c>
      <c r="B9098" s="2064" t="s">
        <v>23619</v>
      </c>
    </row>
    <row r="9099" spans="1:2">
      <c r="A9099" s="2063" t="s">
        <v>23622</v>
      </c>
      <c r="B9099" s="2064" t="s">
        <v>23621</v>
      </c>
    </row>
    <row r="9100" spans="1:2">
      <c r="A9100" s="2063" t="s">
        <v>23624</v>
      </c>
      <c r="B9100" s="2064" t="s">
        <v>23623</v>
      </c>
    </row>
    <row r="9101" spans="1:2">
      <c r="A9101" s="2063" t="s">
        <v>23626</v>
      </c>
      <c r="B9101" s="2064" t="s">
        <v>23625</v>
      </c>
    </row>
    <row r="9102" spans="1:2">
      <c r="A9102" s="2063" t="s">
        <v>23628</v>
      </c>
      <c r="B9102" s="2064" t="s">
        <v>23627</v>
      </c>
    </row>
    <row r="9103" spans="1:2">
      <c r="A9103" s="2063" t="s">
        <v>23630</v>
      </c>
      <c r="B9103" s="2064" t="s">
        <v>23629</v>
      </c>
    </row>
    <row r="9104" spans="1:2">
      <c r="A9104" s="2063" t="s">
        <v>23632</v>
      </c>
      <c r="B9104" s="2064" t="s">
        <v>23631</v>
      </c>
    </row>
    <row r="9105" spans="1:2">
      <c r="A9105" s="2063" t="s">
        <v>23634</v>
      </c>
      <c r="B9105" s="2064" t="s">
        <v>23633</v>
      </c>
    </row>
    <row r="9106" spans="1:2">
      <c r="A9106" s="2063" t="s">
        <v>23636</v>
      </c>
      <c r="B9106" s="2064" t="s">
        <v>23635</v>
      </c>
    </row>
    <row r="9107" spans="1:2">
      <c r="A9107" s="2063" t="s">
        <v>23638</v>
      </c>
      <c r="B9107" s="2064" t="s">
        <v>23637</v>
      </c>
    </row>
    <row r="9108" spans="1:2">
      <c r="A9108" s="2063" t="s">
        <v>23640</v>
      </c>
      <c r="B9108" s="2064" t="s">
        <v>23639</v>
      </c>
    </row>
    <row r="9109" spans="1:2">
      <c r="A9109" s="2063" t="s">
        <v>23642</v>
      </c>
      <c r="B9109" s="2064" t="s">
        <v>23641</v>
      </c>
    </row>
    <row r="9110" spans="1:2">
      <c r="A9110" s="2063" t="s">
        <v>23644</v>
      </c>
      <c r="B9110" s="2064" t="s">
        <v>23643</v>
      </c>
    </row>
    <row r="9111" spans="1:2">
      <c r="A9111" s="2063" t="s">
        <v>23646</v>
      </c>
      <c r="B9111" s="2064" t="s">
        <v>23645</v>
      </c>
    </row>
    <row r="9112" spans="1:2">
      <c r="A9112" s="2063" t="s">
        <v>23648</v>
      </c>
      <c r="B9112" s="2064" t="s">
        <v>23647</v>
      </c>
    </row>
    <row r="9113" spans="1:2">
      <c r="A9113" s="2063" t="s">
        <v>23650</v>
      </c>
      <c r="B9113" s="2064" t="s">
        <v>23649</v>
      </c>
    </row>
    <row r="9114" spans="1:2">
      <c r="A9114" s="2063" t="s">
        <v>23652</v>
      </c>
      <c r="B9114" s="2064" t="s">
        <v>23651</v>
      </c>
    </row>
    <row r="9115" spans="1:2">
      <c r="A9115" s="2063" t="s">
        <v>23654</v>
      </c>
      <c r="B9115" s="2064" t="s">
        <v>23653</v>
      </c>
    </row>
    <row r="9116" spans="1:2">
      <c r="A9116" s="2063" t="s">
        <v>23656</v>
      </c>
      <c r="B9116" s="2064" t="s">
        <v>23655</v>
      </c>
    </row>
    <row r="9117" spans="1:2">
      <c r="A9117" s="2063" t="s">
        <v>23658</v>
      </c>
      <c r="B9117" s="2064" t="s">
        <v>23657</v>
      </c>
    </row>
    <row r="9118" spans="1:2">
      <c r="A9118" s="2063" t="s">
        <v>23660</v>
      </c>
      <c r="B9118" s="2064" t="s">
        <v>23659</v>
      </c>
    </row>
    <row r="9119" spans="1:2">
      <c r="A9119" s="2063" t="s">
        <v>23662</v>
      </c>
      <c r="B9119" s="2064" t="s">
        <v>23661</v>
      </c>
    </row>
    <row r="9120" spans="1:2">
      <c r="A9120" s="2063" t="s">
        <v>23664</v>
      </c>
      <c r="B9120" s="2064" t="s">
        <v>23663</v>
      </c>
    </row>
    <row r="9121" spans="1:2">
      <c r="A9121" s="2063" t="s">
        <v>23666</v>
      </c>
      <c r="B9121" s="2064" t="s">
        <v>23665</v>
      </c>
    </row>
    <row r="9122" spans="1:2">
      <c r="A9122" s="2063" t="s">
        <v>23668</v>
      </c>
      <c r="B9122" s="2064" t="s">
        <v>23667</v>
      </c>
    </row>
    <row r="9123" spans="1:2">
      <c r="A9123" s="2063" t="s">
        <v>23670</v>
      </c>
      <c r="B9123" s="2064" t="s">
        <v>23669</v>
      </c>
    </row>
    <row r="9124" spans="1:2">
      <c r="A9124" s="2063" t="s">
        <v>23672</v>
      </c>
      <c r="B9124" s="2064" t="s">
        <v>23671</v>
      </c>
    </row>
    <row r="9125" spans="1:2">
      <c r="A9125" s="2063" t="s">
        <v>23674</v>
      </c>
      <c r="B9125" s="2064" t="s">
        <v>23673</v>
      </c>
    </row>
    <row r="9126" spans="1:2">
      <c r="A9126" s="2063" t="s">
        <v>23676</v>
      </c>
      <c r="B9126" s="2064" t="s">
        <v>23675</v>
      </c>
    </row>
    <row r="9127" spans="1:2">
      <c r="A9127" s="2063" t="s">
        <v>23678</v>
      </c>
      <c r="B9127" s="2064" t="s">
        <v>23677</v>
      </c>
    </row>
    <row r="9128" spans="1:2">
      <c r="A9128" s="2063" t="s">
        <v>23680</v>
      </c>
      <c r="B9128" s="2064" t="s">
        <v>23679</v>
      </c>
    </row>
    <row r="9129" spans="1:2">
      <c r="A9129" s="2063" t="s">
        <v>23682</v>
      </c>
      <c r="B9129" s="2064" t="s">
        <v>23681</v>
      </c>
    </row>
    <row r="9130" spans="1:2">
      <c r="A9130" s="2063" t="s">
        <v>23684</v>
      </c>
      <c r="B9130" s="2064" t="s">
        <v>23683</v>
      </c>
    </row>
    <row r="9131" spans="1:2">
      <c r="A9131" s="2063" t="s">
        <v>23686</v>
      </c>
      <c r="B9131" s="2064" t="s">
        <v>23685</v>
      </c>
    </row>
    <row r="9132" spans="1:2">
      <c r="A9132" s="2063" t="s">
        <v>23688</v>
      </c>
      <c r="B9132" s="2064" t="s">
        <v>23687</v>
      </c>
    </row>
    <row r="9133" spans="1:2">
      <c r="A9133" s="2063" t="s">
        <v>23690</v>
      </c>
      <c r="B9133" s="2064" t="s">
        <v>23689</v>
      </c>
    </row>
    <row r="9134" spans="1:2">
      <c r="A9134" s="2063" t="s">
        <v>23692</v>
      </c>
      <c r="B9134" s="2064" t="s">
        <v>23691</v>
      </c>
    </row>
    <row r="9135" spans="1:2">
      <c r="A9135" s="2063" t="s">
        <v>23694</v>
      </c>
      <c r="B9135" s="2064" t="s">
        <v>23693</v>
      </c>
    </row>
    <row r="9136" spans="1:2">
      <c r="A9136" s="2063" t="s">
        <v>23696</v>
      </c>
      <c r="B9136" s="2064" t="s">
        <v>23695</v>
      </c>
    </row>
    <row r="9137" spans="1:2">
      <c r="A9137" s="2063" t="s">
        <v>23698</v>
      </c>
      <c r="B9137" s="2064" t="s">
        <v>23697</v>
      </c>
    </row>
    <row r="9138" spans="1:2">
      <c r="A9138" s="2063" t="s">
        <v>23700</v>
      </c>
      <c r="B9138" s="2064" t="s">
        <v>23699</v>
      </c>
    </row>
    <row r="9139" spans="1:2">
      <c r="A9139" s="2063" t="s">
        <v>23702</v>
      </c>
      <c r="B9139" s="2064" t="s">
        <v>23701</v>
      </c>
    </row>
    <row r="9140" spans="1:2">
      <c r="A9140" s="2063" t="s">
        <v>23704</v>
      </c>
      <c r="B9140" s="2064" t="s">
        <v>23703</v>
      </c>
    </row>
    <row r="9141" spans="1:2">
      <c r="A9141" s="2063" t="s">
        <v>23706</v>
      </c>
      <c r="B9141" s="2064" t="s">
        <v>23705</v>
      </c>
    </row>
    <row r="9142" spans="1:2">
      <c r="A9142" s="2063" t="s">
        <v>23708</v>
      </c>
      <c r="B9142" s="2064" t="s">
        <v>23707</v>
      </c>
    </row>
    <row r="9143" spans="1:2">
      <c r="A9143" s="2063" t="s">
        <v>23710</v>
      </c>
      <c r="B9143" s="2064" t="s">
        <v>23709</v>
      </c>
    </row>
    <row r="9144" spans="1:2">
      <c r="A9144" s="2063" t="s">
        <v>23712</v>
      </c>
      <c r="B9144" s="2064" t="s">
        <v>23711</v>
      </c>
    </row>
    <row r="9145" spans="1:2">
      <c r="A9145" s="2063" t="s">
        <v>23714</v>
      </c>
      <c r="B9145" s="2064" t="s">
        <v>23713</v>
      </c>
    </row>
    <row r="9146" spans="1:2">
      <c r="A9146" s="2063" t="s">
        <v>23716</v>
      </c>
      <c r="B9146" s="2064" t="s">
        <v>23715</v>
      </c>
    </row>
    <row r="9147" spans="1:2">
      <c r="A9147" s="2063" t="s">
        <v>23718</v>
      </c>
      <c r="B9147" s="2064" t="s">
        <v>23717</v>
      </c>
    </row>
    <row r="9148" spans="1:2">
      <c r="A9148" s="2063" t="s">
        <v>23720</v>
      </c>
      <c r="B9148" s="2064" t="s">
        <v>23719</v>
      </c>
    </row>
    <row r="9149" spans="1:2">
      <c r="A9149" s="2063" t="s">
        <v>23722</v>
      </c>
      <c r="B9149" s="2064" t="s">
        <v>23721</v>
      </c>
    </row>
    <row r="9150" spans="1:2">
      <c r="A9150" s="2063" t="s">
        <v>23724</v>
      </c>
      <c r="B9150" s="2064" t="s">
        <v>23723</v>
      </c>
    </row>
    <row r="9151" spans="1:2">
      <c r="A9151" s="2063" t="s">
        <v>23726</v>
      </c>
      <c r="B9151" s="2064" t="s">
        <v>23725</v>
      </c>
    </row>
    <row r="9152" spans="1:2">
      <c r="A9152" s="2063" t="s">
        <v>23728</v>
      </c>
      <c r="B9152" s="2064" t="s">
        <v>23727</v>
      </c>
    </row>
    <row r="9153" spans="1:2">
      <c r="A9153" s="2063" t="s">
        <v>23730</v>
      </c>
      <c r="B9153" s="2064" t="s">
        <v>23729</v>
      </c>
    </row>
    <row r="9154" spans="1:2">
      <c r="A9154" s="2063" t="s">
        <v>23732</v>
      </c>
      <c r="B9154" s="2064" t="s">
        <v>23731</v>
      </c>
    </row>
    <row r="9155" spans="1:2">
      <c r="A9155" s="2063" t="s">
        <v>23734</v>
      </c>
      <c r="B9155" s="2064" t="s">
        <v>23733</v>
      </c>
    </row>
    <row r="9156" spans="1:2">
      <c r="A9156" s="2063" t="s">
        <v>23736</v>
      </c>
      <c r="B9156" s="2064" t="s">
        <v>23735</v>
      </c>
    </row>
    <row r="9157" spans="1:2">
      <c r="A9157" s="2063" t="s">
        <v>23738</v>
      </c>
      <c r="B9157" s="2064" t="s">
        <v>23737</v>
      </c>
    </row>
    <row r="9158" spans="1:2">
      <c r="A9158" s="2063" t="s">
        <v>23740</v>
      </c>
      <c r="B9158" s="2064" t="s">
        <v>23739</v>
      </c>
    </row>
    <row r="9159" spans="1:2">
      <c r="A9159" s="2063" t="s">
        <v>23742</v>
      </c>
      <c r="B9159" s="2064" t="s">
        <v>23741</v>
      </c>
    </row>
    <row r="9160" spans="1:2">
      <c r="A9160" s="2063" t="s">
        <v>23744</v>
      </c>
      <c r="B9160" s="2064" t="s">
        <v>23743</v>
      </c>
    </row>
    <row r="9161" spans="1:2">
      <c r="A9161" s="2063" t="s">
        <v>23746</v>
      </c>
      <c r="B9161" s="2064" t="s">
        <v>23745</v>
      </c>
    </row>
    <row r="9162" spans="1:2">
      <c r="A9162" s="2063" t="s">
        <v>23748</v>
      </c>
      <c r="B9162" s="2064" t="s">
        <v>23747</v>
      </c>
    </row>
    <row r="9163" spans="1:2">
      <c r="A9163" s="2063" t="s">
        <v>23750</v>
      </c>
      <c r="B9163" s="2064" t="s">
        <v>23749</v>
      </c>
    </row>
    <row r="9164" spans="1:2">
      <c r="A9164" s="2063" t="s">
        <v>23752</v>
      </c>
      <c r="B9164" s="2064" t="s">
        <v>23751</v>
      </c>
    </row>
    <row r="9165" spans="1:2">
      <c r="A9165" s="2063" t="s">
        <v>23754</v>
      </c>
      <c r="B9165" s="2064" t="s">
        <v>23753</v>
      </c>
    </row>
    <row r="9166" spans="1:2">
      <c r="A9166" s="2063" t="s">
        <v>23756</v>
      </c>
      <c r="B9166" s="2064" t="s">
        <v>23755</v>
      </c>
    </row>
    <row r="9167" spans="1:2">
      <c r="A9167" s="2063" t="s">
        <v>23758</v>
      </c>
      <c r="B9167" s="2064" t="s">
        <v>23757</v>
      </c>
    </row>
    <row r="9168" spans="1:2">
      <c r="A9168" s="2063" t="s">
        <v>23760</v>
      </c>
      <c r="B9168" s="2064" t="s">
        <v>23759</v>
      </c>
    </row>
    <row r="9169" spans="1:2">
      <c r="A9169" s="2063" t="s">
        <v>23762</v>
      </c>
      <c r="B9169" s="2064" t="s">
        <v>23761</v>
      </c>
    </row>
    <row r="9170" spans="1:2">
      <c r="A9170" s="2063" t="s">
        <v>23764</v>
      </c>
      <c r="B9170" s="2064" t="s">
        <v>23763</v>
      </c>
    </row>
    <row r="9171" spans="1:2">
      <c r="A9171" s="2063" t="s">
        <v>23766</v>
      </c>
      <c r="B9171" s="2064" t="s">
        <v>23765</v>
      </c>
    </row>
    <row r="9172" spans="1:2">
      <c r="A9172" s="2063" t="s">
        <v>23768</v>
      </c>
      <c r="B9172" s="2064" t="s">
        <v>23767</v>
      </c>
    </row>
    <row r="9173" spans="1:2">
      <c r="A9173" s="2063" t="s">
        <v>23770</v>
      </c>
      <c r="B9173" s="2064" t="s">
        <v>23769</v>
      </c>
    </row>
    <row r="9174" spans="1:2">
      <c r="A9174" s="2063" t="s">
        <v>23772</v>
      </c>
      <c r="B9174" s="2064" t="s">
        <v>23771</v>
      </c>
    </row>
    <row r="9175" spans="1:2">
      <c r="A9175" s="2063" t="s">
        <v>23774</v>
      </c>
      <c r="B9175" s="2064" t="s">
        <v>23773</v>
      </c>
    </row>
    <row r="9176" spans="1:2">
      <c r="A9176" s="2063" t="s">
        <v>23776</v>
      </c>
      <c r="B9176" s="2064" t="s">
        <v>23775</v>
      </c>
    </row>
    <row r="9177" spans="1:2">
      <c r="A9177" s="2063" t="s">
        <v>23778</v>
      </c>
      <c r="B9177" s="2064" t="s">
        <v>23777</v>
      </c>
    </row>
    <row r="9178" spans="1:2">
      <c r="A9178" s="2063" t="s">
        <v>23780</v>
      </c>
      <c r="B9178" s="2064" t="s">
        <v>23779</v>
      </c>
    </row>
    <row r="9179" spans="1:2">
      <c r="A9179" s="2063" t="s">
        <v>23782</v>
      </c>
      <c r="B9179" s="2064" t="s">
        <v>23781</v>
      </c>
    </row>
    <row r="9180" spans="1:2">
      <c r="A9180" s="2063" t="s">
        <v>23784</v>
      </c>
      <c r="B9180" s="2064" t="s">
        <v>23783</v>
      </c>
    </row>
    <row r="9181" spans="1:2">
      <c r="A9181" s="2063" t="s">
        <v>23786</v>
      </c>
      <c r="B9181" s="2064" t="s">
        <v>23785</v>
      </c>
    </row>
    <row r="9182" spans="1:2">
      <c r="A9182" s="2063" t="s">
        <v>23788</v>
      </c>
      <c r="B9182" s="2064" t="s">
        <v>23787</v>
      </c>
    </row>
    <row r="9183" spans="1:2">
      <c r="A9183" s="2063" t="s">
        <v>23790</v>
      </c>
      <c r="B9183" s="2064" t="s">
        <v>23789</v>
      </c>
    </row>
    <row r="9184" spans="1:2">
      <c r="A9184" s="2063" t="s">
        <v>23792</v>
      </c>
      <c r="B9184" s="2064" t="s">
        <v>23791</v>
      </c>
    </row>
    <row r="9185" spans="1:2">
      <c r="A9185" s="2063" t="s">
        <v>23794</v>
      </c>
      <c r="B9185" s="2064" t="s">
        <v>23793</v>
      </c>
    </row>
    <row r="9186" spans="1:2">
      <c r="A9186" s="2063" t="s">
        <v>23796</v>
      </c>
      <c r="B9186" s="2064" t="s">
        <v>23795</v>
      </c>
    </row>
    <row r="9187" spans="1:2">
      <c r="A9187" s="2063" t="s">
        <v>23798</v>
      </c>
      <c r="B9187" s="2064" t="s">
        <v>23797</v>
      </c>
    </row>
    <row r="9188" spans="1:2">
      <c r="A9188" s="2063" t="s">
        <v>23800</v>
      </c>
      <c r="B9188" s="2064" t="s">
        <v>23799</v>
      </c>
    </row>
    <row r="9189" spans="1:2">
      <c r="A9189" s="2063" t="s">
        <v>23802</v>
      </c>
      <c r="B9189" s="2064" t="s">
        <v>23801</v>
      </c>
    </row>
    <row r="9190" spans="1:2">
      <c r="A9190" s="2063" t="s">
        <v>23804</v>
      </c>
      <c r="B9190" s="2064" t="s">
        <v>23803</v>
      </c>
    </row>
    <row r="9191" spans="1:2">
      <c r="A9191" s="2063" t="s">
        <v>23806</v>
      </c>
      <c r="B9191" s="2064" t="s">
        <v>23805</v>
      </c>
    </row>
    <row r="9192" spans="1:2">
      <c r="A9192" s="2063" t="s">
        <v>23808</v>
      </c>
      <c r="B9192" s="2064" t="s">
        <v>23807</v>
      </c>
    </row>
    <row r="9193" spans="1:2">
      <c r="A9193" s="2063" t="s">
        <v>23810</v>
      </c>
      <c r="B9193" s="2064" t="s">
        <v>23809</v>
      </c>
    </row>
    <row r="9194" spans="1:2">
      <c r="A9194" s="2063" t="s">
        <v>23812</v>
      </c>
      <c r="B9194" s="2064" t="s">
        <v>23811</v>
      </c>
    </row>
    <row r="9195" spans="1:2">
      <c r="A9195" s="2063" t="s">
        <v>23814</v>
      </c>
      <c r="B9195" s="2064" t="s">
        <v>23813</v>
      </c>
    </row>
    <row r="9196" spans="1:2">
      <c r="A9196" s="2063" t="s">
        <v>23816</v>
      </c>
      <c r="B9196" s="2064" t="s">
        <v>23815</v>
      </c>
    </row>
    <row r="9197" spans="1:2">
      <c r="A9197" s="2063" t="s">
        <v>23818</v>
      </c>
      <c r="B9197" s="2064" t="s">
        <v>23817</v>
      </c>
    </row>
    <row r="9198" spans="1:2">
      <c r="A9198" s="2063" t="s">
        <v>23820</v>
      </c>
      <c r="B9198" s="2064" t="s">
        <v>23819</v>
      </c>
    </row>
    <row r="9199" spans="1:2">
      <c r="A9199" s="2063" t="s">
        <v>23822</v>
      </c>
      <c r="B9199" s="2064" t="s">
        <v>23821</v>
      </c>
    </row>
    <row r="9200" spans="1:2">
      <c r="A9200" s="2063" t="s">
        <v>23824</v>
      </c>
      <c r="B9200" s="2064" t="s">
        <v>23823</v>
      </c>
    </row>
    <row r="9201" spans="1:2">
      <c r="A9201" s="2063" t="s">
        <v>23826</v>
      </c>
      <c r="B9201" s="2064" t="s">
        <v>23825</v>
      </c>
    </row>
    <row r="9202" spans="1:2">
      <c r="A9202" s="2063" t="s">
        <v>23828</v>
      </c>
      <c r="B9202" s="2064" t="s">
        <v>23827</v>
      </c>
    </row>
    <row r="9203" spans="1:2">
      <c r="A9203" s="2063" t="s">
        <v>23830</v>
      </c>
      <c r="B9203" s="2064" t="s">
        <v>23829</v>
      </c>
    </row>
    <row r="9204" spans="1:2">
      <c r="A9204" s="2063" t="s">
        <v>23832</v>
      </c>
      <c r="B9204" s="2064" t="s">
        <v>23831</v>
      </c>
    </row>
    <row r="9205" spans="1:2">
      <c r="A9205" s="2063" t="s">
        <v>23834</v>
      </c>
      <c r="B9205" s="2064" t="s">
        <v>23833</v>
      </c>
    </row>
    <row r="9206" spans="1:2">
      <c r="A9206" s="2063" t="s">
        <v>23836</v>
      </c>
      <c r="B9206" s="2064" t="s">
        <v>23835</v>
      </c>
    </row>
    <row r="9207" spans="1:2">
      <c r="A9207" s="2063" t="s">
        <v>23838</v>
      </c>
      <c r="B9207" s="2064" t="s">
        <v>23837</v>
      </c>
    </row>
    <row r="9208" spans="1:2">
      <c r="A9208" s="2063" t="s">
        <v>23840</v>
      </c>
      <c r="B9208" s="2064" t="s">
        <v>23839</v>
      </c>
    </row>
    <row r="9209" spans="1:2">
      <c r="A9209" s="2063" t="s">
        <v>23842</v>
      </c>
      <c r="B9209" s="2064" t="s">
        <v>23841</v>
      </c>
    </row>
    <row r="9210" spans="1:2">
      <c r="A9210" s="2063" t="s">
        <v>23844</v>
      </c>
      <c r="B9210" s="2064" t="s">
        <v>23843</v>
      </c>
    </row>
    <row r="9211" spans="1:2">
      <c r="A9211" s="2063" t="s">
        <v>23846</v>
      </c>
      <c r="B9211" s="2064" t="s">
        <v>23845</v>
      </c>
    </row>
    <row r="9212" spans="1:2">
      <c r="A9212" s="2063" t="s">
        <v>23848</v>
      </c>
      <c r="B9212" s="2064" t="s">
        <v>23847</v>
      </c>
    </row>
    <row r="9213" spans="1:2">
      <c r="A9213" s="2063" t="s">
        <v>23850</v>
      </c>
      <c r="B9213" s="2064" t="s">
        <v>23849</v>
      </c>
    </row>
    <row r="9214" spans="1:2">
      <c r="A9214" s="2063" t="s">
        <v>23852</v>
      </c>
      <c r="B9214" s="2064" t="s">
        <v>23851</v>
      </c>
    </row>
    <row r="9215" spans="1:2">
      <c r="A9215" s="2063" t="s">
        <v>23854</v>
      </c>
      <c r="B9215" s="2064" t="s">
        <v>23853</v>
      </c>
    </row>
    <row r="9216" spans="1:2">
      <c r="A9216" s="2063" t="s">
        <v>23856</v>
      </c>
      <c r="B9216" s="2064" t="s">
        <v>23855</v>
      </c>
    </row>
    <row r="9217" spans="1:2">
      <c r="A9217" s="2063" t="s">
        <v>23858</v>
      </c>
      <c r="B9217" s="2064" t="s">
        <v>23857</v>
      </c>
    </row>
    <row r="9218" spans="1:2">
      <c r="A9218" s="2063" t="s">
        <v>23860</v>
      </c>
      <c r="B9218" s="2064" t="s">
        <v>23859</v>
      </c>
    </row>
    <row r="9219" spans="1:2">
      <c r="A9219" s="2063" t="s">
        <v>23862</v>
      </c>
      <c r="B9219" s="2064" t="s">
        <v>23861</v>
      </c>
    </row>
    <row r="9220" spans="1:2">
      <c r="A9220" s="2063" t="s">
        <v>23864</v>
      </c>
      <c r="B9220" s="2064" t="s">
        <v>23863</v>
      </c>
    </row>
    <row r="9221" spans="1:2">
      <c r="A9221" s="2063" t="s">
        <v>23866</v>
      </c>
      <c r="B9221" s="2064" t="s">
        <v>23865</v>
      </c>
    </row>
    <row r="9222" spans="1:2">
      <c r="A9222" s="2063" t="s">
        <v>23868</v>
      </c>
      <c r="B9222" s="2064" t="s">
        <v>23867</v>
      </c>
    </row>
    <row r="9223" spans="1:2">
      <c r="A9223" s="2063" t="s">
        <v>23870</v>
      </c>
      <c r="B9223" s="2064" t="s">
        <v>23869</v>
      </c>
    </row>
    <row r="9224" spans="1:2">
      <c r="A9224" s="2063" t="s">
        <v>23872</v>
      </c>
      <c r="B9224" s="2064" t="s">
        <v>23871</v>
      </c>
    </row>
    <row r="9225" spans="1:2">
      <c r="A9225" s="2063" t="s">
        <v>23874</v>
      </c>
      <c r="B9225" s="2064" t="s">
        <v>23873</v>
      </c>
    </row>
    <row r="9226" spans="1:2">
      <c r="A9226" s="2063" t="s">
        <v>23876</v>
      </c>
      <c r="B9226" s="2064" t="s">
        <v>23875</v>
      </c>
    </row>
    <row r="9227" spans="1:2">
      <c r="A9227" s="2063" t="s">
        <v>23878</v>
      </c>
      <c r="B9227" s="2064" t="s">
        <v>23877</v>
      </c>
    </row>
    <row r="9228" spans="1:2">
      <c r="A9228" s="2063" t="s">
        <v>23880</v>
      </c>
      <c r="B9228" s="2064" t="s">
        <v>23879</v>
      </c>
    </row>
    <row r="9229" spans="1:2">
      <c r="A9229" s="2063" t="s">
        <v>23882</v>
      </c>
      <c r="B9229" s="2064" t="s">
        <v>23881</v>
      </c>
    </row>
    <row r="9230" spans="1:2">
      <c r="A9230" s="2063" t="s">
        <v>23884</v>
      </c>
      <c r="B9230" s="2064" t="s">
        <v>23883</v>
      </c>
    </row>
    <row r="9231" spans="1:2">
      <c r="A9231" s="2063" t="s">
        <v>23886</v>
      </c>
      <c r="B9231" s="2064" t="s">
        <v>23885</v>
      </c>
    </row>
    <row r="9232" spans="1:2">
      <c r="A9232" s="2063" t="s">
        <v>23888</v>
      </c>
      <c r="B9232" s="2064" t="s">
        <v>23887</v>
      </c>
    </row>
    <row r="9233" spans="1:2">
      <c r="A9233" s="2063" t="s">
        <v>23890</v>
      </c>
      <c r="B9233" s="2064" t="s">
        <v>23889</v>
      </c>
    </row>
    <row r="9234" spans="1:2">
      <c r="A9234" s="2063" t="s">
        <v>23892</v>
      </c>
      <c r="B9234" s="2064" t="s">
        <v>23891</v>
      </c>
    </row>
    <row r="9235" spans="1:2">
      <c r="A9235" s="2063" t="s">
        <v>23894</v>
      </c>
      <c r="B9235" s="2064" t="s">
        <v>23893</v>
      </c>
    </row>
    <row r="9236" spans="1:2">
      <c r="A9236" s="2063" t="s">
        <v>23896</v>
      </c>
      <c r="B9236" s="2064" t="s">
        <v>23895</v>
      </c>
    </row>
    <row r="9237" spans="1:2">
      <c r="A9237" s="2063" t="s">
        <v>23898</v>
      </c>
      <c r="B9237" s="2064" t="s">
        <v>23897</v>
      </c>
    </row>
    <row r="9238" spans="1:2">
      <c r="A9238" s="2063" t="s">
        <v>23900</v>
      </c>
      <c r="B9238" s="2064" t="s">
        <v>23899</v>
      </c>
    </row>
    <row r="9239" spans="1:2">
      <c r="A9239" s="2063" t="s">
        <v>23902</v>
      </c>
      <c r="B9239" s="2064" t="s">
        <v>23901</v>
      </c>
    </row>
    <row r="9240" spans="1:2">
      <c r="A9240" s="2063" t="s">
        <v>23904</v>
      </c>
      <c r="B9240" s="2064" t="s">
        <v>23903</v>
      </c>
    </row>
    <row r="9241" spans="1:2">
      <c r="A9241" s="2063" t="s">
        <v>23906</v>
      </c>
      <c r="B9241" s="2064" t="s">
        <v>23905</v>
      </c>
    </row>
    <row r="9242" spans="1:2">
      <c r="A9242" s="2063" t="s">
        <v>23908</v>
      </c>
      <c r="B9242" s="2064" t="s">
        <v>23907</v>
      </c>
    </row>
    <row r="9243" spans="1:2">
      <c r="A9243" s="2063" t="s">
        <v>23910</v>
      </c>
      <c r="B9243" s="2064" t="s">
        <v>23909</v>
      </c>
    </row>
    <row r="9244" spans="1:2">
      <c r="A9244" s="2063" t="s">
        <v>23912</v>
      </c>
      <c r="B9244" s="2064" t="s">
        <v>23911</v>
      </c>
    </row>
    <row r="9245" spans="1:2">
      <c r="A9245" s="2063" t="s">
        <v>23914</v>
      </c>
      <c r="B9245" s="2064" t="s">
        <v>23913</v>
      </c>
    </row>
    <row r="9246" spans="1:2">
      <c r="A9246" s="2063" t="s">
        <v>23916</v>
      </c>
      <c r="B9246" s="2064" t="s">
        <v>23915</v>
      </c>
    </row>
    <row r="9247" spans="1:2">
      <c r="A9247" s="2063" t="s">
        <v>23918</v>
      </c>
      <c r="B9247" s="2064" t="s">
        <v>23917</v>
      </c>
    </row>
    <row r="9248" spans="1:2">
      <c r="A9248" s="2063" t="s">
        <v>23920</v>
      </c>
      <c r="B9248" s="2064" t="s">
        <v>23919</v>
      </c>
    </row>
    <row r="9249" spans="1:2">
      <c r="A9249" s="2063" t="s">
        <v>23922</v>
      </c>
      <c r="B9249" s="2064" t="s">
        <v>23921</v>
      </c>
    </row>
    <row r="9250" spans="1:2">
      <c r="A9250" s="2063" t="s">
        <v>23924</v>
      </c>
      <c r="B9250" s="2064" t="s">
        <v>23923</v>
      </c>
    </row>
    <row r="9251" spans="1:2">
      <c r="A9251" s="2063" t="s">
        <v>23926</v>
      </c>
      <c r="B9251" s="2064" t="s">
        <v>23925</v>
      </c>
    </row>
    <row r="9252" spans="1:2">
      <c r="A9252" s="2063" t="s">
        <v>23928</v>
      </c>
      <c r="B9252" s="2064" t="s">
        <v>23927</v>
      </c>
    </row>
    <row r="9253" spans="1:2">
      <c r="A9253" s="2063" t="s">
        <v>23930</v>
      </c>
      <c r="B9253" s="2064" t="s">
        <v>23929</v>
      </c>
    </row>
    <row r="9254" spans="1:2">
      <c r="A9254" s="2063" t="s">
        <v>23932</v>
      </c>
      <c r="B9254" s="2064" t="s">
        <v>23931</v>
      </c>
    </row>
    <row r="9255" spans="1:2">
      <c r="A9255" s="2063" t="s">
        <v>23934</v>
      </c>
      <c r="B9255" s="2064" t="s">
        <v>23933</v>
      </c>
    </row>
    <row r="9256" spans="1:2">
      <c r="A9256" s="2063" t="s">
        <v>23936</v>
      </c>
      <c r="B9256" s="2064" t="s">
        <v>23935</v>
      </c>
    </row>
    <row r="9257" spans="1:2">
      <c r="A9257" s="2063" t="s">
        <v>23938</v>
      </c>
      <c r="B9257" s="2064" t="s">
        <v>23937</v>
      </c>
    </row>
    <row r="9258" spans="1:2">
      <c r="A9258" s="2063" t="s">
        <v>23940</v>
      </c>
      <c r="B9258" s="2064" t="s">
        <v>23939</v>
      </c>
    </row>
    <row r="9259" spans="1:2">
      <c r="A9259" s="2063" t="s">
        <v>23942</v>
      </c>
      <c r="B9259" s="2064" t="s">
        <v>23941</v>
      </c>
    </row>
    <row r="9260" spans="1:2">
      <c r="A9260" s="2063" t="s">
        <v>23944</v>
      </c>
      <c r="B9260" s="2064" t="s">
        <v>23943</v>
      </c>
    </row>
    <row r="9261" spans="1:2">
      <c r="A9261" s="2063" t="s">
        <v>23946</v>
      </c>
      <c r="B9261" s="2064" t="s">
        <v>23945</v>
      </c>
    </row>
    <row r="9262" spans="1:2">
      <c r="A9262" s="2063" t="s">
        <v>23948</v>
      </c>
      <c r="B9262" s="2064" t="s">
        <v>23947</v>
      </c>
    </row>
    <row r="9263" spans="1:2">
      <c r="A9263" s="2063" t="s">
        <v>23950</v>
      </c>
      <c r="B9263" s="2064" t="s">
        <v>23949</v>
      </c>
    </row>
    <row r="9264" spans="1:2">
      <c r="A9264" s="2063" t="s">
        <v>23952</v>
      </c>
      <c r="B9264" s="2064" t="s">
        <v>23951</v>
      </c>
    </row>
    <row r="9265" spans="1:2">
      <c r="A9265" s="2063" t="s">
        <v>23954</v>
      </c>
      <c r="B9265" s="2064" t="s">
        <v>23953</v>
      </c>
    </row>
    <row r="9266" spans="1:2">
      <c r="A9266" s="2063" t="s">
        <v>23956</v>
      </c>
      <c r="B9266" s="2064" t="s">
        <v>23955</v>
      </c>
    </row>
    <row r="9267" spans="1:2">
      <c r="A9267" s="2063" t="s">
        <v>23958</v>
      </c>
      <c r="B9267" s="2064" t="s">
        <v>23957</v>
      </c>
    </row>
    <row r="9268" spans="1:2">
      <c r="A9268" s="2063" t="s">
        <v>23960</v>
      </c>
      <c r="B9268" s="2064" t="s">
        <v>23959</v>
      </c>
    </row>
    <row r="9269" spans="1:2">
      <c r="A9269" s="2063" t="s">
        <v>23962</v>
      </c>
      <c r="B9269" s="2064" t="s">
        <v>23961</v>
      </c>
    </row>
    <row r="9270" spans="1:2">
      <c r="A9270" s="2063" t="s">
        <v>23964</v>
      </c>
      <c r="B9270" s="2064" t="s">
        <v>23963</v>
      </c>
    </row>
    <row r="9271" spans="1:2">
      <c r="A9271" s="2063" t="s">
        <v>23966</v>
      </c>
      <c r="B9271" s="2064" t="s">
        <v>23965</v>
      </c>
    </row>
    <row r="9272" spans="1:2">
      <c r="A9272" s="2063" t="s">
        <v>23968</v>
      </c>
      <c r="B9272" s="2064" t="s">
        <v>23967</v>
      </c>
    </row>
    <row r="9273" spans="1:2">
      <c r="A9273" s="2063" t="s">
        <v>23970</v>
      </c>
      <c r="B9273" s="2064" t="s">
        <v>23969</v>
      </c>
    </row>
    <row r="9274" spans="1:2">
      <c r="A9274" s="2063" t="s">
        <v>23972</v>
      </c>
      <c r="B9274" s="2064" t="s">
        <v>23971</v>
      </c>
    </row>
    <row r="9275" spans="1:2">
      <c r="A9275" s="2063" t="s">
        <v>23974</v>
      </c>
      <c r="B9275" s="2064" t="s">
        <v>23973</v>
      </c>
    </row>
    <row r="9276" spans="1:2">
      <c r="A9276" s="2063" t="s">
        <v>23976</v>
      </c>
      <c r="B9276" s="2064" t="s">
        <v>23975</v>
      </c>
    </row>
    <row r="9277" spans="1:2">
      <c r="A9277" s="2063" t="s">
        <v>23978</v>
      </c>
      <c r="B9277" s="2064" t="s">
        <v>23977</v>
      </c>
    </row>
    <row r="9278" spans="1:2">
      <c r="A9278" s="2063" t="s">
        <v>23980</v>
      </c>
      <c r="B9278" s="2064" t="s">
        <v>23979</v>
      </c>
    </row>
    <row r="9279" spans="1:2">
      <c r="A9279" s="2063" t="s">
        <v>23982</v>
      </c>
      <c r="B9279" s="2064" t="s">
        <v>23981</v>
      </c>
    </row>
    <row r="9280" spans="1:2">
      <c r="A9280" s="2063" t="s">
        <v>23984</v>
      </c>
      <c r="B9280" s="2064" t="s">
        <v>23983</v>
      </c>
    </row>
    <row r="9281" spans="1:2">
      <c r="A9281" s="2063" t="s">
        <v>23986</v>
      </c>
      <c r="B9281" s="2064" t="s">
        <v>23985</v>
      </c>
    </row>
    <row r="9282" spans="1:2">
      <c r="A9282" s="2063" t="s">
        <v>23988</v>
      </c>
      <c r="B9282" s="2064" t="s">
        <v>23987</v>
      </c>
    </row>
    <row r="9283" spans="1:2">
      <c r="A9283" s="2063" t="s">
        <v>23990</v>
      </c>
      <c r="B9283" s="2064" t="s">
        <v>23989</v>
      </c>
    </row>
    <row r="9284" spans="1:2">
      <c r="A9284" s="2063" t="s">
        <v>23992</v>
      </c>
      <c r="B9284" s="2064" t="s">
        <v>23991</v>
      </c>
    </row>
    <row r="9285" spans="1:2">
      <c r="A9285" s="2063" t="s">
        <v>23994</v>
      </c>
      <c r="B9285" s="2064" t="s">
        <v>23993</v>
      </c>
    </row>
    <row r="9286" spans="1:2">
      <c r="A9286" s="2063" t="s">
        <v>23996</v>
      </c>
      <c r="B9286" s="2064" t="s">
        <v>23995</v>
      </c>
    </row>
    <row r="9287" spans="1:2">
      <c r="A9287" s="2063" t="s">
        <v>23998</v>
      </c>
      <c r="B9287" s="2064" t="s">
        <v>23997</v>
      </c>
    </row>
    <row r="9288" spans="1:2">
      <c r="A9288" s="2063" t="s">
        <v>24000</v>
      </c>
      <c r="B9288" s="2064" t="s">
        <v>23999</v>
      </c>
    </row>
    <row r="9289" spans="1:2">
      <c r="A9289" s="2063" t="s">
        <v>24002</v>
      </c>
      <c r="B9289" s="2064" t="s">
        <v>24001</v>
      </c>
    </row>
    <row r="9290" spans="1:2">
      <c r="A9290" s="2063" t="s">
        <v>24004</v>
      </c>
      <c r="B9290" s="2064" t="s">
        <v>24003</v>
      </c>
    </row>
    <row r="9291" spans="1:2">
      <c r="A9291" s="2063" t="s">
        <v>24006</v>
      </c>
      <c r="B9291" s="2064" t="s">
        <v>24005</v>
      </c>
    </row>
    <row r="9292" spans="1:2">
      <c r="A9292" s="2063" t="s">
        <v>24008</v>
      </c>
      <c r="B9292" s="2064" t="s">
        <v>24007</v>
      </c>
    </row>
    <row r="9293" spans="1:2">
      <c r="A9293" s="2063" t="s">
        <v>24010</v>
      </c>
      <c r="B9293" s="2064" t="s">
        <v>24009</v>
      </c>
    </row>
    <row r="9294" spans="1:2">
      <c r="A9294" s="2063" t="s">
        <v>24012</v>
      </c>
      <c r="B9294" s="2064" t="s">
        <v>24011</v>
      </c>
    </row>
    <row r="9295" spans="1:2">
      <c r="A9295" s="2063" t="s">
        <v>24014</v>
      </c>
      <c r="B9295" s="2064" t="s">
        <v>24013</v>
      </c>
    </row>
    <row r="9296" spans="1:2">
      <c r="A9296" s="2063" t="s">
        <v>24016</v>
      </c>
      <c r="B9296" s="2064" t="s">
        <v>24015</v>
      </c>
    </row>
    <row r="9297" spans="1:2">
      <c r="A9297" s="2063" t="s">
        <v>24018</v>
      </c>
      <c r="B9297" s="2064" t="s">
        <v>24017</v>
      </c>
    </row>
    <row r="9298" spans="1:2">
      <c r="A9298" s="2063" t="s">
        <v>24020</v>
      </c>
      <c r="B9298" s="2064" t="s">
        <v>24019</v>
      </c>
    </row>
    <row r="9299" spans="1:2">
      <c r="A9299" s="2063" t="s">
        <v>24022</v>
      </c>
      <c r="B9299" s="2064" t="s">
        <v>24021</v>
      </c>
    </row>
    <row r="9300" spans="1:2">
      <c r="A9300" s="2063" t="s">
        <v>24024</v>
      </c>
      <c r="B9300" s="2064" t="s">
        <v>24023</v>
      </c>
    </row>
    <row r="9301" spans="1:2">
      <c r="A9301" s="2063" t="s">
        <v>24026</v>
      </c>
      <c r="B9301" s="2064" t="s">
        <v>24025</v>
      </c>
    </row>
    <row r="9302" spans="1:2">
      <c r="A9302" s="2063" t="s">
        <v>24028</v>
      </c>
      <c r="B9302" s="2064" t="s">
        <v>24027</v>
      </c>
    </row>
    <row r="9303" spans="1:2">
      <c r="A9303" s="2063" t="s">
        <v>24030</v>
      </c>
      <c r="B9303" s="2064" t="s">
        <v>24029</v>
      </c>
    </row>
    <row r="9304" spans="1:2">
      <c r="A9304" s="2063" t="s">
        <v>24032</v>
      </c>
      <c r="B9304" s="2064" t="s">
        <v>24031</v>
      </c>
    </row>
    <row r="9305" spans="1:2">
      <c r="A9305" s="2063" t="s">
        <v>24034</v>
      </c>
      <c r="B9305" s="2064" t="s">
        <v>24033</v>
      </c>
    </row>
    <row r="9306" spans="1:2">
      <c r="A9306" s="2063" t="s">
        <v>24036</v>
      </c>
      <c r="B9306" s="2064" t="s">
        <v>24035</v>
      </c>
    </row>
    <row r="9307" spans="1:2">
      <c r="A9307" s="2063" t="s">
        <v>24038</v>
      </c>
      <c r="B9307" s="2064" t="s">
        <v>24037</v>
      </c>
    </row>
    <row r="9308" spans="1:2">
      <c r="A9308" s="2063" t="s">
        <v>24040</v>
      </c>
      <c r="B9308" s="2064" t="s">
        <v>24039</v>
      </c>
    </row>
    <row r="9309" spans="1:2">
      <c r="A9309" s="2063" t="s">
        <v>24042</v>
      </c>
      <c r="B9309" s="2064" t="s">
        <v>24041</v>
      </c>
    </row>
    <row r="9310" spans="1:2">
      <c r="A9310" s="2063" t="s">
        <v>24044</v>
      </c>
      <c r="B9310" s="2064" t="s">
        <v>24043</v>
      </c>
    </row>
    <row r="9311" spans="1:2">
      <c r="A9311" s="2063" t="s">
        <v>24046</v>
      </c>
      <c r="B9311" s="2064" t="s">
        <v>24045</v>
      </c>
    </row>
    <row r="9312" spans="1:2">
      <c r="A9312" s="2063" t="s">
        <v>24048</v>
      </c>
      <c r="B9312" s="2064" t="s">
        <v>24047</v>
      </c>
    </row>
    <row r="9313" spans="1:2">
      <c r="A9313" s="2063" t="s">
        <v>24050</v>
      </c>
      <c r="B9313" s="2064" t="s">
        <v>24049</v>
      </c>
    </row>
    <row r="9314" spans="1:2">
      <c r="A9314" s="2063" t="s">
        <v>24052</v>
      </c>
      <c r="B9314" s="2064" t="s">
        <v>24051</v>
      </c>
    </row>
    <row r="9315" spans="1:2">
      <c r="A9315" s="2063" t="s">
        <v>24054</v>
      </c>
      <c r="B9315" s="2064" t="s">
        <v>24053</v>
      </c>
    </row>
    <row r="9316" spans="1:2">
      <c r="A9316" s="2063" t="s">
        <v>24056</v>
      </c>
      <c r="B9316" s="2064" t="s">
        <v>24055</v>
      </c>
    </row>
    <row r="9317" spans="1:2">
      <c r="A9317" s="2063" t="s">
        <v>24058</v>
      </c>
      <c r="B9317" s="2064" t="s">
        <v>24057</v>
      </c>
    </row>
    <row r="9318" spans="1:2">
      <c r="A9318" s="2063" t="s">
        <v>24060</v>
      </c>
      <c r="B9318" s="2064" t="s">
        <v>24059</v>
      </c>
    </row>
    <row r="9319" spans="1:2">
      <c r="A9319" s="2063" t="s">
        <v>24062</v>
      </c>
      <c r="B9319" s="2064" t="s">
        <v>24061</v>
      </c>
    </row>
    <row r="9320" spans="1:2">
      <c r="A9320" s="2063" t="s">
        <v>24064</v>
      </c>
      <c r="B9320" s="2064" t="s">
        <v>24063</v>
      </c>
    </row>
    <row r="9321" spans="1:2">
      <c r="A9321" s="2063" t="s">
        <v>24066</v>
      </c>
      <c r="B9321" s="2064" t="s">
        <v>24065</v>
      </c>
    </row>
    <row r="9322" spans="1:2">
      <c r="A9322" s="2063" t="s">
        <v>24068</v>
      </c>
      <c r="B9322" s="2064" t="s">
        <v>24067</v>
      </c>
    </row>
    <row r="9323" spans="1:2">
      <c r="A9323" s="2063" t="s">
        <v>24070</v>
      </c>
      <c r="B9323" s="2064" t="s">
        <v>24069</v>
      </c>
    </row>
    <row r="9324" spans="1:2">
      <c r="A9324" s="2063" t="s">
        <v>24072</v>
      </c>
      <c r="B9324" s="2064" t="s">
        <v>24071</v>
      </c>
    </row>
    <row r="9325" spans="1:2">
      <c r="A9325" s="2063" t="s">
        <v>24074</v>
      </c>
      <c r="B9325" s="2064" t="s">
        <v>24073</v>
      </c>
    </row>
    <row r="9326" spans="1:2">
      <c r="A9326" s="2063" t="s">
        <v>24076</v>
      </c>
      <c r="B9326" s="2064" t="s">
        <v>24075</v>
      </c>
    </row>
    <row r="9327" spans="1:2">
      <c r="A9327" s="2063" t="s">
        <v>24078</v>
      </c>
      <c r="B9327" s="2064" t="s">
        <v>24077</v>
      </c>
    </row>
    <row r="9328" spans="1:2">
      <c r="A9328" s="2063" t="s">
        <v>24080</v>
      </c>
      <c r="B9328" s="2064" t="s">
        <v>24079</v>
      </c>
    </row>
    <row r="9329" spans="1:2">
      <c r="A9329" s="2063" t="s">
        <v>24082</v>
      </c>
      <c r="B9329" s="2064" t="s">
        <v>24081</v>
      </c>
    </row>
    <row r="9330" spans="1:2">
      <c r="A9330" s="2063" t="s">
        <v>24084</v>
      </c>
      <c r="B9330" s="2064" t="s">
        <v>24083</v>
      </c>
    </row>
    <row r="9331" spans="1:2">
      <c r="A9331" s="2063" t="s">
        <v>24086</v>
      </c>
      <c r="B9331" s="2064" t="s">
        <v>24085</v>
      </c>
    </row>
    <row r="9332" spans="1:2">
      <c r="A9332" s="2063" t="s">
        <v>24088</v>
      </c>
      <c r="B9332" s="2064" t="s">
        <v>24087</v>
      </c>
    </row>
    <row r="9333" spans="1:2">
      <c r="A9333" s="2063" t="s">
        <v>24090</v>
      </c>
      <c r="B9333" s="2064" t="s">
        <v>24089</v>
      </c>
    </row>
    <row r="9334" spans="1:2">
      <c r="A9334" s="2063" t="s">
        <v>24092</v>
      </c>
      <c r="B9334" s="2064" t="s">
        <v>24091</v>
      </c>
    </row>
    <row r="9335" spans="1:2">
      <c r="A9335" s="2063" t="s">
        <v>24094</v>
      </c>
      <c r="B9335" s="2064" t="s">
        <v>24093</v>
      </c>
    </row>
    <row r="9336" spans="1:2">
      <c r="A9336" s="2063" t="s">
        <v>24096</v>
      </c>
      <c r="B9336" s="2064" t="s">
        <v>24095</v>
      </c>
    </row>
    <row r="9337" spans="1:2">
      <c r="A9337" s="2063" t="s">
        <v>24098</v>
      </c>
      <c r="B9337" s="2064" t="s">
        <v>24097</v>
      </c>
    </row>
    <row r="9338" spans="1:2">
      <c r="A9338" s="2063" t="s">
        <v>24100</v>
      </c>
      <c r="B9338" s="2064" t="s">
        <v>24099</v>
      </c>
    </row>
    <row r="9339" spans="1:2">
      <c r="A9339" s="2063" t="s">
        <v>24102</v>
      </c>
      <c r="B9339" s="2064" t="s">
        <v>24101</v>
      </c>
    </row>
    <row r="9340" spans="1:2">
      <c r="A9340" s="2063" t="s">
        <v>24104</v>
      </c>
      <c r="B9340" s="2064" t="s">
        <v>24103</v>
      </c>
    </row>
    <row r="9341" spans="1:2">
      <c r="A9341" s="2063" t="s">
        <v>24106</v>
      </c>
      <c r="B9341" s="2064" t="s">
        <v>24105</v>
      </c>
    </row>
    <row r="9342" spans="1:2">
      <c r="A9342" s="2063" t="s">
        <v>24108</v>
      </c>
      <c r="B9342" s="2064" t="s">
        <v>24107</v>
      </c>
    </row>
    <row r="9343" spans="1:2">
      <c r="A9343" s="2063" t="s">
        <v>24110</v>
      </c>
      <c r="B9343" s="2064" t="s">
        <v>24109</v>
      </c>
    </row>
    <row r="9344" spans="1:2">
      <c r="A9344" s="2063" t="s">
        <v>24112</v>
      </c>
      <c r="B9344" s="2064" t="s">
        <v>24111</v>
      </c>
    </row>
    <row r="9345" spans="1:2">
      <c r="A9345" s="2063" t="s">
        <v>24114</v>
      </c>
      <c r="B9345" s="2064" t="s">
        <v>24113</v>
      </c>
    </row>
    <row r="9346" spans="1:2">
      <c r="A9346" s="2063" t="s">
        <v>24116</v>
      </c>
      <c r="B9346" s="2064" t="s">
        <v>24115</v>
      </c>
    </row>
    <row r="9347" spans="1:2">
      <c r="A9347" s="2063" t="s">
        <v>24118</v>
      </c>
      <c r="B9347" s="2064" t="s">
        <v>24117</v>
      </c>
    </row>
    <row r="9348" spans="1:2">
      <c r="A9348" s="2063" t="s">
        <v>24120</v>
      </c>
      <c r="B9348" s="2064" t="s">
        <v>24119</v>
      </c>
    </row>
    <row r="9349" spans="1:2">
      <c r="A9349" s="2063" t="s">
        <v>24122</v>
      </c>
      <c r="B9349" s="2064" t="s">
        <v>24121</v>
      </c>
    </row>
    <row r="9350" spans="1:2">
      <c r="A9350" s="2063" t="s">
        <v>24124</v>
      </c>
      <c r="B9350" s="2064" t="s">
        <v>24123</v>
      </c>
    </row>
    <row r="9351" spans="1:2">
      <c r="A9351" s="2063" t="s">
        <v>24126</v>
      </c>
      <c r="B9351" s="2064" t="s">
        <v>24125</v>
      </c>
    </row>
    <row r="9352" spans="1:2">
      <c r="A9352" s="2063" t="s">
        <v>24128</v>
      </c>
      <c r="B9352" s="2064" t="s">
        <v>24127</v>
      </c>
    </row>
    <row r="9353" spans="1:2">
      <c r="A9353" s="2063" t="s">
        <v>24130</v>
      </c>
      <c r="B9353" s="2064" t="s">
        <v>24129</v>
      </c>
    </row>
    <row r="9354" spans="1:2">
      <c r="A9354" s="2063" t="s">
        <v>24132</v>
      </c>
      <c r="B9354" s="2064" t="s">
        <v>24131</v>
      </c>
    </row>
    <row r="9355" spans="1:2">
      <c r="A9355" s="2063" t="s">
        <v>24134</v>
      </c>
      <c r="B9355" s="2064" t="s">
        <v>24133</v>
      </c>
    </row>
    <row r="9356" spans="1:2">
      <c r="A9356" s="2063" t="s">
        <v>24136</v>
      </c>
      <c r="B9356" s="2064" t="s">
        <v>24135</v>
      </c>
    </row>
    <row r="9357" spans="1:2">
      <c r="A9357" s="2063" t="s">
        <v>24138</v>
      </c>
      <c r="B9357" s="2064" t="s">
        <v>24137</v>
      </c>
    </row>
    <row r="9358" spans="1:2">
      <c r="A9358" s="2063" t="s">
        <v>24140</v>
      </c>
      <c r="B9358" s="2064" t="s">
        <v>24139</v>
      </c>
    </row>
    <row r="9359" spans="1:2">
      <c r="A9359" s="2063" t="s">
        <v>24142</v>
      </c>
      <c r="B9359" s="2064" t="s">
        <v>24141</v>
      </c>
    </row>
    <row r="9360" spans="1:2">
      <c r="A9360" s="2063" t="s">
        <v>24144</v>
      </c>
      <c r="B9360" s="2064" t="s">
        <v>24143</v>
      </c>
    </row>
    <row r="9361" spans="1:2">
      <c r="A9361" s="2063" t="s">
        <v>24146</v>
      </c>
      <c r="B9361" s="2064" t="s">
        <v>24145</v>
      </c>
    </row>
    <row r="9362" spans="1:2">
      <c r="A9362" s="2063" t="s">
        <v>24148</v>
      </c>
      <c r="B9362" s="2064" t="s">
        <v>24147</v>
      </c>
    </row>
    <row r="9363" spans="1:2">
      <c r="A9363" s="2063" t="s">
        <v>24150</v>
      </c>
      <c r="B9363" s="2064" t="s">
        <v>24149</v>
      </c>
    </row>
    <row r="9364" spans="1:2">
      <c r="A9364" s="2063" t="s">
        <v>24152</v>
      </c>
      <c r="B9364" s="2064" t="s">
        <v>24151</v>
      </c>
    </row>
    <row r="9365" spans="1:2">
      <c r="A9365" s="2063" t="s">
        <v>24154</v>
      </c>
      <c r="B9365" s="2064" t="s">
        <v>24153</v>
      </c>
    </row>
    <row r="9366" spans="1:2">
      <c r="A9366" s="2063" t="s">
        <v>24156</v>
      </c>
      <c r="B9366" s="2064" t="s">
        <v>24155</v>
      </c>
    </row>
    <row r="9367" spans="1:2">
      <c r="A9367" s="2063" t="s">
        <v>24158</v>
      </c>
      <c r="B9367" s="2064" t="s">
        <v>24157</v>
      </c>
    </row>
    <row r="9368" spans="1:2">
      <c r="A9368" s="2063" t="s">
        <v>24160</v>
      </c>
      <c r="B9368" s="2064" t="s">
        <v>24159</v>
      </c>
    </row>
    <row r="9369" spans="1:2">
      <c r="A9369" s="2063" t="s">
        <v>24162</v>
      </c>
      <c r="B9369" s="2064" t="s">
        <v>24161</v>
      </c>
    </row>
    <row r="9370" spans="1:2">
      <c r="A9370" s="2063" t="s">
        <v>24164</v>
      </c>
      <c r="B9370" s="2064" t="s">
        <v>24163</v>
      </c>
    </row>
    <row r="9371" spans="1:2">
      <c r="A9371" s="2063" t="s">
        <v>24166</v>
      </c>
      <c r="B9371" s="2064" t="s">
        <v>24165</v>
      </c>
    </row>
    <row r="9372" spans="1:2">
      <c r="A9372" s="2063" t="s">
        <v>24168</v>
      </c>
      <c r="B9372" s="2064" t="s">
        <v>24167</v>
      </c>
    </row>
    <row r="9373" spans="1:2">
      <c r="A9373" s="2063" t="s">
        <v>24170</v>
      </c>
      <c r="B9373" s="2064" t="s">
        <v>24169</v>
      </c>
    </row>
    <row r="9374" spans="1:2">
      <c r="A9374" s="2063" t="s">
        <v>24172</v>
      </c>
      <c r="B9374" s="2064" t="s">
        <v>24171</v>
      </c>
    </row>
    <row r="9375" spans="1:2">
      <c r="A9375" s="2063" t="s">
        <v>24174</v>
      </c>
      <c r="B9375" s="2064" t="s">
        <v>24173</v>
      </c>
    </row>
    <row r="9376" spans="1:2">
      <c r="A9376" s="2063" t="s">
        <v>24176</v>
      </c>
      <c r="B9376" s="2064" t="s">
        <v>24175</v>
      </c>
    </row>
    <row r="9377" spans="1:2">
      <c r="A9377" s="2063" t="s">
        <v>24178</v>
      </c>
      <c r="B9377" s="2064" t="s">
        <v>24177</v>
      </c>
    </row>
    <row r="9378" spans="1:2">
      <c r="A9378" s="2063" t="s">
        <v>24180</v>
      </c>
      <c r="B9378" s="2064" t="s">
        <v>24179</v>
      </c>
    </row>
    <row r="9379" spans="1:2">
      <c r="A9379" s="2063" t="s">
        <v>24182</v>
      </c>
      <c r="B9379" s="2064" t="s">
        <v>24181</v>
      </c>
    </row>
    <row r="9380" spans="1:2">
      <c r="A9380" s="2063" t="s">
        <v>24184</v>
      </c>
      <c r="B9380" s="2064" t="s">
        <v>24183</v>
      </c>
    </row>
    <row r="9381" spans="1:2">
      <c r="A9381" s="2063" t="s">
        <v>24186</v>
      </c>
      <c r="B9381" s="2064" t="s">
        <v>24185</v>
      </c>
    </row>
    <row r="9382" spans="1:2">
      <c r="A9382" s="2063" t="s">
        <v>24188</v>
      </c>
      <c r="B9382" s="2064" t="s">
        <v>24187</v>
      </c>
    </row>
    <row r="9383" spans="1:2">
      <c r="A9383" s="2063" t="s">
        <v>24190</v>
      </c>
      <c r="B9383" s="2064" t="s">
        <v>24189</v>
      </c>
    </row>
    <row r="9384" spans="1:2">
      <c r="A9384" s="2063" t="s">
        <v>24192</v>
      </c>
      <c r="B9384" s="2064" t="s">
        <v>24191</v>
      </c>
    </row>
    <row r="9385" spans="1:2">
      <c r="A9385" s="2063" t="s">
        <v>24194</v>
      </c>
      <c r="B9385" s="2064" t="s">
        <v>24193</v>
      </c>
    </row>
    <row r="9386" spans="1:2">
      <c r="A9386" s="2063" t="s">
        <v>24196</v>
      </c>
      <c r="B9386" s="2064" t="s">
        <v>24195</v>
      </c>
    </row>
    <row r="9387" spans="1:2">
      <c r="A9387" s="2063" t="s">
        <v>24198</v>
      </c>
      <c r="B9387" s="2064" t="s">
        <v>24197</v>
      </c>
    </row>
    <row r="9388" spans="1:2">
      <c r="A9388" s="2063" t="s">
        <v>24200</v>
      </c>
      <c r="B9388" s="2064" t="s">
        <v>24199</v>
      </c>
    </row>
    <row r="9389" spans="1:2">
      <c r="A9389" s="2063" t="s">
        <v>24202</v>
      </c>
      <c r="B9389" s="2064" t="s">
        <v>24201</v>
      </c>
    </row>
    <row r="9390" spans="1:2">
      <c r="A9390" s="2063" t="s">
        <v>24204</v>
      </c>
      <c r="B9390" s="2064" t="s">
        <v>24203</v>
      </c>
    </row>
    <row r="9391" spans="1:2">
      <c r="A9391" s="2063" t="s">
        <v>24206</v>
      </c>
      <c r="B9391" s="2064" t="s">
        <v>24205</v>
      </c>
    </row>
    <row r="9392" spans="1:2">
      <c r="A9392" s="2063" t="s">
        <v>24208</v>
      </c>
      <c r="B9392" s="2064" t="s">
        <v>24207</v>
      </c>
    </row>
    <row r="9393" spans="1:2">
      <c r="A9393" s="2063" t="s">
        <v>24210</v>
      </c>
      <c r="B9393" s="2064" t="s">
        <v>24209</v>
      </c>
    </row>
    <row r="9394" spans="1:2">
      <c r="A9394" s="2063" t="s">
        <v>24212</v>
      </c>
      <c r="B9394" s="2064" t="s">
        <v>24211</v>
      </c>
    </row>
    <row r="9395" spans="1:2">
      <c r="A9395" s="2063" t="s">
        <v>24214</v>
      </c>
      <c r="B9395" s="2064" t="s">
        <v>24213</v>
      </c>
    </row>
    <row r="9396" spans="1:2">
      <c r="A9396" s="2063" t="s">
        <v>24216</v>
      </c>
      <c r="B9396" s="2064" t="s">
        <v>24215</v>
      </c>
    </row>
    <row r="9397" spans="1:2">
      <c r="A9397" s="2063" t="s">
        <v>24218</v>
      </c>
      <c r="B9397" s="2064" t="s">
        <v>24217</v>
      </c>
    </row>
    <row r="9398" spans="1:2">
      <c r="A9398" s="2063" t="s">
        <v>24220</v>
      </c>
      <c r="B9398" s="2064" t="s">
        <v>24219</v>
      </c>
    </row>
    <row r="9399" spans="1:2">
      <c r="A9399" s="2063" t="s">
        <v>24222</v>
      </c>
      <c r="B9399" s="2064" t="s">
        <v>24221</v>
      </c>
    </row>
    <row r="9400" spans="1:2">
      <c r="A9400" s="2063" t="s">
        <v>24224</v>
      </c>
      <c r="B9400" s="2064" t="s">
        <v>24223</v>
      </c>
    </row>
    <row r="9401" spans="1:2">
      <c r="A9401" s="2063" t="s">
        <v>24226</v>
      </c>
      <c r="B9401" s="2064" t="s">
        <v>24225</v>
      </c>
    </row>
    <row r="9402" spans="1:2">
      <c r="A9402" s="2063" t="s">
        <v>24228</v>
      </c>
      <c r="B9402" s="2064" t="s">
        <v>24227</v>
      </c>
    </row>
    <row r="9403" spans="1:2">
      <c r="A9403" s="2063" t="s">
        <v>24230</v>
      </c>
      <c r="B9403" s="2064" t="s">
        <v>24229</v>
      </c>
    </row>
    <row r="9404" spans="1:2">
      <c r="A9404" s="2063" t="s">
        <v>24232</v>
      </c>
      <c r="B9404" s="2064" t="s">
        <v>24231</v>
      </c>
    </row>
    <row r="9405" spans="1:2">
      <c r="A9405" s="2063" t="s">
        <v>24234</v>
      </c>
      <c r="B9405" s="2064" t="s">
        <v>24233</v>
      </c>
    </row>
    <row r="9406" spans="1:2">
      <c r="A9406" s="2063" t="s">
        <v>24236</v>
      </c>
      <c r="B9406" s="2064" t="s">
        <v>24235</v>
      </c>
    </row>
    <row r="9407" spans="1:2">
      <c r="A9407" s="2063" t="s">
        <v>24238</v>
      </c>
      <c r="B9407" s="2064" t="s">
        <v>24237</v>
      </c>
    </row>
    <row r="9408" spans="1:2">
      <c r="A9408" s="2063" t="s">
        <v>24240</v>
      </c>
      <c r="B9408" s="2064" t="s">
        <v>24239</v>
      </c>
    </row>
    <row r="9409" spans="1:2">
      <c r="A9409" s="2063" t="s">
        <v>24242</v>
      </c>
      <c r="B9409" s="2064" t="s">
        <v>24241</v>
      </c>
    </row>
    <row r="9410" spans="1:2">
      <c r="A9410" s="2063" t="s">
        <v>24244</v>
      </c>
      <c r="B9410" s="2064" t="s">
        <v>24243</v>
      </c>
    </row>
    <row r="9411" spans="1:2">
      <c r="A9411" s="2063" t="s">
        <v>24246</v>
      </c>
      <c r="B9411" s="2064" t="s">
        <v>24245</v>
      </c>
    </row>
    <row r="9412" spans="1:2">
      <c r="A9412" s="2063" t="s">
        <v>24248</v>
      </c>
      <c r="B9412" s="2064" t="s">
        <v>24247</v>
      </c>
    </row>
    <row r="9413" spans="1:2">
      <c r="A9413" s="2063" t="s">
        <v>24250</v>
      </c>
      <c r="B9413" s="2064" t="s">
        <v>24249</v>
      </c>
    </row>
    <row r="9414" spans="1:2">
      <c r="A9414" s="2063" t="s">
        <v>24252</v>
      </c>
      <c r="B9414" s="2064" t="s">
        <v>24251</v>
      </c>
    </row>
    <row r="9415" spans="1:2">
      <c r="A9415" s="2063" t="s">
        <v>24254</v>
      </c>
      <c r="B9415" s="2064" t="s">
        <v>24253</v>
      </c>
    </row>
    <row r="9416" spans="1:2">
      <c r="A9416" s="2063" t="s">
        <v>24256</v>
      </c>
      <c r="B9416" s="2064" t="s">
        <v>24255</v>
      </c>
    </row>
    <row r="9417" spans="1:2">
      <c r="A9417" s="2063" t="s">
        <v>24258</v>
      </c>
      <c r="B9417" s="2064" t="s">
        <v>24257</v>
      </c>
    </row>
    <row r="9418" spans="1:2">
      <c r="A9418" s="2063" t="s">
        <v>24260</v>
      </c>
      <c r="B9418" s="2064" t="s">
        <v>24259</v>
      </c>
    </row>
    <row r="9419" spans="1:2">
      <c r="A9419" s="2063" t="s">
        <v>24262</v>
      </c>
      <c r="B9419" s="2064" t="s">
        <v>24261</v>
      </c>
    </row>
    <row r="9420" spans="1:2">
      <c r="A9420" s="2063" t="s">
        <v>24264</v>
      </c>
      <c r="B9420" s="2064" t="s">
        <v>24263</v>
      </c>
    </row>
    <row r="9421" spans="1:2">
      <c r="A9421" s="2063" t="s">
        <v>24266</v>
      </c>
      <c r="B9421" s="2064" t="s">
        <v>24265</v>
      </c>
    </row>
    <row r="9422" spans="1:2">
      <c r="A9422" s="2063" t="s">
        <v>24268</v>
      </c>
      <c r="B9422" s="2064" t="s">
        <v>24267</v>
      </c>
    </row>
    <row r="9423" spans="1:2">
      <c r="A9423" s="2063" t="s">
        <v>24270</v>
      </c>
      <c r="B9423" s="2064" t="s">
        <v>24269</v>
      </c>
    </row>
    <row r="9424" spans="1:2">
      <c r="A9424" s="2063" t="s">
        <v>24272</v>
      </c>
      <c r="B9424" s="2064" t="s">
        <v>24271</v>
      </c>
    </row>
    <row r="9425" spans="1:2">
      <c r="A9425" s="2063" t="s">
        <v>24274</v>
      </c>
      <c r="B9425" s="2064" t="s">
        <v>24273</v>
      </c>
    </row>
    <row r="9426" spans="1:2">
      <c r="A9426" s="2063" t="s">
        <v>24276</v>
      </c>
      <c r="B9426" s="2064" t="s">
        <v>24275</v>
      </c>
    </row>
    <row r="9427" spans="1:2">
      <c r="A9427" s="2063" t="s">
        <v>24278</v>
      </c>
      <c r="B9427" s="2064" t="s">
        <v>24277</v>
      </c>
    </row>
    <row r="9428" spans="1:2">
      <c r="A9428" s="2063" t="s">
        <v>24280</v>
      </c>
      <c r="B9428" s="2064" t="s">
        <v>24279</v>
      </c>
    </row>
    <row r="9429" spans="1:2">
      <c r="A9429" s="2063" t="s">
        <v>24282</v>
      </c>
      <c r="B9429" s="2064" t="s">
        <v>24281</v>
      </c>
    </row>
  </sheetData>
  <phoneticPr fontId="6" type="noConversion"/>
  <hyperlinks>
    <hyperlink ref="CD1" r:id="rId1" tooltip="Microsoft Web Site" xr:uid="{6F8009CF-51E3-496B-B42E-002732C6C0FF}"/>
    <hyperlink ref="B3" r:id="rId2" tooltip="Microsoft Web Site" xr:uid="{970E243D-5598-4B16-9694-9BE09524C435}"/>
    <hyperlink ref="B4" r:id="rId3" tooltip="Microsoft Web Site" xr:uid="{E090A42A-0E5F-476C-92B0-0D6304127084}"/>
    <hyperlink ref="B5" r:id="rId4" tooltip="Microsoft Web Site" xr:uid="{6335FA24-6C80-4F55-BC19-C16AC6A4A324}"/>
    <hyperlink ref="B6" r:id="rId5" tooltip="Microsoft Web Site" xr:uid="{BF7FC586-03F3-4475-8ECA-7025EDEEE146}"/>
    <hyperlink ref="B7" r:id="rId6" tooltip="Microsoft Web Site" xr:uid="{2C867A9B-F6E7-477C-A8DB-DB94C6E4D090}"/>
    <hyperlink ref="B8" r:id="rId7" tooltip="Microsoft Web Site" xr:uid="{732BEE3F-3CCB-47CF-B067-5B2D864FB385}"/>
    <hyperlink ref="B9" r:id="rId8" tooltip="Microsoft Web Site" xr:uid="{B1CCA6FC-57FA-4744-8F2E-D0C3C7E1298C}"/>
    <hyperlink ref="B10" r:id="rId9" tooltip="Microsoft Web Site" xr:uid="{0C92C11B-6ECE-4303-A9D2-BC99CBF558F9}"/>
    <hyperlink ref="B11" r:id="rId10" tooltip="Microsoft Web Site" xr:uid="{BCDAAD8C-3D1E-4065-AF22-765BA5E57B45}"/>
    <hyperlink ref="B12" r:id="rId11" tooltip="Microsoft Web Site" xr:uid="{FA20CB2D-8584-4B2B-8C2A-D25F29EA226C}"/>
    <hyperlink ref="B13" r:id="rId12" tooltip="Microsoft Web Site" xr:uid="{F33D5A26-435A-493C-A5D7-E1645CA2CF91}"/>
    <hyperlink ref="B14" r:id="rId13" tooltip="Microsoft Web Site" xr:uid="{2296010C-4CFB-467D-96CD-C645E3D8A296}"/>
    <hyperlink ref="B15" r:id="rId14" tooltip="Microsoft Web Site" xr:uid="{94A01987-37CA-4492-A510-8212546AC9F1}"/>
    <hyperlink ref="B16" r:id="rId15" tooltip="Microsoft Web Site" xr:uid="{8C4568FF-F0EE-4D5D-A371-512565384D5A}"/>
    <hyperlink ref="B17" r:id="rId16" tooltip="Microsoft Web Site" xr:uid="{5133D7F9-539E-4C9F-A186-EA3566D58308}"/>
    <hyperlink ref="B18" r:id="rId17" tooltip="Microsoft Web Site" xr:uid="{211E4BA6-7D02-4C38-B0EC-BB370CA60DA0}"/>
    <hyperlink ref="B19" r:id="rId18" tooltip="Microsoft Web Site" xr:uid="{5AF255A2-409D-4499-8B05-BDB9387F0780}"/>
    <hyperlink ref="B20" r:id="rId19" tooltip="Microsoft Web Site" xr:uid="{B0A11268-AD87-4CA6-B3E5-083CAD361A64}"/>
    <hyperlink ref="B21" r:id="rId20" tooltip="Microsoft Web Site" xr:uid="{5D098543-14A9-428D-BE8D-38F44CCB7299}"/>
    <hyperlink ref="B22" r:id="rId21" tooltip="Microsoft Web Site" xr:uid="{DEA186A8-E0A1-4545-A394-5AD67D682608}"/>
    <hyperlink ref="B23" r:id="rId22" tooltip="Microsoft Web Site" xr:uid="{1B1AA1A8-578A-4FE9-9132-79A2A9FBD475}"/>
    <hyperlink ref="B24" r:id="rId23" tooltip="Microsoft Web Site" xr:uid="{55EFE1EB-C9E8-4043-B048-5E214D2D27F0}"/>
    <hyperlink ref="B25" r:id="rId24" tooltip="Microsoft Web Site" xr:uid="{D8F408BF-20AD-4FEA-822A-73537C8A039A}"/>
    <hyperlink ref="B26" r:id="rId25" tooltip="Microsoft Web Site" xr:uid="{54783C17-7A7F-405B-B4C9-B380892CEF39}"/>
    <hyperlink ref="B27" r:id="rId26" tooltip="Microsoft Web Site" xr:uid="{4634A13C-EC8D-4C41-ACEA-22040BE423E9}"/>
    <hyperlink ref="B28" r:id="rId27" tooltip="Microsoft Web Site" xr:uid="{FA051641-755A-4F48-A8F9-2F469A81A8A1}"/>
    <hyperlink ref="B29" r:id="rId28" tooltip="Microsoft Web Site" xr:uid="{3E88EB96-FF82-4F25-8CE7-BB9E2A4C3762}"/>
    <hyperlink ref="B30" r:id="rId29" tooltip="Microsoft Web Site" xr:uid="{4C3A5020-54EC-4E9A-847C-680B82296316}"/>
    <hyperlink ref="B31" r:id="rId30" tooltip="Microsoft Web Site" xr:uid="{F88E13ED-3056-49C7-8A78-62D3CC9550A0}"/>
    <hyperlink ref="B32" r:id="rId31" tooltip="Microsoft Web Site" xr:uid="{75559F2E-4042-40BC-930C-FDC8EBEE4914}"/>
    <hyperlink ref="B33" r:id="rId32" tooltip="Microsoft Web Site" xr:uid="{EE15C0E9-7CB7-4D9E-A375-5901840F11C8}"/>
    <hyperlink ref="B34" r:id="rId33" tooltip="Microsoft Web Site" xr:uid="{ADE5F112-54DD-4A75-9411-440F6F9D22E8}"/>
    <hyperlink ref="B35" r:id="rId34" tooltip="Microsoft Web Site" xr:uid="{4CAE9E53-DF88-42F8-9D8C-678C5BFE56BF}"/>
    <hyperlink ref="B36" r:id="rId35" tooltip="Microsoft Web Site" xr:uid="{789FB54D-57F4-49C5-9FA6-E4528F4B7277}"/>
    <hyperlink ref="B37" r:id="rId36" tooltip="Microsoft Web Site" xr:uid="{F766944A-705D-4EEC-A114-7C99D34958AA}"/>
    <hyperlink ref="B38" r:id="rId37" tooltip="Microsoft Web Site" xr:uid="{70730389-9729-4415-918F-97B3D9FE8844}"/>
    <hyperlink ref="B39" r:id="rId38" tooltip="Microsoft Web Site" xr:uid="{B1CDB881-3207-4F72-8FC8-624D70A40CC4}"/>
    <hyperlink ref="B40" r:id="rId39" tooltip="Microsoft Web Site" xr:uid="{83CDA57E-19D4-4140-81D2-3B12D50BD43F}"/>
    <hyperlink ref="B41" r:id="rId40" tooltip="Microsoft Web Site" xr:uid="{90EACDB9-5876-4D95-A417-1E5B5E03163A}"/>
    <hyperlink ref="B42" r:id="rId41" tooltip="Microsoft Web Site" xr:uid="{3F3E2B7E-C483-437A-A7FE-FF3079C9DE0B}"/>
    <hyperlink ref="B43" r:id="rId42" tooltip="Microsoft Web Site" xr:uid="{6615B84B-98C0-4556-BAB1-7918521B090F}"/>
    <hyperlink ref="B44" r:id="rId43" tooltip="Microsoft Web Site" xr:uid="{152FD7C2-D9FC-4650-9B67-D52B9D3D27CA}"/>
    <hyperlink ref="B45" r:id="rId44" tooltip="Microsoft Web Site" xr:uid="{2D9933C8-7906-4E99-92B6-4F0C48905930}"/>
    <hyperlink ref="B46" r:id="rId45" tooltip="Microsoft Web Site" xr:uid="{9A937A87-0C64-4202-9AF1-D282A6DB4E14}"/>
    <hyperlink ref="B47" r:id="rId46" tooltip="Microsoft Web Site" xr:uid="{F6378D0B-EE0B-41C6-824F-943079F7F2CB}"/>
    <hyperlink ref="B48" r:id="rId47" tooltip="Microsoft Web Site" xr:uid="{4A886884-DBDA-4D15-974B-FB7C8ACCE0AA}"/>
    <hyperlink ref="B49" r:id="rId48" tooltip="Microsoft Web Site" xr:uid="{3532E538-CCB9-40AB-B8E9-E475BB5CEB2B}"/>
    <hyperlink ref="B50" r:id="rId49" tooltip="Microsoft Web Site" xr:uid="{89DF9A30-4C95-4A55-B1F2-45F27F58161C}"/>
    <hyperlink ref="B51" r:id="rId50" tooltip="Microsoft Web Site" xr:uid="{EE90A693-48E9-4192-BC98-AF854C16A42C}"/>
    <hyperlink ref="B52" r:id="rId51" tooltip="Microsoft Web Site" xr:uid="{C2485575-74B3-418E-8B0B-A39496C5AE09}"/>
    <hyperlink ref="B53" r:id="rId52" tooltip="Microsoft Web Site" xr:uid="{3D8AFE4E-1A40-422C-940F-CF1314DBEF9E}"/>
    <hyperlink ref="B54" r:id="rId53" tooltip="Microsoft Web Site" xr:uid="{3C32DB9E-53E4-43D0-8E95-87F0A237C0B3}"/>
    <hyperlink ref="B55" r:id="rId54" tooltip="Microsoft Web Site" xr:uid="{131655B2-957A-4762-AEB1-9C11C6206A8E}"/>
    <hyperlink ref="B56" r:id="rId55" tooltip="Microsoft Web Site" xr:uid="{27CB0725-5A44-4784-99AA-67024E7993D6}"/>
    <hyperlink ref="B57" r:id="rId56" tooltip="Microsoft Web Site" xr:uid="{5FB8F32B-2408-4959-BBB9-8A2858EDC05B}"/>
    <hyperlink ref="B58" r:id="rId57" tooltip="Microsoft Web Site" xr:uid="{3315DC50-B7B6-4985-B82B-945AEEFFB97F}"/>
    <hyperlink ref="B59" r:id="rId58" tooltip="Microsoft Web Site" xr:uid="{21843EA3-6B47-4248-99E1-212E5E220B27}"/>
    <hyperlink ref="B60" r:id="rId59" tooltip="Microsoft Web Site" xr:uid="{CE624244-A8E0-4064-ABFC-A08AA1E7221F}"/>
    <hyperlink ref="B61" r:id="rId60" tooltip="Microsoft Web Site" xr:uid="{86A6BC1A-138F-426A-A3A8-7BFEE23EFDB7}"/>
    <hyperlink ref="B62" r:id="rId61" tooltip="Microsoft Web Site" xr:uid="{48CAA6AF-2FCB-49DC-9472-4DEB4CD91276}"/>
    <hyperlink ref="B63" r:id="rId62" tooltip="Microsoft Web Site" xr:uid="{DF0389E8-30E7-43A1-BC3B-2BF26898FFE7}"/>
    <hyperlink ref="B64" r:id="rId63" tooltip="Microsoft Web Site" xr:uid="{D0FF192D-B032-475E-929D-724F0AFB7EEB}"/>
    <hyperlink ref="B65" r:id="rId64" tooltip="Microsoft Web Site" xr:uid="{E18A6075-2560-4F5A-AC2B-C985CD06D946}"/>
    <hyperlink ref="B66" r:id="rId65" tooltip="Microsoft Web Site" xr:uid="{9D52D7DD-F6EE-4B11-A4B2-1A6BBCED6A3D}"/>
    <hyperlink ref="B67" r:id="rId66" tooltip="Microsoft Web Site" xr:uid="{995E6C23-F31D-47B6-8C16-64D818C9ACAF}"/>
    <hyperlink ref="B68" r:id="rId67" tooltip="Microsoft Web Site" xr:uid="{03658B02-69AE-4CE1-A1B4-3BAA0814ACA1}"/>
    <hyperlink ref="B69" r:id="rId68" tooltip="Microsoft Web Site" xr:uid="{D849B4B2-8718-440E-A58B-5D5701FD858A}"/>
    <hyperlink ref="B70" r:id="rId69" tooltip="Microsoft Web Site" xr:uid="{B92B5EAC-5382-45D3-99E3-D52B7979AD3A}"/>
    <hyperlink ref="B71" r:id="rId70" tooltip="Microsoft Web Site" xr:uid="{8CCB0D22-F0EC-4B3B-93C6-7392977E844A}"/>
    <hyperlink ref="B72" r:id="rId71" tooltip="Microsoft Web Site" xr:uid="{16CABCF1-4736-4FE5-8A3A-AE7505FD8EB6}"/>
    <hyperlink ref="B73" r:id="rId72" tooltip="Microsoft Web Site" xr:uid="{A4D580C5-9772-4850-8B36-5DCC879F218E}"/>
    <hyperlink ref="B74" r:id="rId73" tooltip="Microsoft Web Site" xr:uid="{AC72E609-A097-4447-AD01-79B450A3C378}"/>
    <hyperlink ref="B75" r:id="rId74" tooltip="Microsoft Web Site" xr:uid="{B6EA363A-6C2A-427D-A088-679078CC5259}"/>
    <hyperlink ref="B76" r:id="rId75" tooltip="Microsoft Web Site" xr:uid="{9979AA46-4042-4DA0-83FC-D2B9E2FCFD31}"/>
    <hyperlink ref="B77" r:id="rId76" tooltip="Microsoft Web Site" xr:uid="{081AB17F-E490-452C-B2D2-19180559BA03}"/>
    <hyperlink ref="B78" r:id="rId77" tooltip="Microsoft Web Site" xr:uid="{6B2ED771-1389-42C6-801C-F89A3E5773F2}"/>
    <hyperlink ref="B79" r:id="rId78" tooltip="Microsoft Web Site" xr:uid="{4EB4B06F-9EA0-4D42-98BC-D0BAD2765314}"/>
    <hyperlink ref="B80" r:id="rId79" tooltip="Microsoft Web Site" xr:uid="{0E0A9FA5-5FE9-489C-A178-1D3AAA11C896}"/>
    <hyperlink ref="B81" r:id="rId80" tooltip="Microsoft Web Site" xr:uid="{3A006311-DAB3-4691-8107-F5A30BCB4CEE}"/>
    <hyperlink ref="B82" r:id="rId81" tooltip="Microsoft Web Site" xr:uid="{AD7B17DB-45BD-4E7C-AD80-67C699A75ADF}"/>
    <hyperlink ref="B83" r:id="rId82" tooltip="Microsoft Web Site" xr:uid="{229AAF78-D597-49E0-B096-6D4633741D78}"/>
    <hyperlink ref="B84" r:id="rId83" tooltip="Microsoft Web Site" xr:uid="{79542CCC-09E9-40F3-9346-3337B7FB4FF0}"/>
    <hyperlink ref="B85" r:id="rId84" tooltip="Microsoft Web Site" xr:uid="{EA8D64AF-43C3-4CA0-B40C-B7D904193BFC}"/>
    <hyperlink ref="B86" r:id="rId85" tooltip="Microsoft Web Site" xr:uid="{42227368-FF94-4C45-8A97-E0FD724743E2}"/>
    <hyperlink ref="B87" r:id="rId86" tooltip="Microsoft Web Site" xr:uid="{FD2D5CEB-FFD9-4828-B668-57236BF0F667}"/>
    <hyperlink ref="B88" r:id="rId87" tooltip="Microsoft Web Site" xr:uid="{DABEA329-42D6-4AB8-9C3A-1070C1D2CD37}"/>
    <hyperlink ref="B89" r:id="rId88" tooltip="Microsoft Web Site" xr:uid="{261BA725-7F2D-4007-8773-6C9D88E69A9C}"/>
    <hyperlink ref="B90" r:id="rId89" tooltip="Microsoft Web Site" xr:uid="{63A7A66A-4B16-41F5-ACE5-C570A3A1C351}"/>
    <hyperlink ref="B91" r:id="rId90" tooltip="Microsoft Web Site" xr:uid="{0A20E63C-EF53-4117-B664-155A3BC51227}"/>
    <hyperlink ref="B92" r:id="rId91" tooltip="Microsoft Web Site" xr:uid="{7413613C-658B-483B-9BC1-03BEC32C5DFC}"/>
    <hyperlink ref="B93" r:id="rId92" tooltip="Microsoft Web Site" xr:uid="{763F5334-4A7B-4BC0-9462-A80FE61C6348}"/>
    <hyperlink ref="B94" r:id="rId93" tooltip="Microsoft Web Site" xr:uid="{50A2872C-F50A-4CDB-B62B-CBCE0EC33ACB}"/>
    <hyperlink ref="B95" r:id="rId94" tooltip="Microsoft Web Site" xr:uid="{F4896770-D59C-43F6-AD8F-B77D747EA94A}"/>
    <hyperlink ref="B96" r:id="rId95" tooltip="Microsoft Web Site" xr:uid="{1DD17355-E5FB-4BFD-93F0-893C2E68D3B8}"/>
    <hyperlink ref="B97" r:id="rId96" tooltip="Microsoft Web Site" xr:uid="{4DDA2016-0A78-408B-AC48-793BA4310975}"/>
    <hyperlink ref="B98" r:id="rId97" tooltip="Microsoft Web Site" xr:uid="{A0B303DA-AAED-498A-94EC-B382DF5815DB}"/>
    <hyperlink ref="B99" r:id="rId98" tooltip="Microsoft Web Site" xr:uid="{A4B9A14D-C8EA-4FDC-AC3E-E17074E4292E}"/>
    <hyperlink ref="B100" r:id="rId99" tooltip="Microsoft Web Site" xr:uid="{D0E7531F-6CA5-4C99-99CB-CDEAEB072E59}"/>
    <hyperlink ref="B101" r:id="rId100" tooltip="Microsoft Web Site" xr:uid="{7CE7BA0B-ED59-4E5F-A7F2-8001095F3210}"/>
    <hyperlink ref="B102" r:id="rId101" tooltip="Microsoft Web Site" xr:uid="{3312B1CB-8613-43A1-81F1-A4181FD35784}"/>
    <hyperlink ref="B103" r:id="rId102" tooltip="Microsoft Web Site" xr:uid="{D53EF786-9904-4B76-9553-AD782BBC589D}"/>
    <hyperlink ref="B104" r:id="rId103" tooltip="Microsoft Web Site" xr:uid="{DEFA77F3-224E-48CA-A40B-91008DA15DD9}"/>
    <hyperlink ref="B105" r:id="rId104" tooltip="Microsoft Web Site" xr:uid="{F5AC2F38-747A-49A4-A1F6-69005223647C}"/>
    <hyperlink ref="B106" r:id="rId105" tooltip="Microsoft Web Site" xr:uid="{FB26452B-57FA-4009-ADBD-B677DFAF974F}"/>
    <hyperlink ref="B107" r:id="rId106" tooltip="Microsoft Web Site" xr:uid="{C27784EA-FC3D-421B-998E-8160C2E1D3D6}"/>
    <hyperlink ref="B108" r:id="rId107" tooltip="Microsoft Web Site" xr:uid="{EC10FA98-1B48-4AAF-8DF1-10C701E57B98}"/>
    <hyperlink ref="B109" r:id="rId108" tooltip="Microsoft Web Site" xr:uid="{169C6DEB-4457-46A6-A218-2C9461EE5F5C}"/>
    <hyperlink ref="B110" r:id="rId109" tooltip="Microsoft Web Site" xr:uid="{30B19509-DA96-4B79-B683-E28FF5610501}"/>
    <hyperlink ref="B111" r:id="rId110" tooltip="Microsoft Web Site" xr:uid="{3DCEED0C-B43E-49C8-A315-2A85A7DDA7A4}"/>
    <hyperlink ref="B112" r:id="rId111" tooltip="Microsoft Web Site" xr:uid="{898F42E0-E71B-43AD-B8DC-D2E15210E440}"/>
    <hyperlink ref="B113" r:id="rId112" tooltip="Microsoft Web Site" xr:uid="{4744F238-AA8F-4CA0-B105-B71E930B31E5}"/>
    <hyperlink ref="B114" r:id="rId113" tooltip="Microsoft Web Site" xr:uid="{53F199AF-9790-49FA-9B0D-A86E6E21CDA6}"/>
    <hyperlink ref="B115" r:id="rId114" tooltip="Microsoft Web Site" xr:uid="{0C6C5F66-E9B9-4AE0-BBFE-35F98D8EA8A9}"/>
    <hyperlink ref="B116" r:id="rId115" tooltip="Microsoft Web Site" xr:uid="{71BF93B7-1F30-4890-AB19-F528539F6F4D}"/>
    <hyperlink ref="B117" r:id="rId116" tooltip="Microsoft Web Site" xr:uid="{A340DBCB-E057-4C38-9D3C-0908EE846E75}"/>
    <hyperlink ref="B118" r:id="rId117" tooltip="Microsoft Web Site" xr:uid="{502453BE-7B2A-4947-905B-F2EF4BA463F6}"/>
    <hyperlink ref="B119" r:id="rId118" tooltip="Microsoft Web Site" xr:uid="{88385D0D-1B0A-4855-B0DC-526658DEB5D9}"/>
    <hyperlink ref="B120" r:id="rId119" tooltip="Microsoft Web Site" xr:uid="{8777CA41-27D4-4C73-8DAF-7FE3967490F6}"/>
    <hyperlink ref="B121" r:id="rId120" tooltip="Microsoft Web Site" xr:uid="{43417323-0A29-4696-B1E9-53B6E2AA5212}"/>
    <hyperlink ref="B122" r:id="rId121" tooltip="Microsoft Web Site" xr:uid="{4BAC5D05-774C-4BA5-87D8-84D349EFAF0C}"/>
    <hyperlink ref="B123" r:id="rId122" tooltip="Microsoft Web Site" xr:uid="{5C838790-D079-4E87-ACEA-764E09881F77}"/>
    <hyperlink ref="B124" r:id="rId123" tooltip="Microsoft Web Site" xr:uid="{30D15F18-761B-4745-AAEC-DAD8DE49E7E5}"/>
    <hyperlink ref="B125" r:id="rId124" tooltip="Microsoft Web Site" xr:uid="{0E106471-BE14-4750-84BA-3AF925C50716}"/>
    <hyperlink ref="B126" r:id="rId125" tooltip="Microsoft Web Site" xr:uid="{0CA60198-DBD4-43C7-B32B-6E7AA7ACF097}"/>
    <hyperlink ref="B127" r:id="rId126" tooltip="Microsoft Web Site" xr:uid="{B2D40079-CBFA-46EB-BD84-9C627911B903}"/>
    <hyperlink ref="B128" r:id="rId127" tooltip="Microsoft Web Site" xr:uid="{09AE3B7B-CE11-4A01-8533-3316D2378920}"/>
    <hyperlink ref="B129" r:id="rId128" tooltip="Microsoft Web Site" xr:uid="{42943166-3621-4713-8505-79258EBD001D}"/>
    <hyperlink ref="B130" r:id="rId129" tooltip="Microsoft Web Site" xr:uid="{A2409FEC-7EAB-43CE-B601-DD0ECEED6AAB}"/>
    <hyperlink ref="B131" r:id="rId130" tooltip="Microsoft Web Site" xr:uid="{40B86941-777B-41EF-AFB5-E0E7B1B8AF31}"/>
    <hyperlink ref="B132" r:id="rId131" tooltip="Microsoft Web Site" xr:uid="{12C3C109-BBD9-4952-9FE1-9B78102E7DB5}"/>
    <hyperlink ref="B133" r:id="rId132" tooltip="Microsoft Web Site" xr:uid="{DD376F92-DCBC-4129-9C66-BCE80017CC6D}"/>
    <hyperlink ref="B134" r:id="rId133" tooltip="Microsoft Web Site" xr:uid="{15847E67-50A8-4453-86DC-211D1F803D51}"/>
    <hyperlink ref="B135" r:id="rId134" tooltip="Microsoft Web Site" xr:uid="{E0A14A0D-1E85-48E3-AA8E-690BAA64A6E9}"/>
    <hyperlink ref="B136" r:id="rId135" tooltip="Microsoft Web Site" xr:uid="{6D43D19B-2C42-4F1A-B7B3-6C807367381F}"/>
    <hyperlink ref="B137" r:id="rId136" tooltip="Microsoft Web Site" xr:uid="{FFF24287-2A9B-4AF2-B930-DFFD91C94ED1}"/>
    <hyperlink ref="B138" r:id="rId137" tooltip="Microsoft Web Site" xr:uid="{D9D2FBD0-73A8-47CC-B5A3-382165C7FB0A}"/>
    <hyperlink ref="B139" r:id="rId138" tooltip="Microsoft Web Site" xr:uid="{D7091E95-D3BC-4C42-9550-914AE61FE04F}"/>
    <hyperlink ref="B140" r:id="rId139" tooltip="Microsoft Web Site" xr:uid="{5E7B9138-3936-4B09-8073-7BF77A29802A}"/>
    <hyperlink ref="B141" r:id="rId140" tooltip="Microsoft Web Site" xr:uid="{D812A4EB-872F-4003-958C-0AAD610E4F75}"/>
    <hyperlink ref="B142" r:id="rId141" tooltip="Microsoft Web Site" xr:uid="{31B2E530-60B7-410C-8EE3-E96483987EAB}"/>
    <hyperlink ref="B143" r:id="rId142" tooltip="Microsoft Web Site" xr:uid="{5456F157-DD69-4D60-B475-7D62D4FCB4E2}"/>
    <hyperlink ref="B144" r:id="rId143" tooltip="Microsoft Web Site" xr:uid="{E9485EB0-E231-427D-9D60-33E76D26781B}"/>
    <hyperlink ref="B145" r:id="rId144" tooltip="Microsoft Web Site" xr:uid="{E1255530-6FE5-47D4-AB60-1D4940323B77}"/>
    <hyperlink ref="B146" r:id="rId145" tooltip="Microsoft Web Site" xr:uid="{07B5CFCB-809C-4EC8-8D3A-58489AD60984}"/>
    <hyperlink ref="B147" r:id="rId146" tooltip="Microsoft Web Site" xr:uid="{366024D8-C8B9-4CEC-91D8-A93569CA0B0F}"/>
    <hyperlink ref="B148" r:id="rId147" tooltip="Microsoft Web Site" xr:uid="{82F1419F-602E-42C7-B18F-2F7B45FD2B55}"/>
    <hyperlink ref="B149" r:id="rId148" tooltip="Microsoft Web Site" xr:uid="{FAAF8D18-5DD1-4220-AE9C-CD2FA3ABFA20}"/>
    <hyperlink ref="B150" r:id="rId149" tooltip="Microsoft Web Site" xr:uid="{99052142-8893-4357-9247-CAECE86C3B9A}"/>
    <hyperlink ref="B151" r:id="rId150" tooltip="Microsoft Web Site" xr:uid="{5CCAA6F9-0321-4ED9-A0CA-A72B99A08669}"/>
    <hyperlink ref="B152" r:id="rId151" tooltip="Microsoft Web Site" xr:uid="{65C490C5-7D52-4CE9-805B-42CC6A4FB75C}"/>
    <hyperlink ref="B153" r:id="rId152" tooltip="Microsoft Web Site" xr:uid="{7CC0FF2D-F575-4BCA-AE7B-B0E177353D04}"/>
    <hyperlink ref="B154" r:id="rId153" tooltip="Microsoft Web Site" xr:uid="{9D54F085-BD9D-43E1-99A1-D942A5F2AF5E}"/>
    <hyperlink ref="B155" r:id="rId154" tooltip="Microsoft Web Site" xr:uid="{92D7988C-DCA2-4850-8DA3-24B7BB6917A7}"/>
    <hyperlink ref="B156" r:id="rId155" tooltip="Microsoft Web Site" xr:uid="{F0EF61CE-89B1-4C05-8BF4-DB72AE051EAA}"/>
    <hyperlink ref="B157" r:id="rId156" tooltip="Microsoft Web Site" xr:uid="{B6C761B0-B850-433E-9B3B-D7BED3228B2F}"/>
    <hyperlink ref="B158" r:id="rId157" tooltip="Microsoft Web Site" xr:uid="{E94E5C26-FCAD-4023-9BB8-1ADA6964CC99}"/>
    <hyperlink ref="B159" r:id="rId158" tooltip="Microsoft Web Site" xr:uid="{3E7D9986-A1D6-43E4-9F8F-05A93AFE96C0}"/>
    <hyperlink ref="B160" r:id="rId159" tooltip="Microsoft Web Site" xr:uid="{9DA74D5F-82C4-4B58-ACC9-EB6C2011D522}"/>
    <hyperlink ref="B161" r:id="rId160" tooltip="Microsoft Web Site" xr:uid="{895DCE78-FF6D-4C53-901F-A9C62844705F}"/>
    <hyperlink ref="B162" r:id="rId161" tooltip="Microsoft Web Site" xr:uid="{A02E2216-2368-41C0-9AB1-769094B15099}"/>
    <hyperlink ref="B163" r:id="rId162" tooltip="Microsoft Web Site" xr:uid="{8CB44AA9-9495-4C6E-A7B6-76C2C9B1FA47}"/>
    <hyperlink ref="B164" r:id="rId163" tooltip="Microsoft Web Site" xr:uid="{9314740C-A648-4586-BDBD-98765FEFC397}"/>
    <hyperlink ref="B165" r:id="rId164" tooltip="Microsoft Web Site" xr:uid="{36706179-707A-4690-A953-80279643B04C}"/>
    <hyperlink ref="B166" r:id="rId165" tooltip="Microsoft Web Site" xr:uid="{DD588001-F557-4DB6-A205-44BD9BB5D387}"/>
    <hyperlink ref="B167" r:id="rId166" tooltip="Microsoft Web Site" xr:uid="{71305593-013C-499D-8B61-6C0296FD8363}"/>
    <hyperlink ref="B168" r:id="rId167" tooltip="Microsoft Web Site" xr:uid="{6233EE33-093C-48F5-B544-BA1366DEC3B6}"/>
    <hyperlink ref="B169" r:id="rId168" tooltip="Microsoft Web Site" xr:uid="{483494EC-8936-4361-B97D-3755B1CFF44B}"/>
    <hyperlink ref="B170" r:id="rId169" tooltip="Microsoft Web Site" xr:uid="{7555B35B-332D-49A5-801E-27FF3C7F95A7}"/>
    <hyperlink ref="B171" r:id="rId170" tooltip="Microsoft Web Site" xr:uid="{79113E02-7701-45D4-9AC1-D3F6360CA656}"/>
    <hyperlink ref="B172" r:id="rId171" tooltip="Microsoft Web Site" xr:uid="{0A1142F7-43CC-4EC7-87D9-6D3DA0BA46EB}"/>
    <hyperlink ref="B173" r:id="rId172" tooltip="Microsoft Web Site" xr:uid="{FF3E669E-661F-4F01-A405-E22CC9AAD24C}"/>
    <hyperlink ref="B174" r:id="rId173" tooltip="Microsoft Web Site" xr:uid="{B7567DFB-14E8-49FF-BA33-058FAC9AEB44}"/>
    <hyperlink ref="B175" r:id="rId174" tooltip="Microsoft Web Site" xr:uid="{8A44317C-57D6-4299-AF36-7693CEE5CE97}"/>
    <hyperlink ref="B176" r:id="rId175" tooltip="Microsoft Web Site" xr:uid="{44E669CE-2D14-479D-B803-AC686DC78B51}"/>
    <hyperlink ref="B177" r:id="rId176" tooltip="Microsoft Web Site" xr:uid="{4E0C01EA-70E2-4F94-B509-39F879D27754}"/>
    <hyperlink ref="B178" r:id="rId177" tooltip="Microsoft Web Site" xr:uid="{3E207798-C221-44B4-9342-21F2E7C44610}"/>
    <hyperlink ref="B179" r:id="rId178" tooltip="Microsoft Web Site" xr:uid="{EF121813-567B-4C08-AD52-6095CB29D5B4}"/>
    <hyperlink ref="B180" r:id="rId179" tooltip="Microsoft Web Site" xr:uid="{FC70BB97-4232-4050-86EF-AE4E53B4E813}"/>
    <hyperlink ref="B181" r:id="rId180" tooltip="Microsoft Web Site" xr:uid="{3C2C4013-69B7-49FC-BA0F-689EF1ED2E78}"/>
    <hyperlink ref="B182" r:id="rId181" tooltip="Microsoft Web Site" xr:uid="{658B829D-185E-4A07-AF11-1BA9F9A92833}"/>
    <hyperlink ref="B183" r:id="rId182" tooltip="Microsoft Web Site" xr:uid="{EF1E3D9F-065F-45F2-874F-1DA46D548071}"/>
    <hyperlink ref="B184" r:id="rId183" tooltip="Microsoft Web Site" xr:uid="{DAD38ADC-65F5-4922-AC88-290D3F2A7C34}"/>
    <hyperlink ref="B185" r:id="rId184" tooltip="Microsoft Web Site" xr:uid="{31F02994-FF52-4851-91C9-26B8E9628474}"/>
    <hyperlink ref="B186" r:id="rId185" tooltip="Microsoft Web Site" xr:uid="{4C335A6F-5762-4CBF-A4C9-860300BC911D}"/>
    <hyperlink ref="B187" r:id="rId186" tooltip="Microsoft Web Site" xr:uid="{14DC300C-A408-40EB-B579-EDCFC130AC4A}"/>
    <hyperlink ref="B188" r:id="rId187" tooltip="Microsoft Web Site" xr:uid="{2DFAC3B2-2B87-4954-8CE9-C688FC8B1584}"/>
    <hyperlink ref="B189" r:id="rId188" tooltip="Microsoft Web Site" xr:uid="{88F04BC9-8B45-4ACE-B10E-19724229E5C4}"/>
    <hyperlink ref="B190" r:id="rId189" tooltip="Microsoft Web Site" xr:uid="{965B0091-6CB0-49D7-8752-67D553A7557F}"/>
    <hyperlink ref="B191" r:id="rId190" tooltip="Microsoft Web Site" xr:uid="{B6A1B1B9-349D-433E-9786-4DDE827BA08F}"/>
    <hyperlink ref="B192" r:id="rId191" tooltip="Microsoft Web Site" xr:uid="{E2F0657D-837D-48C6-B884-937AD62756D3}"/>
    <hyperlink ref="B193" r:id="rId192" tooltip="Microsoft Web Site" xr:uid="{DBCD5C6E-005A-49E1-8655-18AF91C272BC}"/>
    <hyperlink ref="B194" r:id="rId193" tooltip="Microsoft Web Site" xr:uid="{BD9DC6E9-A237-4012-84D1-2F7326EEDD75}"/>
    <hyperlink ref="B195" r:id="rId194" tooltip="Microsoft Web Site" xr:uid="{B1A01458-5EA4-4F56-8D38-1063A1695EBE}"/>
    <hyperlink ref="B196" r:id="rId195" tooltip="Microsoft Web Site" xr:uid="{AD8FAAD7-31C5-4F8E-9C00-578FCAE4C9BE}"/>
    <hyperlink ref="B197" r:id="rId196" tooltip="Microsoft Web Site" xr:uid="{29F64523-768C-43EC-A86C-0E1D724AC71F}"/>
    <hyperlink ref="B198" r:id="rId197" tooltip="Microsoft Web Site" xr:uid="{D5406A9A-E78A-41BA-88BF-35456F8A45AF}"/>
    <hyperlink ref="B199" r:id="rId198" tooltip="Microsoft Web Site" xr:uid="{C7739655-DF76-42D3-8822-456FAA8B66BC}"/>
    <hyperlink ref="B200" r:id="rId199" tooltip="Microsoft Web Site" xr:uid="{669A3643-7EF5-449F-A912-7621F61F670D}"/>
    <hyperlink ref="B201" r:id="rId200" tooltip="Microsoft Web Site" xr:uid="{7619E78A-CC61-4CCD-95CE-7EEE7A93F3F1}"/>
    <hyperlink ref="B202" r:id="rId201" tooltip="Microsoft Web Site" xr:uid="{B9FA97DC-8824-4649-8B73-209D7F5E5181}"/>
    <hyperlink ref="B203" r:id="rId202" tooltip="Microsoft Web Site" xr:uid="{8283E270-7070-44AC-B6D9-30D638AD4F59}"/>
    <hyperlink ref="B204" r:id="rId203" tooltip="Microsoft Web Site" xr:uid="{B3A997E9-413D-4352-935B-31D72AAC0B9E}"/>
    <hyperlink ref="B205" r:id="rId204" tooltip="Microsoft Web Site" xr:uid="{35A094A5-C8AB-4AC2-9FE8-87029A7278D9}"/>
    <hyperlink ref="B206" r:id="rId205" tooltip="Microsoft Web Site" xr:uid="{B61D4070-2020-4FCA-92AC-97F135DB96C3}"/>
    <hyperlink ref="B207" r:id="rId206" tooltip="Microsoft Web Site" xr:uid="{93359759-E386-4843-AF64-4C89BFD174B2}"/>
    <hyperlink ref="B208" r:id="rId207" tooltip="Microsoft Web Site" xr:uid="{E67E7103-431E-459D-84A2-099599283A35}"/>
    <hyperlink ref="B209" r:id="rId208" tooltip="Microsoft Web Site" xr:uid="{EC0169A5-019D-40B9-804A-1FECDC63E280}"/>
    <hyperlink ref="B210" r:id="rId209" tooltip="Microsoft Web Site" xr:uid="{97BD08AE-9097-44E7-8441-549238D48F86}"/>
    <hyperlink ref="B211" r:id="rId210" tooltip="Microsoft Web Site" xr:uid="{E8339D6E-ED79-4401-ABC0-441B74F1DD97}"/>
    <hyperlink ref="B212" r:id="rId211" tooltip="Microsoft Web Site" xr:uid="{D6EABFE7-4EA9-4654-A698-0DA06A9EC079}"/>
    <hyperlink ref="B213" r:id="rId212" tooltip="Microsoft Web Site" xr:uid="{04274844-4F4C-427A-9BA7-6FF84C85D41E}"/>
    <hyperlink ref="B214" r:id="rId213" tooltip="Microsoft Web Site" xr:uid="{1BCF8B5D-7503-445E-8E47-018ED7BE6DC8}"/>
    <hyperlink ref="B215" r:id="rId214" tooltip="Microsoft Web Site" xr:uid="{A2101B19-CA47-459B-A616-A0DEA831C1F2}"/>
    <hyperlink ref="B216" r:id="rId215" tooltip="Microsoft Web Site" xr:uid="{8C7182CF-818A-4147-965C-76E11E40022C}"/>
    <hyperlink ref="B217" r:id="rId216" tooltip="Microsoft Web Site" xr:uid="{831ADFF5-0737-4D17-87C1-474931BEC508}"/>
    <hyperlink ref="B218" r:id="rId217" tooltip="Microsoft Web Site" xr:uid="{EFBE5495-FD66-4CF6-8F39-92144F08FE4A}"/>
    <hyperlink ref="B219" r:id="rId218" tooltip="Microsoft Web Site" xr:uid="{99D96F61-EC2F-4C8C-A0D2-978289314061}"/>
    <hyperlink ref="B220" r:id="rId219" tooltip="Microsoft Web Site" xr:uid="{8807C2B2-6AAD-4305-BD5F-BF9969CB6A9C}"/>
    <hyperlink ref="B221" r:id="rId220" tooltip="Microsoft Web Site" xr:uid="{C049F076-ABC6-4455-AFC1-3432641A70E9}"/>
    <hyperlink ref="B222" r:id="rId221" tooltip="Microsoft Web Site" xr:uid="{9B88070A-4178-448B-AB7E-19FD10E8D83B}"/>
    <hyperlink ref="B223" r:id="rId222" tooltip="Microsoft Web Site" xr:uid="{65FFE1D9-EA77-4A62-BD19-6218300F45D5}"/>
    <hyperlink ref="B224" r:id="rId223" tooltip="Microsoft Web Site" xr:uid="{1B4E2CC0-00C1-4B20-A4E5-AD9AEB1F668D}"/>
    <hyperlink ref="B225" r:id="rId224" tooltip="Microsoft Web Site" xr:uid="{A61C2B60-9EC5-4B0A-9BFF-762A70F2CCDF}"/>
    <hyperlink ref="B226" r:id="rId225" tooltip="Microsoft Web Site" xr:uid="{697A4BB9-CA6F-422B-9214-8FF80159C293}"/>
    <hyperlink ref="B227" r:id="rId226" tooltip="Microsoft Web Site" xr:uid="{F87228AF-580E-4756-9355-1A92988A4DE7}"/>
    <hyperlink ref="B228" r:id="rId227" tooltip="Microsoft Web Site" xr:uid="{ACF6C8B0-2A90-4098-8979-07A71B6C399C}"/>
    <hyperlink ref="B229" r:id="rId228" tooltip="Microsoft Web Site" xr:uid="{0EDEB9C9-2E12-4BC3-93D6-60BE2C43A9AE}"/>
    <hyperlink ref="B230" r:id="rId229" tooltip="Microsoft Web Site" xr:uid="{A057289E-B22A-418E-A8E7-479159746F5F}"/>
    <hyperlink ref="B231" r:id="rId230" tooltip="Microsoft Web Site" xr:uid="{6B7E63A0-005C-4332-95B2-B65ED6EEC0EF}"/>
    <hyperlink ref="B232" r:id="rId231" tooltip="Microsoft Web Site" xr:uid="{FC42A92F-E9FA-41F5-9EC7-33888BD23F29}"/>
    <hyperlink ref="B233" r:id="rId232" tooltip="Microsoft Web Site" xr:uid="{20779510-211C-4438-9BF8-081BC8A10E13}"/>
    <hyperlink ref="B234" r:id="rId233" tooltip="Microsoft Web Site" xr:uid="{E9743C75-45BA-43EF-AE0D-1ABD300A60D8}"/>
    <hyperlink ref="B235" r:id="rId234" tooltip="Microsoft Web Site" xr:uid="{AD0E2BCF-D0AA-42F1-BDC8-3B7ACD6BF013}"/>
    <hyperlink ref="B236" r:id="rId235" tooltip="Microsoft Web Site" xr:uid="{8720947C-71AA-43D5-9E22-80DFA76CB153}"/>
    <hyperlink ref="B237" r:id="rId236" tooltip="Microsoft Web Site" xr:uid="{CDB21537-C425-4AF1-8EBD-AFA2415F3C9D}"/>
    <hyperlink ref="B238" r:id="rId237" tooltip="Microsoft Web Site" xr:uid="{4F4AE7E7-8AA9-453C-B95E-CA5EC922518B}"/>
    <hyperlink ref="B239" r:id="rId238" tooltip="Microsoft Web Site" xr:uid="{0E285C5B-67D0-4297-84E3-DCD6A2660B88}"/>
    <hyperlink ref="B240" r:id="rId239" tooltip="Microsoft Web Site" xr:uid="{3D1DB1FC-7422-42CF-8871-567EB12D6B82}"/>
    <hyperlink ref="B241" r:id="rId240" tooltip="Microsoft Web Site" xr:uid="{1011CA2F-D95C-4275-9E9D-0ABD6BC4D341}"/>
    <hyperlink ref="B242" r:id="rId241" tooltip="Microsoft Web Site" xr:uid="{F4E1B97B-4274-4E47-992F-CB7AFD3D7A70}"/>
    <hyperlink ref="B243" r:id="rId242" tooltip="Microsoft Web Site" xr:uid="{56A047A0-103D-4234-89A8-2F1BDD03C5F0}"/>
    <hyperlink ref="B244" r:id="rId243" tooltip="Microsoft Web Site" xr:uid="{EEAB406E-8017-4B65-A4D0-02C20ED64558}"/>
    <hyperlink ref="B245" r:id="rId244" tooltip="Microsoft Web Site" xr:uid="{374DD862-7A48-44E9-A772-FEDCDCF3C902}"/>
    <hyperlink ref="B246" r:id="rId245" tooltip="Microsoft Web Site" xr:uid="{D9069293-BF30-4968-817B-FCD04EC3CDAB}"/>
    <hyperlink ref="B247" r:id="rId246" tooltip="Microsoft Web Site" xr:uid="{EA3FA06A-4AF3-4038-9346-17283AE5A287}"/>
    <hyperlink ref="B248" r:id="rId247" tooltip="Microsoft Web Site" xr:uid="{DD0E828F-BAF4-47C8-AB4F-5E96A4A2B70E}"/>
    <hyperlink ref="B249" r:id="rId248" tooltip="Microsoft Web Site" xr:uid="{807B1C51-C73D-4F7A-9CE9-8CA7A13D81A2}"/>
    <hyperlink ref="B250" r:id="rId249" tooltip="Microsoft Web Site" xr:uid="{2AC33052-BFD4-44A4-A20F-7E1216AC6570}"/>
    <hyperlink ref="B251" r:id="rId250" tooltip="Microsoft Web Site" xr:uid="{C686EFEE-B566-4001-95A1-BB71D8FF0C66}"/>
    <hyperlink ref="B252" r:id="rId251" tooltip="Microsoft Web Site" xr:uid="{B6A5BBD1-1E85-4343-9384-16AF2177FA7A}"/>
    <hyperlink ref="B253" r:id="rId252" tooltip="Microsoft Web Site" xr:uid="{E50AD95B-43FD-4BA2-91FE-8CE3E8AFAFB4}"/>
    <hyperlink ref="B254" r:id="rId253" tooltip="Microsoft Web Site" xr:uid="{FE7476BA-9330-40F1-8568-6F0CE7008C08}"/>
    <hyperlink ref="B255" r:id="rId254" tooltip="Microsoft Web Site" xr:uid="{85F7588B-1173-44CD-9FBB-74C7A2E2DB6C}"/>
    <hyperlink ref="B256" r:id="rId255" tooltip="Microsoft Web Site" xr:uid="{511F9799-5920-4964-8825-11D84ADDC338}"/>
    <hyperlink ref="B257" r:id="rId256" tooltip="Microsoft Web Site" xr:uid="{ECCBF3C2-839D-49F4-A795-8A710535B73B}"/>
    <hyperlink ref="B258" r:id="rId257" tooltip="Microsoft Web Site" xr:uid="{F7F7BCA3-AA49-4948-9112-0104C1BD689C}"/>
    <hyperlink ref="B259" r:id="rId258" tooltip="Microsoft Web Site" xr:uid="{0981E476-3F6D-4AED-86B4-6EA91385C555}"/>
    <hyperlink ref="B260" r:id="rId259" tooltip="Microsoft Web Site" xr:uid="{924C673D-F7C1-4274-9E9F-93D3D67DD180}"/>
    <hyperlink ref="B261" r:id="rId260" tooltip="Microsoft Web Site" xr:uid="{60E44635-1ABA-4F5B-A266-032B50E44F7E}"/>
    <hyperlink ref="B262" r:id="rId261" tooltip="Microsoft Web Site" xr:uid="{42DEC729-5B11-4750-A27F-857295FD6556}"/>
    <hyperlink ref="B263" r:id="rId262" tooltip="Microsoft Web Site" xr:uid="{588064AB-EAA2-488C-8702-291C577B2C4D}"/>
    <hyperlink ref="B264" r:id="rId263" tooltip="Microsoft Web Site" xr:uid="{7650EF55-457D-45C2-9AE7-C300E7604DAE}"/>
    <hyperlink ref="B265" r:id="rId264" tooltip="Microsoft Web Site" xr:uid="{BFB5B9A0-4067-4399-B866-B58CD8F94D8F}"/>
    <hyperlink ref="B266" r:id="rId265" tooltip="Microsoft Web Site" xr:uid="{F445D7C6-248D-44A9-A62B-E4B9F85DA3E4}"/>
    <hyperlink ref="B267" r:id="rId266" tooltip="Microsoft Web Site" xr:uid="{7D7EAC61-3571-47A7-A2D2-1E6FC43B4945}"/>
    <hyperlink ref="B268" r:id="rId267" tooltip="Microsoft Web Site" xr:uid="{04094F1A-5AA9-45A5-8079-ACC77B868CC6}"/>
    <hyperlink ref="B269" r:id="rId268" tooltip="Microsoft Web Site" xr:uid="{7C4BF3B2-35C7-4FC7-8FD2-43064D1D460D}"/>
    <hyperlink ref="B270" r:id="rId269" tooltip="Microsoft Web Site" xr:uid="{A1DE535F-C03D-4FCD-BB10-3FD98C83E099}"/>
    <hyperlink ref="B271" r:id="rId270" tooltip="Microsoft Web Site" xr:uid="{91761FAE-BF60-44FA-B469-03F1C404E359}"/>
    <hyperlink ref="B272" r:id="rId271" tooltip="Microsoft Web Site" xr:uid="{5B73D08A-3976-4685-AC2A-DA9C0BE6ED85}"/>
    <hyperlink ref="B273" r:id="rId272" tooltip="Microsoft Web Site" xr:uid="{06698098-463B-4F2C-AB79-E7B2F0399538}"/>
    <hyperlink ref="B274" r:id="rId273" tooltip="Microsoft Web Site" xr:uid="{D43F90D8-4197-4F9B-BBD4-BC1C45D20435}"/>
    <hyperlink ref="B275" r:id="rId274" tooltip="Microsoft Web Site" xr:uid="{5E052149-E4A4-48CD-82EC-FCD8BDDD399F}"/>
    <hyperlink ref="B276" r:id="rId275" tooltip="Microsoft Web Site" xr:uid="{1503C8DC-5400-4055-9221-FDEAE6574961}"/>
    <hyperlink ref="B277" r:id="rId276" tooltip="Microsoft Web Site" xr:uid="{B916D3D4-3947-4306-8ABF-3F90417FEBB3}"/>
    <hyperlink ref="B278" r:id="rId277" tooltip="Microsoft Web Site" xr:uid="{54C9769C-6354-4AD9-8E79-D56BCCEBA0C6}"/>
    <hyperlink ref="B279" r:id="rId278" tooltip="Microsoft Web Site" xr:uid="{CCE7F4D0-6AA4-4781-A5B5-C828B66E34D4}"/>
    <hyperlink ref="B280" r:id="rId279" tooltip="Microsoft Web Site" xr:uid="{7BD6D46E-2C44-4AD8-A6D7-9103F9DFB963}"/>
    <hyperlink ref="B281" r:id="rId280" tooltip="Microsoft Web Site" xr:uid="{54254C10-5232-4739-90CA-3EB249C61ABC}"/>
    <hyperlink ref="B282" r:id="rId281" tooltip="Microsoft Web Site" xr:uid="{206A772D-9A84-4E96-B6F3-2AF696D9A899}"/>
    <hyperlink ref="B283" r:id="rId282" tooltip="Microsoft Web Site" xr:uid="{4762899C-A7BF-42D4-8746-E16A8E71F0B2}"/>
    <hyperlink ref="B284" r:id="rId283" tooltip="Microsoft Web Site" xr:uid="{C7FCDB40-9E65-4C6C-B755-5EB1B70D2D54}"/>
    <hyperlink ref="B285" r:id="rId284" tooltip="Microsoft Web Site" xr:uid="{475C3A46-1A0B-4C04-AD6F-38AAC0AD73DD}"/>
    <hyperlink ref="B286" r:id="rId285" tooltip="Microsoft Web Site" xr:uid="{997CD273-1461-4FB0-A6B5-3CC10096C33E}"/>
    <hyperlink ref="B287" r:id="rId286" tooltip="Microsoft Web Site" xr:uid="{0AF9A6F5-2722-4787-8CA3-9C486C651373}"/>
    <hyperlink ref="B288" r:id="rId287" tooltip="Microsoft Web Site" xr:uid="{088F2D4F-C133-4AC1-BEB6-EA7B04941CE6}"/>
    <hyperlink ref="B289" r:id="rId288" tooltip="Microsoft Web Site" xr:uid="{75B2DC94-B8AB-4604-872D-2E98FC232AFE}"/>
    <hyperlink ref="B290" r:id="rId289" tooltip="Microsoft Web Site" xr:uid="{C6A949E9-A312-41E4-94ED-7B28581E1B95}"/>
    <hyperlink ref="B291" r:id="rId290" tooltip="Microsoft Web Site" xr:uid="{1753E7C2-95CD-4043-BF89-C613BB9A41DD}"/>
    <hyperlink ref="B292" r:id="rId291" tooltip="Microsoft Web Site" xr:uid="{7CB92823-277B-4F07-9D10-57FCC481BDBF}"/>
    <hyperlink ref="B293" r:id="rId292" tooltip="Microsoft Web Site" xr:uid="{4A6C0EB3-57D9-4681-9ABE-A7A78DC2210B}"/>
    <hyperlink ref="B294" r:id="rId293" tooltip="Microsoft Web Site" xr:uid="{CD8163E6-A20A-4B97-9D20-12E338F7B91B}"/>
    <hyperlink ref="B295" r:id="rId294" tooltip="Microsoft Web Site" xr:uid="{30C012DB-D38C-471C-8B00-4D2DF03FFC8A}"/>
    <hyperlink ref="B296" r:id="rId295" tooltip="Microsoft Web Site" xr:uid="{080D1B39-D3BE-4037-BFDB-F10C4875833A}"/>
    <hyperlink ref="B297" r:id="rId296" tooltip="Microsoft Web Site" xr:uid="{FE9C0F92-D624-4D89-8628-1050795524B4}"/>
    <hyperlink ref="B298" r:id="rId297" tooltip="Microsoft Web Site" xr:uid="{FE45E195-3505-4023-8206-D295BF2A3B57}"/>
    <hyperlink ref="B299" r:id="rId298" tooltip="Microsoft Web Site" xr:uid="{831453EB-30FE-42FF-9CBB-4FE33B0D5867}"/>
    <hyperlink ref="B300" r:id="rId299" tooltip="Microsoft Web Site" xr:uid="{2BAAF0FC-2993-4FFD-82AD-6805D48BB39E}"/>
    <hyperlink ref="B301" r:id="rId300" tooltip="Microsoft Web Site" xr:uid="{1E9C43D1-7985-46D1-80BB-F162C1A8DD8C}"/>
    <hyperlink ref="B302" r:id="rId301" tooltip="Microsoft Web Site" xr:uid="{74691C9F-36F5-40FC-AE44-AFEB0F1DD7A0}"/>
    <hyperlink ref="B303" r:id="rId302" tooltip="Microsoft Web Site" xr:uid="{D714623C-8B36-4478-AF45-3829CBC5C3AE}"/>
    <hyperlink ref="B304" r:id="rId303" tooltip="Microsoft Web Site" xr:uid="{D8E9BB82-A58F-47BB-868D-C01BA6219841}"/>
    <hyperlink ref="B305" r:id="rId304" tooltip="Microsoft Web Site" xr:uid="{B1C74A31-BC4D-4EFD-975A-733DAF7099D5}"/>
    <hyperlink ref="B306" r:id="rId305" tooltip="Microsoft Web Site" xr:uid="{88BE30C4-ECD7-4B62-BFB4-9DB1186979B9}"/>
    <hyperlink ref="B307" r:id="rId306" tooltip="Microsoft Web Site" xr:uid="{791A4A03-2DFA-49D6-98A5-CA905E05B79E}"/>
    <hyperlink ref="B308" r:id="rId307" tooltip="Microsoft Web Site" xr:uid="{CEE1B6B2-297B-4EBC-8AD8-5D03D9440043}"/>
    <hyperlink ref="B309" r:id="rId308" tooltip="Microsoft Web Site" xr:uid="{A5DDE35B-3A4E-4332-A576-859D8636DCBE}"/>
    <hyperlink ref="B310" r:id="rId309" tooltip="Microsoft Web Site" xr:uid="{EE66FCC4-CFD5-430C-BFD5-C4DB4AA84833}"/>
    <hyperlink ref="B311" r:id="rId310" tooltip="Microsoft Web Site" xr:uid="{45239A95-B222-4065-97FD-1FF6CC30A4ED}"/>
    <hyperlink ref="B312" r:id="rId311" tooltip="Microsoft Web Site" xr:uid="{6259FC14-B932-45B9-9A6E-21028D5E2625}"/>
    <hyperlink ref="B313" r:id="rId312" tooltip="Microsoft Web Site" xr:uid="{2446BE5E-B907-4656-A3C8-10A58D595309}"/>
    <hyperlink ref="B314" r:id="rId313" tooltip="Microsoft Web Site" xr:uid="{2325CEEC-1C39-48FF-83BC-8E001B7E292F}"/>
    <hyperlink ref="B315" r:id="rId314" tooltip="Microsoft Web Site" xr:uid="{CA5282DE-2BBE-4508-A793-FD294EBE7C61}"/>
    <hyperlink ref="B316" r:id="rId315" tooltip="Microsoft Web Site" xr:uid="{51DF8C28-95A1-4B41-9DF6-D8A3EEDB19CD}"/>
    <hyperlink ref="B317" r:id="rId316" tooltip="Microsoft Web Site" xr:uid="{6F7B90D6-FDB8-42CB-8250-49F59E9F5C30}"/>
    <hyperlink ref="B318" r:id="rId317" tooltip="Microsoft Web Site" xr:uid="{44566C64-7A62-4078-AC8D-8705CDF78961}"/>
    <hyperlink ref="B319" r:id="rId318" tooltip="Microsoft Web Site" xr:uid="{95E405D2-3135-49E3-A878-C954EBC50D63}"/>
    <hyperlink ref="B320" r:id="rId319" tooltip="Microsoft Web Site" xr:uid="{DBCF4CCA-23A8-43D0-9319-32586FACE091}"/>
    <hyperlink ref="B321" r:id="rId320" tooltip="Microsoft Web Site" xr:uid="{B0A4513E-FCDB-43EB-8630-2AFB0C8B459F}"/>
    <hyperlink ref="B322" r:id="rId321" tooltip="Microsoft Web Site" xr:uid="{C5B34BF5-04F4-4FDE-89F4-084E5FFD94ED}"/>
    <hyperlink ref="B323" r:id="rId322" tooltip="Microsoft Web Site" xr:uid="{77E35163-8AA1-4645-9CCB-C47144612544}"/>
    <hyperlink ref="B324" r:id="rId323" tooltip="Microsoft Web Site" xr:uid="{69A6214C-FC24-449C-9F7D-4DC132E1BE4B}"/>
    <hyperlink ref="B325" r:id="rId324" tooltip="Microsoft Web Site" xr:uid="{7D8EE0E7-BEAA-44A2-980A-69A75ADAFE01}"/>
    <hyperlink ref="B326" r:id="rId325" tooltip="Microsoft Web Site" xr:uid="{1FCD41B2-48B7-4130-827C-8504724B5837}"/>
    <hyperlink ref="B327" r:id="rId326" tooltip="Microsoft Web Site" xr:uid="{9AB0C565-EC6E-4333-8763-FE33E50B363F}"/>
    <hyperlink ref="B328" r:id="rId327" tooltip="Microsoft Web Site" xr:uid="{7043A194-775C-4BC6-9273-B108F3BCA4D3}"/>
    <hyperlink ref="B329" r:id="rId328" tooltip="Microsoft Web Site" xr:uid="{0D440B60-4EB4-406C-869E-8A3803BF9644}"/>
    <hyperlink ref="B330" r:id="rId329" tooltip="Microsoft Web Site" xr:uid="{988432A3-A342-4AEF-82CA-2D968AD4DAE1}"/>
    <hyperlink ref="B331" r:id="rId330" tooltip="Microsoft Web Site" xr:uid="{BA1B8B65-3820-4001-8BA5-1F4D5455753A}"/>
    <hyperlink ref="B332" r:id="rId331" tooltip="Microsoft Web Site" xr:uid="{FF6984DD-4869-49E2-BD27-C8811FCE54C7}"/>
    <hyperlink ref="B333" r:id="rId332" tooltip="Microsoft Web Site" xr:uid="{5C8F40B7-655E-4295-9D56-D6AEAF06B473}"/>
    <hyperlink ref="B334" r:id="rId333" tooltip="Microsoft Web Site" xr:uid="{4DB6E28F-45F9-4F13-A80C-21D519AB8149}"/>
    <hyperlink ref="B335" r:id="rId334" tooltip="Microsoft Web Site" xr:uid="{5E5B721C-AC6A-4020-9956-0912BEDF9D4B}"/>
    <hyperlink ref="B336" r:id="rId335" tooltip="Microsoft Web Site" xr:uid="{D167C493-2A4B-4DD1-84A2-63280DBF5241}"/>
    <hyperlink ref="B337" r:id="rId336" tooltip="Microsoft Web Site" xr:uid="{450C02F9-92B3-4E9D-A10D-BF8E444F038E}"/>
    <hyperlink ref="B338" r:id="rId337" tooltip="Microsoft Web Site" xr:uid="{0A7578A1-4467-4387-BC32-E56175AE40CC}"/>
    <hyperlink ref="B339" r:id="rId338" tooltip="Microsoft Web Site" xr:uid="{785B8E58-B47B-41BD-9914-E8F97844B1D8}"/>
    <hyperlink ref="B340" r:id="rId339" tooltip="Microsoft Web Site" xr:uid="{172786CE-6D5F-477A-9F7C-32252DD1E67B}"/>
    <hyperlink ref="B341" r:id="rId340" tooltip="Microsoft Web Site" xr:uid="{B1E316F0-0F4B-4CB5-814E-A7E038D8DC39}"/>
    <hyperlink ref="B342" r:id="rId341" tooltip="Microsoft Web Site" xr:uid="{45350D5B-21ED-4F8E-93EB-70D1FB238CCD}"/>
    <hyperlink ref="B343" r:id="rId342" tooltip="Microsoft Web Site" xr:uid="{40188F77-55BC-4BB9-9DAB-F8D5971EC19B}"/>
    <hyperlink ref="B344" r:id="rId343" tooltip="Microsoft Web Site" xr:uid="{3B5EBA89-D219-4DA1-90BE-48E3A6F932D4}"/>
    <hyperlink ref="B345" r:id="rId344" tooltip="Microsoft Web Site" xr:uid="{2983073E-13F7-4420-AB8D-00F18E89CCD1}"/>
    <hyperlink ref="B346" r:id="rId345" tooltip="Microsoft Web Site" xr:uid="{C280FF21-187C-49B7-B9D7-DB68A957DAB8}"/>
    <hyperlink ref="B347" r:id="rId346" tooltip="Microsoft Web Site" xr:uid="{84E298A7-F64A-487D-90BD-F276306AD9B1}"/>
    <hyperlink ref="B348" r:id="rId347" tooltip="Microsoft Web Site" xr:uid="{BB24DAA7-57F5-4369-AB6B-6A2EAB288A6A}"/>
    <hyperlink ref="B349" r:id="rId348" tooltip="Microsoft Web Site" xr:uid="{991C3007-A10B-4FD5-9AC8-BA4DBE3BCED8}"/>
    <hyperlink ref="B350" r:id="rId349" tooltip="Microsoft Web Site" xr:uid="{DB95DE04-7158-4CD6-B28E-8E2F0378204B}"/>
    <hyperlink ref="B351" r:id="rId350" tooltip="Microsoft Web Site" xr:uid="{C0BBEB51-A423-484C-8378-B5499C5638CC}"/>
    <hyperlink ref="B352" r:id="rId351" tooltip="Microsoft Web Site" xr:uid="{EEA22317-B4EF-49D8-BCFF-38BDE7CECBC9}"/>
    <hyperlink ref="B353" r:id="rId352" tooltip="Microsoft Web Site" xr:uid="{508A64EE-692E-411C-9603-0DA2CF8782F8}"/>
    <hyperlink ref="B354" r:id="rId353" tooltip="Microsoft Web Site" xr:uid="{4C9001D1-7C6C-425F-8449-0558295C20A9}"/>
    <hyperlink ref="B355" r:id="rId354" tooltip="Microsoft Web Site" xr:uid="{E19460CC-3FB3-4AF2-A0C1-CB23725E85EB}"/>
    <hyperlink ref="B356" r:id="rId355" tooltip="Microsoft Web Site" xr:uid="{93AF1A94-20E1-45F6-A7F6-EC992F858F0C}"/>
    <hyperlink ref="B357" r:id="rId356" tooltip="Microsoft Web Site" xr:uid="{2358C813-2C30-48AA-ACB6-EB318E0D9001}"/>
    <hyperlink ref="B358" r:id="rId357" tooltip="Microsoft Web Site" xr:uid="{CD0D5E8F-F7A3-4242-9015-2977953F45CC}"/>
    <hyperlink ref="B359" r:id="rId358" tooltip="Microsoft Web Site" xr:uid="{CDED86BE-34D8-4AEC-B2C9-8944B4C30826}"/>
    <hyperlink ref="B360" r:id="rId359" tooltip="Microsoft Web Site" xr:uid="{F14B8A49-B50D-4D69-9207-FD1702B267CA}"/>
    <hyperlink ref="B361" r:id="rId360" tooltip="Microsoft Web Site" xr:uid="{4C85C5E3-718E-44F2-9C0C-C1539EFC3819}"/>
    <hyperlink ref="B362" r:id="rId361" tooltip="Microsoft Web Site" xr:uid="{69EC662A-B110-4573-9DB3-6C0FF3F17839}"/>
    <hyperlink ref="B363" r:id="rId362" tooltip="Microsoft Web Site" xr:uid="{BD6EB373-C553-4379-802C-704AAE4ADC19}"/>
    <hyperlink ref="B364" r:id="rId363" tooltip="Microsoft Web Site" xr:uid="{861AC4A4-7257-486B-BBF9-F5F075823966}"/>
    <hyperlink ref="B365" r:id="rId364" tooltip="Microsoft Web Site" xr:uid="{543A041B-5844-49BB-955A-34EE329A6271}"/>
    <hyperlink ref="B366" r:id="rId365" tooltip="Microsoft Web Site" xr:uid="{A9172B5A-5157-415A-BE09-F878D5198191}"/>
    <hyperlink ref="B367" r:id="rId366" tooltip="Microsoft Web Site" xr:uid="{D02F4E48-17A7-4F45-A8FB-F6951800BF3F}"/>
    <hyperlink ref="B368" r:id="rId367" tooltip="Microsoft Web Site" xr:uid="{A8EB0121-3F30-4FFB-B817-4AE143EBC0A8}"/>
    <hyperlink ref="B369" r:id="rId368" tooltip="Microsoft Web Site" xr:uid="{1D593ADE-F5A5-4027-877E-1D2B8F8F7D61}"/>
    <hyperlink ref="B370" r:id="rId369" tooltip="Microsoft Web Site" xr:uid="{23AA53FA-25BE-47AE-A992-016B9F5F583B}"/>
    <hyperlink ref="B371" r:id="rId370" tooltip="Microsoft Web Site" xr:uid="{866EFDAA-8471-4F8E-8374-105A95538EAF}"/>
    <hyperlink ref="B372" r:id="rId371" tooltip="Microsoft Web Site" xr:uid="{B0E6531A-245F-437F-95CD-333DDFAF9B5A}"/>
    <hyperlink ref="B373" r:id="rId372" tooltip="Microsoft Web Site" xr:uid="{20468E66-23B1-47A4-953A-36A534C9E94F}"/>
    <hyperlink ref="B374" r:id="rId373" tooltip="Microsoft Web Site" xr:uid="{818D64AB-9BC2-4304-AE7F-B7570AF39DDA}"/>
    <hyperlink ref="B375" r:id="rId374" tooltip="Microsoft Web Site" xr:uid="{034F9E13-656F-491D-BB0E-3DBC62E549C3}"/>
    <hyperlink ref="B376" r:id="rId375" tooltip="Microsoft Web Site" xr:uid="{809D715B-2978-4873-AABD-76E3AE3577B4}"/>
    <hyperlink ref="B377" r:id="rId376" tooltip="Microsoft Web Site" xr:uid="{FCE2E138-7D7A-4686-8496-B2989DBC1BC1}"/>
    <hyperlink ref="B378" r:id="rId377" tooltip="Microsoft Web Site" xr:uid="{0EC800E1-6B83-4B50-AB1C-3630B060B8FB}"/>
    <hyperlink ref="B379" r:id="rId378" tooltip="Microsoft Web Site" xr:uid="{A061F6B1-1F74-4F74-9EB2-231F69B735E1}"/>
    <hyperlink ref="B380" r:id="rId379" tooltip="Microsoft Web Site" xr:uid="{5923F25C-03E5-45B1-BCAE-C062465FFED6}"/>
    <hyperlink ref="B381" r:id="rId380" tooltip="Microsoft Web Site" xr:uid="{8189A83B-83A2-4100-B24A-131B86C4E0AF}"/>
    <hyperlink ref="B382" r:id="rId381" tooltip="Microsoft Web Site" xr:uid="{2F2F5F8D-D808-4A31-8AB9-B3F7B39A2C4A}"/>
    <hyperlink ref="B383" r:id="rId382" tooltip="Microsoft Web Site" xr:uid="{3EB1D67B-2D23-4FC8-8117-8FE7DE3249A1}"/>
    <hyperlink ref="B384" r:id="rId383" tooltip="Microsoft Web Site" xr:uid="{6AE7750C-BA2A-4428-9496-B6EEC27A3F6A}"/>
    <hyperlink ref="B385" r:id="rId384" tooltip="Microsoft Web Site" xr:uid="{0D1E35ED-343B-4FE3-9AC7-600B07626E7C}"/>
    <hyperlink ref="B386" r:id="rId385" tooltip="Microsoft Web Site" xr:uid="{85CA28E9-241C-462D-B7E8-F40605C3BD70}"/>
    <hyperlink ref="B387" r:id="rId386" tooltip="Microsoft Web Site" xr:uid="{D2C395DB-F2AA-4606-8552-D5BE70F68A76}"/>
    <hyperlink ref="B388" r:id="rId387" tooltip="Microsoft Web Site" xr:uid="{66A38E33-B4A2-4E57-B311-8809029437E7}"/>
    <hyperlink ref="B389" r:id="rId388" tooltip="Microsoft Web Site" xr:uid="{A115C714-586B-429B-AF6B-5F63072CA216}"/>
    <hyperlink ref="B390" r:id="rId389" tooltip="Microsoft Web Site" xr:uid="{88D03E71-C8AD-4B98-BF4E-3B14EF3E2681}"/>
    <hyperlink ref="B391" r:id="rId390" tooltip="Microsoft Web Site" xr:uid="{4998D0AD-C966-4D6A-BE18-CE4E518D8FF4}"/>
    <hyperlink ref="B392" r:id="rId391" tooltip="Microsoft Web Site" xr:uid="{7333779D-9E3C-461B-93DE-66AB3A7896AD}"/>
    <hyperlink ref="B393" r:id="rId392" tooltip="Microsoft Web Site" xr:uid="{BA0F4691-1B6A-4950-B1FF-81C476097958}"/>
    <hyperlink ref="B394" r:id="rId393" tooltip="Microsoft Web Site" xr:uid="{FE2705A0-FF00-4571-B0DE-D8716D20C4C1}"/>
    <hyperlink ref="B395" r:id="rId394" tooltip="Microsoft Web Site" xr:uid="{8F0236B5-36FB-4D15-ACC0-76287B8BEF7F}"/>
    <hyperlink ref="B396" r:id="rId395" tooltip="Microsoft Web Site" xr:uid="{E0D0B62C-9055-4AE9-BCC7-67E9BCDC72F6}"/>
    <hyperlink ref="B397" r:id="rId396" tooltip="Microsoft Web Site" xr:uid="{3E7267FA-74BA-4BD7-9807-B1FA2594CD49}"/>
    <hyperlink ref="B398" r:id="rId397" tooltip="Microsoft Web Site" xr:uid="{1DD8494D-8CA2-4EC4-A566-468E37CAADA3}"/>
    <hyperlink ref="B399" r:id="rId398" tooltip="Microsoft Web Site" xr:uid="{F155B5D1-D5CC-4AA5-926F-F1436FE5957A}"/>
    <hyperlink ref="B400" r:id="rId399" tooltip="Microsoft Web Site" xr:uid="{45A13F0A-297E-433E-A4FF-31D5F536CC4B}"/>
    <hyperlink ref="B401" r:id="rId400" tooltip="Microsoft Web Site" xr:uid="{9E41CCC4-705A-4B9D-8963-FE1434C6C7CF}"/>
    <hyperlink ref="B402" r:id="rId401" tooltip="Microsoft Web Site" xr:uid="{46546582-C00C-4EC2-B8DF-0779AE03A737}"/>
    <hyperlink ref="B403" r:id="rId402" tooltip="Microsoft Web Site" xr:uid="{CEC42A96-B6B8-42D6-A97F-6A2465AB5409}"/>
    <hyperlink ref="B404" r:id="rId403" tooltip="Microsoft Web Site" xr:uid="{344FBF4D-684B-4C29-AEE9-938767E976B2}"/>
    <hyperlink ref="B405" r:id="rId404" tooltip="Microsoft Web Site" xr:uid="{4AE3A049-D812-4143-8EA1-59B2E73B6BF9}"/>
    <hyperlink ref="B406" r:id="rId405" tooltip="Microsoft Web Site" xr:uid="{EC5A832F-00BC-4AED-84A8-8D5718D8F2A8}"/>
    <hyperlink ref="B407" r:id="rId406" tooltip="Microsoft Web Site" xr:uid="{5A04C8D1-AC19-4C5F-B3D4-875E5C8B6338}"/>
    <hyperlink ref="B408" r:id="rId407" tooltip="Microsoft Web Site" xr:uid="{8FFE4F2D-3427-4942-BCD9-8D057F141523}"/>
    <hyperlink ref="B409" r:id="rId408" tooltip="Microsoft Web Site" xr:uid="{82E724A8-57A0-4102-AB6F-E45AEDE3E542}"/>
    <hyperlink ref="B410" r:id="rId409" tooltip="Microsoft Web Site" xr:uid="{63B340C6-E7F5-419E-A3E4-2C87DE0B5963}"/>
    <hyperlink ref="B411" r:id="rId410" tooltip="Microsoft Web Site" xr:uid="{771BD1BB-DAFC-4326-BF93-60FAF7670AF5}"/>
    <hyperlink ref="B412" r:id="rId411" tooltip="Microsoft Web Site" xr:uid="{43F48676-49E5-4C22-903E-6CD267A0FA43}"/>
    <hyperlink ref="B413" r:id="rId412" tooltip="Microsoft Web Site" xr:uid="{39A6BF73-E334-43A0-BF88-23247E8E76C4}"/>
    <hyperlink ref="B414" r:id="rId413" tooltip="Microsoft Web Site" xr:uid="{86D8C4F6-E0A2-43A5-9CE5-9D3FC526E148}"/>
    <hyperlink ref="B415" r:id="rId414" tooltip="Microsoft Web Site" xr:uid="{EB34133D-DE97-4284-B353-A93BD276E420}"/>
    <hyperlink ref="B416" r:id="rId415" tooltip="Microsoft Web Site" xr:uid="{C0562A26-FF99-4DBF-B3A8-96F569EF983B}"/>
    <hyperlink ref="B417" r:id="rId416" tooltip="Microsoft Web Site" xr:uid="{663D378C-FE5A-4085-AB61-4ACC10A05BC3}"/>
    <hyperlink ref="B418" r:id="rId417" tooltip="Microsoft Web Site" xr:uid="{2B075686-6BD7-49E4-8E5F-9854D9613E51}"/>
    <hyperlink ref="B419" r:id="rId418" tooltip="Microsoft Web Site" xr:uid="{296191C8-9944-4A12-ABCA-83185019CF82}"/>
    <hyperlink ref="B420" r:id="rId419" tooltip="Microsoft Web Site" xr:uid="{FB5B7249-A7FC-4EBE-A896-E2B7A6F69E91}"/>
    <hyperlink ref="B421" r:id="rId420" tooltip="Microsoft Web Site" xr:uid="{8FB9DD11-B7A0-4BD5-9491-6417DC54799C}"/>
    <hyperlink ref="B422" r:id="rId421" tooltip="Microsoft Web Site" xr:uid="{777CCED1-9EE8-4837-84A0-A15893800194}"/>
    <hyperlink ref="B423" r:id="rId422" tooltip="Microsoft Web Site" xr:uid="{FC2F67D0-49AE-4C93-9A0E-A1EBF4A3A466}"/>
    <hyperlink ref="B424" r:id="rId423" tooltip="Microsoft Web Site" xr:uid="{4C609B0D-B032-4B3E-BBA6-B06D56F6133B}"/>
    <hyperlink ref="B425" r:id="rId424" tooltip="Microsoft Web Site" xr:uid="{ACFD71B3-9299-4F86-B21F-C752C6B14F2E}"/>
    <hyperlink ref="B426" r:id="rId425" tooltip="Microsoft Web Site" xr:uid="{72EA32E8-E999-4EE6-BCE5-BC78F40CC102}"/>
    <hyperlink ref="B427" r:id="rId426" tooltip="Microsoft Web Site" xr:uid="{7B1F779D-F8F3-4772-9E49-C48381EF00DA}"/>
    <hyperlink ref="B428" r:id="rId427" tooltip="Microsoft Web Site" xr:uid="{70388EB5-7B69-40CA-B2AF-73F9730354C0}"/>
    <hyperlink ref="B429" r:id="rId428" tooltip="Microsoft Web Site" xr:uid="{9B46F553-8663-45B8-861A-99213F33920C}"/>
    <hyperlink ref="B430" r:id="rId429" tooltip="Microsoft Web Site" xr:uid="{3ABC8484-E221-4E83-8FFC-9B0E6C61FC1B}"/>
    <hyperlink ref="B431" r:id="rId430" tooltip="Microsoft Web Site" xr:uid="{BDA90C57-92C6-4ADA-A79A-C833A5C38497}"/>
    <hyperlink ref="B432" r:id="rId431" tooltip="Microsoft Web Site" xr:uid="{2D44AC46-C168-49E7-A13D-7914127AD53F}"/>
    <hyperlink ref="B433" r:id="rId432" tooltip="Microsoft Web Site" xr:uid="{94CFAFFF-C821-4E73-9689-EE42AB1989F1}"/>
    <hyperlink ref="B434" r:id="rId433" tooltip="Microsoft Web Site" xr:uid="{D33F3529-F705-43EF-AE5C-E0B228D6EB3F}"/>
    <hyperlink ref="B435" r:id="rId434" tooltip="Microsoft Web Site" xr:uid="{BD6FEAA3-380E-4415-81F0-F9B9566F4DD1}"/>
    <hyperlink ref="B436" r:id="rId435" tooltip="Microsoft Web Site" xr:uid="{98913D70-B8C1-4B9A-A600-8D932EB03BB1}"/>
    <hyperlink ref="B437" r:id="rId436" tooltip="Microsoft Web Site" xr:uid="{4EE1A86B-ADD5-4D23-A8E6-433C875F9137}"/>
    <hyperlink ref="B438" r:id="rId437" tooltip="Microsoft Web Site" xr:uid="{157CC035-DFD1-44A8-BA71-1F5BD41BCF4D}"/>
    <hyperlink ref="B439" r:id="rId438" tooltip="Microsoft Web Site" xr:uid="{A7488850-4C81-4B8C-A419-329EFBAD72CB}"/>
    <hyperlink ref="B440" r:id="rId439" tooltip="Microsoft Web Site" xr:uid="{3F31CD43-BF44-463B-9FC4-C33563A6F943}"/>
    <hyperlink ref="B441" r:id="rId440" tooltip="Microsoft Web Site" xr:uid="{CA795699-56CC-448A-A7DB-6163D02BE942}"/>
    <hyperlink ref="B442" r:id="rId441" tooltip="Microsoft Web Site" xr:uid="{7E3E9C63-259A-456E-90AD-B3118423DDD3}"/>
    <hyperlink ref="B443" r:id="rId442" tooltip="Microsoft Web Site" xr:uid="{42E71F72-6BE3-4A14-9433-0849F5475B4A}"/>
    <hyperlink ref="B444" r:id="rId443" tooltip="Microsoft Web Site" xr:uid="{8F7F0871-BC09-446D-9261-E135DFFE095C}"/>
    <hyperlink ref="B445" r:id="rId444" tooltip="Microsoft Web Site" xr:uid="{C0785FC4-8924-4505-81E5-F7EAA272AB0B}"/>
    <hyperlink ref="B446" r:id="rId445" tooltip="Microsoft Web Site" xr:uid="{338A7EED-08F0-4B8E-A048-CEC080CF20CA}"/>
    <hyperlink ref="B447" r:id="rId446" tooltip="Microsoft Web Site" xr:uid="{34B8248F-0FBA-4597-9FCC-88F40554733B}"/>
    <hyperlink ref="B448" r:id="rId447" tooltip="Microsoft Web Site" xr:uid="{6BD572C1-5F93-486F-A232-53BFA5F464C6}"/>
    <hyperlink ref="B449" r:id="rId448" tooltip="Microsoft Web Site" xr:uid="{1A4650E0-E25F-49D4-B963-DAA3D03B57CE}"/>
    <hyperlink ref="B450" r:id="rId449" tooltip="Microsoft Web Site" xr:uid="{25DA751C-180D-4B91-9BFD-57D3B4ABE9EE}"/>
    <hyperlink ref="B451" r:id="rId450" tooltip="Microsoft Web Site" xr:uid="{4AA9A4BD-D518-4DBF-BBBB-4156FC76C845}"/>
    <hyperlink ref="B452" r:id="rId451" tooltip="Microsoft Web Site" xr:uid="{FDB40931-6403-4465-9AED-7824097FA6F5}"/>
    <hyperlink ref="B453" r:id="rId452" tooltip="Microsoft Web Site" xr:uid="{30449381-D112-46AD-858B-EFF7AC80F1F2}"/>
    <hyperlink ref="B454" r:id="rId453" tooltip="Microsoft Web Site" xr:uid="{1D9EC971-FECD-4E86-940D-7BFF95CC10E6}"/>
    <hyperlink ref="B455" r:id="rId454" tooltip="Microsoft Web Site" xr:uid="{92434A4D-049E-41AB-BE2F-51D186569975}"/>
    <hyperlink ref="B456" r:id="rId455" tooltip="Microsoft Web Site" xr:uid="{ABB090F5-5AC3-4E55-B911-AD51FBE62739}"/>
    <hyperlink ref="B457" r:id="rId456" tooltip="Microsoft Web Site" xr:uid="{E93F8ED8-83D3-48F6-8CCF-7BCF7A4DABC0}"/>
    <hyperlink ref="B458" r:id="rId457" tooltip="Microsoft Web Site" xr:uid="{2FA260C6-8201-4B69-AAA5-5C584B05C93C}"/>
    <hyperlink ref="B459" r:id="rId458" tooltip="Microsoft Web Site" xr:uid="{7A39EF3E-E157-48D6-8075-DA14CEB13B0A}"/>
    <hyperlink ref="B460" r:id="rId459" tooltip="Microsoft Web Site" xr:uid="{3E4C3C03-A021-45ED-9F44-AF4758625D06}"/>
    <hyperlink ref="B461" r:id="rId460" tooltip="Microsoft Web Site" xr:uid="{B9AEB97B-538A-48F2-A5D9-F5B4B438EC42}"/>
    <hyperlink ref="B462" r:id="rId461" tooltip="Microsoft Web Site" xr:uid="{0D41F381-8844-40CC-88A8-61D799CAC5EC}"/>
    <hyperlink ref="B463" r:id="rId462" tooltip="Microsoft Web Site" xr:uid="{AE8A290A-09BF-4FC6-B4D9-43B0EC1EB941}"/>
    <hyperlink ref="B464" r:id="rId463" tooltip="Microsoft Web Site" xr:uid="{0C322B92-E06C-4192-BDA0-A19748E4E2FF}"/>
    <hyperlink ref="B465" r:id="rId464" tooltip="Microsoft Web Site" xr:uid="{E3151AC3-3569-47E3-816D-2E2163B6C2C0}"/>
    <hyperlink ref="B466" r:id="rId465" tooltip="Microsoft Web Site" xr:uid="{AB41BB96-37D3-43FA-A8EF-496ED5E372F4}"/>
    <hyperlink ref="B467" r:id="rId466" tooltip="Microsoft Web Site" xr:uid="{0AFDA928-44C7-416B-A919-6C59AE4E9990}"/>
    <hyperlink ref="B468" r:id="rId467" tooltip="Microsoft Web Site" xr:uid="{F1D9DE9A-3C60-4FFD-8780-8EBBE5F07C2C}"/>
    <hyperlink ref="B469" r:id="rId468" tooltip="Microsoft Web Site" xr:uid="{DD888ACC-2143-47F0-A053-CE6515F49A56}"/>
    <hyperlink ref="B470" r:id="rId469" tooltip="Microsoft Web Site" xr:uid="{4AC10E50-DCEC-4F5A-A1DE-C5D72AD6FE26}"/>
    <hyperlink ref="B471" r:id="rId470" tooltip="Microsoft Web Site" xr:uid="{7247BC3F-53EB-433A-B466-C729846CB610}"/>
    <hyperlink ref="B472" r:id="rId471" tooltip="Microsoft Web Site" xr:uid="{52AEB1DE-73C4-4E36-BFEC-91057CDF556C}"/>
    <hyperlink ref="B473" r:id="rId472" tooltip="Microsoft Web Site" xr:uid="{01772066-FC05-43DC-BB35-07371CBF0DF2}"/>
    <hyperlink ref="B474" r:id="rId473" tooltip="Microsoft Web Site" xr:uid="{7E7FE580-659C-4144-AAD3-658FDE9CBD4C}"/>
    <hyperlink ref="B475" r:id="rId474" tooltip="Microsoft Web Site" xr:uid="{7600A38A-FB66-4EAF-AB88-3C64B3D83857}"/>
    <hyperlink ref="B476" r:id="rId475" tooltip="Microsoft Web Site" xr:uid="{CCB6FD07-0AC5-4E3C-9F1F-141A921B767D}"/>
    <hyperlink ref="B477" r:id="rId476" tooltip="Microsoft Web Site" xr:uid="{FC4C81E5-A0CC-4102-B3DD-31352B2C947C}"/>
    <hyperlink ref="B478" r:id="rId477" tooltip="Microsoft Web Site" xr:uid="{2D9BA393-5A1C-4366-864D-AF8DFB51CA24}"/>
    <hyperlink ref="B479" r:id="rId478" tooltip="Microsoft Web Site" xr:uid="{7447437E-90E1-4724-B378-65EA5660CF87}"/>
    <hyperlink ref="B480" r:id="rId479" tooltip="Microsoft Web Site" xr:uid="{EED2A4EA-0879-4AB1-98AF-26C627A7CDFB}"/>
    <hyperlink ref="B481" r:id="rId480" tooltip="Microsoft Web Site" xr:uid="{8D86025E-7E07-4DA6-BF85-543CE4B2C516}"/>
    <hyperlink ref="B482" r:id="rId481" tooltip="Microsoft Web Site" xr:uid="{03F5809A-2D93-408A-84B3-F23EDC9469BF}"/>
    <hyperlink ref="B483" r:id="rId482" tooltip="Microsoft Web Site" xr:uid="{5178B3D6-1BAC-4E28-87D7-37AFC87B5A13}"/>
    <hyperlink ref="B484" r:id="rId483" tooltip="Microsoft Web Site" xr:uid="{85E97A68-14D1-487B-8034-98F7461828E7}"/>
    <hyperlink ref="B485" r:id="rId484" tooltip="Microsoft Web Site" xr:uid="{DEE0721B-F92D-4C51-9C6B-5EC484AB521A}"/>
    <hyperlink ref="B486" r:id="rId485" tooltip="Microsoft Web Site" xr:uid="{EB8CD795-4453-4DFA-9ACF-350EDC3318BF}"/>
    <hyperlink ref="B487" r:id="rId486" tooltip="Microsoft Web Site" xr:uid="{4428E1D3-BB8F-4CB3-AA37-8A7D7352919D}"/>
    <hyperlink ref="B488" r:id="rId487" tooltip="Microsoft Web Site" xr:uid="{01616862-F4B2-4C6C-B773-DA98AEABE97C}"/>
    <hyperlink ref="B489" r:id="rId488" tooltip="Microsoft Web Site" xr:uid="{EA0E7C31-1A77-48A7-B251-BCDF20466894}"/>
    <hyperlink ref="B490" r:id="rId489" tooltip="Microsoft Web Site" xr:uid="{F43A12D6-9736-4B90-AA52-E0C752C5DBE2}"/>
    <hyperlink ref="B491" r:id="rId490" tooltip="Microsoft Web Site" xr:uid="{C733D4D2-ABFE-4A74-8C98-E706F1E3A96E}"/>
    <hyperlink ref="B492" r:id="rId491" tooltip="Microsoft Web Site" xr:uid="{577AD498-6166-4634-8A8E-E65D72999AA9}"/>
    <hyperlink ref="B493" r:id="rId492" tooltip="Microsoft Web Site" xr:uid="{9F02147E-6EEC-4239-A904-26B5896C7226}"/>
    <hyperlink ref="B494" r:id="rId493" tooltip="Microsoft Web Site" xr:uid="{4A10DDDD-5EEE-4C1B-A370-58AD3E481684}"/>
    <hyperlink ref="B495" r:id="rId494" tooltip="Microsoft Web Site" xr:uid="{9A1A5837-216F-46F7-8A5B-FD1AE307AAFE}"/>
    <hyperlink ref="B496" r:id="rId495" tooltip="Microsoft Web Site" xr:uid="{DA972998-117A-492F-8947-FA757943F252}"/>
    <hyperlink ref="B497" r:id="rId496" tooltip="Microsoft Web Site" xr:uid="{573D980B-9A38-42F0-B05C-10CE58BD3416}"/>
    <hyperlink ref="B498" r:id="rId497" tooltip="Microsoft Web Site" xr:uid="{80895CC3-94D9-4B8E-A0BF-282ACA372080}"/>
    <hyperlink ref="B499" r:id="rId498" tooltip="Microsoft Web Site" xr:uid="{72391219-5C1C-4523-A7DF-A86D8BE5DAA7}"/>
    <hyperlink ref="B500" r:id="rId499" tooltip="Microsoft Web Site" xr:uid="{B518D549-8EFD-4E35-90CF-6351FAE23640}"/>
    <hyperlink ref="B501" r:id="rId500" tooltip="Microsoft Web Site" xr:uid="{2D64B577-61CA-40EA-AF01-052F719DCD52}"/>
    <hyperlink ref="B502" r:id="rId501" tooltip="Microsoft Web Site" xr:uid="{91334DF8-813D-4F4D-8BDF-CB6297B50169}"/>
    <hyperlink ref="B503" r:id="rId502" tooltip="Microsoft Web Site" xr:uid="{C837F4E9-0FC2-4FAE-9E32-A949B0464B12}"/>
    <hyperlink ref="B504" r:id="rId503" tooltip="Microsoft Web Site" xr:uid="{7FA91F31-0422-4B01-9569-AFA2AEC23454}"/>
    <hyperlink ref="B505" r:id="rId504" tooltip="Microsoft Web Site" xr:uid="{3DC0473E-1537-408E-B2BE-83A4CAF98EDB}"/>
    <hyperlink ref="B506" r:id="rId505" tooltip="Microsoft Web Site" xr:uid="{7AC4CCC3-A561-49A2-8029-CFDC5AB1403C}"/>
    <hyperlink ref="B507" r:id="rId506" tooltip="Microsoft Web Site" xr:uid="{211E34F2-A929-4EA0-8CD8-A6D4F4C81B9E}"/>
    <hyperlink ref="B508" r:id="rId507" tooltip="Microsoft Web Site" xr:uid="{72502BA6-D2E0-4085-80AC-00BB00558AD6}"/>
    <hyperlink ref="B509" r:id="rId508" tooltip="Microsoft Web Site" xr:uid="{D402D6BB-5120-4978-9AB6-AB7417078795}"/>
    <hyperlink ref="B510" r:id="rId509" tooltip="Microsoft Web Site" xr:uid="{3A69327D-BEAA-41B6-8A15-C48606F70AF6}"/>
    <hyperlink ref="B511" r:id="rId510" tooltip="Microsoft Web Site" xr:uid="{D582D2F9-7D83-4A15-90B2-EB763C4B7527}"/>
    <hyperlink ref="B512" r:id="rId511" tooltip="Microsoft Web Site" xr:uid="{F7DC2D54-942C-4DF4-B3C1-B726CF896320}"/>
    <hyperlink ref="B513" r:id="rId512" tooltip="Microsoft Web Site" xr:uid="{9F59E572-A12E-4823-8B7A-F4738E5E9CF8}"/>
    <hyperlink ref="B514" r:id="rId513" tooltip="Microsoft Web Site" xr:uid="{D68EA355-7437-4806-9F8E-107A1F32B35A}"/>
    <hyperlink ref="B515" r:id="rId514" tooltip="Microsoft Web Site" xr:uid="{F81B6828-EB1D-4206-A7A5-072F7DB46221}"/>
    <hyperlink ref="B516" r:id="rId515" tooltip="Microsoft Web Site" xr:uid="{695DAA09-12AD-4BD0-9B77-42013C8CAEAF}"/>
    <hyperlink ref="B517" r:id="rId516" tooltip="Microsoft Web Site" xr:uid="{09EA24A4-7D5C-4E90-B9EE-7A3F95CCCF60}"/>
    <hyperlink ref="B518" r:id="rId517" tooltip="Microsoft Web Site" xr:uid="{6160FA40-CA51-40E5-B1DF-7F1DBD7C4C46}"/>
    <hyperlink ref="B519" r:id="rId518" tooltip="Microsoft Web Site" xr:uid="{CFA30AEE-0D12-4EC1-9B14-3AF2F04689FB}"/>
    <hyperlink ref="B520" r:id="rId519" tooltip="Microsoft Web Site" xr:uid="{42CBB1BB-AE29-4243-BF6E-E27A4140D800}"/>
    <hyperlink ref="B521" r:id="rId520" tooltip="Microsoft Web Site" xr:uid="{42085A50-B0B9-4915-98E1-079F76720E9D}"/>
    <hyperlink ref="B522" r:id="rId521" tooltip="Microsoft Web Site" xr:uid="{6C53ED53-4EE3-497C-A6D9-1221B9627B4A}"/>
    <hyperlink ref="B523" r:id="rId522" tooltip="Microsoft Web Site" xr:uid="{F0C0ADC1-46D2-4E0C-AC54-EA7634ABAA33}"/>
    <hyperlink ref="B524" r:id="rId523" tooltip="Microsoft Web Site" xr:uid="{82B67018-0636-4DD6-B7BA-1C0DE85812FF}"/>
    <hyperlink ref="B525" r:id="rId524" tooltip="Microsoft Web Site" xr:uid="{1338DFA8-12A0-476E-B438-5256C6277209}"/>
    <hyperlink ref="B526" r:id="rId525" tooltip="Microsoft Web Site" xr:uid="{6495064C-83F2-4ADF-86DC-F9594309F90F}"/>
    <hyperlink ref="B527" r:id="rId526" tooltip="Microsoft Web Site" xr:uid="{A77274AA-3FDB-49EB-9D66-56D3CDD14C31}"/>
    <hyperlink ref="B528" r:id="rId527" tooltip="Microsoft Web Site" xr:uid="{21ABF209-6048-4166-810C-23D3CB780689}"/>
    <hyperlink ref="B529" r:id="rId528" tooltip="Microsoft Web Site" xr:uid="{256BD322-5DA2-4396-BCB4-9652B9AF561C}"/>
    <hyperlink ref="B530" r:id="rId529" tooltip="Microsoft Web Site" xr:uid="{521A0A10-87B5-4210-87AC-2FDD2800CEFD}"/>
    <hyperlink ref="B531" r:id="rId530" tooltip="Microsoft Web Site" xr:uid="{C285E557-9D65-459A-8726-21090B602E5C}"/>
    <hyperlink ref="B532" r:id="rId531" tooltip="Microsoft Web Site" xr:uid="{D4F9387C-DD8D-4815-B19D-047EBB7E8DF4}"/>
    <hyperlink ref="B533" r:id="rId532" tooltip="Microsoft Web Site" xr:uid="{816D62F8-1023-4FD1-8C0C-9241B1AEBF73}"/>
    <hyperlink ref="B534" r:id="rId533" tooltip="Microsoft Web Site" xr:uid="{99D572AD-16C6-45C4-8AB3-CBC592989808}"/>
    <hyperlink ref="B535" r:id="rId534" tooltip="Microsoft Web Site" xr:uid="{22B2420B-6AC8-407B-9B72-7378B194F759}"/>
    <hyperlink ref="B536" r:id="rId535" tooltip="Microsoft Web Site" xr:uid="{86E2DA13-B9D1-41D6-8CE8-5D59BB6D1F82}"/>
    <hyperlink ref="B537" r:id="rId536" tooltip="Microsoft Web Site" xr:uid="{197A29FC-07A2-472F-8294-08DAF96DCAE8}"/>
    <hyperlink ref="B538" r:id="rId537" tooltip="Microsoft Web Site" xr:uid="{23862134-DC98-4D86-8ACE-A66C102D274C}"/>
    <hyperlink ref="B539" r:id="rId538" tooltip="Microsoft Web Site" xr:uid="{A3DD3DB8-ED7B-4D75-92B9-982E3BDD8462}"/>
    <hyperlink ref="B540" r:id="rId539" tooltip="Microsoft Web Site" xr:uid="{BD299C05-5561-4A14-A61B-D882E9AFD641}"/>
    <hyperlink ref="B541" r:id="rId540" tooltip="Microsoft Web Site" xr:uid="{6FA55257-88A2-4C72-B132-A72FFF4321C3}"/>
    <hyperlink ref="B542" r:id="rId541" tooltip="Microsoft Web Site" xr:uid="{04C77FCE-D39F-41D2-BF83-D1FDF226974A}"/>
    <hyperlink ref="B543" r:id="rId542" tooltip="Microsoft Web Site" xr:uid="{5F585814-9805-4CC1-86D9-DD55507A9BBB}"/>
    <hyperlink ref="B544" r:id="rId543" tooltip="Microsoft Web Site" xr:uid="{961A65D6-44FD-40CB-96FA-0A3FB6AA7BB6}"/>
    <hyperlink ref="B545" r:id="rId544" tooltip="Microsoft Web Site" xr:uid="{8FC22328-CD91-4FE4-8C99-2F243BBE0D58}"/>
    <hyperlink ref="B546" r:id="rId545" tooltip="Microsoft Web Site" xr:uid="{197AF41E-8811-4A65-9D07-E86B9C456C35}"/>
    <hyperlink ref="B547" r:id="rId546" tooltip="Microsoft Web Site" xr:uid="{7CA236E7-2895-4770-A75A-33A6385BE450}"/>
    <hyperlink ref="B548" r:id="rId547" tooltip="Microsoft Web Site" xr:uid="{605A546C-FAC2-45D9-BF82-70755E22D9AB}"/>
    <hyperlink ref="B549" r:id="rId548" tooltip="Microsoft Web Site" xr:uid="{DDA3A706-3B79-4A89-82AF-48EDEB60E27B}"/>
    <hyperlink ref="B550" r:id="rId549" tooltip="Microsoft Web Site" xr:uid="{35AA1CF0-019B-4888-86A4-B24C5317D28D}"/>
    <hyperlink ref="B551" r:id="rId550" tooltip="Microsoft Web Site" xr:uid="{7726DDE8-0515-42D4-9591-9424975E7784}"/>
    <hyperlink ref="B552" r:id="rId551" tooltip="Microsoft Web Site" xr:uid="{5B093E46-6776-4D42-9909-BE966A0DEC4F}"/>
    <hyperlink ref="B553" r:id="rId552" tooltip="Microsoft Web Site" xr:uid="{BCB0BDA3-9681-43FC-BAE1-AAE6A8E7B112}"/>
    <hyperlink ref="B554" r:id="rId553" tooltip="Microsoft Web Site" xr:uid="{876F7188-605A-4A09-815C-3A5D0CFDB53A}"/>
    <hyperlink ref="B555" r:id="rId554" tooltip="Microsoft Web Site" xr:uid="{A13704DC-E13C-4EC6-B343-F4D3FCD58942}"/>
    <hyperlink ref="B556" r:id="rId555" tooltip="Microsoft Web Site" xr:uid="{F30539F6-03F1-46F3-B0A1-C03F848889CC}"/>
    <hyperlink ref="B557" r:id="rId556" tooltip="Microsoft Web Site" xr:uid="{FBCAEA3C-0E92-40A1-9B8E-0091F67DCEE7}"/>
    <hyperlink ref="B558" r:id="rId557" tooltip="Microsoft Web Site" xr:uid="{FFD0F587-2987-4144-9F73-19579D5591AB}"/>
    <hyperlink ref="B559" r:id="rId558" tooltip="Microsoft Web Site" xr:uid="{77EE827E-D414-4F7D-9BCA-C70C5AF9D903}"/>
    <hyperlink ref="B560" r:id="rId559" tooltip="Microsoft Web Site" xr:uid="{D09986C2-7BE4-4CDF-B6E5-7BD046698D29}"/>
    <hyperlink ref="B561" r:id="rId560" tooltip="Microsoft Web Site" xr:uid="{B24A66BF-6B14-494C-B6D6-9F8DC00AF3D7}"/>
    <hyperlink ref="B562" r:id="rId561" tooltip="Microsoft Web Site" xr:uid="{884A378D-496F-4C96-8713-A378D094698A}"/>
    <hyperlink ref="B563" r:id="rId562" tooltip="Microsoft Web Site" xr:uid="{580F1F80-D2BF-44C2-B664-B041A4016D32}"/>
    <hyperlink ref="B564" r:id="rId563" tooltip="Microsoft Web Site" xr:uid="{FD0637D0-A2CE-4062-88F7-752447FABDA5}"/>
    <hyperlink ref="B565" r:id="rId564" tooltip="Microsoft Web Site" xr:uid="{B3D0066E-C71C-4A93-B363-09C3171528E6}"/>
    <hyperlink ref="B566" r:id="rId565" tooltip="Microsoft Web Site" xr:uid="{6D09602A-AC90-4093-A322-CE04A42CA86A}"/>
    <hyperlink ref="B567" r:id="rId566" tooltip="Microsoft Web Site" xr:uid="{162551F8-3041-4A62-9D8A-E323038B755B}"/>
    <hyperlink ref="B568" r:id="rId567" tooltip="Microsoft Web Site" xr:uid="{285D8BBC-DDC9-4567-8533-6C2F00F9977F}"/>
    <hyperlink ref="B569" r:id="rId568" tooltip="Microsoft Web Site" xr:uid="{5C6210C6-94E3-417E-B6F4-DC9C613F71FD}"/>
    <hyperlink ref="B570" r:id="rId569" tooltip="Microsoft Web Site" xr:uid="{BFEB6C6F-57FC-4B79-99C0-C30B41C7C86D}"/>
    <hyperlink ref="B571" r:id="rId570" tooltip="Microsoft Web Site" xr:uid="{EB88E84A-7B77-41E3-A15A-FE0890EEF6EF}"/>
    <hyperlink ref="B572" r:id="rId571" tooltip="Microsoft Web Site" xr:uid="{5CD61106-E269-4BC6-9D30-E0DD502CAAAB}"/>
    <hyperlink ref="B573" r:id="rId572" tooltip="Microsoft Web Site" xr:uid="{F07C5181-6B67-47F4-8E4C-B65B6A7F269F}"/>
    <hyperlink ref="B574" r:id="rId573" tooltip="Microsoft Web Site" xr:uid="{BC8F3F36-E563-4DE1-B80E-1170EF245596}"/>
    <hyperlink ref="B575" r:id="rId574" tooltip="Microsoft Web Site" xr:uid="{11F222CC-116D-4757-85E2-B70E7D2554FD}"/>
    <hyperlink ref="B576" r:id="rId575" tooltip="Microsoft Web Site" xr:uid="{4EAA916B-4EAA-493F-8925-F9EE99F4CA27}"/>
    <hyperlink ref="B577" r:id="rId576" tooltip="Microsoft Web Site" xr:uid="{9CD7CFE2-44B1-42AA-9CD2-EEF86EBAA925}"/>
    <hyperlink ref="B578" r:id="rId577" tooltip="Microsoft Web Site" xr:uid="{A0BE6CFD-F337-49A6-B7A8-32984DF84A4A}"/>
    <hyperlink ref="B579" r:id="rId578" tooltip="Microsoft Web Site" xr:uid="{6505A131-ACDB-4824-8A84-FD3C95C8B8B1}"/>
    <hyperlink ref="B580" r:id="rId579" tooltip="Microsoft Web Site" xr:uid="{FB440381-4B8C-4FC1-91EC-3FD59A26BABF}"/>
    <hyperlink ref="B581" r:id="rId580" tooltip="Microsoft Web Site" xr:uid="{92C089F4-1D88-467E-8382-3D6F54921B46}"/>
    <hyperlink ref="B582" r:id="rId581" tooltip="Microsoft Web Site" xr:uid="{40D53330-E3E9-4639-A4F5-78C21E3E1E02}"/>
    <hyperlink ref="B583" r:id="rId582" tooltip="Microsoft Web Site" xr:uid="{3BC38CFD-E291-456E-9360-7BD77E09F6AE}"/>
    <hyperlink ref="B584" r:id="rId583" tooltip="Microsoft Web Site" xr:uid="{559B5CA1-6399-4449-B981-5FBDFA7A64AA}"/>
    <hyperlink ref="B585" r:id="rId584" tooltip="Microsoft Web Site" xr:uid="{A7BC3A70-D246-4756-B7B3-82BDAD5FA5F2}"/>
    <hyperlink ref="B586" r:id="rId585" tooltip="Microsoft Web Site" xr:uid="{212A47FE-63CC-45FD-B4D4-D03DFC29D9C8}"/>
    <hyperlink ref="B587" r:id="rId586" tooltip="Microsoft Web Site" xr:uid="{8ACB6DE4-39B4-4FB1-AC72-788C9396B7B2}"/>
    <hyperlink ref="B588" r:id="rId587" tooltip="Microsoft Web Site" xr:uid="{35E7CB05-3946-4081-87A7-A59D83BD9320}"/>
    <hyperlink ref="B589" r:id="rId588" tooltip="Microsoft Web Site" xr:uid="{1DF381DA-CFB1-4129-9046-337634A5B3AE}"/>
    <hyperlink ref="B590" r:id="rId589" tooltip="Microsoft Web Site" xr:uid="{217F06D0-BD98-4105-B4A7-2D508662335A}"/>
    <hyperlink ref="B591" r:id="rId590" tooltip="Microsoft Web Site" xr:uid="{A32DD3F8-3F25-48DB-A0DE-60078C2CDEC7}"/>
    <hyperlink ref="B592" r:id="rId591" tooltip="Microsoft Web Site" xr:uid="{5061798B-2481-4FA0-B7AE-C5D41B9443B9}"/>
    <hyperlink ref="B593" r:id="rId592" tooltip="Microsoft Web Site" xr:uid="{AF16C881-A8FA-4171-A019-85263F1E7062}"/>
    <hyperlink ref="B594" r:id="rId593" tooltip="Microsoft Web Site" xr:uid="{59A84648-3E79-4F5A-8F56-8D4ED417D10C}"/>
    <hyperlink ref="B595" r:id="rId594" tooltip="Microsoft Web Site" xr:uid="{CBB8BE95-A7FC-4FB4-A2CC-0B0334C99C29}"/>
    <hyperlink ref="B596" r:id="rId595" tooltip="Microsoft Web Site" xr:uid="{CF471981-2E9D-4A8E-9FBF-D373979D07E9}"/>
    <hyperlink ref="B597" r:id="rId596" tooltip="Microsoft Web Site" xr:uid="{6B633B2B-6B8D-4590-A533-012C0F8740E0}"/>
    <hyperlink ref="B598" r:id="rId597" tooltip="Microsoft Web Site" xr:uid="{094E73C9-3311-4C46-9FAB-B907C2DDAC74}"/>
    <hyperlink ref="B599" r:id="rId598" tooltip="Microsoft Web Site" xr:uid="{ABF2AC4C-B75A-4A43-A913-A07F7140FED6}"/>
    <hyperlink ref="B600" r:id="rId599" tooltip="Microsoft Web Site" xr:uid="{2216CB3F-2390-451B-95DE-830C4A2560B3}"/>
    <hyperlink ref="B601" r:id="rId600" tooltip="Microsoft Web Site" xr:uid="{EC2AF982-B469-4A1E-8166-0AD06AB41FC3}"/>
    <hyperlink ref="B602" r:id="rId601" tooltip="Microsoft Web Site" xr:uid="{E968B06E-EA65-4590-B37B-59DB30AF90F4}"/>
    <hyperlink ref="B603" r:id="rId602" tooltip="Microsoft Web Site" xr:uid="{6CE989EB-6487-44BC-8AA7-144A23EF3631}"/>
    <hyperlink ref="B604" r:id="rId603" tooltip="Microsoft Web Site" xr:uid="{F59A5E1B-2A87-4377-B220-2D7D96F29DE6}"/>
    <hyperlink ref="B605" r:id="rId604" tooltip="Microsoft Web Site" xr:uid="{070BBE63-733F-408D-9733-3675F88D406D}"/>
    <hyperlink ref="B606" r:id="rId605" tooltip="Microsoft Web Site" xr:uid="{211F24B9-0100-4ACD-967D-930D67DC207F}"/>
    <hyperlink ref="B607" r:id="rId606" tooltip="Microsoft Web Site" xr:uid="{B05D123E-AE7E-4B28-928D-76A254C38D89}"/>
    <hyperlink ref="B608" r:id="rId607" tooltip="Microsoft Web Site" xr:uid="{4BA9EEAA-9A9E-4C43-9796-E6447C9974E4}"/>
    <hyperlink ref="B609" r:id="rId608" tooltip="Microsoft Web Site" xr:uid="{4972BE39-6C6B-4E32-B735-D7B1CAE9E001}"/>
    <hyperlink ref="B610" r:id="rId609" tooltip="Microsoft Web Site" xr:uid="{A1A29981-3975-4C5D-A03F-B9C61D631D04}"/>
    <hyperlink ref="B611" r:id="rId610" tooltip="Microsoft Web Site" xr:uid="{B0F04DE9-932D-457C-9711-51619335BEA0}"/>
    <hyperlink ref="B612" r:id="rId611" tooltip="Microsoft Web Site" xr:uid="{D327E589-75B8-4848-8CC1-DC872419DAC4}"/>
    <hyperlink ref="B613" r:id="rId612" tooltip="Microsoft Web Site" xr:uid="{4A56F4E5-C10F-4625-9301-BE20B8032BA5}"/>
    <hyperlink ref="B614" r:id="rId613" tooltip="Microsoft Web Site" xr:uid="{6F0EB9CD-5112-4F28-8CC0-EAB0BE054707}"/>
    <hyperlink ref="B615" r:id="rId614" tooltip="Microsoft Web Site" xr:uid="{B880B24C-23E9-42AD-B0F5-E9144A8D8B73}"/>
    <hyperlink ref="B616" r:id="rId615" tooltip="Microsoft Web Site" xr:uid="{FC9CA686-A7DB-4C0F-89F4-F4E8D3234E6E}"/>
    <hyperlink ref="B617" r:id="rId616" tooltip="Microsoft Web Site" xr:uid="{811866AF-2776-40A0-9E83-FFF83EDD8E03}"/>
    <hyperlink ref="B618" r:id="rId617" tooltip="Microsoft Web Site" xr:uid="{85DAD908-B415-40A0-9467-471BB440DEA2}"/>
    <hyperlink ref="B619" r:id="rId618" tooltip="Microsoft Web Site" xr:uid="{4F286FA1-A34C-43C9-BCF0-0CE0419F759F}"/>
    <hyperlink ref="B620" r:id="rId619" tooltip="Microsoft Web Site" xr:uid="{9CD51EA6-E2A3-48B1-A2FF-6F2D5752E2C7}"/>
    <hyperlink ref="B621" r:id="rId620" tooltip="Microsoft Web Site" xr:uid="{BE887CEC-61A6-4821-9B99-A8A83162F55B}"/>
    <hyperlink ref="B622" r:id="rId621" tooltip="Microsoft Web Site" xr:uid="{244CBA2A-FF4B-4762-A8F9-362AF58E1520}"/>
    <hyperlink ref="B623" r:id="rId622" tooltip="Microsoft Web Site" xr:uid="{859D07B6-67CB-4336-BF80-6A31A0597D01}"/>
    <hyperlink ref="B624" r:id="rId623" tooltip="Microsoft Web Site" xr:uid="{F162ABC5-C983-453B-892D-AC410D835E16}"/>
    <hyperlink ref="B625" r:id="rId624" tooltip="Microsoft Web Site" xr:uid="{079282E4-7218-4016-922A-729E8BD7164F}"/>
    <hyperlink ref="B626" r:id="rId625" tooltip="Microsoft Web Site" xr:uid="{EFB22DA8-6596-42DF-B679-94852FB4A057}"/>
    <hyperlink ref="B627" r:id="rId626" tooltip="Microsoft Web Site" xr:uid="{A4FA6D60-57EE-4903-BDF9-66461C0E5591}"/>
    <hyperlink ref="B628" r:id="rId627" tooltip="Microsoft Web Site" xr:uid="{061B3CCC-B921-4E7B-9A20-59B41058AE0B}"/>
    <hyperlink ref="B629" r:id="rId628" tooltip="Microsoft Web Site" xr:uid="{64E59139-3124-4FAF-AF10-288FF1DF5B4B}"/>
    <hyperlink ref="B630" r:id="rId629" tooltip="Microsoft Web Site" xr:uid="{2792DD54-28FC-4DFD-8518-ED9BEDFE1C0A}"/>
    <hyperlink ref="B631" r:id="rId630" tooltip="Microsoft Web Site" xr:uid="{AB505529-CA44-40FF-AE8B-2B5B37564A06}"/>
    <hyperlink ref="B632" r:id="rId631" tooltip="Microsoft Web Site" xr:uid="{152D50F9-9602-4B3A-A285-3B80C6C81AF9}"/>
    <hyperlink ref="B633" r:id="rId632" tooltip="Microsoft Web Site" xr:uid="{C267B54F-C121-4DA5-A1C0-79A2031460D6}"/>
    <hyperlink ref="B634" r:id="rId633" tooltip="Microsoft Web Site" xr:uid="{6600D4A2-A466-4E3B-8F51-99F5C0383EB0}"/>
    <hyperlink ref="B635" r:id="rId634" tooltip="Microsoft Web Site" xr:uid="{FF2873BB-EBB2-4BF0-A447-01C5FC6FA739}"/>
    <hyperlink ref="B636" r:id="rId635" tooltip="Microsoft Web Site" xr:uid="{54D14E95-DE38-4E3E-A1A2-50FA644125BC}"/>
    <hyperlink ref="B637" r:id="rId636" tooltip="Microsoft Web Site" xr:uid="{88F1B7CA-D71E-4C4E-8606-0CB18D4A9AE6}"/>
    <hyperlink ref="B638" r:id="rId637" tooltip="Microsoft Web Site" xr:uid="{EA432EC1-C945-492A-A27A-490B681E9D31}"/>
    <hyperlink ref="B639" r:id="rId638" tooltip="Microsoft Web Site" xr:uid="{14B34BDA-ECA1-4797-978F-F96C51E9E522}"/>
    <hyperlink ref="B640" r:id="rId639" tooltip="Microsoft Web Site" xr:uid="{51C154BC-266F-4610-9EA8-08B196BF036F}"/>
    <hyperlink ref="B641" r:id="rId640" tooltip="Microsoft Web Site" xr:uid="{FC0F1377-94F0-459C-847A-96CF4574CA13}"/>
    <hyperlink ref="B642" r:id="rId641" tooltip="Microsoft Web Site" xr:uid="{A06C8D54-A98B-4B8D-9713-D7FC9AD4A61B}"/>
    <hyperlink ref="B643" r:id="rId642" tooltip="Microsoft Web Site" xr:uid="{3144249D-849D-4659-B524-F2309420FC11}"/>
    <hyperlink ref="B644" r:id="rId643" tooltip="Microsoft Web Site" xr:uid="{D1E7D782-5876-4140-9690-1B33E1B176B9}"/>
    <hyperlink ref="B645" r:id="rId644" tooltip="Microsoft Web Site" xr:uid="{B2D57D22-14A3-42DF-8858-DE99D7F17102}"/>
    <hyperlink ref="B646" r:id="rId645" tooltip="Microsoft Web Site" xr:uid="{D2EAD2CA-1EC3-4035-B738-F057D5C3702C}"/>
    <hyperlink ref="B647" r:id="rId646" tooltip="Microsoft Web Site" xr:uid="{B2839D35-B1B3-4EAF-AA31-C3078ADA13D8}"/>
    <hyperlink ref="B648" r:id="rId647" tooltip="Microsoft Web Site" xr:uid="{B5CC894B-32F1-4E66-AA9D-51C8DC6FEA35}"/>
    <hyperlink ref="B649" r:id="rId648" tooltip="Microsoft Web Site" xr:uid="{9183074A-A76D-41A3-9612-D331CC912846}"/>
    <hyperlink ref="B650" r:id="rId649" tooltip="Microsoft Web Site" xr:uid="{AE57F8F5-8752-4576-8DBC-28185E4F93C4}"/>
    <hyperlink ref="B651" r:id="rId650" tooltip="Microsoft Web Site" xr:uid="{B2923699-8883-4E15-8585-1C4400E298DC}"/>
    <hyperlink ref="B652" r:id="rId651" tooltip="Microsoft Web Site" xr:uid="{BEBDC17E-6C5C-445C-92E5-318E09B1559E}"/>
    <hyperlink ref="B653" r:id="rId652" tooltip="Microsoft Web Site" xr:uid="{BD4B64C6-D5D7-4950-AC96-A10E462A54BB}"/>
    <hyperlink ref="B654" r:id="rId653" tooltip="Microsoft Web Site" xr:uid="{5626C660-B02F-4FEC-8418-8E816D5A9940}"/>
    <hyperlink ref="B655" r:id="rId654" tooltip="Microsoft Web Site" xr:uid="{CCD56D26-5095-4694-9FEE-E10BC545F53C}"/>
    <hyperlink ref="B656" r:id="rId655" tooltip="Microsoft Web Site" xr:uid="{FC2443D5-CDF1-4450-AFBA-22ED09EE5889}"/>
    <hyperlink ref="B657" r:id="rId656" tooltip="Microsoft Web Site" xr:uid="{777E6B0A-1C1F-483A-8EC5-B2DBE99B98BC}"/>
    <hyperlink ref="B658" r:id="rId657" tooltip="Microsoft Web Site" xr:uid="{8B5AB7CB-5862-416A-B5D1-160E018A3662}"/>
    <hyperlink ref="B659" r:id="rId658" tooltip="Microsoft Web Site" xr:uid="{85191058-4E55-43A3-9432-F15203A4F3E1}"/>
    <hyperlink ref="B660" r:id="rId659" tooltip="Microsoft Web Site" xr:uid="{65AC581C-8BE7-40AC-B586-7593E84BC326}"/>
    <hyperlink ref="B661" r:id="rId660" tooltip="Microsoft Web Site" xr:uid="{EB40A346-C741-4832-9B31-EE55BE9D5674}"/>
    <hyperlink ref="B662" r:id="rId661" tooltip="Microsoft Web Site" xr:uid="{960C7555-50B4-4F13-B684-35EAFF186686}"/>
    <hyperlink ref="B663" r:id="rId662" tooltip="Microsoft Web Site" xr:uid="{C6E08B32-3430-41BA-9CF7-2997868ED827}"/>
    <hyperlink ref="B664" r:id="rId663" tooltip="Microsoft Web Site" xr:uid="{74EAAE1C-7DF4-4B10-996F-5B6E72A62FD0}"/>
    <hyperlink ref="B665" r:id="rId664" tooltip="Microsoft Web Site" xr:uid="{6A4B44CA-0964-4196-84F5-02526D0A1604}"/>
    <hyperlink ref="B666" r:id="rId665" tooltip="Microsoft Web Site" xr:uid="{7E84F93E-2C13-435D-843E-11973C330E2A}"/>
    <hyperlink ref="B667" r:id="rId666" tooltip="Microsoft Web Site" xr:uid="{C4E268E1-A967-4E88-83D2-A8B9E6E5B4B1}"/>
    <hyperlink ref="B668" r:id="rId667" tooltip="Microsoft Web Site" xr:uid="{3C20C818-E77E-43E2-8F3C-BC0CE9C0F109}"/>
    <hyperlink ref="B669" r:id="rId668" tooltip="Microsoft Web Site" xr:uid="{B59435F5-9748-49D7-B769-8F6F2898E9B4}"/>
    <hyperlink ref="B670" r:id="rId669" tooltip="Microsoft Web Site" xr:uid="{BFFC4ED2-A038-4A1D-9DFE-0EEF5BCF4931}"/>
    <hyperlink ref="B671" r:id="rId670" tooltip="Microsoft Web Site" xr:uid="{A2BA9BB5-8078-47D7-96F4-36097A722A93}"/>
    <hyperlink ref="B672" r:id="rId671" tooltip="Microsoft Web Site" xr:uid="{238A8A0D-2B30-460F-8FE3-2B57B68A4181}"/>
    <hyperlink ref="B673" r:id="rId672" tooltip="Microsoft Web Site" xr:uid="{7EBB169B-C504-4BA0-A415-4D08DC2C3565}"/>
    <hyperlink ref="B674" r:id="rId673" tooltip="Microsoft Web Site" xr:uid="{E377B01B-CC1F-4113-B82D-F9606A92DF32}"/>
    <hyperlink ref="B675" r:id="rId674" tooltip="Microsoft Web Site" xr:uid="{94D6FB6F-040E-47E8-86C0-579A523A77AE}"/>
    <hyperlink ref="B676" r:id="rId675" tooltip="Microsoft Web Site" xr:uid="{72D1C0E8-C15D-4DCB-93E2-5D5C421EEC25}"/>
    <hyperlink ref="B677" r:id="rId676" tooltip="Microsoft Web Site" xr:uid="{11ADA75A-DAC3-4775-9964-276176398270}"/>
    <hyperlink ref="B678" r:id="rId677" tooltip="Microsoft Web Site" xr:uid="{0A76D0DE-C38E-4FAF-8A59-1F2EB80011F2}"/>
    <hyperlink ref="B679" r:id="rId678" tooltip="Microsoft Web Site" xr:uid="{F44F2217-332D-40A7-8FCB-26366C57481F}"/>
    <hyperlink ref="B680" r:id="rId679" tooltip="Microsoft Web Site" xr:uid="{D3B9FC05-EE5C-4C25-9CDD-D280F6371131}"/>
    <hyperlink ref="B681" r:id="rId680" tooltip="Microsoft Web Site" xr:uid="{0FD762C4-C51A-462D-8F8B-E4F55520A518}"/>
    <hyperlink ref="B682" r:id="rId681" tooltip="Microsoft Web Site" xr:uid="{C3F62219-8972-43CA-B2F4-7E654FA69880}"/>
    <hyperlink ref="B683" r:id="rId682" tooltip="Microsoft Web Site" xr:uid="{2A83BCC9-A83B-49CA-90FC-0A9C0BBD6731}"/>
    <hyperlink ref="B684" r:id="rId683" tooltip="Microsoft Web Site" xr:uid="{19AE1CD6-5A39-42C7-9FE5-27967BB390CA}"/>
    <hyperlink ref="B685" r:id="rId684" tooltip="Microsoft Web Site" xr:uid="{B172D7BE-4E1B-406A-947A-43F1DE4BB74D}"/>
    <hyperlink ref="B686" r:id="rId685" tooltip="Microsoft Web Site" xr:uid="{30D2DCB0-EABF-4C75-B0E2-182E6FD4E7D5}"/>
    <hyperlink ref="B687" r:id="rId686" tooltip="Microsoft Web Site" xr:uid="{D82250EE-8897-48AB-A971-209A35121F68}"/>
    <hyperlink ref="B688" r:id="rId687" tooltip="Microsoft Web Site" xr:uid="{D04FD869-87A9-4528-B8DF-069816412CDA}"/>
    <hyperlink ref="B689" r:id="rId688" tooltip="Microsoft Web Site" xr:uid="{EBA7C684-8887-4D8B-ADC1-406F8B3B1D26}"/>
    <hyperlink ref="B690" r:id="rId689" tooltip="Microsoft Web Site" xr:uid="{76CD6038-1ABE-43A1-A2F3-2AEF88515A5C}"/>
    <hyperlink ref="B691" r:id="rId690" tooltip="Microsoft Web Site" xr:uid="{37236009-68A4-449D-8480-595146E43FA7}"/>
    <hyperlink ref="B692" r:id="rId691" tooltip="Microsoft Web Site" xr:uid="{AE52E27E-F27C-4EC4-9F76-C2697547B8E8}"/>
    <hyperlink ref="B693" r:id="rId692" tooltip="Microsoft Web Site" xr:uid="{0F0534D1-9A9F-42F1-BA4E-30F67D2BCBD7}"/>
    <hyperlink ref="B694" r:id="rId693" tooltip="Microsoft Web Site" xr:uid="{D8F5656D-070D-4330-BA35-594222F85886}"/>
    <hyperlink ref="B695" r:id="rId694" tooltip="Microsoft Web Site" xr:uid="{D4A45466-F2BA-48F5-97A6-00F5304A143D}"/>
    <hyperlink ref="B696" r:id="rId695" tooltip="Microsoft Web Site" xr:uid="{6C7AD124-8A46-41F4-B373-9108486211EA}"/>
    <hyperlink ref="B697" r:id="rId696" tooltip="Microsoft Web Site" xr:uid="{69D2DDF0-47C9-465C-916E-26C411484927}"/>
    <hyperlink ref="B698" r:id="rId697" tooltip="Microsoft Web Site" xr:uid="{124F0801-6C95-45B7-9D36-AF5DB28C7C9B}"/>
    <hyperlink ref="B699" r:id="rId698" tooltip="Microsoft Web Site" xr:uid="{7E150D1F-0BBF-4B24-8BAA-4BE03BB8D57B}"/>
    <hyperlink ref="B700" r:id="rId699" tooltip="Microsoft Web Site" xr:uid="{28C588AD-AE11-4B62-8EC1-4789C7332706}"/>
    <hyperlink ref="B701" r:id="rId700" tooltip="Microsoft Web Site" xr:uid="{B16A3AED-0D8C-483B-AC9C-82D73A043298}"/>
    <hyperlink ref="B702" r:id="rId701" tooltip="Microsoft Web Site" xr:uid="{144E264B-B14E-4EDB-A698-2700C3CFE127}"/>
    <hyperlink ref="B703" r:id="rId702" tooltip="Microsoft Web Site" xr:uid="{E4383757-015B-4865-B233-DD86047B6ACC}"/>
    <hyperlink ref="B704" r:id="rId703" tooltip="Microsoft Web Site" xr:uid="{45A9C402-3A82-49D2-B160-43BEB06FCDE5}"/>
    <hyperlink ref="B705" r:id="rId704" tooltip="Microsoft Web Site" xr:uid="{AB2917B8-50E1-4CEF-AF16-C810DADAF8EA}"/>
    <hyperlink ref="B706" r:id="rId705" tooltip="Microsoft Web Site" xr:uid="{F0B1084A-6346-4DE6-9474-32351E23479E}"/>
    <hyperlink ref="B707" r:id="rId706" tooltip="Microsoft Web Site" xr:uid="{783008E7-D1A2-44A2-9D8E-83E398C6E6E1}"/>
    <hyperlink ref="B708" r:id="rId707" tooltip="Microsoft Web Site" xr:uid="{2A5118BE-681A-47EF-A405-BE59FBE6CAD9}"/>
    <hyperlink ref="B709" r:id="rId708" tooltip="Microsoft Web Site" xr:uid="{2A3FD426-7603-47D9-8705-0B0D4B602F96}"/>
    <hyperlink ref="B710" r:id="rId709" tooltip="Microsoft Web Site" xr:uid="{06031036-EC18-4495-9A95-5979AB447771}"/>
    <hyperlink ref="B711" r:id="rId710" tooltip="Microsoft Web Site" xr:uid="{BF8A19EE-18BB-4AD6-9E7C-8E09BA720CF3}"/>
    <hyperlink ref="B712" r:id="rId711" tooltip="Microsoft Web Site" xr:uid="{DD72A42E-B4D7-45EE-BD1A-FBE63A0A98DD}"/>
    <hyperlink ref="B713" r:id="rId712" tooltip="Microsoft Web Site" xr:uid="{6308424E-D540-4A1F-9A45-2BC62652FAC3}"/>
    <hyperlink ref="B714" r:id="rId713" tooltip="Microsoft Web Site" xr:uid="{464A3280-A640-493F-8F86-5964B874309D}"/>
    <hyperlink ref="B715" r:id="rId714" tooltip="Microsoft Web Site" xr:uid="{92795C4B-5322-4080-AE13-847D0885E25A}"/>
    <hyperlink ref="B716" r:id="rId715" tooltip="Microsoft Web Site" xr:uid="{5219015C-B927-432E-AD22-EC64ECBE77BB}"/>
    <hyperlink ref="B717" r:id="rId716" tooltip="Microsoft Web Site" xr:uid="{CBB578B0-8784-450A-B20C-873F8635888B}"/>
    <hyperlink ref="B718" r:id="rId717" tooltip="Microsoft Web Site" xr:uid="{ABE7AF1F-FD5D-48CB-A46B-47E465980345}"/>
    <hyperlink ref="B719" r:id="rId718" tooltip="Microsoft Web Site" xr:uid="{01CA0469-A27A-4F18-A463-EE021D29E182}"/>
    <hyperlink ref="B720" r:id="rId719" tooltip="Microsoft Web Site" xr:uid="{14629DD6-733E-4B5B-862A-703CE1FB8C3B}"/>
    <hyperlink ref="B721" r:id="rId720" tooltip="Microsoft Web Site" xr:uid="{95E13AD6-502D-4100-8507-8E3F9DB7433C}"/>
    <hyperlink ref="B722" r:id="rId721" tooltip="Microsoft Web Site" xr:uid="{CE927328-0F42-4BC4-8210-97D052148E32}"/>
    <hyperlink ref="B723" r:id="rId722" tooltip="Microsoft Web Site" xr:uid="{F130335E-0300-4B36-85D1-430803C1859E}"/>
    <hyperlink ref="B724" r:id="rId723" tooltip="Microsoft Web Site" xr:uid="{FCC6C479-CF12-469C-A499-AB60A9CCC081}"/>
    <hyperlink ref="B725" r:id="rId724" tooltip="Microsoft Web Site" xr:uid="{C19CFB74-9534-4456-AB1D-AD7A171EDE93}"/>
    <hyperlink ref="B726" r:id="rId725" tooltip="Microsoft Web Site" xr:uid="{F7D1AA2F-851C-4434-9CF9-48B212292CBE}"/>
    <hyperlink ref="B727" r:id="rId726" tooltip="Microsoft Web Site" xr:uid="{EC757EC1-3BC1-49BE-B057-64639330AD11}"/>
    <hyperlink ref="B728" r:id="rId727" tooltip="Microsoft Web Site" xr:uid="{639C7774-80A6-489A-9265-EB3FAF55BCBD}"/>
    <hyperlink ref="B729" r:id="rId728" tooltip="Microsoft Web Site" xr:uid="{25F02004-F1BD-4709-B239-F4021C08DEA6}"/>
    <hyperlink ref="B730" r:id="rId729" tooltip="Microsoft Web Site" xr:uid="{EAA8CDBE-9891-4E83-8717-E0A2412B4A02}"/>
    <hyperlink ref="B731" r:id="rId730" tooltip="Microsoft Web Site" xr:uid="{F1D6393A-3003-4FF1-8B74-7FC318EF54C7}"/>
    <hyperlink ref="B732" r:id="rId731" tooltip="Microsoft Web Site" xr:uid="{CD7E1CB1-8594-45D2-9A98-C7995DBA499D}"/>
    <hyperlink ref="B733" r:id="rId732" tooltip="Microsoft Web Site" xr:uid="{5CBB9B5B-08EE-4066-BF06-379B36485B60}"/>
    <hyperlink ref="B734" r:id="rId733" tooltip="Microsoft Web Site" xr:uid="{18368736-7444-46DB-8BC9-5C5B3EFC08BF}"/>
    <hyperlink ref="B735" r:id="rId734" tooltip="Microsoft Web Site" xr:uid="{98284D00-FD58-489A-915E-B00E5AFE4B9E}"/>
    <hyperlink ref="B736" r:id="rId735" tooltip="Microsoft Web Site" xr:uid="{D446E620-E41C-4432-8651-80A70C427CB2}"/>
    <hyperlink ref="B737" r:id="rId736" tooltip="Microsoft Web Site" xr:uid="{4218BF53-D2FC-4798-8808-3C497220E344}"/>
    <hyperlink ref="B738" r:id="rId737" tooltip="Microsoft Web Site" xr:uid="{C8793DF0-589E-41FF-BCF6-3515FA86E787}"/>
    <hyperlink ref="B739" r:id="rId738" tooltip="Microsoft Web Site" xr:uid="{D571B850-888E-4246-B68F-DB4A8806488F}"/>
    <hyperlink ref="B740" r:id="rId739" tooltip="Microsoft Web Site" xr:uid="{331888A7-D751-4A0B-830E-3D2726AB5AD2}"/>
    <hyperlink ref="B741" r:id="rId740" tooltip="Microsoft Web Site" xr:uid="{40085EF9-69EC-4E78-BA34-99A5D40E40D1}"/>
    <hyperlink ref="B742" r:id="rId741" tooltip="Microsoft Web Site" xr:uid="{64088F62-6439-4CB4-A1C1-D1CB7C492232}"/>
    <hyperlink ref="B743" r:id="rId742" tooltip="Microsoft Web Site" xr:uid="{CF5DF9EC-0B7B-4679-A3ED-F48A708D61C2}"/>
    <hyperlink ref="B744" r:id="rId743" tooltip="Microsoft Web Site" xr:uid="{837557A3-596D-43BD-BD80-332CFE0567FA}"/>
    <hyperlink ref="B745" r:id="rId744" tooltip="Microsoft Web Site" xr:uid="{38324A10-C0EB-45E0-ADCE-BAB6F2D5FAC8}"/>
    <hyperlink ref="B746" r:id="rId745" tooltip="Microsoft Web Site" xr:uid="{ABA864B4-8B86-4181-AA80-E9AE40CE2981}"/>
    <hyperlink ref="B747" r:id="rId746" tooltip="Microsoft Web Site" xr:uid="{215FEDFD-98F1-437A-BED8-D08CF46E2EA1}"/>
    <hyperlink ref="B748" r:id="rId747" tooltip="Microsoft Web Site" xr:uid="{64710C28-5062-41A4-A0A7-D9C031A1E639}"/>
    <hyperlink ref="B749" r:id="rId748" tooltip="Microsoft Web Site" xr:uid="{8DEA366B-B28B-4757-B249-2A9E73B94655}"/>
    <hyperlink ref="B750" r:id="rId749" tooltip="Microsoft Web Site" xr:uid="{91B082DA-F935-46DC-A814-A1A88585D4C4}"/>
    <hyperlink ref="B751" r:id="rId750" tooltip="Microsoft Web Site" xr:uid="{378A6F17-2B0D-47BF-A5C1-17BC314F161D}"/>
    <hyperlink ref="B752" r:id="rId751" tooltip="Microsoft Web Site" xr:uid="{D82D2D99-9185-46D1-88C5-ED55A960A481}"/>
    <hyperlink ref="B753" r:id="rId752" tooltip="Microsoft Web Site" xr:uid="{6517A0C7-CF8D-4A75-80DB-31BC98571DCE}"/>
    <hyperlink ref="B754" r:id="rId753" tooltip="Microsoft Web Site" xr:uid="{18BEB502-EC81-4560-B541-5BEA80B6B030}"/>
    <hyperlink ref="B755" r:id="rId754" tooltip="Microsoft Web Site" xr:uid="{F41CAA76-4C76-4D20-8311-2911F0A3895E}"/>
    <hyperlink ref="B756" r:id="rId755" tooltip="Microsoft Web Site" xr:uid="{8079FC1C-D273-46BC-A668-A9A82B1B84D8}"/>
    <hyperlink ref="B757" r:id="rId756" tooltip="Microsoft Web Site" xr:uid="{3318A94C-4522-44B1-85EB-592AC712056C}"/>
    <hyperlink ref="B758" r:id="rId757" tooltip="Microsoft Web Site" xr:uid="{CEC28E0D-9C71-4125-9AA2-84F7CC863471}"/>
    <hyperlink ref="B759" r:id="rId758" tooltip="Microsoft Web Site" xr:uid="{A1676D7F-59E1-4F15-A63C-AC696FDF104C}"/>
    <hyperlink ref="B760" r:id="rId759" tooltip="Microsoft Web Site" xr:uid="{4407CEE3-4DCA-4E73-83A7-B54EEDBBAA9A}"/>
    <hyperlink ref="B761" r:id="rId760" tooltip="Microsoft Web Site" xr:uid="{E7223B56-5425-46BC-AB17-25082ED24FEA}"/>
    <hyperlink ref="B762" r:id="rId761" tooltip="Microsoft Web Site" xr:uid="{C5C65982-83BD-43A6-9C0D-B511DE80D52C}"/>
    <hyperlink ref="B763" r:id="rId762" tooltip="Microsoft Web Site" xr:uid="{573556A1-5E29-44E0-9F5A-E77A48852F59}"/>
    <hyperlink ref="B764" r:id="rId763" tooltip="Microsoft Web Site" xr:uid="{B36BA3F5-3F1B-4DEE-A9C3-E4D2DDFE8C41}"/>
    <hyperlink ref="B765" r:id="rId764" tooltip="Microsoft Web Site" xr:uid="{0FAB08FE-81DB-4FEF-A657-F220ECC08E93}"/>
    <hyperlink ref="B766" r:id="rId765" tooltip="Microsoft Web Site" xr:uid="{3472E7A1-BAFD-4064-BAD2-65FDAB78E83E}"/>
    <hyperlink ref="B767" r:id="rId766" tooltip="Microsoft Web Site" xr:uid="{3DA86460-43F1-46A2-B396-F0BA3A5EB569}"/>
    <hyperlink ref="B768" r:id="rId767" tooltip="Microsoft Web Site" xr:uid="{B5459B29-6D0B-4401-9D88-B6024F364E17}"/>
    <hyperlink ref="B769" r:id="rId768" tooltip="Microsoft Web Site" xr:uid="{DD574C54-A032-4D23-A5FB-FCB2C4680C83}"/>
    <hyperlink ref="B770" r:id="rId769" tooltip="Microsoft Web Site" xr:uid="{8065104B-CD2F-4493-8351-5ABE76E2C07D}"/>
    <hyperlink ref="B771" r:id="rId770" tooltip="Microsoft Web Site" xr:uid="{121F3118-75A3-4D8D-974A-0F28132C00B1}"/>
    <hyperlink ref="B772" r:id="rId771" tooltip="Microsoft Web Site" xr:uid="{81C2A77C-D6B5-447F-8238-14F8D924CD14}"/>
    <hyperlink ref="B773" r:id="rId772" tooltip="Microsoft Web Site" xr:uid="{60B18B0A-61F1-4BCF-97F8-18F842B0CA62}"/>
    <hyperlink ref="B774" r:id="rId773" tooltip="Microsoft Web Site" xr:uid="{78D84A52-99B1-4594-906B-A6B4AAEC82C4}"/>
    <hyperlink ref="B775" r:id="rId774" tooltip="Microsoft Web Site" xr:uid="{AABE7639-1380-4C3F-B9CA-28F38F70C84B}"/>
    <hyperlink ref="B776" r:id="rId775" tooltip="Microsoft Web Site" xr:uid="{95A0689D-A974-43FC-A04F-22614B51DBA9}"/>
    <hyperlink ref="B777" r:id="rId776" tooltip="Microsoft Web Site" xr:uid="{8A54B4AA-070B-4634-B7F1-244F88903A73}"/>
    <hyperlink ref="B778" r:id="rId777" tooltip="Microsoft Web Site" xr:uid="{DF900DEA-24F8-4D47-ABD1-01D2A608EC74}"/>
    <hyperlink ref="B779" r:id="rId778" tooltip="Microsoft Web Site" xr:uid="{BC9E2772-B217-4EBF-B622-6945042A216C}"/>
    <hyperlink ref="B780" r:id="rId779" tooltip="Microsoft Web Site" xr:uid="{68FBF75D-E614-4A20-9373-5F1FDC0AFB08}"/>
    <hyperlink ref="B781" r:id="rId780" tooltip="Microsoft Web Site" xr:uid="{0AA5FDC6-40A3-4E76-ADA9-10A9E34F8340}"/>
    <hyperlink ref="B782" r:id="rId781" tooltip="Microsoft Web Site" xr:uid="{16E58C11-0F6A-42A5-9E26-B5BA3FC699ED}"/>
    <hyperlink ref="B783" r:id="rId782" tooltip="Microsoft Web Site" xr:uid="{7CEE8B96-2A81-42DD-A9AC-5A990DCE64C0}"/>
    <hyperlink ref="B784" r:id="rId783" tooltip="Microsoft Web Site" xr:uid="{7FA7BA37-2B36-49C0-842F-7D916BBE220C}"/>
    <hyperlink ref="B785" r:id="rId784" tooltip="Microsoft Web Site" xr:uid="{D7CBD659-A1D5-4A2F-9791-4E96F73B1844}"/>
    <hyperlink ref="B786" r:id="rId785" tooltip="Microsoft Web Site" xr:uid="{8ED8F53D-7075-4053-A284-ED0A175B2594}"/>
    <hyperlink ref="B787" r:id="rId786" tooltip="Microsoft Web Site" xr:uid="{A4764FE3-919E-40BE-86F8-9B2096E2E12E}"/>
    <hyperlink ref="B788" r:id="rId787" tooltip="Microsoft Web Site" xr:uid="{A56173B9-3B4B-4AF0-AF9A-5B53A4525836}"/>
    <hyperlink ref="B789" r:id="rId788" tooltip="Microsoft Web Site" xr:uid="{AFEF1C66-C2A1-4C29-9FA3-F43A5D36FA40}"/>
    <hyperlink ref="B790" r:id="rId789" tooltip="Microsoft Web Site" xr:uid="{ABEAC586-8053-4DA5-9E5B-2C227DE61225}"/>
    <hyperlink ref="B791" r:id="rId790" tooltip="Microsoft Web Site" xr:uid="{AD5BD0E8-648E-460B-9B7B-950639CF8018}"/>
    <hyperlink ref="B792" r:id="rId791" tooltip="Microsoft Web Site" xr:uid="{5EB07D2C-C373-4B0B-BC65-1441B7CEE4E5}"/>
    <hyperlink ref="B793" r:id="rId792" tooltip="Microsoft Web Site" xr:uid="{4905184A-7036-4A49-BF60-D8649BA458E8}"/>
    <hyperlink ref="B794" r:id="rId793" tooltip="Microsoft Web Site" xr:uid="{81CE2432-250D-401C-A752-6BE75016E582}"/>
    <hyperlink ref="B795" r:id="rId794" tooltip="Microsoft Web Site" xr:uid="{623A9FF2-8EFD-4327-9579-E92B46136E35}"/>
    <hyperlink ref="B796" r:id="rId795" tooltip="Microsoft Web Site" xr:uid="{530E1864-5495-4763-9D26-28252A157D7F}"/>
    <hyperlink ref="B797" r:id="rId796" tooltip="Microsoft Web Site" xr:uid="{E996156D-2513-459E-B3B7-075ADB872137}"/>
    <hyperlink ref="B798" r:id="rId797" tooltip="Microsoft Web Site" xr:uid="{14D09B34-9B70-42FA-9807-6B7B84FC33FD}"/>
    <hyperlink ref="B799" r:id="rId798" tooltip="Microsoft Web Site" xr:uid="{A998383D-5552-4AD5-AD93-06AF9346A2A1}"/>
    <hyperlink ref="B800" r:id="rId799" tooltip="Microsoft Web Site" xr:uid="{914010D4-3E80-486E-BA62-C1D1A36E49B9}"/>
    <hyperlink ref="B801" r:id="rId800" tooltip="Microsoft Web Site" xr:uid="{65E2BED0-F701-491B-8EA4-57A845D29DE1}"/>
    <hyperlink ref="B802" r:id="rId801" tooltip="Microsoft Web Site" xr:uid="{8C759950-AB29-415C-B8B7-666DF6D23614}"/>
    <hyperlink ref="B803" r:id="rId802" tooltip="Microsoft Web Site" xr:uid="{63144979-9B87-47DC-A929-7FA53EB54088}"/>
    <hyperlink ref="B804" r:id="rId803" tooltip="Microsoft Web Site" xr:uid="{79A6DC75-EE1A-4260-B6DE-463B4D6EBF93}"/>
    <hyperlink ref="B805" r:id="rId804" tooltip="Microsoft Web Site" xr:uid="{09AFBADD-62C2-40EA-B059-85DD7FEEB6BD}"/>
    <hyperlink ref="B806" r:id="rId805" tooltip="Microsoft Web Site" xr:uid="{862B7DBB-5659-4356-ACA1-32DF95D25E8E}"/>
    <hyperlink ref="B807" r:id="rId806" tooltip="Microsoft Web Site" xr:uid="{E6BEC5F2-ACF2-4C8C-A3EB-DC4C2FD132FF}"/>
    <hyperlink ref="B808" r:id="rId807" tooltip="Microsoft Web Site" xr:uid="{BDCF36A3-4099-4D85-9D5D-D6B6E008E3AC}"/>
    <hyperlink ref="B809" r:id="rId808" tooltip="Microsoft Web Site" xr:uid="{CED3217E-1E80-4009-B40B-11349B6397A6}"/>
    <hyperlink ref="B810" r:id="rId809" tooltip="Microsoft Web Site" xr:uid="{3CB8BEAB-EA26-46E6-8EAA-3B3FE390069B}"/>
    <hyperlink ref="B811" r:id="rId810" tooltip="Microsoft Web Site" xr:uid="{6EEEB7C8-86D6-4BED-B160-349C839A3F61}"/>
    <hyperlink ref="B812" r:id="rId811" tooltip="Microsoft Web Site" xr:uid="{1AE1771E-548E-44B5-96A5-978082D6308C}"/>
    <hyperlink ref="B813" r:id="rId812" tooltip="Microsoft Web Site" xr:uid="{BCF1196D-486E-4388-A606-DBE18578658E}"/>
    <hyperlink ref="B814" r:id="rId813" tooltip="Microsoft Web Site" xr:uid="{7A495090-AD66-4EDA-9573-780771607AA9}"/>
    <hyperlink ref="B815" r:id="rId814" tooltip="Microsoft Web Site" xr:uid="{38325910-B75E-4A78-9F28-80D787A0CD85}"/>
    <hyperlink ref="B816" r:id="rId815" tooltip="Microsoft Web Site" xr:uid="{02F6B195-026B-4BAF-9C4A-C4B242E315AB}"/>
    <hyperlink ref="B817" r:id="rId816" tooltip="Microsoft Web Site" xr:uid="{C284E2CF-C8E7-4A8F-9629-8420CE77344F}"/>
    <hyperlink ref="B818" r:id="rId817" tooltip="Microsoft Web Site" xr:uid="{7914A06B-12FF-4CBE-A038-4DD32942DB9F}"/>
    <hyperlink ref="B819" r:id="rId818" tooltip="Microsoft Web Site" xr:uid="{DF9D0033-45FE-4B0E-A68F-95C7D6E5F317}"/>
    <hyperlink ref="B820" r:id="rId819" tooltip="Microsoft Web Site" xr:uid="{6AB0BE92-4181-45DF-BC11-3E6F98FD5521}"/>
    <hyperlink ref="B821" r:id="rId820" tooltip="Microsoft Web Site" xr:uid="{9F54E81B-E6EB-4576-8E46-480A8E59A714}"/>
    <hyperlink ref="B822" r:id="rId821" tooltip="Microsoft Web Site" xr:uid="{B7592459-539B-415C-AC29-B9DE2026A241}"/>
    <hyperlink ref="B823" r:id="rId822" tooltip="Microsoft Web Site" xr:uid="{967A394C-57E1-4D3C-996E-0EC79B724F4B}"/>
    <hyperlink ref="B824" r:id="rId823" tooltip="Microsoft Web Site" xr:uid="{DCE0F08A-E739-4989-92EE-76FD293B0A6C}"/>
    <hyperlink ref="B825" r:id="rId824" tooltip="Microsoft Web Site" xr:uid="{C0CBF248-572D-4C7A-BC50-0B27F4600435}"/>
    <hyperlink ref="B826" r:id="rId825" tooltip="Microsoft Web Site" xr:uid="{3396EAC8-1799-4E6C-A976-5FD909DAEEF0}"/>
    <hyperlink ref="B827" r:id="rId826" tooltip="Microsoft Web Site" xr:uid="{BEA27DFE-7025-4975-A014-31ED6143FD37}"/>
    <hyperlink ref="B828" r:id="rId827" tooltip="Microsoft Web Site" xr:uid="{3DAE9167-9B3D-497E-9DA9-3F565DC54060}"/>
    <hyperlink ref="B829" r:id="rId828" tooltip="Microsoft Web Site" xr:uid="{FA94EAB0-4EBA-4CF8-9D66-E7FD8FF1A322}"/>
    <hyperlink ref="B830" r:id="rId829" tooltip="Microsoft Web Site" xr:uid="{EAAFDD84-A80F-4093-BF21-6831E5624F9F}"/>
    <hyperlink ref="B831" r:id="rId830" tooltip="Microsoft Web Site" xr:uid="{E898AC4C-EF1A-4E4C-9D6F-A4020E21E03A}"/>
    <hyperlink ref="B832" r:id="rId831" tooltip="Microsoft Web Site" xr:uid="{C940BFCB-5694-432C-8752-6F0B24D3AD49}"/>
    <hyperlink ref="B833" r:id="rId832" tooltip="Microsoft Web Site" xr:uid="{EC8DEC44-4764-448C-BCEB-5BF5658BC8F8}"/>
    <hyperlink ref="B834" r:id="rId833" tooltip="Microsoft Web Site" xr:uid="{533C2F1D-4185-4F09-A1EC-A86FD73B6EC1}"/>
    <hyperlink ref="B835" r:id="rId834" tooltip="Microsoft Web Site" xr:uid="{E58F71B7-83C1-4CF1-AF2E-0BA939994EA2}"/>
    <hyperlink ref="B836" r:id="rId835" tooltip="Microsoft Web Site" xr:uid="{81066A06-61A0-45F6-BC52-4B89AD7A2BB1}"/>
    <hyperlink ref="B837" r:id="rId836" tooltip="Microsoft Web Site" xr:uid="{268D5E98-679D-4883-9694-64F51FF5FCA8}"/>
    <hyperlink ref="B838" r:id="rId837" tooltip="Microsoft Web Site" xr:uid="{F5245E1C-2E59-4981-8D35-6F066C5C2A0C}"/>
    <hyperlink ref="B839" r:id="rId838" tooltip="Microsoft Web Site" xr:uid="{803E82E6-D46D-40D2-816F-12BBF6412136}"/>
    <hyperlink ref="B840" r:id="rId839" tooltip="Microsoft Web Site" xr:uid="{B3BDCC2E-31E0-4057-A374-74DC19A3E00A}"/>
    <hyperlink ref="B841" r:id="rId840" tooltip="Microsoft Web Site" xr:uid="{723230E0-9D50-42B8-8CAC-5B3EF59D6F37}"/>
    <hyperlink ref="B842" r:id="rId841" tooltip="Microsoft Web Site" xr:uid="{DB17DAB5-44F6-42B1-92EE-4C35425BAD8C}"/>
    <hyperlink ref="B843" r:id="rId842" tooltip="Microsoft Web Site" xr:uid="{C86549C4-7D8B-49DD-8068-E683E2D518DC}"/>
    <hyperlink ref="B844" r:id="rId843" tooltip="Microsoft Web Site" xr:uid="{D58DC08A-D001-4F55-84EE-B0343D52E867}"/>
    <hyperlink ref="B845" r:id="rId844" tooltip="Microsoft Web Site" xr:uid="{53326EE2-8BDF-48C1-8E68-EDCA32F051E3}"/>
    <hyperlink ref="B846" r:id="rId845" tooltip="Microsoft Web Site" xr:uid="{013FE234-6812-483A-B572-346909EF2E81}"/>
    <hyperlink ref="B847" r:id="rId846" tooltip="Microsoft Web Site" xr:uid="{FA5BA782-E2D7-4E75-9A84-B8CAD606B84A}"/>
    <hyperlink ref="B848" r:id="rId847" tooltip="Microsoft Web Site" xr:uid="{FA605588-112B-44E1-B650-59926E21B5B0}"/>
    <hyperlink ref="B849" r:id="rId848" tooltip="Microsoft Web Site" xr:uid="{AA27E083-BCF2-4DCF-BFCA-9969C90CA983}"/>
    <hyperlink ref="B850" r:id="rId849" tooltip="Microsoft Web Site" xr:uid="{916662EA-5EB9-4040-8097-65E0CE5F6419}"/>
    <hyperlink ref="B851" r:id="rId850" tooltip="Microsoft Web Site" xr:uid="{BA86B158-E62A-4741-89B8-30E185B16259}"/>
    <hyperlink ref="B852" r:id="rId851" tooltip="Microsoft Web Site" xr:uid="{5BFB6574-F19E-4F1E-BA94-5D6D1D878037}"/>
    <hyperlink ref="B853" r:id="rId852" tooltip="Microsoft Web Site" xr:uid="{BDE43D1D-3D12-4F5B-B6E0-0B607C4140D2}"/>
    <hyperlink ref="B854" r:id="rId853" tooltip="Microsoft Web Site" xr:uid="{62910BEF-A252-4E9F-91D1-A5896CFBD01F}"/>
    <hyperlink ref="B855" r:id="rId854" tooltip="Microsoft Web Site" xr:uid="{F771EB18-4637-443E-AD80-A291E1432BA7}"/>
    <hyperlink ref="B856" r:id="rId855" tooltip="Microsoft Web Site" xr:uid="{5459E6AA-FB71-4346-9A61-70EE16D7CE30}"/>
    <hyperlink ref="B857" r:id="rId856" tooltip="Microsoft Web Site" xr:uid="{E62F2ECB-0872-4228-80B6-67897C03557A}"/>
    <hyperlink ref="B858" r:id="rId857" tooltip="Microsoft Web Site" xr:uid="{33A92F04-F89A-4B82-B6D1-740B6CD6B7A1}"/>
    <hyperlink ref="B859" r:id="rId858" tooltip="Microsoft Web Site" xr:uid="{1F6E1919-BDE1-4097-A57F-6BC5DCD7563E}"/>
    <hyperlink ref="B860" r:id="rId859" tooltip="Microsoft Web Site" xr:uid="{1887C24D-C587-4E1F-89F5-9D6EF9B09CFA}"/>
    <hyperlink ref="B861" r:id="rId860" tooltip="Microsoft Web Site" xr:uid="{3FC91687-B59D-4476-AB77-21543BB2AD27}"/>
    <hyperlink ref="B862" r:id="rId861" tooltip="Microsoft Web Site" xr:uid="{F852B56E-406F-498A-9071-66A14FBF6A9C}"/>
    <hyperlink ref="B863" r:id="rId862" tooltip="Microsoft Web Site" xr:uid="{465F549E-85B1-438A-B16D-F3F4EF6DB179}"/>
    <hyperlink ref="B864" r:id="rId863" tooltip="Microsoft Web Site" xr:uid="{9AF7C081-D9BA-4222-8CA4-FA55DFAB60D4}"/>
    <hyperlink ref="B865" r:id="rId864" tooltip="Microsoft Web Site" xr:uid="{EA4A8DDD-B090-4592-9649-DC62C8793AAD}"/>
    <hyperlink ref="B866" r:id="rId865" tooltip="Microsoft Web Site" xr:uid="{C498D923-90ED-4C6D-ADF5-E568AC8E3722}"/>
    <hyperlink ref="B867" r:id="rId866" tooltip="Microsoft Web Site" xr:uid="{D90552EC-7544-4C48-9AC2-6937FF4E9BDE}"/>
    <hyperlink ref="B868" r:id="rId867" tooltip="Microsoft Web Site" xr:uid="{F724011F-FC67-4DA7-BB40-53F2B292833C}"/>
    <hyperlink ref="B869" r:id="rId868" tooltip="Microsoft Web Site" xr:uid="{1D0CBA01-6F95-4112-B608-C8FC0C5F11FF}"/>
    <hyperlink ref="B870" r:id="rId869" tooltip="Microsoft Web Site" xr:uid="{94A6D596-2464-4B7A-BBF8-E239733B96C2}"/>
    <hyperlink ref="B871" r:id="rId870" tooltip="Microsoft Web Site" xr:uid="{E5135C8B-FE59-4559-A0AC-47B3D09D45E5}"/>
    <hyperlink ref="B872" r:id="rId871" tooltip="Microsoft Web Site" xr:uid="{5B13F58F-C7E2-4F7C-9E91-5DB6C81531CC}"/>
    <hyperlink ref="B873" r:id="rId872" tooltip="Microsoft Web Site" xr:uid="{CC6C7448-EAB3-4430-8047-285959C7E71B}"/>
    <hyperlink ref="B874" r:id="rId873" tooltip="Microsoft Web Site" xr:uid="{84C8A013-3E0E-4612-94B6-2D803F560580}"/>
    <hyperlink ref="B875" r:id="rId874" tooltip="Microsoft Web Site" xr:uid="{E36495E0-42B6-4688-A993-169C0A814134}"/>
    <hyperlink ref="B876" r:id="rId875" tooltip="Microsoft Web Site" xr:uid="{9E66CE77-0081-4018-ACEB-1628CE9807A8}"/>
    <hyperlink ref="B877" r:id="rId876" tooltip="Microsoft Web Site" xr:uid="{D6B72CE0-B6CB-4EC3-8BFC-05A95025E493}"/>
    <hyperlink ref="B878" r:id="rId877" tooltip="Microsoft Web Site" xr:uid="{27450BA1-17D3-4694-8EEF-754F62C1BB47}"/>
    <hyperlink ref="B879" r:id="rId878" tooltip="Microsoft Web Site" xr:uid="{D5567178-7DE5-4C8B-97E2-BB60C7844F7B}"/>
    <hyperlink ref="B880" r:id="rId879" tooltip="Microsoft Web Site" xr:uid="{1F5EA18E-3346-4FBC-A5E6-0689623D0FEA}"/>
    <hyperlink ref="B881" r:id="rId880" tooltip="Microsoft Web Site" xr:uid="{C11C462F-1DB3-4186-9310-C8A23861F464}"/>
    <hyperlink ref="B882" r:id="rId881" tooltip="Microsoft Web Site" xr:uid="{22C3E311-571B-4BC0-BEFC-842E5DEA1D7E}"/>
    <hyperlink ref="B883" r:id="rId882" tooltip="Microsoft Web Site" xr:uid="{93EC3B73-644D-435B-8159-BC61831B7958}"/>
    <hyperlink ref="B884" r:id="rId883" tooltip="Microsoft Web Site" xr:uid="{8CE1012F-14C5-483D-A5ED-4583168367B9}"/>
    <hyperlink ref="B885" r:id="rId884" tooltip="Microsoft Web Site" xr:uid="{9FE50AAF-E635-44A6-9752-CC99B82CBFFB}"/>
    <hyperlink ref="B886" r:id="rId885" tooltip="Microsoft Web Site" xr:uid="{3ECE5276-92E8-48BF-AF6A-C0787FDBA0A7}"/>
    <hyperlink ref="B887" r:id="rId886" tooltip="Microsoft Web Site" xr:uid="{39D7CB09-8F44-498D-9A82-46372014CC1C}"/>
    <hyperlink ref="B888" r:id="rId887" tooltip="Microsoft Web Site" xr:uid="{AF3459A3-720D-4613-B1F2-D6FBF6C26B5C}"/>
    <hyperlink ref="B889" r:id="rId888" tooltip="Microsoft Web Site" xr:uid="{568B7982-98DE-4504-8F87-2FAC6D752CA6}"/>
    <hyperlink ref="B890" r:id="rId889" tooltip="Microsoft Web Site" xr:uid="{CF6A9B4E-E2C2-45FB-BADC-5C478C51F161}"/>
    <hyperlink ref="B891" r:id="rId890" tooltip="Microsoft Web Site" xr:uid="{5F7C5EC7-828C-4E11-A46C-D870689D22A7}"/>
    <hyperlink ref="B892" r:id="rId891" tooltip="Microsoft Web Site" xr:uid="{F9E66F05-4EE2-44D9-8092-D9D91C7F7E1F}"/>
    <hyperlink ref="B893" r:id="rId892" tooltip="Microsoft Web Site" xr:uid="{B26F8B21-855E-45EF-A821-B97CBF83B0A3}"/>
    <hyperlink ref="B894" r:id="rId893" tooltip="Microsoft Web Site" xr:uid="{ECE532B2-E467-4AF1-B417-C1D0A95F70D8}"/>
    <hyperlink ref="B895" r:id="rId894" tooltip="Microsoft Web Site" xr:uid="{722D8AB0-FEEF-4555-B9E3-EDE2102EC555}"/>
    <hyperlink ref="B896" r:id="rId895" tooltip="Microsoft Web Site" xr:uid="{82952BD9-3E27-4A44-9F03-0102216CB344}"/>
    <hyperlink ref="B897" r:id="rId896" tooltip="Microsoft Web Site" xr:uid="{588737F2-B0FC-4404-8391-811FEE6F57E3}"/>
    <hyperlink ref="B898" r:id="rId897" tooltip="Microsoft Web Site" xr:uid="{597C7AD2-83E5-45B5-A54A-87943B9A6527}"/>
    <hyperlink ref="B899" r:id="rId898" tooltip="Microsoft Web Site" xr:uid="{4B1E4EA2-BA68-478A-9462-6B626362736C}"/>
    <hyperlink ref="B900" r:id="rId899" tooltip="Microsoft Web Site" xr:uid="{381BE604-111B-41E5-840E-A374CC13508D}"/>
    <hyperlink ref="B901" r:id="rId900" tooltip="Microsoft Web Site" xr:uid="{59E98DDE-1C35-4D62-8F54-7C5A3FE877BD}"/>
    <hyperlink ref="B902" r:id="rId901" tooltip="Microsoft Web Site" xr:uid="{DFDFAAF3-0905-4BFA-A0B8-E1FBBA29E5B6}"/>
    <hyperlink ref="B903" r:id="rId902" tooltip="Microsoft Web Site" xr:uid="{15AB071E-A823-4191-93EE-853032D5A9B0}"/>
    <hyperlink ref="B904" r:id="rId903" tooltip="Microsoft Web Site" xr:uid="{D88E1097-EBA5-4970-A316-2E02FC19EB46}"/>
    <hyperlink ref="B905" r:id="rId904" tooltip="Microsoft Web Site" xr:uid="{51639B2E-9F8A-4F18-93E5-09933A875E45}"/>
    <hyperlink ref="B906" r:id="rId905" tooltip="Microsoft Web Site" xr:uid="{26F248A7-E102-4DA4-92A5-C252C13E63CD}"/>
    <hyperlink ref="B907" r:id="rId906" tooltip="Microsoft Web Site" xr:uid="{53299B84-41C2-4A92-ACC0-6F759A1103B3}"/>
    <hyperlink ref="B908" r:id="rId907" tooltip="Microsoft Web Site" xr:uid="{455D6B45-FABA-471E-953F-ABF4A86150C3}"/>
    <hyperlink ref="B909" r:id="rId908" tooltip="Microsoft Web Site" xr:uid="{BFD3A262-5DAB-48EC-A405-862FE8D0AF93}"/>
    <hyperlink ref="B910" r:id="rId909" tooltip="Microsoft Web Site" xr:uid="{A448E018-F3B4-4C7D-AB86-5DDDD6324366}"/>
    <hyperlink ref="B911" r:id="rId910" tooltip="Microsoft Web Site" xr:uid="{602C7FFE-AD13-41E2-8954-470C67A02222}"/>
    <hyperlink ref="B912" r:id="rId911" tooltip="Microsoft Web Site" xr:uid="{950A1011-FD49-4837-97EB-D6FF9F179B89}"/>
    <hyperlink ref="B913" r:id="rId912" tooltip="Microsoft Web Site" xr:uid="{B60C6D91-9185-4566-BD13-5B894AF83CA0}"/>
    <hyperlink ref="B914" r:id="rId913" tooltip="Microsoft Web Site" xr:uid="{3E09831C-F0A3-4855-A745-BDAD42D260B7}"/>
    <hyperlink ref="B915" r:id="rId914" tooltip="Microsoft Web Site" xr:uid="{7CE9662B-849B-4D9E-8473-1AD75924C337}"/>
    <hyperlink ref="B916" r:id="rId915" tooltip="Microsoft Web Site" xr:uid="{999A8B2F-F453-4D04-8339-019061FA7AE5}"/>
    <hyperlink ref="B917" r:id="rId916" tooltip="Microsoft Web Site" xr:uid="{F9C7E298-2198-435C-9100-5D13354859CA}"/>
    <hyperlink ref="B918" r:id="rId917" tooltip="Microsoft Web Site" xr:uid="{29BF2AE8-77E0-4132-9BE0-D0C74684A3C4}"/>
    <hyperlink ref="B919" r:id="rId918" tooltip="Microsoft Web Site" xr:uid="{FBB2AC31-F9C4-48C4-8237-06930FF560DE}"/>
    <hyperlink ref="B920" r:id="rId919" tooltip="Microsoft Web Site" xr:uid="{3391EB9F-5733-4E22-A86E-E383DF1D265E}"/>
    <hyperlink ref="B921" r:id="rId920" tooltip="Microsoft Web Site" xr:uid="{3A667C78-1446-4474-8039-9218DE404C03}"/>
    <hyperlink ref="B922" r:id="rId921" tooltip="Microsoft Web Site" xr:uid="{561BA07C-C18B-42DE-AB8D-3154BA5C5999}"/>
    <hyperlink ref="B923" r:id="rId922" tooltip="Microsoft Web Site" xr:uid="{46540866-913D-4143-BB4C-46D092E6D545}"/>
    <hyperlink ref="B924" r:id="rId923" tooltip="Microsoft Web Site" xr:uid="{68AA1D57-3A0B-40FE-AF16-E6703C382626}"/>
    <hyperlink ref="B925" r:id="rId924" tooltip="Microsoft Web Site" xr:uid="{B6410AD5-8CC0-459A-9792-F3263A8E6540}"/>
    <hyperlink ref="B926" r:id="rId925" tooltip="Microsoft Web Site" xr:uid="{C99860C3-852F-4E69-B1EB-AD61C215B967}"/>
    <hyperlink ref="B927" r:id="rId926" tooltip="Microsoft Web Site" xr:uid="{31746A92-4D60-4F18-B675-08939D4077AA}"/>
    <hyperlink ref="B928" r:id="rId927" tooltip="Microsoft Web Site" xr:uid="{B564F027-0C49-49CE-843A-5C625014564A}"/>
    <hyperlink ref="B929" r:id="rId928" tooltip="Microsoft Web Site" xr:uid="{2AF5B09D-44B7-4906-9581-700EC001085A}"/>
    <hyperlink ref="B930" r:id="rId929" tooltip="Microsoft Web Site" xr:uid="{D0AC1B51-30FA-42F2-BE2E-D7F2BD564E3E}"/>
    <hyperlink ref="B931" r:id="rId930" tooltip="Microsoft Web Site" xr:uid="{E60A89BE-DF85-4624-92A6-B97ECF36C2AD}"/>
    <hyperlink ref="B932" r:id="rId931" tooltip="Microsoft Web Site" xr:uid="{5A662EA9-C8D6-4C82-84EA-6B373C5ADE82}"/>
    <hyperlink ref="B933" r:id="rId932" tooltip="Microsoft Web Site" xr:uid="{AD7AAAD8-544C-4A9F-8996-7A1B73BED5C3}"/>
    <hyperlink ref="B934" r:id="rId933" tooltip="Microsoft Web Site" xr:uid="{ED02B975-5FE0-4840-8FD7-164E230B4D77}"/>
    <hyperlink ref="B935" r:id="rId934" tooltip="Microsoft Web Site" xr:uid="{A5FF5BCF-9356-4196-9FA1-0ACF7F6CFDAE}"/>
    <hyperlink ref="B936" r:id="rId935" tooltip="Microsoft Web Site" xr:uid="{EC542FDA-FE09-4E7C-95CE-457D9F36F4A5}"/>
    <hyperlink ref="B937" r:id="rId936" tooltip="Microsoft Web Site" xr:uid="{0118674C-E169-4245-B88F-C3EF9E597C1E}"/>
    <hyperlink ref="B938" r:id="rId937" tooltip="Microsoft Web Site" xr:uid="{F602FDBF-5845-47AD-B753-AD8B6F652A7E}"/>
    <hyperlink ref="B939" r:id="rId938" tooltip="Microsoft Web Site" xr:uid="{D431790B-FB13-4B55-B0B7-BBA23AE837E6}"/>
    <hyperlink ref="B940" r:id="rId939" tooltip="Microsoft Web Site" xr:uid="{9894AA80-B9CA-4294-97C3-CFB2537DCDD1}"/>
    <hyperlink ref="B941" r:id="rId940" tooltip="Microsoft Web Site" xr:uid="{897D0A22-BF1B-4ECD-9D69-3D2A9DF1BC4D}"/>
    <hyperlink ref="B942" r:id="rId941" tooltip="Microsoft Web Site" xr:uid="{56D709B5-2484-4A27-A4F6-5A776E4F9558}"/>
    <hyperlink ref="B943" r:id="rId942" tooltip="Microsoft Web Site" xr:uid="{900B4EFA-666E-43CA-9DA2-99EFBF2FB9FD}"/>
    <hyperlink ref="B944" r:id="rId943" tooltip="Microsoft Web Site" xr:uid="{B669658D-640C-4FCB-873D-929F41875F00}"/>
    <hyperlink ref="B945" r:id="rId944" tooltip="Microsoft Web Site" xr:uid="{68DDCC46-66C5-49A6-A5B5-A9544A93B3E3}"/>
    <hyperlink ref="B946" r:id="rId945" tooltip="Microsoft Web Site" xr:uid="{4CF51610-E07F-4954-BFC3-EFF80A9C0587}"/>
    <hyperlink ref="B947" r:id="rId946" tooltip="Microsoft Web Site" xr:uid="{A502BB3B-4B0B-4A92-96DA-202735D49157}"/>
    <hyperlink ref="B948" r:id="rId947" tooltip="Microsoft Web Site" xr:uid="{8920D099-82EB-4C5A-AE64-1922DDDD1CC6}"/>
    <hyperlink ref="B949" r:id="rId948" tooltip="Microsoft Web Site" xr:uid="{7E59E2A1-D8E1-4877-A389-C70C30F902E4}"/>
    <hyperlink ref="B950" r:id="rId949" tooltip="Microsoft Web Site" xr:uid="{F43FE4C9-4725-4FD0-A9AC-B7E74A3EB854}"/>
    <hyperlink ref="B951" r:id="rId950" tooltip="Microsoft Web Site" xr:uid="{553E74D4-DFB4-4894-8025-2B797960A0A8}"/>
    <hyperlink ref="B952" r:id="rId951" tooltip="Microsoft Web Site" xr:uid="{BB32B111-6A83-4334-B1F5-1AF24E4C894E}"/>
    <hyperlink ref="B953" r:id="rId952" tooltip="Microsoft Web Site" xr:uid="{3839E279-D57E-46EA-BD5E-49F6E1F24A05}"/>
    <hyperlink ref="B954" r:id="rId953" tooltip="Microsoft Web Site" xr:uid="{64E30365-FDD4-465F-9B94-54F6EE310A85}"/>
    <hyperlink ref="B955" r:id="rId954" tooltip="Microsoft Web Site" xr:uid="{3C6745B8-45FD-40BE-9070-F5ECE4CE6E31}"/>
    <hyperlink ref="B956" r:id="rId955" tooltip="Microsoft Web Site" xr:uid="{6F6677C9-87DF-4291-AD65-C248A300AA77}"/>
    <hyperlink ref="B957" r:id="rId956" tooltip="Microsoft Web Site" xr:uid="{E8B743F1-CA60-4345-BE57-E01C9067F60B}"/>
    <hyperlink ref="B958" r:id="rId957" tooltip="Microsoft Web Site" xr:uid="{B6728E44-7865-4DC4-A7E4-C9D7DA8A2935}"/>
    <hyperlink ref="B959" r:id="rId958" tooltip="Microsoft Web Site" xr:uid="{58CC187C-4423-41BD-A6E5-A1B5C6CA7217}"/>
    <hyperlink ref="B960" r:id="rId959" tooltip="Microsoft Web Site" xr:uid="{2BD50665-FC48-4E34-8350-AF6ACC31B1B0}"/>
    <hyperlink ref="B961" r:id="rId960" tooltip="Microsoft Web Site" xr:uid="{DBAC9CAC-1C6E-4E77-9692-5379D7673877}"/>
    <hyperlink ref="B962" r:id="rId961" tooltip="Microsoft Web Site" xr:uid="{1FA1CFA3-90C9-4745-BDAD-A9AE076775B7}"/>
    <hyperlink ref="B963" r:id="rId962" tooltip="Microsoft Web Site" xr:uid="{A5C0AA8D-A6CA-4DD4-98A6-43BFC99147F5}"/>
    <hyperlink ref="B964" r:id="rId963" tooltip="Microsoft Web Site" xr:uid="{FBB3EB74-8DBB-4860-BCDA-249BF100B639}"/>
    <hyperlink ref="B965" r:id="rId964" tooltip="Microsoft Web Site" xr:uid="{F50A5AAF-12AE-4E51-BDAA-D2DE40997DB0}"/>
    <hyperlink ref="B966" r:id="rId965" tooltip="Microsoft Web Site" xr:uid="{389D37E2-6B12-4E2A-BA36-336A7279E8DA}"/>
    <hyperlink ref="B967" r:id="rId966" tooltip="Microsoft Web Site" xr:uid="{94F770D0-C4E6-413A-BA27-40CF1A407C3F}"/>
    <hyperlink ref="B968" r:id="rId967" tooltip="Microsoft Web Site" xr:uid="{6854C05D-B3E2-460E-A36F-8C672A5A8C0F}"/>
    <hyperlink ref="B969" r:id="rId968" tooltip="Microsoft Web Site" xr:uid="{BEA919F9-08B1-4A24-B62D-D3803AE02D05}"/>
    <hyperlink ref="B970" r:id="rId969" tooltip="Microsoft Web Site" xr:uid="{5EEEDA13-C677-462B-A685-14F4B92CCF55}"/>
    <hyperlink ref="B971" r:id="rId970" tooltip="Microsoft Web Site" xr:uid="{1EF23799-0E7C-40BB-A91A-974C10897F4F}"/>
    <hyperlink ref="B972" r:id="rId971" tooltip="Microsoft Web Site" xr:uid="{D5065629-AFC3-4C49-B788-6CB152A17ED6}"/>
    <hyperlink ref="B973" r:id="rId972" tooltip="Microsoft Web Site" xr:uid="{3AE11CE6-FD21-4AF2-8F0D-5215E802C042}"/>
    <hyperlink ref="B974" r:id="rId973" tooltip="Microsoft Web Site" xr:uid="{FA644E7B-7D5F-4219-8007-9000772B7235}"/>
    <hyperlink ref="B975" r:id="rId974" tooltip="Microsoft Web Site" xr:uid="{E3A30621-65B6-459B-950E-42B94376CF7F}"/>
    <hyperlink ref="B976" r:id="rId975" tooltip="Microsoft Web Site" xr:uid="{746FA4A7-56B1-4BC8-A4AB-F5AA758AAAC9}"/>
    <hyperlink ref="B977" r:id="rId976" tooltip="Microsoft Web Site" xr:uid="{DB93D9EF-7A5F-44FF-A6E2-62E79D1AA643}"/>
    <hyperlink ref="B978" r:id="rId977" tooltip="Microsoft Web Site" xr:uid="{C3F7202E-6295-4E73-A0F7-DEC5AF2B3080}"/>
    <hyperlink ref="B979" r:id="rId978" tooltip="Microsoft Web Site" xr:uid="{978AB0C2-9F2C-4A85-AE06-EF2EB0D34822}"/>
    <hyperlink ref="B980" r:id="rId979" tooltip="Microsoft Web Site" xr:uid="{8398477F-16AF-4FAF-AB60-B916944B7D31}"/>
    <hyperlink ref="B981" r:id="rId980" tooltip="Microsoft Web Site" xr:uid="{B5F39F33-1C7C-4FAD-8DF3-F8C357E23717}"/>
    <hyperlink ref="B982" r:id="rId981" tooltip="Microsoft Web Site" xr:uid="{4478D7FE-824B-4098-A94C-A3B40B6EEC39}"/>
    <hyperlink ref="B983" r:id="rId982" tooltip="Microsoft Web Site" xr:uid="{AC0C2FD0-9569-47D2-A782-56E5898C9BE4}"/>
    <hyperlink ref="B984" r:id="rId983" tooltip="Microsoft Web Site" xr:uid="{C637BD47-FD42-43E1-B133-F1FD41B4ED2D}"/>
    <hyperlink ref="B985" r:id="rId984" tooltip="Microsoft Web Site" xr:uid="{264CDA8D-1EC8-4FD3-B3D1-DAFF21BE7913}"/>
    <hyperlink ref="B986" r:id="rId985" tooltip="Microsoft Web Site" xr:uid="{688CC733-EE1A-457B-9E8E-6D66D5C7F475}"/>
    <hyperlink ref="B987" r:id="rId986" tooltip="Microsoft Web Site" xr:uid="{B32A20A9-775F-4023-82AA-CE2F279EF6C8}"/>
    <hyperlink ref="B988" r:id="rId987" tooltip="Microsoft Web Site" xr:uid="{8E19E456-87AE-4070-8AA7-E60F46E2DB09}"/>
    <hyperlink ref="B989" r:id="rId988" tooltip="Microsoft Web Site" xr:uid="{3E1960EE-0EC7-4786-A0C5-E5B49C3ABF9D}"/>
    <hyperlink ref="B990" r:id="rId989" tooltip="Microsoft Web Site" xr:uid="{FAC6B354-1C1C-4AEB-9870-C05D338306D8}"/>
    <hyperlink ref="B991" r:id="rId990" tooltip="Microsoft Web Site" xr:uid="{7A88E1C4-918B-4A4E-B984-ECF71F79350B}"/>
    <hyperlink ref="B992" r:id="rId991" tooltip="Microsoft Web Site" xr:uid="{75B24D3F-5152-4FE4-94E3-E5E39F2DAA34}"/>
    <hyperlink ref="B993" r:id="rId992" tooltip="Microsoft Web Site" xr:uid="{EF79CAF4-E4B2-41E0-BA98-C2F8FA9EDAA9}"/>
    <hyperlink ref="B994" r:id="rId993" tooltip="Microsoft Web Site" xr:uid="{B7E4ED97-B68D-4CD5-85CE-7A3DB09314E6}"/>
    <hyperlink ref="B995" r:id="rId994" tooltip="Microsoft Web Site" xr:uid="{A9CE7BD3-F756-4502-9745-25DBF5BF2BDB}"/>
    <hyperlink ref="B996" r:id="rId995" tooltip="Microsoft Web Site" xr:uid="{DF593B95-D7F2-44F2-B1E7-D225CE6448B0}"/>
    <hyperlink ref="B997" r:id="rId996" tooltip="Microsoft Web Site" xr:uid="{5752C6DB-7D5F-4A3D-8B71-73D9CBE32450}"/>
    <hyperlink ref="B998" r:id="rId997" tooltip="Microsoft Web Site" xr:uid="{E2752BD6-5D08-4460-9701-A333621C4A64}"/>
    <hyperlink ref="B999" r:id="rId998" tooltip="Microsoft Web Site" xr:uid="{FB8641AD-A225-4D40-85BB-041AE6C8E842}"/>
    <hyperlink ref="B1000" r:id="rId999" tooltip="Microsoft Web Site" xr:uid="{E22413C8-4F5D-4E27-85F4-24BE9980BB16}"/>
    <hyperlink ref="B1001" r:id="rId1000" tooltip="Microsoft Web Site" xr:uid="{2944E4E5-36F6-4C79-8214-A8468BF89EF6}"/>
    <hyperlink ref="B1002" r:id="rId1001" tooltip="Microsoft Web Site" xr:uid="{8FC7D4D9-E20B-45F3-86AD-22A118884597}"/>
    <hyperlink ref="B1003" r:id="rId1002" tooltip="Microsoft Web Site" xr:uid="{B52692EB-01FE-4540-B65D-335DB7BB2E5A}"/>
    <hyperlink ref="B1004" r:id="rId1003" tooltip="Microsoft Web Site" xr:uid="{BB19C285-6258-4A5E-A6B8-A2C810478BD4}"/>
    <hyperlink ref="B1005" r:id="rId1004" tooltip="Microsoft Web Site" xr:uid="{798F6E6C-4824-44F6-A3A1-CB180FD27718}"/>
    <hyperlink ref="B1006" r:id="rId1005" tooltip="Microsoft Web Site" xr:uid="{DA5DD553-BA61-4F89-AA1B-69416A670275}"/>
    <hyperlink ref="B1007" r:id="rId1006" tooltip="Microsoft Web Site" xr:uid="{E7F3CB46-7368-4D30-8D99-4D6E2110A728}"/>
    <hyperlink ref="B1008" r:id="rId1007" tooltip="Microsoft Web Site" xr:uid="{9FA6E79C-765A-446F-A22E-07EB96BFA84A}"/>
    <hyperlink ref="B1009" r:id="rId1008" tooltip="Microsoft Web Site" xr:uid="{92B7155B-D7CC-4ABE-B80F-CF8E75C03CED}"/>
    <hyperlink ref="B1010" r:id="rId1009" tooltip="Microsoft Web Site" xr:uid="{B314D8D1-7A7D-401D-B5DF-CEA2C815B2E9}"/>
    <hyperlink ref="B1011" r:id="rId1010" tooltip="Microsoft Web Site" xr:uid="{6CB1D59A-4055-4E21-AEEE-1685A64A4802}"/>
    <hyperlink ref="B1012" r:id="rId1011" tooltip="Microsoft Web Site" xr:uid="{F46AA1FA-D07A-4BEC-9D9F-2E5BEB1092BE}"/>
    <hyperlink ref="B1013" r:id="rId1012" tooltip="Microsoft Web Site" xr:uid="{E1BD081E-0EC8-4149-9BF8-B60A28A7EE2A}"/>
    <hyperlink ref="B1014" r:id="rId1013" tooltip="Microsoft Web Site" xr:uid="{D0E24ECA-91ED-48C0-AC92-B4AB3363A738}"/>
    <hyperlink ref="B1015" r:id="rId1014" tooltip="Microsoft Web Site" xr:uid="{EDF99805-B7FD-42BE-893D-351C2E98197A}"/>
    <hyperlink ref="B1016" r:id="rId1015" tooltip="Microsoft Web Site" xr:uid="{A81F323E-1659-4AA3-8D91-28FEB698EF77}"/>
    <hyperlink ref="B1017" r:id="rId1016" tooltip="Microsoft Web Site" xr:uid="{26F72759-972B-4ADE-99B2-CEF8AC46D719}"/>
    <hyperlink ref="B1018" r:id="rId1017" tooltip="Microsoft Web Site" xr:uid="{81601A0E-8FE0-4994-B03D-8F161EE01996}"/>
    <hyperlink ref="B1019" r:id="rId1018" tooltip="Microsoft Web Site" xr:uid="{1FBB88EB-7495-4D69-B73F-E06C2826628D}"/>
    <hyperlink ref="B1020" r:id="rId1019" tooltip="Microsoft Web Site" xr:uid="{1A435FFE-617B-487C-8351-D3BADFE448F6}"/>
    <hyperlink ref="B1021" r:id="rId1020" tooltip="Microsoft Web Site" xr:uid="{DCCCA212-5506-4272-A6AB-38E8603FCF67}"/>
    <hyperlink ref="B1022" r:id="rId1021" tooltip="Microsoft Web Site" xr:uid="{163DFAB6-073C-4B14-9988-EA34863C5A00}"/>
    <hyperlink ref="B1023" r:id="rId1022" tooltip="Microsoft Web Site" xr:uid="{2961944C-747C-42F9-BE33-E64346489061}"/>
    <hyperlink ref="B1024" r:id="rId1023" tooltip="Microsoft Web Site" xr:uid="{0F43F934-FF49-4B5A-89B0-B8ED10F30976}"/>
    <hyperlink ref="B1025" r:id="rId1024" tooltip="Microsoft Web Site" xr:uid="{49691D69-8B6E-4D34-9213-87301B87CA7D}"/>
    <hyperlink ref="B1026" r:id="rId1025" tooltip="Microsoft Web Site" xr:uid="{BF9DD4D4-DD6F-42FA-89DF-F2277DC6E0F9}"/>
    <hyperlink ref="B1027" r:id="rId1026" tooltip="Microsoft Web Site" xr:uid="{3BAB0EE1-4AD0-4686-BF4E-79D2361C867B}"/>
    <hyperlink ref="B1028" r:id="rId1027" tooltip="Microsoft Web Site" xr:uid="{CFE2ED1B-F075-47C5-9FD6-F73F258AD11D}"/>
    <hyperlink ref="B1029" r:id="rId1028" tooltip="Microsoft Web Site" xr:uid="{F122668B-A250-42FD-9991-5AA9A0C9281D}"/>
    <hyperlink ref="B1030" r:id="rId1029" tooltip="Microsoft Web Site" xr:uid="{BF98B5C2-2425-44CF-AE82-F1505B1364AA}"/>
    <hyperlink ref="B1031" r:id="rId1030" tooltip="Microsoft Web Site" xr:uid="{B10744E9-7E87-4BC2-AB5C-D8314431045E}"/>
    <hyperlink ref="B1032" r:id="rId1031" tooltip="Microsoft Web Site" xr:uid="{5DB89823-44BB-4E14-BF37-8316CBA5AA1C}"/>
    <hyperlink ref="B1033" r:id="rId1032" tooltip="Microsoft Web Site" xr:uid="{3158622D-F91E-47BF-884E-EF89CD85EDD8}"/>
    <hyperlink ref="B1034" r:id="rId1033" tooltip="Microsoft Web Site" xr:uid="{79E46536-A696-4B6D-A612-92F0B2BB9636}"/>
    <hyperlink ref="B1035" r:id="rId1034" tooltip="Microsoft Web Site" xr:uid="{3D7B4AEC-0470-4D54-A2BA-42AAF28157AF}"/>
    <hyperlink ref="B1036" r:id="rId1035" tooltip="Microsoft Web Site" xr:uid="{3B8C185D-7DAB-468C-A115-E82F91946248}"/>
    <hyperlink ref="B1037" r:id="rId1036" tooltip="Microsoft Web Site" xr:uid="{AAC5CC4B-B6FA-4182-946A-17980D3E6F5D}"/>
    <hyperlink ref="B1038" r:id="rId1037" tooltip="Microsoft Web Site" xr:uid="{07207BE5-CF42-4F23-9A95-43298018CD79}"/>
    <hyperlink ref="B1039" r:id="rId1038" tooltip="Microsoft Web Site" xr:uid="{0CAAAB83-B08C-4E44-B86B-4A72D6C87D9C}"/>
    <hyperlink ref="B1040" r:id="rId1039" tooltip="Microsoft Web Site" xr:uid="{8663B3FD-D5F7-42AE-B599-2E2AB8B3410A}"/>
    <hyperlink ref="B1041" r:id="rId1040" tooltip="Microsoft Web Site" xr:uid="{88C441A7-3ABF-48FA-AD2A-651D8C1E6EE7}"/>
    <hyperlink ref="B1042" r:id="rId1041" tooltip="Microsoft Web Site" xr:uid="{9061204C-A70F-4DF3-9315-EEBBE657C71C}"/>
    <hyperlink ref="B1043" r:id="rId1042" tooltip="Microsoft Web Site" xr:uid="{E2E48DD1-0C3E-45D2-A0F7-BA9EE691504D}"/>
    <hyperlink ref="B1044" r:id="rId1043" tooltip="Microsoft Web Site" xr:uid="{C486D6C4-6C5E-4B59-B956-3678460C7651}"/>
    <hyperlink ref="B1045" r:id="rId1044" tooltip="Microsoft Web Site" xr:uid="{E5DB9229-6EF9-44C4-ACE3-5F6D811C5AB1}"/>
    <hyperlink ref="B1046" r:id="rId1045" tooltip="Microsoft Web Site" xr:uid="{D9A810E7-CBC4-4A33-A113-676FB5B7346E}"/>
    <hyperlink ref="B1047" r:id="rId1046" tooltip="Microsoft Web Site" xr:uid="{E5D6F10D-B014-45D6-BC2C-973A99515FA9}"/>
    <hyperlink ref="B1048" r:id="rId1047" tooltip="Microsoft Web Site" xr:uid="{057CFFB4-7D7D-40DB-8A9E-F035DAACBDC4}"/>
    <hyperlink ref="B1049" r:id="rId1048" tooltip="Microsoft Web Site" xr:uid="{11A4B439-868F-42AD-A8FD-04426842B2C6}"/>
    <hyperlink ref="B1050" r:id="rId1049" tooltip="Microsoft Web Site" xr:uid="{F2A0112F-958F-4DA7-B3FD-BD55AF6AA66B}"/>
    <hyperlink ref="B1051" r:id="rId1050" tooltip="Microsoft Web Site" xr:uid="{845E2C10-7B9D-4905-A003-1ED8ED94B256}"/>
    <hyperlink ref="B1052" r:id="rId1051" tooltip="Microsoft Web Site" xr:uid="{DC22E306-2C17-46CE-9326-F573E0623B85}"/>
    <hyperlink ref="B1053" r:id="rId1052" tooltip="Microsoft Web Site" xr:uid="{E4C79618-D806-4292-BD60-532536E30E6E}"/>
    <hyperlink ref="B1054" r:id="rId1053" tooltip="Microsoft Web Site" xr:uid="{B5C27B7A-ACC2-43DF-AEC1-D47FDD16B696}"/>
    <hyperlink ref="B1055" r:id="rId1054" tooltip="Microsoft Web Site" xr:uid="{AE7C2367-71D6-41CF-A4F4-B2F3FA7FC7DC}"/>
    <hyperlink ref="B1056" r:id="rId1055" tooltip="Microsoft Web Site" xr:uid="{022F323E-0C38-4C58-8EA6-2D067CDF85D1}"/>
    <hyperlink ref="B1057" r:id="rId1056" tooltip="Microsoft Web Site" xr:uid="{0BB2961C-C22F-4FF7-89CB-F4CCA620B2EB}"/>
    <hyperlink ref="B1058" r:id="rId1057" tooltip="Microsoft Web Site" xr:uid="{32BD0E6B-2E44-4951-9B8F-37D3F06BF7FC}"/>
    <hyperlink ref="B1059" r:id="rId1058" tooltip="Microsoft Web Site" xr:uid="{2E2B9D56-0A3F-4C6C-B593-13E55B0F54B2}"/>
    <hyperlink ref="B1060" r:id="rId1059" tooltip="Microsoft Web Site" xr:uid="{D2DB1744-9D82-4587-AF7E-3B67A671DDC0}"/>
    <hyperlink ref="B1061" r:id="rId1060" tooltip="Microsoft Web Site" xr:uid="{E5C95D97-4BEA-4855-8D7C-4D8598851332}"/>
    <hyperlink ref="B1062" r:id="rId1061" tooltip="Microsoft Web Site" xr:uid="{1521F5F0-EAA2-4BDA-8863-98D67F653078}"/>
    <hyperlink ref="B1063" r:id="rId1062" tooltip="Microsoft Web Site" xr:uid="{DF4B6B63-67B5-46BE-8AC1-C9CCF1611A7A}"/>
    <hyperlink ref="B1064" r:id="rId1063" tooltip="Microsoft Web Site" xr:uid="{0DEEFAE1-2D59-497C-AE7A-DEFE93ECF3CB}"/>
    <hyperlink ref="B1065" r:id="rId1064" tooltip="Microsoft Web Site" xr:uid="{E5B25FD3-080F-40E6-AE2F-5629F8DE6020}"/>
    <hyperlink ref="B1066" r:id="rId1065" tooltip="Microsoft Web Site" xr:uid="{D6525E31-D837-456D-B166-16A06154D058}"/>
    <hyperlink ref="B1067" r:id="rId1066" tooltip="Microsoft Web Site" xr:uid="{592519CD-7A7A-4BAD-87FF-06144B0BB326}"/>
    <hyperlink ref="B1068" r:id="rId1067" tooltip="Microsoft Web Site" xr:uid="{224A8C0A-303A-4167-9997-9AD08BB32620}"/>
    <hyperlink ref="B1069" r:id="rId1068" tooltip="Microsoft Web Site" xr:uid="{33B59306-00B7-4A28-AA3F-F0D2C9FFA527}"/>
    <hyperlink ref="B1070" r:id="rId1069" tooltip="Microsoft Web Site" xr:uid="{67C0C4D6-7F85-46EC-8167-218C424D958F}"/>
    <hyperlink ref="B1071" r:id="rId1070" tooltip="Microsoft Web Site" xr:uid="{A8A7395A-94B4-45EE-A17E-14F80DC46868}"/>
    <hyperlink ref="B1072" r:id="rId1071" tooltip="Microsoft Web Site" xr:uid="{E01606E3-104C-46AA-92C2-A306D683C7C4}"/>
    <hyperlink ref="B1073" r:id="rId1072" tooltip="Microsoft Web Site" xr:uid="{484492F3-8334-482C-86A8-4CD741B47763}"/>
    <hyperlink ref="B1074" r:id="rId1073" tooltip="Microsoft Web Site" xr:uid="{02A0805F-B7A9-46D7-B1F1-6DF4554D3959}"/>
    <hyperlink ref="B1075" r:id="rId1074" tooltip="Microsoft Web Site" xr:uid="{AC2AF86F-ACD2-4CA6-AC31-0B1FBB3FA38C}"/>
    <hyperlink ref="B1076" r:id="rId1075" tooltip="Microsoft Web Site" xr:uid="{5CDBB29B-52A2-47AF-90B9-6B07A5ABADA9}"/>
    <hyperlink ref="B1077" r:id="rId1076" tooltip="Microsoft Web Site" xr:uid="{8E7E47D3-5DFB-4DFE-B56C-D054FDA24DFB}"/>
    <hyperlink ref="B1078" r:id="rId1077" tooltip="Microsoft Web Site" xr:uid="{5B6F9C12-F5F5-4D3C-8F5D-883F5265BC0D}"/>
    <hyperlink ref="B1079" r:id="rId1078" tooltip="Microsoft Web Site" xr:uid="{D899F11F-FD60-449C-8AA6-B2F3D8D5E144}"/>
    <hyperlink ref="B1080" r:id="rId1079" tooltip="Microsoft Web Site" xr:uid="{922463A6-FAA9-413B-8C77-03271263DD47}"/>
    <hyperlink ref="B1081" r:id="rId1080" tooltip="Microsoft Web Site" xr:uid="{4FF1F830-F8DE-47DF-A8F1-864F12882921}"/>
    <hyperlink ref="B1082" r:id="rId1081" tooltip="Microsoft Web Site" xr:uid="{2A687689-62C1-4FB2-95D1-2850C9A34198}"/>
    <hyperlink ref="B1083" r:id="rId1082" tooltip="Microsoft Web Site" xr:uid="{23D60A21-7906-4DBE-A0A3-78C016BA2A8B}"/>
    <hyperlink ref="B1084" r:id="rId1083" tooltip="Microsoft Web Site" xr:uid="{102EC972-F6F6-4C03-8B29-A43C70CBD237}"/>
    <hyperlink ref="B1085" r:id="rId1084" tooltip="Microsoft Web Site" xr:uid="{726C0001-A00C-4844-B268-8468494AA490}"/>
    <hyperlink ref="B1086" r:id="rId1085" tooltip="Microsoft Web Site" xr:uid="{23296F51-9FEB-4790-9D8B-67E9D10F6D54}"/>
    <hyperlink ref="B1087" r:id="rId1086" tooltip="Microsoft Web Site" xr:uid="{073DBB35-E03B-4564-9AED-A947967782C6}"/>
    <hyperlink ref="B1088" r:id="rId1087" tooltip="Microsoft Web Site" xr:uid="{3F379DDE-0703-4F0B-BC40-C1F5E6D65EBB}"/>
    <hyperlink ref="B1089" r:id="rId1088" tooltip="Microsoft Web Site" xr:uid="{DAF60241-7A6B-458F-BC6C-A59F9A0238E8}"/>
    <hyperlink ref="B1090" r:id="rId1089" tooltip="Microsoft Web Site" xr:uid="{EA77DA72-C33D-4F2C-A74F-3E3EA1BBA2F7}"/>
    <hyperlink ref="B1091" r:id="rId1090" tooltip="Microsoft Web Site" xr:uid="{DB19744B-4F59-43B2-8FA1-FEFE15029685}"/>
    <hyperlink ref="B1092" r:id="rId1091" tooltip="Microsoft Web Site" xr:uid="{389F9885-7079-4E54-9736-7DB99873754D}"/>
    <hyperlink ref="B1093" r:id="rId1092" tooltip="Microsoft Web Site" xr:uid="{5FE76D67-D092-4D53-BC9D-BF4E75320686}"/>
    <hyperlink ref="B1094" r:id="rId1093" tooltip="Microsoft Web Site" xr:uid="{1D0C4269-5CF0-4E4F-9A00-4DBA5F3F42CD}"/>
    <hyperlink ref="B1095" r:id="rId1094" tooltip="Microsoft Web Site" xr:uid="{2CF3931A-CE47-4D53-AABB-430580363E73}"/>
    <hyperlink ref="B1096" r:id="rId1095" tooltip="Microsoft Web Site" xr:uid="{09D3F779-5BB0-4B1C-8F8B-C3D78661B219}"/>
    <hyperlink ref="B1097" r:id="rId1096" tooltip="Microsoft Web Site" xr:uid="{37B9F8C5-1892-46BC-9D44-866CADDBEEC7}"/>
    <hyperlink ref="B1098" r:id="rId1097" tooltip="Microsoft Web Site" xr:uid="{530637BB-1547-4BC4-94F3-015CA667170E}"/>
    <hyperlink ref="B1099" r:id="rId1098" tooltip="Microsoft Web Site" xr:uid="{47E34D18-73F8-47A9-9F8F-D2CBF12CE145}"/>
    <hyperlink ref="B1100" r:id="rId1099" tooltip="Microsoft Web Site" xr:uid="{AF16CA9B-C4A7-47CE-9196-E21EF18C5232}"/>
    <hyperlink ref="B1101" r:id="rId1100" tooltip="Microsoft Web Site" xr:uid="{A1C11243-77BB-4639-BE54-D70D5233E03C}"/>
    <hyperlink ref="B1102" r:id="rId1101" tooltip="Microsoft Web Site" xr:uid="{5DD5D9F8-DDE9-4332-A9D9-453D4B26F558}"/>
    <hyperlink ref="B1103" r:id="rId1102" tooltip="Microsoft Web Site" xr:uid="{B638909C-41D5-4CFD-9A12-297DCE0C6866}"/>
    <hyperlink ref="B1104" r:id="rId1103" tooltip="Microsoft Web Site" xr:uid="{5C66E8C5-1C5D-4BAE-8349-190A76193E28}"/>
    <hyperlink ref="B1105" r:id="rId1104" tooltip="Microsoft Web Site" xr:uid="{B86576F4-9AFD-40C6-B3AC-444D6A747C79}"/>
    <hyperlink ref="B1106" r:id="rId1105" tooltip="Microsoft Web Site" xr:uid="{5878119F-615B-4A3A-8566-926765C5E643}"/>
    <hyperlink ref="B1107" r:id="rId1106" tooltip="Microsoft Web Site" xr:uid="{3DF3DFDE-7411-44FF-8C82-7766A8617A9F}"/>
    <hyperlink ref="B1108" r:id="rId1107" tooltip="Microsoft Web Site" xr:uid="{04DB4FFF-7EFE-4248-9E01-2944CBEDEA41}"/>
    <hyperlink ref="B1109" r:id="rId1108" tooltip="Microsoft Web Site" xr:uid="{FADE9E29-DE27-46B6-8781-CA941AC08F4C}"/>
    <hyperlink ref="B1110" r:id="rId1109" tooltip="Microsoft Web Site" xr:uid="{6CC08F99-A353-4C47-8702-75F896AFBD69}"/>
    <hyperlink ref="B1111" r:id="rId1110" tooltip="Microsoft Web Site" xr:uid="{28A3CE6C-D5BB-408C-BD5A-BCF1CDEE7E65}"/>
    <hyperlink ref="B1112" r:id="rId1111" tooltip="Microsoft Web Site" xr:uid="{25F2C2C1-8350-4FF1-9891-DDE782260867}"/>
    <hyperlink ref="B1113" r:id="rId1112" tooltip="Microsoft Web Site" xr:uid="{2E53B091-09D4-4EC1-8DE0-1427E0757855}"/>
    <hyperlink ref="B1114" r:id="rId1113" tooltip="Microsoft Web Site" xr:uid="{F552EBD2-B585-403D-A842-DED4EDD2BA09}"/>
    <hyperlink ref="B1115" r:id="rId1114" tooltip="Microsoft Web Site" xr:uid="{F69E65D0-0499-47D0-9403-040BE1E83ED8}"/>
    <hyperlink ref="B1116" r:id="rId1115" tooltip="Microsoft Web Site" xr:uid="{68E9C38D-88CD-4567-947C-24406CDE9292}"/>
    <hyperlink ref="B1117" r:id="rId1116" tooltip="Microsoft Web Site" xr:uid="{CA6CF0EB-6378-401A-A39F-BF9C3D535E6E}"/>
    <hyperlink ref="B1118" r:id="rId1117" tooltip="Microsoft Web Site" xr:uid="{07D9004F-E8B5-4AFC-8092-4475052011C5}"/>
    <hyperlink ref="B1119" r:id="rId1118" tooltip="Microsoft Web Site" xr:uid="{45FD2AB8-109E-4588-AA30-023F72977990}"/>
    <hyperlink ref="B1120" r:id="rId1119" tooltip="Microsoft Web Site" xr:uid="{5C38ED12-7740-4035-8384-694CEEC9AF45}"/>
    <hyperlink ref="B1121" r:id="rId1120" tooltip="Microsoft Web Site" xr:uid="{B67F4A82-CF2F-4F46-B2C6-5E5847AB7E8B}"/>
    <hyperlink ref="B1122" r:id="rId1121" tooltip="Microsoft Web Site" xr:uid="{B491BB91-2BAD-4137-981F-E86BC59182D9}"/>
    <hyperlink ref="B1123" r:id="rId1122" tooltip="Microsoft Web Site" xr:uid="{00E969EF-08B0-45F6-83FC-34501EB65552}"/>
    <hyperlink ref="B1124" r:id="rId1123" tooltip="Microsoft Web Site" xr:uid="{A6A1481B-FCBB-4530-B2DD-11A090C3DF2B}"/>
    <hyperlink ref="B1125" r:id="rId1124" tooltip="Microsoft Web Site" xr:uid="{7F75088C-F8D9-46D7-A14F-6C9673D12597}"/>
    <hyperlink ref="B1126" r:id="rId1125" tooltip="Microsoft Web Site" xr:uid="{3F9B36CD-4711-431E-BAF4-AA8C25CB8BA9}"/>
    <hyperlink ref="B1127" r:id="rId1126" tooltip="Microsoft Web Site" xr:uid="{D4545304-814B-4328-BC86-4C58FE18C142}"/>
    <hyperlink ref="B1128" r:id="rId1127" tooltip="Microsoft Web Site" xr:uid="{3398FD78-826C-48A4-B15D-C0B92DDE65C8}"/>
    <hyperlink ref="B1129" r:id="rId1128" tooltip="Microsoft Web Site" xr:uid="{486563E2-E123-4D12-B98F-27FE0F3ACD0E}"/>
    <hyperlink ref="B1130" r:id="rId1129" tooltip="Microsoft Web Site" xr:uid="{2745671F-CD05-481D-92BC-E1D8C7B1DF5D}"/>
    <hyperlink ref="B1131" r:id="rId1130" tooltip="Microsoft Web Site" xr:uid="{D4AE70C2-D4A1-4BAD-87DB-C5FD493D163B}"/>
    <hyperlink ref="B1132" r:id="rId1131" tooltip="Microsoft Web Site" xr:uid="{5BB06929-BF1D-48E2-8493-8AA69F527559}"/>
    <hyperlink ref="B1133" r:id="rId1132" tooltip="Microsoft Web Site" xr:uid="{EA823D2A-E3F3-457E-AF6B-C9D5B180F290}"/>
    <hyperlink ref="B1134" r:id="rId1133" tooltip="Microsoft Web Site" xr:uid="{84D3502D-FCAD-4BC7-940D-8E0DD2093220}"/>
    <hyperlink ref="B1135" r:id="rId1134" tooltip="Microsoft Web Site" xr:uid="{4734B351-4F00-4628-BB59-22A7CEA258AF}"/>
    <hyperlink ref="B1136" r:id="rId1135" tooltip="Microsoft Web Site" xr:uid="{9BAFD1C7-F957-4622-B049-E4E580810CE2}"/>
    <hyperlink ref="B1137" r:id="rId1136" tooltip="Microsoft Web Site" xr:uid="{29D597CA-18A0-4BBB-B9E0-5E0E7BDDE484}"/>
    <hyperlink ref="B1138" r:id="rId1137" tooltip="Microsoft Web Site" xr:uid="{175C0B53-D1CB-4598-ABB6-4CE14E6FC1D5}"/>
    <hyperlink ref="B1139" r:id="rId1138" tooltip="Microsoft Web Site" xr:uid="{439C280E-8280-412A-B6AA-6E6E38E4C351}"/>
    <hyperlink ref="B1140" r:id="rId1139" tooltip="Microsoft Web Site" xr:uid="{44015D27-29AB-4CC9-8240-0C716B538110}"/>
    <hyperlink ref="B1141" r:id="rId1140" tooltip="Microsoft Web Site" xr:uid="{2D6DEFD2-6FC5-4F43-948D-CA5A1D13925D}"/>
    <hyperlink ref="B1142" r:id="rId1141" tooltip="Microsoft Web Site" xr:uid="{E5F0401F-2931-4706-BFCE-3D2A37B0AF31}"/>
    <hyperlink ref="B1143" r:id="rId1142" tooltip="Microsoft Web Site" xr:uid="{DF23CFFF-7164-49DB-B11F-8A14F2100E0E}"/>
    <hyperlink ref="B1144" r:id="rId1143" tooltip="Microsoft Web Site" xr:uid="{6FB81FA5-5DEA-449F-A729-3A38EE4CC446}"/>
    <hyperlink ref="B1145" r:id="rId1144" tooltip="Microsoft Web Site" xr:uid="{E7505652-C174-47B3-8CDA-0C4C39BE3A9A}"/>
    <hyperlink ref="B1146" r:id="rId1145" tooltip="Microsoft Web Site" xr:uid="{6110C79E-34DA-46B1-B035-B3192CB19590}"/>
    <hyperlink ref="B1147" r:id="rId1146" tooltip="Microsoft Web Site" xr:uid="{4D9E3B55-361B-4B79-A6B3-A0686A9BA8D4}"/>
    <hyperlink ref="B1148" r:id="rId1147" tooltip="Microsoft Web Site" xr:uid="{9CA1B031-7130-4BEE-A815-5611199A1CE5}"/>
    <hyperlink ref="B1149" r:id="rId1148" tooltip="Microsoft Web Site" xr:uid="{293918A0-A3AD-4E71-8753-8400EEEF1D0B}"/>
    <hyperlink ref="B1150" r:id="rId1149" tooltip="Microsoft Web Site" xr:uid="{942AB997-5F1F-494A-AB56-733679BB6BE3}"/>
    <hyperlink ref="B1151" r:id="rId1150" tooltip="Microsoft Web Site" xr:uid="{261B20F0-0598-4EB1-B073-C145D7490550}"/>
    <hyperlink ref="B1152" r:id="rId1151" tooltip="Microsoft Web Site" xr:uid="{C66C223A-D0E0-429B-B0BD-FA55836936DC}"/>
    <hyperlink ref="B1153" r:id="rId1152" tooltip="Microsoft Web Site" xr:uid="{CED62A5E-DE1C-4306-937F-606E6B03FBD1}"/>
    <hyperlink ref="B1154" r:id="rId1153" tooltip="Microsoft Web Site" xr:uid="{954923B1-973A-4AAF-B020-1896A5FF107A}"/>
    <hyperlink ref="B1155" r:id="rId1154" tooltip="Microsoft Web Site" xr:uid="{9C4FD1A7-8A76-47C8-820C-2E3A792FE3BF}"/>
    <hyperlink ref="B1156" r:id="rId1155" tooltip="Microsoft Web Site" xr:uid="{52A2E858-0945-41CE-8812-ABDB56B99F0A}"/>
    <hyperlink ref="B1157" r:id="rId1156" tooltip="Microsoft Web Site" xr:uid="{BC960FE6-6DA8-4184-81A0-471483B951ED}"/>
    <hyperlink ref="B1158" r:id="rId1157" tooltip="Microsoft Web Site" xr:uid="{C7C12E26-4B07-4B27-94E5-8A47086F2943}"/>
    <hyperlink ref="B1159" r:id="rId1158" tooltip="Microsoft Web Site" xr:uid="{25E33BE7-48D2-41AA-A08F-F0E8464D98AD}"/>
    <hyperlink ref="B1160" r:id="rId1159" tooltip="Microsoft Web Site" xr:uid="{A5BA3225-4378-4898-BFF6-4962B49EFEB2}"/>
    <hyperlink ref="B1161" r:id="rId1160" tooltip="Microsoft Web Site" xr:uid="{978FCF65-3197-4744-BEFF-4F930A465F7C}"/>
    <hyperlink ref="B1162" r:id="rId1161" tooltip="Microsoft Web Site" xr:uid="{9C4A3B73-9E42-4284-9CF1-5C2C56269EAF}"/>
    <hyperlink ref="B1163" r:id="rId1162" tooltip="Microsoft Web Site" xr:uid="{DB8E7C18-D10F-4DCB-9CAB-AA4B381DE668}"/>
    <hyperlink ref="B1164" r:id="rId1163" tooltip="Microsoft Web Site" xr:uid="{3DC91461-665C-40F8-B9C0-2C5A8672D18B}"/>
    <hyperlink ref="B1165" r:id="rId1164" tooltip="Microsoft Web Site" xr:uid="{98B50BC5-410F-4C61-B3B1-D6211B8884C3}"/>
    <hyperlink ref="B1166" r:id="rId1165" tooltip="Microsoft Web Site" xr:uid="{16052DAE-4283-4231-87A1-787834108C3F}"/>
    <hyperlink ref="B1167" r:id="rId1166" tooltip="Microsoft Web Site" xr:uid="{9479A0A6-F08B-45F5-B338-F675B7E18863}"/>
    <hyperlink ref="B1168" r:id="rId1167" tooltip="Microsoft Web Site" xr:uid="{264343D1-96A0-42A6-B516-183C08AB5263}"/>
    <hyperlink ref="B1169" r:id="rId1168" tooltip="Microsoft Web Site" xr:uid="{E27D1889-1A98-4631-AB98-02B2955DC148}"/>
    <hyperlink ref="B1170" r:id="rId1169" tooltip="Microsoft Web Site" xr:uid="{F186493D-BDA0-4694-B24D-D174DF4A47C6}"/>
    <hyperlink ref="B1171" r:id="rId1170" tooltip="Microsoft Web Site" xr:uid="{8984EB4E-4B94-4F28-8C1E-5E850A284958}"/>
    <hyperlink ref="B1172" r:id="rId1171" tooltip="Microsoft Web Site" xr:uid="{F1CA3FF2-6F5B-4A77-8BDF-BC3BDDAD2DE3}"/>
    <hyperlink ref="B1173" r:id="rId1172" tooltip="Microsoft Web Site" xr:uid="{E2A1AA33-AAE4-406A-84EA-2BABFF305D07}"/>
    <hyperlink ref="B1174" r:id="rId1173" tooltip="Microsoft Web Site" xr:uid="{E2F008F9-A588-4E3A-A4E6-006DB7986663}"/>
    <hyperlink ref="B1175" r:id="rId1174" tooltip="Microsoft Web Site" xr:uid="{0766A6CE-216E-4862-B88E-E6A117B9FD38}"/>
    <hyperlink ref="B1176" r:id="rId1175" tooltip="Microsoft Web Site" xr:uid="{7F139C47-4DDF-4C49-94CA-41AB63963770}"/>
    <hyperlink ref="B1177" r:id="rId1176" tooltip="Microsoft Web Site" xr:uid="{51EA26C6-C5BE-467C-A862-A46A59123557}"/>
    <hyperlink ref="B1178" r:id="rId1177" tooltip="Microsoft Web Site" xr:uid="{A4F61E52-0073-4429-8115-A66B49CA0BE2}"/>
    <hyperlink ref="B1179" r:id="rId1178" tooltip="Microsoft Web Site" xr:uid="{0B9131C6-5866-4CF9-AC88-9C3D5D040E97}"/>
    <hyperlink ref="B1180" r:id="rId1179" tooltip="Microsoft Web Site" xr:uid="{209BB603-3D7E-4E43-84F3-AA045A7C7968}"/>
    <hyperlink ref="B1181" r:id="rId1180" tooltip="Microsoft Web Site" xr:uid="{4AA92ED5-CB7C-41EE-98C2-F7B890B03FD1}"/>
    <hyperlink ref="B1182" r:id="rId1181" tooltip="Microsoft Web Site" xr:uid="{13991B4F-CA93-489C-A160-5E45170DB890}"/>
    <hyperlink ref="B1183" r:id="rId1182" tooltip="Microsoft Web Site" xr:uid="{E5DA038F-44D5-4D5C-A5C4-569DC97C7B48}"/>
    <hyperlink ref="B1184" r:id="rId1183" tooltip="Microsoft Web Site" xr:uid="{463E1D4B-0E5C-481C-88F6-56BCDE383D28}"/>
    <hyperlink ref="B1185" r:id="rId1184" tooltip="Microsoft Web Site" xr:uid="{56157410-0EA7-41FD-BFE6-EC4119EBA305}"/>
    <hyperlink ref="B1186" r:id="rId1185" tooltip="Microsoft Web Site" xr:uid="{242845DE-209B-484F-9383-E7694E1E5F25}"/>
    <hyperlink ref="B1187" r:id="rId1186" tooltip="Microsoft Web Site" xr:uid="{E86A93B2-F7E0-46A0-AE7E-6D79F6531D97}"/>
    <hyperlink ref="B1188" r:id="rId1187" tooltip="Microsoft Web Site" xr:uid="{5DA8DC60-5E35-4B06-A89D-EF94C09DD712}"/>
    <hyperlink ref="B1189" r:id="rId1188" tooltip="Microsoft Web Site" xr:uid="{3AF87855-B71B-4A28-8298-A587C783696D}"/>
    <hyperlink ref="B1190" r:id="rId1189" tooltip="Microsoft Web Site" xr:uid="{A0956A9B-C344-48C2-B04B-D0179453DCC8}"/>
    <hyperlink ref="B1191" r:id="rId1190" tooltip="Microsoft Web Site" xr:uid="{78AE6BAF-1490-431E-A9BB-7077E9EB170D}"/>
    <hyperlink ref="B1192" r:id="rId1191" tooltip="Microsoft Web Site" xr:uid="{13FEA7F4-CC44-4E5B-86F2-96AB3051AE9D}"/>
    <hyperlink ref="B1193" r:id="rId1192" tooltip="Microsoft Web Site" xr:uid="{9B372C1A-96BD-41D7-BB86-55AC0C94144D}"/>
    <hyperlink ref="B1194" r:id="rId1193" tooltip="Microsoft Web Site" xr:uid="{0A229865-9188-4AE1-909C-3AFE082D3EF3}"/>
    <hyperlink ref="B1195" r:id="rId1194" tooltip="Microsoft Web Site" xr:uid="{E654C589-2052-4C27-ABC2-2035511C5055}"/>
    <hyperlink ref="B1196" r:id="rId1195" tooltip="Microsoft Web Site" xr:uid="{56D69930-0DF0-4216-AD61-35735C47DD67}"/>
    <hyperlink ref="B1197" r:id="rId1196" tooltip="Microsoft Web Site" xr:uid="{6072BFA7-1DA9-40D8-B053-AA1187366BC8}"/>
    <hyperlink ref="B1198" r:id="rId1197" tooltip="Microsoft Web Site" xr:uid="{6009AA0B-9910-4DCC-A1AD-5F6F5B0F4BEC}"/>
    <hyperlink ref="B1199" r:id="rId1198" tooltip="Microsoft Web Site" xr:uid="{92840168-52E8-44B6-89FC-E885AECB3705}"/>
    <hyperlink ref="B1200" r:id="rId1199" tooltip="Microsoft Web Site" xr:uid="{E73973F4-FA8D-4BC1-ACDE-EFEEB85DE5A6}"/>
    <hyperlink ref="B1201" r:id="rId1200" tooltip="Microsoft Web Site" xr:uid="{B083E231-6A37-4A26-BE1F-B3716AE2A8A5}"/>
    <hyperlink ref="B1202" r:id="rId1201" tooltip="Microsoft Web Site" xr:uid="{6DDF6F1C-0464-42B4-A5A0-B0D2288D6DD8}"/>
    <hyperlink ref="B1203" r:id="rId1202" tooltip="Microsoft Web Site" xr:uid="{0C61B9B9-7672-4E50-9D61-2FB4E8AB9AA7}"/>
    <hyperlink ref="B1204" r:id="rId1203" tooltip="Microsoft Web Site" xr:uid="{68795605-7AA2-46AB-8E9D-72CA59401618}"/>
    <hyperlink ref="B1205" r:id="rId1204" tooltip="Microsoft Web Site" xr:uid="{7EE63805-BE0A-43FF-A023-B4964E21DB25}"/>
    <hyperlink ref="B1206" r:id="rId1205" tooltip="Microsoft Web Site" xr:uid="{E8EB19B6-2655-48E6-8139-625160281D2E}"/>
    <hyperlink ref="B1207" r:id="rId1206" tooltip="Microsoft Web Site" xr:uid="{AD5B8C89-ABCB-42B4-94A9-D882B926C92F}"/>
    <hyperlink ref="B1208" r:id="rId1207" tooltip="Microsoft Web Site" xr:uid="{CF527405-8B51-4DEB-98E1-D93DD3AD9A3A}"/>
    <hyperlink ref="B1209" r:id="rId1208" tooltip="Microsoft Web Site" xr:uid="{329B038C-712A-4459-8111-B834C2FC0836}"/>
    <hyperlink ref="B1210" r:id="rId1209" tooltip="Microsoft Web Site" xr:uid="{25D3F0AD-4C2E-4422-B5D0-719916051FAD}"/>
    <hyperlink ref="B1211" r:id="rId1210" tooltip="Microsoft Web Site" xr:uid="{C56EF9EE-271A-4209-BFE3-A9875D2FB806}"/>
    <hyperlink ref="B1212" r:id="rId1211" tooltip="Microsoft Web Site" xr:uid="{F303CB6C-8490-4115-9250-EB9AB379930C}"/>
    <hyperlink ref="B1213" r:id="rId1212" tooltip="Microsoft Web Site" xr:uid="{82BF63D2-775A-4DBE-AF7A-61E0A45417DA}"/>
    <hyperlink ref="B1214" r:id="rId1213" tooltip="Microsoft Web Site" xr:uid="{5090D7C9-A86E-4B1F-8B0B-326563688FD1}"/>
    <hyperlink ref="B1215" r:id="rId1214" tooltip="Microsoft Web Site" xr:uid="{6F913CB3-B3FA-4617-BD60-12D55DF7A4B5}"/>
    <hyperlink ref="B1216" r:id="rId1215" tooltip="Microsoft Web Site" xr:uid="{95AE4821-D8FE-4C7E-8F91-A6436230247A}"/>
    <hyperlink ref="B1217" r:id="rId1216" tooltip="Microsoft Web Site" xr:uid="{C1E82E0C-7820-4249-87C7-505DB559FD93}"/>
    <hyperlink ref="B1218" r:id="rId1217" tooltip="Microsoft Web Site" xr:uid="{627B19AA-E9ED-479A-A2EE-FB8B758C53C0}"/>
    <hyperlink ref="B1219" r:id="rId1218" tooltip="Microsoft Web Site" xr:uid="{07DC47C9-E80F-487E-A5F2-EE5B077D6857}"/>
    <hyperlink ref="B1220" r:id="rId1219" tooltip="Microsoft Web Site" xr:uid="{C141D32D-5E1B-4757-B58A-9E80C13A2548}"/>
    <hyperlink ref="B1221" r:id="rId1220" tooltip="Microsoft Web Site" xr:uid="{17CF0A4F-FD5C-4FD4-AFB9-7FA7A7CE1CCE}"/>
    <hyperlink ref="B1222" r:id="rId1221" tooltip="Microsoft Web Site" xr:uid="{61A86AE8-6199-481C-8B28-D0A59C140E26}"/>
    <hyperlink ref="B1223" r:id="rId1222" tooltip="Microsoft Web Site" xr:uid="{38E150A4-72DF-497E-9438-08C4C7B93A64}"/>
    <hyperlink ref="B1224" r:id="rId1223" tooltip="Microsoft Web Site" xr:uid="{9A29F083-C38D-4CDE-8713-DD377ADE8F44}"/>
    <hyperlink ref="B1225" r:id="rId1224" tooltip="Microsoft Web Site" xr:uid="{C6841711-7780-43C4-8CF6-A18C1F0F282F}"/>
    <hyperlink ref="B1226" r:id="rId1225" tooltip="Microsoft Web Site" xr:uid="{A45BAFBF-BD5D-48BC-B042-926FCBB826F5}"/>
    <hyperlink ref="B1227" r:id="rId1226" tooltip="Microsoft Web Site" xr:uid="{2A5BDB26-537B-4D06-A378-9DB3468C3B79}"/>
    <hyperlink ref="B1228" r:id="rId1227" tooltip="Microsoft Web Site" xr:uid="{889A076A-CF47-45B4-AF68-4C6698C27031}"/>
    <hyperlink ref="B1229" r:id="rId1228" tooltip="Microsoft Web Site" xr:uid="{E3E06A68-D358-4F5D-8B29-9B2CF7F7EBF9}"/>
    <hyperlink ref="B1230" r:id="rId1229" tooltip="Microsoft Web Site" xr:uid="{8AF7FFDF-E21B-47D6-A7EF-A7D269CFD76B}"/>
    <hyperlink ref="B1231" r:id="rId1230" tooltip="Microsoft Web Site" xr:uid="{700E07DD-0D72-42AD-B547-85104F735BB7}"/>
    <hyperlink ref="B1232" r:id="rId1231" tooltip="Microsoft Web Site" xr:uid="{BFFAAB57-C20D-4D70-A255-C5F53A73665A}"/>
    <hyperlink ref="B1233" r:id="rId1232" tooltip="Microsoft Web Site" xr:uid="{A369293C-ADBD-4636-951E-CA421D95F31B}"/>
    <hyperlink ref="B1234" r:id="rId1233" tooltip="Microsoft Web Site" xr:uid="{3B50B585-5DF2-43B4-84FB-4BA22E29D5F3}"/>
    <hyperlink ref="B1235" r:id="rId1234" tooltip="Microsoft Web Site" xr:uid="{3E1BFDAE-E16E-426B-8A41-2A89FF70B22C}"/>
    <hyperlink ref="B1236" r:id="rId1235" tooltip="Microsoft Web Site" xr:uid="{962DA1A4-8A37-463F-BC8E-55DB1F920EF1}"/>
    <hyperlink ref="B1237" r:id="rId1236" tooltip="Microsoft Web Site" xr:uid="{83F99113-1AC8-4433-AEEC-73E6CF839188}"/>
    <hyperlink ref="B1238" r:id="rId1237" tooltip="Microsoft Web Site" xr:uid="{908CA20E-7FAF-494A-A6F1-C01E3913F09C}"/>
    <hyperlink ref="B1239" r:id="rId1238" tooltip="Microsoft Web Site" xr:uid="{3979B203-E9D7-4FB1-ABEC-CB5459BF2019}"/>
    <hyperlink ref="B1240" r:id="rId1239" tooltip="Microsoft Web Site" xr:uid="{B0361A47-2AB1-46AF-ABBA-45A47C74A2E7}"/>
    <hyperlink ref="B1241" r:id="rId1240" tooltip="Microsoft Web Site" xr:uid="{D3E810DA-DAF9-4A96-88A5-9A9E3DF8714D}"/>
    <hyperlink ref="B1242" r:id="rId1241" tooltip="Microsoft Web Site" xr:uid="{CEDF8DCE-4C3D-4F20-A0EA-CB9DDA7D382D}"/>
    <hyperlink ref="B1243" r:id="rId1242" tooltip="Microsoft Web Site" xr:uid="{8CC80F56-1F05-4021-8B98-1EABC672F561}"/>
    <hyperlink ref="B1244" r:id="rId1243" tooltip="Microsoft Web Site" xr:uid="{2D70CF4E-D254-4C00-AA4D-FD5E00286B07}"/>
    <hyperlink ref="B1245" r:id="rId1244" tooltip="Microsoft Web Site" xr:uid="{09FDFEED-7374-432A-83C8-D17C399ACA16}"/>
    <hyperlink ref="B1246" r:id="rId1245" tooltip="Microsoft Web Site" xr:uid="{76B0A6E1-8819-44D6-B607-E2FE84029F88}"/>
    <hyperlink ref="B1247" r:id="rId1246" tooltip="Microsoft Web Site" xr:uid="{A0442F2E-2EC1-4724-80EA-F2AB87F051DA}"/>
    <hyperlink ref="B1248" r:id="rId1247" tooltip="Microsoft Web Site" xr:uid="{319F9492-A96B-4568-A421-A96F4102A83E}"/>
    <hyperlink ref="B1249" r:id="rId1248" tooltip="Microsoft Web Site" xr:uid="{126A0B91-39B0-4A4E-B052-398FF77149A8}"/>
    <hyperlink ref="B1250" r:id="rId1249" tooltip="Microsoft Web Site" xr:uid="{95FECA9B-9610-4D36-AE8A-224348866346}"/>
    <hyperlink ref="B1251" r:id="rId1250" tooltip="Microsoft Web Site" xr:uid="{E06084DA-A37C-46FF-8394-64CA74699425}"/>
    <hyperlink ref="B1252" r:id="rId1251" tooltip="Microsoft Web Site" xr:uid="{70CC07B1-0979-4787-9801-98022F98EB12}"/>
    <hyperlink ref="B1253" r:id="rId1252" tooltip="Microsoft Web Site" xr:uid="{17B9211C-EE32-4204-89C6-884257905661}"/>
    <hyperlink ref="B1254" r:id="rId1253" tooltip="Microsoft Web Site" xr:uid="{3B227D18-ACC0-4E03-88E2-76C181156A09}"/>
    <hyperlink ref="B1255" r:id="rId1254" tooltip="Microsoft Web Site" xr:uid="{671E517C-CE84-437F-9F01-104BADE8A27E}"/>
    <hyperlink ref="B1256" r:id="rId1255" tooltip="Microsoft Web Site" xr:uid="{E4E6F4A8-72A5-4EA8-B4F1-5CEE7F11F570}"/>
    <hyperlink ref="B1257" r:id="rId1256" tooltip="Microsoft Web Site" xr:uid="{74E34805-0924-4A15-B9F0-8451216CB082}"/>
    <hyperlink ref="B1258" r:id="rId1257" tooltip="Microsoft Web Site" xr:uid="{00AF46C9-5B19-49F6-912A-89844DC50E27}"/>
    <hyperlink ref="B1259" r:id="rId1258" tooltip="Microsoft Web Site" xr:uid="{00109CB4-37B9-4872-9B09-882062219D71}"/>
    <hyperlink ref="B1260" r:id="rId1259" tooltip="Microsoft Web Site" xr:uid="{D01E6D09-9DEC-434D-98DB-C068D5A04822}"/>
    <hyperlink ref="B1261" r:id="rId1260" tooltip="Microsoft Web Site" xr:uid="{330210BD-5D5E-4B09-BCEE-EC9CD9D35E50}"/>
    <hyperlink ref="B1262" r:id="rId1261" tooltip="Microsoft Web Site" xr:uid="{7E8921BA-F348-4DD1-B1A6-CD6FDBA4A100}"/>
    <hyperlink ref="B1263" r:id="rId1262" tooltip="Microsoft Web Site" xr:uid="{0D478AC7-14BA-4B44-8AAD-EABB7128C843}"/>
    <hyperlink ref="B1264" r:id="rId1263" tooltip="Microsoft Web Site" xr:uid="{417AD053-4BBE-4792-851E-7EE12C7EB3A0}"/>
    <hyperlink ref="B1265" r:id="rId1264" tooltip="Microsoft Web Site" xr:uid="{56191745-812A-44D0-9823-EE79F24ADDEC}"/>
    <hyperlink ref="B1266" r:id="rId1265" tooltip="Microsoft Web Site" xr:uid="{48633F1B-E202-4BEE-9772-83B284CB4EB9}"/>
    <hyperlink ref="B1267" r:id="rId1266" tooltip="Microsoft Web Site" xr:uid="{6AA118AD-AFEF-4E49-9990-0D6896A3C999}"/>
    <hyperlink ref="B1268" r:id="rId1267" tooltip="Microsoft Web Site" xr:uid="{92A5DC16-0934-4D48-8C8C-AF2935FAE688}"/>
    <hyperlink ref="B1269" r:id="rId1268" tooltip="Microsoft Web Site" xr:uid="{1E2310F5-6396-48F7-903D-113409A8D20C}"/>
    <hyperlink ref="B1270" r:id="rId1269" tooltip="Microsoft Web Site" xr:uid="{B2BCE1D8-0440-42ED-BD2B-648634EF8D47}"/>
    <hyperlink ref="B1271" r:id="rId1270" tooltip="Microsoft Web Site" xr:uid="{8031CCCD-19A0-459C-9921-AD378F4044F8}"/>
    <hyperlink ref="B1272" r:id="rId1271" tooltip="Microsoft Web Site" xr:uid="{F593A9B8-C94E-4095-8855-9842A10CFD01}"/>
    <hyperlink ref="B1273" r:id="rId1272" tooltip="Microsoft Web Site" xr:uid="{1F4B389E-65C6-45ED-9740-1D0B58510675}"/>
    <hyperlink ref="B1274" r:id="rId1273" tooltip="Microsoft Web Site" xr:uid="{D56A1DAA-54F4-483D-902D-1078D5A831B1}"/>
    <hyperlink ref="B1275" r:id="rId1274" tooltip="Microsoft Web Site" xr:uid="{E4083A36-0C14-4766-92E7-9C3245254BFA}"/>
    <hyperlink ref="B1276" r:id="rId1275" tooltip="Microsoft Web Site" xr:uid="{C9035F24-5871-480D-9536-A65EB9E05BB7}"/>
    <hyperlink ref="B1277" r:id="rId1276" tooltip="Microsoft Web Site" xr:uid="{DA4F5FB5-70C1-4C42-846F-81C95967DAC4}"/>
    <hyperlink ref="B1278" r:id="rId1277" tooltip="Microsoft Web Site" xr:uid="{76C9E93B-4702-4C46-B47A-93A640A2629B}"/>
    <hyperlink ref="B1279" r:id="rId1278" tooltip="Microsoft Web Site" xr:uid="{9389DD7A-73D9-410B-B3EB-CF154EB09021}"/>
    <hyperlink ref="B1280" r:id="rId1279" tooltip="Microsoft Web Site" xr:uid="{06D145F6-DE2A-40B1-BA0B-BD568F713045}"/>
    <hyperlink ref="B1281" r:id="rId1280" tooltip="Microsoft Web Site" xr:uid="{E6DF4106-378A-4395-8CDE-518E0361DC3E}"/>
    <hyperlink ref="B1282" r:id="rId1281" tooltip="Microsoft Web Site" xr:uid="{8620DB37-B414-425B-A079-5123A2A27322}"/>
    <hyperlink ref="B1283" r:id="rId1282" tooltip="Microsoft Web Site" xr:uid="{53F9DBCE-D0DF-4665-8A91-20B03D8F8B19}"/>
    <hyperlink ref="B1284" r:id="rId1283" tooltip="Microsoft Web Site" xr:uid="{252856A4-5FE2-40C1-B124-04FBECC81144}"/>
    <hyperlink ref="B1285" r:id="rId1284" tooltip="Microsoft Web Site" xr:uid="{98F50CBA-955C-4D14-9F3A-F744B57CD317}"/>
    <hyperlink ref="B1286" r:id="rId1285" tooltip="Microsoft Web Site" xr:uid="{DC1BB51F-50D0-4671-8C5F-C1D7AD7D0D93}"/>
    <hyperlink ref="B1287" r:id="rId1286" tooltip="Microsoft Web Site" xr:uid="{30776F09-75DD-4D91-8B62-445EAF8D2A12}"/>
    <hyperlink ref="B1288" r:id="rId1287" tooltip="Microsoft Web Site" xr:uid="{5CFA4C78-3210-4009-9AA7-9A1F8040A3C8}"/>
    <hyperlink ref="B1289" r:id="rId1288" tooltip="Microsoft Web Site" xr:uid="{BD7EC8AA-D1C6-46EE-B289-18437FD3726C}"/>
    <hyperlink ref="B1290" r:id="rId1289" tooltip="Microsoft Web Site" xr:uid="{82AADBB2-4783-498F-9D83-DECC6E6FDC8C}"/>
    <hyperlink ref="B1291" r:id="rId1290" tooltip="Microsoft Web Site" xr:uid="{B1F6DD42-5665-478B-9A1E-13346D8555CE}"/>
    <hyperlink ref="B1292" r:id="rId1291" tooltip="Microsoft Web Site" xr:uid="{E5D97EE5-C0DC-4277-BFBE-097F9E772E68}"/>
    <hyperlink ref="B1293" r:id="rId1292" tooltip="Microsoft Web Site" xr:uid="{44233B13-6B8C-414F-B37F-114641A5938E}"/>
    <hyperlink ref="B1294" r:id="rId1293" tooltip="Microsoft Web Site" xr:uid="{27333E3F-160C-41D8-B98E-F17B3766157A}"/>
    <hyperlink ref="B1295" r:id="rId1294" tooltip="Microsoft Web Site" xr:uid="{87DA74A7-0E46-4BC6-BFFB-E54BBEA00AB6}"/>
    <hyperlink ref="B1296" r:id="rId1295" tooltip="Microsoft Web Site" xr:uid="{11FAC758-BEE5-42D8-ADBA-EFF2E499ACBD}"/>
    <hyperlink ref="B1297" r:id="rId1296" tooltip="Microsoft Web Site" xr:uid="{5E8019AF-C296-4123-A982-10A552F05D6D}"/>
    <hyperlink ref="B1298" r:id="rId1297" tooltip="Microsoft Web Site" xr:uid="{81407009-43B3-48B7-8642-4459ACCE880D}"/>
    <hyperlink ref="B1299" r:id="rId1298" tooltip="Microsoft Web Site" xr:uid="{450EB871-066C-48B4-912D-F8F132BC55B1}"/>
    <hyperlink ref="B1300" r:id="rId1299" tooltip="Microsoft Web Site" xr:uid="{214C91B5-37E9-412E-853D-38A84C2844EA}"/>
    <hyperlink ref="B1301" r:id="rId1300" tooltip="Microsoft Web Site" xr:uid="{F06751AE-6543-499F-A740-95A5125D1BAD}"/>
    <hyperlink ref="B1302" r:id="rId1301" tooltip="Microsoft Web Site" xr:uid="{B7AB17A2-D39F-4290-A485-0180C4951FC9}"/>
    <hyperlink ref="B1303" r:id="rId1302" tooltip="Microsoft Web Site" xr:uid="{2904507C-8079-4004-B01C-C53D2BE2FA31}"/>
    <hyperlink ref="B1304" r:id="rId1303" tooltip="Microsoft Web Site" xr:uid="{ACE52D84-C045-4904-8FD3-55D7B6F85F12}"/>
    <hyperlink ref="B1305" r:id="rId1304" tooltip="Microsoft Web Site" xr:uid="{17518C1A-9FAF-48DB-87D8-6B2E6ADF97C4}"/>
    <hyperlink ref="B1306" r:id="rId1305" tooltip="Microsoft Web Site" xr:uid="{37DE3D25-561E-4E4E-B3F5-30AA58D3B308}"/>
    <hyperlink ref="B1307" r:id="rId1306" tooltip="Microsoft Web Site" xr:uid="{E4211C61-AED1-4792-BB77-B4A906053A78}"/>
    <hyperlink ref="B1308" r:id="rId1307" tooltip="Microsoft Web Site" xr:uid="{DE4CB800-AD1B-4261-A6D3-D4AF99FC1E03}"/>
    <hyperlink ref="B1309" r:id="rId1308" tooltip="Microsoft Web Site" xr:uid="{664E0501-431A-4CDA-9A41-E8DF9C1C90DB}"/>
    <hyperlink ref="B1310" r:id="rId1309" tooltip="Microsoft Web Site" xr:uid="{C1BB9A9E-7084-4C0C-A644-623437A103F4}"/>
    <hyperlink ref="B1311" r:id="rId1310" tooltip="Microsoft Web Site" xr:uid="{2B57C481-15E0-446D-8264-B947AC3E302A}"/>
    <hyperlink ref="B1312" r:id="rId1311" tooltip="Microsoft Web Site" xr:uid="{90AE6596-9E9E-4E3A-BB6C-ECC6D307D518}"/>
    <hyperlink ref="B1313" r:id="rId1312" tooltip="Microsoft Web Site" xr:uid="{028AF16B-B746-46CC-A7CB-12C4F5961B40}"/>
    <hyperlink ref="B1314" r:id="rId1313" tooltip="Microsoft Web Site" xr:uid="{CB114C01-6638-4B20-8242-C00896FE77E8}"/>
    <hyperlink ref="B1315" r:id="rId1314" tooltip="Microsoft Web Site" xr:uid="{EC9546EE-EC4A-44A4-BEEA-43B4FF2FB020}"/>
    <hyperlink ref="B1316" r:id="rId1315" tooltip="Microsoft Web Site" xr:uid="{361F06FB-B7AC-4AC8-9F3E-7205C73C496A}"/>
    <hyperlink ref="B1317" r:id="rId1316" tooltip="Microsoft Web Site" xr:uid="{2097630D-A7C2-4325-9BD8-AF3CA6FD9056}"/>
    <hyperlink ref="B1318" r:id="rId1317" tooltip="Microsoft Web Site" xr:uid="{FE013244-C7D0-44FD-B97C-BDF6A7A82181}"/>
    <hyperlink ref="B1319" r:id="rId1318" tooltip="Microsoft Web Site" xr:uid="{6B17C279-7534-4028-A300-743C24F9E182}"/>
    <hyperlink ref="B1320" r:id="rId1319" tooltip="Microsoft Web Site" xr:uid="{03BC1829-90E1-4E44-97CC-E30CD0AFC160}"/>
    <hyperlink ref="B1321" r:id="rId1320" tooltip="Microsoft Web Site" xr:uid="{CE518532-1932-4E7C-80F9-A409615EA9AD}"/>
    <hyperlink ref="B1322" r:id="rId1321" tooltip="Microsoft Web Site" xr:uid="{10607A08-E6FD-4E33-B4B5-6EB7E3B35409}"/>
    <hyperlink ref="B1323" r:id="rId1322" tooltip="Microsoft Web Site" xr:uid="{F4A80360-C4C2-4226-BA34-D6035A006DEB}"/>
    <hyperlink ref="B1324" r:id="rId1323" tooltip="Microsoft Web Site" xr:uid="{73591E82-2155-41E4-8359-0480F9405340}"/>
    <hyperlink ref="B1325" r:id="rId1324" tooltip="Microsoft Web Site" xr:uid="{C3012FB2-3FE0-4831-8593-337F445EFA2D}"/>
    <hyperlink ref="B1326" r:id="rId1325" tooltip="Microsoft Web Site" xr:uid="{51B4B82A-30C0-4750-8E7E-6A435F389ACF}"/>
    <hyperlink ref="B1327" r:id="rId1326" tooltip="Microsoft Web Site" xr:uid="{830A106C-240D-4451-A011-29253ECC6057}"/>
    <hyperlink ref="B1328" r:id="rId1327" tooltip="Microsoft Web Site" xr:uid="{3ED7037E-041C-4EBD-B10A-75F1D68AF305}"/>
    <hyperlink ref="B1329" r:id="rId1328" tooltip="Microsoft Web Site" xr:uid="{ACF74140-E830-4A39-A129-EC6D5DB3F900}"/>
    <hyperlink ref="B1330" r:id="rId1329" tooltip="Microsoft Web Site" xr:uid="{5BCB5FA4-6951-46A4-962E-026150579BE6}"/>
    <hyperlink ref="B1331" r:id="rId1330" tooltip="Microsoft Web Site" xr:uid="{87CB7935-2D78-4B14-B54D-D559A9D1FC4E}"/>
    <hyperlink ref="B1332" r:id="rId1331" tooltip="Microsoft Web Site" xr:uid="{B5B72B00-2F72-4A14-88A6-0F64B4C5D827}"/>
    <hyperlink ref="B1333" r:id="rId1332" tooltip="Microsoft Web Site" xr:uid="{0ACB3452-C35E-4D74-9102-C3DFF29F866F}"/>
    <hyperlink ref="B1334" r:id="rId1333" tooltip="Microsoft Web Site" xr:uid="{7F2F98E1-7E33-41C3-9B8D-12B3D9DC427D}"/>
    <hyperlink ref="B1335" r:id="rId1334" tooltip="Microsoft Web Site" xr:uid="{8C8E9097-C608-44B7-8126-16FD3CB11C6C}"/>
    <hyperlink ref="B1336" r:id="rId1335" tooltip="Microsoft Web Site" xr:uid="{2A579803-131A-4919-92B3-02C4CF675B7A}"/>
    <hyperlink ref="B1337" r:id="rId1336" tooltip="Microsoft Web Site" xr:uid="{3A8749ED-6E58-46EE-BA71-5DC1A153FB15}"/>
    <hyperlink ref="B1338" r:id="rId1337" tooltip="Microsoft Web Site" xr:uid="{E775C499-0518-4DF4-B20B-BD14ED3BE52C}"/>
    <hyperlink ref="B1339" r:id="rId1338" tooltip="Microsoft Web Site" xr:uid="{14A57DEA-F256-4770-A1F4-A14B12CCF1A0}"/>
    <hyperlink ref="B1340" r:id="rId1339" tooltip="Microsoft Web Site" xr:uid="{27AF23B3-171F-40D8-BEDF-06C5A5055718}"/>
    <hyperlink ref="B1341" r:id="rId1340" tooltip="Microsoft Web Site" xr:uid="{EF8709F2-072B-4C13-88DD-2ADAAC0C0D23}"/>
    <hyperlink ref="B1342" r:id="rId1341" tooltip="Microsoft Web Site" xr:uid="{44C8096E-3498-4862-8218-DCF974DE509D}"/>
    <hyperlink ref="B1343" r:id="rId1342" tooltip="Microsoft Web Site" xr:uid="{6E981E3A-3199-46A1-83CC-50FD182ED8F5}"/>
    <hyperlink ref="B1344" r:id="rId1343" tooltip="Microsoft Web Site" xr:uid="{7B67AE7C-0A14-40E6-A571-684482C8EE0B}"/>
    <hyperlink ref="B1345" r:id="rId1344" tooltip="Microsoft Web Site" xr:uid="{28DB6BFF-F651-412A-97AF-0A5C47087919}"/>
    <hyperlink ref="B1346" r:id="rId1345" tooltip="Microsoft Web Site" xr:uid="{0DF465A3-EF51-495A-891B-5F756F0339D3}"/>
    <hyperlink ref="B1347" r:id="rId1346" tooltip="Microsoft Web Site" xr:uid="{C05BF7DE-FC31-40FE-B290-9AF5C2F9A7A8}"/>
    <hyperlink ref="B1348" r:id="rId1347" tooltip="Microsoft Web Site" xr:uid="{8416B411-049D-4890-BA6E-793A389B8C77}"/>
    <hyperlink ref="B1349" r:id="rId1348" tooltip="Microsoft Web Site" xr:uid="{5B4B8104-A7E2-437A-8EE3-79EA9E62EE4F}"/>
    <hyperlink ref="B1350" r:id="rId1349" tooltip="Microsoft Web Site" xr:uid="{F5A45468-4AF0-48D6-A81A-3CDDD0E2A15C}"/>
    <hyperlink ref="B1351" r:id="rId1350" tooltip="Microsoft Web Site" xr:uid="{F0A15DDF-A95D-4391-872A-7010AB7E2D6A}"/>
    <hyperlink ref="B1352" r:id="rId1351" tooltip="Microsoft Web Site" xr:uid="{52C2EB8E-EE01-46CD-A011-F92EB7B40989}"/>
    <hyperlink ref="B1353" r:id="rId1352" tooltip="Microsoft Web Site" xr:uid="{F30408E6-2F7D-4038-A989-1BEA14DE2D16}"/>
    <hyperlink ref="B1354" r:id="rId1353" tooltip="Microsoft Web Site" xr:uid="{67F317E2-C128-44FD-93A7-74B890FE03F2}"/>
    <hyperlink ref="B1355" r:id="rId1354" tooltip="Microsoft Web Site" xr:uid="{4DACD174-273A-4DE4-9119-BB389EBBBCFB}"/>
    <hyperlink ref="B1356" r:id="rId1355" tooltip="Microsoft Web Site" xr:uid="{03E4A24E-0C0D-4F6A-BF87-74411EDB3B55}"/>
    <hyperlink ref="B1357" r:id="rId1356" tooltip="Microsoft Web Site" xr:uid="{9488F2A2-B459-4E9D-888E-FF30E71D9490}"/>
    <hyperlink ref="B1358" r:id="rId1357" tooltip="Microsoft Web Site" xr:uid="{4ADD6006-3B9C-4CDA-A1AE-DB8F630F3595}"/>
    <hyperlink ref="B1359" r:id="rId1358" tooltip="Microsoft Web Site" xr:uid="{152757B7-09C7-4044-817F-D08E474B8B85}"/>
    <hyperlink ref="B1360" r:id="rId1359" tooltip="Microsoft Web Site" xr:uid="{3A2EC41F-BA2D-4540-BF82-D47F369C4FEB}"/>
    <hyperlink ref="B1361" r:id="rId1360" tooltip="Microsoft Web Site" xr:uid="{BF578730-5813-4DEC-A321-BBCD3643B02A}"/>
    <hyperlink ref="B1362" r:id="rId1361" tooltip="Microsoft Web Site" xr:uid="{15D02636-BDCD-4203-AE7F-68854270696A}"/>
    <hyperlink ref="B1363" r:id="rId1362" tooltip="Microsoft Web Site" xr:uid="{951CF821-3F6A-4CA1-BCA1-7D26E4452748}"/>
    <hyperlink ref="B1364" r:id="rId1363" tooltip="Microsoft Web Site" xr:uid="{FFE23F0F-DAD5-4D1C-9BB0-9BC5BC82985A}"/>
    <hyperlink ref="B1365" r:id="rId1364" tooltip="Microsoft Web Site" xr:uid="{C6C3178E-1D73-4932-9066-83E183B21B58}"/>
    <hyperlink ref="B1366" r:id="rId1365" tooltip="Microsoft Web Site" xr:uid="{A60CBDCB-047A-4D0F-91A8-015137E00E52}"/>
    <hyperlink ref="B1367" r:id="rId1366" tooltip="Microsoft Web Site" xr:uid="{7B416BD5-C31F-4BC3-A82E-4B5E076FBCCC}"/>
    <hyperlink ref="B1368" r:id="rId1367" tooltip="Microsoft Web Site" xr:uid="{74E2D240-33E2-4C31-8391-850DB4F1ABA3}"/>
    <hyperlink ref="B1369" r:id="rId1368" tooltip="Microsoft Web Site" xr:uid="{6EEC9B09-0C93-4473-91C0-EC0B8F890336}"/>
    <hyperlink ref="B1370" r:id="rId1369" tooltip="Microsoft Web Site" xr:uid="{6ECE4557-DC30-43BF-8084-307D686C18E7}"/>
    <hyperlink ref="B1371" r:id="rId1370" tooltip="Microsoft Web Site" xr:uid="{FEEB67BD-71BA-4C1B-BE2B-E54EBE64CDCD}"/>
    <hyperlink ref="B1372" r:id="rId1371" tooltip="Microsoft Web Site" xr:uid="{56ED7C76-0D7F-462E-B40B-A08A489F88EB}"/>
    <hyperlink ref="B1373" r:id="rId1372" tooltip="Microsoft Web Site" xr:uid="{315BDC02-DD32-46CC-9579-F9D69156BB7A}"/>
    <hyperlink ref="B1374" r:id="rId1373" tooltip="Microsoft Web Site" xr:uid="{86C82C06-BE35-46E6-B005-090B272E427A}"/>
    <hyperlink ref="B1375" r:id="rId1374" tooltip="Microsoft Web Site" xr:uid="{765EB0EA-026D-4802-8998-E963C6AAEC80}"/>
    <hyperlink ref="B1376" r:id="rId1375" tooltip="Microsoft Web Site" xr:uid="{E2B51860-D978-4FA5-95A8-8F7D79DF5679}"/>
    <hyperlink ref="B1377" r:id="rId1376" tooltip="Microsoft Web Site" xr:uid="{4C310EB7-DAE1-4FC0-BDC3-03C1BB50A93E}"/>
    <hyperlink ref="B1378" r:id="rId1377" tooltip="Microsoft Web Site" xr:uid="{291BC8CD-61E9-4CF1-8C20-0638AF5A3731}"/>
    <hyperlink ref="B1379" r:id="rId1378" tooltip="Microsoft Web Site" xr:uid="{C0E7D0E7-36A0-4BC3-86D8-0650D998CDC4}"/>
    <hyperlink ref="B1380" r:id="rId1379" tooltip="Microsoft Web Site" xr:uid="{CA5C13AF-04FE-409A-B058-8095013208C1}"/>
    <hyperlink ref="B1381" r:id="rId1380" tooltip="Microsoft Web Site" xr:uid="{C90C6111-0C3A-40D2-A872-32E2A5C9EB21}"/>
    <hyperlink ref="B1382" r:id="rId1381" tooltip="Microsoft Web Site" xr:uid="{50255C83-34FD-41DF-92DC-3A9DEA025EBF}"/>
    <hyperlink ref="B1383" r:id="rId1382" tooltip="Microsoft Web Site" xr:uid="{C3854B9F-23D7-423A-B18B-3099B335C695}"/>
    <hyperlink ref="B1384" r:id="rId1383" tooltip="Microsoft Web Site" xr:uid="{43980205-6D90-41DF-8FF3-BE1DB3204DAB}"/>
    <hyperlink ref="B1385" r:id="rId1384" tooltip="Microsoft Web Site" xr:uid="{696DBFEA-615C-489D-83A4-61EE178041DF}"/>
    <hyperlink ref="B1386" r:id="rId1385" tooltip="Microsoft Web Site" xr:uid="{20E99092-FAC4-45EC-AA0C-B292B8CD61C7}"/>
    <hyperlink ref="B1387" r:id="rId1386" tooltip="Microsoft Web Site" xr:uid="{7C348BCB-A50E-4D19-8B76-2FA790F33E3B}"/>
    <hyperlink ref="B1388" r:id="rId1387" tooltip="Microsoft Web Site" xr:uid="{EB8F452C-358E-477D-A0F8-F623BA090220}"/>
    <hyperlink ref="B1389" r:id="rId1388" tooltip="Microsoft Web Site" xr:uid="{2A83AC37-FE8A-4110-8172-5AD709C7BBEA}"/>
    <hyperlink ref="B1390" r:id="rId1389" tooltip="Microsoft Web Site" xr:uid="{213067B8-9F9F-4D37-9C3F-E8A69CC4933A}"/>
    <hyperlink ref="B1391" r:id="rId1390" tooltip="Microsoft Web Site" xr:uid="{256FB05C-3EED-4CA6-84C2-A9B5BCAF6342}"/>
    <hyperlink ref="B1392" r:id="rId1391" tooltip="Microsoft Web Site" xr:uid="{8FB2B95A-EEBC-486A-9115-9BFC414EF064}"/>
    <hyperlink ref="B1393" r:id="rId1392" tooltip="Microsoft Web Site" xr:uid="{EB22E020-D261-4C51-923D-7224B9A989FC}"/>
    <hyperlink ref="B1394" r:id="rId1393" tooltip="Microsoft Web Site" xr:uid="{D0A544AE-037C-4280-8765-CBCE56E37E74}"/>
    <hyperlink ref="B1395" r:id="rId1394" tooltip="Microsoft Web Site" xr:uid="{574DA520-B1FE-484A-A93C-59470CACA08D}"/>
    <hyperlink ref="B1396" r:id="rId1395" tooltip="Microsoft Web Site" xr:uid="{8A45872A-5329-41E3-8C38-AFAE03833920}"/>
    <hyperlink ref="B1397" r:id="rId1396" tooltip="Microsoft Web Site" xr:uid="{7A054435-84C8-421A-AE83-6159F76C021F}"/>
    <hyperlink ref="B1398" r:id="rId1397" tooltip="Microsoft Web Site" xr:uid="{37636ED9-2BD2-4615-A17C-4ED4A8A10073}"/>
    <hyperlink ref="B1399" r:id="rId1398" tooltip="Microsoft Web Site" xr:uid="{57BE0C58-F0AB-4152-91E3-8C87D8ACCFDC}"/>
    <hyperlink ref="B1400" r:id="rId1399" tooltip="Microsoft Web Site" xr:uid="{A9B78DA5-5530-4C18-9C2F-259B2ABED35B}"/>
    <hyperlink ref="B1401" r:id="rId1400" tooltip="Microsoft Web Site" xr:uid="{6921B596-3574-48A3-923C-F25F9CE4E168}"/>
    <hyperlink ref="B1402" r:id="rId1401" tooltip="Microsoft Web Site" xr:uid="{07812BD4-722B-4F40-8683-B3EE61B028A7}"/>
    <hyperlink ref="B1403" r:id="rId1402" tooltip="Microsoft Web Site" xr:uid="{405F4BF1-6D54-494D-98EB-D8264AB5B44A}"/>
    <hyperlink ref="B1404" r:id="rId1403" tooltip="Microsoft Web Site" xr:uid="{C51D6B77-3A55-4C23-AC4D-2F257CBDC099}"/>
    <hyperlink ref="B1405" r:id="rId1404" tooltip="Microsoft Web Site" xr:uid="{875858EC-C796-41F3-A889-BECD24F1071D}"/>
    <hyperlink ref="B1406" r:id="rId1405" tooltip="Microsoft Web Site" xr:uid="{17881082-1E89-4EC5-A9FB-F25BA607FFB9}"/>
    <hyperlink ref="B1407" r:id="rId1406" tooltip="Microsoft Web Site" xr:uid="{F39599BE-C339-41F9-BFDD-735D201BC818}"/>
    <hyperlink ref="B1408" r:id="rId1407" tooltip="Microsoft Web Site" xr:uid="{D48D7EE3-834A-4846-9B04-A72A7CFA07DD}"/>
    <hyperlink ref="B1409" r:id="rId1408" tooltip="Microsoft Web Site" xr:uid="{DC50CF01-0599-4FBE-8752-E30DCC839C64}"/>
    <hyperlink ref="B1410" r:id="rId1409" tooltip="Microsoft Web Site" xr:uid="{F3BA8B27-C646-490E-8A68-560235341398}"/>
    <hyperlink ref="B1411" r:id="rId1410" tooltip="Microsoft Web Site" xr:uid="{BB6F1236-9125-4AFE-8F35-A882AAB449EC}"/>
    <hyperlink ref="B1412" r:id="rId1411" tooltip="Microsoft Web Site" xr:uid="{0C75309A-999F-4D33-A2AD-E49CF35BC0AA}"/>
    <hyperlink ref="B1413" r:id="rId1412" tooltip="Microsoft Web Site" xr:uid="{7D5A4F0F-FECE-462C-B8BD-C6F7CBCBC138}"/>
    <hyperlink ref="B1414" r:id="rId1413" tooltip="Microsoft Web Site" xr:uid="{08A775A8-4714-4792-955D-9090667B3C29}"/>
    <hyperlink ref="B1415" r:id="rId1414" tooltip="Microsoft Web Site" xr:uid="{9B15C1D8-054D-492B-B141-5EC2B6CBF516}"/>
    <hyperlink ref="B1416" r:id="rId1415" tooltip="Microsoft Web Site" xr:uid="{CF766008-3969-45E2-ACFE-C5CDCF620EAD}"/>
    <hyperlink ref="B1417" r:id="rId1416" tooltip="Microsoft Web Site" xr:uid="{38752880-0136-419D-BD3B-3953AC6B21EE}"/>
    <hyperlink ref="B1418" r:id="rId1417" tooltip="Microsoft Web Site" xr:uid="{BEF5675B-76AA-4009-A3F3-038E3897699B}"/>
    <hyperlink ref="B1419" r:id="rId1418" tooltip="Microsoft Web Site" xr:uid="{CB5D4463-8088-4863-B01C-398D34C21BAA}"/>
    <hyperlink ref="B1420" r:id="rId1419" tooltip="Microsoft Web Site" xr:uid="{EB540770-9B64-499A-9E08-4A4F6EEF4349}"/>
    <hyperlink ref="B1421" r:id="rId1420" tooltip="Microsoft Web Site" xr:uid="{E43CF018-B60E-4868-B154-6885405E6632}"/>
    <hyperlink ref="B1422" r:id="rId1421" tooltip="Microsoft Web Site" xr:uid="{D2085792-92F5-4C98-B431-4311C60DC10A}"/>
    <hyperlink ref="B1423" r:id="rId1422" tooltip="Microsoft Web Site" xr:uid="{39FE54D0-FC47-4CCA-9C95-6DE80292B8F9}"/>
    <hyperlink ref="B1424" r:id="rId1423" tooltip="Microsoft Web Site" xr:uid="{54E2DC3D-6CCC-4228-AA04-A2BDDB5FB9BF}"/>
    <hyperlink ref="B1425" r:id="rId1424" tooltip="Microsoft Web Site" xr:uid="{C2CE9FA9-47E8-4FC9-A883-3EACA5904468}"/>
    <hyperlink ref="B1426" r:id="rId1425" tooltip="Microsoft Web Site" xr:uid="{74EE2037-8907-450A-8EAA-4CF1360864B8}"/>
    <hyperlink ref="B1427" r:id="rId1426" tooltip="Microsoft Web Site" xr:uid="{247D5E9E-6FB8-4D12-94E9-5CBC3614C3A5}"/>
    <hyperlink ref="B1428" r:id="rId1427" tooltip="Microsoft Web Site" xr:uid="{638388B8-E98E-4C9A-8DE8-7BA506183C9E}"/>
    <hyperlink ref="B1429" r:id="rId1428" tooltip="Microsoft Web Site" xr:uid="{2E6D69AE-87D7-43EC-B9F5-F6FBE2EE2AEA}"/>
    <hyperlink ref="B1430" r:id="rId1429" tooltip="Microsoft Web Site" xr:uid="{B01046C4-2138-4356-9C52-ACB583827F9E}"/>
    <hyperlink ref="B1431" r:id="rId1430" tooltip="Microsoft Web Site" xr:uid="{70CFACC3-5D16-46B3-8CCA-1712AAC6D433}"/>
    <hyperlink ref="B1432" r:id="rId1431" tooltip="Microsoft Web Site" xr:uid="{15AB161C-A0A6-4B79-83FC-CBE35ECC1899}"/>
    <hyperlink ref="B1433" r:id="rId1432" tooltip="Microsoft Web Site" xr:uid="{78AED2B9-9EE0-47AA-8542-330F9C9138B0}"/>
    <hyperlink ref="B1434" r:id="rId1433" tooltip="Microsoft Web Site" xr:uid="{5CF90277-664F-4791-ACBF-E25820D356AC}"/>
    <hyperlink ref="B1435" r:id="rId1434" tooltip="Microsoft Web Site" xr:uid="{C21473E6-392B-47EF-ADEA-0ACFE46F7995}"/>
    <hyperlink ref="B1436" r:id="rId1435" tooltip="Microsoft Web Site" xr:uid="{D5F0409D-6813-4CB8-94EB-02C2C2F01761}"/>
    <hyperlink ref="B1437" r:id="rId1436" tooltip="Microsoft Web Site" xr:uid="{243B1F9C-E94F-4096-A3FA-84A02001D673}"/>
    <hyperlink ref="B1438" r:id="rId1437" tooltip="Microsoft Web Site" xr:uid="{506D80E3-B496-4DF5-8042-9C608B48746B}"/>
    <hyperlink ref="B1439" r:id="rId1438" tooltip="Microsoft Web Site" xr:uid="{BEA1AAD3-B670-48A5-B47C-817727915836}"/>
    <hyperlink ref="B1440" r:id="rId1439" tooltip="Microsoft Web Site" xr:uid="{16B02304-2703-44C1-9336-D4A45369844C}"/>
    <hyperlink ref="B1441" r:id="rId1440" tooltip="Microsoft Web Site" xr:uid="{CC4E01BA-7E8E-4D5B-ACB7-33752460BB79}"/>
    <hyperlink ref="B1442" r:id="rId1441" tooltip="Microsoft Web Site" xr:uid="{592B3804-1284-4B89-B2DA-A58A650AF531}"/>
    <hyperlink ref="B1443" r:id="rId1442" tooltip="Microsoft Web Site" xr:uid="{93C8C2F9-DFD0-4EA8-9166-639E1A28E544}"/>
    <hyperlink ref="B1444" r:id="rId1443" tooltip="Microsoft Web Site" xr:uid="{DC5F3F43-889A-4E7D-8485-2874808103EF}"/>
    <hyperlink ref="B1445" r:id="rId1444" tooltip="Microsoft Web Site" xr:uid="{28A0A52A-7494-40D4-854C-68CCD45AB626}"/>
    <hyperlink ref="B1446" r:id="rId1445" tooltip="Microsoft Web Site" xr:uid="{D1296A6B-8ADA-4945-8C3C-3B1C23B471E0}"/>
    <hyperlink ref="B1447" r:id="rId1446" tooltip="Microsoft Web Site" xr:uid="{7B2F0DDB-8D10-4E51-80ED-6DB1ECEE4BD5}"/>
    <hyperlink ref="B1448" r:id="rId1447" tooltip="Microsoft Web Site" xr:uid="{75472390-B76F-4484-B524-6E7F939DB4FA}"/>
    <hyperlink ref="B1449" r:id="rId1448" tooltip="Microsoft Web Site" xr:uid="{2CD5F3B3-24C9-44E6-BE61-1E8E8D587AAD}"/>
    <hyperlink ref="B1450" r:id="rId1449" tooltip="Microsoft Web Site" xr:uid="{DA984239-CE56-4CA2-9C6D-472E698BFAA5}"/>
    <hyperlink ref="B1451" r:id="rId1450" tooltip="Microsoft Web Site" xr:uid="{C8BDA956-71D2-48C9-96DD-4556ED352464}"/>
    <hyperlink ref="B1452" r:id="rId1451" tooltip="Microsoft Web Site" xr:uid="{9B5141DB-8EB9-4A56-8173-7503DF3BC639}"/>
    <hyperlink ref="B1453" r:id="rId1452" tooltip="Microsoft Web Site" xr:uid="{10B40196-95E5-4F5F-A731-7C93C4DF7A75}"/>
    <hyperlink ref="B1454" r:id="rId1453" tooltip="Microsoft Web Site" xr:uid="{9D1F8B76-A1D5-4A72-B6B9-5CD789CC7D53}"/>
    <hyperlink ref="B1455" r:id="rId1454" tooltip="Microsoft Web Site" xr:uid="{EFC3FA32-166B-43E4-B0FC-B24E2CDC4D82}"/>
    <hyperlink ref="B1456" r:id="rId1455" tooltip="Microsoft Web Site" xr:uid="{02F8779C-C65E-4175-B729-C1AE68CC6EDC}"/>
    <hyperlink ref="B1457" r:id="rId1456" tooltip="Microsoft Web Site" xr:uid="{39FC7823-79E7-4D5C-9207-50543809C71C}"/>
    <hyperlink ref="B1458" r:id="rId1457" tooltip="Microsoft Web Site" xr:uid="{96A97EFB-24EB-4A9B-85FA-A160F81CA928}"/>
    <hyperlink ref="B1459" r:id="rId1458" tooltip="Microsoft Web Site" xr:uid="{D453F03D-48D7-4B65-8D31-55351BBE9656}"/>
    <hyperlink ref="B1460" r:id="rId1459" tooltip="Microsoft Web Site" xr:uid="{EB879BE0-B760-43F1-8C6F-091923F59FE1}"/>
    <hyperlink ref="B1461" r:id="rId1460" tooltip="Microsoft Web Site" xr:uid="{603B6D97-9BF0-4EF2-BEAD-4D56A534CA4F}"/>
    <hyperlink ref="B1462" r:id="rId1461" tooltip="Microsoft Web Site" xr:uid="{E9BC26C4-A6C5-4844-86B8-9DEC8ABEB2BD}"/>
    <hyperlink ref="B1463" r:id="rId1462" tooltip="Microsoft Web Site" xr:uid="{6CDA6BA3-7C13-4A3D-846D-FA7CB3DB19CF}"/>
    <hyperlink ref="B1464" r:id="rId1463" tooltip="Microsoft Web Site" xr:uid="{B829A892-B7D6-472B-A00D-4736E16F24B3}"/>
    <hyperlink ref="B1465" r:id="rId1464" tooltip="Microsoft Web Site" xr:uid="{CAA26B1B-E681-4727-B992-0ACE1F16E62C}"/>
    <hyperlink ref="B1466" r:id="rId1465" tooltip="Microsoft Web Site" xr:uid="{1F06CF99-1DCD-43A4-A0DD-3175351DC0AD}"/>
    <hyperlink ref="B1467" r:id="rId1466" tooltip="Microsoft Web Site" xr:uid="{903FB1CF-3F7C-47CE-BB24-B7621BDE65BA}"/>
    <hyperlink ref="B1468" r:id="rId1467" tooltip="Microsoft Web Site" xr:uid="{B56DC817-D9E1-4B5B-919E-4C25E612FEC1}"/>
    <hyperlink ref="B1469" r:id="rId1468" tooltip="Microsoft Web Site" xr:uid="{3A1F8752-6D0F-4F12-A641-3792ABC5C9E5}"/>
    <hyperlink ref="B1470" r:id="rId1469" tooltip="Microsoft Web Site" xr:uid="{2D4576B2-376E-4A2C-A912-46711DE22BD2}"/>
    <hyperlink ref="B1471" r:id="rId1470" tooltip="Microsoft Web Site" xr:uid="{7C060BBB-AD44-4D72-9952-665A659871EE}"/>
    <hyperlink ref="B1472" r:id="rId1471" tooltip="Microsoft Web Site" xr:uid="{635A96FF-430E-4C81-BFCD-A90571C46A55}"/>
    <hyperlink ref="B1473" r:id="rId1472" tooltip="Microsoft Web Site" xr:uid="{131CC8CC-FD1F-4A2B-A987-1E90ABBAFD5E}"/>
    <hyperlink ref="B1474" r:id="rId1473" tooltip="Microsoft Web Site" xr:uid="{19692B56-7425-4E9B-8E9A-B958ECC8AD6B}"/>
    <hyperlink ref="B1475" r:id="rId1474" tooltip="Microsoft Web Site" xr:uid="{F9C577A6-85A8-4F0C-9D30-56F7EE0C2346}"/>
    <hyperlink ref="B1476" r:id="rId1475" tooltip="Microsoft Web Site" xr:uid="{16B2C579-892D-487B-B8E4-D44174C5E731}"/>
    <hyperlink ref="B1477" r:id="rId1476" tooltip="Microsoft Web Site" xr:uid="{B9A4CEB1-A7AD-43BB-B456-DBA567D88F50}"/>
    <hyperlink ref="B1478" r:id="rId1477" tooltip="Microsoft Web Site" xr:uid="{9A6964F3-434B-486A-A669-54F166E56E5A}"/>
    <hyperlink ref="B1479" r:id="rId1478" tooltip="Microsoft Web Site" xr:uid="{A1202B08-BBBF-4481-8E40-C74577423AC3}"/>
    <hyperlink ref="B1480" r:id="rId1479" tooltip="Microsoft Web Site" xr:uid="{3CB0EAAC-813F-465E-842B-3A3EEF4890CC}"/>
    <hyperlink ref="B1481" r:id="rId1480" tooltip="Microsoft Web Site" xr:uid="{C92A4B84-7119-4C5B-9DD8-B0921A3496F8}"/>
    <hyperlink ref="B1482" r:id="rId1481" tooltip="Microsoft Web Site" xr:uid="{48472754-E33D-4690-AC1D-DF5B63EBB812}"/>
    <hyperlink ref="B1483" r:id="rId1482" tooltip="Microsoft Web Site" xr:uid="{3EC18977-13AA-41EE-9081-6C114B369DD1}"/>
    <hyperlink ref="B1484" r:id="rId1483" tooltip="Microsoft Web Site" xr:uid="{C8E40F19-D051-47B7-B83F-73EB55CC452C}"/>
    <hyperlink ref="B1485" r:id="rId1484" tooltip="Microsoft Web Site" xr:uid="{69300125-F79A-4131-8357-A2D9FB551D39}"/>
    <hyperlink ref="B1486" r:id="rId1485" tooltip="Microsoft Web Site" xr:uid="{F7613AF8-3E22-43AD-89F4-FF0461092741}"/>
    <hyperlink ref="B1487" r:id="rId1486" tooltip="Microsoft Web Site" xr:uid="{92D7ACC9-7BB6-41E6-8AA1-B018C08E7596}"/>
    <hyperlink ref="B1488" r:id="rId1487" tooltip="Microsoft Web Site" xr:uid="{59987D0D-9AC1-4167-B198-EAFBF334E0C1}"/>
    <hyperlink ref="B1489" r:id="rId1488" tooltip="Microsoft Web Site" xr:uid="{99A2BF16-8E66-4EA3-99B3-609E1E04300D}"/>
    <hyperlink ref="B1490" r:id="rId1489" tooltip="Microsoft Web Site" xr:uid="{E73F5B47-B11D-4941-8C9A-B744215711D0}"/>
    <hyperlink ref="B1491" r:id="rId1490" tooltip="Microsoft Web Site" xr:uid="{08C25E8A-AF4B-4F14-99C3-6EFBE74CE400}"/>
    <hyperlink ref="B1492" r:id="rId1491" tooltip="Microsoft Web Site" xr:uid="{2A279781-381D-4EB6-91A9-E0F7124F3016}"/>
    <hyperlink ref="B1493" r:id="rId1492" tooltip="Microsoft Web Site" xr:uid="{BC088DF3-4581-4FFF-A422-B785A24539BE}"/>
    <hyperlink ref="B1494" r:id="rId1493" tooltip="Microsoft Web Site" xr:uid="{68DA9196-07DB-4144-B31F-8E4A3D31911E}"/>
    <hyperlink ref="B1495" r:id="rId1494" tooltip="Microsoft Web Site" xr:uid="{D761A22D-DEE0-4285-897B-6425E6078C9A}"/>
    <hyperlink ref="B1496" r:id="rId1495" tooltip="Microsoft Web Site" xr:uid="{43DBDBE1-7247-4D41-8126-C0BC793E4F22}"/>
    <hyperlink ref="B1497" r:id="rId1496" tooltip="Microsoft Web Site" xr:uid="{0129BFB2-E10C-4796-A05D-3AE1D55281C0}"/>
    <hyperlink ref="B1498" r:id="rId1497" tooltip="Microsoft Web Site" xr:uid="{0DFB8DF8-6605-4C5F-A05D-1D262D5C3C3D}"/>
    <hyperlink ref="B1499" r:id="rId1498" tooltip="Microsoft Web Site" xr:uid="{E76A31EA-F19B-4487-8022-820A74BB86B4}"/>
    <hyperlink ref="B1500" r:id="rId1499" tooltip="Microsoft Web Site" xr:uid="{7F5C19AF-7D42-4C28-B3BC-9B5244002619}"/>
    <hyperlink ref="B1501" r:id="rId1500" tooltip="Microsoft Web Site" xr:uid="{EB596BFE-3FD6-4380-A515-C599CC414D07}"/>
    <hyperlink ref="B1502" r:id="rId1501" tooltip="Microsoft Web Site" xr:uid="{40B2703F-01BD-4A82-A4FB-0EA8F9D0BFFF}"/>
    <hyperlink ref="B1503" r:id="rId1502" tooltip="Microsoft Web Site" xr:uid="{274BD011-89DA-4C8E-A72F-14D7F6586097}"/>
    <hyperlink ref="B1504" r:id="rId1503" tooltip="Microsoft Web Site" xr:uid="{4110A86D-6E83-43A0-91CF-8E144F953ADE}"/>
    <hyperlink ref="B1505" r:id="rId1504" tooltip="Microsoft Web Site" xr:uid="{A8D65410-5E07-4E19-9300-ECA95620DF19}"/>
    <hyperlink ref="B1506" r:id="rId1505" tooltip="Microsoft Web Site" xr:uid="{91A4598E-118E-4622-BD4C-D33806FA723F}"/>
    <hyperlink ref="B1507" r:id="rId1506" tooltip="Microsoft Web Site" xr:uid="{A56093D1-6532-41EF-B13E-0A0D6BB0168D}"/>
    <hyperlink ref="B1508" r:id="rId1507" tooltip="Microsoft Web Site" xr:uid="{82FCAB2B-C4DF-40FF-999A-8AF0D59B8290}"/>
    <hyperlink ref="B1509" r:id="rId1508" tooltip="Microsoft Web Site" xr:uid="{AC8372BC-86C9-4A91-9A0B-4214D947D027}"/>
    <hyperlink ref="B1510" r:id="rId1509" tooltip="Microsoft Web Site" xr:uid="{37670DCA-7C01-44D5-8D1C-527E7CDFEE63}"/>
    <hyperlink ref="B1511" r:id="rId1510" tooltip="Microsoft Web Site" xr:uid="{37B9ACC4-AFFD-40E0-9DEB-912E21F043CA}"/>
    <hyperlink ref="B1512" r:id="rId1511" tooltip="Microsoft Web Site" xr:uid="{D9639AFF-C23C-4FB1-BA66-9E4B1E77E940}"/>
    <hyperlink ref="B1513" r:id="rId1512" tooltip="Microsoft Web Site" xr:uid="{6339A817-44D4-4B28-AA6B-7675C02E2D72}"/>
    <hyperlink ref="B1514" r:id="rId1513" tooltip="Microsoft Web Site" xr:uid="{A0236F22-3749-4FCC-9CBD-658CF8B7142D}"/>
    <hyperlink ref="B1515" r:id="rId1514" tooltip="Microsoft Web Site" xr:uid="{ABDAD795-1A5D-488A-988E-D67133F83F0A}"/>
    <hyperlink ref="B1516" r:id="rId1515" tooltip="Microsoft Web Site" xr:uid="{96FC9D60-5ECA-44C0-B339-41DB80DA9311}"/>
    <hyperlink ref="B1517" r:id="rId1516" tooltip="Microsoft Web Site" xr:uid="{A1E9A86A-F440-41D3-AB86-9D0661BA62C9}"/>
    <hyperlink ref="B1518" r:id="rId1517" tooltip="Microsoft Web Site" xr:uid="{67B69046-0BC2-4F41-82D7-40F456DEF57D}"/>
    <hyperlink ref="B1519" r:id="rId1518" tooltip="Microsoft Web Site" xr:uid="{47529195-876E-47C0-AFDB-93F7A31354EF}"/>
    <hyperlink ref="B1520" r:id="rId1519" tooltip="Microsoft Web Site" xr:uid="{76C26D52-9C8B-43A7-A9CD-39569003257F}"/>
    <hyperlink ref="B1521" r:id="rId1520" tooltip="Microsoft Web Site" xr:uid="{1B7FFFF7-D67A-499E-9921-AF8E13A4EE64}"/>
    <hyperlink ref="B1522" r:id="rId1521" tooltip="Microsoft Web Site" xr:uid="{6CDA2FE1-709C-4B2B-A237-3C34DC7869F0}"/>
    <hyperlink ref="B1523" r:id="rId1522" tooltip="Microsoft Web Site" xr:uid="{3696CE90-AE12-4E6C-86CD-A53E7315DF3B}"/>
    <hyperlink ref="B1524" r:id="rId1523" tooltip="Microsoft Web Site" xr:uid="{59BF8ACD-2EC9-4582-BCB1-D6AC9DB1A3B5}"/>
    <hyperlink ref="B1525" r:id="rId1524" tooltip="Microsoft Web Site" xr:uid="{5510C846-54CE-49F8-B43C-E3EC0115F07B}"/>
    <hyperlink ref="B1526" r:id="rId1525" tooltip="Microsoft Web Site" xr:uid="{E7B425E7-0645-4DC0-8F54-090B7420A2F6}"/>
    <hyperlink ref="B1527" r:id="rId1526" tooltip="Microsoft Web Site" xr:uid="{2960B3EF-D0DF-48D8-A594-EBE866EFD448}"/>
    <hyperlink ref="B1528" r:id="rId1527" tooltip="Microsoft Web Site" xr:uid="{735D236E-6C6A-4141-9AC1-615706A5A524}"/>
    <hyperlink ref="B1529" r:id="rId1528" tooltip="Microsoft Web Site" xr:uid="{A33805C7-EF63-46E6-821D-AFEAD5A17710}"/>
    <hyperlink ref="B1530" r:id="rId1529" tooltip="Microsoft Web Site" xr:uid="{27A43E59-CE03-4CB7-8DE7-28BF8B3592C8}"/>
    <hyperlink ref="B1531" r:id="rId1530" tooltip="Microsoft Web Site" xr:uid="{E97EDEFE-2F78-4EC4-BEBD-6D8CBE08E4F3}"/>
    <hyperlink ref="B1532" r:id="rId1531" tooltip="Microsoft Web Site" xr:uid="{6707EB7C-0C5B-436A-83BF-770ECA3CFBCF}"/>
    <hyperlink ref="B1533" r:id="rId1532" tooltip="Microsoft Web Site" xr:uid="{B1D6FE2B-B63D-4B93-BAB6-F9A53024F597}"/>
    <hyperlink ref="B1534" r:id="rId1533" tooltip="Microsoft Web Site" xr:uid="{62B26DA5-B292-44C6-8433-E9D94B8FA4A3}"/>
    <hyperlink ref="B1535" r:id="rId1534" tooltip="Microsoft Web Site" xr:uid="{B1C89C92-CFBF-45DF-B28A-019CF4612843}"/>
    <hyperlink ref="B1536" r:id="rId1535" tooltip="Microsoft Web Site" xr:uid="{44A1291D-BCFD-4D54-BD92-DEC2B08692B8}"/>
    <hyperlink ref="B1537" r:id="rId1536" tooltip="Microsoft Web Site" xr:uid="{2A3CA4E6-6AB3-4358-9C94-9F2BD20DA8A3}"/>
    <hyperlink ref="B1538" r:id="rId1537" tooltip="Microsoft Web Site" xr:uid="{E1865C6C-84BC-48E1-B20B-125F28771901}"/>
    <hyperlink ref="B1539" r:id="rId1538" tooltip="Microsoft Web Site" xr:uid="{6530B02B-5CDD-447C-ACFB-EBC977792EEB}"/>
    <hyperlink ref="B1540" r:id="rId1539" tooltip="Microsoft Web Site" xr:uid="{AFCAF8B3-94F7-4B07-BBA9-0B8B6FCB79C4}"/>
    <hyperlink ref="B1541" r:id="rId1540" tooltip="Microsoft Web Site" xr:uid="{ACCF9A42-E6C6-48E2-920B-2380CBCFAC95}"/>
    <hyperlink ref="B1542" r:id="rId1541" tooltip="Microsoft Web Site" xr:uid="{00A90CBE-29D6-4FF9-BFD7-0C93658C9E89}"/>
    <hyperlink ref="B1543" r:id="rId1542" tooltip="Microsoft Web Site" xr:uid="{8B14B758-A826-499B-A786-523668061E39}"/>
    <hyperlink ref="B1544" r:id="rId1543" tooltip="Microsoft Web Site" xr:uid="{3FD9D29C-BDC6-46FA-B180-E8E407F5BFC0}"/>
    <hyperlink ref="B1545" r:id="rId1544" tooltip="Microsoft Web Site" xr:uid="{614EEC07-8A60-48AE-88B4-456A92EF57AC}"/>
    <hyperlink ref="B1546" r:id="rId1545" tooltip="Microsoft Web Site" xr:uid="{4813EEA4-622E-4E6F-8D9D-347BD96F51F0}"/>
    <hyperlink ref="B1547" r:id="rId1546" tooltip="Microsoft Web Site" xr:uid="{39EF4524-2AF0-4963-9BAA-BA3CA4699764}"/>
    <hyperlink ref="B1548" r:id="rId1547" tooltip="Microsoft Web Site" xr:uid="{74F541E2-EFCD-49A9-882F-CE51BC4FA353}"/>
    <hyperlink ref="B1549" r:id="rId1548" tooltip="Microsoft Web Site" xr:uid="{42BFC6BF-6123-4EA1-8176-A7290C24BA5D}"/>
    <hyperlink ref="B1550" r:id="rId1549" tooltip="Microsoft Web Site" xr:uid="{B1FDDE1A-37C8-456B-8308-69E704069639}"/>
    <hyperlink ref="B1551" r:id="rId1550" tooltip="Microsoft Web Site" xr:uid="{967772E3-3C5B-401F-917E-2903A92CA2A3}"/>
    <hyperlink ref="B1552" r:id="rId1551" tooltip="Microsoft Web Site" xr:uid="{92DCF90B-7043-4216-8066-FBD4FE04CCC5}"/>
    <hyperlink ref="B1553" r:id="rId1552" tooltip="Microsoft Web Site" xr:uid="{C2C38E6C-3DAF-46FE-BBF1-46386C8A4FAC}"/>
    <hyperlink ref="B1554" r:id="rId1553" tooltip="Microsoft Web Site" xr:uid="{867F0420-8927-44C5-9AD0-643EA1965D1F}"/>
    <hyperlink ref="B1555" r:id="rId1554" tooltip="Microsoft Web Site" xr:uid="{F00C6353-F421-428D-B146-6C156D765ECE}"/>
    <hyperlink ref="B1556" r:id="rId1555" tooltip="Microsoft Web Site" xr:uid="{42D8E243-F05C-4D81-8D1D-0C76D91D428C}"/>
    <hyperlink ref="B1557" r:id="rId1556" tooltip="Microsoft Web Site" xr:uid="{8CE6FD8B-5C66-499B-98B8-6191C6137154}"/>
    <hyperlink ref="B1558" r:id="rId1557" tooltip="Microsoft Web Site" xr:uid="{9166FF56-CCBB-473E-9E71-90F82B05804B}"/>
    <hyperlink ref="B1559" r:id="rId1558" tooltip="Microsoft Web Site" xr:uid="{A8CFB82B-CE59-40A4-BB95-847448697AE2}"/>
    <hyperlink ref="B1560" r:id="rId1559" tooltip="Microsoft Web Site" xr:uid="{BD5308A5-9C0B-44ED-96FF-034245B92D22}"/>
    <hyperlink ref="B1561" r:id="rId1560" tooltip="Microsoft Web Site" xr:uid="{B90FA19B-0E38-4E33-9348-B7F1D8A75806}"/>
    <hyperlink ref="B1562" r:id="rId1561" tooltip="Microsoft Web Site" xr:uid="{AEE8FC11-C44C-467D-B689-AFC2280F534F}"/>
    <hyperlink ref="B1563" r:id="rId1562" tooltip="Microsoft Web Site" xr:uid="{5FEF16E1-01C8-4E91-8D81-E636FA8172BE}"/>
    <hyperlink ref="B1564" r:id="rId1563" tooltip="Microsoft Web Site" xr:uid="{1BFB129C-AE64-42D9-A9C3-BFB35B1B0DDE}"/>
    <hyperlink ref="B1565" r:id="rId1564" tooltip="Microsoft Web Site" xr:uid="{03534F67-2BDE-4374-AE75-5780650B2C83}"/>
    <hyperlink ref="B1566" r:id="rId1565" tooltip="Microsoft Web Site" xr:uid="{55B9E5A1-2D78-4564-B0A9-9CC0A7F787DE}"/>
    <hyperlink ref="B1567" r:id="rId1566" tooltip="Microsoft Web Site" xr:uid="{61F6CDA6-9CD7-4897-9F54-763A311930CB}"/>
    <hyperlink ref="B1568" r:id="rId1567" tooltip="Microsoft Web Site" xr:uid="{4652018E-B8F3-48F2-93AF-A4035C295AA0}"/>
    <hyperlink ref="B1569" r:id="rId1568" tooltip="Microsoft Web Site" xr:uid="{A4D54E84-5F82-4F76-8FD9-B099BC3C35E3}"/>
    <hyperlink ref="B1570" r:id="rId1569" tooltip="Microsoft Web Site" xr:uid="{866714DD-1023-4795-B33E-DFB46E327098}"/>
    <hyperlink ref="B1571" r:id="rId1570" tooltip="Microsoft Web Site" xr:uid="{5F8E9503-1F81-4B2A-B1FA-20841DC12F26}"/>
    <hyperlink ref="B1572" r:id="rId1571" tooltip="Microsoft Web Site" xr:uid="{103A9A08-6D96-4F66-B321-2D8EB1B43FEF}"/>
    <hyperlink ref="B1573" r:id="rId1572" tooltip="Microsoft Web Site" xr:uid="{557A460F-2B2D-4528-87B8-98B7F207E501}"/>
    <hyperlink ref="B1574" r:id="rId1573" tooltip="Microsoft Web Site" xr:uid="{333B9CB8-89A0-4D63-A8A2-20F0CEBB3EC2}"/>
    <hyperlink ref="B1575" r:id="rId1574" tooltip="Microsoft Web Site" xr:uid="{6ADFD84B-FD48-45E8-8ECB-A064D1721DD0}"/>
    <hyperlink ref="B1576" r:id="rId1575" tooltip="Microsoft Web Site" xr:uid="{0E0FA1B3-1FAC-429C-9BC4-DD89D6E7DA22}"/>
    <hyperlink ref="B1577" r:id="rId1576" tooltip="Microsoft Web Site" xr:uid="{DD29E8A2-8458-4F33-AED8-DF85BCA1C239}"/>
    <hyperlink ref="B1578" r:id="rId1577" tooltip="Microsoft Web Site" xr:uid="{0466BE2E-5C3E-49FD-9AF7-CA6F31B4BE77}"/>
    <hyperlink ref="B1579" r:id="rId1578" tooltip="Microsoft Web Site" xr:uid="{11691809-CC6C-4749-BB43-5224EAF2DB06}"/>
    <hyperlink ref="B1580" r:id="rId1579" tooltip="Microsoft Web Site" xr:uid="{5AEA8DD5-B56F-4A49-812F-E5123A5ACE15}"/>
    <hyperlink ref="B1581" r:id="rId1580" tooltip="Microsoft Web Site" xr:uid="{3153D41F-4274-4B44-B5F5-D9F16143E527}"/>
    <hyperlink ref="B1582" r:id="rId1581" tooltip="Microsoft Web Site" xr:uid="{A8F1D99F-5927-4C34-BE6C-396C2807865C}"/>
    <hyperlink ref="B1583" r:id="rId1582" tooltip="Microsoft Web Site" xr:uid="{24AC9014-B77B-41AA-829E-8B9F45DFCFD8}"/>
    <hyperlink ref="B1584" r:id="rId1583" tooltip="Microsoft Web Site" xr:uid="{56F9038C-4343-4746-83C9-A05B5DC93B81}"/>
    <hyperlink ref="B1585" r:id="rId1584" tooltip="Microsoft Web Site" xr:uid="{A846F224-A700-4E66-91FA-EC20E8BA04AA}"/>
    <hyperlink ref="B1586" r:id="rId1585" tooltip="Microsoft Web Site" xr:uid="{C69EC266-1DCE-4A27-8C06-E6AF03E30CB1}"/>
    <hyperlink ref="B1587" r:id="rId1586" tooltip="Microsoft Web Site" xr:uid="{3BA0217D-360A-4F9E-AF3B-C8B239527096}"/>
    <hyperlink ref="B1588" r:id="rId1587" tooltip="Microsoft Web Site" xr:uid="{3D1607F6-B95D-41A2-B783-9A50F3DD8A06}"/>
    <hyperlink ref="B1589" r:id="rId1588" tooltip="Microsoft Web Site" xr:uid="{B6D235B5-B311-4470-AEA4-E9496AE176F0}"/>
    <hyperlink ref="B1590" r:id="rId1589" tooltip="Microsoft Web Site" xr:uid="{2105B86F-024D-4B13-B97F-84E0ACB075D3}"/>
    <hyperlink ref="B1591" r:id="rId1590" tooltip="Microsoft Web Site" xr:uid="{EBAADD3C-860A-4F54-9162-22EF4400F4A9}"/>
    <hyperlink ref="B1592" r:id="rId1591" tooltip="Microsoft Web Site" xr:uid="{3A3AF73D-08B1-4446-9551-85EA1D728528}"/>
    <hyperlink ref="B1593" r:id="rId1592" tooltip="Microsoft Web Site" xr:uid="{FBB85FFB-B477-4ED4-9D4F-4B3837605EE4}"/>
    <hyperlink ref="B1594" r:id="rId1593" tooltip="Microsoft Web Site" xr:uid="{FD0A3A25-B9EE-4E66-88A1-B3DDC37A92C8}"/>
    <hyperlink ref="B1595" r:id="rId1594" tooltip="Microsoft Web Site" xr:uid="{9F9E4167-FF94-4F2F-B0F0-72E163360FA6}"/>
    <hyperlink ref="B1596" r:id="rId1595" tooltip="Microsoft Web Site" xr:uid="{E17518E3-DE25-4AB5-8BBF-BAD51669E910}"/>
    <hyperlink ref="B1597" r:id="rId1596" tooltip="Microsoft Web Site" xr:uid="{8A50FB22-46C8-496F-8EDE-23AD63584B21}"/>
    <hyperlink ref="B1598" r:id="rId1597" tooltip="Microsoft Web Site" xr:uid="{123C2435-90E6-4B32-B816-E98172AD5145}"/>
    <hyperlink ref="B1599" r:id="rId1598" tooltip="Microsoft Web Site" xr:uid="{FF5D3A60-0B7F-4B52-8D15-C8767F4BBD0B}"/>
    <hyperlink ref="B1600" r:id="rId1599" tooltip="Microsoft Web Site" xr:uid="{E808AF43-E1B4-4438-BE14-80BC48156C9B}"/>
    <hyperlink ref="B1601" r:id="rId1600" tooltip="Microsoft Web Site" xr:uid="{D61C0387-38A1-4B8F-BDCA-1413174CCE1D}"/>
    <hyperlink ref="B1602" r:id="rId1601" tooltip="Microsoft Web Site" xr:uid="{6FD1A6E5-B481-42FB-AF5F-1BA4EDDAE8E2}"/>
    <hyperlink ref="B1603" r:id="rId1602" tooltip="Microsoft Web Site" xr:uid="{0EAD9C8D-1BE5-414A-9866-BF39F78A2BC4}"/>
    <hyperlink ref="B1604" r:id="rId1603" tooltip="Microsoft Web Site" xr:uid="{07F2E2EB-2232-40D2-B1A8-DE6B12AB9D6F}"/>
    <hyperlink ref="B1605" r:id="rId1604" tooltip="Microsoft Web Site" xr:uid="{3046E115-B368-4243-937C-54775DAB29BF}"/>
    <hyperlink ref="B1606" r:id="rId1605" tooltip="Microsoft Web Site" xr:uid="{C0FC584B-50F4-42FE-ACDA-AC6D0E9DBF90}"/>
    <hyperlink ref="B1607" r:id="rId1606" tooltip="Microsoft Web Site" xr:uid="{9F8952E3-17E5-4391-B79A-A9F442EF75D8}"/>
    <hyperlink ref="B1608" r:id="rId1607" tooltip="Microsoft Web Site" xr:uid="{1A7B1DE9-2C23-493B-B13E-70F7229D4286}"/>
    <hyperlink ref="B1609" r:id="rId1608" tooltip="Microsoft Web Site" xr:uid="{DA2C6489-F119-4723-AAD1-0D5BF6D58752}"/>
    <hyperlink ref="B1610" r:id="rId1609" tooltip="Microsoft Web Site" xr:uid="{883D0F07-4897-4D00-BFFF-FB8D40A4275A}"/>
    <hyperlink ref="B1611" r:id="rId1610" tooltip="Microsoft Web Site" xr:uid="{D65EDAC7-61A0-472E-91DA-B87B12B53B9C}"/>
    <hyperlink ref="B1612" r:id="rId1611" tooltip="Microsoft Web Site" xr:uid="{77B9A41D-D0C8-4AA4-A2B6-13488EEF689F}"/>
    <hyperlink ref="B1613" r:id="rId1612" tooltip="Microsoft Web Site" xr:uid="{4A100C2F-09F4-4A33-84A6-476897690CAB}"/>
    <hyperlink ref="B1614" r:id="rId1613" tooltip="Microsoft Web Site" xr:uid="{EB278946-DC60-42F8-8FB1-3C668710C62A}"/>
    <hyperlink ref="B1615" r:id="rId1614" tooltip="Microsoft Web Site" xr:uid="{F7536E0E-4DCD-4FB8-9BEA-0F4B56D53C89}"/>
    <hyperlink ref="B1616" r:id="rId1615" tooltip="Microsoft Web Site" xr:uid="{120F8DAF-6107-4005-AB9A-8D398F7EC0E1}"/>
    <hyperlink ref="B1617" r:id="rId1616" tooltip="Microsoft Web Site" xr:uid="{E2BF3923-CEF5-448D-8E0A-434517C655C3}"/>
    <hyperlink ref="B1618" r:id="rId1617" tooltip="Microsoft Web Site" xr:uid="{4CD65AF4-2D88-4AFC-9ECE-52FE69255BE9}"/>
    <hyperlink ref="B1619" r:id="rId1618" tooltip="Microsoft Web Site" xr:uid="{19DC8AD9-3245-4C70-B834-94E9A06ED632}"/>
    <hyperlink ref="B1620" r:id="rId1619" tooltip="Microsoft Web Site" xr:uid="{445C5BD9-FEC9-4BB9-8925-28E2A04F6D6E}"/>
    <hyperlink ref="B1621" r:id="rId1620" tooltip="Microsoft Web Site" xr:uid="{EBE25568-3671-488D-B29A-B9AC638E47A3}"/>
    <hyperlink ref="B1622" r:id="rId1621" tooltip="Microsoft Web Site" xr:uid="{57F220AC-5B47-4ED5-BB18-3C2F2AE14639}"/>
    <hyperlink ref="B1623" r:id="rId1622" tooltip="Microsoft Web Site" xr:uid="{77CD4776-897E-4CF2-9B85-0C5FFD747219}"/>
    <hyperlink ref="B1624" r:id="rId1623" tooltip="Microsoft Web Site" xr:uid="{F47042E7-B26A-4163-887E-9E2DEFFB5668}"/>
    <hyperlink ref="B1625" r:id="rId1624" tooltip="Microsoft Web Site" xr:uid="{61282E4A-5CB6-4CAB-8E56-B180F9396BFA}"/>
    <hyperlink ref="B1626" r:id="rId1625" tooltip="Microsoft Web Site" xr:uid="{80F16F25-82C6-4990-BAD2-1C1134A6404B}"/>
    <hyperlink ref="B1627" r:id="rId1626" tooltip="Microsoft Web Site" xr:uid="{F5266643-07E7-4C81-9A3F-BA2BE9300ACB}"/>
    <hyperlink ref="B1628" r:id="rId1627" tooltip="Microsoft Web Site" xr:uid="{7216999B-C971-434F-BBA5-1F66C46A33A6}"/>
    <hyperlink ref="B1629" r:id="rId1628" tooltip="Microsoft Web Site" xr:uid="{9C92C986-7C29-46C1-A7D7-25679C825609}"/>
    <hyperlink ref="B1630" r:id="rId1629" tooltip="Microsoft Web Site" xr:uid="{139ADA19-9C66-4AC6-A9B1-0D5AF81A67A6}"/>
    <hyperlink ref="B1631" r:id="rId1630" tooltip="Microsoft Web Site" xr:uid="{6F02D542-A19B-4148-9009-B8D27280A389}"/>
    <hyperlink ref="B1632" r:id="rId1631" tooltip="Microsoft Web Site" xr:uid="{11F8995B-323B-4318-980C-6444A35AF63F}"/>
    <hyperlink ref="B1633" r:id="rId1632" tooltip="Microsoft Web Site" xr:uid="{FE0072BB-8C60-42FF-B097-2AC6BB259759}"/>
    <hyperlink ref="B1634" r:id="rId1633" tooltip="Microsoft Web Site" xr:uid="{16BDD312-3881-4DC5-9002-60827176629E}"/>
    <hyperlink ref="B1635" r:id="rId1634" tooltip="Microsoft Web Site" xr:uid="{7BE8135A-DA29-4094-B218-36D313CEBD3A}"/>
    <hyperlink ref="B1636" r:id="rId1635" tooltip="Microsoft Web Site" xr:uid="{06560296-663F-48AA-85FB-F5D727F9F83B}"/>
    <hyperlink ref="B1637" r:id="rId1636" tooltip="Microsoft Web Site" xr:uid="{44D368EC-C7F7-4BBA-86A5-29FC614DBA79}"/>
    <hyperlink ref="B1638" r:id="rId1637" tooltip="Microsoft Web Site" xr:uid="{74145279-3EDA-4DA0-851B-5033F020C1FA}"/>
    <hyperlink ref="B1639" r:id="rId1638" tooltip="Microsoft Web Site" xr:uid="{37A06179-BE2B-4385-B285-73648C9E8AE5}"/>
    <hyperlink ref="B1640" r:id="rId1639" tooltip="Microsoft Web Site" xr:uid="{4F0510D1-716F-4967-84F0-E200447A1480}"/>
    <hyperlink ref="B1641" r:id="rId1640" tooltip="Microsoft Web Site" xr:uid="{39647EA8-EBEB-4A00-9FD3-81E68B7FA5F1}"/>
    <hyperlink ref="B1642" r:id="rId1641" tooltip="Microsoft Web Site" xr:uid="{D7CA1232-F2B4-4720-8F09-EF1B6C376CB8}"/>
    <hyperlink ref="B1643" r:id="rId1642" tooltip="Microsoft Web Site" xr:uid="{498879DA-52A7-4D82-89E3-ED1475DC08A1}"/>
    <hyperlink ref="B1644" r:id="rId1643" tooltip="Microsoft Web Site" xr:uid="{C6AB85A2-155B-4AC7-A9B6-B61A36E9A729}"/>
    <hyperlink ref="B1645" r:id="rId1644" tooltip="Microsoft Web Site" xr:uid="{3917B6A3-CC99-4E43-B213-135D8D9EECE2}"/>
    <hyperlink ref="B1646" r:id="rId1645" tooltip="Microsoft Web Site" xr:uid="{5C02673D-257F-47FC-8393-4F487DC61762}"/>
    <hyperlink ref="B1647" r:id="rId1646" tooltip="Microsoft Web Site" xr:uid="{F1B8509B-7199-4CE4-8229-F7E53EC673C5}"/>
    <hyperlink ref="B1648" r:id="rId1647" tooltip="Microsoft Web Site" xr:uid="{6A0F553A-77CE-4955-83CB-CFD2B79107B3}"/>
    <hyperlink ref="B1649" r:id="rId1648" tooltip="Microsoft Web Site" xr:uid="{C7AFF389-B362-43D1-9264-5A9828865037}"/>
    <hyperlink ref="B1650" r:id="rId1649" tooltip="Microsoft Web Site" xr:uid="{4980B5B6-7DAB-42B5-B565-09E7D87C828C}"/>
    <hyperlink ref="B1651" r:id="rId1650" tooltip="Microsoft Web Site" xr:uid="{F6C41B02-E801-4D10-A3F5-84CD73D7D216}"/>
    <hyperlink ref="B1652" r:id="rId1651" tooltip="Microsoft Web Site" xr:uid="{14D6A9E4-FF09-47C4-BC62-1E7CB3A4DACE}"/>
    <hyperlink ref="B1653" r:id="rId1652" tooltip="Microsoft Web Site" xr:uid="{EFAC204D-1239-44FE-8298-8CC0A99B3039}"/>
    <hyperlink ref="B1654" r:id="rId1653" tooltip="Microsoft Web Site" xr:uid="{DFC889B1-C9C2-492C-862B-6DDA57C688E2}"/>
    <hyperlink ref="B1655" r:id="rId1654" tooltip="Microsoft Web Site" xr:uid="{8183F904-A165-44A2-B95C-BD9E2B1CCC58}"/>
    <hyperlink ref="B1656" r:id="rId1655" tooltip="Microsoft Web Site" xr:uid="{7EDFC1B3-B80A-4FA9-B531-9EECE76F83A5}"/>
    <hyperlink ref="B1657" r:id="rId1656" tooltip="Microsoft Web Site" xr:uid="{2052737F-B15F-4176-A8B0-44FEFF091492}"/>
    <hyperlink ref="B1658" r:id="rId1657" tooltip="Microsoft Web Site" xr:uid="{E4680BA7-4D7B-4477-9D1A-6350B40FC56E}"/>
    <hyperlink ref="B1659" r:id="rId1658" tooltip="Microsoft Web Site" xr:uid="{DCB3E37D-F45C-403B-9D20-DE1B85AA07B2}"/>
    <hyperlink ref="B1660" r:id="rId1659" tooltip="Microsoft Web Site" xr:uid="{E5632931-3694-44EF-8D75-065158FD037D}"/>
    <hyperlink ref="B1661" r:id="rId1660" tooltip="Microsoft Web Site" xr:uid="{C61AF26D-FED8-45C9-A234-36330FD047DF}"/>
    <hyperlink ref="B1662" r:id="rId1661" tooltip="Microsoft Web Site" xr:uid="{670AD1A3-4060-4FC7-A573-8174CB4A4D95}"/>
    <hyperlink ref="B1663" r:id="rId1662" tooltip="Microsoft Web Site" xr:uid="{6A646313-C5C9-4F53-8DFD-DBAEE4E44CFE}"/>
    <hyperlink ref="B1664" r:id="rId1663" tooltip="Microsoft Web Site" xr:uid="{9DE20F65-8AE6-4A87-A29C-047FE5BF6456}"/>
    <hyperlink ref="B1665" r:id="rId1664" tooltip="Microsoft Web Site" xr:uid="{006E536E-9D0D-4041-ACC4-B24BBE94BF31}"/>
    <hyperlink ref="B1666" r:id="rId1665" tooltip="Microsoft Web Site" xr:uid="{879FD91F-FAD7-49FD-BB22-CF0C59C6EF61}"/>
    <hyperlink ref="B1667" r:id="rId1666" tooltip="Microsoft Web Site" xr:uid="{4DEF1E4C-C70A-430E-A4EA-F28C8D728ACD}"/>
    <hyperlink ref="B1668" r:id="rId1667" tooltip="Microsoft Web Site" xr:uid="{C63E4994-3B25-4F6A-8092-1E5AFE24B0A7}"/>
    <hyperlink ref="B1669" r:id="rId1668" tooltip="Microsoft Web Site" xr:uid="{7050BC9E-0B25-4DA4-B483-2FBE07B65334}"/>
    <hyperlink ref="B1670" r:id="rId1669" tooltip="Microsoft Web Site" xr:uid="{43BF4EFC-CE46-4041-90A0-2B2BEA5F08ED}"/>
    <hyperlink ref="B1671" r:id="rId1670" tooltip="Microsoft Web Site" xr:uid="{AF3097B6-F4EE-49D2-A2F1-52E56B4F307D}"/>
    <hyperlink ref="B1672" r:id="rId1671" tooltip="Microsoft Web Site" xr:uid="{9F00A7AF-F254-4821-8BAA-EA46FFE9D3B7}"/>
    <hyperlink ref="B1673" r:id="rId1672" tooltip="Microsoft Web Site" xr:uid="{70809C69-5CD8-4231-9057-5C8A65730354}"/>
    <hyperlink ref="B1674" r:id="rId1673" tooltip="Microsoft Web Site" xr:uid="{48E9B08F-C8E5-4DCF-B73B-A0CC3B2C66BC}"/>
    <hyperlink ref="B1675" r:id="rId1674" tooltip="Microsoft Web Site" xr:uid="{D3F97856-06CD-4FA8-B307-4EC809FF9370}"/>
    <hyperlink ref="B1676" r:id="rId1675" tooltip="Microsoft Web Site" xr:uid="{5B81F1FF-29B1-4B0F-8EF1-4B017828AB3C}"/>
    <hyperlink ref="B1677" r:id="rId1676" tooltip="Microsoft Web Site" xr:uid="{BF6AC514-78B7-470E-9DD3-1B9EC2380CB1}"/>
    <hyperlink ref="B1678" r:id="rId1677" tooltip="Microsoft Web Site" xr:uid="{D7E7FCDF-8F3D-4199-A7B8-9695215F04B4}"/>
    <hyperlink ref="B1679" r:id="rId1678" tooltip="Microsoft Web Site" xr:uid="{DE208406-EC0D-42EA-9BE7-DD0A42D1388C}"/>
    <hyperlink ref="B1680" r:id="rId1679" tooltip="Microsoft Web Site" xr:uid="{D1BFB15D-1196-4C0F-A582-966F3E9A5FA9}"/>
    <hyperlink ref="B1681" r:id="rId1680" tooltip="Microsoft Web Site" xr:uid="{38A2FC36-D221-4F86-BFD9-CAE64C444F6F}"/>
    <hyperlink ref="B1682" r:id="rId1681" tooltip="Microsoft Web Site" xr:uid="{1CD59A3B-26F0-4FB6-9097-D7C75A4EC568}"/>
    <hyperlink ref="B1683" r:id="rId1682" tooltip="Microsoft Web Site" xr:uid="{425A1D4E-8EC7-413C-934F-7E38401ACDB3}"/>
    <hyperlink ref="B1684" r:id="rId1683" tooltip="Microsoft Web Site" xr:uid="{7E30EF58-88B6-409E-9881-CD8A753DD2E9}"/>
    <hyperlink ref="B1685" r:id="rId1684" tooltip="Microsoft Web Site" xr:uid="{AC04BF23-4A5A-4373-BA3C-6AF4CAE41169}"/>
    <hyperlink ref="B1686" r:id="rId1685" tooltip="Microsoft Web Site" xr:uid="{B32BB52B-B296-4A11-BBCE-B684FD6CC088}"/>
    <hyperlink ref="B1687" r:id="rId1686" tooltip="Microsoft Web Site" xr:uid="{D8B14B61-F482-4EA7-8AA3-0F2E3013F2CE}"/>
    <hyperlink ref="B1688" r:id="rId1687" tooltip="Microsoft Web Site" xr:uid="{53029096-D301-4ADA-A707-D77442390CBB}"/>
    <hyperlink ref="B1689" r:id="rId1688" tooltip="Microsoft Web Site" xr:uid="{43E4B5D0-7584-4640-9068-7A00A25255C8}"/>
    <hyperlink ref="B1690" r:id="rId1689" tooltip="Microsoft Web Site" xr:uid="{3532EF89-28FC-451B-A5A3-3BDD590F44E3}"/>
    <hyperlink ref="B1691" r:id="rId1690" tooltip="Microsoft Web Site" xr:uid="{68BC413C-11E9-4E3E-8D88-2419F1AA5D24}"/>
    <hyperlink ref="B1692" r:id="rId1691" tooltip="Microsoft Web Site" xr:uid="{9425C35D-A515-466B-809E-9816BF7ADF0F}"/>
    <hyperlink ref="B1693" r:id="rId1692" tooltip="Microsoft Web Site" xr:uid="{07FD3ACF-4BFC-4023-8995-E49AB81632B1}"/>
    <hyperlink ref="B1694" r:id="rId1693" tooltip="Microsoft Web Site" xr:uid="{BE5E472D-E1E9-426E-9882-E27FCEC182A8}"/>
    <hyperlink ref="B1695" r:id="rId1694" tooltip="Microsoft Web Site" xr:uid="{77E07602-BDC8-469A-9C40-70475FC439EA}"/>
    <hyperlink ref="B1696" r:id="rId1695" tooltip="Microsoft Web Site" xr:uid="{E2BF2A27-EF04-49DD-8A92-6430B473A4F0}"/>
    <hyperlink ref="B1697" r:id="rId1696" tooltip="Microsoft Web Site" xr:uid="{4B8FFF08-5E77-4D36-A3BF-DAA90E38F4BC}"/>
    <hyperlink ref="B1698" r:id="rId1697" tooltip="Microsoft Web Site" xr:uid="{10D05278-30BA-44F1-84CD-47BFF00FC3EE}"/>
    <hyperlink ref="B1699" r:id="rId1698" tooltip="Microsoft Web Site" xr:uid="{1FD1BD6B-7692-4DF9-B255-F3D971C595C9}"/>
    <hyperlink ref="B1700" r:id="rId1699" tooltip="Microsoft Web Site" xr:uid="{0134A812-9AC3-437F-AADE-9534BF128250}"/>
    <hyperlink ref="B1701" r:id="rId1700" tooltip="Microsoft Web Site" xr:uid="{FD4E28D1-AA1E-4FB6-9798-0306FCC18AEC}"/>
    <hyperlink ref="B1702" r:id="rId1701" tooltip="Microsoft Web Site" xr:uid="{C9B5D764-43D7-4558-8DC0-D67798630947}"/>
    <hyperlink ref="B1703" r:id="rId1702" tooltip="Microsoft Web Site" xr:uid="{624559E7-7BC7-4294-9A41-33BE94C56F89}"/>
    <hyperlink ref="B1704" r:id="rId1703" tooltip="Microsoft Web Site" xr:uid="{3E7366B3-3DE0-4A55-93CA-09084046DC7C}"/>
    <hyperlink ref="B1705" r:id="rId1704" tooltip="Microsoft Web Site" xr:uid="{6771AD29-68E2-49FE-A926-35D156BABD0D}"/>
    <hyperlink ref="B1706" r:id="rId1705" tooltip="Microsoft Web Site" xr:uid="{92B2598B-F7BB-4FD0-8889-FAFC9168CCA1}"/>
    <hyperlink ref="B1707" r:id="rId1706" tooltip="Microsoft Web Site" xr:uid="{B3DA1BE8-C6DA-444F-9A5E-1E64F31D990C}"/>
    <hyperlink ref="B1708" r:id="rId1707" tooltip="Microsoft Web Site" xr:uid="{16E28E16-FB50-4CD1-950C-F3B984E402F0}"/>
    <hyperlink ref="B1709" r:id="rId1708" tooltip="Microsoft Web Site" xr:uid="{9707D04F-68E9-4107-B3B6-1E2413A01465}"/>
    <hyperlink ref="B1710" r:id="rId1709" tooltip="Microsoft Web Site" xr:uid="{75E4970B-D843-4D6E-983E-5918DDFBF641}"/>
    <hyperlink ref="B1711" r:id="rId1710" tooltip="Microsoft Web Site" xr:uid="{F2A7BBF6-13E6-4CF8-A023-DD108522151F}"/>
    <hyperlink ref="B1712" r:id="rId1711" tooltip="Microsoft Web Site" xr:uid="{22FF183F-D433-4F31-A4E3-45435ADB3275}"/>
    <hyperlink ref="B1713" r:id="rId1712" tooltip="Microsoft Web Site" xr:uid="{FE3B17CC-EEE1-46FB-9D81-6EA6816E008C}"/>
    <hyperlink ref="B1714" r:id="rId1713" tooltip="Microsoft Web Site" xr:uid="{48A5F2CA-0DCF-46B1-AF52-610372A66663}"/>
    <hyperlink ref="B1715" r:id="rId1714" tooltip="Microsoft Web Site" xr:uid="{07727857-3FF3-45A9-A3F6-06B3B6B497A3}"/>
    <hyperlink ref="B1716" r:id="rId1715" tooltip="Microsoft Web Site" xr:uid="{46BC0183-7004-452F-B578-F5E41110848E}"/>
    <hyperlink ref="B1717" r:id="rId1716" tooltip="Microsoft Web Site" xr:uid="{7E07F2E1-7EAC-4E52-94EF-60978FE24DB9}"/>
    <hyperlink ref="B1718" r:id="rId1717" tooltip="Microsoft Web Site" xr:uid="{EC989274-D333-49AC-AA7E-966C07ECDABE}"/>
    <hyperlink ref="B1719" r:id="rId1718" tooltip="Microsoft Web Site" xr:uid="{D44254C0-C8CD-41B6-9CFE-D2707BB9FDB2}"/>
    <hyperlink ref="B1720" r:id="rId1719" tooltip="Microsoft Web Site" xr:uid="{7D662430-96F4-48AF-81C5-508346412464}"/>
    <hyperlink ref="B1721" r:id="rId1720" tooltip="Microsoft Web Site" xr:uid="{918B6E78-4373-4F82-B7D3-0416EABA9885}"/>
    <hyperlink ref="B1722" r:id="rId1721" tooltip="Microsoft Web Site" xr:uid="{955140E3-9346-4E17-8EFB-92EE4195719F}"/>
    <hyperlink ref="B1723" r:id="rId1722" tooltip="Microsoft Web Site" xr:uid="{E3AD17E8-A5D6-4E7D-9A8C-9D9D8D4DA6CC}"/>
    <hyperlink ref="B1724" r:id="rId1723" tooltip="Microsoft Web Site" xr:uid="{B4D0E3E1-60A5-4C95-8E78-373401A5AFF3}"/>
    <hyperlink ref="B1725" r:id="rId1724" tooltip="Microsoft Web Site" xr:uid="{22DE64CE-EAD3-4602-9BF6-8D18CE26B96D}"/>
    <hyperlink ref="B1726" r:id="rId1725" tooltip="Microsoft Web Site" xr:uid="{68874254-7C87-4341-BE7F-356C8D31592F}"/>
    <hyperlink ref="B1727" r:id="rId1726" tooltip="Microsoft Web Site" xr:uid="{7003EBFA-A03E-436F-93B4-764168194706}"/>
    <hyperlink ref="B1728" r:id="rId1727" tooltip="Microsoft Web Site" xr:uid="{873E4318-9E89-4E60-970B-F80D2062EEFB}"/>
    <hyperlink ref="B1729" r:id="rId1728" tooltip="Microsoft Web Site" xr:uid="{27DFAB1F-EF17-46D2-909B-2343C72DEC94}"/>
    <hyperlink ref="B1730" r:id="rId1729" tooltip="Microsoft Web Site" xr:uid="{97BB4B30-6007-4957-8654-E7651AB35D95}"/>
    <hyperlink ref="B1731" r:id="rId1730" tooltip="Microsoft Web Site" xr:uid="{A4536880-3339-4536-ADDF-2A703DAC48DE}"/>
    <hyperlink ref="B1732" r:id="rId1731" tooltip="Microsoft Web Site" xr:uid="{4643DB6E-74A6-4E09-B87B-D82506D1F458}"/>
    <hyperlink ref="B1733" r:id="rId1732" tooltip="Microsoft Web Site" xr:uid="{F0D4E204-2A1D-48FA-BC3F-8E88B0C77476}"/>
    <hyperlink ref="B1734" r:id="rId1733" tooltip="Microsoft Web Site" xr:uid="{572843A1-6C38-4F20-A386-9F104ED9E208}"/>
    <hyperlink ref="B1735" r:id="rId1734" tooltip="Microsoft Web Site" xr:uid="{BE134ACF-0C11-4040-AF32-0B6A634DEBDD}"/>
    <hyperlink ref="B1736" r:id="rId1735" tooltip="Microsoft Web Site" xr:uid="{D6F9C43F-1D51-4C44-A235-E563304E2852}"/>
    <hyperlink ref="B1737" r:id="rId1736" tooltip="Microsoft Web Site" xr:uid="{4C1D6C27-F1EE-4215-806B-8BAC5C5114E6}"/>
    <hyperlink ref="B1738" r:id="rId1737" tooltip="Microsoft Web Site" xr:uid="{2E8FD2A6-54F1-412C-92F1-A0F2579A4B40}"/>
    <hyperlink ref="B1739" r:id="rId1738" tooltip="Microsoft Web Site" xr:uid="{3E427E6E-EDB2-4443-A11A-891CD0471F15}"/>
    <hyperlink ref="B1740" r:id="rId1739" tooltip="Microsoft Web Site" xr:uid="{D1C33B22-1040-4D93-9BD7-E181F1820F58}"/>
    <hyperlink ref="B1741" r:id="rId1740" tooltip="Microsoft Web Site" xr:uid="{9FAD7D0B-30F1-408E-922B-33456DCA9B3F}"/>
    <hyperlink ref="B1742" r:id="rId1741" tooltip="Microsoft Web Site" xr:uid="{A85FAB4A-3C53-48C5-BBE5-B37F700BB0A9}"/>
    <hyperlink ref="B1743" r:id="rId1742" tooltip="Microsoft Web Site" xr:uid="{6B618B2F-81D3-416A-9087-1A3D920AD022}"/>
    <hyperlink ref="B1744" r:id="rId1743" tooltip="Microsoft Web Site" xr:uid="{E7FAB9C4-BD35-4917-9635-75257E74CD20}"/>
    <hyperlink ref="B1745" r:id="rId1744" tooltip="Microsoft Web Site" xr:uid="{904CF281-ACB4-418A-9CB1-A9DECFB66C2B}"/>
    <hyperlink ref="B1746" r:id="rId1745" tooltip="Microsoft Web Site" xr:uid="{85C7B1E3-500A-4319-9CA1-10D3D73AC3D7}"/>
    <hyperlink ref="B1747" r:id="rId1746" tooltip="Microsoft Web Site" xr:uid="{57AC4500-C9BB-4DFB-8ACC-B457877C4318}"/>
    <hyperlink ref="B1748" r:id="rId1747" tooltip="Microsoft Web Site" xr:uid="{4951791B-0C04-4BB8-96B0-8B61B7C0A6C7}"/>
    <hyperlink ref="B1749" r:id="rId1748" tooltip="Microsoft Web Site" xr:uid="{8F106AAD-9D7C-43F6-8D0F-00670FE67EC9}"/>
    <hyperlink ref="B1750" r:id="rId1749" tooltip="Microsoft Web Site" xr:uid="{E5ED3C16-C958-4E19-9BB1-0340583732D7}"/>
    <hyperlink ref="B1751" r:id="rId1750" tooltip="Microsoft Web Site" xr:uid="{0A188779-19BB-45BC-9775-0A50008BC86E}"/>
    <hyperlink ref="B1752" r:id="rId1751" tooltip="Microsoft Web Site" xr:uid="{797CA436-3D4D-442D-BDBB-BC8187AA6A35}"/>
    <hyperlink ref="B1753" r:id="rId1752" tooltip="Microsoft Web Site" xr:uid="{39444AE9-094A-4001-8FFF-31AD3EC96AA2}"/>
    <hyperlink ref="B1754" r:id="rId1753" tooltip="Microsoft Web Site" xr:uid="{135DC51E-75E7-4C1A-BFDF-05D3AFA6444A}"/>
    <hyperlink ref="B1755" r:id="rId1754" tooltip="Microsoft Web Site" xr:uid="{0E17CA28-E39D-4F42-A78A-87D7C762B222}"/>
    <hyperlink ref="B1756" r:id="rId1755" tooltip="Microsoft Web Site" xr:uid="{BC8317B7-EEE6-4AF5-B1A4-556980CF1DFB}"/>
    <hyperlink ref="B1757" r:id="rId1756" tooltip="Microsoft Web Site" xr:uid="{3BA44DF8-840A-4A60-802E-5BED7E3E610B}"/>
    <hyperlink ref="B1758" r:id="rId1757" tooltip="Microsoft Web Site" xr:uid="{A444CF7B-A0B4-47BB-8B43-CC0845A4C68C}"/>
    <hyperlink ref="B1759" r:id="rId1758" tooltip="Microsoft Web Site" xr:uid="{9F02CC65-E424-41A2-9EAD-455375BF505E}"/>
    <hyperlink ref="B1760" r:id="rId1759" tooltip="Microsoft Web Site" xr:uid="{FFEB9077-3CF4-4928-A06F-CF39DCAE9099}"/>
    <hyperlink ref="B1761" r:id="rId1760" tooltip="Microsoft Web Site" xr:uid="{542A9F6C-0059-4BF5-906F-E7BCAC1AC90A}"/>
    <hyperlink ref="B1762" r:id="rId1761" tooltip="Microsoft Web Site" xr:uid="{A0FC6348-61B8-4091-B131-61EBD84F0501}"/>
    <hyperlink ref="B1763" r:id="rId1762" tooltip="Microsoft Web Site" xr:uid="{75F4515A-570B-4274-AA70-42529CFA0EFB}"/>
    <hyperlink ref="B1764" r:id="rId1763" tooltip="Microsoft Web Site" xr:uid="{185DC26A-B354-488C-96E7-1E0EAF4764EF}"/>
    <hyperlink ref="B1765" r:id="rId1764" tooltip="Microsoft Web Site" xr:uid="{747B0D77-D59D-4924-BB64-51A09AE3FEDA}"/>
    <hyperlink ref="B1766" r:id="rId1765" tooltip="Microsoft Web Site" xr:uid="{3EEC92C0-64DE-4E99-A3D2-77EB4F6FE36A}"/>
    <hyperlink ref="B1767" r:id="rId1766" tooltip="Microsoft Web Site" xr:uid="{E36B41AA-D4A4-4EC7-9894-738D923CAE76}"/>
    <hyperlink ref="B1768" r:id="rId1767" tooltip="Microsoft Web Site" xr:uid="{39AEC5C1-9D40-4669-9C6E-1B8024CE6C50}"/>
    <hyperlink ref="B1769" r:id="rId1768" tooltip="Microsoft Web Site" xr:uid="{0F71BCDA-6642-4FCA-83D8-945904B587F5}"/>
    <hyperlink ref="B1770" r:id="rId1769" tooltip="Microsoft Web Site" xr:uid="{55FC7DBE-9E2A-4DD2-A793-A150B72869EA}"/>
    <hyperlink ref="B1771" r:id="rId1770" tooltip="Microsoft Web Site" xr:uid="{A3096172-5997-4FAE-BD8A-77FED4557CE8}"/>
    <hyperlink ref="B1772" r:id="rId1771" tooltip="Microsoft Web Site" xr:uid="{40FADC48-1755-4723-A073-4A2DAE8F3D8F}"/>
    <hyperlink ref="B1773" r:id="rId1772" tooltip="Microsoft Web Site" xr:uid="{14D0C770-EF1B-483D-95AB-27D1F33E6C0D}"/>
    <hyperlink ref="B1774" r:id="rId1773" tooltip="Microsoft Web Site" xr:uid="{198A6365-F31E-4092-84EC-F3D1BB842E31}"/>
    <hyperlink ref="B1775" r:id="rId1774" tooltip="Microsoft Web Site" xr:uid="{57C69EA9-37AA-4F32-B289-00B8A0E2AB36}"/>
    <hyperlink ref="B1776" r:id="rId1775" tooltip="Microsoft Web Site" xr:uid="{EFF3CE41-7BAC-4B13-8058-13963C75FCA7}"/>
    <hyperlink ref="B1777" r:id="rId1776" tooltip="Microsoft Web Site" xr:uid="{AAD9EA34-418C-4CEC-9C0C-A0A4BFF15203}"/>
    <hyperlink ref="B1778" r:id="rId1777" tooltip="Microsoft Web Site" xr:uid="{49E7B3F7-33F7-45AE-B67A-BF55288AEE95}"/>
    <hyperlink ref="B1779" r:id="rId1778" tooltip="Microsoft Web Site" xr:uid="{53DC9263-2248-42C5-A32A-F51D16BE7973}"/>
    <hyperlink ref="B1780" r:id="rId1779" tooltip="Microsoft Web Site" xr:uid="{73808346-2B83-46C8-9C4B-1B79A4BEA000}"/>
    <hyperlink ref="B1781" r:id="rId1780" tooltip="Microsoft Web Site" xr:uid="{D5B31A5C-31E5-4FDB-B709-4F05D13A5757}"/>
    <hyperlink ref="B1782" r:id="rId1781" tooltip="Microsoft Web Site" xr:uid="{24C67E25-1B5F-4F0F-B0A7-D8EC0AABB0BC}"/>
    <hyperlink ref="B1783" r:id="rId1782" tooltip="Microsoft Web Site" xr:uid="{B1C967F2-C5EB-493B-8894-83C7217EA1FC}"/>
    <hyperlink ref="B1784" r:id="rId1783" tooltip="Microsoft Web Site" xr:uid="{BCB36C02-4A3E-4851-B116-5C882B1066D4}"/>
    <hyperlink ref="B1785" r:id="rId1784" tooltip="Microsoft Web Site" xr:uid="{6CFF3527-E4D5-454A-ABF2-B413C211CD8E}"/>
    <hyperlink ref="B1786" r:id="rId1785" tooltip="Microsoft Web Site" xr:uid="{793CDF30-5CFF-44ED-8252-E00D6FC20656}"/>
    <hyperlink ref="B1787" r:id="rId1786" tooltip="Microsoft Web Site" xr:uid="{877B0D9C-51F3-48D1-AA0D-72E05FC18E45}"/>
    <hyperlink ref="B1788" r:id="rId1787" tooltip="Microsoft Web Site" xr:uid="{52E984C5-4290-4B94-8B22-1BEDCADB3521}"/>
    <hyperlink ref="B1789" r:id="rId1788" tooltip="Microsoft Web Site" xr:uid="{7990ED32-1856-4F7D-8A55-9A69C0520246}"/>
    <hyperlink ref="B1790" r:id="rId1789" tooltip="Microsoft Web Site" xr:uid="{D5E58451-FD5C-43E0-8A88-7111E47F9BAE}"/>
    <hyperlink ref="B1791" r:id="rId1790" tooltip="Microsoft Web Site" xr:uid="{034ADDA1-C06B-4923-9157-E2EB7BC3CAEC}"/>
    <hyperlink ref="B1792" r:id="rId1791" tooltip="Microsoft Web Site" xr:uid="{259C9DA3-4C34-427D-845C-4FB33EFDF349}"/>
    <hyperlink ref="B1793" r:id="rId1792" tooltip="Microsoft Web Site" xr:uid="{307FB7B1-2542-4EF1-8ABA-1949218CA72F}"/>
    <hyperlink ref="B1794" r:id="rId1793" tooltip="Microsoft Web Site" xr:uid="{54F83B5D-6550-4C38-977E-BE8DB5D4AB00}"/>
    <hyperlink ref="B1795" r:id="rId1794" tooltip="Microsoft Web Site" xr:uid="{02B11D91-C274-4E2D-8CDB-54D8B6CF8200}"/>
    <hyperlink ref="B1796" r:id="rId1795" tooltip="Microsoft Web Site" xr:uid="{1F5BC588-9AB5-412F-B593-1898E7B0F362}"/>
    <hyperlink ref="B1797" r:id="rId1796" tooltip="Microsoft Web Site" xr:uid="{C8D66B0D-8CCF-4EE8-89C5-11F87BDB60B9}"/>
    <hyperlink ref="B1798" r:id="rId1797" tooltip="Microsoft Web Site" xr:uid="{80824B5A-B817-4E62-8688-2E1EE69B0A7A}"/>
    <hyperlink ref="B1799" r:id="rId1798" tooltip="Microsoft Web Site" xr:uid="{67224B5D-5E79-43FA-B4CC-E0001E01E10A}"/>
    <hyperlink ref="B1800" r:id="rId1799" tooltip="Microsoft Web Site" xr:uid="{48265C91-4A8B-4723-B8BB-EF8A92A258AE}"/>
    <hyperlink ref="B1801" r:id="rId1800" tooltip="Microsoft Web Site" xr:uid="{965A6C32-22BF-4441-9380-D4CC1BB195C8}"/>
    <hyperlink ref="B1802" r:id="rId1801" tooltip="Microsoft Web Site" xr:uid="{B110104F-60D6-4D65-9862-03A3A0DAE79C}"/>
    <hyperlink ref="B1803" r:id="rId1802" tooltip="Microsoft Web Site" xr:uid="{A2D7ECB6-B2D5-40E0-855C-DE63BCE35478}"/>
    <hyperlink ref="B1804" r:id="rId1803" tooltip="Microsoft Web Site" xr:uid="{00A100EA-F44A-4DD8-9033-88437D9A6346}"/>
    <hyperlink ref="B1805" r:id="rId1804" tooltip="Microsoft Web Site" xr:uid="{3EBCF83E-2F76-4CB8-BE9A-7F93FA26FD7E}"/>
    <hyperlink ref="B1806" r:id="rId1805" tooltip="Microsoft Web Site" xr:uid="{7D0C949D-B5C1-4B91-9998-5FAA0E6E67A6}"/>
    <hyperlink ref="B1807" r:id="rId1806" tooltip="Microsoft Web Site" xr:uid="{A5C5339F-14CE-4999-85DF-A32ED3D58F27}"/>
    <hyperlink ref="B1808" r:id="rId1807" tooltip="Microsoft Web Site" xr:uid="{D99041FF-4936-4D5A-8A7D-9F85132432D6}"/>
    <hyperlink ref="B1809" r:id="rId1808" tooltip="Microsoft Web Site" xr:uid="{E5570A6F-52B6-4310-80D5-56F8C2A0E715}"/>
    <hyperlink ref="B1810" r:id="rId1809" tooltip="Microsoft Web Site" xr:uid="{9B2C7657-F1B1-410D-89EC-F46BB778940E}"/>
    <hyperlink ref="B1811" r:id="rId1810" tooltip="Microsoft Web Site" xr:uid="{40C3914D-0D78-469B-80A3-A26D93910621}"/>
    <hyperlink ref="B1812" r:id="rId1811" tooltip="Microsoft Web Site" xr:uid="{142CDAE9-E7C1-4F6E-A189-38622F4696C9}"/>
    <hyperlink ref="B1813" r:id="rId1812" tooltip="Microsoft Web Site" xr:uid="{EF317442-162F-4400-A192-46BD9653B67C}"/>
    <hyperlink ref="B1814" r:id="rId1813" tooltip="Microsoft Web Site" xr:uid="{E4DDA977-2032-42EB-9B70-E6DE5832833D}"/>
    <hyperlink ref="B1815" r:id="rId1814" tooltip="Microsoft Web Site" xr:uid="{D53E920D-31A2-4CB9-8915-5891FE7990B3}"/>
    <hyperlink ref="B1816" r:id="rId1815" tooltip="Microsoft Web Site" xr:uid="{CA85D793-803E-433B-A750-C2D270930FEC}"/>
    <hyperlink ref="B1817" r:id="rId1816" tooltip="Microsoft Web Site" xr:uid="{A3E30A14-AC6B-4EE1-9D7C-7970CFF14EA6}"/>
    <hyperlink ref="B1818" r:id="rId1817" tooltip="Microsoft Web Site" xr:uid="{82B033D9-4787-4080-8134-DDC2BF27F773}"/>
    <hyperlink ref="B1819" r:id="rId1818" tooltip="Microsoft Web Site" xr:uid="{4D545BD0-BA8E-466F-9397-485625AFFF18}"/>
    <hyperlink ref="B1820" r:id="rId1819" tooltip="Microsoft Web Site" xr:uid="{E3704A67-1B52-450E-8E31-33DFE4C75ADE}"/>
    <hyperlink ref="B1821" r:id="rId1820" tooltip="Microsoft Web Site" xr:uid="{AD3BA4CF-7085-4147-9E2F-2520361B7515}"/>
    <hyperlink ref="B1822" r:id="rId1821" tooltip="Microsoft Web Site" xr:uid="{370F283D-C3A8-42A7-BA39-FE9C9825AEBD}"/>
    <hyperlink ref="B1823" r:id="rId1822" tooltip="Microsoft Web Site" xr:uid="{97B6313A-DE54-40FC-856C-D0257B790390}"/>
    <hyperlink ref="B1824" r:id="rId1823" tooltip="Microsoft Web Site" xr:uid="{F2E93CF5-6E8A-46F1-984F-B22C98F3E28F}"/>
    <hyperlink ref="B1825" r:id="rId1824" tooltip="Microsoft Web Site" xr:uid="{98161C04-A870-4F5B-B2A2-D155DCF6EAAC}"/>
    <hyperlink ref="B1826" r:id="rId1825" tooltip="Microsoft Web Site" xr:uid="{6610B276-B61B-493F-9309-088CC975439B}"/>
    <hyperlink ref="B1827" r:id="rId1826" tooltip="Microsoft Web Site" xr:uid="{04456A8B-B70F-4054-8A10-1F02B98A1357}"/>
    <hyperlink ref="B1828" r:id="rId1827" tooltip="Microsoft Web Site" xr:uid="{0BBC4CEC-3514-4D41-B405-B0564A5085AC}"/>
    <hyperlink ref="B1829" r:id="rId1828" tooltip="Microsoft Web Site" xr:uid="{D9EBA54B-F760-46B0-8C5A-603314986356}"/>
    <hyperlink ref="B1830" r:id="rId1829" tooltip="Microsoft Web Site" xr:uid="{D9F8A123-9914-4EF8-960B-25EEA1CAAB20}"/>
    <hyperlink ref="B1831" r:id="rId1830" tooltip="Microsoft Web Site" xr:uid="{06F0E781-D817-4924-8F65-D2D4FA8FD478}"/>
    <hyperlink ref="B1832" r:id="rId1831" tooltip="Microsoft Web Site" xr:uid="{AD079F9D-ABCC-4C26-A466-96340A44E408}"/>
    <hyperlink ref="B1833" r:id="rId1832" tooltip="Microsoft Web Site" xr:uid="{96BAD069-5900-4F55-918E-A9D5EA5454AB}"/>
    <hyperlink ref="B1834" r:id="rId1833" tooltip="Microsoft Web Site" xr:uid="{8A62F131-B8EE-4F7D-BACF-6EE5FA673359}"/>
    <hyperlink ref="B1835" r:id="rId1834" tooltip="Microsoft Web Site" xr:uid="{6872CEED-109C-43E8-9073-530A4D4553ED}"/>
    <hyperlink ref="B1836" r:id="rId1835" tooltip="Microsoft Web Site" xr:uid="{DD9BDFE1-DBB8-4EBE-B223-1EFF61EA9016}"/>
    <hyperlink ref="B1837" r:id="rId1836" tooltip="Microsoft Web Site" xr:uid="{354754B4-6C9B-40E5-9F12-D86912EE0375}"/>
    <hyperlink ref="B1838" r:id="rId1837" tooltip="Microsoft Web Site" xr:uid="{0A3867CC-EA35-49BF-9905-27D7EBB3C15E}"/>
    <hyperlink ref="B1839" r:id="rId1838" tooltip="Microsoft Web Site" xr:uid="{F9419755-190C-4BEE-BDF7-6EAD92F2FB82}"/>
    <hyperlink ref="B1840" r:id="rId1839" tooltip="Microsoft Web Site" xr:uid="{432FAA7A-16C4-485E-8C22-10A18AB2FACA}"/>
    <hyperlink ref="B1841" r:id="rId1840" tooltip="Microsoft Web Site" xr:uid="{FF6DA4CE-BC10-43A4-AF4A-F7E9918951E5}"/>
    <hyperlink ref="B1842" r:id="rId1841" tooltip="Microsoft Web Site" xr:uid="{FE27ED85-B7E0-42E1-A955-43256103143C}"/>
    <hyperlink ref="B1843" r:id="rId1842" tooltip="Microsoft Web Site" xr:uid="{3F56C97D-129D-47B2-81EA-2D9B4EE70A6D}"/>
    <hyperlink ref="B1844" r:id="rId1843" tooltip="Microsoft Web Site" xr:uid="{5558A223-117A-4FFF-BD8A-4D71728A75B5}"/>
    <hyperlink ref="B1845" r:id="rId1844" tooltip="Microsoft Web Site" xr:uid="{631018E5-A586-4BFA-801B-2D63220FEEB9}"/>
    <hyperlink ref="B1846" r:id="rId1845" tooltip="Microsoft Web Site" xr:uid="{5CC43C0C-7A53-4E61-BB47-42EE20CD8C5D}"/>
    <hyperlink ref="B1847" r:id="rId1846" tooltip="Microsoft Web Site" xr:uid="{031253B8-7898-4B51-B776-3E4E18B49B6B}"/>
    <hyperlink ref="B1848" r:id="rId1847" tooltip="Microsoft Web Site" xr:uid="{CFCDB54A-2385-45B2-B754-2049DA7B6B87}"/>
    <hyperlink ref="B1849" r:id="rId1848" tooltip="Microsoft Web Site" xr:uid="{84344C52-3D21-4FA5-83D2-8614B96AE276}"/>
    <hyperlink ref="B1850" r:id="rId1849" tooltip="Microsoft Web Site" xr:uid="{3CB37953-68DD-461C-9CC7-127D2DAA57FC}"/>
    <hyperlink ref="B1851" r:id="rId1850" tooltip="Microsoft Web Site" xr:uid="{06DBF84D-4E97-45C9-942B-6F7190761C30}"/>
    <hyperlink ref="B1852" r:id="rId1851" tooltip="Microsoft Web Site" xr:uid="{047F0614-85C4-4A69-9FC2-66B628ABBC06}"/>
    <hyperlink ref="B1853" r:id="rId1852" tooltip="Microsoft Web Site" xr:uid="{1417C6F3-A420-40C8-98E9-7580841CF8EA}"/>
    <hyperlink ref="B1854" r:id="rId1853" tooltip="Microsoft Web Site" xr:uid="{4FA4B44D-47CF-4EF8-96B3-800201DE5569}"/>
    <hyperlink ref="B1855" r:id="rId1854" tooltip="Microsoft Web Site" xr:uid="{529F7635-86D0-4946-A3BA-CD96160E308B}"/>
    <hyperlink ref="B1856" r:id="rId1855" tooltip="Microsoft Web Site" xr:uid="{EDC7B180-407E-4561-813C-BF3F89604100}"/>
    <hyperlink ref="B1857" r:id="rId1856" tooltip="Microsoft Web Site" xr:uid="{E132D555-3243-4D23-AA04-CD74CB21BDAA}"/>
    <hyperlink ref="B1858" r:id="rId1857" tooltip="Microsoft Web Site" xr:uid="{77BCCA22-E455-48A4-9DD6-7BD8E231DDBF}"/>
    <hyperlink ref="B1859" r:id="rId1858" tooltip="Microsoft Web Site" xr:uid="{17FD5376-FA09-4C1C-A5DE-8B6367575222}"/>
    <hyperlink ref="B1860" r:id="rId1859" tooltip="Microsoft Web Site" xr:uid="{96712515-75AC-4B46-A693-6F0FFF0090F9}"/>
    <hyperlink ref="B1861" r:id="rId1860" tooltip="Microsoft Web Site" xr:uid="{BB7059CA-335F-477B-900E-4504DC0AB9DB}"/>
    <hyperlink ref="B1862" r:id="rId1861" tooltip="Microsoft Web Site" xr:uid="{C38EA1BE-FE6E-4DFF-A0C1-31C85C46A6B0}"/>
    <hyperlink ref="B1863" r:id="rId1862" tooltip="Microsoft Web Site" xr:uid="{87E5F92F-5531-4533-87D4-60D97968A0D4}"/>
    <hyperlink ref="B1864" r:id="rId1863" tooltip="Microsoft Web Site" xr:uid="{788E4828-F10A-4D3E-8EBA-1B158CE61C92}"/>
    <hyperlink ref="B1865" r:id="rId1864" tooltip="Microsoft Web Site" xr:uid="{B4ABB385-C1AD-4C62-875B-07FAFC910E73}"/>
    <hyperlink ref="B1866" r:id="rId1865" tooltip="Microsoft Web Site" xr:uid="{349FCC0F-7DF7-4A04-8E5F-0991C8B94A1C}"/>
    <hyperlink ref="B1867" r:id="rId1866" tooltip="Microsoft Web Site" xr:uid="{0DDDDAD4-EAFD-4987-9CE0-1D34C737ABE2}"/>
    <hyperlink ref="B1868" r:id="rId1867" tooltip="Microsoft Web Site" xr:uid="{2C96F952-976C-4F62-BF73-7789B6E2FF93}"/>
    <hyperlink ref="B1869" r:id="rId1868" tooltip="Microsoft Web Site" xr:uid="{3DEADB8C-531E-4173-801F-0A90E7EA8066}"/>
    <hyperlink ref="B1870" r:id="rId1869" tooltip="Microsoft Web Site" xr:uid="{7D809805-5CD5-4C47-98AC-3A8E0E50A22A}"/>
    <hyperlink ref="B1871" r:id="rId1870" tooltip="Microsoft Web Site" xr:uid="{D36F2531-FDEC-4021-A8E8-BBE1382E279B}"/>
    <hyperlink ref="B1872" r:id="rId1871" tooltip="Microsoft Web Site" xr:uid="{FDA378E3-EE8D-4899-941B-7B592E72DE61}"/>
    <hyperlink ref="B1873" r:id="rId1872" tooltip="Microsoft Web Site" xr:uid="{EA655B96-02B1-4212-B04E-FB0937A50DAD}"/>
    <hyperlink ref="B1874" r:id="rId1873" tooltip="Microsoft Web Site" xr:uid="{04EE839A-0217-4361-9053-DDC9DE6D851C}"/>
    <hyperlink ref="B1875" r:id="rId1874" tooltip="Microsoft Web Site" xr:uid="{FCD5063F-64FA-4AC6-97BE-9BEB00057B03}"/>
    <hyperlink ref="B1876" r:id="rId1875" tooltip="Microsoft Web Site" xr:uid="{82B09ECA-04F7-468A-B3EB-C36428644AB8}"/>
    <hyperlink ref="B1877" r:id="rId1876" tooltip="Microsoft Web Site" xr:uid="{365CA7D1-2B74-47CC-85D1-33A577BADA29}"/>
    <hyperlink ref="B1878" r:id="rId1877" tooltip="Microsoft Web Site" xr:uid="{047F2ECF-B5DB-49B3-81B2-87514BE763D1}"/>
    <hyperlink ref="B1879" r:id="rId1878" tooltip="Microsoft Web Site" xr:uid="{3E1A476F-DA94-4EE3-BF2A-F57CC20485E5}"/>
    <hyperlink ref="B1880" r:id="rId1879" tooltip="Microsoft Web Site" xr:uid="{974BE9E6-FF23-4B1A-BFA6-8B7E82957728}"/>
    <hyperlink ref="B1881" r:id="rId1880" tooltip="Microsoft Web Site" xr:uid="{DD7F32BE-9D59-457D-86F2-B77A309B9B7A}"/>
    <hyperlink ref="B1882" r:id="rId1881" tooltip="Microsoft Web Site" xr:uid="{49EEF3BC-3C85-4976-8D10-0A1EC7221406}"/>
    <hyperlink ref="B1883" r:id="rId1882" tooltip="Microsoft Web Site" xr:uid="{A052AC0D-F7D7-4E21-9A5C-34543A5DA697}"/>
    <hyperlink ref="B1884" r:id="rId1883" tooltip="Microsoft Web Site" xr:uid="{C30C2391-4E77-463B-BB50-FAD638B674F2}"/>
    <hyperlink ref="B1885" r:id="rId1884" tooltip="Microsoft Web Site" xr:uid="{921A3131-7E62-453A-9C36-A5127ED08559}"/>
    <hyperlink ref="B1886" r:id="rId1885" tooltip="Microsoft Web Site" xr:uid="{59A30CC3-4E4C-4C8F-9B7F-095BC10EC54C}"/>
    <hyperlink ref="B1887" r:id="rId1886" tooltip="Microsoft Web Site" xr:uid="{E61A1279-2FC4-44EE-9CB9-258AD2F0454B}"/>
    <hyperlink ref="B1888" r:id="rId1887" tooltip="Microsoft Web Site" xr:uid="{1F5EED6A-A5A3-49D4-908A-3C56A5784720}"/>
    <hyperlink ref="B1889" r:id="rId1888" tooltip="Microsoft Web Site" xr:uid="{DBD80D2B-C72A-4DC3-961B-E2DB5FA1114F}"/>
    <hyperlink ref="B1890" r:id="rId1889" tooltip="Microsoft Web Site" xr:uid="{81FBF924-3453-4468-9508-9EB92770A32F}"/>
    <hyperlink ref="B1891" r:id="rId1890" tooltip="Microsoft Web Site" xr:uid="{098AFDB2-35B0-4CA5-A07B-BB2EAC08C159}"/>
    <hyperlink ref="B1892" r:id="rId1891" tooltip="Microsoft Web Site" xr:uid="{F54A7B4F-EC58-4833-BD3C-A0FED6567A84}"/>
    <hyperlink ref="B1893" r:id="rId1892" tooltip="Microsoft Web Site" xr:uid="{14B3893C-5F21-4258-8637-64A7FBECBB05}"/>
    <hyperlink ref="B1894" r:id="rId1893" tooltip="Microsoft Web Site" xr:uid="{1E27090D-7F1A-476E-B39D-21A75E2D134F}"/>
    <hyperlink ref="B1895" r:id="rId1894" tooltip="Microsoft Web Site" xr:uid="{B915E701-A696-4999-A55C-451BB5D2B07A}"/>
    <hyperlink ref="B1896" r:id="rId1895" tooltip="Microsoft Web Site" xr:uid="{E4EA56FC-4A3D-4913-9F59-D2520238E3CF}"/>
    <hyperlink ref="B1897" r:id="rId1896" tooltip="Microsoft Web Site" xr:uid="{0C417AA7-00A4-4ECA-A858-6136F75ACA33}"/>
    <hyperlink ref="B1898" r:id="rId1897" tooltip="Microsoft Web Site" xr:uid="{06B55264-3C90-4C67-9E48-02FDFB38CFCB}"/>
    <hyperlink ref="B1899" r:id="rId1898" tooltip="Microsoft Web Site" xr:uid="{115F2EE1-F18D-4F5A-BBB7-BD53707AB2C0}"/>
    <hyperlink ref="B1900" r:id="rId1899" tooltip="Microsoft Web Site" xr:uid="{A86187A3-363C-444A-B860-EBFB827534D5}"/>
    <hyperlink ref="B1901" r:id="rId1900" tooltip="Microsoft Web Site" xr:uid="{1288864E-B902-48A0-A64D-8DE5586F4319}"/>
    <hyperlink ref="B1902" r:id="rId1901" tooltip="Microsoft Web Site" xr:uid="{CFF0283A-3C1C-412E-B4CB-2BEA5CBF614A}"/>
    <hyperlink ref="B1903" r:id="rId1902" tooltip="Microsoft Web Site" xr:uid="{94DEA31F-7C02-40F0-BD3C-25826CC27BC2}"/>
    <hyperlink ref="B1904" r:id="rId1903" tooltip="Microsoft Web Site" xr:uid="{9E3680AB-F5EA-4F1A-8C15-673614F9D0BA}"/>
    <hyperlink ref="B1905" r:id="rId1904" tooltip="Microsoft Web Site" xr:uid="{1F91D19E-89EC-4036-BC9C-797810B9F5A4}"/>
    <hyperlink ref="B1906" r:id="rId1905" tooltip="Microsoft Web Site" xr:uid="{E1895EBA-7C22-458E-8AEC-81F79FCE1A1B}"/>
    <hyperlink ref="B1907" r:id="rId1906" tooltip="Microsoft Web Site" xr:uid="{18002DB8-56F2-44EA-93D7-BED917BC6026}"/>
    <hyperlink ref="B1908" r:id="rId1907" tooltip="Microsoft Web Site" xr:uid="{DEE69612-B346-4C51-ABDD-A155F4955719}"/>
    <hyperlink ref="B1909" r:id="rId1908" tooltip="Microsoft Web Site" xr:uid="{122544E9-6B07-4A7A-B880-C1BF628351E4}"/>
    <hyperlink ref="B1910" r:id="rId1909" tooltip="Microsoft Web Site" xr:uid="{74242803-58CC-4CA5-BD3F-D0E55CAEC87B}"/>
    <hyperlink ref="B1911" r:id="rId1910" tooltip="Microsoft Web Site" xr:uid="{3CCF2899-3DAE-494D-9423-E8E529AFC72B}"/>
    <hyperlink ref="B1912" r:id="rId1911" tooltip="Microsoft Web Site" xr:uid="{C7C9C6E0-3C8C-4D56-9F8D-DC5C8686BD29}"/>
    <hyperlink ref="B1913" r:id="rId1912" tooltip="Microsoft Web Site" xr:uid="{43483454-3890-481A-A53E-E7E8E8BED552}"/>
    <hyperlink ref="B1914" r:id="rId1913" tooltip="Microsoft Web Site" xr:uid="{A3574173-D001-4E67-8259-C18790E597C7}"/>
    <hyperlink ref="B1915" r:id="rId1914" tooltip="Microsoft Web Site" xr:uid="{E78457DF-9C9D-44DA-88CA-7D72FE8FCB08}"/>
    <hyperlink ref="B1916" r:id="rId1915" tooltip="Microsoft Web Site" xr:uid="{05F1FDD8-730F-451F-8B28-49030C99DB95}"/>
    <hyperlink ref="B1917" r:id="rId1916" tooltip="Microsoft Web Site" xr:uid="{17FDEBB9-B642-403C-8FE5-09A1318780A3}"/>
    <hyperlink ref="B1918" r:id="rId1917" tooltip="Microsoft Web Site" xr:uid="{ED0048DF-CEFD-4705-BF6D-D0409186B540}"/>
    <hyperlink ref="B1919" r:id="rId1918" tooltip="Microsoft Web Site" xr:uid="{1B1D1EC6-B983-4FF0-8BF9-47E64F1B7E36}"/>
    <hyperlink ref="B1920" r:id="rId1919" tooltip="Microsoft Web Site" xr:uid="{B7F2335C-C033-43B3-B2F4-14B0B4B728B9}"/>
    <hyperlink ref="B1921" r:id="rId1920" tooltip="Microsoft Web Site" xr:uid="{21106C85-1E87-4BE6-860F-4827E8AA32F1}"/>
    <hyperlink ref="B1922" r:id="rId1921" tooltip="Microsoft Web Site" xr:uid="{AE51041A-335D-4249-80E2-C9E006032166}"/>
    <hyperlink ref="B1923" r:id="rId1922" tooltip="Microsoft Web Site" xr:uid="{8C15BB62-5AA7-4091-946E-DE194D9180CE}"/>
    <hyperlink ref="B1924" r:id="rId1923" tooltip="Microsoft Web Site" xr:uid="{4DF7993A-19CC-450B-9505-D17B76DD56FE}"/>
    <hyperlink ref="B1925" r:id="rId1924" tooltip="Microsoft Web Site" xr:uid="{BFCA8FD1-9ED8-43A0-892C-BAB48EDCD42E}"/>
    <hyperlink ref="B1926" r:id="rId1925" tooltip="Microsoft Web Site" xr:uid="{B63EB870-F756-4652-B8E0-638E9BD1B712}"/>
    <hyperlink ref="B1927" r:id="rId1926" tooltip="Microsoft Web Site" xr:uid="{C584742C-B6DB-48EF-B1B2-7D671F39658E}"/>
    <hyperlink ref="B1928" r:id="rId1927" tooltip="Microsoft Web Site" xr:uid="{D7026B4D-324B-405C-B317-D834B834EBF1}"/>
    <hyperlink ref="B1929" r:id="rId1928" tooltip="Microsoft Web Site" xr:uid="{DEFEE26B-D852-4463-92F3-7C4EE078EE18}"/>
    <hyperlink ref="B1930" r:id="rId1929" tooltip="Microsoft Web Site" xr:uid="{E1881C56-7B4C-44B0-B655-C55CECC9EEB8}"/>
    <hyperlink ref="B1931" r:id="rId1930" tooltip="Microsoft Web Site" xr:uid="{71ADABE6-0CF3-4E98-A6CD-941C29A1069F}"/>
    <hyperlink ref="B1932" r:id="rId1931" tooltip="Microsoft Web Site" xr:uid="{5B4E35A2-6AC7-4662-9620-6A42930D5F08}"/>
    <hyperlink ref="B1933" r:id="rId1932" tooltip="Microsoft Web Site" xr:uid="{E7341E62-5C6F-4F93-BF26-B8505C854394}"/>
    <hyperlink ref="B1934" r:id="rId1933" tooltip="Microsoft Web Site" xr:uid="{2A0D2A17-FDB2-4796-8261-A30892E592DE}"/>
    <hyperlink ref="B1935" r:id="rId1934" tooltip="Microsoft Web Site" xr:uid="{3F6C4D6D-10F7-4DB5-91DA-E30CDE9FFE85}"/>
    <hyperlink ref="B1936" r:id="rId1935" tooltip="Microsoft Web Site" xr:uid="{7F3CE809-E17B-428C-860B-4C470D13BD3F}"/>
    <hyperlink ref="B1937" r:id="rId1936" tooltip="Microsoft Web Site" xr:uid="{9D2FF7AF-3CE4-45C7-B7A7-8C872342FD3A}"/>
    <hyperlink ref="B1938" r:id="rId1937" tooltip="Microsoft Web Site" xr:uid="{7EA6FB09-C916-4E55-A9D2-48B155044ACD}"/>
    <hyperlink ref="B1939" r:id="rId1938" tooltip="Microsoft Web Site" xr:uid="{B22200B8-4418-4506-8753-E4924FC99BC0}"/>
    <hyperlink ref="B1940" r:id="rId1939" tooltip="Microsoft Web Site" xr:uid="{7D1E8947-5449-489E-8AAF-01777DE08715}"/>
    <hyperlink ref="B1941" r:id="rId1940" tooltip="Microsoft Web Site" xr:uid="{056E2A58-4B2B-4757-8A01-1C39A8E6CFB1}"/>
    <hyperlink ref="B1942" r:id="rId1941" tooltip="Microsoft Web Site" xr:uid="{A7AE0B00-B40C-44EF-99BC-7237796B5FE7}"/>
    <hyperlink ref="B1943" r:id="rId1942" tooltip="Microsoft Web Site" xr:uid="{8A5A22FA-89F2-442F-8728-D4792002C641}"/>
    <hyperlink ref="B1944" r:id="rId1943" tooltip="Microsoft Web Site" xr:uid="{1CEF1AC6-14BB-4322-9737-B8F6DC93C61F}"/>
    <hyperlink ref="B1945" r:id="rId1944" tooltip="Microsoft Web Site" xr:uid="{E4DBEC76-6D8C-470E-BDBE-BF83E0D5DFF1}"/>
    <hyperlink ref="B1946" r:id="rId1945" tooltip="Microsoft Web Site" xr:uid="{43151D77-D718-4971-B5F4-0A383B18B19B}"/>
    <hyperlink ref="B1947" r:id="rId1946" tooltip="Microsoft Web Site" xr:uid="{60A593C4-B732-4787-A4D9-470B771082AB}"/>
    <hyperlink ref="B1948" r:id="rId1947" tooltip="Microsoft Web Site" xr:uid="{FAAE3046-40A1-4128-A95F-2660D0EF443F}"/>
    <hyperlink ref="B1949" r:id="rId1948" tooltip="Microsoft Web Site" xr:uid="{20398CE1-97DD-4A4B-A8D1-3AAAFCC94C30}"/>
    <hyperlink ref="B1950" r:id="rId1949" tooltip="Microsoft Web Site" xr:uid="{CF9D975E-0B8A-414F-83FA-1577F043D7A5}"/>
    <hyperlink ref="B1951" r:id="rId1950" tooltip="Microsoft Web Site" xr:uid="{04D5C29E-2915-4BFC-ACD4-3E1CE86C5C54}"/>
    <hyperlink ref="B1952" r:id="rId1951" tooltip="Microsoft Web Site" xr:uid="{59CE0E6D-166A-4C25-ABD5-90F3CD5C50C0}"/>
    <hyperlink ref="B1953" r:id="rId1952" tooltip="Microsoft Web Site" xr:uid="{E6B92BA4-35DA-4C7F-9258-E5AE220BB5B0}"/>
    <hyperlink ref="B1954" r:id="rId1953" tooltip="Microsoft Web Site" xr:uid="{48054387-CF3F-4B14-ACC7-63FF6141CD7C}"/>
    <hyperlink ref="B1955" r:id="rId1954" tooltip="Microsoft Web Site" xr:uid="{3D1BA501-1745-42FD-B94A-DC568F03D9D0}"/>
    <hyperlink ref="B1956" r:id="rId1955" tooltip="Microsoft Web Site" xr:uid="{DB04EE0C-8893-45CD-B4A4-AB00C5C6E273}"/>
    <hyperlink ref="B1957" r:id="rId1956" tooltip="Microsoft Web Site" xr:uid="{07F59CA1-5D7A-4C39-8029-D25DD6594720}"/>
    <hyperlink ref="B1958" r:id="rId1957" tooltip="Microsoft Web Site" xr:uid="{3FE8D034-1799-4FCE-8F2A-3EAC3C08B09F}"/>
    <hyperlink ref="B1959" r:id="rId1958" tooltip="Microsoft Web Site" xr:uid="{D01B3DE1-975D-4BE1-B519-B1B6C23FB01D}"/>
    <hyperlink ref="B1960" r:id="rId1959" tooltip="Microsoft Web Site" xr:uid="{5D1C447C-1F85-47B8-AA63-E8F12C8AD656}"/>
    <hyperlink ref="B1961" r:id="rId1960" tooltip="Microsoft Web Site" xr:uid="{56854590-E35A-4396-8ACE-40067050FDEC}"/>
    <hyperlink ref="B1962" r:id="rId1961" tooltip="Microsoft Web Site" xr:uid="{22EA1AA5-A24E-49C7-8380-D53FD8F535BE}"/>
    <hyperlink ref="B1963" r:id="rId1962" tooltip="Microsoft Web Site" xr:uid="{768F7E74-584E-4754-8772-5311B85A7567}"/>
    <hyperlink ref="B1964" r:id="rId1963" tooltip="Microsoft Web Site" xr:uid="{0313E349-0793-41AD-BF57-4862C2F77D75}"/>
    <hyperlink ref="B1965" r:id="rId1964" tooltip="Microsoft Web Site" xr:uid="{7268EE4B-5D7E-4191-90E0-A74888CCF92D}"/>
    <hyperlink ref="B1966" r:id="rId1965" tooltip="Microsoft Web Site" xr:uid="{ED4D903C-CE45-4A47-8927-D4E48EDCF30F}"/>
    <hyperlink ref="B1967" r:id="rId1966" tooltip="Microsoft Web Site" xr:uid="{B7899D03-8F84-4B9A-8967-C9BD5DB5CB49}"/>
    <hyperlink ref="B1968" r:id="rId1967" tooltip="Microsoft Web Site" xr:uid="{C6E92EC6-7DA1-497F-8A0E-233AE40D229A}"/>
    <hyperlink ref="B1969" r:id="rId1968" tooltip="Microsoft Web Site" xr:uid="{952584E3-114E-4DC1-9803-67E5C34ED441}"/>
    <hyperlink ref="B1970" r:id="rId1969" tooltip="Microsoft Web Site" xr:uid="{023EA091-EA09-4252-AF98-B92C9F0F3E84}"/>
    <hyperlink ref="B1971" r:id="rId1970" tooltip="Microsoft Web Site" xr:uid="{7FD6D87C-BAD2-4A80-80C2-102C246D1342}"/>
    <hyperlink ref="B1972" r:id="rId1971" tooltip="Microsoft Web Site" xr:uid="{5F38CD97-2CF9-4DF0-8497-1D43F096C6D3}"/>
    <hyperlink ref="B1973" r:id="rId1972" tooltip="Microsoft Web Site" xr:uid="{C257449C-7744-4EC9-B449-236FF662635A}"/>
    <hyperlink ref="B1974" r:id="rId1973" tooltip="Microsoft Web Site" xr:uid="{0DF2FFFB-F943-4598-A5B9-F7C2E5044CAC}"/>
    <hyperlink ref="B1975" r:id="rId1974" tooltip="Microsoft Web Site" xr:uid="{94242229-11CA-4248-B11B-9862606A22C3}"/>
    <hyperlink ref="B1976" r:id="rId1975" tooltip="Microsoft Web Site" xr:uid="{B505D8F5-D1DA-4670-B24B-D43B5C85251F}"/>
    <hyperlink ref="B1977" r:id="rId1976" tooltip="Microsoft Web Site" xr:uid="{8718177D-389B-418D-9B6F-B1DFAC831D95}"/>
    <hyperlink ref="B1978" r:id="rId1977" tooltip="Microsoft Web Site" xr:uid="{CEE8E878-C147-4634-8853-DD7B7DD36AFA}"/>
    <hyperlink ref="B1979" r:id="rId1978" tooltip="Microsoft Web Site" xr:uid="{DB2C14E2-61D1-4EBB-9867-DD8A99B1659C}"/>
    <hyperlink ref="B1980" r:id="rId1979" tooltip="Microsoft Web Site" xr:uid="{3C7B30B5-0EFB-49FB-AD59-E6DACF2829A2}"/>
    <hyperlink ref="B1981" r:id="rId1980" tooltip="Microsoft Web Site" xr:uid="{03E2087A-1234-4A6C-B939-90B910DC963C}"/>
    <hyperlink ref="B1982" r:id="rId1981" tooltip="Microsoft Web Site" xr:uid="{ACF5614A-5257-4AC2-A952-C7154A42A487}"/>
    <hyperlink ref="B1983" r:id="rId1982" tooltip="Microsoft Web Site" xr:uid="{5B09ACC9-E40C-489A-8C68-4F70FE46AF76}"/>
    <hyperlink ref="B1984" r:id="rId1983" tooltip="Microsoft Web Site" xr:uid="{B317FEA8-7FF4-4400-9636-188D06703E1F}"/>
    <hyperlink ref="B1985" r:id="rId1984" tooltip="Microsoft Web Site" xr:uid="{0F569231-D5AF-4E74-941D-4C6F948A86CB}"/>
    <hyperlink ref="B1986" r:id="rId1985" tooltip="Microsoft Web Site" xr:uid="{C24D7387-4715-4066-AB2A-8A162FEF3B4B}"/>
    <hyperlink ref="B1987" r:id="rId1986" tooltip="Microsoft Web Site" xr:uid="{7C2A13A0-2084-43E9-A7C1-4F6ACBEF9EED}"/>
    <hyperlink ref="B1988" r:id="rId1987" tooltip="Microsoft Web Site" xr:uid="{39ADC0B5-3EF0-4632-9A01-42ED8BFF9A68}"/>
    <hyperlink ref="B1989" r:id="rId1988" tooltip="Microsoft Web Site" xr:uid="{7F28D5D3-F497-4546-839B-743BF5E64040}"/>
    <hyperlink ref="B1990" r:id="rId1989" tooltip="Microsoft Web Site" xr:uid="{DEA041DD-D8C9-4192-BED7-99C3FB2C8A33}"/>
    <hyperlink ref="B1991" r:id="rId1990" tooltip="Microsoft Web Site" xr:uid="{57D276E1-0400-400F-AAF1-9D920DFA71C8}"/>
    <hyperlink ref="B1992" r:id="rId1991" tooltip="Microsoft Web Site" xr:uid="{2C562D9A-E3D8-4C8B-9217-ACAEDBB8E1E6}"/>
    <hyperlink ref="B1993" r:id="rId1992" tooltip="Microsoft Web Site" xr:uid="{201BFDE1-F061-45FC-87B0-64E66805EEA5}"/>
    <hyperlink ref="B1994" r:id="rId1993" tooltip="Microsoft Web Site" xr:uid="{B69E75CF-3150-4CB2-9B3A-8D402C0373C1}"/>
    <hyperlink ref="B1995" r:id="rId1994" tooltip="Microsoft Web Site" xr:uid="{7CD71EDB-CEA7-4C92-BC0A-8F1889EC8A7F}"/>
    <hyperlink ref="B1996" r:id="rId1995" tooltip="Microsoft Web Site" xr:uid="{E69F4443-8B8B-4BAC-B14A-45898A371011}"/>
    <hyperlink ref="B1997" r:id="rId1996" tooltip="Microsoft Web Site" xr:uid="{CD2121CC-762F-4F7E-A147-22A6D5C56EA8}"/>
    <hyperlink ref="B1998" r:id="rId1997" tooltip="Microsoft Web Site" xr:uid="{9233223A-0870-4622-9DB3-25E7D3FEA67F}"/>
    <hyperlink ref="B1999" r:id="rId1998" tooltip="Microsoft Web Site" xr:uid="{B7FDA681-CED8-4D72-A230-563D56735007}"/>
    <hyperlink ref="B2000" r:id="rId1999" tooltip="Microsoft Web Site" xr:uid="{90BE3EAB-101B-4B1B-9FD9-66298AF551F5}"/>
    <hyperlink ref="B2001" r:id="rId2000" tooltip="Microsoft Web Site" xr:uid="{DEC09BBB-D802-457F-854B-4C655947339F}"/>
    <hyperlink ref="B2002" r:id="rId2001" tooltip="Microsoft Web Site" xr:uid="{7AF1D636-FB7B-4ECD-BD29-0FE73AC682EE}"/>
    <hyperlink ref="B2003" r:id="rId2002" tooltip="Microsoft Web Site" xr:uid="{EB648169-ECE8-40A3-82B4-06BDC124A8CF}"/>
    <hyperlink ref="B2004" r:id="rId2003" tooltip="Microsoft Web Site" xr:uid="{A5495ECD-7BAC-438E-84F2-80C1E91776B9}"/>
    <hyperlink ref="B2005" r:id="rId2004" tooltip="Microsoft Web Site" xr:uid="{6E657AC7-404E-4213-97C1-AF7972BE4AA6}"/>
    <hyperlink ref="B2006" r:id="rId2005" tooltip="Microsoft Web Site" xr:uid="{AB203528-8E24-4B34-897D-2290D60BF0D6}"/>
    <hyperlink ref="B2007" r:id="rId2006" tooltip="Microsoft Web Site" xr:uid="{B74BA39F-2253-43DE-8718-BC34941DA0A0}"/>
    <hyperlink ref="B2008" r:id="rId2007" tooltip="Microsoft Web Site" xr:uid="{4EB481B8-57E8-42CA-8C4E-96F8E2C0415C}"/>
    <hyperlink ref="B2009" r:id="rId2008" tooltip="Microsoft Web Site" xr:uid="{E25573AA-4E2F-4DB8-8B91-A1114B6E38D1}"/>
    <hyperlink ref="B2010" r:id="rId2009" tooltip="Microsoft Web Site" xr:uid="{54512D04-3FDC-4703-97A3-A5090DB19DE5}"/>
    <hyperlink ref="B2011" r:id="rId2010" tooltip="Microsoft Web Site" xr:uid="{CC40E11B-94BA-4443-AABD-C0D03491988E}"/>
    <hyperlink ref="B2012" r:id="rId2011" tooltip="Microsoft Web Site" xr:uid="{587F1497-02AC-4255-B46D-4D5DC69F1B64}"/>
    <hyperlink ref="B2013" r:id="rId2012" tooltip="Microsoft Web Site" xr:uid="{5C8A3225-7FAB-4FF6-BB82-08629BD172E5}"/>
    <hyperlink ref="B2014" r:id="rId2013" tooltip="Microsoft Web Site" xr:uid="{E2BAA184-D45A-4DCF-8171-BDB2544E410A}"/>
    <hyperlink ref="B2015" r:id="rId2014" tooltip="Microsoft Web Site" xr:uid="{E036E433-45AD-4D45-8263-1F0978FEB184}"/>
    <hyperlink ref="B2016" r:id="rId2015" tooltip="Microsoft Web Site" xr:uid="{3E5A717E-254B-4F43-B7D8-46B87FF38AE3}"/>
    <hyperlink ref="B2017" r:id="rId2016" tooltip="Microsoft Web Site" xr:uid="{EDB2483D-9A0D-47CC-8950-9F7F51F599C2}"/>
    <hyperlink ref="B2018" r:id="rId2017" tooltip="Microsoft Web Site" xr:uid="{F30BFB61-4933-4A38-8C98-3DB2328AEC00}"/>
    <hyperlink ref="B2019" r:id="rId2018" tooltip="Microsoft Web Site" xr:uid="{1193F460-7511-471C-BDBA-8844BFD0B1B9}"/>
    <hyperlink ref="B2020" r:id="rId2019" tooltip="Microsoft Web Site" xr:uid="{E3B96D6C-0C77-443A-B61E-064FD87242BE}"/>
    <hyperlink ref="B2021" r:id="rId2020" tooltip="Microsoft Web Site" xr:uid="{F417763F-A3CD-4398-BD16-2F91B03F79CE}"/>
    <hyperlink ref="B2022" r:id="rId2021" tooltip="Microsoft Web Site" xr:uid="{370B25D2-A7BF-404D-8474-B3ACC47BAD27}"/>
    <hyperlink ref="B2023" r:id="rId2022" tooltip="Microsoft Web Site" xr:uid="{B5E53EBB-F854-48AA-AEB3-DE1841F686FF}"/>
    <hyperlink ref="B2024" r:id="rId2023" tooltip="Microsoft Web Site" xr:uid="{37727D44-2E6A-483F-8E3A-85D50EAC635C}"/>
    <hyperlink ref="B2025" r:id="rId2024" tooltip="Microsoft Web Site" xr:uid="{C8BFBF24-DA11-4BA7-ABFC-3A094793E6A3}"/>
    <hyperlink ref="B2026" r:id="rId2025" tooltip="Microsoft Web Site" xr:uid="{576C0A8C-65DB-45DA-B761-8BAEED346FBB}"/>
    <hyperlink ref="B2027" r:id="rId2026" tooltip="Microsoft Web Site" xr:uid="{F5B21049-4C17-4A2A-ACF7-DB1F494090E9}"/>
    <hyperlink ref="B2028" r:id="rId2027" tooltip="Microsoft Web Site" xr:uid="{D89E727D-A48D-42DE-AF3A-2849BE1C1E27}"/>
    <hyperlink ref="B2029" r:id="rId2028" tooltip="Microsoft Web Site" xr:uid="{ACAC8507-5C5E-461E-9A03-D8D12975D761}"/>
    <hyperlink ref="B2030" r:id="rId2029" tooltip="Microsoft Web Site" xr:uid="{F83726AE-A14D-4750-A917-995A7E223A39}"/>
    <hyperlink ref="B2031" r:id="rId2030" tooltip="Microsoft Web Site" xr:uid="{2B2DAEB4-E7B1-4589-A0AC-FD0647575630}"/>
    <hyperlink ref="B2032" r:id="rId2031" tooltip="Microsoft Web Site" xr:uid="{E8C88BA0-68FF-4425-A3DF-022DC98D431D}"/>
    <hyperlink ref="B2033" r:id="rId2032" tooltip="Microsoft Web Site" xr:uid="{3B2ACB1E-B06B-4517-AED6-CB1FFDFA04F9}"/>
    <hyperlink ref="B2034" r:id="rId2033" tooltip="Microsoft Web Site" xr:uid="{12053FD8-445C-45BA-88D2-5D56E1BDCAAE}"/>
    <hyperlink ref="B2035" r:id="rId2034" tooltip="Microsoft Web Site" xr:uid="{DB2F0690-A15B-4253-8E2A-C864C9EB687F}"/>
    <hyperlink ref="B2036" r:id="rId2035" tooltip="Microsoft Web Site" xr:uid="{4AA394E2-D331-461D-B284-16838BBD6259}"/>
    <hyperlink ref="B2037" r:id="rId2036" tooltip="Microsoft Web Site" xr:uid="{2C2E14B5-BF0F-48BE-8F50-A87B140D8C9C}"/>
    <hyperlink ref="B2038" r:id="rId2037" tooltip="Microsoft Web Site" xr:uid="{19303318-EFDD-45E2-93BC-E25717F86B75}"/>
    <hyperlink ref="B2039" r:id="rId2038" tooltip="Microsoft Web Site" xr:uid="{22F5BB8C-CA38-4F26-BCAE-56EB6487080C}"/>
    <hyperlink ref="B2040" r:id="rId2039" tooltip="Microsoft Web Site" xr:uid="{151B5CC9-ED07-47B0-B7BC-5EC0D40325CF}"/>
    <hyperlink ref="B2041" r:id="rId2040" tooltip="Microsoft Web Site" xr:uid="{3EA59AC1-7237-4032-9C5D-D6500FFA6CFD}"/>
    <hyperlink ref="B2042" r:id="rId2041" tooltip="Microsoft Web Site" xr:uid="{A634BF09-DEC9-4C34-886F-79A4DCD8BB25}"/>
    <hyperlink ref="B2043" r:id="rId2042" tooltip="Microsoft Web Site" xr:uid="{5C2A8354-2734-414C-B796-8CB6C71473F3}"/>
    <hyperlink ref="B2044" r:id="rId2043" tooltip="Microsoft Web Site" xr:uid="{3D46A87F-AA57-4DE1-BC9E-EBB8AEDB1F91}"/>
    <hyperlink ref="B2045" r:id="rId2044" tooltip="Microsoft Web Site" xr:uid="{632AD596-1B29-4A1B-A4D8-D3063E78B1D6}"/>
    <hyperlink ref="B2046" r:id="rId2045" tooltip="Microsoft Web Site" xr:uid="{42F7C192-E084-4F38-839D-E96BC3602776}"/>
    <hyperlink ref="B2047" r:id="rId2046" tooltip="Microsoft Web Site" xr:uid="{C4477ACE-C7C4-4604-B49E-A509FFDB3924}"/>
    <hyperlink ref="B2048" r:id="rId2047" tooltip="Microsoft Web Site" xr:uid="{994B55B8-BA1D-497B-BC37-93916DF7F1EC}"/>
    <hyperlink ref="B2049" r:id="rId2048" tooltip="Microsoft Web Site" xr:uid="{59C2156C-F444-4C76-AACA-61C98BF8228F}"/>
    <hyperlink ref="B2050" r:id="rId2049" tooltip="Microsoft Web Site" xr:uid="{194C4528-74A7-4A24-8029-39A2085A753D}"/>
    <hyperlink ref="B2051" r:id="rId2050" tooltip="Microsoft Web Site" xr:uid="{E791991C-DE8E-4CCA-9148-7DF71C1E121E}"/>
    <hyperlink ref="B2052" r:id="rId2051" tooltip="Microsoft Web Site" xr:uid="{FD4E0A3C-0B95-4AA2-9482-3EBACF8E06DD}"/>
    <hyperlink ref="B2053" r:id="rId2052" tooltip="Microsoft Web Site" xr:uid="{EE379CFA-B3D0-410D-BBD5-65DAEA8D38A6}"/>
    <hyperlink ref="B2054" r:id="rId2053" tooltip="Microsoft Web Site" xr:uid="{9DFE4AC6-0B95-4CD9-96F1-1A91C5AEA10B}"/>
    <hyperlink ref="B2055" r:id="rId2054" tooltip="Microsoft Web Site" xr:uid="{17949B0D-9D58-48E0-B242-D62A58040410}"/>
    <hyperlink ref="B2056" r:id="rId2055" tooltip="Microsoft Web Site" xr:uid="{C83FB438-8A88-4DE7-9716-A00653171555}"/>
    <hyperlink ref="B2057" r:id="rId2056" tooltip="Microsoft Web Site" xr:uid="{19CC922A-0465-4872-813F-261E5288AB49}"/>
    <hyperlink ref="B2058" r:id="rId2057" tooltip="Microsoft Web Site" xr:uid="{AEC01825-32DC-4DB8-9356-4ED03431DEDD}"/>
    <hyperlink ref="B2059" r:id="rId2058" tooltip="Microsoft Web Site" xr:uid="{8509E40B-797B-4E1B-BF26-7B880ECCCC8E}"/>
    <hyperlink ref="B2060" r:id="rId2059" tooltip="Microsoft Web Site" xr:uid="{CC6E967F-E60E-45C1-85F6-3176725BEF8A}"/>
    <hyperlink ref="B2061" r:id="rId2060" tooltip="Microsoft Web Site" xr:uid="{6C567DD5-207A-4E87-95DB-F62E0FE9ED02}"/>
    <hyperlink ref="B2062" r:id="rId2061" tooltip="Microsoft Web Site" xr:uid="{73B6093F-BFC9-458A-835F-D3A5E8D5AAC9}"/>
    <hyperlink ref="B2063" r:id="rId2062" tooltip="Microsoft Web Site" xr:uid="{AB6101A6-493B-48AB-9141-88E11DFBA7A5}"/>
    <hyperlink ref="B2064" r:id="rId2063" tooltip="Microsoft Web Site" xr:uid="{2E05CA74-CC3A-4C85-A6CC-1D38BBC79FA6}"/>
    <hyperlink ref="B2065" r:id="rId2064" tooltip="Microsoft Web Site" xr:uid="{4EC6D41B-9F25-48DB-85E6-561C480EF5F2}"/>
    <hyperlink ref="B2066" r:id="rId2065" tooltip="Microsoft Web Site" xr:uid="{8720DE9D-25D4-4415-A0E3-488DEAB0C9C9}"/>
    <hyperlink ref="B2067" r:id="rId2066" tooltip="Microsoft Web Site" xr:uid="{59774D50-47D8-4D1E-8475-318440792EE9}"/>
    <hyperlink ref="B2068" r:id="rId2067" tooltip="Microsoft Web Site" xr:uid="{85A30737-78F1-401F-B062-DAD29F235FBC}"/>
    <hyperlink ref="B2069" r:id="rId2068" tooltip="Microsoft Web Site" xr:uid="{E6EAE981-37F2-4F10-9B77-5C9640BCB62B}"/>
    <hyperlink ref="B2070" r:id="rId2069" tooltip="Microsoft Web Site" xr:uid="{39AD39A7-24A6-4A96-8329-4E439CDB0652}"/>
    <hyperlink ref="B2071" r:id="rId2070" tooltip="Microsoft Web Site" xr:uid="{FB49BC5D-AAC0-40E6-A0E9-5F428C2082DB}"/>
    <hyperlink ref="B2072" r:id="rId2071" tooltip="Microsoft Web Site" xr:uid="{294400AE-454C-43AA-83F2-1F7F5F01F051}"/>
    <hyperlink ref="B2073" r:id="rId2072" tooltip="Microsoft Web Site" xr:uid="{A0CE4F3C-45EE-4406-BF0A-0C0962C2F27F}"/>
    <hyperlink ref="B2074" r:id="rId2073" tooltip="Microsoft Web Site" xr:uid="{346239F7-8AAC-4B91-BD92-220A24F37A64}"/>
    <hyperlink ref="B2075" r:id="rId2074" tooltip="Microsoft Web Site" xr:uid="{5F130B7B-9683-4A3E-87DC-AEAAF768673D}"/>
    <hyperlink ref="B2076" r:id="rId2075" tooltip="Microsoft Web Site" xr:uid="{26F3B38D-415A-471E-8781-4E8DA6122E15}"/>
    <hyperlink ref="B2077" r:id="rId2076" tooltip="Microsoft Web Site" xr:uid="{52F4B827-E701-4C4C-AD9D-7A1A11A27EDD}"/>
    <hyperlink ref="B2078" r:id="rId2077" tooltip="Microsoft Web Site" xr:uid="{35E60CB4-C58A-4CF2-A2BD-D3A2B96967FC}"/>
    <hyperlink ref="B2079" r:id="rId2078" tooltip="Microsoft Web Site" xr:uid="{65F0AA94-74B9-4B30-AB85-E77A8C1C946D}"/>
    <hyperlink ref="B2080" r:id="rId2079" tooltip="Microsoft Web Site" xr:uid="{719138C7-F257-4790-A424-6BCF7913DD15}"/>
    <hyperlink ref="B2081" r:id="rId2080" tooltip="Microsoft Web Site" xr:uid="{59342F19-97C5-4CFF-B1DE-DCF18BF27A72}"/>
    <hyperlink ref="B2082" r:id="rId2081" tooltip="Microsoft Web Site" xr:uid="{D9DF24DA-63D9-4C33-B267-BD1E221576BA}"/>
    <hyperlink ref="B2083" r:id="rId2082" tooltip="Microsoft Web Site" xr:uid="{6FC76F30-B3F1-4F81-9DC1-6C1EF5CBC583}"/>
    <hyperlink ref="B2084" r:id="rId2083" tooltip="Microsoft Web Site" xr:uid="{E60F9F40-6B44-40EE-9659-5E16C86E9CAD}"/>
    <hyperlink ref="B2085" r:id="rId2084" tooltip="Microsoft Web Site" xr:uid="{2909D60E-B340-4D75-8BA9-E9B14AC14C89}"/>
    <hyperlink ref="B2086" r:id="rId2085" tooltip="Microsoft Web Site" xr:uid="{40DC42A1-7800-4694-85A6-35B7DB1872B0}"/>
    <hyperlink ref="B2087" r:id="rId2086" tooltip="Microsoft Web Site" xr:uid="{368EAE44-82E0-4ABD-AF63-27FC85499178}"/>
    <hyperlink ref="B2088" r:id="rId2087" tooltip="Microsoft Web Site" xr:uid="{AA1B8BC9-FD1E-43A8-958A-97FB147B448C}"/>
    <hyperlink ref="B2089" r:id="rId2088" tooltip="Microsoft Web Site" xr:uid="{416895AF-2519-46C1-9A29-0D343AE2BF6F}"/>
    <hyperlink ref="B2090" r:id="rId2089" tooltip="Microsoft Web Site" xr:uid="{0DCBCB51-80C3-490E-A32F-43A9ED9CF1D9}"/>
    <hyperlink ref="B2091" r:id="rId2090" tooltip="Microsoft Web Site" xr:uid="{68C90DA2-4969-46B5-941E-4F03D74F326B}"/>
    <hyperlink ref="B2092" r:id="rId2091" tooltip="Microsoft Web Site" xr:uid="{7DDEE20B-A031-4A67-B096-8B0870625B9C}"/>
    <hyperlink ref="B2093" r:id="rId2092" tooltip="Microsoft Web Site" xr:uid="{36538167-2AF5-4D0A-A925-A55E5E6DF22F}"/>
    <hyperlink ref="B2094" r:id="rId2093" tooltip="Microsoft Web Site" xr:uid="{7F531403-E8BF-49BD-A04B-BE368FAE2E87}"/>
    <hyperlink ref="B2095" r:id="rId2094" tooltip="Microsoft Web Site" xr:uid="{4AB78C52-2801-452C-8EDF-48D62508365B}"/>
    <hyperlink ref="B2096" r:id="rId2095" tooltip="Microsoft Web Site" xr:uid="{7A0D0FED-E9AA-45B0-87B6-EA1FD0A95EC6}"/>
    <hyperlink ref="B2097" r:id="rId2096" tooltip="Microsoft Web Site" xr:uid="{A9D15C07-E8F6-4F2E-8E87-47C76024E110}"/>
    <hyperlink ref="B2098" r:id="rId2097" tooltip="Microsoft Web Site" xr:uid="{8A18740C-B37D-417F-88B7-A839178C6F9A}"/>
    <hyperlink ref="B2099" r:id="rId2098" tooltip="Microsoft Web Site" xr:uid="{E018F141-DFAA-437F-A2B4-4BE5E16D90CE}"/>
    <hyperlink ref="B2100" r:id="rId2099" tooltip="Microsoft Web Site" xr:uid="{1A5BE45B-36EB-4A2F-B47D-215FCE34E44C}"/>
    <hyperlink ref="B2101" r:id="rId2100" tooltip="Microsoft Web Site" xr:uid="{6CDCE62F-AB15-4F0A-98BE-F532D4841171}"/>
    <hyperlink ref="B2102" r:id="rId2101" tooltip="Microsoft Web Site" xr:uid="{8FAB75CF-DD9F-48F3-A929-238E4AE05316}"/>
    <hyperlink ref="B2103" r:id="rId2102" tooltip="Microsoft Web Site" xr:uid="{C245217E-8CD7-426F-8E1B-90C923A4BB42}"/>
    <hyperlink ref="B2104" r:id="rId2103" tooltip="Microsoft Web Site" xr:uid="{83E05D75-431F-4E70-9CCA-0E283A87E258}"/>
    <hyperlink ref="B2105" r:id="rId2104" tooltip="Microsoft Web Site" xr:uid="{67F956EF-65DA-4E70-A071-AD03E8F51892}"/>
    <hyperlink ref="B2106" r:id="rId2105" tooltip="Microsoft Web Site" xr:uid="{2FCBED3A-3B57-40A8-B71D-DDDE70F2A035}"/>
    <hyperlink ref="B2107" r:id="rId2106" tooltip="Microsoft Web Site" xr:uid="{63BA09B2-4995-44C2-8268-33D9BA04D681}"/>
    <hyperlink ref="B2108" r:id="rId2107" tooltip="Microsoft Web Site" xr:uid="{262F997B-1700-4BAA-9AB3-8228D0EBB596}"/>
    <hyperlink ref="B2109" r:id="rId2108" tooltip="Microsoft Web Site" xr:uid="{E82CB8C0-7F4D-4FBB-A681-2AD9AB8D0ED0}"/>
    <hyperlink ref="B2110" r:id="rId2109" tooltip="Microsoft Web Site" xr:uid="{8442D6BC-9903-4EDD-A6AF-3B205C53EA98}"/>
    <hyperlink ref="B2111" r:id="rId2110" tooltip="Microsoft Web Site" xr:uid="{1CAE7179-0D6F-40AB-9337-C3F9CE11565E}"/>
    <hyperlink ref="B2112" r:id="rId2111" tooltip="Microsoft Web Site" xr:uid="{3D07E91E-857F-496C-857F-4B41A75793E1}"/>
    <hyperlink ref="B2113" r:id="rId2112" tooltip="Microsoft Web Site" xr:uid="{085CB6A1-5F85-4383-AE09-5FA44FD7F66F}"/>
    <hyperlink ref="B2114" r:id="rId2113" tooltip="Microsoft Web Site" xr:uid="{6CA68EB5-37AF-4028-A743-D8FD4D9A7747}"/>
    <hyperlink ref="B2115" r:id="rId2114" tooltip="Microsoft Web Site" xr:uid="{39D85877-0A8E-4684-9637-052E355FC6F3}"/>
    <hyperlink ref="B2116" r:id="rId2115" tooltip="Microsoft Web Site" xr:uid="{175CCD44-B476-4328-A61E-28600394CE20}"/>
    <hyperlink ref="B2117" r:id="rId2116" tooltip="Microsoft Web Site" xr:uid="{92A1B2F8-FF1D-48E5-A1B9-B5A76D7EDEF3}"/>
    <hyperlink ref="B2118" r:id="rId2117" tooltip="Microsoft Web Site" xr:uid="{2753D2E2-7027-4320-BDE8-2647798D1A8A}"/>
    <hyperlink ref="B2119" r:id="rId2118" tooltip="Microsoft Web Site" xr:uid="{CE34E6CF-EA25-43DF-A690-0C7C5C31C851}"/>
    <hyperlink ref="B2120" r:id="rId2119" tooltip="Microsoft Web Site" xr:uid="{A58D2AAD-ACF8-4D2D-B949-12CAD86D7014}"/>
    <hyperlink ref="B2121" r:id="rId2120" tooltip="Microsoft Web Site" xr:uid="{0633D61D-596C-42DA-A219-BE4EED76775B}"/>
    <hyperlink ref="B2122" r:id="rId2121" tooltip="Microsoft Web Site" xr:uid="{479B8D81-7BAF-4640-8EF1-A9EA79314066}"/>
    <hyperlink ref="B2123" r:id="rId2122" tooltip="Microsoft Web Site" xr:uid="{E014367C-74A5-4101-95EE-136F4DACBDBF}"/>
    <hyperlink ref="B2124" r:id="rId2123" tooltip="Microsoft Web Site" xr:uid="{6EC2BDDE-6D9C-4B95-8F39-C4606C561330}"/>
    <hyperlink ref="B2125" r:id="rId2124" tooltip="Microsoft Web Site" xr:uid="{4F57580E-289F-4669-969F-9B1D5775CA2E}"/>
    <hyperlink ref="B2126" r:id="rId2125" tooltip="Microsoft Web Site" xr:uid="{D19967DC-4249-4DBC-87BA-D090EA071F8F}"/>
    <hyperlink ref="B2127" r:id="rId2126" tooltip="Microsoft Web Site" xr:uid="{DB984B25-AFFE-4DB5-AF60-BFA32830D27A}"/>
    <hyperlink ref="B2128" r:id="rId2127" tooltip="Microsoft Web Site" xr:uid="{3F8C0680-6DA2-4442-9077-F6F2743A7108}"/>
    <hyperlink ref="B2129" r:id="rId2128" tooltip="Microsoft Web Site" xr:uid="{1C771955-C03E-4DB0-870C-9D4EB08B72DD}"/>
    <hyperlink ref="B2130" r:id="rId2129" tooltip="Microsoft Web Site" xr:uid="{23196579-B669-4F62-8F4A-1C2E99A8DAEA}"/>
    <hyperlink ref="B2131" r:id="rId2130" tooltip="Microsoft Web Site" xr:uid="{A40C8FE8-7856-46C4-80F9-8F6004CE091D}"/>
    <hyperlink ref="B2132" r:id="rId2131" tooltip="Microsoft Web Site" xr:uid="{20EE4750-4836-40D1-8852-0E85F845F7AC}"/>
    <hyperlink ref="B2133" r:id="rId2132" tooltip="Microsoft Web Site" xr:uid="{D4521123-4CE2-47A5-8EDA-E6C31E8DFD15}"/>
    <hyperlink ref="B2134" r:id="rId2133" tooltip="Microsoft Web Site" xr:uid="{E4F06913-FB3C-4CF6-B552-99FBDCC1CED2}"/>
    <hyperlink ref="B2135" r:id="rId2134" tooltip="Microsoft Web Site" xr:uid="{17F5F71A-F8B1-401C-894B-DF9D85943192}"/>
    <hyperlink ref="B2136" r:id="rId2135" tooltip="Microsoft Web Site" xr:uid="{7DB9F982-EC33-4F97-BC72-98FCDAF75CC3}"/>
    <hyperlink ref="B2137" r:id="rId2136" tooltip="Microsoft Web Site" xr:uid="{6301F069-8F1D-4A84-8C2A-250CFBCADF01}"/>
    <hyperlink ref="B2138" r:id="rId2137" tooltip="Microsoft Web Site" xr:uid="{88AB4891-438B-4537-A1D3-3B5915705009}"/>
    <hyperlink ref="B2139" r:id="rId2138" tooltip="Microsoft Web Site" xr:uid="{5812ACE6-43E0-4FED-B864-95466FBE7805}"/>
    <hyperlink ref="B2140" r:id="rId2139" tooltip="Microsoft Web Site" xr:uid="{14B444EE-7397-414C-984C-F789C1C482A0}"/>
    <hyperlink ref="B2141" r:id="rId2140" tooltip="Microsoft Web Site" xr:uid="{71744F9B-7DA8-4D10-BAB7-AB68B55A4CFC}"/>
    <hyperlink ref="B2142" r:id="rId2141" tooltip="Microsoft Web Site" xr:uid="{717468AD-F686-46DA-A540-A10E8D2757FB}"/>
    <hyperlink ref="B2143" r:id="rId2142" tooltip="Microsoft Web Site" xr:uid="{4010760D-C0C3-4548-8C5A-3722E8859EFD}"/>
    <hyperlink ref="B2144" r:id="rId2143" tooltip="Microsoft Web Site" xr:uid="{647A23FD-5C7A-4901-8D1B-5EF107DDD4CC}"/>
    <hyperlink ref="B2145" r:id="rId2144" tooltip="Microsoft Web Site" xr:uid="{0C9366A0-610C-4B97-B433-C5A812ADD250}"/>
    <hyperlink ref="B2146" r:id="rId2145" tooltip="Microsoft Web Site" xr:uid="{23AC20DE-06E9-45FB-A81A-D92954DBC6E6}"/>
    <hyperlink ref="B2147" r:id="rId2146" tooltip="Microsoft Web Site" xr:uid="{BD87C474-953D-47E3-B68E-87016A95F8BB}"/>
    <hyperlink ref="B2148" r:id="rId2147" tooltip="Microsoft Web Site" xr:uid="{DEBCC8DA-2F52-433E-9869-6DABC9CDD735}"/>
    <hyperlink ref="B2149" r:id="rId2148" tooltip="Microsoft Web Site" xr:uid="{3722CEDF-1F9F-477F-A994-8B472734D75E}"/>
    <hyperlink ref="B2150" r:id="rId2149" tooltip="Microsoft Web Site" xr:uid="{C305E59E-EA7B-48D6-84F1-90A7BBDFCBBE}"/>
    <hyperlink ref="B2151" r:id="rId2150" tooltip="Microsoft Web Site" xr:uid="{6676BD48-F196-48A1-B758-AB3D60AAA1E0}"/>
    <hyperlink ref="B2152" r:id="rId2151" tooltip="Microsoft Web Site" xr:uid="{8B2978F2-5C6B-432E-8221-D69D5CEDDAD4}"/>
    <hyperlink ref="B2153" r:id="rId2152" tooltip="Microsoft Web Site" xr:uid="{227CE0BC-E617-40B5-B7FB-C62326E4C949}"/>
    <hyperlink ref="B2154" r:id="rId2153" tooltip="Microsoft Web Site" xr:uid="{6D1D97C8-681E-4CEA-958F-9461750308E7}"/>
    <hyperlink ref="B2155" r:id="rId2154" tooltip="Microsoft Web Site" xr:uid="{35D89635-6B41-45D2-82C5-1F59829CB78A}"/>
    <hyperlink ref="B2156" r:id="rId2155" tooltip="Microsoft Web Site" xr:uid="{FCAED6CA-8991-4B4C-841D-2EC496EFAE89}"/>
    <hyperlink ref="B2157" r:id="rId2156" tooltip="Microsoft Web Site" xr:uid="{C8FCD357-6DF6-480F-B668-DB6508BC8ED4}"/>
    <hyperlink ref="B2158" r:id="rId2157" tooltip="Microsoft Web Site" xr:uid="{C5906EFD-B1EA-4A15-9D91-3F6870F7D798}"/>
    <hyperlink ref="B2159" r:id="rId2158" tooltip="Microsoft Web Site" xr:uid="{97FDDB4E-1565-4594-82F6-E13D545B948C}"/>
    <hyperlink ref="B2160" r:id="rId2159" tooltip="Microsoft Web Site" xr:uid="{910BB3AD-DF59-45EA-A9DA-941D8773E2E6}"/>
    <hyperlink ref="B2161" r:id="rId2160" tooltip="Microsoft Web Site" xr:uid="{5A17C409-A67B-4CFB-94B1-711B4A95E95C}"/>
    <hyperlink ref="B2162" r:id="rId2161" tooltip="Microsoft Web Site" xr:uid="{08C6DDAE-C14B-42A0-9E93-43E91DFF8784}"/>
    <hyperlink ref="B2163" r:id="rId2162" tooltip="Microsoft Web Site" xr:uid="{D6659379-99B6-4739-9A32-67662B4D8EAA}"/>
    <hyperlink ref="B2164" r:id="rId2163" tooltip="Microsoft Web Site" xr:uid="{FA282BA7-6282-43F6-B814-C5A2300743C8}"/>
    <hyperlink ref="B2165" r:id="rId2164" tooltip="Microsoft Web Site" xr:uid="{ED812890-8F67-42BE-94C2-66CDCDBC1CA1}"/>
    <hyperlink ref="B2166" r:id="rId2165" tooltip="Microsoft Web Site" xr:uid="{169F6D9F-F86A-49BF-A41E-B8E515A815F2}"/>
    <hyperlink ref="B2167" r:id="rId2166" tooltip="Microsoft Web Site" xr:uid="{40A25342-59AD-4635-BAB8-DF6861DB8BAD}"/>
    <hyperlink ref="B2168" r:id="rId2167" tooltip="Microsoft Web Site" xr:uid="{38A42EBB-DC1C-47E3-BDFB-8B6EA9322194}"/>
    <hyperlink ref="B2169" r:id="rId2168" tooltip="Microsoft Web Site" xr:uid="{5DF52814-65D4-4695-8E2E-4CA8B22E304F}"/>
    <hyperlink ref="B2170" r:id="rId2169" tooltip="Microsoft Web Site" xr:uid="{F5B12E85-5FC6-491A-A535-EE5E00477D5A}"/>
    <hyperlink ref="B2171" r:id="rId2170" tooltip="Microsoft Web Site" xr:uid="{4595104C-FA18-4B21-BF92-74C17FFFA16A}"/>
    <hyperlink ref="B2172" r:id="rId2171" tooltip="Microsoft Web Site" xr:uid="{D773D1AE-1D4B-4A51-AD52-BAB4F4B0667E}"/>
    <hyperlink ref="B2173" r:id="rId2172" tooltip="Microsoft Web Site" xr:uid="{45F99EFB-C519-46AE-887C-3BFBED8AEB45}"/>
    <hyperlink ref="B2174" r:id="rId2173" tooltip="Microsoft Web Site" xr:uid="{2DAAEB3C-8E7C-40F4-AAEA-03DD76DCD7E2}"/>
    <hyperlink ref="B2175" r:id="rId2174" tooltip="Microsoft Web Site" xr:uid="{56532B21-1841-459F-857B-E1CCA3C1714D}"/>
    <hyperlink ref="B2176" r:id="rId2175" tooltip="Microsoft Web Site" xr:uid="{1492D5B5-93AA-4B23-9295-572CACE472F7}"/>
    <hyperlink ref="B2177" r:id="rId2176" tooltip="Microsoft Web Site" xr:uid="{61211083-A739-4947-A989-0794E94A45D4}"/>
    <hyperlink ref="B2178" r:id="rId2177" tooltip="Microsoft Web Site" xr:uid="{8A77A6C4-1284-4835-91F0-C17498DE1657}"/>
    <hyperlink ref="B2179" r:id="rId2178" tooltip="Microsoft Web Site" xr:uid="{8682EEA2-B384-453C-858C-612E225927D8}"/>
    <hyperlink ref="B2180" r:id="rId2179" tooltip="Microsoft Web Site" xr:uid="{27B8AAC7-6BA7-4A4B-81BE-882B6E9CC039}"/>
    <hyperlink ref="B2181" r:id="rId2180" tooltip="Microsoft Web Site" xr:uid="{0F9BD9D3-1CCE-4C2F-BE73-F3E517ABA991}"/>
    <hyperlink ref="B2182" r:id="rId2181" tooltip="Microsoft Web Site" xr:uid="{4F237291-63A2-43F0-9D9C-EDE035D7C448}"/>
    <hyperlink ref="B2183" r:id="rId2182" tooltip="Microsoft Web Site" xr:uid="{62D061CA-344E-4227-9FBE-B251395E5876}"/>
    <hyperlink ref="B2184" r:id="rId2183" tooltip="Microsoft Web Site" xr:uid="{5FD37BA0-04F9-4822-AF67-C8C1326138C7}"/>
    <hyperlink ref="B2185" r:id="rId2184" tooltip="Microsoft Web Site" xr:uid="{3DE54BB5-C05B-4A1B-9881-AA976E3B7DA2}"/>
    <hyperlink ref="B2186" r:id="rId2185" tooltip="Microsoft Web Site" xr:uid="{CEA9A7F1-87C3-41C9-94E2-BF60160BFA22}"/>
    <hyperlink ref="B2187" r:id="rId2186" tooltip="Microsoft Web Site" xr:uid="{5E8663E8-BE92-4688-9FFD-628C0C0CEF5A}"/>
    <hyperlink ref="B2188" r:id="rId2187" tooltip="Microsoft Web Site" xr:uid="{B0CE95EB-89E9-4F99-9CB6-488BB77ECA0F}"/>
    <hyperlink ref="B2189" r:id="rId2188" tooltip="Microsoft Web Site" xr:uid="{5EEC5B74-4EC3-472C-AA30-E5E74FDE873B}"/>
    <hyperlink ref="B2190" r:id="rId2189" tooltip="Microsoft Web Site" xr:uid="{992A6CBB-1B34-433C-8E99-335CBB4689A8}"/>
    <hyperlink ref="B2191" r:id="rId2190" tooltip="Microsoft Web Site" xr:uid="{BF7E33DA-D48B-4995-8738-6BE187B7FE64}"/>
    <hyperlink ref="B2192" r:id="rId2191" tooltip="Microsoft Web Site" xr:uid="{4D3E295E-8E91-4761-88CB-85A51059C9E3}"/>
    <hyperlink ref="B2193" r:id="rId2192" tooltip="Microsoft Web Site" xr:uid="{2A047293-74A4-486F-BAB0-3ED3A9086479}"/>
    <hyperlink ref="B2194" r:id="rId2193" tooltip="Microsoft Web Site" xr:uid="{B08E5EC6-ADFE-4CAF-AD66-44361FAD0A76}"/>
    <hyperlink ref="B2195" r:id="rId2194" tooltip="Microsoft Web Site" xr:uid="{D31F6B64-3C10-4FBF-BF80-871AA4A2E363}"/>
    <hyperlink ref="B2196" r:id="rId2195" tooltip="Microsoft Web Site" xr:uid="{B9C00C96-726D-483E-B38E-0352B59D9E7A}"/>
    <hyperlink ref="B2197" r:id="rId2196" tooltip="Microsoft Web Site" xr:uid="{73C70A3D-D1B3-4178-BFE2-A984A8C49253}"/>
    <hyperlink ref="B2198" r:id="rId2197" tooltip="Microsoft Web Site" xr:uid="{3184A8CE-16C8-4399-9A76-E2AB67C271FA}"/>
    <hyperlink ref="B2199" r:id="rId2198" tooltip="Microsoft Web Site" xr:uid="{10B26FA0-2571-4C2D-A3C9-2C6D60DCB85D}"/>
    <hyperlink ref="B2200" r:id="rId2199" tooltip="Microsoft Web Site" xr:uid="{7DD554B6-EFFC-4086-9148-3C80F2FE1913}"/>
    <hyperlink ref="B2201" r:id="rId2200" tooltip="Microsoft Web Site" xr:uid="{8016900B-8323-422F-8A03-15215CAA9FFE}"/>
    <hyperlink ref="B2202" r:id="rId2201" tooltip="Microsoft Web Site" xr:uid="{38F83CA3-7F72-4FEF-918C-4C9C8C486E66}"/>
    <hyperlink ref="B2203" r:id="rId2202" tooltip="Microsoft Web Site" xr:uid="{8D89A2BB-2AF1-490D-9E1B-351998428A14}"/>
    <hyperlink ref="B2204" r:id="rId2203" tooltip="Microsoft Web Site" xr:uid="{65A5B758-C911-4848-A064-EFAC646DF46F}"/>
    <hyperlink ref="B2205" r:id="rId2204" tooltip="Microsoft Web Site" xr:uid="{560F9750-0DBC-4AD0-A1FE-3EAB2F4ACBD8}"/>
    <hyperlink ref="B2206" r:id="rId2205" tooltip="Microsoft Web Site" xr:uid="{2C75772E-AA14-46F4-9BB3-E9893F0266B2}"/>
    <hyperlink ref="B2207" r:id="rId2206" tooltip="Microsoft Web Site" xr:uid="{251B86A2-3563-4AE9-A5AB-75AD9E2176CD}"/>
    <hyperlink ref="B2208" r:id="rId2207" tooltip="Microsoft Web Site" xr:uid="{A631A52C-4D0F-4AF3-9C14-7F3235CE33A2}"/>
    <hyperlink ref="B2209" r:id="rId2208" tooltip="Microsoft Web Site" xr:uid="{97F76A7D-84F7-43B6-97F2-D8B2A97F4B24}"/>
    <hyperlink ref="B2210" r:id="rId2209" tooltip="Microsoft Web Site" xr:uid="{AF355D73-0710-4EF3-B79D-EFB6206D4D5C}"/>
    <hyperlink ref="B2211" r:id="rId2210" tooltip="Microsoft Web Site" xr:uid="{EFC5FF3A-460F-4E9E-833E-984D9FD72DC0}"/>
    <hyperlink ref="B2212" r:id="rId2211" tooltip="Microsoft Web Site" xr:uid="{BFAD03F7-5028-475D-BF6B-FB39EF15DDA1}"/>
    <hyperlink ref="B2213" r:id="rId2212" tooltip="Microsoft Web Site" xr:uid="{8ABEFD2B-58D8-4B98-9DE9-2E1F7850F44E}"/>
    <hyperlink ref="B2214" r:id="rId2213" tooltip="Microsoft Web Site" xr:uid="{3047F091-19BB-404D-886A-08376373C7BA}"/>
    <hyperlink ref="B2215" r:id="rId2214" tooltip="Microsoft Web Site" xr:uid="{B46AE88D-AF0F-4654-8EB3-3B26028C20FA}"/>
    <hyperlink ref="B2216" r:id="rId2215" tooltip="Microsoft Web Site" xr:uid="{436AF328-A018-4035-92E2-0F38AFE5527B}"/>
    <hyperlink ref="B2217" r:id="rId2216" tooltip="Microsoft Web Site" xr:uid="{F0B4EB20-29C5-4018-9DE5-FB4113451C8C}"/>
    <hyperlink ref="B2218" r:id="rId2217" tooltip="Microsoft Web Site" xr:uid="{5C6C0D16-2006-42F9-A8A6-C3B557834DCE}"/>
    <hyperlink ref="B2219" r:id="rId2218" tooltip="Microsoft Web Site" xr:uid="{88EC6760-9FE2-40A5-B16F-D067912A163B}"/>
    <hyperlink ref="B2220" r:id="rId2219" tooltip="Microsoft Web Site" xr:uid="{E1EA9D2F-1583-4F6A-A429-82D7335EA1D0}"/>
    <hyperlink ref="B2221" r:id="rId2220" tooltip="Microsoft Web Site" xr:uid="{5C7D2854-1BC0-43B9-A746-81774BEEEAEB}"/>
    <hyperlink ref="B2222" r:id="rId2221" tooltip="Microsoft Web Site" xr:uid="{76008C5C-FADB-4EFB-B2F4-85291602FFA0}"/>
    <hyperlink ref="B2223" r:id="rId2222" tooltip="Microsoft Web Site" xr:uid="{E7CC2A50-5995-40D7-8087-0C6E604A2060}"/>
    <hyperlink ref="B2224" r:id="rId2223" tooltip="Microsoft Web Site" xr:uid="{C780B901-36B0-440C-8792-E66AE9643244}"/>
    <hyperlink ref="B2225" r:id="rId2224" tooltip="Microsoft Web Site" xr:uid="{6EDFBFC5-A76C-4D0F-947A-14ADD7FA2A2C}"/>
    <hyperlink ref="B2226" r:id="rId2225" tooltip="Microsoft Web Site" xr:uid="{35001A60-15BD-4B36-84D1-C112C531118F}"/>
    <hyperlink ref="B2227" r:id="rId2226" tooltip="Microsoft Web Site" xr:uid="{066FCCCE-1130-4761-8A89-067A104F586F}"/>
    <hyperlink ref="B2228" r:id="rId2227" tooltip="Microsoft Web Site" xr:uid="{A1F3477C-2838-448C-92F0-500BF284AAB8}"/>
    <hyperlink ref="B2229" r:id="rId2228" tooltip="Microsoft Web Site" xr:uid="{98977DB5-4CC0-42E5-9D16-CA85A1D3BF10}"/>
    <hyperlink ref="B2230" r:id="rId2229" tooltip="Microsoft Web Site" xr:uid="{B319A2EB-A080-4F64-9B1B-A5FAF0F729B2}"/>
    <hyperlink ref="B2231" r:id="rId2230" tooltip="Microsoft Web Site" xr:uid="{0A79E630-4CE7-4A75-8FC5-14C4072FFE44}"/>
    <hyperlink ref="B2232" r:id="rId2231" tooltip="Microsoft Web Site" xr:uid="{A80592C9-813B-45E3-8D7A-4298889B7C64}"/>
    <hyperlink ref="B2233" r:id="rId2232" tooltip="Microsoft Web Site" xr:uid="{184D6C6E-1ED4-4D84-87EF-26EB3AF77656}"/>
    <hyperlink ref="B2234" r:id="rId2233" tooltip="Microsoft Web Site" xr:uid="{704427DC-7A1A-4CAE-BEC5-F893292F1798}"/>
    <hyperlink ref="B2235" r:id="rId2234" tooltip="Microsoft Web Site" xr:uid="{48DDA994-D783-4429-A198-D93B370075F7}"/>
    <hyperlink ref="B2236" r:id="rId2235" tooltip="Microsoft Web Site" xr:uid="{614BC1A8-2604-4DFF-AD86-3F104A32E74C}"/>
    <hyperlink ref="B2237" r:id="rId2236" tooltip="Microsoft Web Site" xr:uid="{8EEAB654-ECC6-457F-BCE9-FF40FA85C594}"/>
    <hyperlink ref="B2238" r:id="rId2237" tooltip="Microsoft Web Site" xr:uid="{F613D42A-0393-4C6E-B308-88FF0BBE2D54}"/>
    <hyperlink ref="B2239" r:id="rId2238" tooltip="Microsoft Web Site" xr:uid="{47774934-0B1E-4EE7-8A0A-2998D65DEB40}"/>
    <hyperlink ref="B2240" r:id="rId2239" tooltip="Microsoft Web Site" xr:uid="{ACC2CCA3-D7BB-4B27-96FE-375375DA21D7}"/>
    <hyperlink ref="B2241" r:id="rId2240" tooltip="Microsoft Web Site" xr:uid="{FF5CF310-2872-4408-ADA4-D9F18F7A6500}"/>
    <hyperlink ref="B2242" r:id="rId2241" tooltip="Microsoft Web Site" xr:uid="{3F78DB53-3390-43FE-9418-621D9F4233DC}"/>
    <hyperlink ref="B2243" r:id="rId2242" tooltip="Microsoft Web Site" xr:uid="{00479AAF-CC24-4F1F-8BD3-E2122B68879F}"/>
    <hyperlink ref="B2244" r:id="rId2243" tooltip="Microsoft Web Site" xr:uid="{C0CFFB1A-864B-4E8F-B001-0969C786CD4A}"/>
    <hyperlink ref="B2245" r:id="rId2244" tooltip="Microsoft Web Site" xr:uid="{51D7CF25-0FDF-4CE9-BB01-C59BE4AE8B3D}"/>
    <hyperlink ref="B2246" r:id="rId2245" tooltip="Microsoft Web Site" xr:uid="{199EC1FA-814B-4553-AC87-033168F88F05}"/>
    <hyperlink ref="B2247" r:id="rId2246" tooltip="Microsoft Web Site" xr:uid="{0C06AB41-D39A-49B4-9B4D-40BCC54F79D9}"/>
    <hyperlink ref="B2248" r:id="rId2247" tooltip="Microsoft Web Site" xr:uid="{E6F55C60-2C5A-472C-855F-487BE34A2FAF}"/>
    <hyperlink ref="B2249" r:id="rId2248" tooltip="Microsoft Web Site" xr:uid="{3C966598-58DA-478F-B089-130A2F022770}"/>
    <hyperlink ref="B2250" r:id="rId2249" tooltip="Microsoft Web Site" xr:uid="{590A564A-A57D-4848-BFC8-B087BCFD6C4B}"/>
    <hyperlink ref="B2251" r:id="rId2250" tooltip="Microsoft Web Site" xr:uid="{450B723E-6140-47DD-935F-5CF28ECB4445}"/>
    <hyperlink ref="B2252" r:id="rId2251" tooltip="Microsoft Web Site" xr:uid="{0840BEE2-482B-463F-B49E-BA7A4EE6C26A}"/>
    <hyperlink ref="B2253" r:id="rId2252" tooltip="Microsoft Web Site" xr:uid="{5E12E9BE-6C94-4EF0-AFF3-965237ED70B1}"/>
    <hyperlink ref="B2254" r:id="rId2253" tooltip="Microsoft Web Site" xr:uid="{BEA21EAE-F2B9-4EDB-A827-A2B48661CAD6}"/>
    <hyperlink ref="B2255" r:id="rId2254" tooltip="Microsoft Web Site" xr:uid="{4D2E9EDB-12ED-44F6-924C-D1AD1D63D91C}"/>
    <hyperlink ref="B2256" r:id="rId2255" tooltip="Microsoft Web Site" xr:uid="{A6640AB9-4239-4E3F-8007-337656960905}"/>
    <hyperlink ref="B2257" r:id="rId2256" tooltip="Microsoft Web Site" xr:uid="{E590FC3A-9FA0-44B3-BDD7-A42E9BC97DA4}"/>
    <hyperlink ref="B2258" r:id="rId2257" tooltip="Microsoft Web Site" xr:uid="{65043CB3-2F67-45FC-A928-9C1259A3F630}"/>
    <hyperlink ref="B2259" r:id="rId2258" tooltip="Microsoft Web Site" xr:uid="{F87F1DB0-B8E6-42CE-883C-81002DBB42C3}"/>
    <hyperlink ref="B2260" r:id="rId2259" tooltip="Microsoft Web Site" xr:uid="{06A46D45-8336-4C9F-8492-8DD532906200}"/>
    <hyperlink ref="B2261" r:id="rId2260" tooltip="Microsoft Web Site" xr:uid="{4C5E957C-7510-4BC6-A3E2-FDB557DA09E8}"/>
    <hyperlink ref="B2262" r:id="rId2261" tooltip="Microsoft Web Site" xr:uid="{7F5CD20A-6BEE-4B10-90A7-AFEE6783FB48}"/>
    <hyperlink ref="B2263" r:id="rId2262" tooltip="Microsoft Web Site" xr:uid="{00D92677-E096-4DD1-A6EC-E21E976E31BA}"/>
    <hyperlink ref="B2264" r:id="rId2263" tooltip="Microsoft Web Site" xr:uid="{4D54F903-57FB-4463-9A1A-2B88501A11E9}"/>
    <hyperlink ref="B2265" r:id="rId2264" tooltip="Microsoft Web Site" xr:uid="{03066558-65AA-459F-BBA8-7FAFC5D876C4}"/>
    <hyperlink ref="B2266" r:id="rId2265" tooltip="Microsoft Web Site" xr:uid="{9E8D2C83-24B4-48B0-8ED5-938092985D97}"/>
    <hyperlink ref="B2267" r:id="rId2266" tooltip="Microsoft Web Site" xr:uid="{AD82EADB-CBB4-4278-8848-B98A1F441701}"/>
    <hyperlink ref="B2268" r:id="rId2267" tooltip="Microsoft Web Site" xr:uid="{9050109A-7507-49A5-AA09-840C4CFCDE67}"/>
    <hyperlink ref="B2269" r:id="rId2268" tooltip="Microsoft Web Site" xr:uid="{E45F185A-49C4-4B35-8D08-FEE42D30567A}"/>
    <hyperlink ref="B2270" r:id="rId2269" tooltip="Microsoft Web Site" xr:uid="{5C9BC180-21C7-4DCB-AFC8-F6CB4B18A72C}"/>
    <hyperlink ref="B2271" r:id="rId2270" tooltip="Microsoft Web Site" xr:uid="{2BD4AE45-9826-4C65-9267-6805ECD82A2F}"/>
    <hyperlink ref="B2272" r:id="rId2271" tooltip="Microsoft Web Site" xr:uid="{67B27B75-430F-4A48-8BD0-C4B1B56DE0DA}"/>
    <hyperlink ref="B2273" r:id="rId2272" tooltip="Microsoft Web Site" xr:uid="{599EABA0-90A0-4EB1-AC61-18CE1CFE6A41}"/>
    <hyperlink ref="B2274" r:id="rId2273" tooltip="Microsoft Web Site" xr:uid="{00ABE88B-4CA0-4E1E-9846-9560D07E526F}"/>
    <hyperlink ref="B2275" r:id="rId2274" tooltip="Microsoft Web Site" xr:uid="{80EC3D56-FFE6-4E40-9BCA-0064DE84CE94}"/>
    <hyperlink ref="B2276" r:id="rId2275" tooltip="Microsoft Web Site" xr:uid="{35C0C0C1-5062-46AB-AE6B-8F1B3EFB577C}"/>
    <hyperlink ref="B2277" r:id="rId2276" tooltip="Microsoft Web Site" xr:uid="{EA704E15-F5D2-447F-8F59-116C1DA2853A}"/>
    <hyperlink ref="B2278" r:id="rId2277" tooltip="Microsoft Web Site" xr:uid="{B8AA835B-D1E3-4DDC-9455-E18D30C0864B}"/>
    <hyperlink ref="B2279" r:id="rId2278" tooltip="Microsoft Web Site" xr:uid="{386E4A51-BB2B-4AC4-A2BF-FA34DE454143}"/>
    <hyperlink ref="B2280" r:id="rId2279" tooltip="Microsoft Web Site" xr:uid="{4899928F-9310-4F82-9444-51433A6C449B}"/>
    <hyperlink ref="B2281" r:id="rId2280" tooltip="Microsoft Web Site" xr:uid="{865AC8B8-9B5E-4309-8FBB-32F449E5BE69}"/>
    <hyperlink ref="B2282" r:id="rId2281" tooltip="Microsoft Web Site" xr:uid="{01A1992E-E5EA-4DFC-B727-554EE98965E6}"/>
    <hyperlink ref="B2283" r:id="rId2282" tooltip="Microsoft Web Site" xr:uid="{136AE344-8E36-4A59-A1E6-876EBDA6FBC8}"/>
    <hyperlink ref="B2284" r:id="rId2283" tooltip="Microsoft Web Site" xr:uid="{4FF472B1-0D9F-4621-AEF3-C79959012C00}"/>
    <hyperlink ref="B2285" r:id="rId2284" tooltip="Microsoft Web Site" xr:uid="{9C4F79C9-A7A5-4ADD-836B-E9EC95DC7E10}"/>
    <hyperlink ref="B2286" r:id="rId2285" tooltip="Microsoft Web Site" xr:uid="{C26FDBF0-E41C-4482-BB05-0981C531435D}"/>
    <hyperlink ref="B2287" r:id="rId2286" tooltip="Microsoft Web Site" xr:uid="{89D89D46-E6A0-49AA-AFAA-A326A99617DC}"/>
    <hyperlink ref="B2288" r:id="rId2287" tooltip="Microsoft Web Site" xr:uid="{5B738D86-DDF0-407F-B15E-83F4E2450FAD}"/>
    <hyperlink ref="B2289" r:id="rId2288" tooltip="Microsoft Web Site" xr:uid="{D83946B9-B607-4726-81D5-6421E02F13F7}"/>
    <hyperlink ref="B2290" r:id="rId2289" tooltip="Microsoft Web Site" xr:uid="{5C035CC0-E543-47C4-816D-AF0286D4DACB}"/>
    <hyperlink ref="B2291" r:id="rId2290" tooltip="Microsoft Web Site" xr:uid="{82063F1E-E5A3-4A50-BB47-2F7DB175383C}"/>
    <hyperlink ref="B2292" r:id="rId2291" tooltip="Microsoft Web Site" xr:uid="{D073CF4A-7CED-4FFC-91C4-4DBB63CF6B67}"/>
    <hyperlink ref="B2293" r:id="rId2292" tooltip="Microsoft Web Site" xr:uid="{B34AE457-AF6E-4B4B-96B3-7A397AFB1B06}"/>
    <hyperlink ref="B2294" r:id="rId2293" tooltip="Microsoft Web Site" xr:uid="{92DD83A0-9732-4DA9-B2A1-A4A7A4DE913B}"/>
    <hyperlink ref="B2295" r:id="rId2294" tooltip="Microsoft Web Site" xr:uid="{F6D7A91C-74AF-4AD3-B2B4-BCF38DBA0FD6}"/>
    <hyperlink ref="B2296" r:id="rId2295" tooltip="Microsoft Web Site" xr:uid="{EE2910E7-85FB-4F38-8BBB-11D96F9CC548}"/>
    <hyperlink ref="B2297" r:id="rId2296" tooltip="Microsoft Web Site" xr:uid="{C65E45CB-A8FE-4814-B42D-372E3D40C33B}"/>
    <hyperlink ref="B2298" r:id="rId2297" tooltip="Microsoft Web Site" xr:uid="{BB22726A-737B-4FD6-A173-149B8C6C394C}"/>
    <hyperlink ref="B2299" r:id="rId2298" tooltip="Microsoft Web Site" xr:uid="{C83C374B-AA72-411A-A8EE-AFE387E0CFDD}"/>
    <hyperlink ref="B2300" r:id="rId2299" tooltip="Microsoft Web Site" xr:uid="{5F493AB2-CD72-4572-B97A-F59F19273AD8}"/>
    <hyperlink ref="B2301" r:id="rId2300" tooltip="Microsoft Web Site" xr:uid="{8A8B2529-8931-4F6E-958A-ED9C8FEFFDE4}"/>
    <hyperlink ref="B2302" r:id="rId2301" tooltip="Microsoft Web Site" xr:uid="{981C49A0-FBD7-4CF0-89F6-1EAAAC83C844}"/>
    <hyperlink ref="B2303" r:id="rId2302" tooltip="Microsoft Web Site" xr:uid="{3834DFC8-3133-4F8B-AFD6-4B215B5577D6}"/>
    <hyperlink ref="B2304" r:id="rId2303" tooltip="Microsoft Web Site" xr:uid="{2325A3F6-8A07-4F81-A51D-F8137A0A7029}"/>
    <hyperlink ref="B2305" r:id="rId2304" tooltip="Microsoft Web Site" xr:uid="{9DE6BC24-3907-45FE-9E78-64BF18771BB8}"/>
    <hyperlink ref="B2306" r:id="rId2305" tooltip="Microsoft Web Site" xr:uid="{B28C6AD7-4D5C-456E-AEB3-913E8807A9CA}"/>
    <hyperlink ref="B2307" r:id="rId2306" tooltip="Microsoft Web Site" xr:uid="{ADE502AA-B95D-4FA0-90D6-BC28D0EFC301}"/>
    <hyperlink ref="B2308" r:id="rId2307" tooltip="Microsoft Web Site" xr:uid="{07E86696-148C-4C7F-BACF-0F954504932F}"/>
    <hyperlink ref="B2309" r:id="rId2308" tooltip="Microsoft Web Site" xr:uid="{CDC1CC71-9366-4E43-A214-FBCCFDD47AF4}"/>
    <hyperlink ref="B2310" r:id="rId2309" tooltip="Microsoft Web Site" xr:uid="{A217E55E-B213-4F86-BD13-8C919FF49426}"/>
    <hyperlink ref="B2311" r:id="rId2310" tooltip="Microsoft Web Site" xr:uid="{7C3E5233-8F30-4E29-9A34-02EBBA3DCA6C}"/>
    <hyperlink ref="B2312" r:id="rId2311" tooltip="Microsoft Web Site" xr:uid="{FE6204E9-EDAF-4A4C-8E10-6360D52F5387}"/>
    <hyperlink ref="B2313" r:id="rId2312" tooltip="Microsoft Web Site" xr:uid="{6126A96B-5B4B-43F6-91E4-AFE207725E7D}"/>
    <hyperlink ref="B2314" r:id="rId2313" tooltip="Microsoft Web Site" xr:uid="{3D7E5EB7-E79F-4F89-ADCB-80A9461B5C12}"/>
    <hyperlink ref="B2315" r:id="rId2314" tooltip="Microsoft Web Site" xr:uid="{913FE0A9-9785-4332-A710-839DB8A23DAD}"/>
    <hyperlink ref="B2316" r:id="rId2315" tooltip="Microsoft Web Site" xr:uid="{A8CCD1E1-13BB-4D6D-ACC0-93237314027F}"/>
    <hyperlink ref="B2317" r:id="rId2316" tooltip="Microsoft Web Site" xr:uid="{4ABE47A0-89B2-400F-B67D-CB3E715B6CC3}"/>
    <hyperlink ref="B2318" r:id="rId2317" tooltip="Microsoft Web Site" xr:uid="{85EBEB4F-824A-4296-8FB6-8402F0403ED7}"/>
    <hyperlink ref="B2319" r:id="rId2318" tooltip="Microsoft Web Site" xr:uid="{E057E370-A0DD-4A4A-8C29-19FBDFD89B76}"/>
    <hyperlink ref="B2320" r:id="rId2319" tooltip="Microsoft Web Site" xr:uid="{83B6E918-BFF8-4253-BF41-7E1737AEF49B}"/>
    <hyperlink ref="B2321" r:id="rId2320" tooltip="Microsoft Web Site" xr:uid="{CE80EE3A-D7F2-4475-950C-876F5FA61E99}"/>
    <hyperlink ref="B2322" r:id="rId2321" tooltip="Microsoft Web Site" xr:uid="{B260359F-0193-42A7-BB11-820238BF5CED}"/>
    <hyperlink ref="B2323" r:id="rId2322" tooltip="Microsoft Web Site" xr:uid="{F52FFB51-2DB3-4653-8D0D-30AFCDFFD699}"/>
    <hyperlink ref="B2324" r:id="rId2323" tooltip="Microsoft Web Site" xr:uid="{A4C9CEDD-1CCF-491A-9DB8-27D0C56C014B}"/>
    <hyperlink ref="B2325" r:id="rId2324" tooltip="Microsoft Web Site" xr:uid="{AC12D128-EA6C-4B25-BBBC-128778771F0F}"/>
    <hyperlink ref="B2326" r:id="rId2325" tooltip="Microsoft Web Site" xr:uid="{0AEBE985-9F49-45EE-9F5C-B2BD1A793A61}"/>
    <hyperlink ref="B2327" r:id="rId2326" tooltip="Microsoft Web Site" xr:uid="{6F416FF2-AEF0-4241-BA58-3A72F57FFED6}"/>
    <hyperlink ref="B2328" r:id="rId2327" tooltip="Microsoft Web Site" xr:uid="{1E208F84-2F8C-42B5-855F-EAFE2EFAF1DF}"/>
    <hyperlink ref="B2329" r:id="rId2328" tooltip="Microsoft Web Site" xr:uid="{9A858FD7-8667-484F-A6E1-509000526C28}"/>
    <hyperlink ref="B2330" r:id="rId2329" tooltip="Microsoft Web Site" xr:uid="{C21E75B8-1D03-487B-9CC4-A3E4B16E7B19}"/>
    <hyperlink ref="B2331" r:id="rId2330" tooltip="Microsoft Web Site" xr:uid="{382DBD8E-72F5-402E-B91E-7CBC6339E351}"/>
    <hyperlink ref="B2332" r:id="rId2331" tooltip="Microsoft Web Site" xr:uid="{B8F21C01-3F67-4D3B-A0C5-BE601E457FBC}"/>
    <hyperlink ref="B2333" r:id="rId2332" tooltip="Microsoft Web Site" xr:uid="{F74028A4-D288-4526-BD8D-55692AC485EB}"/>
    <hyperlink ref="B2334" r:id="rId2333" tooltip="Microsoft Web Site" xr:uid="{BB880581-03DE-49CB-8574-A7465B68E2B1}"/>
    <hyperlink ref="B2335" r:id="rId2334" tooltip="Microsoft Web Site" xr:uid="{D845DFFD-C77A-4393-8BCC-63ACA86F4934}"/>
    <hyperlink ref="B2336" r:id="rId2335" tooltip="Microsoft Web Site" xr:uid="{7687FE8B-E770-418E-9954-99BCF1520950}"/>
    <hyperlink ref="B2337" r:id="rId2336" tooltip="Microsoft Web Site" xr:uid="{E2A544BA-9644-4510-A606-21E0B33125FE}"/>
    <hyperlink ref="B2338" r:id="rId2337" tooltip="Microsoft Web Site" xr:uid="{F4F0CF87-6D2E-4C87-8C85-49E3156D00E1}"/>
    <hyperlink ref="B2339" r:id="rId2338" tooltip="Microsoft Web Site" xr:uid="{34CFC8F3-38ED-4CB3-B3C4-8C5F18A70FD3}"/>
    <hyperlink ref="B2340" r:id="rId2339" tooltip="Microsoft Web Site" xr:uid="{28B9E514-8A9C-4307-A79E-1E814008E81F}"/>
    <hyperlink ref="B2341" r:id="rId2340" tooltip="Microsoft Web Site" xr:uid="{450A3F8C-0194-49D2-A521-49DCB651ABED}"/>
    <hyperlink ref="B2342" r:id="rId2341" tooltip="Microsoft Web Site" xr:uid="{F5474262-AB18-437E-B0B1-69F4779078D7}"/>
    <hyperlink ref="B2343" r:id="rId2342" tooltip="Microsoft Web Site" xr:uid="{58AC108F-BC3C-40E5-B1E9-38375687376D}"/>
    <hyperlink ref="B2344" r:id="rId2343" tooltip="Microsoft Web Site" xr:uid="{BA4E9ACD-7EC7-48BC-827C-BB9B0DC38D5F}"/>
    <hyperlink ref="B2345" r:id="rId2344" tooltip="Microsoft Web Site" xr:uid="{888AFEAC-605F-4982-8F67-EC6887E5A2BF}"/>
    <hyperlink ref="B2346" r:id="rId2345" tooltip="Microsoft Web Site" xr:uid="{032F1A0F-E024-4C9A-952D-20BAF4F61F3F}"/>
    <hyperlink ref="B2347" r:id="rId2346" tooltip="Microsoft Web Site" xr:uid="{CC354EF9-33DA-4741-ACA7-1BE3D5C4C1D0}"/>
    <hyperlink ref="B2348" r:id="rId2347" tooltip="Microsoft Web Site" xr:uid="{C05F147E-8E04-4C9B-80D8-8034913A524F}"/>
    <hyperlink ref="B2349" r:id="rId2348" tooltip="Microsoft Web Site" xr:uid="{95CF5934-716D-42B8-AF53-CA54AF2516BD}"/>
    <hyperlink ref="B2350" r:id="rId2349" tooltip="Microsoft Web Site" xr:uid="{9059DF34-67AF-485B-A533-CED407B03EF5}"/>
    <hyperlink ref="B2351" r:id="rId2350" tooltip="Microsoft Web Site" xr:uid="{4A802635-40BA-495E-A850-BBECDF153637}"/>
    <hyperlink ref="B2352" r:id="rId2351" tooltip="Microsoft Web Site" xr:uid="{2F2877ED-F2BA-4B96-B2BE-8A18F06CB91E}"/>
    <hyperlink ref="B2353" r:id="rId2352" tooltip="Microsoft Web Site" xr:uid="{89ED1EC9-CAE7-409A-94DE-C7934AA06E9A}"/>
    <hyperlink ref="B2354" r:id="rId2353" tooltip="Microsoft Web Site" xr:uid="{752904C1-87E2-4652-AC61-54E135158743}"/>
    <hyperlink ref="B2355" r:id="rId2354" tooltip="Microsoft Web Site" xr:uid="{3F805B6C-8175-4B47-9341-8D2A1AF582F1}"/>
    <hyperlink ref="B2356" r:id="rId2355" tooltip="Microsoft Web Site" xr:uid="{9CEB079A-110F-439F-BBB7-87BAE9B082D4}"/>
    <hyperlink ref="B2357" r:id="rId2356" tooltip="Microsoft Web Site" xr:uid="{472D9A44-2BD4-4345-A1B9-C87E2AD97AA2}"/>
    <hyperlink ref="B2358" r:id="rId2357" tooltip="Microsoft Web Site" xr:uid="{243843AC-ABDE-486E-BB9F-DC7AEB63DBEC}"/>
    <hyperlink ref="B2359" r:id="rId2358" tooltip="Microsoft Web Site" xr:uid="{A6B64285-0888-48F1-A7F6-F3CCCA882D03}"/>
    <hyperlink ref="B2360" r:id="rId2359" tooltip="Microsoft Web Site" xr:uid="{E0908B91-FA59-4510-B9D1-406B373379F8}"/>
    <hyperlink ref="B2361" r:id="rId2360" tooltip="Microsoft Web Site" xr:uid="{71E50CDF-B1D8-4652-8D62-23A346E21ACD}"/>
    <hyperlink ref="B2362" r:id="rId2361" tooltip="Microsoft Web Site" xr:uid="{72611EA9-7161-41D3-959C-F35ACCFF15BE}"/>
    <hyperlink ref="B2363" r:id="rId2362" tooltip="Microsoft Web Site" xr:uid="{516E5E57-BBE0-40BB-8AAA-F19E78848F80}"/>
    <hyperlink ref="B2364" r:id="rId2363" tooltip="Microsoft Web Site" xr:uid="{FDC21771-CEE0-454D-BAE6-D318AA6D7DBE}"/>
    <hyperlink ref="B2365" r:id="rId2364" tooltip="Microsoft Web Site" xr:uid="{ADB07B35-F0C6-4383-8CEC-11997E341B35}"/>
    <hyperlink ref="B2366" r:id="rId2365" tooltip="Microsoft Web Site" xr:uid="{F65AD07B-9B2B-4EBA-8F3D-8A5959A9ACB1}"/>
    <hyperlink ref="B2367" r:id="rId2366" tooltip="Microsoft Web Site" xr:uid="{3BE4F69B-C924-425E-8C3C-75774B1ABA6B}"/>
    <hyperlink ref="B2368" r:id="rId2367" tooltip="Microsoft Web Site" xr:uid="{A27D637A-9454-4942-AC53-F504A08B4672}"/>
    <hyperlink ref="B2369" r:id="rId2368" tooltip="Microsoft Web Site" xr:uid="{8109559B-5DD6-4797-B791-6C0183C6D5D3}"/>
    <hyperlink ref="B2370" r:id="rId2369" tooltip="Microsoft Web Site" xr:uid="{4D4B6832-53D5-4BD4-92DB-6390CE167A0B}"/>
    <hyperlink ref="B2371" r:id="rId2370" tooltip="Microsoft Web Site" xr:uid="{03846F21-D44F-47FE-A8BC-976756A6A786}"/>
    <hyperlink ref="B2372" r:id="rId2371" tooltip="Microsoft Web Site" xr:uid="{60FF1F78-8CBA-4DE4-AB83-9E0D7336501B}"/>
    <hyperlink ref="B2373" r:id="rId2372" tooltip="Microsoft Web Site" xr:uid="{EAC0DF60-2E89-4074-9150-2CB77CA498BB}"/>
    <hyperlink ref="B2374" r:id="rId2373" tooltip="Microsoft Web Site" xr:uid="{783FA53F-96EE-49DB-988C-337D18BA7A1D}"/>
    <hyperlink ref="B2375" r:id="rId2374" tooltip="Microsoft Web Site" xr:uid="{4FC6E7F4-CE4A-48E7-BF92-75C0F24BBFA8}"/>
    <hyperlink ref="B2376" r:id="rId2375" tooltip="Microsoft Web Site" xr:uid="{F4B9C8A3-B864-48B4-9966-0E2EA24D9EDB}"/>
    <hyperlink ref="B2377" r:id="rId2376" tooltip="Microsoft Web Site" xr:uid="{4632A43C-9870-4733-BBD0-7C5737B1F628}"/>
    <hyperlink ref="B2378" r:id="rId2377" tooltip="Microsoft Web Site" xr:uid="{D127A9C1-7104-4B51-8365-C3304DECE3BE}"/>
    <hyperlink ref="B2379" r:id="rId2378" tooltip="Microsoft Web Site" xr:uid="{8527227E-7144-409F-A8EE-8D7D0656EA03}"/>
    <hyperlink ref="B2380" r:id="rId2379" tooltip="Microsoft Web Site" xr:uid="{01373BB5-24D3-4D71-B391-CDA2BB0C2975}"/>
    <hyperlink ref="B2381" r:id="rId2380" tooltip="Microsoft Web Site" xr:uid="{DBCAF7AC-803D-4255-9563-E249A594C615}"/>
    <hyperlink ref="B2382" r:id="rId2381" tooltip="Microsoft Web Site" xr:uid="{859F8CB7-67DE-4D17-B0F1-B325B165D51C}"/>
    <hyperlink ref="B2383" r:id="rId2382" tooltip="Microsoft Web Site" xr:uid="{6254D8E5-A5ED-4701-B452-D062E33B5BFA}"/>
    <hyperlink ref="B2384" r:id="rId2383" tooltip="Microsoft Web Site" xr:uid="{415CB0E4-6FA5-400A-8C66-E396D470A918}"/>
    <hyperlink ref="B2385" r:id="rId2384" tooltip="Microsoft Web Site" xr:uid="{E39E2F69-1C4D-4F8D-8148-D782F5B97C2C}"/>
    <hyperlink ref="B2386" r:id="rId2385" tooltip="Microsoft Web Site" xr:uid="{8C1C3B7C-41A4-45F9-9588-1FC72D1E1B85}"/>
    <hyperlink ref="B2387" r:id="rId2386" tooltip="Microsoft Web Site" xr:uid="{8F4831CF-9CE9-4707-A170-7603A3432C95}"/>
    <hyperlink ref="B2388" r:id="rId2387" tooltip="Microsoft Web Site" xr:uid="{F7C667EF-26D5-4547-A639-A45CFF6E70B9}"/>
    <hyperlink ref="B2389" r:id="rId2388" tooltip="Microsoft Web Site" xr:uid="{F8926FD4-4369-4EA8-8AF9-0BBD2A622836}"/>
    <hyperlink ref="B2390" r:id="rId2389" tooltip="Microsoft Web Site" xr:uid="{4721B5FA-48F3-4468-B9F5-605587A5FC7B}"/>
    <hyperlink ref="B2391" r:id="rId2390" tooltip="Microsoft Web Site" xr:uid="{A5020DC5-DF5C-4E5D-BFBF-A158D895AF33}"/>
    <hyperlink ref="B2392" r:id="rId2391" tooltip="Microsoft Web Site" xr:uid="{30FE3AF5-B995-435F-BE1D-3399B6A8327F}"/>
    <hyperlink ref="B2393" r:id="rId2392" tooltip="Microsoft Web Site" xr:uid="{E6F35BC0-2752-488F-BD7E-E7964863AD98}"/>
    <hyperlink ref="B2394" r:id="rId2393" tooltip="Microsoft Web Site" xr:uid="{9F72E406-E06A-462F-A841-3EF1740EA659}"/>
    <hyperlink ref="B2395" r:id="rId2394" tooltip="Microsoft Web Site" xr:uid="{D74B9B87-9F64-4150-A44E-09FEEA631E01}"/>
    <hyperlink ref="B2396" r:id="rId2395" tooltip="Microsoft Web Site" xr:uid="{832FBB7A-6BE9-40CC-A846-5D6CADE7A129}"/>
    <hyperlink ref="B2397" r:id="rId2396" tooltip="Microsoft Web Site" xr:uid="{F5E08604-0DC0-4033-A526-E1777F7BB31D}"/>
    <hyperlink ref="B2398" r:id="rId2397" tooltip="Microsoft Web Site" xr:uid="{A4D1438A-CDE5-4F01-9FDF-A1C064484FB6}"/>
    <hyperlink ref="B2399" r:id="rId2398" tooltip="Microsoft Web Site" xr:uid="{747E1B0A-CA32-4526-AA73-9E23A14D3523}"/>
    <hyperlink ref="B2400" r:id="rId2399" tooltip="Microsoft Web Site" xr:uid="{4F824CBA-EB77-472E-85A9-A0EFE23015E1}"/>
    <hyperlink ref="B2401" r:id="rId2400" tooltip="Microsoft Web Site" xr:uid="{8EA3F4E0-1D83-43BE-B9CF-F6D597B877D2}"/>
    <hyperlink ref="B2402" r:id="rId2401" tooltip="Microsoft Web Site" xr:uid="{484346B0-6566-408E-89EE-F6F73552CC09}"/>
    <hyperlink ref="B2403" r:id="rId2402" tooltip="Microsoft Web Site" xr:uid="{D4E51BA2-2C4E-484C-AEE8-32BE84D17C85}"/>
    <hyperlink ref="B2404" r:id="rId2403" tooltip="Microsoft Web Site" xr:uid="{20347F66-2C24-4989-9B17-AE9D0E253616}"/>
    <hyperlink ref="B2405" r:id="rId2404" tooltip="Microsoft Web Site" xr:uid="{52535CBC-AE9E-406C-A491-5BF1B5610206}"/>
    <hyperlink ref="B2406" r:id="rId2405" tooltip="Microsoft Web Site" xr:uid="{158A2088-DC0C-4F57-B5B8-853BF4EB3D34}"/>
    <hyperlink ref="B2407" r:id="rId2406" tooltip="Microsoft Web Site" xr:uid="{2ED6A3D6-4D45-4BB6-812F-23881E4E264B}"/>
    <hyperlink ref="B2408" r:id="rId2407" tooltip="Microsoft Web Site" xr:uid="{C7C4B405-5D85-4623-8DA8-1A18F806CF47}"/>
    <hyperlink ref="B2409" r:id="rId2408" tooltip="Microsoft Web Site" xr:uid="{C0DBFAAE-FE44-454B-8DE6-94E9E7A365F7}"/>
    <hyperlink ref="B2410" r:id="rId2409" tooltip="Microsoft Web Site" xr:uid="{508C58EC-F5CE-4953-8E7F-C2F6C58D1C3D}"/>
    <hyperlink ref="B2411" r:id="rId2410" tooltip="Microsoft Web Site" xr:uid="{95F9D86C-01FC-4CE5-9D11-841DBED51CC6}"/>
    <hyperlink ref="B2412" r:id="rId2411" tooltip="Microsoft Web Site" xr:uid="{5B312C18-45DF-4179-8C08-E4D46A516933}"/>
    <hyperlink ref="B2413" r:id="rId2412" tooltip="Microsoft Web Site" xr:uid="{660D8275-040E-473F-AD67-37C87FDEA357}"/>
    <hyperlink ref="B2414" r:id="rId2413" tooltip="Microsoft Web Site" xr:uid="{39122EC5-3CF5-484D-9761-1657C2C22262}"/>
    <hyperlink ref="B2415" r:id="rId2414" tooltip="Microsoft Web Site" xr:uid="{CD008534-C849-40CA-8CC5-91C8CDE0647A}"/>
    <hyperlink ref="B2416" r:id="rId2415" tooltip="Microsoft Web Site" xr:uid="{77265766-51FD-4F51-BC9E-FDFD08C9B848}"/>
    <hyperlink ref="B2417" r:id="rId2416" tooltip="Microsoft Web Site" xr:uid="{D5E13FB3-9B7D-4C48-8EA1-5B7BC8B85D98}"/>
    <hyperlink ref="B2418" r:id="rId2417" tooltip="Microsoft Web Site" xr:uid="{3EF6A95E-77CE-42F0-A0D8-76153BFC123D}"/>
    <hyperlink ref="B2419" r:id="rId2418" tooltip="Microsoft Web Site" xr:uid="{68145E13-82BF-454D-A50F-227D14ECFBC2}"/>
    <hyperlink ref="B2420" r:id="rId2419" tooltip="Microsoft Web Site" xr:uid="{E0811833-7F81-437B-B1D5-B18281FDB243}"/>
    <hyperlink ref="B2421" r:id="rId2420" tooltip="Microsoft Web Site" xr:uid="{7FABB646-C9C8-4645-BD6C-9FBC22C711B0}"/>
    <hyperlink ref="B2422" r:id="rId2421" tooltip="Microsoft Web Site" xr:uid="{405643D5-AE7E-42AB-9C13-8281BD1CA327}"/>
    <hyperlink ref="B2423" r:id="rId2422" tooltip="Microsoft Web Site" xr:uid="{5A6D7894-8862-4403-89B3-0D121F3E34BE}"/>
    <hyperlink ref="B2424" r:id="rId2423" tooltip="Microsoft Web Site" xr:uid="{C6D79F45-2534-4343-8AFB-2D819C902A63}"/>
    <hyperlink ref="B2425" r:id="rId2424" tooltip="Microsoft Web Site" xr:uid="{1D320350-4BA7-461F-A72A-6ED46E7CA13E}"/>
    <hyperlink ref="B2426" r:id="rId2425" tooltip="Microsoft Web Site" xr:uid="{8FC26D19-4B69-4C40-9C53-C383093E7854}"/>
    <hyperlink ref="B2427" r:id="rId2426" tooltip="Microsoft Web Site" xr:uid="{EC659889-12BB-4DAC-AF59-92F43D1A473F}"/>
    <hyperlink ref="B2428" r:id="rId2427" tooltip="Microsoft Web Site" xr:uid="{A81F1D22-65D9-49C7-AB7B-9B7FFA35D94E}"/>
    <hyperlink ref="B2429" r:id="rId2428" tooltip="Microsoft Web Site" xr:uid="{CC4DBB37-DF6F-4EC5-A44E-8AE3A846A053}"/>
    <hyperlink ref="B2430" r:id="rId2429" tooltip="Microsoft Web Site" xr:uid="{83E57F1D-5665-4D0F-AC2D-93829F2E0F2A}"/>
    <hyperlink ref="B2431" r:id="rId2430" tooltip="Microsoft Web Site" xr:uid="{F08D965D-2502-49A8-9429-3E50D37FA6E7}"/>
    <hyperlink ref="B2432" r:id="rId2431" tooltip="Microsoft Web Site" xr:uid="{115D5480-CD26-4B6A-BFDB-DE9420954C4A}"/>
    <hyperlink ref="B2433" r:id="rId2432" tooltip="Microsoft Web Site" xr:uid="{FE524618-E888-4A84-837C-23F982CCDF0F}"/>
    <hyperlink ref="B2434" r:id="rId2433" tooltip="Microsoft Web Site" xr:uid="{60CD2FD4-1ADE-438B-B98A-E02490B374A5}"/>
    <hyperlink ref="B2435" r:id="rId2434" tooltip="Microsoft Web Site" xr:uid="{D859AAAF-B4CD-41DF-A1DA-A30C7B02E6CD}"/>
    <hyperlink ref="B2436" r:id="rId2435" tooltip="Microsoft Web Site" xr:uid="{C0BD6265-F33C-4F74-9E6D-525B77AE79D0}"/>
    <hyperlink ref="B2437" r:id="rId2436" tooltip="Microsoft Web Site" xr:uid="{A34BD1F3-78DD-4ED1-9031-BF692A0773F0}"/>
    <hyperlink ref="B2438" r:id="rId2437" tooltip="Microsoft Web Site" xr:uid="{E6182EDE-A336-4977-9010-691CB62B8C99}"/>
    <hyperlink ref="B2439" r:id="rId2438" tooltip="Microsoft Web Site" xr:uid="{DF2976B5-CC49-4679-94C1-42EC1032CAD7}"/>
    <hyperlink ref="B2440" r:id="rId2439" tooltip="Microsoft Web Site" xr:uid="{9EF157E8-255E-4743-8EAA-38B7CE47ADA4}"/>
    <hyperlink ref="B2441" r:id="rId2440" tooltip="Microsoft Web Site" xr:uid="{6F6D1518-8A1C-412D-87FC-E5D6C30817BE}"/>
    <hyperlink ref="B2442" r:id="rId2441" tooltip="Microsoft Web Site" xr:uid="{A258BE6C-CB0F-41D3-80EA-EDB1B79B47E7}"/>
    <hyperlink ref="B2443" r:id="rId2442" tooltip="Microsoft Web Site" xr:uid="{E8A0C847-CEDA-4548-A3EF-F86A0A4B70AE}"/>
    <hyperlink ref="B2444" r:id="rId2443" tooltip="Microsoft Web Site" xr:uid="{035B5160-D853-491C-AE33-18BBBA032076}"/>
    <hyperlink ref="B2445" r:id="rId2444" tooltip="Microsoft Web Site" xr:uid="{A895430A-4E49-4E56-9C2B-93A2B6EEFAB5}"/>
    <hyperlink ref="B2446" r:id="rId2445" tooltip="Microsoft Web Site" xr:uid="{E558BA77-8E20-4283-BDDB-FD9350CD2C19}"/>
    <hyperlink ref="B2447" r:id="rId2446" tooltip="Microsoft Web Site" xr:uid="{AA9EAC5F-AA68-407F-96C2-BBF2A95A5264}"/>
    <hyperlink ref="B2448" r:id="rId2447" tooltip="Microsoft Web Site" xr:uid="{27775491-26D2-4A2E-B1BD-D5EFFFB401FC}"/>
    <hyperlink ref="B2449" r:id="rId2448" tooltip="Microsoft Web Site" xr:uid="{FE8E1172-FB5A-40FB-AB90-001E516E2C84}"/>
    <hyperlink ref="B2450" r:id="rId2449" tooltip="Microsoft Web Site" xr:uid="{36857F47-C9B5-4934-8C1D-3564D07B581A}"/>
    <hyperlink ref="B2451" r:id="rId2450" tooltip="Microsoft Web Site" xr:uid="{DD2B6611-FA64-43BB-A044-20755B8BC2A6}"/>
    <hyperlink ref="B2452" r:id="rId2451" tooltip="Microsoft Web Site" xr:uid="{35C6AE17-B6AC-4CE9-A94D-AAB52C63FD78}"/>
    <hyperlink ref="B2453" r:id="rId2452" tooltip="Microsoft Web Site" xr:uid="{5F793998-0603-436E-A363-4A0C96552F80}"/>
    <hyperlink ref="B2454" r:id="rId2453" tooltip="Microsoft Web Site" xr:uid="{31DDE0FD-4714-4A50-9D19-3C465EC2CFAD}"/>
    <hyperlink ref="B2455" r:id="rId2454" tooltip="Microsoft Web Site" xr:uid="{44594774-BD52-4850-A4BD-A70DFEA8A16D}"/>
    <hyperlink ref="B2456" r:id="rId2455" tooltip="Microsoft Web Site" xr:uid="{6CE7977A-B0BF-40ED-A0D9-4D00B4B8116C}"/>
    <hyperlink ref="B2457" r:id="rId2456" tooltip="Microsoft Web Site" xr:uid="{14B88D8C-8255-4B0E-A070-561A1B075483}"/>
    <hyperlink ref="B2458" r:id="rId2457" tooltip="Microsoft Web Site" xr:uid="{070A56B6-AFA0-4216-A9A1-2F2DBAFB7553}"/>
    <hyperlink ref="B2459" r:id="rId2458" tooltip="Microsoft Web Site" xr:uid="{93064DC1-DDEE-4959-A980-9BB3BD69F2ED}"/>
    <hyperlink ref="B2460" r:id="rId2459" tooltip="Microsoft Web Site" xr:uid="{F24FA6E1-7EA5-4707-9103-4B4756830862}"/>
    <hyperlink ref="B2461" r:id="rId2460" tooltip="Microsoft Web Site" xr:uid="{BBCF4523-3A9A-4DF4-8365-0D2F1F241D05}"/>
    <hyperlink ref="B2462" r:id="rId2461" tooltip="Microsoft Web Site" xr:uid="{F2F90FB7-E68F-4AF0-8F45-BAFDE0BDDF7E}"/>
    <hyperlink ref="B2463" r:id="rId2462" tooltip="Microsoft Web Site" xr:uid="{9F8546DC-FB99-47F8-AC8D-2EB0D7DE2384}"/>
    <hyperlink ref="B2464" r:id="rId2463" tooltip="Microsoft Web Site" xr:uid="{6DD2EC1D-6D2C-466B-8281-AC8D2F1E0A60}"/>
    <hyperlink ref="B2465" r:id="rId2464" tooltip="Microsoft Web Site" xr:uid="{E96D2A0F-D394-4782-9608-FCFEEFE17AF0}"/>
    <hyperlink ref="B2466" r:id="rId2465" tooltip="Microsoft Web Site" xr:uid="{5DB47A43-0558-408D-A30A-4E4238689BA7}"/>
    <hyperlink ref="B2467" r:id="rId2466" tooltip="Microsoft Web Site" xr:uid="{D65503E0-064A-4F11-9787-05E875DC612A}"/>
    <hyperlink ref="B2468" r:id="rId2467" tooltip="Microsoft Web Site" xr:uid="{C131983A-326F-400F-A67E-FE747E40E80C}"/>
    <hyperlink ref="B2469" r:id="rId2468" tooltip="Microsoft Web Site" xr:uid="{68E335D9-C680-44C6-B72F-31220CE6486B}"/>
    <hyperlink ref="B2470" r:id="rId2469" tooltip="Microsoft Web Site" xr:uid="{57C27CD8-6193-4210-AD07-0E54F95ACDDD}"/>
    <hyperlink ref="B2471" r:id="rId2470" tooltip="Microsoft Web Site" xr:uid="{8800F5E5-EFC4-4AAB-B7D6-11C43B1B9360}"/>
    <hyperlink ref="B2472" r:id="rId2471" tooltip="Microsoft Web Site" xr:uid="{1913A122-4444-455C-9FC2-7D3C13C6AFD1}"/>
    <hyperlink ref="B2473" r:id="rId2472" tooltip="Microsoft Web Site" xr:uid="{3024874B-8D48-42AB-AB38-09511EAE7FBD}"/>
    <hyperlink ref="B2474" r:id="rId2473" tooltip="Microsoft Web Site" xr:uid="{74124E03-247D-4DB3-9972-76E856B011C5}"/>
    <hyperlink ref="B2475" r:id="rId2474" tooltip="Microsoft Web Site" xr:uid="{F598E50E-A074-4AAB-A1D5-3DF608CBB351}"/>
    <hyperlink ref="B2476" r:id="rId2475" tooltip="Microsoft Web Site" xr:uid="{05183067-CE77-40F5-892E-A4F7AE40E6E7}"/>
    <hyperlink ref="B2477" r:id="rId2476" tooltip="Microsoft Web Site" xr:uid="{9C5A5FF9-ACAF-4E7C-A6BC-100627C50AA9}"/>
    <hyperlink ref="B2478" r:id="rId2477" tooltip="Microsoft Web Site" xr:uid="{25C891CC-B405-49A1-813E-B19534FF7DDC}"/>
    <hyperlink ref="B2479" r:id="rId2478" tooltip="Microsoft Web Site" xr:uid="{1F3E8648-6ACF-432C-8575-208C2A5256E3}"/>
    <hyperlink ref="B2480" r:id="rId2479" tooltip="Microsoft Web Site" xr:uid="{330B151A-53AE-43A0-BB58-466EF4332D09}"/>
    <hyperlink ref="B2481" r:id="rId2480" tooltip="Microsoft Web Site" xr:uid="{95164F44-B094-4681-B62B-E2EDE504220D}"/>
    <hyperlink ref="B2482" r:id="rId2481" tooltip="Microsoft Web Site" xr:uid="{BB0212A7-CF37-4E36-B2DD-C9AB4AB6A867}"/>
    <hyperlink ref="B2483" r:id="rId2482" tooltip="Microsoft Web Site" xr:uid="{B0B92D22-9911-49E7-9836-B6FF322141D6}"/>
    <hyperlink ref="B2484" r:id="rId2483" tooltip="Microsoft Web Site" xr:uid="{237E74D6-428C-402E-B288-E91A320FFF1A}"/>
    <hyperlink ref="B2485" r:id="rId2484" tooltip="Microsoft Web Site" xr:uid="{EFA51BD0-7F56-4747-86A9-71C4F5AB63C6}"/>
    <hyperlink ref="B2486" r:id="rId2485" tooltip="Microsoft Web Site" xr:uid="{E34FC970-7100-468A-8ACF-7260427FEB19}"/>
    <hyperlink ref="B2487" r:id="rId2486" tooltip="Microsoft Web Site" xr:uid="{C053566A-FA1D-40D7-B4C8-56F07A161ACE}"/>
    <hyperlink ref="B2488" r:id="rId2487" tooltip="Microsoft Web Site" xr:uid="{2B0837E3-0FC7-40FD-9473-EE28F7A3E8CD}"/>
    <hyperlink ref="B2489" r:id="rId2488" tooltip="Microsoft Web Site" xr:uid="{E8C8202F-AB0D-4841-A126-786F975B3570}"/>
    <hyperlink ref="B2490" r:id="rId2489" tooltip="Microsoft Web Site" xr:uid="{DCA5F1D8-18DD-40C3-874F-797DD6DA1E67}"/>
    <hyperlink ref="B2491" r:id="rId2490" tooltip="Microsoft Web Site" xr:uid="{5BC894E8-B6FE-4E17-8FD2-FA1715F05A15}"/>
    <hyperlink ref="B2492" r:id="rId2491" tooltip="Microsoft Web Site" xr:uid="{D7372973-1730-453C-8D39-201208EB9C05}"/>
    <hyperlink ref="B2493" r:id="rId2492" tooltip="Microsoft Web Site" xr:uid="{D46C5782-8AC0-4608-84A6-03F21396F08D}"/>
    <hyperlink ref="B2494" r:id="rId2493" tooltip="Microsoft Web Site" xr:uid="{B43F5407-682C-49E1-AC70-218985C37B8A}"/>
    <hyperlink ref="B2495" r:id="rId2494" tooltip="Microsoft Web Site" xr:uid="{4DF0F1FB-0CC5-4F1D-8244-7323DB74C6EE}"/>
    <hyperlink ref="B2496" r:id="rId2495" tooltip="Microsoft Web Site" xr:uid="{9D8C2E1E-DB71-4108-B53D-DEF375A25FE7}"/>
    <hyperlink ref="B2497" r:id="rId2496" tooltip="Microsoft Web Site" xr:uid="{BB571FEC-28AE-43E7-8EDF-77D31A4DD5D3}"/>
    <hyperlink ref="B2498" r:id="rId2497" tooltip="Microsoft Web Site" xr:uid="{4427D2B0-7011-4BC0-9F3D-7D392D5A1127}"/>
    <hyperlink ref="B2499" r:id="rId2498" tooltip="Microsoft Web Site" xr:uid="{03FD70A3-A84B-4D4B-A183-0447C9EFEE8C}"/>
    <hyperlink ref="B2500" r:id="rId2499" tooltip="Microsoft Web Site" xr:uid="{8D695CD4-CAB4-47EC-A783-B6C72788CAF0}"/>
    <hyperlink ref="B2501" r:id="rId2500" tooltip="Microsoft Web Site" xr:uid="{D65C074F-F38B-4B52-9192-BB76406E1227}"/>
    <hyperlink ref="B2502" r:id="rId2501" tooltip="Microsoft Web Site" xr:uid="{5A2E0E43-B767-44DD-8BA3-AFA43F74531D}"/>
    <hyperlink ref="B2503" r:id="rId2502" tooltip="Microsoft Web Site" xr:uid="{EBEA8177-D7CF-4F49-A123-2F62FE7593B7}"/>
    <hyperlink ref="B2504" r:id="rId2503" tooltip="Microsoft Web Site" xr:uid="{7FBCCDC6-7478-48BF-8C77-F6AB8E9CD45C}"/>
    <hyperlink ref="B2505" r:id="rId2504" tooltip="Microsoft Web Site" xr:uid="{2FC2C81C-68D7-4447-844B-102918658049}"/>
    <hyperlink ref="B2506" r:id="rId2505" tooltip="Microsoft Web Site" xr:uid="{508D0AB6-90AB-4AD4-96AE-3D93B3ED5246}"/>
    <hyperlink ref="B2507" r:id="rId2506" tooltip="Microsoft Web Site" xr:uid="{592BE2DB-68C6-4A68-84D2-026F020D54F4}"/>
    <hyperlink ref="B2508" r:id="rId2507" tooltip="Microsoft Web Site" xr:uid="{A2227645-0A9B-4368-B7EB-7F8D78A78ABF}"/>
    <hyperlink ref="B2509" r:id="rId2508" tooltip="Microsoft Web Site" xr:uid="{D02C2A0E-3CDF-4D45-B018-6BC891139AC5}"/>
    <hyperlink ref="B2510" r:id="rId2509" tooltip="Microsoft Web Site" xr:uid="{05EC8D82-650A-41F8-BA78-E2BD4F87C48D}"/>
    <hyperlink ref="B2511" r:id="rId2510" tooltip="Microsoft Web Site" xr:uid="{343D11B6-91BC-4150-929D-7348E7EC396F}"/>
    <hyperlink ref="B2512" r:id="rId2511" tooltip="Microsoft Web Site" xr:uid="{DDCC89B1-9402-4329-8F0D-09D8F2E9380E}"/>
    <hyperlink ref="B2513" r:id="rId2512" tooltip="Microsoft Web Site" xr:uid="{1D967CE2-2BAA-4F4A-98BA-E5CB43E366A1}"/>
    <hyperlink ref="B2514" r:id="rId2513" tooltip="Microsoft Web Site" xr:uid="{05A62446-6EC6-463A-8530-B64CD6048DBB}"/>
    <hyperlink ref="B2515" r:id="rId2514" tooltip="Microsoft Web Site" xr:uid="{F6EF7E69-EB10-4714-8300-D377D702D5C5}"/>
    <hyperlink ref="B2516" r:id="rId2515" tooltip="Microsoft Web Site" xr:uid="{1C385D50-77A4-4A19-AE24-935A260BFC2D}"/>
    <hyperlink ref="B2517" r:id="rId2516" tooltip="Microsoft Web Site" xr:uid="{3DCF6CB9-80AF-43CE-A621-CDF3DB60DEF6}"/>
    <hyperlink ref="B2518" r:id="rId2517" tooltip="Microsoft Web Site" xr:uid="{B65BDE8C-03DC-4A44-9660-E909B592739B}"/>
    <hyperlink ref="B2519" r:id="rId2518" tooltip="Microsoft Web Site" xr:uid="{7089B5EE-7050-4B38-A962-1EBD6326F707}"/>
    <hyperlink ref="B2520" r:id="rId2519" tooltip="Microsoft Web Site" xr:uid="{67626E02-BD01-4295-A7B3-605CFA3AA42C}"/>
    <hyperlink ref="B2521" r:id="rId2520" tooltip="Microsoft Web Site" xr:uid="{CCC13B73-BB42-4494-BF39-FB6AE90E2594}"/>
    <hyperlink ref="B2522" r:id="rId2521" tooltip="Microsoft Web Site" xr:uid="{61A36386-2A63-4DF8-BB5A-87D21F423D18}"/>
    <hyperlink ref="B2523" r:id="rId2522" tooltip="Microsoft Web Site" xr:uid="{1A3FB36C-4DD2-45CB-8E9A-877BC2C331DB}"/>
    <hyperlink ref="B2524" r:id="rId2523" tooltip="Microsoft Web Site" xr:uid="{E190BB09-FB66-4071-8C6D-7A1B97E70745}"/>
    <hyperlink ref="B2525" r:id="rId2524" tooltip="Microsoft Web Site" xr:uid="{6A27DBB8-F12E-43B5-B3DE-56186AF626AE}"/>
    <hyperlink ref="B2526" r:id="rId2525" tooltip="Microsoft Web Site" xr:uid="{65D1D741-ABBF-4222-ACE2-B9F3F89F286B}"/>
    <hyperlink ref="B2527" r:id="rId2526" tooltip="Microsoft Web Site" xr:uid="{98FD40AE-B7BB-455F-AD10-2E086A0EB6ED}"/>
    <hyperlink ref="B2528" r:id="rId2527" tooltip="Microsoft Web Site" xr:uid="{CA02000E-B990-4819-979E-280D1083716C}"/>
    <hyperlink ref="B2529" r:id="rId2528" tooltip="Microsoft Web Site" xr:uid="{B25AF9FE-390A-4CEF-8381-38560C49DDFD}"/>
    <hyperlink ref="B2530" r:id="rId2529" tooltip="Microsoft Web Site" xr:uid="{6AEE5E69-3998-4E95-8A6C-45EDA5DB5E06}"/>
    <hyperlink ref="B2531" r:id="rId2530" tooltip="Microsoft Web Site" xr:uid="{2B60ECC5-4DFC-4B9B-8756-668A5B1DEC45}"/>
    <hyperlink ref="B2532" r:id="rId2531" tooltip="Microsoft Web Site" xr:uid="{9F444FF2-5B33-4278-B111-397FAC727E99}"/>
    <hyperlink ref="B2533" r:id="rId2532" tooltip="Microsoft Web Site" xr:uid="{23F5BAA5-43FB-4E22-AA61-84BE432D4946}"/>
    <hyperlink ref="B2534" r:id="rId2533" tooltip="Microsoft Web Site" xr:uid="{84F36572-6220-48B0-9064-DB1E833A24DB}"/>
    <hyperlink ref="B2535" r:id="rId2534" tooltip="Microsoft Web Site" xr:uid="{8D6A75DD-9104-4836-B3A2-7194A4C54CE6}"/>
    <hyperlink ref="B2536" r:id="rId2535" tooltip="Microsoft Web Site" xr:uid="{C47C0C27-2FBB-4277-AE9F-D4FEDEBC35C0}"/>
    <hyperlink ref="B2537" r:id="rId2536" tooltip="Microsoft Web Site" xr:uid="{1CC1830E-C713-4F2D-8DCB-606C5BCF787D}"/>
    <hyperlink ref="B2538" r:id="rId2537" tooltip="Microsoft Web Site" xr:uid="{24A76F96-1366-4E4C-8D27-D799ADCDBB24}"/>
    <hyperlink ref="B2539" r:id="rId2538" tooltip="Microsoft Web Site" xr:uid="{45F1B583-1F4E-46AC-8175-83A66E040B4C}"/>
    <hyperlink ref="B2540" r:id="rId2539" tooltip="Microsoft Web Site" xr:uid="{204A6E67-53F1-41EE-8A35-EA05A6F045B3}"/>
    <hyperlink ref="B2541" r:id="rId2540" tooltip="Microsoft Web Site" xr:uid="{C74BCF2F-B7FB-4278-98A3-3EA35A08B892}"/>
    <hyperlink ref="B2542" r:id="rId2541" tooltip="Microsoft Web Site" xr:uid="{7DA62B87-3A1A-4497-8467-A9EEE037E81E}"/>
    <hyperlink ref="B2543" r:id="rId2542" tooltip="Microsoft Web Site" xr:uid="{B8FD3240-DD21-410F-832E-0240D0F85C38}"/>
    <hyperlink ref="B2544" r:id="rId2543" tooltip="Microsoft Web Site" xr:uid="{C9072D4E-EAD9-46B0-9D98-A8ED33696A7D}"/>
    <hyperlink ref="B2545" r:id="rId2544" tooltip="Microsoft Web Site" xr:uid="{69891F92-D28F-4BA1-B4AB-4D8F8230EF54}"/>
    <hyperlink ref="B2546" r:id="rId2545" tooltip="Microsoft Web Site" xr:uid="{5A33C2AE-4ACB-4EBF-B79E-DDD22CF9BCA9}"/>
    <hyperlink ref="B2547" r:id="rId2546" tooltip="Microsoft Web Site" xr:uid="{B636FCA8-C749-4EB8-A971-A078BBD5D50E}"/>
    <hyperlink ref="B2548" r:id="rId2547" tooltip="Microsoft Web Site" xr:uid="{8E6F4B47-F34A-43E9-ABDE-74ADAD2A9F23}"/>
    <hyperlink ref="B2549" r:id="rId2548" tooltip="Microsoft Web Site" xr:uid="{75A9A49C-B806-4704-9A27-22E85C85A6E6}"/>
    <hyperlink ref="B2550" r:id="rId2549" tooltip="Microsoft Web Site" xr:uid="{55AFAE37-BE0A-4899-AFCC-7FDA23DCD789}"/>
    <hyperlink ref="B2551" r:id="rId2550" tooltip="Microsoft Web Site" xr:uid="{2D79FB9B-0A94-4CD7-B8AF-947E05D6D634}"/>
    <hyperlink ref="B2552" r:id="rId2551" tooltip="Microsoft Web Site" xr:uid="{FDF4CFF8-3107-4368-8937-3E710DD77FB0}"/>
    <hyperlink ref="B2553" r:id="rId2552" tooltip="Microsoft Web Site" xr:uid="{69CD44A3-9BD2-4EC4-968A-760AA1FC08ED}"/>
    <hyperlink ref="B2554" r:id="rId2553" tooltip="Microsoft Web Site" xr:uid="{18D28FB3-6D4C-4F02-B65D-71A8094DBCCF}"/>
    <hyperlink ref="B2555" r:id="rId2554" tooltip="Microsoft Web Site" xr:uid="{C459CCD9-2572-453B-BA4D-A5E1151F0FFD}"/>
    <hyperlink ref="B2556" r:id="rId2555" tooltip="Microsoft Web Site" xr:uid="{28C4A82A-A0E2-431B-93BA-6AF47F257453}"/>
    <hyperlink ref="B2557" r:id="rId2556" tooltip="Microsoft Web Site" xr:uid="{AABED318-CD3D-40D7-A8B6-5CAC89B06623}"/>
    <hyperlink ref="B2558" r:id="rId2557" tooltip="Microsoft Web Site" xr:uid="{12867FAA-B276-4025-85A2-765D247B4A9B}"/>
    <hyperlink ref="B2559" r:id="rId2558" tooltip="Microsoft Web Site" xr:uid="{2C72A602-EDCB-453E-B9A8-885C3093EA87}"/>
    <hyperlink ref="B2560" r:id="rId2559" tooltip="Microsoft Web Site" xr:uid="{714019C9-F304-46E5-8CDC-3D24A6CF58B6}"/>
    <hyperlink ref="B2561" r:id="rId2560" tooltip="Microsoft Web Site" xr:uid="{9C5D949A-FE06-4DA4-9F12-766FBE9C0DAD}"/>
    <hyperlink ref="B2562" r:id="rId2561" tooltip="Microsoft Web Site" xr:uid="{A85B1E72-1D28-41B9-A3DA-29000B0B330D}"/>
    <hyperlink ref="B2563" r:id="rId2562" tooltip="Microsoft Web Site" xr:uid="{9200CC84-1C5C-44D3-8AA3-37546D94CF99}"/>
    <hyperlink ref="B2564" r:id="rId2563" tooltip="Microsoft Web Site" xr:uid="{972D38B0-BD74-4CDB-BDF6-0F49FA345D87}"/>
    <hyperlink ref="B2565" r:id="rId2564" tooltip="Microsoft Web Site" xr:uid="{20180A68-D123-4B04-8A37-230BE13088FF}"/>
    <hyperlink ref="B2566" r:id="rId2565" tooltip="Microsoft Web Site" xr:uid="{8034AF9A-1271-4D7A-966D-788D8E3A6F2C}"/>
    <hyperlink ref="B2567" r:id="rId2566" tooltip="Microsoft Web Site" xr:uid="{43B86A8C-12FC-45B9-8472-F0C7893C0FA6}"/>
    <hyperlink ref="B2568" r:id="rId2567" tooltip="Microsoft Web Site" xr:uid="{E08ED60F-67FD-48F3-9B10-AA934AD750D5}"/>
    <hyperlink ref="B2569" r:id="rId2568" tooltip="Microsoft Web Site" xr:uid="{EACAC736-A3D5-4AFF-AE32-B5C507CF0475}"/>
    <hyperlink ref="B2570" r:id="rId2569" tooltip="Microsoft Web Site" xr:uid="{A60BA3B1-2C1A-40EE-9266-261E874638F1}"/>
    <hyperlink ref="B2571" r:id="rId2570" tooltip="Microsoft Web Site" xr:uid="{9F108357-735F-4AC5-9C6B-F185D98862CE}"/>
    <hyperlink ref="B2572" r:id="rId2571" tooltip="Microsoft Web Site" xr:uid="{7958286C-CC04-4906-AD33-5A0EED1FFF55}"/>
    <hyperlink ref="B2573" r:id="rId2572" tooltip="Microsoft Web Site" xr:uid="{5FD80975-0AA8-42A7-98C9-BD8DE6C81294}"/>
    <hyperlink ref="B2574" r:id="rId2573" tooltip="Microsoft Web Site" xr:uid="{15029D72-9A64-422E-8201-710C135D89FF}"/>
    <hyperlink ref="B2575" r:id="rId2574" tooltip="Microsoft Web Site" xr:uid="{6E03DD69-0156-43DF-AA71-786D0C6AE1BA}"/>
    <hyperlink ref="B2576" r:id="rId2575" tooltip="Microsoft Web Site" xr:uid="{4B0FE30B-1951-419B-8D93-A0E5B9A762B3}"/>
    <hyperlink ref="B2577" r:id="rId2576" tooltip="Microsoft Web Site" xr:uid="{060C1DD2-37E5-4DB3-878B-2B2EBFCD8E42}"/>
    <hyperlink ref="B2578" r:id="rId2577" tooltip="Microsoft Web Site" xr:uid="{4CF7904E-0C1C-4FCF-A246-DC8CDDED216B}"/>
    <hyperlink ref="B2579" r:id="rId2578" tooltip="Microsoft Web Site" xr:uid="{6D5D100B-1A31-48D5-9304-44242CAB5BCA}"/>
    <hyperlink ref="B2580" r:id="rId2579" tooltip="Microsoft Web Site" xr:uid="{7FFCB8D3-78CA-47EE-AC07-C99813058AED}"/>
    <hyperlink ref="B2581" r:id="rId2580" tooltip="Microsoft Web Site" xr:uid="{054ECF6B-F638-401E-88FF-796DA37EA841}"/>
    <hyperlink ref="B2582" r:id="rId2581" tooltip="Microsoft Web Site" xr:uid="{3B3DA4E4-D829-4301-BE34-946A56207D3C}"/>
    <hyperlink ref="B2583" r:id="rId2582" tooltip="Microsoft Web Site" xr:uid="{4FD27DF7-9B58-462B-BF81-8283FFA0B05F}"/>
    <hyperlink ref="B2584" r:id="rId2583" tooltip="Microsoft Web Site" xr:uid="{A3D96B1D-89E8-4F30-AF3B-73664085073A}"/>
    <hyperlink ref="B2585" r:id="rId2584" tooltip="Microsoft Web Site" xr:uid="{90B29F75-22A2-48C0-8EEE-511150EE4E9E}"/>
    <hyperlink ref="B2586" r:id="rId2585" tooltip="Microsoft Web Site" xr:uid="{0F6D545D-5A53-44B6-8164-55CFF5DE2096}"/>
    <hyperlink ref="B2587" r:id="rId2586" tooltip="Microsoft Web Site" xr:uid="{9C5684D9-29F9-4D15-AFCA-7E45533130DE}"/>
    <hyperlink ref="B2588" r:id="rId2587" tooltip="Microsoft Web Site" xr:uid="{67BBBD2E-FFF0-4D3B-AD42-9636D4C3637B}"/>
    <hyperlink ref="B2589" r:id="rId2588" tooltip="Microsoft Web Site" xr:uid="{C78E9E6F-0857-4EB5-B0EF-86F63B4E0FFC}"/>
    <hyperlink ref="B2590" r:id="rId2589" tooltip="Microsoft Web Site" xr:uid="{6B6A3281-38E3-49E0-B8C9-C2A6633BD30A}"/>
    <hyperlink ref="B2591" r:id="rId2590" tooltip="Microsoft Web Site" xr:uid="{65F356F4-8FE8-44CF-AE99-FB3A301052E6}"/>
    <hyperlink ref="B2592" r:id="rId2591" tooltip="Microsoft Web Site" xr:uid="{A90529E6-C43C-4A82-A23C-2D33DC901D98}"/>
    <hyperlink ref="B2593" r:id="rId2592" tooltip="Microsoft Web Site" xr:uid="{04EA3675-12DD-45EF-BDCE-B3CD46EDCAD8}"/>
    <hyperlink ref="B2594" r:id="rId2593" tooltip="Microsoft Web Site" xr:uid="{1FA5E6E3-8ECD-4B96-AC51-53F44A82DAF0}"/>
    <hyperlink ref="B2595" r:id="rId2594" tooltip="Microsoft Web Site" xr:uid="{D52001A8-5443-4D62-AD60-5807ADD95137}"/>
    <hyperlink ref="B2596" r:id="rId2595" tooltip="Microsoft Web Site" xr:uid="{33B9A85A-DA5A-4498-8400-EBE35FA59EF0}"/>
    <hyperlink ref="B2597" r:id="rId2596" tooltip="Microsoft Web Site" xr:uid="{2B6E9A2D-15CF-4BEF-A91F-595639B690EA}"/>
    <hyperlink ref="B2598" r:id="rId2597" tooltip="Microsoft Web Site" xr:uid="{8646A31A-0FB3-4B0D-9A0C-4488A29CF6D5}"/>
    <hyperlink ref="B2599" r:id="rId2598" tooltip="Microsoft Web Site" xr:uid="{0ED7B7C9-50FC-463B-A3B5-A52506F0888B}"/>
    <hyperlink ref="B2600" r:id="rId2599" tooltip="Microsoft Web Site" xr:uid="{E9B4237E-968A-4576-AAC9-8C22D38A35E4}"/>
    <hyperlink ref="B2601" r:id="rId2600" tooltip="Microsoft Web Site" xr:uid="{0876586C-7816-4DBF-8FD7-A8B7F691CE8D}"/>
    <hyperlink ref="B2602" r:id="rId2601" tooltip="Microsoft Web Site" xr:uid="{E5880D54-1D6E-4C27-90CB-947E330F27DA}"/>
    <hyperlink ref="B2603" r:id="rId2602" tooltip="Microsoft Web Site" xr:uid="{687243D3-6221-4362-B694-6AC404F6CFD7}"/>
    <hyperlink ref="B2604" r:id="rId2603" tooltip="Microsoft Web Site" xr:uid="{303DEB70-9FE9-43E8-9547-7212C5E87B84}"/>
    <hyperlink ref="B2605" r:id="rId2604" tooltip="Microsoft Web Site" xr:uid="{20E3CD1B-0A80-47BE-B9D6-8F0550A505D5}"/>
    <hyperlink ref="B2606" r:id="rId2605" tooltip="Microsoft Web Site" xr:uid="{CFBB6C94-3764-4F19-857B-0B946FCF22A6}"/>
    <hyperlink ref="B2607" r:id="rId2606" tooltip="Microsoft Web Site" xr:uid="{B3C4FB66-399C-459C-A657-7F603F6F2327}"/>
    <hyperlink ref="B2608" r:id="rId2607" tooltip="Microsoft Web Site" xr:uid="{4A7E14EE-5768-445C-9ED1-FB0D5204D602}"/>
    <hyperlink ref="B2609" r:id="rId2608" tooltip="Microsoft Web Site" xr:uid="{2189E09E-42CA-4AF7-A34A-E0B0F1E00FD9}"/>
    <hyperlink ref="B2610" r:id="rId2609" tooltip="Microsoft Web Site" xr:uid="{8FF06E0B-75AD-420A-9007-9A8341309514}"/>
    <hyperlink ref="B2611" r:id="rId2610" tooltip="Microsoft Web Site" xr:uid="{9DD456AF-5861-4E32-B94C-F6DD27F21398}"/>
    <hyperlink ref="B2612" r:id="rId2611" tooltip="Microsoft Web Site" xr:uid="{8287E393-2988-4A5D-9011-1F06FA4F807A}"/>
    <hyperlink ref="B2613" r:id="rId2612" tooltip="Microsoft Web Site" xr:uid="{673E859A-32BB-4908-B915-5AABB3EAE195}"/>
    <hyperlink ref="B2614" r:id="rId2613" tooltip="Microsoft Web Site" xr:uid="{8248133B-53DA-4D0F-8C67-4B8198EA55EE}"/>
    <hyperlink ref="B2615" r:id="rId2614" tooltip="Microsoft Web Site" xr:uid="{F372D552-9818-4C9B-8D5D-5FD56D75E95C}"/>
    <hyperlink ref="B2616" r:id="rId2615" tooltip="Microsoft Web Site" xr:uid="{06F6D0A6-D510-4728-BFB7-FF3EC9C74AB2}"/>
    <hyperlink ref="B2617" r:id="rId2616" tooltip="Microsoft Web Site" xr:uid="{E40B3378-A4A9-4FF3-8720-F8094D7DEBDB}"/>
    <hyperlink ref="B2618" r:id="rId2617" tooltip="Microsoft Web Site" xr:uid="{E763FAF1-FC77-4D79-A1BE-B93F84CE9A9D}"/>
    <hyperlink ref="B2619" r:id="rId2618" tooltip="Microsoft Web Site" xr:uid="{9EADD917-6728-4A0C-8347-1D6A4D7306D9}"/>
    <hyperlink ref="B2620" r:id="rId2619" tooltip="Microsoft Web Site" xr:uid="{1676589B-BA04-46EE-9332-3DA6FCE4C912}"/>
    <hyperlink ref="B2621" r:id="rId2620" tooltip="Microsoft Web Site" xr:uid="{B9BD7EEE-DC49-41F0-9793-F4B44CA5341E}"/>
    <hyperlink ref="B2622" r:id="rId2621" tooltip="Microsoft Web Site" xr:uid="{7F8610FE-1EB9-4B03-8633-812282D4EE33}"/>
    <hyperlink ref="B2623" r:id="rId2622" tooltip="Microsoft Web Site" xr:uid="{D22F1678-531D-4B51-B3B8-597757C0E064}"/>
    <hyperlink ref="B2624" r:id="rId2623" tooltip="Microsoft Web Site" xr:uid="{46668183-4C92-438A-8404-7F43AA052755}"/>
    <hyperlink ref="B2625" r:id="rId2624" tooltip="Microsoft Web Site" xr:uid="{175B4DCD-CFBC-4AD0-8344-11B892088F72}"/>
    <hyperlink ref="B2626" r:id="rId2625" tooltip="Microsoft Web Site" xr:uid="{3C239898-ACDF-4D4A-8A22-DD12EC4FCD5B}"/>
    <hyperlink ref="B2627" r:id="rId2626" tooltip="Microsoft Web Site" xr:uid="{1516D993-61C8-4614-9449-B1568461D89C}"/>
    <hyperlink ref="B2628" r:id="rId2627" tooltip="Microsoft Web Site" xr:uid="{BE614565-4991-4DEA-BCF7-F8C22816C4DC}"/>
    <hyperlink ref="B2629" r:id="rId2628" tooltip="Microsoft Web Site" xr:uid="{C168FB78-ED66-4437-A634-63CA9F25AAAF}"/>
    <hyperlink ref="B2630" r:id="rId2629" tooltip="Microsoft Web Site" xr:uid="{8368A530-120B-42EC-9C21-394FEFEA08BD}"/>
    <hyperlink ref="B2631" r:id="rId2630" tooltip="Microsoft Web Site" xr:uid="{3F8BCE5E-F156-4780-9902-4F3F4435A4F9}"/>
    <hyperlink ref="B2632" r:id="rId2631" tooltip="Microsoft Web Site" xr:uid="{AF2A8FA7-DD34-4C25-8B5E-1783D42F996E}"/>
    <hyperlink ref="B2633" r:id="rId2632" tooltip="Microsoft Web Site" xr:uid="{D39F8EA4-AA22-4067-8450-6253D145AF15}"/>
    <hyperlink ref="B2634" r:id="rId2633" tooltip="Microsoft Web Site" xr:uid="{8310B073-387F-4285-B123-677369CE0350}"/>
    <hyperlink ref="B2635" r:id="rId2634" tooltip="Microsoft Web Site" xr:uid="{BE4C4255-5FCA-4361-B821-8E28AB83BA25}"/>
    <hyperlink ref="B2636" r:id="rId2635" tooltip="Microsoft Web Site" xr:uid="{405FCB0C-A6AC-4175-932C-2D140DB31EF2}"/>
    <hyperlink ref="B2637" r:id="rId2636" tooltip="Microsoft Web Site" xr:uid="{AE7663EE-2A20-4C5F-98CD-2F7AC3136095}"/>
    <hyperlink ref="B2638" r:id="rId2637" tooltip="Microsoft Web Site" xr:uid="{D95F4257-1BB1-4912-A38E-94037B00F7E1}"/>
    <hyperlink ref="B2639" r:id="rId2638" tooltip="Microsoft Web Site" xr:uid="{064CBF00-98EF-4529-96DC-90B9A9528B26}"/>
    <hyperlink ref="B2640" r:id="rId2639" tooltip="Microsoft Web Site" xr:uid="{C9A716FB-1D0C-48C5-BBB5-193F9568CA60}"/>
    <hyperlink ref="B2641" r:id="rId2640" tooltip="Microsoft Web Site" xr:uid="{4960C751-E7F9-49D6-89DB-08000BB7A5A8}"/>
    <hyperlink ref="B2642" r:id="rId2641" tooltip="Microsoft Web Site" xr:uid="{22D209E7-4908-42FC-84A6-6C478C158632}"/>
    <hyperlink ref="B2643" r:id="rId2642" tooltip="Microsoft Web Site" xr:uid="{301D4DF5-6145-431C-8498-29F5BE255F6D}"/>
    <hyperlink ref="B2644" r:id="rId2643" tooltip="Microsoft Web Site" xr:uid="{E1111EA6-F6D6-46C0-AA2D-6E16EDE81436}"/>
    <hyperlink ref="B2645" r:id="rId2644" tooltip="Microsoft Web Site" xr:uid="{BF4526FE-181B-4544-BF7E-5A677B93E84D}"/>
    <hyperlink ref="B2646" r:id="rId2645" tooltip="Microsoft Web Site" xr:uid="{D05850FC-2440-4810-8207-87B62BB4EC11}"/>
    <hyperlink ref="B2647" r:id="rId2646" tooltip="Microsoft Web Site" xr:uid="{E5CB5C4A-A897-43AE-BEF5-934AFE3A54ED}"/>
    <hyperlink ref="B2648" r:id="rId2647" tooltip="Microsoft Web Site" xr:uid="{4F1A723D-36EE-4A23-A7BB-6960F519D366}"/>
    <hyperlink ref="B2649" r:id="rId2648" tooltip="Microsoft Web Site" xr:uid="{A365C669-D5BD-4496-9CC6-ED29B2D7CB30}"/>
    <hyperlink ref="B2650" r:id="rId2649" tooltip="Microsoft Web Site" xr:uid="{66A7824F-BBF2-43A1-80F7-B74F9E7CBEA9}"/>
    <hyperlink ref="B2651" r:id="rId2650" tooltip="Microsoft Web Site" xr:uid="{FED30AB3-00A2-4427-8AE9-C8C052353BFF}"/>
    <hyperlink ref="B2652" r:id="rId2651" tooltip="Microsoft Web Site" xr:uid="{9F9D38B5-84AA-44BA-94C2-9334D283961D}"/>
    <hyperlink ref="B2653" r:id="rId2652" tooltip="Microsoft Web Site" xr:uid="{D6A6A5A8-3662-4F50-AC86-8CBEC42F2CBC}"/>
    <hyperlink ref="B2654" r:id="rId2653" tooltip="Microsoft Web Site" xr:uid="{40B7BFBA-FD48-41E8-B837-AD7E91A856CC}"/>
    <hyperlink ref="B2655" r:id="rId2654" tooltip="Microsoft Web Site" xr:uid="{E5007EFC-08EF-4CD6-9A42-A5962D459577}"/>
    <hyperlink ref="B2656" r:id="rId2655" tooltip="Microsoft Web Site" xr:uid="{2F69A37C-04CD-4CE0-A75C-E163B2D94291}"/>
    <hyperlink ref="B2657" r:id="rId2656" tooltip="Microsoft Web Site" xr:uid="{0BCCD81F-E057-4DE1-A1E1-1BFB67A26FA4}"/>
    <hyperlink ref="B2658" r:id="rId2657" tooltip="Microsoft Web Site" xr:uid="{3A7C6D9E-743E-48D5-96AE-34DDBF892023}"/>
    <hyperlink ref="B2659" r:id="rId2658" tooltip="Microsoft Web Site" xr:uid="{26163E5B-086E-44A3-9D41-6A372E1E5BC2}"/>
    <hyperlink ref="B2660" r:id="rId2659" tooltip="Microsoft Web Site" xr:uid="{D59CC88B-44A6-4DD0-A4D2-B8D8674B05C1}"/>
    <hyperlink ref="B2661" r:id="rId2660" tooltip="Microsoft Web Site" xr:uid="{61A9B971-137B-41BA-BC75-E5639CC01025}"/>
    <hyperlink ref="B2662" r:id="rId2661" tooltip="Microsoft Web Site" xr:uid="{574F8D62-C430-4FF3-8124-035AF335FBD3}"/>
    <hyperlink ref="B2663" r:id="rId2662" tooltip="Microsoft Web Site" xr:uid="{0039D41C-53BF-453A-AC36-E61D799EA965}"/>
    <hyperlink ref="B2664" r:id="rId2663" tooltip="Microsoft Web Site" xr:uid="{BF545FAC-FB21-4342-9074-22DD509D7DA2}"/>
    <hyperlink ref="B2665" r:id="rId2664" tooltip="Microsoft Web Site" xr:uid="{C78BF24B-90F8-4AD5-B08E-454446E5A7B7}"/>
    <hyperlink ref="B2666" r:id="rId2665" tooltip="Microsoft Web Site" xr:uid="{5E476DFF-3DE0-4DE5-A736-F0271B0F0762}"/>
    <hyperlink ref="B2667" r:id="rId2666" tooltip="Microsoft Web Site" xr:uid="{B1E20489-B494-4B8D-B7D4-A3FF702B7537}"/>
    <hyperlink ref="B2668" r:id="rId2667" tooltip="Microsoft Web Site" xr:uid="{023F5AE4-42B0-4081-9B37-6B179A30278D}"/>
    <hyperlink ref="B2669" r:id="rId2668" tooltip="Microsoft Web Site" xr:uid="{0B0EC2AE-535C-420C-8359-7B6E96F2F130}"/>
    <hyperlink ref="B2670" r:id="rId2669" tooltip="Microsoft Web Site" xr:uid="{BCC54737-3E2D-47E5-BA73-8A530B72BE54}"/>
    <hyperlink ref="B2671" r:id="rId2670" tooltip="Microsoft Web Site" xr:uid="{902F0ECB-AE56-467E-A236-736767289C79}"/>
    <hyperlink ref="B2672" r:id="rId2671" tooltip="Microsoft Web Site" xr:uid="{30BC8B21-9C9E-4243-AB8F-9D3555356432}"/>
    <hyperlink ref="B2673" r:id="rId2672" tooltip="Microsoft Web Site" xr:uid="{0275D85B-5DD6-4CE2-B8CD-080BDB7608B7}"/>
    <hyperlink ref="B2674" r:id="rId2673" tooltip="Microsoft Web Site" xr:uid="{21EA2A5F-A3A4-4B8B-8E41-F8515539A039}"/>
    <hyperlink ref="B2675" r:id="rId2674" tooltip="Microsoft Web Site" xr:uid="{3D1A8ABE-1CA1-4DEE-A244-66F38E2A97F0}"/>
    <hyperlink ref="B2676" r:id="rId2675" tooltip="Microsoft Web Site" xr:uid="{123436B6-31E8-4982-9D69-F0716ED416BD}"/>
    <hyperlink ref="B2677" r:id="rId2676" tooltip="Microsoft Web Site" xr:uid="{6539A9E1-2EB1-404A-99A7-CD0607E171BD}"/>
    <hyperlink ref="B2678" r:id="rId2677" tooltip="Microsoft Web Site" xr:uid="{3A7EDDCA-DE6F-469A-8326-A7A9D18063DF}"/>
    <hyperlink ref="B2679" r:id="rId2678" tooltip="Microsoft Web Site" xr:uid="{843FAE6C-F851-4D98-BF83-0F0FFF730D72}"/>
    <hyperlink ref="B2680" r:id="rId2679" tooltip="Microsoft Web Site" xr:uid="{7BF3E928-A9A0-4604-BAA1-57F92E765243}"/>
    <hyperlink ref="B2681" r:id="rId2680" tooltip="Microsoft Web Site" xr:uid="{44ADED70-6AEE-4FCF-B51C-40ECC278CA2B}"/>
    <hyperlink ref="B2682" r:id="rId2681" tooltip="Microsoft Web Site" xr:uid="{5A97899B-DD07-48A6-839C-8BA94BB51C2A}"/>
    <hyperlink ref="B2683" r:id="rId2682" tooltip="Microsoft Web Site" xr:uid="{283055EB-0ADF-4DF7-8A00-EB8E53240474}"/>
    <hyperlink ref="B2684" r:id="rId2683" tooltip="Microsoft Web Site" xr:uid="{A8E39212-B3F8-4F2B-AFCC-753E51FFF54F}"/>
    <hyperlink ref="B2685" r:id="rId2684" tooltip="Microsoft Web Site" xr:uid="{1698D045-C9D1-4FE9-8FE4-88A882CB2882}"/>
    <hyperlink ref="B2686" r:id="rId2685" tooltip="Microsoft Web Site" xr:uid="{71E63FF5-7755-42DB-8C7E-D76E40FC36A0}"/>
    <hyperlink ref="B2687" r:id="rId2686" tooltip="Microsoft Web Site" xr:uid="{A3840284-02E5-4BF7-8587-28840AFE3139}"/>
    <hyperlink ref="B2688" r:id="rId2687" tooltip="Microsoft Web Site" xr:uid="{B0885380-EE94-4472-9349-2A57418CB613}"/>
    <hyperlink ref="B2689" r:id="rId2688" tooltip="Microsoft Web Site" xr:uid="{7606051A-B516-42C0-A311-0F272E64D037}"/>
    <hyperlink ref="B2690" r:id="rId2689" tooltip="Microsoft Web Site" xr:uid="{C2B04885-E0CE-4B1E-A649-AA0B2D71909F}"/>
    <hyperlink ref="B2691" r:id="rId2690" tooltip="Microsoft Web Site" xr:uid="{DF63E342-2F83-4098-8EE0-D05319CE5B86}"/>
    <hyperlink ref="B2692" r:id="rId2691" tooltip="Microsoft Web Site" xr:uid="{580B02E3-E88F-4549-A8EB-D323304E7428}"/>
    <hyperlink ref="B2693" r:id="rId2692" tooltip="Microsoft Web Site" xr:uid="{89EC1B03-912A-44AD-B8B1-04A5E5404535}"/>
    <hyperlink ref="B2694" r:id="rId2693" tooltip="Microsoft Web Site" xr:uid="{F3AA7758-15BC-475E-87E2-22C0F6BBDBC6}"/>
    <hyperlink ref="B2695" r:id="rId2694" tooltip="Microsoft Web Site" xr:uid="{6CC8C639-D323-4E17-8B72-5022FA8CDD3D}"/>
    <hyperlink ref="B2696" r:id="rId2695" tooltip="Microsoft Web Site" xr:uid="{5652E10D-E45A-45BB-9384-8B332F0852D2}"/>
    <hyperlink ref="B2697" r:id="rId2696" tooltip="Microsoft Web Site" xr:uid="{E05F62DD-4957-4ADD-8C88-5A72C22F69E4}"/>
    <hyperlink ref="B2698" r:id="rId2697" tooltip="Microsoft Web Site" xr:uid="{EF3D50AB-210C-44FF-8349-6186D032B831}"/>
    <hyperlink ref="B2699" r:id="rId2698" tooltip="Microsoft Web Site" xr:uid="{9049987F-9FA3-4DBD-8316-11E5D6AD23FE}"/>
    <hyperlink ref="B2700" r:id="rId2699" tooltip="Microsoft Web Site" xr:uid="{E188C4FF-3674-4F4C-B2FC-91C3FB633404}"/>
    <hyperlink ref="B2701" r:id="rId2700" tooltip="Microsoft Web Site" xr:uid="{8525CD7C-BA6C-463A-B612-18881CA51BFC}"/>
    <hyperlink ref="B2702" r:id="rId2701" tooltip="Microsoft Web Site" xr:uid="{DEE0F685-EC84-46E3-9488-00A6FA7108AC}"/>
    <hyperlink ref="B2703" r:id="rId2702" tooltip="Microsoft Web Site" xr:uid="{A8F06A5C-3753-4968-A683-D8DCD6DE9291}"/>
    <hyperlink ref="B2704" r:id="rId2703" tooltip="Microsoft Web Site" xr:uid="{F4956F9D-A890-4B7C-B46D-DA5373CD33A7}"/>
    <hyperlink ref="B2705" r:id="rId2704" tooltip="Microsoft Web Site" xr:uid="{C78AF4A8-4B1A-4B46-A5A3-E1911A7189F6}"/>
    <hyperlink ref="B2706" r:id="rId2705" tooltip="Microsoft Web Site" xr:uid="{292A1116-C42E-42A7-AEB7-0C5234159E86}"/>
    <hyperlink ref="B2707" r:id="rId2706" tooltip="Microsoft Web Site" xr:uid="{0702B5B8-9821-4875-85B4-4EBDE1A75F85}"/>
    <hyperlink ref="B2708" r:id="rId2707" tooltip="Microsoft Web Site" xr:uid="{D0FAC91B-DEFD-4D8F-8AA3-20E5F46FC014}"/>
    <hyperlink ref="B2709" r:id="rId2708" tooltip="Microsoft Web Site" xr:uid="{6D882BF7-94B8-4531-B63A-E0557FCC1AF7}"/>
    <hyperlink ref="B2710" r:id="rId2709" tooltip="Microsoft Web Site" xr:uid="{40C1BAB9-1F47-4A46-B119-387DD984B552}"/>
    <hyperlink ref="B2711" r:id="rId2710" tooltip="Microsoft Web Site" xr:uid="{ACDD8445-C9CF-48AE-85F0-A6C186C759B1}"/>
    <hyperlink ref="B2712" r:id="rId2711" tooltip="Microsoft Web Site" xr:uid="{E4EFE3A7-9AED-4BDB-8A63-E068A5C8939C}"/>
    <hyperlink ref="B2713" r:id="rId2712" tooltip="Microsoft Web Site" xr:uid="{40C52F4D-C47F-4635-A942-BA59B750A131}"/>
    <hyperlink ref="B2714" r:id="rId2713" tooltip="Microsoft Web Site" xr:uid="{CDD6C3EA-EE6D-42A8-8AED-36E98E9BDA75}"/>
    <hyperlink ref="B2715" r:id="rId2714" tooltip="Microsoft Web Site" xr:uid="{74051940-CA18-4FF8-950B-17034A1EBBAD}"/>
    <hyperlink ref="B2716" r:id="rId2715" tooltip="Microsoft Web Site" xr:uid="{BFCF007F-EB00-4F51-8436-F987516AA66B}"/>
    <hyperlink ref="B2717" r:id="rId2716" tooltip="Microsoft Web Site" xr:uid="{8F3FE8CA-73C5-41E7-A866-7CF94E299CCB}"/>
    <hyperlink ref="B2718" r:id="rId2717" tooltip="Microsoft Web Site" xr:uid="{3F4D5F36-CE95-4736-843C-95B19F7BAC6A}"/>
    <hyperlink ref="B2719" r:id="rId2718" tooltip="Microsoft Web Site" xr:uid="{B6CE4261-80A1-49F7-BB83-F73C42EB782C}"/>
    <hyperlink ref="B2720" r:id="rId2719" tooltip="Microsoft Web Site" xr:uid="{D10C1772-9A36-483D-AE0D-E4BDE7477728}"/>
    <hyperlink ref="B2721" r:id="rId2720" tooltip="Microsoft Web Site" xr:uid="{E223F950-6F78-46AE-A7F2-66C5373499AD}"/>
    <hyperlink ref="B2722" r:id="rId2721" tooltip="Microsoft Web Site" xr:uid="{EB3E3B06-F0B6-4912-BAAF-C4C432B5FA62}"/>
    <hyperlink ref="B2723" r:id="rId2722" tooltip="Microsoft Web Site" xr:uid="{E1852821-1A80-4B9C-903A-278C559A94CD}"/>
    <hyperlink ref="B2724" r:id="rId2723" tooltip="Microsoft Web Site" xr:uid="{490099FB-5808-4FB7-9E4B-E7B7155269A9}"/>
    <hyperlink ref="B2725" r:id="rId2724" tooltip="Microsoft Web Site" xr:uid="{F7C076A9-4376-44F9-BC08-B3A0C8C4351A}"/>
    <hyperlink ref="B2726" r:id="rId2725" tooltip="Microsoft Web Site" xr:uid="{8CD67FF7-0BF8-4BB5-8FDC-1A3693BC4A7E}"/>
    <hyperlink ref="B2727" r:id="rId2726" tooltip="Microsoft Web Site" xr:uid="{16A31B19-1E2F-45DA-8083-15D88DAE8A1A}"/>
    <hyperlink ref="B2728" r:id="rId2727" tooltip="Microsoft Web Site" xr:uid="{B0927210-11F7-4A73-AA99-E1BD27076AAA}"/>
    <hyperlink ref="B2729" r:id="rId2728" tooltip="Microsoft Web Site" xr:uid="{515B0A60-55EB-42EF-811D-761A29D3A4B3}"/>
    <hyperlink ref="B2730" r:id="rId2729" tooltip="Microsoft Web Site" xr:uid="{5DFFE666-BAAF-4E80-8479-D181129B906A}"/>
    <hyperlink ref="B2731" r:id="rId2730" tooltip="Microsoft Web Site" xr:uid="{F464D6FC-2826-4B56-8C11-7C153ADD5178}"/>
    <hyperlink ref="B2732" r:id="rId2731" tooltip="Microsoft Web Site" xr:uid="{FCF5A74D-0482-45B1-AB95-84F39172C051}"/>
    <hyperlink ref="B2733" r:id="rId2732" tooltip="Microsoft Web Site" xr:uid="{C141A07A-6C75-4A6B-B865-4043531581CE}"/>
    <hyperlink ref="B2734" r:id="rId2733" tooltip="Microsoft Web Site" xr:uid="{453CC175-3A72-4ADF-B695-8486AA0C7ECE}"/>
    <hyperlink ref="B2735" r:id="rId2734" tooltip="Microsoft Web Site" xr:uid="{CB19EA85-508D-4D74-80AE-4B5F65A82005}"/>
    <hyperlink ref="B2736" r:id="rId2735" tooltip="Microsoft Web Site" xr:uid="{7A2A3638-B9A6-44C8-9231-6485665707E1}"/>
    <hyperlink ref="B2737" r:id="rId2736" tooltip="Microsoft Web Site" xr:uid="{C24905B9-0DA8-428C-8869-21BB978A0E9E}"/>
    <hyperlink ref="B2738" r:id="rId2737" tooltip="Microsoft Web Site" xr:uid="{0851862F-0160-4D29-9CFC-5F84B73D9463}"/>
    <hyperlink ref="B2739" r:id="rId2738" tooltip="Microsoft Web Site" xr:uid="{6BE6F202-6872-4EBA-BDB9-8957BAEBEC9F}"/>
    <hyperlink ref="B2740" r:id="rId2739" tooltip="Microsoft Web Site" xr:uid="{81D81BE7-51C9-4042-B6C5-0B0D8D60D63E}"/>
    <hyperlink ref="B2741" r:id="rId2740" tooltip="Microsoft Web Site" xr:uid="{995355BC-1B03-42A3-B9F8-503E3FA73442}"/>
    <hyperlink ref="B2742" r:id="rId2741" tooltip="Microsoft Web Site" xr:uid="{E36F9904-047E-4FE9-8474-CA4E04139D4B}"/>
    <hyperlink ref="B2743" r:id="rId2742" tooltip="Microsoft Web Site" xr:uid="{E1E42ECB-6017-4D2C-AB2D-96F9971F8AEF}"/>
    <hyperlink ref="B2744" r:id="rId2743" tooltip="Microsoft Web Site" xr:uid="{B683C958-15DF-4D1E-ADCD-61CD10531AF7}"/>
    <hyperlink ref="B2745" r:id="rId2744" tooltip="Microsoft Web Site" xr:uid="{EF1C968F-C648-4A52-8313-B6F736337727}"/>
    <hyperlink ref="B2746" r:id="rId2745" tooltip="Microsoft Web Site" xr:uid="{887F2012-8CBA-40B8-A27C-74A1437633FA}"/>
    <hyperlink ref="B2747" r:id="rId2746" tooltip="Microsoft Web Site" xr:uid="{040AF59C-4431-4758-90EE-CD5DBB610AE6}"/>
    <hyperlink ref="B2748" r:id="rId2747" tooltip="Microsoft Web Site" xr:uid="{5B7F2A3E-E910-4F79-8ABB-787FED89459A}"/>
    <hyperlink ref="B2749" r:id="rId2748" tooltip="Microsoft Web Site" xr:uid="{17FCA372-31A6-4F99-BC47-2CA58104F0FF}"/>
    <hyperlink ref="B2750" r:id="rId2749" tooltip="Microsoft Web Site" xr:uid="{CBF6AF22-F0BB-4F99-B539-C0A581777542}"/>
    <hyperlink ref="B2751" r:id="rId2750" tooltip="Microsoft Web Site" xr:uid="{E51391B0-A88E-44BC-B808-BA8830957A82}"/>
    <hyperlink ref="B2752" r:id="rId2751" tooltip="Microsoft Web Site" xr:uid="{147CE767-1DE3-45C3-B0FF-4E8703EAA897}"/>
    <hyperlink ref="B2753" r:id="rId2752" tooltip="Microsoft Web Site" xr:uid="{863F575D-D309-487D-B7FE-BC9C241186B5}"/>
    <hyperlink ref="B2754" r:id="rId2753" tooltip="Microsoft Web Site" xr:uid="{4879785D-D1F7-42B9-BF8D-18DD3645047B}"/>
    <hyperlink ref="B2755" r:id="rId2754" tooltip="Microsoft Web Site" xr:uid="{CC2758F9-A88A-4978-845E-12460AA1B287}"/>
    <hyperlink ref="B2756" r:id="rId2755" tooltip="Microsoft Web Site" xr:uid="{C22F1D29-02F9-4A94-A2C9-C638B2E0C17C}"/>
    <hyperlink ref="B2757" r:id="rId2756" tooltip="Microsoft Web Site" xr:uid="{D219C9FE-C2DA-44F9-B6F6-55E5258EE637}"/>
    <hyperlink ref="B2758" r:id="rId2757" tooltip="Microsoft Web Site" xr:uid="{876005AC-C8FC-4784-B1E1-CA5ED81FB69C}"/>
    <hyperlink ref="B2759" r:id="rId2758" tooltip="Microsoft Web Site" xr:uid="{EEF158A8-0301-47D5-9958-979F710C0EF8}"/>
    <hyperlink ref="B2760" r:id="rId2759" tooltip="Microsoft Web Site" xr:uid="{BD89FD29-8AED-45A4-93B9-A179FA9D07AA}"/>
    <hyperlink ref="B2761" r:id="rId2760" tooltip="Microsoft Web Site" xr:uid="{7EE3E2F3-0306-4355-B033-59DC1BA10B17}"/>
    <hyperlink ref="B2762" r:id="rId2761" tooltip="Microsoft Web Site" xr:uid="{655FE282-FB6C-4DB8-8162-0CC7DE959510}"/>
    <hyperlink ref="B2763" r:id="rId2762" tooltip="Microsoft Web Site" xr:uid="{4891A1DF-D53D-48C2-95CC-C3AADB0AC8FF}"/>
    <hyperlink ref="B2764" r:id="rId2763" tooltip="Microsoft Web Site" xr:uid="{BD7DB4BC-A574-421D-A030-D3DCFDCDCD12}"/>
    <hyperlink ref="B2765" r:id="rId2764" tooltip="Microsoft Web Site" xr:uid="{E57DE794-4849-4591-87FF-6E02F75E7D44}"/>
    <hyperlink ref="B2766" r:id="rId2765" tooltip="Microsoft Web Site" xr:uid="{43A83109-FDAC-41D2-97BD-0D8858EEDD9E}"/>
    <hyperlink ref="B2767" r:id="rId2766" tooltip="Microsoft Web Site" xr:uid="{6641A528-3C48-4055-9EF6-05CB35FFD29F}"/>
    <hyperlink ref="B2768" r:id="rId2767" tooltip="Microsoft Web Site" xr:uid="{B792E3FF-AE90-49B3-8E67-41CDC95603E1}"/>
    <hyperlink ref="B2769" r:id="rId2768" tooltip="Microsoft Web Site" xr:uid="{176C9D47-1780-43E6-AC96-9FCCD891F081}"/>
    <hyperlink ref="B2770" r:id="rId2769" tooltip="Microsoft Web Site" xr:uid="{5BB23B86-C2FA-4887-A9FF-1486AA1DD238}"/>
    <hyperlink ref="B2771" r:id="rId2770" tooltip="Microsoft Web Site" xr:uid="{A3339940-F6D5-4F6C-8E28-0A157EBFB012}"/>
    <hyperlink ref="B2772" r:id="rId2771" tooltip="Microsoft Web Site" xr:uid="{ECB33E91-319E-4403-A9FF-DE4863ECEA5F}"/>
    <hyperlink ref="B2773" r:id="rId2772" tooltip="Microsoft Web Site" xr:uid="{59FD959C-AB55-4C71-A4E4-BF84D4C5CC18}"/>
    <hyperlink ref="B2774" r:id="rId2773" tooltip="Microsoft Web Site" xr:uid="{2C52A14C-BC50-49E0-9E25-00C904EFA2BF}"/>
    <hyperlink ref="B2775" r:id="rId2774" tooltip="Microsoft Web Site" xr:uid="{E063FBB7-2CCA-4114-A5E7-2370E6559C04}"/>
    <hyperlink ref="B2776" r:id="rId2775" tooltip="Microsoft Web Site" xr:uid="{D62E8739-20F5-45E9-B94B-C165317AE7D0}"/>
    <hyperlink ref="B2777" r:id="rId2776" tooltip="Microsoft Web Site" xr:uid="{D0915534-5BF4-4CCD-8455-70FFD214525B}"/>
    <hyperlink ref="B2778" r:id="rId2777" tooltip="Microsoft Web Site" xr:uid="{BE9942FA-0FDA-47DA-B74C-570DE85BF756}"/>
    <hyperlink ref="B2779" r:id="rId2778" tooltip="Microsoft Web Site" xr:uid="{80AF6AD9-461C-4749-A164-A7F07342CD06}"/>
    <hyperlink ref="B2780" r:id="rId2779" tooltip="Microsoft Web Site" xr:uid="{A0D8A729-4AFD-4F4B-9072-5815BFC39FC6}"/>
    <hyperlink ref="B2781" r:id="rId2780" tooltip="Microsoft Web Site" xr:uid="{FA47FAB5-3A70-44DC-A1F5-55C42E58300D}"/>
    <hyperlink ref="B2782" r:id="rId2781" tooltip="Microsoft Web Site" xr:uid="{210DDC00-70C7-4890-8E45-7660D4CC15DD}"/>
    <hyperlink ref="B2783" r:id="rId2782" tooltip="Microsoft Web Site" xr:uid="{D910833C-AE6F-471B-AF10-5813C4C5A9A0}"/>
    <hyperlink ref="B2784" r:id="rId2783" tooltip="Microsoft Web Site" xr:uid="{6D65B359-FFD1-4996-B5A8-984627793700}"/>
    <hyperlink ref="B2785" r:id="rId2784" tooltip="Microsoft Web Site" xr:uid="{FFFEB740-EF76-4DAA-9E94-81E6B19E2C34}"/>
    <hyperlink ref="B2786" r:id="rId2785" tooltip="Microsoft Web Site" xr:uid="{71A6741E-5D66-493D-A83A-313AD63ACB4D}"/>
    <hyperlink ref="B2787" r:id="rId2786" tooltip="Microsoft Web Site" xr:uid="{116A1BC1-3C6B-4AA8-A0F3-0AE74579B4AE}"/>
    <hyperlink ref="B2788" r:id="rId2787" tooltip="Microsoft Web Site" xr:uid="{0832ACEA-CC20-43E2-BA5B-17A124A9999D}"/>
    <hyperlink ref="B2789" r:id="rId2788" tooltip="Microsoft Web Site" xr:uid="{4EDE0B92-1B71-4410-A4CF-4ED972DE9D61}"/>
    <hyperlink ref="B2790" r:id="rId2789" tooltip="Microsoft Web Site" xr:uid="{99EFE240-6CAD-4081-893D-5B162F56F5CE}"/>
    <hyperlink ref="B2791" r:id="rId2790" tooltip="Microsoft Web Site" xr:uid="{B8A2C2A7-493C-43B7-BFCF-95CF34C2190B}"/>
    <hyperlink ref="B2792" r:id="rId2791" tooltip="Microsoft Web Site" xr:uid="{26FCAB20-7D3D-4BF9-80A9-E1B0AA5B1E82}"/>
    <hyperlink ref="B2793" r:id="rId2792" tooltip="Microsoft Web Site" xr:uid="{FA22391E-282C-4815-89F9-D8A993F9F50D}"/>
    <hyperlink ref="B2794" r:id="rId2793" tooltip="Microsoft Web Site" xr:uid="{B52A9800-A39F-4856-B936-102CFC6462BE}"/>
    <hyperlink ref="B2795" r:id="rId2794" tooltip="Microsoft Web Site" xr:uid="{1426BBCD-0B3C-4493-8497-5528E4978154}"/>
    <hyperlink ref="B2796" r:id="rId2795" tooltip="Microsoft Web Site" xr:uid="{C7380D75-967E-4437-B13C-03FA76657CB2}"/>
    <hyperlink ref="B2797" r:id="rId2796" tooltip="Microsoft Web Site" xr:uid="{11589B37-3A57-4BC5-BA83-9AC4BB44FF50}"/>
    <hyperlink ref="B2798" r:id="rId2797" tooltip="Microsoft Web Site" xr:uid="{29482A31-84B6-417D-8B90-EF2A64401C53}"/>
    <hyperlink ref="B2799" r:id="rId2798" tooltip="Microsoft Web Site" xr:uid="{3DDF9C73-B6F6-49D0-9F9D-B4BB600EAD58}"/>
    <hyperlink ref="B2800" r:id="rId2799" tooltip="Microsoft Web Site" xr:uid="{2E550AE9-3D5F-46B1-B330-F633C2C3C3BF}"/>
    <hyperlink ref="B2801" r:id="rId2800" tooltip="Microsoft Web Site" xr:uid="{9FEDEB27-E46F-49E1-8B77-503A1529BEE1}"/>
    <hyperlink ref="B2802" r:id="rId2801" tooltip="Microsoft Web Site" xr:uid="{C73AC6BE-C7B7-4DDC-85AA-4CE8C0B692E6}"/>
    <hyperlink ref="B2803" r:id="rId2802" tooltip="Microsoft Web Site" xr:uid="{0D8B85FB-D902-479E-9CF9-821687CDC97C}"/>
    <hyperlink ref="B2804" r:id="rId2803" tooltip="Microsoft Web Site" xr:uid="{FF08E7D4-2685-4B6B-AF11-437F3E9425FC}"/>
    <hyperlink ref="B2805" r:id="rId2804" tooltip="Microsoft Web Site" xr:uid="{72C2D22C-51E1-4672-B9D6-304B2D78CEA9}"/>
    <hyperlink ref="B2806" r:id="rId2805" tooltip="Microsoft Web Site" xr:uid="{8BB24C4E-688B-4DA6-80B0-EE39BAAF3FEC}"/>
    <hyperlink ref="B2807" r:id="rId2806" tooltip="Microsoft Web Site" xr:uid="{D36D317A-A7F2-453E-8681-ED4A8184A4CD}"/>
    <hyperlink ref="B2808" r:id="rId2807" tooltip="Microsoft Web Site" xr:uid="{E5CE8F31-C782-401D-8DCC-6048CF31F310}"/>
    <hyperlink ref="B2809" r:id="rId2808" tooltip="Microsoft Web Site" xr:uid="{A43B8A63-3342-464B-9BD1-69B3C93EE87E}"/>
    <hyperlink ref="B2810" r:id="rId2809" tooltip="Microsoft Web Site" xr:uid="{695FB514-3209-4852-9CDD-26D13B06372B}"/>
    <hyperlink ref="B2811" r:id="rId2810" tooltip="Microsoft Web Site" xr:uid="{90A12156-B972-4101-9DC8-F656F220828E}"/>
    <hyperlink ref="B2812" r:id="rId2811" tooltip="Microsoft Web Site" xr:uid="{229B7161-0BB2-40F8-9D50-56F5799EF13C}"/>
    <hyperlink ref="B2813" r:id="rId2812" tooltip="Microsoft Web Site" xr:uid="{B2764099-D002-4E36-8583-8470E2A9DEF1}"/>
    <hyperlink ref="B2814" r:id="rId2813" tooltip="Microsoft Web Site" xr:uid="{36E98D4B-838D-45F0-AA7A-89F83E755838}"/>
    <hyperlink ref="B2815" r:id="rId2814" tooltip="Microsoft Web Site" xr:uid="{8A6C2F61-4771-4E1F-B3C1-C78D6D8E812F}"/>
    <hyperlink ref="B2816" r:id="rId2815" tooltip="Microsoft Web Site" xr:uid="{90E78F7C-0C02-444F-B66B-C1A297454E71}"/>
    <hyperlink ref="B2817" r:id="rId2816" tooltip="Microsoft Web Site" xr:uid="{74998BFD-4F5B-4839-8132-CD55EA3791CF}"/>
    <hyperlink ref="B2818" r:id="rId2817" tooltip="Microsoft Web Site" xr:uid="{795D5DC4-A8F1-4169-AFEA-93239E3D2D3F}"/>
    <hyperlink ref="B2819" r:id="rId2818" tooltip="Microsoft Web Site" xr:uid="{91EACC5C-7BBE-439E-BD02-0AE67A761BCB}"/>
    <hyperlink ref="B2820" r:id="rId2819" tooltip="Microsoft Web Site" xr:uid="{E4D276A0-C79B-4693-B2DF-680327BEB04E}"/>
    <hyperlink ref="B2821" r:id="rId2820" tooltip="Microsoft Web Site" xr:uid="{1D47A4C8-0F74-4CCB-BA82-8D78B2A09553}"/>
    <hyperlink ref="B2822" r:id="rId2821" tooltip="Microsoft Web Site" xr:uid="{78C59424-2035-4C25-A120-A0D937C4859D}"/>
    <hyperlink ref="B2823" r:id="rId2822" tooltip="Microsoft Web Site" xr:uid="{8D3401F3-B53C-4568-8728-7B35DE95118E}"/>
    <hyperlink ref="B2824" r:id="rId2823" tooltip="Microsoft Web Site" xr:uid="{D4A5C4FF-2C01-430D-9520-D51225C2ADC1}"/>
    <hyperlink ref="B2825" r:id="rId2824" tooltip="Microsoft Web Site" xr:uid="{E4990571-88F4-4633-B216-9DC542595C63}"/>
    <hyperlink ref="B2826" r:id="rId2825" tooltip="Microsoft Web Site" xr:uid="{447591D2-7BE4-4F70-8A09-0985380B444F}"/>
    <hyperlink ref="B2827" r:id="rId2826" tooltip="Microsoft Web Site" xr:uid="{E9D5B37D-3C29-46B7-88DB-303EFC46A994}"/>
    <hyperlink ref="B2828" r:id="rId2827" tooltip="Microsoft Web Site" xr:uid="{1FF47170-F9EC-4002-81AC-35A0610E66FF}"/>
    <hyperlink ref="B2829" r:id="rId2828" tooltip="Microsoft Web Site" xr:uid="{9CB7027E-F0FB-4257-B2BB-E12BB962BE6B}"/>
    <hyperlink ref="B2830" r:id="rId2829" tooltip="Microsoft Web Site" xr:uid="{DCEA8E95-388B-4135-8A2E-7694EE724EC1}"/>
    <hyperlink ref="B2831" r:id="rId2830" tooltip="Microsoft Web Site" xr:uid="{F21CFAD2-C3AB-4495-ACFB-2C7F91BFE039}"/>
    <hyperlink ref="B2832" r:id="rId2831" tooltip="Microsoft Web Site" xr:uid="{77C6BA34-67B1-41CB-9D30-3DEC8D806103}"/>
    <hyperlink ref="B2833" r:id="rId2832" tooltip="Microsoft Web Site" xr:uid="{772FB1D5-8599-4E89-B340-D8106C40E4B0}"/>
    <hyperlink ref="B2834" r:id="rId2833" tooltip="Microsoft Web Site" xr:uid="{CA01A65B-2137-4DEF-8054-BC4229896DE6}"/>
    <hyperlink ref="B2835" r:id="rId2834" tooltip="Microsoft Web Site" xr:uid="{8FBEB818-CC06-4029-9495-39A3B359306D}"/>
    <hyperlink ref="B2836" r:id="rId2835" tooltip="Microsoft Web Site" xr:uid="{9D87DE00-D627-4FC4-B37E-519A2A5C25A6}"/>
    <hyperlink ref="B2837" r:id="rId2836" tooltip="Microsoft Web Site" xr:uid="{1A7D7596-8739-4D91-81F3-DF33AF209D23}"/>
    <hyperlink ref="B2838" r:id="rId2837" tooltip="Microsoft Web Site" xr:uid="{C561BD2E-848B-4FBE-995B-DAE5925A55E4}"/>
    <hyperlink ref="B2839" r:id="rId2838" tooltip="Microsoft Web Site" xr:uid="{7E31F686-FCF0-462F-BC40-E5D31346CDEF}"/>
    <hyperlink ref="B2840" r:id="rId2839" tooltip="Microsoft Web Site" xr:uid="{4A1EA13D-8741-4DD4-8D6E-F40111737326}"/>
    <hyperlink ref="B2841" r:id="rId2840" tooltip="Microsoft Web Site" xr:uid="{33B546DB-AAAC-4678-B499-CE7D3A24C400}"/>
    <hyperlink ref="B2842" r:id="rId2841" tooltip="Microsoft Web Site" xr:uid="{2B3472C3-D4E2-4F79-86BE-1F2ED748F913}"/>
    <hyperlink ref="B2843" r:id="rId2842" tooltip="Microsoft Web Site" xr:uid="{C33D33B9-CBBE-4220-B8A4-F0D9D08C2AD5}"/>
    <hyperlink ref="B2844" r:id="rId2843" tooltip="Microsoft Web Site" xr:uid="{E691986C-0B4B-4395-B353-85EA32EFE8E4}"/>
    <hyperlink ref="B2845" r:id="rId2844" tooltip="Microsoft Web Site" xr:uid="{C73CA7A8-5D40-4FB6-B34A-93A87E4D1CFA}"/>
    <hyperlink ref="B2846" r:id="rId2845" tooltip="Microsoft Web Site" xr:uid="{142AC9C9-A0BB-4F3B-AF66-0B8469E2C720}"/>
    <hyperlink ref="B2847" r:id="rId2846" tooltip="Microsoft Web Site" xr:uid="{BFC3C51E-6BE2-4A4B-A4E5-4BD85931AFEF}"/>
    <hyperlink ref="B2848" r:id="rId2847" tooltip="Microsoft Web Site" xr:uid="{9B6069BD-020B-4F07-A9F2-BA6EB88F0093}"/>
    <hyperlink ref="B2849" r:id="rId2848" tooltip="Microsoft Web Site" xr:uid="{3FAC2076-F80E-4269-A7FB-45C75C607667}"/>
    <hyperlink ref="B2850" r:id="rId2849" tooltip="Microsoft Web Site" xr:uid="{99B6AD46-1365-496C-A0E5-D58588D18B4C}"/>
    <hyperlink ref="B2851" r:id="rId2850" tooltip="Microsoft Web Site" xr:uid="{1E0AB301-63F9-4F57-BEA5-F7EF22CC3EF2}"/>
    <hyperlink ref="B2852" r:id="rId2851" tooltip="Microsoft Web Site" xr:uid="{0667B040-773E-49DC-B580-89E2E5F9D4A8}"/>
    <hyperlink ref="B2853" r:id="rId2852" tooltip="Microsoft Web Site" xr:uid="{E70147E9-D649-4B6A-B9FA-1FA2CC0FA09E}"/>
    <hyperlink ref="B2854" r:id="rId2853" tooltip="Microsoft Web Site" xr:uid="{DA5DAEF1-CCD2-4572-93D1-FF3EF95F80A9}"/>
    <hyperlink ref="B2855" r:id="rId2854" tooltip="Microsoft Web Site" xr:uid="{615D5FA8-4E30-41F5-BA6C-581597902CE8}"/>
    <hyperlink ref="B2856" r:id="rId2855" tooltip="Microsoft Web Site" xr:uid="{A6E46223-88C4-4133-A313-0E7D37989BD9}"/>
    <hyperlink ref="B2857" r:id="rId2856" tooltip="Microsoft Web Site" xr:uid="{A6DF12F5-D83E-4829-B250-6ADA15422478}"/>
    <hyperlink ref="B2858" r:id="rId2857" tooltip="Microsoft Web Site" xr:uid="{A7ED1A6B-E15F-4020-8AAF-B8E4F8E24089}"/>
    <hyperlink ref="B2859" r:id="rId2858" tooltip="Microsoft Web Site" xr:uid="{172E0C71-E349-4F61-A210-4F7364BF3BA2}"/>
    <hyperlink ref="B2860" r:id="rId2859" tooltip="Microsoft Web Site" xr:uid="{5E997F6D-4E37-4278-AC29-68BB59696C15}"/>
    <hyperlink ref="B2861" r:id="rId2860" tooltip="Microsoft Web Site" xr:uid="{2974F9E0-35BF-4A4C-8690-FFAFD759DBBD}"/>
    <hyperlink ref="B2862" r:id="rId2861" tooltip="Microsoft Web Site" xr:uid="{8CB2F4AE-5343-4599-8564-CF0FBF1470C9}"/>
    <hyperlink ref="B2863" r:id="rId2862" tooltip="Microsoft Web Site" xr:uid="{3887049E-47B6-4429-8DA4-2ACE36315F93}"/>
    <hyperlink ref="B2864" r:id="rId2863" tooltip="Microsoft Web Site" xr:uid="{CF702C89-F48B-4773-A321-CAD9853B6D5C}"/>
    <hyperlink ref="B2865" r:id="rId2864" tooltip="Microsoft Web Site" xr:uid="{DB5ADA97-9AA6-4986-8812-D7FAB99E3591}"/>
    <hyperlink ref="B2866" r:id="rId2865" tooltip="Microsoft Web Site" xr:uid="{4FE0E556-2780-41D2-AC82-FE77386557D4}"/>
    <hyperlink ref="B2867" r:id="rId2866" tooltip="Microsoft Web Site" xr:uid="{27E3C876-0ED5-4701-A1C4-2DBE7C3D1C54}"/>
    <hyperlink ref="B2868" r:id="rId2867" tooltip="Microsoft Web Site" xr:uid="{377AB8AD-8855-40C9-B2F8-94B01904B5FF}"/>
    <hyperlink ref="B2869" r:id="rId2868" tooltip="Microsoft Web Site" xr:uid="{985EE6A4-14EB-4E60-90C8-56C5839C9AF3}"/>
    <hyperlink ref="B2870" r:id="rId2869" tooltip="Microsoft Web Site" xr:uid="{2834433B-68BF-4AF1-9BA4-330B8FCA9C6F}"/>
    <hyperlink ref="B2871" r:id="rId2870" tooltip="Microsoft Web Site" xr:uid="{1B94A046-E5EB-49E9-AD18-5743C7AFAE35}"/>
    <hyperlink ref="B2872" r:id="rId2871" tooltip="Microsoft Web Site" xr:uid="{041AE058-725F-464C-8C6A-32595EA4AE04}"/>
    <hyperlink ref="B2873" r:id="rId2872" tooltip="Microsoft Web Site" xr:uid="{FFEE875D-24DB-400B-95E4-78D563A90B42}"/>
    <hyperlink ref="B2874" r:id="rId2873" tooltip="Microsoft Web Site" xr:uid="{24456D34-18BD-43E4-B501-3E768DD82B10}"/>
    <hyperlink ref="B2875" r:id="rId2874" tooltip="Microsoft Web Site" xr:uid="{FD6B46C2-BDB0-4A59-8F1D-1FEF2130A56F}"/>
    <hyperlink ref="B2876" r:id="rId2875" tooltip="Microsoft Web Site" xr:uid="{1A8AC829-0B50-45DF-B3B3-4DC09B502F22}"/>
    <hyperlink ref="B2877" r:id="rId2876" tooltip="Microsoft Web Site" xr:uid="{2E6D7FBA-CFC5-40E4-AD3B-916AA98C6C5B}"/>
    <hyperlink ref="B2878" r:id="rId2877" tooltip="Microsoft Web Site" xr:uid="{CD79CB09-6F92-4A61-A0F1-C7C0E7EBE495}"/>
    <hyperlink ref="B2879" r:id="rId2878" tooltip="Microsoft Web Site" xr:uid="{B4EB6282-0717-451C-A0AC-B292A2CDF870}"/>
    <hyperlink ref="B2880" r:id="rId2879" tooltip="Microsoft Web Site" xr:uid="{F757DDDD-BB12-440A-9C9B-E26B201856C9}"/>
    <hyperlink ref="B2881" r:id="rId2880" tooltip="Microsoft Web Site" xr:uid="{D412700E-C33E-4DA6-BBEB-933941CC7678}"/>
    <hyperlink ref="B2882" r:id="rId2881" tooltip="Microsoft Web Site" xr:uid="{8774A20C-D62A-48FD-BC91-D464528102B2}"/>
    <hyperlink ref="B2883" r:id="rId2882" tooltip="Microsoft Web Site" xr:uid="{91B36C2A-DB5A-4F61-984C-1957C7F88DBE}"/>
    <hyperlink ref="B2884" r:id="rId2883" tooltip="Microsoft Web Site" xr:uid="{9B890F7E-C3BF-4693-93C2-1EC4E46AF3CF}"/>
    <hyperlink ref="B2885" r:id="rId2884" tooltip="Microsoft Web Site" xr:uid="{7AB81083-6696-4E50-811B-2B2AAEA889BE}"/>
    <hyperlink ref="B2886" r:id="rId2885" tooltip="Microsoft Web Site" xr:uid="{E37D69A6-C18E-4D65-A729-AFB9C196282A}"/>
    <hyperlink ref="B2887" r:id="rId2886" tooltip="Microsoft Web Site" xr:uid="{989EE3FE-7B60-4CD5-8B91-5096A554B2DF}"/>
    <hyperlink ref="B2888" r:id="rId2887" tooltip="Microsoft Web Site" xr:uid="{6DD64950-2677-4E4B-B743-819B4B17416A}"/>
    <hyperlink ref="B2889" r:id="rId2888" tooltip="Microsoft Web Site" xr:uid="{94FA7EE4-33E2-4F5D-808F-E8FD88CF22A5}"/>
    <hyperlink ref="B2890" r:id="rId2889" tooltip="Microsoft Web Site" xr:uid="{08D44EB4-C718-4D14-9A9B-067F3BB30FB9}"/>
    <hyperlink ref="B2891" r:id="rId2890" tooltip="Microsoft Web Site" xr:uid="{CAB92DDC-DD87-4C77-8036-DC72D06524DF}"/>
    <hyperlink ref="B2892" r:id="rId2891" tooltip="Microsoft Web Site" xr:uid="{49B6756A-27C1-41B0-AA65-C0E45FFE959F}"/>
    <hyperlink ref="B2893" r:id="rId2892" tooltip="Microsoft Web Site" xr:uid="{D17AE133-AD65-4950-9670-CCB976E533B4}"/>
    <hyperlink ref="B2894" r:id="rId2893" tooltip="Microsoft Web Site" xr:uid="{90FE5F6B-9404-4AA1-9BB0-7DDE639D16F3}"/>
    <hyperlink ref="B2895" r:id="rId2894" tooltip="Microsoft Web Site" xr:uid="{BCC14EE2-673B-4136-8FE4-E2A00F53BA58}"/>
    <hyperlink ref="B2896" r:id="rId2895" tooltip="Microsoft Web Site" xr:uid="{3F19D788-CF09-4978-B9E1-09C80B43EC79}"/>
    <hyperlink ref="B2897" r:id="rId2896" tooltip="Microsoft Web Site" xr:uid="{0C6B5920-04E4-4D0C-9AD8-C11203929101}"/>
    <hyperlink ref="B2898" r:id="rId2897" tooltip="Microsoft Web Site" xr:uid="{7F8730A3-E6EE-4F06-80DE-F9AA88496228}"/>
    <hyperlink ref="B2899" r:id="rId2898" tooltip="Microsoft Web Site" xr:uid="{56D8F681-08F0-4537-9768-0C40A1085FE3}"/>
    <hyperlink ref="B2900" r:id="rId2899" tooltip="Microsoft Web Site" xr:uid="{D0E753B2-CA77-48CB-9F75-1BB832C4DED1}"/>
    <hyperlink ref="B2901" r:id="rId2900" tooltip="Microsoft Web Site" xr:uid="{E3A3E314-FD42-4F32-BE7B-6047182860F8}"/>
    <hyperlink ref="B2902" r:id="rId2901" tooltip="Microsoft Web Site" xr:uid="{EFBEAEA5-8CC3-419A-A373-DA28E55B0CC0}"/>
    <hyperlink ref="B2903" r:id="rId2902" tooltip="Microsoft Web Site" xr:uid="{1A3DAB64-7F0F-4C49-AE03-115556BD1AAA}"/>
    <hyperlink ref="B2904" r:id="rId2903" tooltip="Microsoft Web Site" xr:uid="{917677F1-4743-492E-9449-9A04DEF85221}"/>
    <hyperlink ref="B2905" r:id="rId2904" tooltip="Microsoft Web Site" xr:uid="{B8DB3AAD-9184-4CBA-8E27-0852CE591EBA}"/>
    <hyperlink ref="B2906" r:id="rId2905" tooltip="Microsoft Web Site" xr:uid="{23A1280C-24D8-479F-8AEE-72730A7CA130}"/>
    <hyperlink ref="B2907" r:id="rId2906" tooltip="Microsoft Web Site" xr:uid="{D4B4FC08-F44D-476A-928F-2B4822656E43}"/>
    <hyperlink ref="B2908" r:id="rId2907" tooltip="Microsoft Web Site" xr:uid="{8435A331-49FA-4499-B28B-0F87CED016C8}"/>
    <hyperlink ref="B2909" r:id="rId2908" tooltip="Microsoft Web Site" xr:uid="{85D5A01A-032A-495E-A120-63B59F1A0ED4}"/>
    <hyperlink ref="B2910" r:id="rId2909" tooltip="Microsoft Web Site" xr:uid="{2FE66F56-32DC-4881-A786-AB6AA160012B}"/>
    <hyperlink ref="B2911" r:id="rId2910" tooltip="Microsoft Web Site" xr:uid="{9714AD1C-0CFF-4021-A530-BCDEFEFD695A}"/>
    <hyperlink ref="B2912" r:id="rId2911" tooltip="Microsoft Web Site" xr:uid="{B141AEA5-0D5A-4E3E-8765-74134ED1658A}"/>
    <hyperlink ref="B2913" r:id="rId2912" tooltip="Microsoft Web Site" xr:uid="{4FF789AD-8065-4C9F-98FD-E272E45FFDFC}"/>
    <hyperlink ref="B2914" r:id="rId2913" tooltip="Microsoft Web Site" xr:uid="{1E2C3468-10FA-4694-BC57-F7A98B9BDD0E}"/>
    <hyperlink ref="B2915" r:id="rId2914" tooltip="Microsoft Web Site" xr:uid="{A789CBC5-13D0-4AEA-98BD-F10986A00A8A}"/>
    <hyperlink ref="B2916" r:id="rId2915" tooltip="Microsoft Web Site" xr:uid="{5476FD37-1778-4481-AC89-A3A3E6610E08}"/>
    <hyperlink ref="B2917" r:id="rId2916" tooltip="Microsoft Web Site" xr:uid="{1526D771-0B82-40D4-AAA0-6A0DFB40EDC6}"/>
    <hyperlink ref="B2918" r:id="rId2917" tooltip="Microsoft Web Site" xr:uid="{F59689B7-C610-42CC-AC50-55F1ACD73EA9}"/>
    <hyperlink ref="B2919" r:id="rId2918" tooltip="Microsoft Web Site" xr:uid="{5E2A1AA5-E291-4192-BBC0-E64F1B276CEA}"/>
    <hyperlink ref="B2920" r:id="rId2919" tooltip="Microsoft Web Site" xr:uid="{EBD55CCF-26EA-43F6-B7E0-FF55A1721C32}"/>
    <hyperlink ref="B2921" r:id="rId2920" tooltip="Microsoft Web Site" xr:uid="{8457FF45-418A-4303-8110-07611C6919B5}"/>
    <hyperlink ref="B2922" r:id="rId2921" tooltip="Microsoft Web Site" xr:uid="{70EBED4B-D848-4A07-9637-F831503C6E9F}"/>
    <hyperlink ref="B2923" r:id="rId2922" tooltip="Microsoft Web Site" xr:uid="{23B7D0ED-A9D8-485E-9022-370BD4F0ED79}"/>
    <hyperlink ref="B2924" r:id="rId2923" tooltip="Microsoft Web Site" xr:uid="{E53C9BA8-5A35-41CF-A528-93737C6FAF21}"/>
    <hyperlink ref="B2925" r:id="rId2924" tooltip="Microsoft Web Site" xr:uid="{7D0B2689-D8C0-43B7-BE8C-E1B46DE6EF77}"/>
    <hyperlink ref="B2926" r:id="rId2925" tooltip="Microsoft Web Site" xr:uid="{BE913207-A5F4-4EEA-8482-65DB91644D96}"/>
    <hyperlink ref="B2927" r:id="rId2926" tooltip="Microsoft Web Site" xr:uid="{F40591CD-26A1-45BA-85E2-5B53231CF9CC}"/>
    <hyperlink ref="B2928" r:id="rId2927" tooltip="Microsoft Web Site" xr:uid="{9B552C18-F8D4-4C38-9D10-9BFA7952E8D2}"/>
    <hyperlink ref="B2929" r:id="rId2928" tooltip="Microsoft Web Site" xr:uid="{C4804A5A-3B3C-4936-BC2F-F7F8C6EFFB93}"/>
    <hyperlink ref="B2930" r:id="rId2929" tooltip="Microsoft Web Site" xr:uid="{2E343B88-DB90-4079-B27D-EE0638A9405F}"/>
    <hyperlink ref="B2931" r:id="rId2930" tooltip="Microsoft Web Site" xr:uid="{9A39FE86-D3C8-4EFF-8C23-DEFC0293C1E3}"/>
    <hyperlink ref="B2932" r:id="rId2931" tooltip="Microsoft Web Site" xr:uid="{8A65F055-D283-4A49-9538-FABDE73A50F4}"/>
    <hyperlink ref="B2933" r:id="rId2932" tooltip="Microsoft Web Site" xr:uid="{A2DE3D1C-3AF3-45A6-9DC0-17E26404967F}"/>
    <hyperlink ref="B2934" r:id="rId2933" tooltip="Microsoft Web Site" xr:uid="{D78310C6-8924-4325-B4B2-588224029A26}"/>
    <hyperlink ref="B2935" r:id="rId2934" tooltip="Microsoft Web Site" xr:uid="{562B24A1-1F4C-467C-8B34-D0F1DA47A912}"/>
    <hyperlink ref="B2936" r:id="rId2935" tooltip="Microsoft Web Site" xr:uid="{FDF4732D-F1B6-45EC-81A1-CF1C765348C0}"/>
    <hyperlink ref="B2937" r:id="rId2936" tooltip="Microsoft Web Site" xr:uid="{209039D6-A135-4090-B769-32037B953E15}"/>
    <hyperlink ref="B2938" r:id="rId2937" tooltip="Microsoft Web Site" xr:uid="{F2873CD3-B3FE-48EF-98AE-8DAB89E62EC7}"/>
    <hyperlink ref="B2939" r:id="rId2938" tooltip="Microsoft Web Site" xr:uid="{08CB77D8-0A96-4619-A6A7-DB7E35ADC0BD}"/>
    <hyperlink ref="B2940" r:id="rId2939" tooltip="Microsoft Web Site" xr:uid="{A148BC8D-6A71-4A6B-81B6-70C0BBDA7128}"/>
    <hyperlink ref="B2941" r:id="rId2940" tooltip="Microsoft Web Site" xr:uid="{A892D1CC-5C55-4BC7-B5C0-46C643180A6E}"/>
    <hyperlink ref="B2942" r:id="rId2941" tooltip="Microsoft Web Site" xr:uid="{69BFD17D-3D66-4494-82E2-EA645D699719}"/>
    <hyperlink ref="B2943" r:id="rId2942" tooltip="Microsoft Web Site" xr:uid="{25471D06-46C7-423F-95FA-5DA665719F3A}"/>
    <hyperlink ref="B2944" r:id="rId2943" tooltip="Microsoft Web Site" xr:uid="{E7BB373F-36C2-4652-BCE3-8B9BC6588ADE}"/>
    <hyperlink ref="B2945" r:id="rId2944" tooltip="Microsoft Web Site" xr:uid="{DBB0FBFB-2E94-48FB-98BA-4D5757DBF9AC}"/>
    <hyperlink ref="B2946" r:id="rId2945" tooltip="Microsoft Web Site" xr:uid="{35740E87-0D88-415C-BD8F-18908E316B31}"/>
    <hyperlink ref="B2947" r:id="rId2946" tooltip="Microsoft Web Site" xr:uid="{47AFEFF6-8A64-4617-BB6E-3A47033C3C63}"/>
    <hyperlink ref="B2948" r:id="rId2947" tooltip="Microsoft Web Site" xr:uid="{FDCB3F60-4AE4-48B0-BECE-B31AB0D48D2C}"/>
    <hyperlink ref="B2949" r:id="rId2948" tooltip="Microsoft Web Site" xr:uid="{2ACBB24E-AC22-4DA7-9742-CF98A41183DF}"/>
    <hyperlink ref="B2950" r:id="rId2949" tooltip="Microsoft Web Site" xr:uid="{B80E422B-82B0-43A2-851F-28462718F2E1}"/>
    <hyperlink ref="B2951" r:id="rId2950" tooltip="Microsoft Web Site" xr:uid="{329D91A9-861A-4D72-A8A8-762D747359F4}"/>
    <hyperlink ref="B2952" r:id="rId2951" tooltip="Microsoft Web Site" xr:uid="{3A4E47F7-B145-4FAD-9E96-AF5F3D2C1053}"/>
    <hyperlink ref="B2953" r:id="rId2952" tooltip="Microsoft Web Site" xr:uid="{60907FE2-8D0B-4758-BC2A-72309978B2ED}"/>
    <hyperlink ref="B2954" r:id="rId2953" tooltip="Microsoft Web Site" xr:uid="{65616B49-B497-4D35-B7AD-1393D694AA7E}"/>
    <hyperlink ref="B2955" r:id="rId2954" tooltip="Microsoft Web Site" xr:uid="{E293CA74-F367-4011-9DE0-C80D58B84CA2}"/>
    <hyperlink ref="B2956" r:id="rId2955" tooltip="Microsoft Web Site" xr:uid="{3630B2EC-75BE-4D78-A7F5-A14040236901}"/>
    <hyperlink ref="B2957" r:id="rId2956" tooltip="Microsoft Web Site" xr:uid="{D999BC11-C8EA-4975-91A0-D81856493941}"/>
    <hyperlink ref="B2958" r:id="rId2957" tooltip="Microsoft Web Site" xr:uid="{2AE98289-E91F-49E1-85FF-AE54DDC9E8FC}"/>
    <hyperlink ref="B2959" r:id="rId2958" tooltip="Microsoft Web Site" xr:uid="{CF7864A0-D651-4517-A3C8-2E2C4F3B307B}"/>
    <hyperlink ref="B2960" r:id="rId2959" tooltip="Microsoft Web Site" xr:uid="{6C59362F-729B-471C-8C99-C2258554DAB3}"/>
    <hyperlink ref="B2961" r:id="rId2960" tooltip="Microsoft Web Site" xr:uid="{DCA0E3C7-6D87-4AC7-AE5E-AFB063ACCB03}"/>
    <hyperlink ref="B2962" r:id="rId2961" tooltip="Microsoft Web Site" xr:uid="{3A73705E-3CC0-4E89-AFDB-D788DF29BDD6}"/>
    <hyperlink ref="B2963" r:id="rId2962" tooltip="Microsoft Web Site" xr:uid="{03804AB1-56ED-474C-A2DA-49BCFE3CA3F0}"/>
    <hyperlink ref="B2964" r:id="rId2963" tooltip="Microsoft Web Site" xr:uid="{2C6919B4-3D56-4399-ABD6-EF0F38041B17}"/>
    <hyperlink ref="B2965" r:id="rId2964" tooltip="Microsoft Web Site" xr:uid="{14CECC45-8A7E-4F1F-A85D-70B2F1BFDF5C}"/>
    <hyperlink ref="B2966" r:id="rId2965" tooltip="Microsoft Web Site" xr:uid="{8873C4EF-7726-4670-B035-2ACFCB1CFFF5}"/>
    <hyperlink ref="B2967" r:id="rId2966" tooltip="Microsoft Web Site" xr:uid="{3FEE0263-0941-4E03-820F-FEE9187C8044}"/>
    <hyperlink ref="B2968" r:id="rId2967" tooltip="Microsoft Web Site" xr:uid="{8657499E-D3C2-402B-B704-7DADC5D72763}"/>
    <hyperlink ref="B2969" r:id="rId2968" tooltip="Microsoft Web Site" xr:uid="{A61072EE-FE58-4538-9FB8-4DE7E0C519DB}"/>
    <hyperlink ref="B2970" r:id="rId2969" tooltip="Microsoft Web Site" xr:uid="{A5C6F743-AE59-47BE-9F85-3572EAD10B58}"/>
    <hyperlink ref="B2971" r:id="rId2970" tooltip="Microsoft Web Site" xr:uid="{6DE971F3-72B3-4B81-B118-1607617812D1}"/>
    <hyperlink ref="B2972" r:id="rId2971" tooltip="Microsoft Web Site" xr:uid="{A0C09029-E0D2-4099-B23A-5C4029522C34}"/>
    <hyperlink ref="B2973" r:id="rId2972" tooltip="Microsoft Web Site" xr:uid="{7D7E0966-17CF-4B2E-8F5E-C98E14E9C246}"/>
    <hyperlink ref="B2974" r:id="rId2973" tooltip="Microsoft Web Site" xr:uid="{311B3382-6430-4710-AC17-110DC72B0CE8}"/>
    <hyperlink ref="B2975" r:id="rId2974" tooltip="Microsoft Web Site" xr:uid="{E818AEFB-91D6-44D5-AA68-80ACE4D34E0F}"/>
    <hyperlink ref="B2976" r:id="rId2975" tooltip="Microsoft Web Site" xr:uid="{8BBF2D77-097C-40F5-83EB-BA8864C8331C}"/>
    <hyperlink ref="B2977" r:id="rId2976" tooltip="Microsoft Web Site" xr:uid="{4C624BA1-E8EF-4718-9276-416497604FFA}"/>
    <hyperlink ref="B2978" r:id="rId2977" tooltip="Microsoft Web Site" xr:uid="{123E8069-9ADE-4605-A5FB-5DE7C1996BBA}"/>
    <hyperlink ref="B2979" r:id="rId2978" tooltip="Microsoft Web Site" xr:uid="{CE1E2434-ABF1-481F-A8BC-88A6AD6CF73B}"/>
    <hyperlink ref="B2980" r:id="rId2979" tooltip="Microsoft Web Site" xr:uid="{4E2DAF1D-13F6-42F1-A74C-910BB7FE5DDB}"/>
    <hyperlink ref="B2981" r:id="rId2980" tooltip="Microsoft Web Site" xr:uid="{AA80B445-4362-4226-A2FD-18DF335FCEA3}"/>
    <hyperlink ref="B2982" r:id="rId2981" tooltip="Microsoft Web Site" xr:uid="{80D349A3-2D14-4056-83DC-19ABFB6779F6}"/>
    <hyperlink ref="B2983" r:id="rId2982" tooltip="Microsoft Web Site" xr:uid="{E72AFEAD-BE94-46C9-A547-7CC2F8F538FE}"/>
    <hyperlink ref="B2984" r:id="rId2983" tooltip="Microsoft Web Site" xr:uid="{8BC3F250-A4A7-429B-AF18-DF704076D102}"/>
    <hyperlink ref="B2985" r:id="rId2984" tooltip="Microsoft Web Site" xr:uid="{6B75515C-5A17-4FBE-A54D-3D31A425F83A}"/>
    <hyperlink ref="B2986" r:id="rId2985" tooltip="Microsoft Web Site" xr:uid="{8F84FE91-F288-468D-A360-F01646EF73FD}"/>
    <hyperlink ref="B2987" r:id="rId2986" tooltip="Microsoft Web Site" xr:uid="{0CDC9B24-C150-48B8-BB39-36F476716435}"/>
    <hyperlink ref="B2988" r:id="rId2987" tooltip="Microsoft Web Site" xr:uid="{9D9D2DC6-887B-4A2F-9F8B-4D7AC5EC002C}"/>
    <hyperlink ref="B2989" r:id="rId2988" tooltip="Microsoft Web Site" xr:uid="{7DD450FA-65A9-41EF-B00B-6C33AA5FCB6E}"/>
    <hyperlink ref="B2990" r:id="rId2989" tooltip="Microsoft Web Site" xr:uid="{5BDE2E9C-038F-4C85-9F9C-003D00A66D58}"/>
    <hyperlink ref="B2991" r:id="rId2990" tooltip="Microsoft Web Site" xr:uid="{25E63E4A-28B1-4F9A-A6D5-D98D4B4F2E38}"/>
    <hyperlink ref="B2992" r:id="rId2991" tooltip="Microsoft Web Site" xr:uid="{FE6E9E13-0146-4C4D-BED9-80ACE269CA06}"/>
    <hyperlink ref="B2993" r:id="rId2992" tooltip="Microsoft Web Site" xr:uid="{E6CEAD21-185F-4D06-9820-C5FA9334F8AF}"/>
    <hyperlink ref="B2994" r:id="rId2993" tooltip="Microsoft Web Site" xr:uid="{2136A264-99E9-4C0D-A296-12BB0C741EA2}"/>
    <hyperlink ref="B2995" r:id="rId2994" tooltip="Microsoft Web Site" xr:uid="{F8ACB4E0-C470-44B7-B925-570AA398F206}"/>
    <hyperlink ref="B2996" r:id="rId2995" tooltip="Microsoft Web Site" xr:uid="{FEC7E83B-59A1-46AD-9535-5602CE382453}"/>
    <hyperlink ref="B2997" r:id="rId2996" tooltip="Microsoft Web Site" xr:uid="{0B0FE1B8-2CF7-41A7-9107-37A37913759B}"/>
    <hyperlink ref="B2998" r:id="rId2997" tooltip="Microsoft Web Site" xr:uid="{EC66191E-EA4A-498E-811A-63A97AF8FEDF}"/>
    <hyperlink ref="B2999" r:id="rId2998" tooltip="Microsoft Web Site" xr:uid="{1BC0AC59-18B6-4F87-A049-3035E5592BA0}"/>
    <hyperlink ref="B3000" r:id="rId2999" tooltip="Microsoft Web Site" xr:uid="{22645017-A9A9-448A-9524-812C046F1460}"/>
    <hyperlink ref="B3001" r:id="rId3000" tooltip="Microsoft Web Site" xr:uid="{98A1F4B8-CBA2-4E1C-A0FB-EA413645A30B}"/>
    <hyperlink ref="B3002" r:id="rId3001" tooltip="Microsoft Web Site" xr:uid="{72892351-CD8C-444D-85C9-08AF2D574CA8}"/>
    <hyperlink ref="B3003" r:id="rId3002" tooltip="Microsoft Web Site" xr:uid="{B4EDFC57-CD38-4FF4-ADAE-19558891820F}"/>
    <hyperlink ref="B3004" r:id="rId3003" tooltip="Microsoft Web Site" xr:uid="{77ED5A47-AF77-41C5-90E3-F2F4E27B3E87}"/>
    <hyperlink ref="B3005" r:id="rId3004" tooltip="Microsoft Web Site" xr:uid="{06DC7A45-82C8-4A69-B82C-27EE788ABD24}"/>
    <hyperlink ref="B3006" r:id="rId3005" tooltip="Microsoft Web Site" xr:uid="{D0342838-5069-47DE-9529-C4B424BE8718}"/>
    <hyperlink ref="B3007" r:id="rId3006" tooltip="Microsoft Web Site" xr:uid="{7B19033A-086A-491B-BF4E-404647A608BF}"/>
    <hyperlink ref="B3008" r:id="rId3007" tooltip="Microsoft Web Site" xr:uid="{A3160ED6-A170-47D3-A4AE-A6CE8C317184}"/>
    <hyperlink ref="B3009" r:id="rId3008" tooltip="Microsoft Web Site" xr:uid="{146FA75F-5804-451B-9361-BBFD7F6F0EB8}"/>
    <hyperlink ref="B3010" r:id="rId3009" tooltip="Microsoft Web Site" xr:uid="{60B66BB5-9A38-49A4-A922-56899F00E7B9}"/>
    <hyperlink ref="B3011" r:id="rId3010" tooltip="Microsoft Web Site" xr:uid="{9711E9D9-929B-45C2-BE52-2118E2A70A85}"/>
    <hyperlink ref="B3012" r:id="rId3011" tooltip="Microsoft Web Site" xr:uid="{38CC384E-30D3-45C7-99AC-119680A473F6}"/>
    <hyperlink ref="B3013" r:id="rId3012" tooltip="Microsoft Web Site" xr:uid="{2659B0AF-B51C-4058-992B-828943DED94F}"/>
    <hyperlink ref="B3014" r:id="rId3013" tooltip="Microsoft Web Site" xr:uid="{FFCCBFC6-F597-412B-AAEE-C19D5D2F3E7C}"/>
    <hyperlink ref="B3015" r:id="rId3014" tooltip="Microsoft Web Site" xr:uid="{20962643-4EC3-4D15-9DC6-8163015164D3}"/>
    <hyperlink ref="B3016" r:id="rId3015" tooltip="Microsoft Web Site" xr:uid="{5C8385D5-CD40-4782-9FBB-B5D8DDD21E3F}"/>
    <hyperlink ref="B3017" r:id="rId3016" tooltip="Microsoft Web Site" xr:uid="{ED56A2E6-81AB-4734-B8A4-EAB4209BA20C}"/>
    <hyperlink ref="B3018" r:id="rId3017" tooltip="Microsoft Web Site" xr:uid="{5391CD77-A374-4AE1-9AE9-7A49FA4C2DE9}"/>
    <hyperlink ref="B3019" r:id="rId3018" tooltip="Microsoft Web Site" xr:uid="{FB13895D-1CCA-47FD-B1A5-399EB13B02D2}"/>
    <hyperlink ref="B3020" r:id="rId3019" tooltip="Microsoft Web Site" xr:uid="{11A3CF50-D8B0-4E5E-AD47-CCF88A485F9C}"/>
    <hyperlink ref="B3021" r:id="rId3020" tooltip="Microsoft Web Site" xr:uid="{E15097CD-99C0-4EF3-9281-F46AC3ACFAF4}"/>
    <hyperlink ref="B3022" r:id="rId3021" tooltip="Microsoft Web Site" xr:uid="{82726610-74E3-4A95-B01E-C77A5B31A891}"/>
    <hyperlink ref="B3023" r:id="rId3022" tooltip="Microsoft Web Site" xr:uid="{362B8F80-61A5-4BBF-8F46-E9F14950D5ED}"/>
    <hyperlink ref="B3024" r:id="rId3023" tooltip="Microsoft Web Site" xr:uid="{E13FA8C4-8256-4777-B9A4-566D8B032030}"/>
    <hyperlink ref="B3025" r:id="rId3024" tooltip="Microsoft Web Site" xr:uid="{165AACF1-899F-4013-8E5B-E94CB5A25D24}"/>
    <hyperlink ref="B3026" r:id="rId3025" tooltip="Microsoft Web Site" xr:uid="{D3BF317B-D55C-4A6C-9505-B4E346B95014}"/>
    <hyperlink ref="B3027" r:id="rId3026" tooltip="Microsoft Web Site" xr:uid="{3EB6FD7A-33C9-4017-A2DE-EF0104812C05}"/>
    <hyperlink ref="B3028" r:id="rId3027" tooltip="Microsoft Web Site" xr:uid="{B277A4CB-71D6-4E0C-B050-D4EE298BEEAB}"/>
    <hyperlink ref="B3029" r:id="rId3028" tooltip="Microsoft Web Site" xr:uid="{37201805-51CE-4FAD-BD6A-22D3802226F2}"/>
    <hyperlink ref="B3030" r:id="rId3029" tooltip="Microsoft Web Site" xr:uid="{1DC93022-022E-4947-BFB3-D89E407E2E03}"/>
    <hyperlink ref="B3031" r:id="rId3030" tooltip="Microsoft Web Site" xr:uid="{4D1BF214-5C36-4551-9969-F6CD0D0595E2}"/>
    <hyperlink ref="B3032" r:id="rId3031" tooltip="Microsoft Web Site" xr:uid="{2F970AF5-7DA7-4A28-9352-3AA70177A616}"/>
    <hyperlink ref="B3033" r:id="rId3032" tooltip="Microsoft Web Site" xr:uid="{D8E9C2B2-C247-48B7-A447-0D4F4C304E9A}"/>
    <hyperlink ref="B3034" r:id="rId3033" tooltip="Microsoft Web Site" xr:uid="{2E3B5663-9437-425D-B820-DAD4A13B5960}"/>
    <hyperlink ref="B3035" r:id="rId3034" tooltip="Microsoft Web Site" xr:uid="{7CF0B23D-1235-4B13-B7D8-4957AC43C78A}"/>
    <hyperlink ref="B3036" r:id="rId3035" tooltip="Microsoft Web Site" xr:uid="{30C5C559-BEFB-4AFF-BCE5-DF1A8CEF20A7}"/>
    <hyperlink ref="B3037" r:id="rId3036" tooltip="Microsoft Web Site" xr:uid="{261B4978-23B4-4B35-B12E-AE22703648C6}"/>
    <hyperlink ref="B3038" r:id="rId3037" tooltip="Microsoft Web Site" xr:uid="{CBF42888-8F25-4D07-B5DC-F0BB9CFAF3E0}"/>
    <hyperlink ref="B3039" r:id="rId3038" tooltip="Microsoft Web Site" xr:uid="{D090C279-5860-4E8E-BB92-EF8A0E84877A}"/>
    <hyperlink ref="B3040" r:id="rId3039" tooltip="Microsoft Web Site" xr:uid="{2C9D0075-3F8C-4785-92AE-C767ED085AD7}"/>
    <hyperlink ref="B3041" r:id="rId3040" tooltip="Microsoft Web Site" xr:uid="{8CBE6BEB-4F45-48B2-927D-2F24A7650F23}"/>
    <hyperlink ref="B3042" r:id="rId3041" tooltip="Microsoft Web Site" xr:uid="{5EEA0DA1-F83E-43FD-856F-7A0E8B322BAC}"/>
    <hyperlink ref="B3043" r:id="rId3042" tooltip="Microsoft Web Site" xr:uid="{1E87A06F-6F2F-4511-9965-B7C08465312E}"/>
    <hyperlink ref="B3044" r:id="rId3043" tooltip="Microsoft Web Site" xr:uid="{30661CD9-1119-403E-9182-8723AB62FA9D}"/>
    <hyperlink ref="B3045" r:id="rId3044" tooltip="Microsoft Web Site" xr:uid="{F92C215A-F4BE-4693-9FB7-B3DD2503C250}"/>
    <hyperlink ref="B3046" r:id="rId3045" tooltip="Microsoft Web Site" xr:uid="{B4DCD75D-18DD-4BE2-A275-C5BA1CBCE8D5}"/>
    <hyperlink ref="B3047" r:id="rId3046" tooltip="Microsoft Web Site" xr:uid="{F968D546-CA7D-42D0-B0F8-ADC66F413F88}"/>
    <hyperlink ref="B3048" r:id="rId3047" tooltip="Microsoft Web Site" xr:uid="{4E9D4C0E-0E2A-474C-BCB9-9F9E01F98BBC}"/>
    <hyperlink ref="B3049" r:id="rId3048" tooltip="Microsoft Web Site" xr:uid="{65F08D7A-4CEE-4994-9D36-50179ADE90B8}"/>
    <hyperlink ref="B3050" r:id="rId3049" tooltip="Microsoft Web Site" xr:uid="{8CA6416E-D588-4501-AE46-2C2289A731F5}"/>
    <hyperlink ref="B3051" r:id="rId3050" tooltip="Microsoft Web Site" xr:uid="{489C199A-B1FA-492B-88A5-8080672112D2}"/>
    <hyperlink ref="B3052" r:id="rId3051" tooltip="Microsoft Web Site" xr:uid="{C9DE7E22-0818-448E-81CA-25CFB9C10898}"/>
    <hyperlink ref="B3053" r:id="rId3052" tooltip="Microsoft Web Site" xr:uid="{C5FD131D-02B4-4880-B1A1-F3C81D49797A}"/>
    <hyperlink ref="B3054" r:id="rId3053" tooltip="Microsoft Web Site" xr:uid="{E41753AC-860D-4C14-8C46-5366B7B6DFD3}"/>
    <hyperlink ref="B3055" r:id="rId3054" tooltip="Microsoft Web Site" xr:uid="{A040FC3E-1EEE-46DF-B75D-4EDF6149A2B7}"/>
    <hyperlink ref="B3056" r:id="rId3055" tooltip="Microsoft Web Site" xr:uid="{9AB293C0-F896-493C-A2EA-05D4BCD63586}"/>
    <hyperlink ref="B3057" r:id="rId3056" tooltip="Microsoft Web Site" xr:uid="{85E0FC73-DBDA-49A9-AA85-EF2091588DD8}"/>
    <hyperlink ref="B3058" r:id="rId3057" tooltip="Microsoft Web Site" xr:uid="{99D11422-90C7-47B6-B15A-DD0DE5A185C6}"/>
    <hyperlink ref="B3059" r:id="rId3058" tooltip="Microsoft Web Site" xr:uid="{C25B62DD-72C5-4925-AFA1-DF697ED26C85}"/>
    <hyperlink ref="B3060" r:id="rId3059" tooltip="Microsoft Web Site" xr:uid="{7425361D-3E2B-4DBC-9FC5-7E0DE7340DDE}"/>
    <hyperlink ref="B3061" r:id="rId3060" tooltip="Microsoft Web Site" xr:uid="{0FB71ED8-F7EB-4A83-9D57-2247D3C63673}"/>
    <hyperlink ref="B3062" r:id="rId3061" tooltip="Microsoft Web Site" xr:uid="{EEB9331B-6281-4FBB-871C-DB5B29662AF8}"/>
    <hyperlink ref="B3063" r:id="rId3062" tooltip="Microsoft Web Site" xr:uid="{88D92DC5-FB75-4153-9D5F-BEE144058C34}"/>
    <hyperlink ref="B3064" r:id="rId3063" tooltip="Microsoft Web Site" xr:uid="{5D049698-55CA-41D8-A8CA-F36C3B8E6095}"/>
    <hyperlink ref="B3065" r:id="rId3064" tooltip="Microsoft Web Site" xr:uid="{9EBFA5FB-A7FC-4259-917C-367EECD45D51}"/>
    <hyperlink ref="B3066" r:id="rId3065" tooltip="Microsoft Web Site" xr:uid="{0255ED50-1AE9-4DBB-8EBB-D9B3677E2152}"/>
    <hyperlink ref="B3067" r:id="rId3066" tooltip="Microsoft Web Site" xr:uid="{D15B024E-37CA-48DC-B8E0-9903E371D730}"/>
    <hyperlink ref="B3068" r:id="rId3067" tooltip="Microsoft Web Site" xr:uid="{D27523E1-5C0B-4CB7-AEED-316D8EED6019}"/>
    <hyperlink ref="B3069" r:id="rId3068" tooltip="Microsoft Web Site" xr:uid="{1F046F65-8648-41C1-8291-36CB99F838D6}"/>
    <hyperlink ref="B3070" r:id="rId3069" tooltip="Microsoft Web Site" xr:uid="{599D2EFB-7949-413D-9EA8-C509C5496BE9}"/>
    <hyperlink ref="B3071" r:id="rId3070" tooltip="Microsoft Web Site" xr:uid="{4CF2ADA4-72E0-4970-BD06-3058C6F09A0C}"/>
    <hyperlink ref="B3072" r:id="rId3071" tooltip="Microsoft Web Site" xr:uid="{049E8458-AAF1-4D23-B781-F543A7F501FB}"/>
    <hyperlink ref="B3073" r:id="rId3072" tooltip="Microsoft Web Site" xr:uid="{76C30AFA-5365-4067-8830-FEECBB1ADC49}"/>
    <hyperlink ref="B3074" r:id="rId3073" tooltip="Microsoft Web Site" xr:uid="{3A43CF2A-7AA5-4479-9A85-00C9B41E0E83}"/>
    <hyperlink ref="B3075" r:id="rId3074" tooltip="Microsoft Web Site" xr:uid="{CA921B15-37C9-4D04-AB2B-676DF82663AC}"/>
    <hyperlink ref="B3076" r:id="rId3075" tooltip="Microsoft Web Site" xr:uid="{1AE73DEA-EA05-4315-A825-F8FF20569DA1}"/>
    <hyperlink ref="B3077" r:id="rId3076" tooltip="Microsoft Web Site" xr:uid="{22A8A91E-0217-4280-863F-F5162049300F}"/>
    <hyperlink ref="B3078" r:id="rId3077" tooltip="Microsoft Web Site" xr:uid="{F179AC9D-BA86-4851-8AD4-ABCD7AD142A8}"/>
    <hyperlink ref="B3079" r:id="rId3078" tooltip="Microsoft Web Site" xr:uid="{38D0591D-7DDF-40EF-A715-46B4B5502456}"/>
    <hyperlink ref="B3080" r:id="rId3079" tooltip="Microsoft Web Site" xr:uid="{4DE0CA4F-A1DE-41A3-BA2F-B2B2F10E3042}"/>
    <hyperlink ref="B3081" r:id="rId3080" tooltip="Microsoft Web Site" xr:uid="{98D37870-FA09-40DC-A3AC-B69766B2B5F4}"/>
    <hyperlink ref="B3082" r:id="rId3081" tooltip="Microsoft Web Site" xr:uid="{BF17784A-D89B-4B10-B62B-70CDC3430ADC}"/>
    <hyperlink ref="B3083" r:id="rId3082" tooltip="Microsoft Web Site" xr:uid="{148B5F99-75AA-430F-AC2B-1FFC946ED0D5}"/>
    <hyperlink ref="B3084" r:id="rId3083" tooltip="Microsoft Web Site" xr:uid="{AF9A9AAE-D76A-4570-8605-CEDE1AADC7A4}"/>
    <hyperlink ref="B3085" r:id="rId3084" tooltip="Microsoft Web Site" xr:uid="{B708FF24-4D9F-4CE9-8750-04B0B03AD3DD}"/>
    <hyperlink ref="B3086" r:id="rId3085" tooltip="Microsoft Web Site" xr:uid="{98E70F05-F9EF-4B41-A1A9-9E7AA287F8C4}"/>
    <hyperlink ref="B3087" r:id="rId3086" tooltip="Microsoft Web Site" xr:uid="{167E9949-A909-4789-B433-43C3A807DFE0}"/>
    <hyperlink ref="B3088" r:id="rId3087" tooltip="Microsoft Web Site" xr:uid="{ABB13A37-A841-46A5-BDF6-F7BD93DABC48}"/>
    <hyperlink ref="B3089" r:id="rId3088" tooltip="Microsoft Web Site" xr:uid="{E3545E3A-9410-4C4F-A249-19C88F897C98}"/>
    <hyperlink ref="B3090" r:id="rId3089" tooltip="Microsoft Web Site" xr:uid="{2F9D2B91-DE6F-49E2-8DD2-3F53CD196340}"/>
    <hyperlink ref="B3091" r:id="rId3090" tooltip="Microsoft Web Site" xr:uid="{DBCF0C84-2073-435E-A34C-AD85E3353121}"/>
    <hyperlink ref="B3092" r:id="rId3091" tooltip="Microsoft Web Site" xr:uid="{C004DC03-0590-458D-8DD5-8E22B69BBCDE}"/>
    <hyperlink ref="B3093" r:id="rId3092" tooltip="Microsoft Web Site" xr:uid="{B024BD19-DAD9-4312-82EE-A7D782D83EAC}"/>
    <hyperlink ref="B3094" r:id="rId3093" tooltip="Microsoft Web Site" xr:uid="{64F7DB8B-A5EF-4BBE-93B0-0A8567E1231C}"/>
    <hyperlink ref="B3095" r:id="rId3094" tooltip="Microsoft Web Site" xr:uid="{3DFCAFA5-42F7-420B-B172-7C624AB22F69}"/>
    <hyperlink ref="B3096" r:id="rId3095" tooltip="Microsoft Web Site" xr:uid="{6B5911D9-4D74-4305-AF61-C67037671CAD}"/>
    <hyperlink ref="B3097" r:id="rId3096" tooltip="Microsoft Web Site" xr:uid="{5DDE003E-AF06-49FF-8B16-6A03463E2DFF}"/>
    <hyperlink ref="B3098" r:id="rId3097" tooltip="Microsoft Web Site" xr:uid="{F95FE083-46B0-43DA-91AC-CF47AD52616E}"/>
    <hyperlink ref="B3099" r:id="rId3098" tooltip="Microsoft Web Site" xr:uid="{D8E54E72-B37F-47D0-95F6-BB439E6627DF}"/>
    <hyperlink ref="B3100" r:id="rId3099" tooltip="Microsoft Web Site" xr:uid="{A67350C1-749B-4B22-9128-4F8DB6C589A8}"/>
    <hyperlink ref="B3101" r:id="rId3100" tooltip="Microsoft Web Site" xr:uid="{C2F2AF41-58B3-4161-AA03-19833F1C85FC}"/>
    <hyperlink ref="B3102" r:id="rId3101" tooltip="Microsoft Web Site" xr:uid="{42A283A8-1691-4BDC-9B7A-887981AD4CDE}"/>
    <hyperlink ref="B3103" r:id="rId3102" tooltip="Microsoft Web Site" xr:uid="{D582EA55-44E0-4DE6-9788-FCDCC5A85457}"/>
    <hyperlink ref="B3104" r:id="rId3103" tooltip="Microsoft Web Site" xr:uid="{C0E31FFD-8953-45E8-BD77-111C65EF6B65}"/>
    <hyperlink ref="B3105" r:id="rId3104" tooltip="Microsoft Web Site" xr:uid="{EF955225-33A5-43DA-B92D-F34554525BBE}"/>
    <hyperlink ref="B3106" r:id="rId3105" tooltip="Microsoft Web Site" xr:uid="{80993BEC-D0FA-48EE-9B89-E60F6A7386CE}"/>
    <hyperlink ref="B3107" r:id="rId3106" tooltip="Microsoft Web Site" xr:uid="{17E690B3-9A71-466A-A5DB-B1A7EE113AC7}"/>
    <hyperlink ref="B3108" r:id="rId3107" tooltip="Microsoft Web Site" xr:uid="{880E21DA-4777-4F4E-8FDE-CE2E0AF6B617}"/>
    <hyperlink ref="B3109" r:id="rId3108" tooltip="Microsoft Web Site" xr:uid="{B400266F-B842-4A70-A0EC-DC712C9E0B1D}"/>
    <hyperlink ref="B3110" r:id="rId3109" tooltip="Microsoft Web Site" xr:uid="{D0AD84A7-3523-4C6A-BE41-71AFFBB89131}"/>
    <hyperlink ref="B3111" r:id="rId3110" tooltip="Microsoft Web Site" xr:uid="{9D9D5421-5B12-47D0-B8E2-C26AAFBAAEB7}"/>
    <hyperlink ref="B3112" r:id="rId3111" tooltip="Microsoft Web Site" xr:uid="{34039F61-2E6E-4164-A51B-26680F82A698}"/>
    <hyperlink ref="B3113" r:id="rId3112" tooltip="Microsoft Web Site" xr:uid="{D5914D43-4412-421D-A1F7-D4B1083CFA4E}"/>
    <hyperlink ref="B3114" r:id="rId3113" tooltip="Microsoft Web Site" xr:uid="{DA981F38-E35E-42C3-AC47-776F539D0C48}"/>
    <hyperlink ref="B3115" r:id="rId3114" tooltip="Microsoft Web Site" xr:uid="{A946CED2-B030-4373-92B6-ECC036E9D9DD}"/>
    <hyperlink ref="B3116" r:id="rId3115" tooltip="Microsoft Web Site" xr:uid="{97BCD701-7648-4272-BD36-F287B77505F4}"/>
    <hyperlink ref="B3117" r:id="rId3116" tooltip="Microsoft Web Site" xr:uid="{AF867E1F-7477-4548-8C02-8236FCC5D6C2}"/>
    <hyperlink ref="B3118" r:id="rId3117" tooltip="Microsoft Web Site" xr:uid="{C8983305-664B-4F6A-A328-71B21218182F}"/>
    <hyperlink ref="B3119" r:id="rId3118" tooltip="Microsoft Web Site" xr:uid="{92766FDA-2DAF-4B0F-B6FF-FDB9066EBBEB}"/>
    <hyperlink ref="B3120" r:id="rId3119" tooltip="Microsoft Web Site" xr:uid="{46DC2286-9089-43F3-B4CD-ED0EC68178CA}"/>
    <hyperlink ref="B3121" r:id="rId3120" tooltip="Microsoft Web Site" xr:uid="{35F5DE90-37AA-4867-AA86-25A518864A35}"/>
    <hyperlink ref="B3122" r:id="rId3121" tooltip="Microsoft Web Site" xr:uid="{FB4713FE-6EC1-49BD-9624-7FC4BAE504DB}"/>
    <hyperlink ref="B3123" r:id="rId3122" tooltip="Microsoft Web Site" xr:uid="{0B9777E9-F782-45F2-BBEB-F925A228D89F}"/>
    <hyperlink ref="B3124" r:id="rId3123" tooltip="Microsoft Web Site" xr:uid="{F1B3C7F1-FB2E-4D73-9588-F84AD96FC03B}"/>
    <hyperlink ref="B3125" r:id="rId3124" tooltip="Microsoft Web Site" xr:uid="{032C1805-C7A4-4678-809E-99EA04F2E0A1}"/>
    <hyperlink ref="B3126" r:id="rId3125" tooltip="Microsoft Web Site" xr:uid="{C4F3CB4E-7A2D-4443-A8BB-DAA3B6FB4DDA}"/>
    <hyperlink ref="B3127" r:id="rId3126" tooltip="Microsoft Web Site" xr:uid="{606BA8C1-4BBE-443C-82C7-B6A908F8106D}"/>
    <hyperlink ref="B3128" r:id="rId3127" tooltip="Microsoft Web Site" xr:uid="{CE72E378-1D1B-4F7E-A900-B468F5FDE7E5}"/>
    <hyperlink ref="B3129" r:id="rId3128" tooltip="Microsoft Web Site" xr:uid="{9D46CA6F-E384-4D24-A918-0BF934F0F8B3}"/>
    <hyperlink ref="B3130" r:id="rId3129" tooltip="Microsoft Web Site" xr:uid="{EAFE974F-CDF5-4A1D-BFC2-7616663B9E63}"/>
    <hyperlink ref="B3131" r:id="rId3130" tooltip="Microsoft Web Site" xr:uid="{83FA5018-013A-4722-B8AF-D9A7735DDF64}"/>
    <hyperlink ref="B3132" r:id="rId3131" tooltip="Microsoft Web Site" xr:uid="{1DE829E6-82D1-47D3-A158-4B47F2F711D9}"/>
    <hyperlink ref="B3133" r:id="rId3132" tooltip="Microsoft Web Site" xr:uid="{1952193A-C0DD-4DF4-B306-43389406DE1A}"/>
    <hyperlink ref="B3134" r:id="rId3133" tooltip="Microsoft Web Site" xr:uid="{72049B65-63DB-415B-AA8C-234C27058A45}"/>
    <hyperlink ref="B3135" r:id="rId3134" tooltip="Microsoft Web Site" xr:uid="{C1A5EEC2-B155-4CEE-ADA3-775D43673A9B}"/>
    <hyperlink ref="B3136" r:id="rId3135" tooltip="Microsoft Web Site" xr:uid="{74AC2BE3-1FD7-4C5D-9402-A4FC7511A4BF}"/>
    <hyperlink ref="B3137" r:id="rId3136" tooltip="Microsoft Web Site" xr:uid="{06213BEF-294B-4382-B135-2F312BA529D1}"/>
    <hyperlink ref="B3138" r:id="rId3137" tooltip="Microsoft Web Site" xr:uid="{6145328A-94B3-4D11-8E1E-0DA93A94F7DB}"/>
    <hyperlink ref="B3139" r:id="rId3138" tooltip="Microsoft Web Site" xr:uid="{913B1464-6D8C-4F1B-8D4F-559A2368D723}"/>
    <hyperlink ref="B3140" r:id="rId3139" tooltip="Microsoft Web Site" xr:uid="{2B480BCB-D250-49BE-AD26-B78A7725DED3}"/>
    <hyperlink ref="B3141" r:id="rId3140" tooltip="Microsoft Web Site" xr:uid="{6E9A5059-878B-409D-888D-FD0FE7F75EFD}"/>
    <hyperlink ref="B3142" r:id="rId3141" tooltip="Microsoft Web Site" xr:uid="{49E4CBC3-01F1-4DCD-89E2-5E7D6D8F806E}"/>
    <hyperlink ref="B3143" r:id="rId3142" tooltip="Microsoft Web Site" xr:uid="{FAB66A27-6CEA-4CF3-B525-794BBA3271A9}"/>
    <hyperlink ref="B3144" r:id="rId3143" tooltip="Microsoft Web Site" xr:uid="{AA3EF6C7-A5C9-4CEE-A9C0-DB551B12AE92}"/>
    <hyperlink ref="B3145" r:id="rId3144" tooltip="Microsoft Web Site" xr:uid="{C42AADBD-5488-41A5-B1EA-AA0F12A6068F}"/>
    <hyperlink ref="B3146" r:id="rId3145" tooltip="Microsoft Web Site" xr:uid="{CF7150BF-5C28-4FC7-B87C-988ADECD1082}"/>
    <hyperlink ref="B3147" r:id="rId3146" tooltip="Microsoft Web Site" xr:uid="{162697AC-3274-47BD-8304-280DF4099D93}"/>
    <hyperlink ref="B3148" r:id="rId3147" tooltip="Microsoft Web Site" xr:uid="{B060968C-7D7B-4F30-965D-B60B347F9531}"/>
    <hyperlink ref="B3149" r:id="rId3148" tooltip="Microsoft Web Site" xr:uid="{C57D395E-8F9B-49CD-AD30-D9930B3E9B63}"/>
    <hyperlink ref="B3150" r:id="rId3149" tooltip="Microsoft Web Site" xr:uid="{7D4386AB-36E0-413D-8284-D872B932C983}"/>
    <hyperlink ref="B3151" r:id="rId3150" tooltip="Microsoft Web Site" xr:uid="{2EAE5B84-A4AB-45E5-8F44-4F3B1B95059E}"/>
    <hyperlink ref="B3152" r:id="rId3151" tooltip="Microsoft Web Site" xr:uid="{D15EE119-79DD-4C3A-B91C-F91D1BE9B8EE}"/>
    <hyperlink ref="B3153" r:id="rId3152" tooltip="Microsoft Web Site" xr:uid="{2C779146-62FB-48ED-A7AB-CDE018B94A24}"/>
    <hyperlink ref="B3154" r:id="rId3153" tooltip="Microsoft Web Site" xr:uid="{828D1D02-5BD5-4F2F-9C97-68E467966312}"/>
    <hyperlink ref="B3155" r:id="rId3154" tooltip="Microsoft Web Site" xr:uid="{8DBEA273-7994-44F9-B573-5485C22C4536}"/>
    <hyperlink ref="B3156" r:id="rId3155" tooltip="Microsoft Web Site" xr:uid="{A47E86E6-06CB-4BB3-AB5B-A8F597F9F529}"/>
    <hyperlink ref="B3157" r:id="rId3156" tooltip="Microsoft Web Site" xr:uid="{BB5A244A-F013-4C20-B0F8-1C6CA34EF75B}"/>
    <hyperlink ref="B3158" r:id="rId3157" tooltip="Microsoft Web Site" xr:uid="{FFCD411C-6285-4A07-9B14-7F21504F9F87}"/>
    <hyperlink ref="B3159" r:id="rId3158" tooltip="Microsoft Web Site" xr:uid="{55F8D71D-2EE3-47C2-8D1A-62AE9D2E1A4E}"/>
    <hyperlink ref="B3160" r:id="rId3159" tooltip="Microsoft Web Site" xr:uid="{6ECA8C2B-F815-4000-AB7D-FBAC73C5E431}"/>
    <hyperlink ref="B3161" r:id="rId3160" tooltip="Microsoft Web Site" xr:uid="{68326AAB-A5B3-4E95-808B-B1BDF087C870}"/>
    <hyperlink ref="B3162" r:id="rId3161" tooltip="Microsoft Web Site" xr:uid="{C97706EE-C40B-4065-ABCD-401144E98454}"/>
    <hyperlink ref="B3163" r:id="rId3162" tooltip="Microsoft Web Site" xr:uid="{F152BB1B-84AF-4F39-914B-6615E20B2D85}"/>
    <hyperlink ref="B3164" r:id="rId3163" tooltip="Microsoft Web Site" xr:uid="{8A74E68A-8B77-4FDD-956A-29946CB28B87}"/>
    <hyperlink ref="B3165" r:id="rId3164" tooltip="Microsoft Web Site" xr:uid="{89782AB5-62B7-4EC2-98F0-51023A372FA6}"/>
    <hyperlink ref="B3166" r:id="rId3165" tooltip="Microsoft Web Site" xr:uid="{A58FE6AE-9749-42DD-A4D1-BC738B74C25F}"/>
    <hyperlink ref="B3167" r:id="rId3166" tooltip="Microsoft Web Site" xr:uid="{C2932C30-DB49-47AA-926C-CE95DED3F338}"/>
    <hyperlink ref="B3168" r:id="rId3167" tooltip="Microsoft Web Site" xr:uid="{2CE80860-1A63-4622-AF0F-680AC7AD9FB2}"/>
    <hyperlink ref="B3169" r:id="rId3168" tooltip="Microsoft Web Site" xr:uid="{FF61FC1E-0307-448B-B573-3C733723C5CA}"/>
    <hyperlink ref="B3170" r:id="rId3169" tooltip="Microsoft Web Site" xr:uid="{72232A9C-7296-4FA3-BD5B-3797261C3D1F}"/>
    <hyperlink ref="B3171" r:id="rId3170" tooltip="Microsoft Web Site" xr:uid="{6941F735-4A6E-4DE9-9FBC-5A800DD00306}"/>
    <hyperlink ref="B3172" r:id="rId3171" tooltip="Microsoft Web Site" xr:uid="{B4795575-932D-40EB-A680-5F79815B648A}"/>
    <hyperlink ref="B3173" r:id="rId3172" tooltip="Microsoft Web Site" xr:uid="{A56E4855-51BC-4F93-97AB-774A485CBD6B}"/>
    <hyperlink ref="B3174" r:id="rId3173" tooltip="Microsoft Web Site" xr:uid="{D7EF48B3-E5F6-4C16-8986-7B2D6479FDC3}"/>
    <hyperlink ref="B3175" r:id="rId3174" tooltip="Microsoft Web Site" xr:uid="{9D831A21-6F3B-46F6-8890-EC83628632E0}"/>
    <hyperlink ref="B3176" r:id="rId3175" tooltip="Microsoft Web Site" xr:uid="{9B4B04D4-9F23-4F8D-A600-1CCE2331F0FD}"/>
    <hyperlink ref="B3177" r:id="rId3176" tooltip="Microsoft Web Site" xr:uid="{C541978F-BF72-4A9B-B245-A45762C77239}"/>
    <hyperlink ref="B3178" r:id="rId3177" tooltip="Microsoft Web Site" xr:uid="{856EED4F-8BE8-4A39-B7C8-54AC2DCA5EB9}"/>
    <hyperlink ref="B3179" r:id="rId3178" tooltip="Microsoft Web Site" xr:uid="{29101DC9-DAAE-4006-A9BE-0F5E41CCF460}"/>
    <hyperlink ref="B3180" r:id="rId3179" tooltip="Microsoft Web Site" xr:uid="{2A9FC9D8-7DF8-4084-AD58-407C4C91FDDC}"/>
    <hyperlink ref="B3181" r:id="rId3180" tooltip="Microsoft Web Site" xr:uid="{4747E39C-515C-4BDD-9DE4-500E57E08B4A}"/>
    <hyperlink ref="B3182" r:id="rId3181" tooltip="Microsoft Web Site" xr:uid="{C249C218-D4CE-4001-A788-6F37338A50E8}"/>
    <hyperlink ref="B3183" r:id="rId3182" tooltip="Microsoft Web Site" xr:uid="{5E7D71C4-E8E4-4607-A941-249A3A45687A}"/>
    <hyperlink ref="B3184" r:id="rId3183" tooltip="Microsoft Web Site" xr:uid="{C76B8874-6F6C-414B-859C-1A88BB3FD402}"/>
    <hyperlink ref="B3185" r:id="rId3184" tooltip="Microsoft Web Site" xr:uid="{CA130155-205C-482C-BFFA-B0B1F8729701}"/>
    <hyperlink ref="B3186" r:id="rId3185" tooltip="Microsoft Web Site" xr:uid="{D88561B5-3E49-4109-89A1-5C010A8C9FA8}"/>
    <hyperlink ref="B3187" r:id="rId3186" tooltip="Microsoft Web Site" xr:uid="{4B1BBB64-1E6E-43B1-BA85-1A29A04CF77B}"/>
    <hyperlink ref="B3188" r:id="rId3187" tooltip="Microsoft Web Site" xr:uid="{879F0B7A-CA56-44C7-9DB4-444785D34311}"/>
    <hyperlink ref="B3189" r:id="rId3188" tooltip="Microsoft Web Site" xr:uid="{1FE8B5AA-A6A4-4288-8977-C43177EB07DC}"/>
    <hyperlink ref="B3190" r:id="rId3189" tooltip="Microsoft Web Site" xr:uid="{ED39F800-A879-463A-BD76-EA0C3F05F54B}"/>
    <hyperlink ref="B3191" r:id="rId3190" tooltip="Microsoft Web Site" xr:uid="{6AAF7136-41F6-4466-AD0A-E88134516152}"/>
    <hyperlink ref="B3192" r:id="rId3191" tooltip="Microsoft Web Site" xr:uid="{37658BF7-F5DF-40C5-9AB0-212E15732016}"/>
    <hyperlink ref="B3193" r:id="rId3192" tooltip="Microsoft Web Site" xr:uid="{8FB75FA1-BCF3-4839-A090-5E3493E5E33A}"/>
    <hyperlink ref="B3194" r:id="rId3193" tooltip="Microsoft Web Site" xr:uid="{F90A24A2-A595-475F-99DA-5473745CD59A}"/>
    <hyperlink ref="B3195" r:id="rId3194" tooltip="Microsoft Web Site" xr:uid="{3AD16C55-E4D5-42D9-AECB-133BBEF94C8C}"/>
    <hyperlink ref="B3196" r:id="rId3195" tooltip="Microsoft Web Site" xr:uid="{D42EE91B-F6CA-4864-8E53-45408D93AB0F}"/>
    <hyperlink ref="B3197" r:id="rId3196" tooltip="Microsoft Web Site" xr:uid="{1231BACC-1BF7-471F-A8E0-7D08B6EF0E5C}"/>
    <hyperlink ref="B3198" r:id="rId3197" tooltip="Microsoft Web Site" xr:uid="{BAF9AB8B-3E79-4334-9230-2998466F0ABE}"/>
    <hyperlink ref="B3199" r:id="rId3198" tooltip="Microsoft Web Site" xr:uid="{A8B312EE-F7CC-4B57-98A4-483024488480}"/>
    <hyperlink ref="B3200" r:id="rId3199" tooltip="Microsoft Web Site" xr:uid="{BD089B2C-2DF6-4FCA-A0B5-BCBCA05596B5}"/>
    <hyperlink ref="B3201" r:id="rId3200" tooltip="Microsoft Web Site" xr:uid="{8B2222C6-3CF0-416F-9D08-DFC1D26E1F8D}"/>
    <hyperlink ref="B3202" r:id="rId3201" tooltip="Microsoft Web Site" xr:uid="{1C75A2B2-7067-48CF-A644-B6FFB38020F3}"/>
    <hyperlink ref="B3203" r:id="rId3202" tooltip="Microsoft Web Site" xr:uid="{8677887C-FD96-4298-BE27-D1C754E4C9A2}"/>
    <hyperlink ref="B3204" r:id="rId3203" tooltip="Microsoft Web Site" xr:uid="{B57B6D22-9F6E-4ED6-B1AB-89AD52F4F5B6}"/>
    <hyperlink ref="B3205" r:id="rId3204" tooltip="Microsoft Web Site" xr:uid="{C5494965-B47A-40C2-B577-97A03ED65C55}"/>
    <hyperlink ref="B3206" r:id="rId3205" tooltip="Microsoft Web Site" xr:uid="{9E41AFC7-6064-45BF-8095-8F13ACAF0109}"/>
    <hyperlink ref="B3207" r:id="rId3206" tooltip="Microsoft Web Site" xr:uid="{E9A4BDC3-169C-4E22-B87F-4637D4BFF653}"/>
    <hyperlink ref="B3208" r:id="rId3207" tooltip="Microsoft Web Site" xr:uid="{72FB6B2A-89F5-4509-B590-E95DE3D3633A}"/>
    <hyperlink ref="B3209" r:id="rId3208" tooltip="Microsoft Web Site" xr:uid="{53ECF804-667B-40A0-AE02-78F5A595BFEA}"/>
    <hyperlink ref="B3210" r:id="rId3209" tooltip="Microsoft Web Site" xr:uid="{C6D709D9-6CBA-4089-B1C6-8267B63140ED}"/>
    <hyperlink ref="B3211" r:id="rId3210" tooltip="Microsoft Web Site" xr:uid="{20377C7F-2F49-45CE-9E0E-63BCF0F044E7}"/>
    <hyperlink ref="B3212" r:id="rId3211" tooltip="Microsoft Web Site" xr:uid="{4070A3FF-9A7E-4B8A-BD75-E2881A0E0174}"/>
    <hyperlink ref="B3213" r:id="rId3212" tooltip="Microsoft Web Site" xr:uid="{FE31CA86-A275-4860-85E0-F1EE6914F1C9}"/>
    <hyperlink ref="B3214" r:id="rId3213" tooltip="Microsoft Web Site" xr:uid="{48C409B6-AF59-4371-8313-3131D0DD1F51}"/>
    <hyperlink ref="B3215" r:id="rId3214" tooltip="Microsoft Web Site" xr:uid="{CAF8187F-D069-4468-9D14-8D1EAC4E0782}"/>
    <hyperlink ref="B3216" r:id="rId3215" tooltip="Microsoft Web Site" xr:uid="{4031C6B6-82B0-41B7-8412-214B9E62E730}"/>
    <hyperlink ref="B3217" r:id="rId3216" tooltip="Microsoft Web Site" xr:uid="{00DCF07B-4EA2-4C71-8C2D-12C99FD5546C}"/>
    <hyperlink ref="B3218" r:id="rId3217" tooltip="Microsoft Web Site" xr:uid="{E786E364-D6B9-4063-9BDC-37C6F3C0EBBA}"/>
    <hyperlink ref="B3219" r:id="rId3218" tooltip="Microsoft Web Site" xr:uid="{0AF913C5-29E6-4F5C-A27B-50111883620D}"/>
    <hyperlink ref="B3220" r:id="rId3219" tooltip="Microsoft Web Site" xr:uid="{09F8CCD4-DE82-488B-9677-EED3D05665D8}"/>
    <hyperlink ref="B3221" r:id="rId3220" tooltip="Microsoft Web Site" xr:uid="{175B8C02-08F2-4547-9BB1-B7AE8E3716B1}"/>
    <hyperlink ref="B3222" r:id="rId3221" tooltip="Microsoft Web Site" xr:uid="{7F789B3C-4145-42B3-9856-C7C06A0F5647}"/>
    <hyperlink ref="B3223" r:id="rId3222" tooltip="Microsoft Web Site" xr:uid="{FCCF2BCA-ADE3-40CD-9ECC-B5C406E0D78F}"/>
    <hyperlink ref="B3224" r:id="rId3223" tooltip="Microsoft Web Site" xr:uid="{7196EC2B-37B4-43AE-B8F1-A9EF4C51428A}"/>
    <hyperlink ref="B3225" r:id="rId3224" tooltip="Microsoft Web Site" xr:uid="{906CEAEE-880D-4139-8077-17445BEBFE3C}"/>
    <hyperlink ref="B3226" r:id="rId3225" tooltip="Microsoft Web Site" xr:uid="{D5A3DB9F-F5B6-4D00-8A65-4D3008C01DC3}"/>
    <hyperlink ref="B3227" r:id="rId3226" tooltip="Microsoft Web Site" xr:uid="{34F25715-0324-4F1F-A66D-B39E7C2ACF8E}"/>
    <hyperlink ref="B3228" r:id="rId3227" tooltip="Microsoft Web Site" xr:uid="{A17902C7-65F0-4BEB-B706-75C77A6B725F}"/>
    <hyperlink ref="B3229" r:id="rId3228" tooltip="Microsoft Web Site" xr:uid="{06EFE399-BF26-4816-93B2-2ABEF75BA3DB}"/>
    <hyperlink ref="B3230" r:id="rId3229" tooltip="Microsoft Web Site" xr:uid="{49ABD610-45E2-4A6F-BE4C-3D233D158A9A}"/>
    <hyperlink ref="B3231" r:id="rId3230" tooltip="Microsoft Web Site" xr:uid="{823FF7F6-EDB6-4472-BE25-6725307601D9}"/>
    <hyperlink ref="B3232" r:id="rId3231" tooltip="Microsoft Web Site" xr:uid="{A4EEDF5B-ECD3-46AE-A715-F138EDB74AC0}"/>
    <hyperlink ref="B3233" r:id="rId3232" tooltip="Microsoft Web Site" xr:uid="{7EC74E06-C8DF-4A90-97E2-D03249FBC274}"/>
    <hyperlink ref="B3234" r:id="rId3233" tooltip="Microsoft Web Site" xr:uid="{E2C8DCF2-D92D-4B75-B7CF-E1DA069395B4}"/>
    <hyperlink ref="B3235" r:id="rId3234" tooltip="Microsoft Web Site" xr:uid="{8C5AA0F9-98A6-4148-AD30-CA633EE15C68}"/>
    <hyperlink ref="B3236" r:id="rId3235" tooltip="Microsoft Web Site" xr:uid="{47F3A9AE-11A6-4C32-BE06-A7C86F296C07}"/>
    <hyperlink ref="B3237" r:id="rId3236" tooltip="Microsoft Web Site" xr:uid="{CE00B288-C985-45A8-A029-DA8AE187BAED}"/>
    <hyperlink ref="B3238" r:id="rId3237" tooltip="Microsoft Web Site" xr:uid="{CE88CDAC-664F-429C-B34D-BD7A0101BF05}"/>
    <hyperlink ref="B3239" r:id="rId3238" tooltip="Microsoft Web Site" xr:uid="{C2C85BF8-4EB5-428F-B089-24E8A8CF501A}"/>
    <hyperlink ref="B3240" r:id="rId3239" tooltip="Microsoft Web Site" xr:uid="{2FDFC3D0-37E1-43D9-BAD4-19D4758407C1}"/>
    <hyperlink ref="B3241" r:id="rId3240" tooltip="Microsoft Web Site" xr:uid="{FE9B1984-A00A-40D6-8869-4B66F91BBDB8}"/>
    <hyperlink ref="B3242" r:id="rId3241" tooltip="Microsoft Web Site" xr:uid="{976D12D0-0777-4A43-AE9B-13C8C18A745A}"/>
    <hyperlink ref="B3243" r:id="rId3242" tooltip="Microsoft Web Site" xr:uid="{2CFD8774-94A1-4AC8-A78B-ED736BE5F7F0}"/>
    <hyperlink ref="B3244" r:id="rId3243" tooltip="Microsoft Web Site" xr:uid="{BC742DDB-502B-461A-BC3A-A6DB337B6AB8}"/>
    <hyperlink ref="B3245" r:id="rId3244" tooltip="Microsoft Web Site" xr:uid="{0A5A34BC-F9A2-4A2C-928C-86F0B428381F}"/>
    <hyperlink ref="B3246" r:id="rId3245" tooltip="Microsoft Web Site" xr:uid="{3E2ADF7F-5509-4118-AE2A-32FEFD214C53}"/>
    <hyperlink ref="B3247" r:id="rId3246" tooltip="Microsoft Web Site" xr:uid="{E170F4CB-460E-4CB3-87F5-09BB1D8DA81B}"/>
    <hyperlink ref="B3248" r:id="rId3247" tooltip="Microsoft Web Site" xr:uid="{479C1DDE-61C4-4402-B8DB-0B9D0B1209AD}"/>
    <hyperlink ref="B3249" r:id="rId3248" tooltip="Microsoft Web Site" xr:uid="{FAD09195-C346-4A11-A5CF-79D7E8E039AB}"/>
    <hyperlink ref="B3250" r:id="rId3249" tooltip="Microsoft Web Site" xr:uid="{28E83912-F46A-404E-BC5B-07DABD6ACB83}"/>
    <hyperlink ref="B3251" r:id="rId3250" tooltip="Microsoft Web Site" xr:uid="{48EA30F1-B245-48DF-A931-410AB94316A4}"/>
    <hyperlink ref="B3252" r:id="rId3251" tooltip="Microsoft Web Site" xr:uid="{42C9526C-24F5-4D8B-995A-7DFAE9C7C67A}"/>
    <hyperlink ref="B3253" r:id="rId3252" tooltip="Microsoft Web Site" xr:uid="{02C05918-3A1B-4DCA-8FB0-FAEBCB3DC5FE}"/>
    <hyperlink ref="B3254" r:id="rId3253" tooltip="Microsoft Web Site" xr:uid="{3FE29537-20AE-4BCF-BC8C-6816B687EBFA}"/>
    <hyperlink ref="B3255" r:id="rId3254" tooltip="Microsoft Web Site" xr:uid="{CE06A4ED-6C77-4524-AF27-A73FD28C7D1C}"/>
    <hyperlink ref="B3256" r:id="rId3255" tooltip="Microsoft Web Site" xr:uid="{53C99012-5C7E-42BD-AA1C-D4EB86FA9561}"/>
    <hyperlink ref="B3257" r:id="rId3256" tooltip="Microsoft Web Site" xr:uid="{6BDA3542-36D1-41B0-BE7B-26BE580841BF}"/>
    <hyperlink ref="B3258" r:id="rId3257" tooltip="Microsoft Web Site" xr:uid="{2DA57B25-C515-47D3-BCE1-28E8A4456278}"/>
    <hyperlink ref="B3259" r:id="rId3258" tooltip="Microsoft Web Site" xr:uid="{715DF285-9F6C-44CE-9C1F-85712C1B4E2B}"/>
    <hyperlink ref="B3260" r:id="rId3259" tooltip="Microsoft Web Site" xr:uid="{6B478DF8-A3E2-424C-98A7-F809EADBC8FF}"/>
    <hyperlink ref="B3261" r:id="rId3260" tooltip="Microsoft Web Site" xr:uid="{9D54C72C-BA4B-424A-BC13-2FAC2CB2CB49}"/>
    <hyperlink ref="B3262" r:id="rId3261" tooltip="Microsoft Web Site" xr:uid="{74411CD8-5CD1-4CB3-9F32-533A7724834C}"/>
    <hyperlink ref="B3263" r:id="rId3262" tooltip="Microsoft Web Site" xr:uid="{3793A5F8-2ABE-46B3-B963-9A8F565E5E19}"/>
    <hyperlink ref="B3264" r:id="rId3263" tooltip="Microsoft Web Site" xr:uid="{2645451A-FC0A-41B1-AF9B-5FC05197E0A8}"/>
    <hyperlink ref="B3265" r:id="rId3264" tooltip="Microsoft Web Site" xr:uid="{1800C81D-7385-4CA0-AEEF-0F7FF809D548}"/>
    <hyperlink ref="B3266" r:id="rId3265" tooltip="Microsoft Web Site" xr:uid="{73C71F76-8E8D-40D7-9B76-2A63416B3C05}"/>
    <hyperlink ref="B3267" r:id="rId3266" tooltip="Microsoft Web Site" xr:uid="{DA3B1C33-30CE-45A5-9F4C-480C39E818C0}"/>
    <hyperlink ref="B3268" r:id="rId3267" tooltip="Microsoft Web Site" xr:uid="{394D3F37-07E0-4945-BAFD-9B7068D0ED5D}"/>
    <hyperlink ref="B3269" r:id="rId3268" tooltip="Microsoft Web Site" xr:uid="{E060B355-9B3E-46AE-B728-E0C3C85AFD0B}"/>
    <hyperlink ref="B3270" r:id="rId3269" tooltip="Microsoft Web Site" xr:uid="{F86FD2EB-AC3F-46B1-8986-5BAD640CC902}"/>
    <hyperlink ref="B3271" r:id="rId3270" tooltip="Microsoft Web Site" xr:uid="{CB704AF5-964D-4F9D-9BFA-23848A5190A1}"/>
    <hyperlink ref="B3272" r:id="rId3271" tooltip="Microsoft Web Site" xr:uid="{4EEA4FEE-0E16-4D55-8F4F-B35673F0D999}"/>
    <hyperlink ref="B3273" r:id="rId3272" tooltip="Microsoft Web Site" xr:uid="{497E5609-1ACF-4FF5-AE3C-DFF4CE3B4AA2}"/>
    <hyperlink ref="B3274" r:id="rId3273" tooltip="Microsoft Web Site" xr:uid="{7AD3372B-1A63-495B-BDE3-249AD41A1A09}"/>
    <hyperlink ref="B3275" r:id="rId3274" tooltip="Microsoft Web Site" xr:uid="{BB624E8B-0F3F-4F99-B761-1C5A4B440F54}"/>
    <hyperlink ref="B3276" r:id="rId3275" tooltip="Microsoft Web Site" xr:uid="{E795E7DD-2BF4-40CD-89AD-F871D9D19CCC}"/>
    <hyperlink ref="B3277" r:id="rId3276" tooltip="Microsoft Web Site" xr:uid="{C9143C81-CEAB-448B-AA8B-F4F94B1ECDD4}"/>
    <hyperlink ref="B3278" r:id="rId3277" tooltip="Microsoft Web Site" xr:uid="{AAEBD56F-6FA2-4DF5-BDD2-41AE9F978BF7}"/>
    <hyperlink ref="B3279" r:id="rId3278" tooltip="Microsoft Web Site" xr:uid="{43C7CCE0-1468-4660-AABB-36F83EF79466}"/>
    <hyperlink ref="B3280" r:id="rId3279" tooltip="Microsoft Web Site" xr:uid="{A5350DCD-31DD-45B2-9327-E04ED357D631}"/>
    <hyperlink ref="B3281" r:id="rId3280" tooltip="Microsoft Web Site" xr:uid="{873C753F-C6D0-4051-9E2F-D4A14A932F37}"/>
    <hyperlink ref="B3282" r:id="rId3281" tooltip="Microsoft Web Site" xr:uid="{AFB3E82B-5B29-4E88-B58E-ACFAC4BAED7F}"/>
    <hyperlink ref="B3283" r:id="rId3282" tooltip="Microsoft Web Site" xr:uid="{A17E5516-4BF2-40DD-9ABF-90FD98695C90}"/>
    <hyperlink ref="B3284" r:id="rId3283" tooltip="Microsoft Web Site" xr:uid="{58AB0E27-A4EF-452C-90B2-93C4E1C33BBC}"/>
    <hyperlink ref="B3285" r:id="rId3284" tooltip="Microsoft Web Site" xr:uid="{3872306F-CE9A-455A-97B1-D166E175E275}"/>
    <hyperlink ref="B3286" r:id="rId3285" tooltip="Microsoft Web Site" xr:uid="{ACB8B23B-8A5D-4753-9A0D-7494244FBE44}"/>
    <hyperlink ref="B3287" r:id="rId3286" tooltip="Microsoft Web Site" xr:uid="{A4C69C11-3A58-4ACB-90F2-60873FBFECC0}"/>
    <hyperlink ref="B3288" r:id="rId3287" tooltip="Microsoft Web Site" xr:uid="{BF0A3376-C271-4171-8475-310C7786FB75}"/>
    <hyperlink ref="B3289" r:id="rId3288" tooltip="Microsoft Web Site" xr:uid="{2A6C84F9-B116-4227-AF70-50FCEEF32921}"/>
    <hyperlink ref="B3290" r:id="rId3289" tooltip="Microsoft Web Site" xr:uid="{0794F553-DF6A-4E55-A83A-0F6CC2609ADC}"/>
    <hyperlink ref="B3291" r:id="rId3290" tooltip="Microsoft Web Site" xr:uid="{3E7C0694-272D-40C9-A693-8D823D8B137E}"/>
    <hyperlink ref="B3292" r:id="rId3291" tooltip="Microsoft Web Site" xr:uid="{EF17291B-F945-41FA-847B-1759A8DD0179}"/>
    <hyperlink ref="B3293" r:id="rId3292" tooltip="Microsoft Web Site" xr:uid="{41DCCE01-A593-460F-8585-5A4CBAB4F9A2}"/>
    <hyperlink ref="B3294" r:id="rId3293" tooltip="Microsoft Web Site" xr:uid="{67387CAC-7A2B-40A0-9700-7ADC3AA50E66}"/>
    <hyperlink ref="B3295" r:id="rId3294" tooltip="Microsoft Web Site" xr:uid="{9C709461-1157-4EB8-874C-C2394757D502}"/>
    <hyperlink ref="B3296" r:id="rId3295" tooltip="Microsoft Web Site" xr:uid="{0EA56A72-1729-4C7D-96D2-9291EA9B9AB6}"/>
    <hyperlink ref="B3297" r:id="rId3296" tooltip="Microsoft Web Site" xr:uid="{07F9B740-52F6-4239-8E6C-5A4733BA63CB}"/>
    <hyperlink ref="B3298" r:id="rId3297" tooltip="Microsoft Web Site" xr:uid="{2604BA4A-B3AC-418D-9D5A-DB0C86DFD1EA}"/>
    <hyperlink ref="B3299" r:id="rId3298" tooltip="Microsoft Web Site" xr:uid="{1BB7AE0B-A203-4F3A-A73A-D1A93CDE92AA}"/>
    <hyperlink ref="B3300" r:id="rId3299" tooltip="Microsoft Web Site" xr:uid="{925C488E-D129-4903-97BF-37AE026D473F}"/>
    <hyperlink ref="B3301" r:id="rId3300" tooltip="Microsoft Web Site" xr:uid="{E4F1481B-CA9D-4D5A-AD3E-B83D6679F64A}"/>
    <hyperlink ref="B3302" r:id="rId3301" tooltip="Microsoft Web Site" xr:uid="{1862E3FF-3908-476B-AF1A-34F91AC51EA3}"/>
    <hyperlink ref="B3303" r:id="rId3302" tooltip="Microsoft Web Site" xr:uid="{EA0C9638-3355-4D8C-9A86-29800C16B188}"/>
    <hyperlink ref="B3304" r:id="rId3303" tooltip="Microsoft Web Site" xr:uid="{4255CDF5-86D7-4B97-A2DF-10035FD8BB14}"/>
    <hyperlink ref="B3305" r:id="rId3304" tooltip="Microsoft Web Site" xr:uid="{837B7402-3EA1-4C7A-BFF5-7D91BDFE57D5}"/>
    <hyperlink ref="B3306" r:id="rId3305" tooltip="Microsoft Web Site" xr:uid="{C249110B-585F-4D0A-BEF3-F290A34F642E}"/>
    <hyperlink ref="B3307" r:id="rId3306" tooltip="Microsoft Web Site" xr:uid="{9309E31C-0FD3-42F8-A836-66F0F187C761}"/>
    <hyperlink ref="B3308" r:id="rId3307" tooltip="Microsoft Web Site" xr:uid="{AF145F49-1E14-4FAF-B1FB-34BBED181C8B}"/>
    <hyperlink ref="B3309" r:id="rId3308" tooltip="Microsoft Web Site" xr:uid="{168C056B-6408-4E47-A97F-578D93E844D4}"/>
    <hyperlink ref="B3310" r:id="rId3309" tooltip="Microsoft Web Site" xr:uid="{294D44C4-D171-4340-97D4-A9015AF6386E}"/>
    <hyperlink ref="B3311" r:id="rId3310" tooltip="Microsoft Web Site" xr:uid="{1B5103A0-3599-49FD-AB22-07A03B651270}"/>
    <hyperlink ref="B3312" r:id="rId3311" tooltip="Microsoft Web Site" xr:uid="{D9D75476-BE06-4724-9560-7B72A6FA69FF}"/>
    <hyperlink ref="B3313" r:id="rId3312" tooltip="Microsoft Web Site" xr:uid="{AC11B7DB-7034-4844-A9B2-53AD24CA0D44}"/>
    <hyperlink ref="B3314" r:id="rId3313" tooltip="Microsoft Web Site" xr:uid="{155E9199-B010-4945-93AB-0F6B94F1971E}"/>
    <hyperlink ref="B3315" r:id="rId3314" tooltip="Microsoft Web Site" xr:uid="{F79E2B04-8135-4680-9BB1-7984084C6CE2}"/>
    <hyperlink ref="B3316" r:id="rId3315" tooltip="Microsoft Web Site" xr:uid="{24998B38-27DC-4643-A985-09FC188F56C6}"/>
    <hyperlink ref="B3317" r:id="rId3316" tooltip="Microsoft Web Site" xr:uid="{BAC183B3-7881-46F2-B13C-9BB4C9FEC35B}"/>
    <hyperlink ref="B3318" r:id="rId3317" tooltip="Microsoft Web Site" xr:uid="{C62C0B8E-93E4-4F17-9A73-C1C4079283F4}"/>
    <hyperlink ref="B3319" r:id="rId3318" tooltip="Microsoft Web Site" xr:uid="{D6E3AD55-8F36-4C3F-9FBB-71444C01F4D4}"/>
    <hyperlink ref="B3320" r:id="rId3319" tooltip="Microsoft Web Site" xr:uid="{5693BC3C-0D9F-4B97-8A70-3CCBC8EAB93D}"/>
    <hyperlink ref="B3321" r:id="rId3320" tooltip="Microsoft Web Site" xr:uid="{7E992B00-EDDD-4198-A6E9-C42CD6FD6B17}"/>
    <hyperlink ref="B3322" r:id="rId3321" tooltip="Microsoft Web Site" xr:uid="{0FE58E58-BFAA-46E9-B988-254FA335DF30}"/>
    <hyperlink ref="B3323" r:id="rId3322" tooltip="Microsoft Web Site" xr:uid="{408D10C4-7EE1-464B-82D6-1E520C582C81}"/>
    <hyperlink ref="B3324" r:id="rId3323" tooltip="Microsoft Web Site" xr:uid="{C111F987-5847-4FA7-8E81-FFAC082CE8D3}"/>
    <hyperlink ref="B3325" r:id="rId3324" tooltip="Microsoft Web Site" xr:uid="{6FC7FEB4-A6B5-480A-AE45-0B814B98ACF3}"/>
    <hyperlink ref="B3326" r:id="rId3325" tooltip="Microsoft Web Site" xr:uid="{6F1895E4-84F9-4160-B758-85E07A894BF8}"/>
    <hyperlink ref="B3327" r:id="rId3326" tooltip="Microsoft Web Site" xr:uid="{8F4A3B9C-E311-4964-AE77-0F7717D69C5C}"/>
    <hyperlink ref="B3328" r:id="rId3327" tooltip="Microsoft Web Site" xr:uid="{E6694279-3F7C-4B2D-8F00-5084B7A6F24E}"/>
    <hyperlink ref="B3329" r:id="rId3328" tooltip="Microsoft Web Site" xr:uid="{5D5E2E77-3687-4BDE-AD02-0C16A48F1DF9}"/>
    <hyperlink ref="B3330" r:id="rId3329" tooltip="Microsoft Web Site" xr:uid="{AF924C56-FE17-4EFB-B193-3CCFA1DEC23C}"/>
    <hyperlink ref="B3331" r:id="rId3330" tooltip="Microsoft Web Site" xr:uid="{1328AEAC-3110-476D-A60B-F4AF058610AD}"/>
    <hyperlink ref="B3332" r:id="rId3331" tooltip="Microsoft Web Site" xr:uid="{BBCF4856-A228-475C-8F01-36C18D2CEAD7}"/>
    <hyperlink ref="B3333" r:id="rId3332" tooltip="Microsoft Web Site" xr:uid="{66A657C9-BE86-45C3-B531-1A40D575A2F0}"/>
    <hyperlink ref="B3334" r:id="rId3333" tooltip="Microsoft Web Site" xr:uid="{0CF33FD4-3FBA-472D-805D-2131FCCFD06B}"/>
    <hyperlink ref="B3335" r:id="rId3334" tooltip="Microsoft Web Site" xr:uid="{DBD96769-58A6-4F90-AEC6-7765AAC969D1}"/>
    <hyperlink ref="B3336" r:id="rId3335" tooltip="Microsoft Web Site" xr:uid="{FDFAF4CA-8AE5-4F3C-92B1-288FF57C5BA4}"/>
    <hyperlink ref="B3337" r:id="rId3336" tooltip="Microsoft Web Site" xr:uid="{22007E69-528A-4008-B7B7-2BD8BAAFB469}"/>
    <hyperlink ref="B3338" r:id="rId3337" tooltip="Microsoft Web Site" xr:uid="{E47DB33A-F21C-46E8-908D-4D0BC937405D}"/>
    <hyperlink ref="B3339" r:id="rId3338" tooltip="Microsoft Web Site" xr:uid="{966E0CC3-78E4-45EB-B9BD-C46B20575F93}"/>
    <hyperlink ref="B3340" r:id="rId3339" tooltip="Microsoft Web Site" xr:uid="{D8331424-4F2C-4632-9A69-16F7B95727DA}"/>
    <hyperlink ref="B3341" r:id="rId3340" tooltip="Microsoft Web Site" xr:uid="{DE86FB75-E517-4E26-861F-1BE707CFAE47}"/>
    <hyperlink ref="B3342" r:id="rId3341" tooltip="Microsoft Web Site" xr:uid="{E43CD0CC-6A6D-47C7-BCE9-5D18BBFB86A8}"/>
    <hyperlink ref="B3343" r:id="rId3342" tooltip="Microsoft Web Site" xr:uid="{F0463224-95EC-490D-9880-B75DC817FD7A}"/>
    <hyperlink ref="B3344" r:id="rId3343" tooltip="Microsoft Web Site" xr:uid="{55D32310-2ECE-4780-83F0-4986D384D44D}"/>
    <hyperlink ref="B3345" r:id="rId3344" tooltip="Microsoft Web Site" xr:uid="{D4EB2015-A179-4C55-B0CA-B17D29BC9955}"/>
    <hyperlink ref="B3346" r:id="rId3345" tooltip="Microsoft Web Site" xr:uid="{7E372C38-DB59-42C7-B6A8-67827F43FAE5}"/>
    <hyperlink ref="B3347" r:id="rId3346" tooltip="Microsoft Web Site" xr:uid="{B9A143D8-3020-46F2-98F9-593B81CA4A97}"/>
    <hyperlink ref="B3348" r:id="rId3347" tooltip="Microsoft Web Site" xr:uid="{F55A6288-0226-410A-B054-AAD210300467}"/>
    <hyperlink ref="B3349" r:id="rId3348" tooltip="Microsoft Web Site" xr:uid="{9962FFE2-07FB-4011-8082-CA8579169373}"/>
    <hyperlink ref="B3350" r:id="rId3349" tooltip="Microsoft Web Site" xr:uid="{DCF78209-3E69-409B-823F-438F7DAB4E43}"/>
    <hyperlink ref="B3351" r:id="rId3350" tooltip="Microsoft Web Site" xr:uid="{3917F103-941A-4FF4-8F59-58269C4A0C47}"/>
    <hyperlink ref="B3352" r:id="rId3351" tooltip="Microsoft Web Site" xr:uid="{F3FE9AAF-0773-4F14-AA62-0C434EC24750}"/>
    <hyperlink ref="B3353" r:id="rId3352" tooltip="Microsoft Web Site" xr:uid="{638D08A7-9495-424F-97E3-5010E3DCA657}"/>
    <hyperlink ref="B3354" r:id="rId3353" tooltip="Microsoft Web Site" xr:uid="{518B9FB2-9AF4-4540-8FA3-25D7F37BA0D7}"/>
    <hyperlink ref="B3355" r:id="rId3354" tooltip="Microsoft Web Site" xr:uid="{09D061FC-A186-4BDC-B571-3F3B7C15B829}"/>
    <hyperlink ref="B3356" r:id="rId3355" tooltip="Microsoft Web Site" xr:uid="{DCB64850-271D-45C1-9511-BA1A46DCF530}"/>
    <hyperlink ref="B3357" r:id="rId3356" tooltip="Microsoft Web Site" xr:uid="{6B9477BB-D72D-4958-BC62-B25B272E5768}"/>
    <hyperlink ref="B3358" r:id="rId3357" tooltip="Microsoft Web Site" xr:uid="{F2541E4C-76C8-4EA6-A23B-DEEA5A0DC783}"/>
    <hyperlink ref="B3359" r:id="rId3358" tooltip="Microsoft Web Site" xr:uid="{2D91346D-BDE0-4741-A06A-7AEC49AD4918}"/>
    <hyperlink ref="B3360" r:id="rId3359" tooltip="Microsoft Web Site" xr:uid="{FF4CAF73-E230-4FD2-BC66-525981E4926D}"/>
    <hyperlink ref="B3361" r:id="rId3360" tooltip="Microsoft Web Site" xr:uid="{EA8DE99D-B988-4C64-9068-9C25E3647A76}"/>
    <hyperlink ref="B3362" r:id="rId3361" tooltip="Microsoft Web Site" xr:uid="{C1133C68-35FF-431D-9450-CDDD9E3C630B}"/>
    <hyperlink ref="B3363" r:id="rId3362" tooltip="Microsoft Web Site" xr:uid="{016D8FE1-B44C-4429-B5CD-701264BBBE4F}"/>
    <hyperlink ref="B3364" r:id="rId3363" tooltip="Microsoft Web Site" xr:uid="{5B1817D1-0B63-4414-8BC0-F4F46AD8F5C8}"/>
    <hyperlink ref="B3365" r:id="rId3364" tooltip="Microsoft Web Site" xr:uid="{AEF92EB4-6EDD-4006-9C40-5634FE4ED400}"/>
    <hyperlink ref="B3366" r:id="rId3365" tooltip="Microsoft Web Site" xr:uid="{D23802C9-D147-4BEB-8C11-EB28651E45AD}"/>
    <hyperlink ref="B3367" r:id="rId3366" tooltip="Microsoft Web Site" xr:uid="{DC03074D-6128-4582-8C4A-63679F0652A0}"/>
    <hyperlink ref="B3368" r:id="rId3367" tooltip="Microsoft Web Site" xr:uid="{B47A8BCB-0341-45EE-BFB7-046329153A98}"/>
    <hyperlink ref="B3369" r:id="rId3368" tooltip="Microsoft Web Site" xr:uid="{C107E92A-48F6-45B7-B6D9-29423E5FC805}"/>
    <hyperlink ref="B3370" r:id="rId3369" tooltip="Microsoft Web Site" xr:uid="{9A3B3202-2430-41C5-A6A4-0E423BFA4B3D}"/>
    <hyperlink ref="B3371" r:id="rId3370" tooltip="Microsoft Web Site" xr:uid="{4F17BD4F-A2C7-4988-877E-A20886FC58F1}"/>
    <hyperlink ref="B3372" r:id="rId3371" tooltip="Microsoft Web Site" xr:uid="{9EEE259D-E8AE-4EFA-B9B4-65B2F054ABD6}"/>
    <hyperlink ref="B3373" r:id="rId3372" tooltip="Microsoft Web Site" xr:uid="{85D313D3-BF6C-4E76-8CFA-3024CE15983A}"/>
    <hyperlink ref="B3374" r:id="rId3373" tooltip="Microsoft Web Site" xr:uid="{853E30B4-EFE7-48D9-B811-242ED13AD4D5}"/>
    <hyperlink ref="B3375" r:id="rId3374" tooltip="Microsoft Web Site" xr:uid="{A94B01E7-9B2C-47D2-9DC1-06BCF7072C4A}"/>
    <hyperlink ref="B3376" r:id="rId3375" tooltip="Microsoft Web Site" xr:uid="{557E05C0-390B-4678-8D31-B8D5111A8E03}"/>
    <hyperlink ref="B3377" r:id="rId3376" tooltip="Microsoft Web Site" xr:uid="{03FC408E-481E-4C9D-A896-4F52688A48EB}"/>
    <hyperlink ref="B3378" r:id="rId3377" tooltip="Microsoft Web Site" xr:uid="{4715DC48-D0B5-4944-A656-3FD10FDCEF8F}"/>
    <hyperlink ref="B3379" r:id="rId3378" tooltip="Microsoft Web Site" xr:uid="{C88AEF4F-9664-4728-BD7F-712E0FCAC544}"/>
    <hyperlink ref="B3380" r:id="rId3379" tooltip="Microsoft Web Site" xr:uid="{FF9FEB11-9B17-48C7-9DF9-FF962364EDEB}"/>
    <hyperlink ref="B3381" r:id="rId3380" tooltip="Microsoft Web Site" xr:uid="{BB503BD9-6F42-4102-B8B3-74624B54FB5A}"/>
    <hyperlink ref="B3382" r:id="rId3381" tooltip="Microsoft Web Site" xr:uid="{4F94C4FE-F981-4618-B0CA-EC0CF0CCE1CC}"/>
    <hyperlink ref="B3383" r:id="rId3382" tooltip="Microsoft Web Site" xr:uid="{268016C2-CDFD-4507-AA0C-EB37A3DF0BF8}"/>
    <hyperlink ref="B3384" r:id="rId3383" tooltip="Microsoft Web Site" xr:uid="{100725E4-3E08-41B7-9B4D-7F61D710281D}"/>
    <hyperlink ref="B3385" r:id="rId3384" tooltip="Microsoft Web Site" xr:uid="{78379329-7F05-41F6-BCD9-469934BDE09B}"/>
    <hyperlink ref="B3386" r:id="rId3385" tooltip="Microsoft Web Site" xr:uid="{F4662E39-91D4-4D59-92B7-5DD0C959F92B}"/>
    <hyperlink ref="B3387" r:id="rId3386" tooltip="Microsoft Web Site" xr:uid="{87F48961-D73B-437D-8C84-05CC323B58C7}"/>
    <hyperlink ref="B3388" r:id="rId3387" tooltip="Microsoft Web Site" xr:uid="{4A53B15A-9C5E-4FA9-B89D-C2BF12625820}"/>
    <hyperlink ref="B3389" r:id="rId3388" tooltip="Microsoft Web Site" xr:uid="{C3780649-5A46-4534-A9F0-F70FF758C068}"/>
    <hyperlink ref="B3390" r:id="rId3389" tooltip="Microsoft Web Site" xr:uid="{F4FAE12A-65C0-4843-B7C6-5BDD03DF39CF}"/>
    <hyperlink ref="B3391" r:id="rId3390" tooltip="Microsoft Web Site" xr:uid="{64C6ED04-4298-4202-B44A-F9C978862BB7}"/>
    <hyperlink ref="B3392" r:id="rId3391" tooltip="Microsoft Web Site" xr:uid="{C7A0133A-D09E-46A9-ACE7-CA38B30514D8}"/>
    <hyperlink ref="B3393" r:id="rId3392" tooltip="Microsoft Web Site" xr:uid="{5519D425-0FD5-4E66-8318-B6BF0272EDBA}"/>
    <hyperlink ref="B3394" r:id="rId3393" tooltip="Microsoft Web Site" xr:uid="{DF3D7849-9508-42A8-8D77-85FB6C03718B}"/>
    <hyperlink ref="B3395" r:id="rId3394" tooltip="Microsoft Web Site" xr:uid="{8DFDC88E-CBAF-458D-BBE9-27BD309E8489}"/>
    <hyperlink ref="B3396" r:id="rId3395" tooltip="Microsoft Web Site" xr:uid="{BB392D44-65CA-4B22-B40B-24856D0EC914}"/>
    <hyperlink ref="B3397" r:id="rId3396" tooltip="Microsoft Web Site" xr:uid="{5F272BBB-E277-42AE-87B4-1DAEA2369B07}"/>
    <hyperlink ref="B3398" r:id="rId3397" tooltip="Microsoft Web Site" xr:uid="{D980F1AF-0526-4850-BFDC-2EF26CCA0D54}"/>
    <hyperlink ref="B3399" r:id="rId3398" tooltip="Microsoft Web Site" xr:uid="{55BDB4DD-29F8-444F-954A-D7EF484936BA}"/>
    <hyperlink ref="B3400" r:id="rId3399" tooltip="Microsoft Web Site" xr:uid="{0B462428-11F4-44A2-90CE-39C699FDCE7F}"/>
    <hyperlink ref="B3401" r:id="rId3400" tooltip="Microsoft Web Site" xr:uid="{570615BD-C479-4863-B47F-5FD6CDA1DF8F}"/>
    <hyperlink ref="B3402" r:id="rId3401" tooltip="Microsoft Web Site" xr:uid="{F69FB891-C679-4DE6-825E-A47D0AC71DD3}"/>
    <hyperlink ref="B3403" r:id="rId3402" tooltip="Microsoft Web Site" xr:uid="{D6878FE6-2F3C-44F3-B960-F7B80D7DF048}"/>
    <hyperlink ref="B3404" r:id="rId3403" tooltip="Microsoft Web Site" xr:uid="{DDBC07A9-5660-496C-82B8-C46C6D9A0FA9}"/>
    <hyperlink ref="B3405" r:id="rId3404" tooltip="Microsoft Web Site" xr:uid="{AB64A26C-FA02-433D-A287-050DA7C411A1}"/>
    <hyperlink ref="B3406" r:id="rId3405" tooltip="Microsoft Web Site" xr:uid="{C9549A1C-62E8-45DC-BC25-76B0DB9613DC}"/>
    <hyperlink ref="B3407" r:id="rId3406" tooltip="Microsoft Web Site" xr:uid="{753FE340-7D3B-4173-A87F-D4A4E8A5D796}"/>
    <hyperlink ref="B3408" r:id="rId3407" tooltip="Microsoft Web Site" xr:uid="{50747C51-F2D3-497D-A9FE-7907B88F8C16}"/>
    <hyperlink ref="B3409" r:id="rId3408" tooltip="Microsoft Web Site" xr:uid="{DC7C1955-1A8A-4452-88F0-44F53F2B56D0}"/>
    <hyperlink ref="B3410" r:id="rId3409" tooltip="Microsoft Web Site" xr:uid="{6F6C46AF-3E5E-4401-BC72-47EC8D9BF80B}"/>
    <hyperlink ref="B3411" r:id="rId3410" tooltip="Microsoft Web Site" xr:uid="{BD93E4ED-A3BF-4E8C-A15F-69A044D5A82A}"/>
    <hyperlink ref="B3412" r:id="rId3411" tooltip="Microsoft Web Site" xr:uid="{B13F439E-7947-412D-BB1E-89C31188C404}"/>
    <hyperlink ref="B3413" r:id="rId3412" tooltip="Microsoft Web Site" xr:uid="{3B55AABA-732D-479A-9939-2DED14EEBB11}"/>
    <hyperlink ref="B3414" r:id="rId3413" tooltip="Microsoft Web Site" xr:uid="{8FAA0CC2-CB3B-4FAA-B219-A0D99CC9D537}"/>
    <hyperlink ref="B3415" r:id="rId3414" tooltip="Microsoft Web Site" xr:uid="{81093CF4-4787-4964-8BDF-099AF32ABF7B}"/>
    <hyperlink ref="B3416" r:id="rId3415" tooltip="Microsoft Web Site" xr:uid="{F948E990-89CF-4FE6-9EF3-7B3E6EA12151}"/>
    <hyperlink ref="B3417" r:id="rId3416" tooltip="Microsoft Web Site" xr:uid="{CB9018E0-7CE2-4AF5-BDE0-F66B38E562C4}"/>
    <hyperlink ref="B3418" r:id="rId3417" tooltip="Microsoft Web Site" xr:uid="{DC61B675-F7B4-4C42-9DEE-4EDE7046889C}"/>
    <hyperlink ref="B3419" r:id="rId3418" tooltip="Microsoft Web Site" xr:uid="{28304FC2-66F8-47A7-8D01-F99F5AD31414}"/>
    <hyperlink ref="B3420" r:id="rId3419" tooltip="Microsoft Web Site" xr:uid="{558A6261-E8BC-415D-88A8-009C0C0E31EE}"/>
    <hyperlink ref="B3421" r:id="rId3420" tooltip="Microsoft Web Site" xr:uid="{F35C90C9-6C0E-4B7B-8AEE-04206DEE057A}"/>
    <hyperlink ref="B3422" r:id="rId3421" tooltip="Microsoft Web Site" xr:uid="{AECB38EF-0A4D-482D-9295-B1437E6C3E5B}"/>
    <hyperlink ref="B3423" r:id="rId3422" tooltip="Microsoft Web Site" xr:uid="{07B80239-CDF2-4DD4-9E9A-2ADF296E646A}"/>
    <hyperlink ref="B3424" r:id="rId3423" tooltip="Microsoft Web Site" xr:uid="{17AFEEB4-16B5-43A1-A0B2-089ED53D29DA}"/>
    <hyperlink ref="B3425" r:id="rId3424" tooltip="Microsoft Web Site" xr:uid="{ADB5EC89-3EB8-4595-AE19-362D0ECF5024}"/>
    <hyperlink ref="B3426" r:id="rId3425" tooltip="Microsoft Web Site" xr:uid="{A55BC541-9CDC-4EA5-861A-3BB762B7C56F}"/>
    <hyperlink ref="B3427" r:id="rId3426" tooltip="Microsoft Web Site" xr:uid="{BBBCE9A8-7C3E-4B91-92AA-34B2EC1C7AF7}"/>
    <hyperlink ref="B3428" r:id="rId3427" tooltip="Microsoft Web Site" xr:uid="{76E41E58-B584-4AE8-AA69-8642F9A54D4A}"/>
    <hyperlink ref="B3429" r:id="rId3428" tooltip="Microsoft Web Site" xr:uid="{62A18BBA-B4B8-4989-9BD3-FB2FCC45DF47}"/>
    <hyperlink ref="B3430" r:id="rId3429" tooltip="Microsoft Web Site" xr:uid="{C97D8374-4BBF-4EE9-9961-292D61FB99DA}"/>
    <hyperlink ref="B3431" r:id="rId3430" tooltip="Microsoft Web Site" xr:uid="{69D04542-5CDC-4E08-BE36-950FF2614259}"/>
    <hyperlink ref="B3432" r:id="rId3431" tooltip="Microsoft Web Site" xr:uid="{7FC8DD37-70C5-4BBD-A7CB-EB34DFDB2981}"/>
    <hyperlink ref="B3433" r:id="rId3432" tooltip="Microsoft Web Site" xr:uid="{8B70F9B7-541B-4EA0-BB5F-9B1F0EA49B6D}"/>
    <hyperlink ref="B3434" r:id="rId3433" tooltip="Microsoft Web Site" xr:uid="{85BABD66-1BEA-480D-B442-9E1F7BE40706}"/>
    <hyperlink ref="B3435" r:id="rId3434" tooltip="Microsoft Web Site" xr:uid="{399B549A-8DC9-4372-A719-F8FC71E6E556}"/>
    <hyperlink ref="B3436" r:id="rId3435" tooltip="Microsoft Web Site" xr:uid="{BAAA39E3-AE9B-42AB-9C20-D8751F0EFBB8}"/>
    <hyperlink ref="B3437" r:id="rId3436" tooltip="Microsoft Web Site" xr:uid="{4142DA0D-D65F-487C-AF7C-E6BEC2D17C41}"/>
    <hyperlink ref="B3438" r:id="rId3437" tooltip="Microsoft Web Site" xr:uid="{06142501-6F87-40C6-B3D7-B8FB2178A967}"/>
    <hyperlink ref="B3439" r:id="rId3438" tooltip="Microsoft Web Site" xr:uid="{F69DDB49-3A14-4A87-8B8E-DCCD49C26BAA}"/>
    <hyperlink ref="B3440" r:id="rId3439" tooltip="Microsoft Web Site" xr:uid="{E2E3EED6-D51A-494E-ADB8-FFEC228BF3C8}"/>
    <hyperlink ref="B3441" r:id="rId3440" tooltip="Microsoft Web Site" xr:uid="{8768CF3D-D57F-4811-870A-CA41EB1BEDDE}"/>
    <hyperlink ref="B3442" r:id="rId3441" tooltip="Microsoft Web Site" xr:uid="{752410D1-C43A-46A3-817C-6B12F5FB6417}"/>
    <hyperlink ref="B3443" r:id="rId3442" tooltip="Microsoft Web Site" xr:uid="{898095B2-6F3E-467A-981C-7467D7B7E5E5}"/>
    <hyperlink ref="B3444" r:id="rId3443" tooltip="Microsoft Web Site" xr:uid="{0EC70838-D6D9-4EFE-BE49-D33CAD2672F9}"/>
    <hyperlink ref="B3445" r:id="rId3444" tooltip="Microsoft Web Site" xr:uid="{4D64C30F-4BAE-4EA0-AED0-57B9E68D61A1}"/>
    <hyperlink ref="B3446" r:id="rId3445" tooltip="Microsoft Web Site" xr:uid="{682CF7DB-6E81-498E-981D-677963639145}"/>
    <hyperlink ref="B3447" r:id="rId3446" tooltip="Microsoft Web Site" xr:uid="{9F512906-D98B-419A-9C0A-0FE153EABF2A}"/>
    <hyperlink ref="B3448" r:id="rId3447" tooltip="Microsoft Web Site" xr:uid="{6C1DEE38-3066-4F21-ABC9-196A59280F9D}"/>
    <hyperlink ref="B3449" r:id="rId3448" tooltip="Microsoft Web Site" xr:uid="{B2E59CCD-DDAD-48DA-8701-79FDE29B1327}"/>
    <hyperlink ref="B3450" r:id="rId3449" tooltip="Microsoft Web Site" xr:uid="{A711417F-5368-4EA0-9DC0-F9EFF8E6768B}"/>
    <hyperlink ref="B3451" r:id="rId3450" tooltip="Microsoft Web Site" xr:uid="{E8F7D160-B07A-4ECE-947A-D942FC41859A}"/>
    <hyperlink ref="B3452" r:id="rId3451" tooltip="Microsoft Web Site" xr:uid="{5AC7E535-B876-478A-88F0-10B55C22CC78}"/>
    <hyperlink ref="B3453" r:id="rId3452" tooltip="Microsoft Web Site" xr:uid="{44EC2BA8-1385-46F5-A30C-5CF4EE7C4796}"/>
    <hyperlink ref="B3454" r:id="rId3453" tooltip="Microsoft Web Site" xr:uid="{95E1B28D-9C64-4ED4-B27C-34E7F466C7C7}"/>
    <hyperlink ref="B3455" r:id="rId3454" tooltip="Microsoft Web Site" xr:uid="{FD0DABFF-6E53-4139-BF45-DD50CEB56393}"/>
    <hyperlink ref="B3456" r:id="rId3455" tooltip="Microsoft Web Site" xr:uid="{869F296F-B2C5-452F-A5D3-431D70DD0D0D}"/>
    <hyperlink ref="B3457" r:id="rId3456" tooltip="Microsoft Web Site" xr:uid="{9E3F378B-710F-4E6D-AFBC-39E06496AC7A}"/>
    <hyperlink ref="B3458" r:id="rId3457" tooltip="Microsoft Web Site" xr:uid="{656010A3-2301-4FE4-9C6C-F57BD4D6D0E5}"/>
    <hyperlink ref="B3459" r:id="rId3458" tooltip="Microsoft Web Site" xr:uid="{ECBC8149-A2F1-4255-9056-FBB951854761}"/>
    <hyperlink ref="B3460" r:id="rId3459" tooltip="Microsoft Web Site" xr:uid="{03C7D7A0-4828-4F7A-825B-65BD43DB6FD9}"/>
    <hyperlink ref="B3461" r:id="rId3460" tooltip="Microsoft Web Site" xr:uid="{FC2E6B3A-04F5-451A-A839-648B91CD26DE}"/>
    <hyperlink ref="B3462" r:id="rId3461" tooltip="Microsoft Web Site" xr:uid="{20D01858-B659-42BC-909F-6B0FFECEDD5D}"/>
    <hyperlink ref="B3463" r:id="rId3462" tooltip="Microsoft Web Site" xr:uid="{387C4395-28F8-4CE5-A107-7D1A1885EA16}"/>
    <hyperlink ref="B3464" r:id="rId3463" tooltip="Microsoft Web Site" xr:uid="{1C0C05B7-753C-47F6-8815-1D39736D3E1C}"/>
    <hyperlink ref="B3465" r:id="rId3464" tooltip="Microsoft Web Site" xr:uid="{76D03285-9020-4E85-B07D-CEAEC1DE57B8}"/>
    <hyperlink ref="B3466" r:id="rId3465" tooltip="Microsoft Web Site" xr:uid="{28F66C1B-2450-4DEB-801A-4C0B309C52D6}"/>
    <hyperlink ref="B3467" r:id="rId3466" tooltip="Microsoft Web Site" xr:uid="{7E15BCA7-373B-4168-8324-960AF064A5CF}"/>
    <hyperlink ref="B3468" r:id="rId3467" tooltip="Microsoft Web Site" xr:uid="{14588B23-DF22-450C-A334-6AD487D6F148}"/>
    <hyperlink ref="B3469" r:id="rId3468" tooltip="Microsoft Web Site" xr:uid="{ED9160B4-4A7C-4F1A-B333-ABC4C0BD2CFD}"/>
    <hyperlink ref="B3470" r:id="rId3469" tooltip="Microsoft Web Site" xr:uid="{8EDAB588-5B2F-49CD-9122-418CB8F8B147}"/>
    <hyperlink ref="B3471" r:id="rId3470" tooltip="Microsoft Web Site" xr:uid="{FF6AFC8F-2F63-4622-A1B5-30E5C89543B6}"/>
    <hyperlink ref="B3472" r:id="rId3471" tooltip="Microsoft Web Site" xr:uid="{0AAECC94-65B3-459E-A603-5537EA650C2F}"/>
    <hyperlink ref="B3473" r:id="rId3472" tooltip="Microsoft Web Site" xr:uid="{097F8089-1EA4-4259-9A71-97EF0C4D5D86}"/>
    <hyperlink ref="B3474" r:id="rId3473" tooltip="Microsoft Web Site" xr:uid="{F4F41AD4-0737-43E9-989A-EE751B86811D}"/>
    <hyperlink ref="B3475" r:id="rId3474" tooltip="Microsoft Web Site" xr:uid="{AA7C1A34-C464-4607-BE01-8BDAB81546E3}"/>
    <hyperlink ref="B3476" r:id="rId3475" tooltip="Microsoft Web Site" xr:uid="{9E5A4917-9B88-45ED-A6C5-D2E334F3E9B0}"/>
    <hyperlink ref="B3477" r:id="rId3476" tooltip="Microsoft Web Site" xr:uid="{6C96B4B5-5BA8-4FF7-AC8A-2E7EA12034D9}"/>
    <hyperlink ref="B3478" r:id="rId3477" tooltip="Microsoft Web Site" xr:uid="{12C6FF1C-6EAA-4A73-B1F2-ED379064D9A5}"/>
    <hyperlink ref="B3479" r:id="rId3478" tooltip="Microsoft Web Site" xr:uid="{503D549C-4EFA-4E38-BDDF-6F0156626B39}"/>
    <hyperlink ref="B3480" r:id="rId3479" tooltip="Microsoft Web Site" xr:uid="{6BCF0514-1F78-4546-BADB-BF521A543BD2}"/>
    <hyperlink ref="B3481" r:id="rId3480" tooltip="Microsoft Web Site" xr:uid="{2D2D65D9-7D7E-4F7C-AA4A-44CDC5D9140A}"/>
    <hyperlink ref="B3482" r:id="rId3481" tooltip="Microsoft Web Site" xr:uid="{056CCE14-DAC3-431A-8360-33ADA9B83FD3}"/>
    <hyperlink ref="B3483" r:id="rId3482" tooltip="Microsoft Web Site" xr:uid="{55603EB4-136A-4BA6-AC0E-EC0069F9D539}"/>
    <hyperlink ref="B3484" r:id="rId3483" tooltip="Microsoft Web Site" xr:uid="{4921BD3B-213B-4476-93FD-6D74BDF530D1}"/>
    <hyperlink ref="B3485" r:id="rId3484" tooltip="Microsoft Web Site" xr:uid="{C17BFD42-2A18-434A-B965-400D820FF00E}"/>
    <hyperlink ref="B3486" r:id="rId3485" tooltip="Microsoft Web Site" xr:uid="{F54DC238-3821-4138-9E6D-7FC3981F8D44}"/>
    <hyperlink ref="B3487" r:id="rId3486" tooltip="Microsoft Web Site" xr:uid="{75DC7C85-1FE7-4351-BE4F-C60438B3F326}"/>
    <hyperlink ref="B3488" r:id="rId3487" tooltip="Microsoft Web Site" xr:uid="{2846542C-F46C-4393-B43E-AE948C44817A}"/>
    <hyperlink ref="B3489" r:id="rId3488" tooltip="Microsoft Web Site" xr:uid="{094F8669-8F83-455F-A914-322132CD0C9D}"/>
    <hyperlink ref="B3490" r:id="rId3489" tooltip="Microsoft Web Site" xr:uid="{850A7F66-D1D4-4DFD-9382-1342A466F1F3}"/>
    <hyperlink ref="B3491" r:id="rId3490" tooltip="Microsoft Web Site" xr:uid="{EE1ACA9E-D821-4897-98DB-93DC015E6492}"/>
    <hyperlink ref="B3492" r:id="rId3491" tooltip="Microsoft Web Site" xr:uid="{4BE2E160-B697-4988-9F17-3BB6EBFD3D4A}"/>
    <hyperlink ref="B3493" r:id="rId3492" tooltip="Microsoft Web Site" xr:uid="{56557CEE-C5B3-4F8D-9B01-6870C5F45C44}"/>
    <hyperlink ref="B3494" r:id="rId3493" tooltip="Microsoft Web Site" xr:uid="{324AAC25-0B94-4B77-9B3A-7BE25A2D3C7A}"/>
    <hyperlink ref="B3495" r:id="rId3494" tooltip="Microsoft Web Site" xr:uid="{7902BA35-38C1-4E42-AA6D-0F29BE18957F}"/>
    <hyperlink ref="B3496" r:id="rId3495" tooltip="Microsoft Web Site" xr:uid="{EA28A4A0-93C5-4BF0-AA72-5E4B46E08617}"/>
    <hyperlink ref="B3497" r:id="rId3496" tooltip="Microsoft Web Site" xr:uid="{A3324EA7-2951-4330-83EA-30B215F2C3FB}"/>
    <hyperlink ref="B3498" r:id="rId3497" tooltip="Microsoft Web Site" xr:uid="{9B01C6FF-2347-4F55-8700-396D463E002C}"/>
    <hyperlink ref="B3499" r:id="rId3498" tooltip="Microsoft Web Site" xr:uid="{85E04039-FB5E-4856-925B-A16B648CB477}"/>
    <hyperlink ref="B3500" r:id="rId3499" tooltip="Microsoft Web Site" xr:uid="{66FC3B64-B44B-47E3-B3AD-A84C7096C3F0}"/>
    <hyperlink ref="B3501" r:id="rId3500" tooltip="Microsoft Web Site" xr:uid="{F5500DDE-225F-48FB-925A-6C289EE3A814}"/>
    <hyperlink ref="B3502" r:id="rId3501" tooltip="Microsoft Web Site" xr:uid="{288AFFBF-D3BA-4522-BA8F-FD70474F29A6}"/>
    <hyperlink ref="B3503" r:id="rId3502" tooltip="Microsoft Web Site" xr:uid="{C831E512-9063-46F9-9063-A48EEBC4B7F7}"/>
    <hyperlink ref="B3504" r:id="rId3503" tooltip="Microsoft Web Site" xr:uid="{33EF0024-77A1-458C-A46C-CB0EB253687F}"/>
    <hyperlink ref="B3505" r:id="rId3504" tooltip="Microsoft Web Site" xr:uid="{BCFD5843-6599-4AED-AC5F-D240D06A6A0E}"/>
    <hyperlink ref="B3506" r:id="rId3505" tooltip="Microsoft Web Site" xr:uid="{74716CED-9F9A-43D3-BA5C-6D7075BA2733}"/>
    <hyperlink ref="B3507" r:id="rId3506" tooltip="Microsoft Web Site" xr:uid="{53AC2B22-6523-4301-9E6A-2BD8D7C049F9}"/>
    <hyperlink ref="B3508" r:id="rId3507" tooltip="Microsoft Web Site" xr:uid="{4C6617C9-40C1-4E64-A3A9-F2D06F1415E6}"/>
    <hyperlink ref="B3509" r:id="rId3508" tooltip="Microsoft Web Site" xr:uid="{7408F797-2CA9-41A5-84B1-24061DC3A4FE}"/>
    <hyperlink ref="B3510" r:id="rId3509" tooltip="Microsoft Web Site" xr:uid="{69502D7E-5F7E-4862-BD0C-94716B8A60D1}"/>
    <hyperlink ref="B3511" r:id="rId3510" tooltip="Microsoft Web Site" xr:uid="{53B9AAB4-FD61-4910-9A10-F3E9FB8FA083}"/>
    <hyperlink ref="B3512" r:id="rId3511" tooltip="Microsoft Web Site" xr:uid="{9E6E89D2-5480-4244-96FD-F29CBF83CF17}"/>
    <hyperlink ref="B3513" r:id="rId3512" tooltip="Microsoft Web Site" xr:uid="{6FDF6897-420D-45AD-A150-7EF559250812}"/>
    <hyperlink ref="B3514" r:id="rId3513" tooltip="Microsoft Web Site" xr:uid="{38755684-E090-44BD-8BB1-83634674F5C9}"/>
    <hyperlink ref="B3515" r:id="rId3514" tooltip="Microsoft Web Site" xr:uid="{60465A55-71B5-40CA-8DF4-F7DE2BA61607}"/>
    <hyperlink ref="B3516" r:id="rId3515" tooltip="Microsoft Web Site" xr:uid="{DC8506DD-7385-45DF-820D-75557E1DDE04}"/>
    <hyperlink ref="B3517" r:id="rId3516" tooltip="Microsoft Web Site" xr:uid="{0D4C5358-7450-4EA8-A842-53DA3E91F219}"/>
    <hyperlink ref="B3518" r:id="rId3517" tooltip="Microsoft Web Site" xr:uid="{65F71D56-8034-4065-BD27-B83B02F42BD2}"/>
    <hyperlink ref="B3519" r:id="rId3518" tooltip="Microsoft Web Site" xr:uid="{7076236B-D002-49D3-A981-470724C890A7}"/>
    <hyperlink ref="B3520" r:id="rId3519" tooltip="Microsoft Web Site" xr:uid="{28335C6B-9483-454F-8D8B-CA64A2A7097E}"/>
    <hyperlink ref="B3521" r:id="rId3520" tooltip="Microsoft Web Site" xr:uid="{5A04B3B8-F53C-4D1B-8B80-1266087CAEE0}"/>
    <hyperlink ref="B3522" r:id="rId3521" tooltip="Microsoft Web Site" xr:uid="{7E625CF1-9EED-4E67-A0D5-40FF9C85A12F}"/>
    <hyperlink ref="B3523" r:id="rId3522" tooltip="Microsoft Web Site" xr:uid="{88D70275-C63F-4E29-8573-2755D4BDE41E}"/>
    <hyperlink ref="B3524" r:id="rId3523" tooltip="Microsoft Web Site" xr:uid="{D3220E1D-DFAE-4336-A498-A0DAF0A70970}"/>
    <hyperlink ref="B3525" r:id="rId3524" tooltip="Microsoft Web Site" xr:uid="{2E26448B-62B9-48D0-A7D0-AEE56698D051}"/>
    <hyperlink ref="B3526" r:id="rId3525" tooltip="Microsoft Web Site" xr:uid="{A30B770A-E4BF-4BD7-98E6-20AF4588F982}"/>
    <hyperlink ref="B3527" r:id="rId3526" tooltip="Microsoft Web Site" xr:uid="{5A61BE94-1F48-453D-BB65-654F5FC3B4C8}"/>
    <hyperlink ref="B3528" r:id="rId3527" tooltip="Microsoft Web Site" xr:uid="{2C35B8E6-031C-4255-99E0-81A2D9508B6D}"/>
    <hyperlink ref="B3529" r:id="rId3528" tooltip="Microsoft Web Site" xr:uid="{2214BDC6-DC75-41A7-9CA2-0FBA491FFA8D}"/>
    <hyperlink ref="B3530" r:id="rId3529" tooltip="Microsoft Web Site" xr:uid="{3206A32E-9AC9-4146-9858-CF7E34EEC0D4}"/>
    <hyperlink ref="B3531" r:id="rId3530" tooltip="Microsoft Web Site" xr:uid="{FB4409E2-740D-4811-B2FD-3796DF49DD6D}"/>
    <hyperlink ref="B3532" r:id="rId3531" tooltip="Microsoft Web Site" xr:uid="{9FF8DF04-6ACD-476C-A989-9EB3FC0B8565}"/>
    <hyperlink ref="B3533" r:id="rId3532" tooltip="Microsoft Web Site" xr:uid="{F3DC16D0-447B-4AF7-B49E-2C31D2B529D6}"/>
    <hyperlink ref="B3534" r:id="rId3533" tooltip="Microsoft Web Site" xr:uid="{0A4BA1FB-A02E-4EA0-A521-F8867E75EEF1}"/>
    <hyperlink ref="B3535" r:id="rId3534" tooltip="Microsoft Web Site" xr:uid="{99C661F6-9925-4EAF-AA03-EB79220C8526}"/>
    <hyperlink ref="B3536" r:id="rId3535" tooltip="Microsoft Web Site" xr:uid="{A951F24C-27D6-4732-B2DA-810110E919D9}"/>
    <hyperlink ref="B3537" r:id="rId3536" tooltip="Microsoft Web Site" xr:uid="{160C384A-8CF9-4B36-AFA4-3174F3B17B52}"/>
    <hyperlink ref="B3538" r:id="rId3537" tooltip="Microsoft Web Site" xr:uid="{2B2F007D-20F6-4A61-A729-064CFBA81521}"/>
    <hyperlink ref="B3539" r:id="rId3538" tooltip="Microsoft Web Site" xr:uid="{F0C48912-C0E1-45DB-ACDF-02BD782FE654}"/>
    <hyperlink ref="B3540" r:id="rId3539" tooltip="Microsoft Web Site" xr:uid="{CBA9B114-CA17-47AF-B58F-4244D94E6151}"/>
    <hyperlink ref="B3541" r:id="rId3540" tooltip="Microsoft Web Site" xr:uid="{54F91D2E-B070-417E-BDEF-E3163041FD93}"/>
    <hyperlink ref="B3542" r:id="rId3541" tooltip="Microsoft Web Site" xr:uid="{3B2F08A8-C157-41BD-AE7F-E74A2555E3F4}"/>
    <hyperlink ref="B3543" r:id="rId3542" tooltip="Microsoft Web Site" xr:uid="{745A99C6-E253-4B02-939B-7E47054A87AB}"/>
    <hyperlink ref="B3544" r:id="rId3543" tooltip="Microsoft Web Site" xr:uid="{7B1FC450-3697-42D5-A126-B908E4685852}"/>
    <hyperlink ref="B3545" r:id="rId3544" tooltip="Microsoft Web Site" xr:uid="{09D66E01-9BF4-4290-84BF-6F90282CC4B3}"/>
    <hyperlink ref="B3546" r:id="rId3545" tooltip="Microsoft Web Site" xr:uid="{047E0C1F-7272-4D1B-A3F8-BC0D52F77AA7}"/>
    <hyperlink ref="B3547" r:id="rId3546" tooltip="Microsoft Web Site" xr:uid="{EC53293F-ED19-41AF-AE4A-2534411F5756}"/>
    <hyperlink ref="B3548" r:id="rId3547" tooltip="Microsoft Web Site" xr:uid="{D621D583-2CD2-415A-8610-30D104F066B3}"/>
    <hyperlink ref="B3549" r:id="rId3548" tooltip="Microsoft Web Site" xr:uid="{0D18F10C-F727-44A8-B383-3F65D8900E7E}"/>
    <hyperlink ref="B3550" r:id="rId3549" tooltip="Microsoft Web Site" xr:uid="{FE713683-1854-4539-B4C7-F7495CDFB2BE}"/>
    <hyperlink ref="B3551" r:id="rId3550" tooltip="Microsoft Web Site" xr:uid="{CAE2C70A-427B-42E0-BB0A-14E704ADC1D7}"/>
    <hyperlink ref="B3552" r:id="rId3551" tooltip="Microsoft Web Site" xr:uid="{DA969DE0-56EF-4D4B-81E2-4C4050C87389}"/>
    <hyperlink ref="B3553" r:id="rId3552" tooltip="Microsoft Web Site" xr:uid="{4C80BD78-7918-4713-B218-F32E2E457F35}"/>
    <hyperlink ref="B3554" r:id="rId3553" tooltip="Microsoft Web Site" xr:uid="{C0EB6E47-7D9B-4201-8389-07C6F7C3B3D9}"/>
    <hyperlink ref="B3555" r:id="rId3554" tooltip="Microsoft Web Site" xr:uid="{0C843D9C-DE72-4136-840F-B41EB7E95354}"/>
    <hyperlink ref="B3556" r:id="rId3555" tooltip="Microsoft Web Site" xr:uid="{D61BA038-F0B0-47D4-938B-B184F697C491}"/>
    <hyperlink ref="B3557" r:id="rId3556" tooltip="Microsoft Web Site" xr:uid="{684F7E71-423F-4324-B5A7-3AD4B3CE5DA4}"/>
    <hyperlink ref="B3558" r:id="rId3557" tooltip="Microsoft Web Site" xr:uid="{2C9EBC5A-17A5-4ADF-8A5D-1FF45D2BDD74}"/>
    <hyperlink ref="B3559" r:id="rId3558" tooltip="Microsoft Web Site" xr:uid="{8E3F4CFD-6EF5-4B32-9DD8-793A20BE33A9}"/>
    <hyperlink ref="B3560" r:id="rId3559" tooltip="Microsoft Web Site" xr:uid="{85280777-D659-4542-A6CB-D07FEF64447A}"/>
    <hyperlink ref="B3561" r:id="rId3560" tooltip="Microsoft Web Site" xr:uid="{BCBC352C-2C77-442C-B725-85D0D8ACD9AC}"/>
    <hyperlink ref="B3562" r:id="rId3561" tooltip="Microsoft Web Site" xr:uid="{CD6F8094-A58B-4D89-884F-E8EA7D4883B8}"/>
    <hyperlink ref="B3563" r:id="rId3562" tooltip="Microsoft Web Site" xr:uid="{62497502-BA38-4A62-9840-F666E52F3D1B}"/>
    <hyperlink ref="B3564" r:id="rId3563" tooltip="Microsoft Web Site" xr:uid="{0F5859DB-98D0-4EB9-B8D5-0995DE7C753A}"/>
    <hyperlink ref="B3565" r:id="rId3564" tooltip="Microsoft Web Site" xr:uid="{65765F74-006F-42DE-8C89-32E1C7C2AF02}"/>
    <hyperlink ref="B3566" r:id="rId3565" tooltip="Microsoft Web Site" xr:uid="{3193B29F-1FBC-45B1-BA23-DA20806A24CC}"/>
    <hyperlink ref="B3567" r:id="rId3566" tooltip="Microsoft Web Site" xr:uid="{23382B8E-DDB1-4E52-96D6-088DB9691E87}"/>
    <hyperlink ref="B3568" r:id="rId3567" tooltip="Microsoft Web Site" xr:uid="{ADD5EA45-25F8-4F0A-B27A-03A0693CEB67}"/>
    <hyperlink ref="B3569" r:id="rId3568" tooltip="Microsoft Web Site" xr:uid="{BFEF1911-EA52-4D2F-95CD-F33886DF1EDF}"/>
    <hyperlink ref="B3570" r:id="rId3569" tooltip="Microsoft Web Site" xr:uid="{47E76909-AB2C-4D0B-942B-FAEF821DDCDD}"/>
    <hyperlink ref="B3571" r:id="rId3570" tooltip="Microsoft Web Site" xr:uid="{51EA025C-8509-49FE-A920-42D1CB04DB29}"/>
    <hyperlink ref="B3572" r:id="rId3571" tooltip="Microsoft Web Site" xr:uid="{A7E52F1C-147E-498C-A3D2-426DC28A2AF4}"/>
    <hyperlink ref="B3573" r:id="rId3572" tooltip="Microsoft Web Site" xr:uid="{9123C800-57C1-4514-A39F-BFA395EC9F60}"/>
    <hyperlink ref="B3574" r:id="rId3573" tooltip="Microsoft Web Site" xr:uid="{A134644B-FD93-47F1-A3D1-864B253D5EA3}"/>
    <hyperlink ref="B3575" r:id="rId3574" tooltip="Microsoft Web Site" xr:uid="{276F279B-2C5F-430B-8544-0C4777CE04FD}"/>
    <hyperlink ref="B3576" r:id="rId3575" tooltip="Microsoft Web Site" xr:uid="{0AE9D804-550D-4206-8647-D64CEC865076}"/>
    <hyperlink ref="B3577" r:id="rId3576" tooltip="Microsoft Web Site" xr:uid="{F42CD667-4235-4026-8962-C002B8D28CFA}"/>
    <hyperlink ref="B3578" r:id="rId3577" tooltip="Microsoft Web Site" xr:uid="{A4D0E82A-14C5-462F-9D01-3467183E3FBA}"/>
    <hyperlink ref="B3579" r:id="rId3578" tooltip="Microsoft Web Site" xr:uid="{B6C2CA50-56BE-4A53-AAA9-774C654B4914}"/>
    <hyperlink ref="B3580" r:id="rId3579" tooltip="Microsoft Web Site" xr:uid="{CA9E0ACA-F315-454C-9E0C-7C519AA5E415}"/>
    <hyperlink ref="B3581" r:id="rId3580" tooltip="Microsoft Web Site" xr:uid="{8EE4EF4C-DB0B-4B4E-90C9-A015DAED029B}"/>
    <hyperlink ref="B3582" r:id="rId3581" tooltip="Microsoft Web Site" xr:uid="{3DDCC5F3-7F23-4760-901B-DD65288221B2}"/>
    <hyperlink ref="B3583" r:id="rId3582" tooltip="Microsoft Web Site" xr:uid="{30EC6797-428C-46FF-8948-CC532307A562}"/>
    <hyperlink ref="B3584" r:id="rId3583" tooltip="Microsoft Web Site" xr:uid="{BF70253B-A3E2-494E-9651-FCEEBDE04144}"/>
    <hyperlink ref="B3585" r:id="rId3584" tooltip="Microsoft Web Site" xr:uid="{4CF58D07-CC5E-4368-B161-149122275C57}"/>
    <hyperlink ref="B3586" r:id="rId3585" tooltip="Microsoft Web Site" xr:uid="{C9A0A8BD-BAA4-4A8D-8477-E539709F1FDF}"/>
    <hyperlink ref="B3587" r:id="rId3586" tooltip="Microsoft Web Site" xr:uid="{479873AA-62BB-4DE2-81D0-504338594064}"/>
    <hyperlink ref="B3588" r:id="rId3587" tooltip="Microsoft Web Site" xr:uid="{1F804454-DED8-447C-9611-CCC919721127}"/>
    <hyperlink ref="B3589" r:id="rId3588" tooltip="Microsoft Web Site" xr:uid="{EA2671E0-59AB-4A5A-BE24-398ED36C7D32}"/>
    <hyperlink ref="B3590" r:id="rId3589" tooltip="Microsoft Web Site" xr:uid="{697DC4BA-5880-4691-98AA-D93104F9829C}"/>
    <hyperlink ref="B3591" r:id="rId3590" tooltip="Microsoft Web Site" xr:uid="{AE2DAC41-0C6C-4753-920F-A733EF4178EC}"/>
    <hyperlink ref="B3592" r:id="rId3591" tooltip="Microsoft Web Site" xr:uid="{1D25631C-03C7-4A7F-BCF1-ACAA8D20E2B4}"/>
    <hyperlink ref="B3593" r:id="rId3592" tooltip="Microsoft Web Site" xr:uid="{868FC232-B708-41B4-9A46-44BACA00325B}"/>
    <hyperlink ref="B3594" r:id="rId3593" tooltip="Microsoft Web Site" xr:uid="{4B0C8509-F41F-4F75-A8F3-7D0573CBE6B9}"/>
    <hyperlink ref="B3595" r:id="rId3594" tooltip="Microsoft Web Site" xr:uid="{C91045E1-5EFE-4381-9C61-F13047614C41}"/>
    <hyperlink ref="B3596" r:id="rId3595" tooltip="Microsoft Web Site" xr:uid="{9BDFDEBA-6067-422B-AE7D-E126F86F1196}"/>
    <hyperlink ref="B3597" r:id="rId3596" tooltip="Microsoft Web Site" xr:uid="{A281D66F-BFAE-4562-8274-EC764F78DBA1}"/>
    <hyperlink ref="B3598" r:id="rId3597" tooltip="Microsoft Web Site" xr:uid="{70254E0D-09BF-4667-835E-095A41BB328F}"/>
    <hyperlink ref="B3599" r:id="rId3598" tooltip="Microsoft Web Site" xr:uid="{697E76C6-D9AC-42C0-B883-F2F6FC71C3E6}"/>
    <hyperlink ref="B3600" r:id="rId3599" tooltip="Microsoft Web Site" xr:uid="{3DEFB4A8-114A-4C07-832D-96FDBD98B87F}"/>
    <hyperlink ref="B3601" r:id="rId3600" tooltip="Microsoft Web Site" xr:uid="{7D5A5498-BA7C-4F07-A91C-127C652DBB2A}"/>
    <hyperlink ref="B3602" r:id="rId3601" tooltip="Microsoft Web Site" xr:uid="{A124215E-CE2E-422D-9B93-C67732636092}"/>
    <hyperlink ref="B3603" r:id="rId3602" tooltip="Microsoft Web Site" xr:uid="{EA0C0AA3-7061-4049-A92A-4440DF1D7B8E}"/>
    <hyperlink ref="B3604" r:id="rId3603" tooltip="Microsoft Web Site" xr:uid="{21AEFB98-722C-4041-9D53-2744BD90A334}"/>
    <hyperlink ref="B3605" r:id="rId3604" tooltip="Microsoft Web Site" xr:uid="{E7BD4BD6-2A9D-4666-A667-DFD38A3B82F4}"/>
    <hyperlink ref="B3606" r:id="rId3605" tooltip="Microsoft Web Site" xr:uid="{EC198B44-E316-4D62-B7F6-751677ADBC99}"/>
    <hyperlink ref="B3607" r:id="rId3606" tooltip="Microsoft Web Site" xr:uid="{064E0B3B-A611-4215-9A2B-21AE0390D666}"/>
    <hyperlink ref="B3608" r:id="rId3607" tooltip="Microsoft Web Site" xr:uid="{CD7359E5-CB0A-4C49-96AA-D09A58313FE5}"/>
    <hyperlink ref="B3609" r:id="rId3608" tooltip="Microsoft Web Site" xr:uid="{9E9EDB8C-5AE7-434C-90A7-325DF0F5C5E9}"/>
    <hyperlink ref="B3610" r:id="rId3609" tooltip="Microsoft Web Site" xr:uid="{CE797B41-01F6-4545-A64E-9446201C4293}"/>
    <hyperlink ref="B3611" r:id="rId3610" tooltip="Microsoft Web Site" xr:uid="{56D18D4A-4A90-4EDF-8365-865648D4EB05}"/>
    <hyperlink ref="B3612" r:id="rId3611" tooltip="Microsoft Web Site" xr:uid="{911EEC15-7D8A-4BC4-A4CE-3D1B2C35443B}"/>
    <hyperlink ref="B3613" r:id="rId3612" tooltip="Microsoft Web Site" xr:uid="{8A6CFD15-9054-4FE8-B83E-74925DB0CC8F}"/>
    <hyperlink ref="B3614" r:id="rId3613" tooltip="Microsoft Web Site" xr:uid="{710E455D-2E27-47B6-B6C1-95CE77A2E339}"/>
    <hyperlink ref="B3615" r:id="rId3614" tooltip="Microsoft Web Site" xr:uid="{085553AA-ABE2-4F4D-AD4C-82C8972B305F}"/>
    <hyperlink ref="B3616" r:id="rId3615" tooltip="Microsoft Web Site" xr:uid="{2CFB9F7F-6D79-4267-8110-48304EECB0E4}"/>
    <hyperlink ref="B3617" r:id="rId3616" tooltip="Microsoft Web Site" xr:uid="{7200E12B-AE17-40B8-BA96-AE1C2253D623}"/>
    <hyperlink ref="B3618" r:id="rId3617" tooltip="Microsoft Web Site" xr:uid="{255B1593-8114-44B1-A90E-DA1992140659}"/>
    <hyperlink ref="B3619" r:id="rId3618" tooltip="Microsoft Web Site" xr:uid="{5144F33D-BFDA-4BD4-9EE0-AE97D5E04B59}"/>
    <hyperlink ref="B3620" r:id="rId3619" tooltip="Microsoft Web Site" xr:uid="{1D781429-5238-4F36-9026-43B18DC2F1AF}"/>
    <hyperlink ref="B3621" r:id="rId3620" tooltip="Microsoft Web Site" xr:uid="{81563884-E9F5-4D25-960C-62A920A08C7C}"/>
    <hyperlink ref="B3622" r:id="rId3621" tooltip="Microsoft Web Site" xr:uid="{8B939D31-B3B7-40C0-86D3-1E43E662E1D3}"/>
    <hyperlink ref="B3623" r:id="rId3622" tooltip="Microsoft Web Site" xr:uid="{1F546793-204F-4B79-A23E-3ECDA1DC1AC8}"/>
    <hyperlink ref="B3624" r:id="rId3623" tooltip="Microsoft Web Site" xr:uid="{63415E46-9ACC-4207-ACDF-78E7FD3A75EC}"/>
    <hyperlink ref="B3625" r:id="rId3624" tooltip="Microsoft Web Site" xr:uid="{7A956AB5-D004-49FC-9715-FA96548F6F34}"/>
    <hyperlink ref="B3626" r:id="rId3625" tooltip="Microsoft Web Site" xr:uid="{AD61079C-101B-45E1-A64D-1EF806C24ACC}"/>
    <hyperlink ref="B3627" r:id="rId3626" tooltip="Microsoft Web Site" xr:uid="{EF9685BE-493C-478A-AE85-14C3C41BE1E8}"/>
    <hyperlink ref="B3628" r:id="rId3627" tooltip="Microsoft Web Site" xr:uid="{2A3AD65B-A096-4294-924F-F7DD9A8E63A5}"/>
    <hyperlink ref="B3629" r:id="rId3628" tooltip="Microsoft Web Site" xr:uid="{E73C8BEB-CE53-4D6D-A109-1F37CB77CFE0}"/>
    <hyperlink ref="B3630" r:id="rId3629" tooltip="Microsoft Web Site" xr:uid="{147D5F11-D1E6-4A66-80DE-41BB030A9C29}"/>
    <hyperlink ref="B3631" r:id="rId3630" tooltip="Microsoft Web Site" xr:uid="{3F99FF18-C095-420D-B183-3CD439788878}"/>
    <hyperlink ref="B3632" r:id="rId3631" tooltip="Microsoft Web Site" xr:uid="{51615AB1-1228-4653-ACFE-64434B478BE4}"/>
    <hyperlink ref="B3633" r:id="rId3632" tooltip="Microsoft Web Site" xr:uid="{4E8116BC-657F-4595-B623-A726E1BDADD2}"/>
    <hyperlink ref="B3634" r:id="rId3633" tooltip="Microsoft Web Site" xr:uid="{531E39A8-D83D-4174-8F45-E70016ED4AB8}"/>
    <hyperlink ref="B3635" r:id="rId3634" tooltip="Microsoft Web Site" xr:uid="{98286B3D-C294-4DF6-BE60-301629F96C84}"/>
    <hyperlink ref="B3636" r:id="rId3635" tooltip="Microsoft Web Site" xr:uid="{A29619E4-EA94-4CED-B727-CA04EEFD8C02}"/>
    <hyperlink ref="B3637" r:id="rId3636" tooltip="Microsoft Web Site" xr:uid="{9101E7B5-8295-4CCA-9EA9-A96AB4221090}"/>
    <hyperlink ref="B3638" r:id="rId3637" tooltip="Microsoft Web Site" xr:uid="{011A9220-C79E-4C2C-9189-49E1F3DFA1D2}"/>
    <hyperlink ref="B3639" r:id="rId3638" tooltip="Microsoft Web Site" xr:uid="{11B8BED4-6700-496D-9759-2678988839A0}"/>
    <hyperlink ref="B3640" r:id="rId3639" tooltip="Microsoft Web Site" xr:uid="{4ED2D24B-5183-4C4F-A42E-A5D8F7E9D13B}"/>
    <hyperlink ref="B3641" r:id="rId3640" tooltip="Microsoft Web Site" xr:uid="{4345F196-7990-464B-BA12-E53719814610}"/>
    <hyperlink ref="B3642" r:id="rId3641" tooltip="Microsoft Web Site" xr:uid="{6A0FA250-4613-4424-821C-C882FE6A2CED}"/>
    <hyperlink ref="B3643" r:id="rId3642" tooltip="Microsoft Web Site" xr:uid="{B119AE6A-2DDD-49CB-98D5-4F632BB03FBC}"/>
    <hyperlink ref="B3644" r:id="rId3643" tooltip="Microsoft Web Site" xr:uid="{BF830304-7AD3-48C0-BB17-EF567714C0CD}"/>
    <hyperlink ref="B3645" r:id="rId3644" tooltip="Microsoft Web Site" xr:uid="{8A2C5435-CCED-424D-B013-64AF3F3DB9BA}"/>
    <hyperlink ref="B3646" r:id="rId3645" tooltip="Microsoft Web Site" xr:uid="{F24436CC-F1A9-437A-8FDD-AB33672DE78D}"/>
    <hyperlink ref="B3647" r:id="rId3646" tooltip="Microsoft Web Site" xr:uid="{EE8FECFE-DC6A-4D85-8261-E34420522DE4}"/>
    <hyperlink ref="B3648" r:id="rId3647" tooltip="Microsoft Web Site" xr:uid="{5B7779CE-45FB-4C61-86E8-C65DDB7B115C}"/>
    <hyperlink ref="B3649" r:id="rId3648" tooltip="Microsoft Web Site" xr:uid="{574C052A-0652-4530-9D6A-99E6CA3226B2}"/>
    <hyperlink ref="B3650" r:id="rId3649" tooltip="Microsoft Web Site" xr:uid="{5AB00122-DFCD-4BD6-A949-F2655A7789DC}"/>
    <hyperlink ref="B3651" r:id="rId3650" tooltip="Microsoft Web Site" xr:uid="{9B09370B-49EC-4FAC-9E84-EB3D05A3262E}"/>
    <hyperlink ref="B3652" r:id="rId3651" tooltip="Microsoft Web Site" xr:uid="{F308E67C-B92F-47E4-A7C0-50B7B73873CB}"/>
    <hyperlink ref="B3653" r:id="rId3652" tooltip="Microsoft Web Site" xr:uid="{D7E47C22-A996-4BF0-93E8-06E93DAAA9A7}"/>
    <hyperlink ref="B3654" r:id="rId3653" tooltip="Microsoft Web Site" xr:uid="{36CE533F-ACEE-4232-ACC7-D6D1AC30084E}"/>
    <hyperlink ref="B3655" r:id="rId3654" tooltip="Microsoft Web Site" xr:uid="{DB4FB128-0749-454F-AA7F-0076F331E856}"/>
    <hyperlink ref="B3656" r:id="rId3655" tooltip="Microsoft Web Site" xr:uid="{CC07E8F7-ADC2-432E-BF1A-271DEF088449}"/>
    <hyperlink ref="B3657" r:id="rId3656" tooltip="Microsoft Web Site" xr:uid="{DB79EB1E-F632-4B0E-BEF3-AA99EB9C85CC}"/>
    <hyperlink ref="B3658" r:id="rId3657" tooltip="Microsoft Web Site" xr:uid="{FB297331-BA76-4F27-A085-A6EF892D8FC1}"/>
    <hyperlink ref="B3659" r:id="rId3658" tooltip="Microsoft Web Site" xr:uid="{6BED7BF8-6243-45DC-856E-8180CD9B1A32}"/>
    <hyperlink ref="B3660" r:id="rId3659" tooltip="Microsoft Web Site" xr:uid="{20FE4AA9-AF41-4C4D-AE78-BE6D378A5EC2}"/>
    <hyperlink ref="B3661" r:id="rId3660" tooltip="Microsoft Web Site" xr:uid="{D45FA427-441D-40A7-9994-BE5D4A5BB63E}"/>
    <hyperlink ref="B3662" r:id="rId3661" tooltip="Microsoft Web Site" xr:uid="{FC7EAC54-5CD3-4FE7-9211-821E25B9599D}"/>
    <hyperlink ref="B3663" r:id="rId3662" tooltip="Microsoft Web Site" xr:uid="{0B9BBE64-768E-472A-8507-B363F15544D1}"/>
    <hyperlink ref="B3664" r:id="rId3663" tooltip="Microsoft Web Site" xr:uid="{CC20999E-D245-4962-816B-7A05704129CA}"/>
    <hyperlink ref="B3665" r:id="rId3664" tooltip="Microsoft Web Site" xr:uid="{785577FB-BB3B-4D0A-A6A3-40EC2B3A072A}"/>
    <hyperlink ref="B3666" r:id="rId3665" tooltip="Microsoft Web Site" xr:uid="{D0565D49-7AF3-4B35-9719-1B0815819011}"/>
    <hyperlink ref="B3667" r:id="rId3666" tooltip="Microsoft Web Site" xr:uid="{DC8D9B7D-5C5B-42C5-B0F3-B6AA15B33E89}"/>
    <hyperlink ref="B3668" r:id="rId3667" tooltip="Microsoft Web Site" xr:uid="{60979424-B98E-4BBE-8093-F6FAFDB9ECED}"/>
    <hyperlink ref="B3669" r:id="rId3668" tooltip="Microsoft Web Site" xr:uid="{889D3859-C5FC-4BA7-80AC-412DA29E10F1}"/>
    <hyperlink ref="B3670" r:id="rId3669" tooltip="Microsoft Web Site" xr:uid="{43280A50-60EB-4A68-ACC0-65DD817AD3CF}"/>
    <hyperlink ref="B3671" r:id="rId3670" tooltip="Microsoft Web Site" xr:uid="{B8A5E296-711A-4D80-9EF1-2AD35FFBEFF3}"/>
    <hyperlink ref="B3672" r:id="rId3671" tooltip="Microsoft Web Site" xr:uid="{4D5DA3F4-1929-4B35-BFB2-7E9C40D78D00}"/>
    <hyperlink ref="B3673" r:id="rId3672" tooltip="Microsoft Web Site" xr:uid="{FF6A94A9-6CE0-4FCE-A7EE-DE365C40B323}"/>
    <hyperlink ref="B3674" r:id="rId3673" tooltip="Microsoft Web Site" xr:uid="{A4B61847-A539-4881-8026-AFA883A54B3C}"/>
    <hyperlink ref="B3675" r:id="rId3674" tooltip="Microsoft Web Site" xr:uid="{82C5C87A-A995-4EC3-816A-C2E6955E356E}"/>
    <hyperlink ref="B3676" r:id="rId3675" tooltip="Microsoft Web Site" xr:uid="{AB0AFD9D-E880-4CA4-8263-A5FDC663750A}"/>
    <hyperlink ref="B3677" r:id="rId3676" tooltip="Microsoft Web Site" xr:uid="{CC267279-7035-4CD4-8603-E98779987B45}"/>
    <hyperlink ref="B3678" r:id="rId3677" tooltip="Microsoft Web Site" xr:uid="{C3CF78B4-EF86-45C6-ABCC-B10DEC79778C}"/>
    <hyperlink ref="B3679" r:id="rId3678" tooltip="Microsoft Web Site" xr:uid="{1EC656EE-37B4-4F85-A73A-A62E6A7AE367}"/>
    <hyperlink ref="B3680" r:id="rId3679" tooltip="Microsoft Web Site" xr:uid="{9E28CE60-A2BD-4CED-BCB6-D8D8B7C436C3}"/>
    <hyperlink ref="B3681" r:id="rId3680" tooltip="Microsoft Web Site" xr:uid="{5A73C6FE-C244-4900-9397-0065D64FC44F}"/>
    <hyperlink ref="B3682" r:id="rId3681" tooltip="Microsoft Web Site" xr:uid="{DC29F678-2C1E-4E1C-927F-EC4B95FCD7DC}"/>
    <hyperlink ref="B3683" r:id="rId3682" tooltip="Microsoft Web Site" xr:uid="{7FAF29B0-AAFA-4FCE-B5F5-834D07D13E55}"/>
    <hyperlink ref="B3684" r:id="rId3683" tooltip="Microsoft Web Site" xr:uid="{DAF9E848-A08F-47A8-A0F7-3DE82C7B9B1F}"/>
    <hyperlink ref="B3685" r:id="rId3684" tooltip="Microsoft Web Site" xr:uid="{89821FE6-929A-4C5A-ABF6-6C6AF3305CD4}"/>
    <hyperlink ref="B3686" r:id="rId3685" tooltip="Microsoft Web Site" xr:uid="{ED3A02E7-2FAC-4207-BDD0-D411A1893322}"/>
    <hyperlink ref="B3687" r:id="rId3686" tooltip="Microsoft Web Site" xr:uid="{3EA0B7C9-9732-4447-BE1F-5137BDE2665B}"/>
    <hyperlink ref="B3688" r:id="rId3687" tooltip="Microsoft Web Site" xr:uid="{94903460-F4DF-4121-B5B0-8FAA698D3660}"/>
    <hyperlink ref="B3689" r:id="rId3688" tooltip="Microsoft Web Site" xr:uid="{B1C72DD7-D923-43FD-BB7D-2AFDFA40CC2E}"/>
    <hyperlink ref="B3690" r:id="rId3689" tooltip="Microsoft Web Site" xr:uid="{27F8C0CD-796B-4B0A-9064-DCEEF7AF3C27}"/>
    <hyperlink ref="B3691" r:id="rId3690" tooltip="Microsoft Web Site" xr:uid="{3F916D28-8967-4085-A6F1-6FFD64710E36}"/>
    <hyperlink ref="B3692" r:id="rId3691" tooltip="Microsoft Web Site" xr:uid="{1261268C-D8D3-42CB-9B72-2E9F36ED210E}"/>
    <hyperlink ref="B3693" r:id="rId3692" tooltip="Microsoft Web Site" xr:uid="{6FA39E48-AEF4-4307-AAC4-50B52CE3349C}"/>
    <hyperlink ref="B3694" r:id="rId3693" tooltip="Microsoft Web Site" xr:uid="{E329F919-7352-4C07-8EB0-90AD593B7DF5}"/>
    <hyperlink ref="B3695" r:id="rId3694" tooltip="Microsoft Web Site" xr:uid="{98254931-8F09-4306-9BAF-FE442D678BA6}"/>
    <hyperlink ref="B3696" r:id="rId3695" tooltip="Microsoft Web Site" xr:uid="{AA81F8E5-DEE7-45D0-A532-014C291EC1D1}"/>
    <hyperlink ref="B3697" r:id="rId3696" tooltip="Microsoft Web Site" xr:uid="{B6BC6DF2-912B-4E4F-BDDC-58D31F26C4B4}"/>
    <hyperlink ref="B3698" r:id="rId3697" tooltip="Microsoft Web Site" xr:uid="{C22F732E-C952-4D79-91F4-D2186E39FC85}"/>
    <hyperlink ref="B3699" r:id="rId3698" tooltip="Microsoft Web Site" xr:uid="{2B9BB908-1939-4052-A272-79FD61137740}"/>
    <hyperlink ref="B3700" r:id="rId3699" tooltip="Microsoft Web Site" xr:uid="{FCA471EE-95EE-4BAE-81A2-C7DE4FED12A3}"/>
    <hyperlink ref="B3701" r:id="rId3700" tooltip="Microsoft Web Site" xr:uid="{ECCA576F-2898-4E19-8CAB-14B810C5E072}"/>
    <hyperlink ref="B3702" r:id="rId3701" tooltip="Microsoft Web Site" xr:uid="{31AED385-0E58-43B6-8BAF-72C8AB4D2999}"/>
    <hyperlink ref="B3703" r:id="rId3702" tooltip="Microsoft Web Site" xr:uid="{142D23C8-1595-49A7-89BF-2AA0027B2A02}"/>
    <hyperlink ref="B3704" r:id="rId3703" tooltip="Microsoft Web Site" xr:uid="{4EB0BB45-C88A-4215-933D-5650FD46605C}"/>
    <hyperlink ref="B3705" r:id="rId3704" tooltip="Microsoft Web Site" xr:uid="{8E495654-2DBD-4F8E-8BAD-5595485C902E}"/>
    <hyperlink ref="B3706" r:id="rId3705" tooltip="Microsoft Web Site" xr:uid="{8189CDC8-FFF8-4503-A0FF-7DC654B3B025}"/>
    <hyperlink ref="B3707" r:id="rId3706" tooltip="Microsoft Web Site" xr:uid="{3F87E643-1C45-4A81-8585-045B063F57CF}"/>
    <hyperlink ref="B3708" r:id="rId3707" tooltip="Microsoft Web Site" xr:uid="{6C4CF636-EA3A-486B-B357-37B53C12C1D7}"/>
    <hyperlink ref="B3709" r:id="rId3708" tooltip="Microsoft Web Site" xr:uid="{397602F8-C35F-49A5-A9AD-63B9381D1FCC}"/>
    <hyperlink ref="B3710" r:id="rId3709" tooltip="Microsoft Web Site" xr:uid="{F84F833A-B2F9-48DB-9A76-61A63C93CEDB}"/>
    <hyperlink ref="B3711" r:id="rId3710" tooltip="Microsoft Web Site" xr:uid="{BA523F12-CE35-48E4-9792-3F2ED3E0FC73}"/>
    <hyperlink ref="B3712" r:id="rId3711" tooltip="Microsoft Web Site" xr:uid="{6B11EF33-B3C2-4397-95BF-3CE558BC856E}"/>
    <hyperlink ref="B3713" r:id="rId3712" tooltip="Microsoft Web Site" xr:uid="{C2313327-8D49-4B20-AD9B-61EACF4CC632}"/>
    <hyperlink ref="B3714" r:id="rId3713" tooltip="Microsoft Web Site" xr:uid="{E4BA4281-3858-4FDF-89A1-CC59D5726A43}"/>
    <hyperlink ref="B3715" r:id="rId3714" tooltip="Microsoft Web Site" xr:uid="{E2C3FD1E-CDD9-4138-B94D-1262F34FCDBA}"/>
    <hyperlink ref="B3716" r:id="rId3715" tooltip="Microsoft Web Site" xr:uid="{991D5637-E8D1-49DE-9880-A3BEC3DCC332}"/>
    <hyperlink ref="B3717" r:id="rId3716" tooltip="Microsoft Web Site" xr:uid="{F29C22E2-1C1E-41B2-8A90-2C272789D5DE}"/>
    <hyperlink ref="B3718" r:id="rId3717" tooltip="Microsoft Web Site" xr:uid="{BBA15509-EB27-4E17-867F-42C9E3AE626E}"/>
    <hyperlink ref="B3719" r:id="rId3718" tooltip="Microsoft Web Site" xr:uid="{C65F0BD6-402C-4BC9-99F4-55D7CD3666D5}"/>
    <hyperlink ref="B3720" r:id="rId3719" tooltip="Microsoft Web Site" xr:uid="{25325FB1-77EA-46CE-82D2-3A4CD2C08661}"/>
    <hyperlink ref="B3721" r:id="rId3720" tooltip="Microsoft Web Site" xr:uid="{CCBBFC2C-BAEC-4B18-8C37-FF9F17B54E59}"/>
    <hyperlink ref="B3722" r:id="rId3721" tooltip="Microsoft Web Site" xr:uid="{C4F97531-BF80-4C2F-9325-8289CB84A7F3}"/>
    <hyperlink ref="B3723" r:id="rId3722" tooltip="Microsoft Web Site" xr:uid="{67858640-0E76-4555-B9EE-1F83111E352A}"/>
    <hyperlink ref="B3724" r:id="rId3723" tooltip="Microsoft Web Site" xr:uid="{234FC86C-52D1-492A-B7F9-A619C7D87989}"/>
    <hyperlink ref="B3725" r:id="rId3724" tooltip="Microsoft Web Site" xr:uid="{AD7DA131-D70A-40CB-A054-06E4513EDE89}"/>
    <hyperlink ref="B3726" r:id="rId3725" tooltip="Microsoft Web Site" xr:uid="{C17FE6D9-E060-43A2-BDAD-32976999A522}"/>
    <hyperlink ref="B3727" r:id="rId3726" tooltip="Microsoft Web Site" xr:uid="{1DD14648-242C-4C7B-B3C7-B9490A057C4E}"/>
    <hyperlink ref="B3728" r:id="rId3727" tooltip="Microsoft Web Site" xr:uid="{D1C1BCB2-99EA-48ED-95B4-EABCEBE28340}"/>
    <hyperlink ref="B3729" r:id="rId3728" tooltip="Microsoft Web Site" xr:uid="{EE57BFBA-5E73-4F3B-957D-88DFDAB46AED}"/>
    <hyperlink ref="B3730" r:id="rId3729" tooltip="Microsoft Web Site" xr:uid="{F5B8378D-9400-4407-ABE2-535A96AF8C33}"/>
    <hyperlink ref="B3731" r:id="rId3730" tooltip="Microsoft Web Site" xr:uid="{4FBB3630-0DEC-4A3C-B7EE-AEF57768E5A0}"/>
    <hyperlink ref="B3732" r:id="rId3731" tooltip="Microsoft Web Site" xr:uid="{0B3C8E0F-D8B2-4349-A4CF-D17DF445909C}"/>
    <hyperlink ref="B3733" r:id="rId3732" tooltip="Microsoft Web Site" xr:uid="{CB6F9342-8F9B-4840-80E7-C2FFABCDD91B}"/>
    <hyperlink ref="B3734" r:id="rId3733" tooltip="Microsoft Web Site" xr:uid="{C207C356-822F-4901-963E-F4391D85B03C}"/>
    <hyperlink ref="B3735" r:id="rId3734" tooltip="Microsoft Web Site" xr:uid="{0613A15B-5ECE-43E8-B72C-65A440273614}"/>
    <hyperlink ref="B3736" r:id="rId3735" tooltip="Microsoft Web Site" xr:uid="{74EBDCD3-7A1C-4433-A000-6EB429AC170D}"/>
    <hyperlink ref="B3737" r:id="rId3736" tooltip="Microsoft Web Site" xr:uid="{817C847E-F152-4234-A67A-197020995A02}"/>
    <hyperlink ref="B3738" r:id="rId3737" tooltip="Microsoft Web Site" xr:uid="{1EFC7DCD-1AD7-4D66-9CA7-EE158CD89AC5}"/>
    <hyperlink ref="B3739" r:id="rId3738" tooltip="Microsoft Web Site" xr:uid="{0247B9F2-FE0E-479F-817C-57BBAE5D2414}"/>
    <hyperlink ref="B3740" r:id="rId3739" tooltip="Microsoft Web Site" xr:uid="{7DE4C404-F76E-4615-9F9D-B38736BE0A35}"/>
    <hyperlink ref="B3741" r:id="rId3740" tooltip="Microsoft Web Site" xr:uid="{A0C7A47D-8046-48C0-8161-2E104AE306B1}"/>
    <hyperlink ref="B3742" r:id="rId3741" tooltip="Microsoft Web Site" xr:uid="{B001162D-0484-470E-8700-3CBD1BF66A45}"/>
    <hyperlink ref="B3743" r:id="rId3742" tooltip="Microsoft Web Site" xr:uid="{C4A8DD34-F84E-4D5E-B940-290275B0E0FF}"/>
    <hyperlink ref="B3744" r:id="rId3743" tooltip="Microsoft Web Site" xr:uid="{817C1A2D-B5A8-46F7-A316-A86317F02C2F}"/>
    <hyperlink ref="B3745" r:id="rId3744" tooltip="Microsoft Web Site" xr:uid="{029BD8E8-5EFC-4708-914B-9A9025EF7466}"/>
    <hyperlink ref="B3746" r:id="rId3745" tooltip="Microsoft Web Site" xr:uid="{813484E6-5309-44EA-8CF8-C26600716F71}"/>
    <hyperlink ref="B3747" r:id="rId3746" tooltip="Microsoft Web Site" xr:uid="{C600E9CC-83F3-411C-92D4-6F7AEE5A9284}"/>
    <hyperlink ref="B3748" r:id="rId3747" tooltip="Microsoft Web Site" xr:uid="{C7482E62-A66F-4B74-9197-C2E43001B09F}"/>
    <hyperlink ref="B3749" r:id="rId3748" tooltip="Microsoft Web Site" xr:uid="{D2C3264A-5BEC-4D3B-91E3-3FCC1D848E48}"/>
    <hyperlink ref="B3750" r:id="rId3749" tooltip="Microsoft Web Site" xr:uid="{D78FA88F-82C8-4488-ACFE-25C2658772B1}"/>
    <hyperlink ref="B3751" r:id="rId3750" tooltip="Microsoft Web Site" xr:uid="{8AA1F277-D30D-44C9-AD28-CBCB90AE0201}"/>
    <hyperlink ref="B3752" r:id="rId3751" tooltip="Microsoft Web Site" xr:uid="{7510FC4F-FE7B-42AE-AF2B-4DE1C4AED6E1}"/>
    <hyperlink ref="B3753" r:id="rId3752" tooltip="Microsoft Web Site" xr:uid="{7DB13104-E1C2-4ECD-A79D-30B6B8C39EEA}"/>
    <hyperlink ref="B3754" r:id="rId3753" tooltip="Microsoft Web Site" xr:uid="{7FAD652D-C9CB-47E1-BE00-2BED2CA32C83}"/>
    <hyperlink ref="B3755" r:id="rId3754" tooltip="Microsoft Web Site" xr:uid="{1C029D03-5842-4761-BF59-DA3332F7FBF3}"/>
    <hyperlink ref="B3756" r:id="rId3755" tooltip="Microsoft Web Site" xr:uid="{6F783332-28BC-4538-8A9A-9AFD41A93768}"/>
    <hyperlink ref="B3757" r:id="rId3756" tooltip="Microsoft Web Site" xr:uid="{1FFDC44B-F83F-48FD-A09E-9ED0DD174985}"/>
    <hyperlink ref="B3758" r:id="rId3757" tooltip="Microsoft Web Site" xr:uid="{994E29FE-EF71-4ED0-94AE-C6C98954917D}"/>
    <hyperlink ref="B3759" r:id="rId3758" tooltip="Microsoft Web Site" xr:uid="{F08A4BC5-0DF3-4C67-ABC9-D020B79492A6}"/>
    <hyperlink ref="B3760" r:id="rId3759" tooltip="Microsoft Web Site" xr:uid="{D87A2A73-ADAF-401C-89DB-CE59871E6F48}"/>
    <hyperlink ref="B3761" r:id="rId3760" tooltip="Microsoft Web Site" xr:uid="{981F4079-9425-4271-8D23-2E7C088BEFF2}"/>
    <hyperlink ref="B3762" r:id="rId3761" tooltip="Microsoft Web Site" xr:uid="{8943073B-81EA-47C2-BC6A-62FAB8EDEA96}"/>
    <hyperlink ref="B3763" r:id="rId3762" tooltip="Microsoft Web Site" xr:uid="{2758AE93-7A82-4429-AAB0-CE9EF9DAB87A}"/>
    <hyperlink ref="B3764" r:id="rId3763" tooltip="Microsoft Web Site" xr:uid="{B79CE5FE-8D9F-4978-893E-3FA24CAA679B}"/>
    <hyperlink ref="B3765" r:id="rId3764" tooltip="Microsoft Web Site" xr:uid="{4DC95965-05A3-489F-885A-DEE6A728E988}"/>
    <hyperlink ref="B3766" r:id="rId3765" tooltip="Microsoft Web Site" xr:uid="{13B365B5-279C-4AB9-B5D9-AE431413A86C}"/>
    <hyperlink ref="B3767" r:id="rId3766" tooltip="Microsoft Web Site" xr:uid="{8580CF9E-F402-416B-92E7-0D2806C0C498}"/>
    <hyperlink ref="B3768" r:id="rId3767" tooltip="Microsoft Web Site" xr:uid="{1C6ABF1E-EE27-429C-9040-F78738BC5B08}"/>
    <hyperlink ref="B3769" r:id="rId3768" tooltip="Microsoft Web Site" xr:uid="{A11493D3-F426-44D7-BF5E-7A999A117015}"/>
    <hyperlink ref="B3770" r:id="rId3769" tooltip="Microsoft Web Site" xr:uid="{0C47F13F-7916-4689-8FDA-90CADA904D63}"/>
    <hyperlink ref="B3771" r:id="rId3770" tooltip="Microsoft Web Site" xr:uid="{F95D718F-1B2C-4CAA-9467-3E58BF0918A0}"/>
    <hyperlink ref="B3772" r:id="rId3771" tooltip="Microsoft Web Site" xr:uid="{85DABED0-7B4D-4F3D-B9CC-FB21428AA209}"/>
    <hyperlink ref="B3773" r:id="rId3772" tooltip="Microsoft Web Site" xr:uid="{84184ED2-A961-4E78-A291-37A1B6925415}"/>
    <hyperlink ref="B3774" r:id="rId3773" tooltip="Microsoft Web Site" xr:uid="{B5B1E9E2-6AF6-4704-99F1-51E070E2E7BB}"/>
    <hyperlink ref="B3775" r:id="rId3774" tooltip="Microsoft Web Site" xr:uid="{3A834BD4-56F1-46D0-AC9E-98EE66020194}"/>
    <hyperlink ref="B3776" r:id="rId3775" tooltip="Microsoft Web Site" xr:uid="{E3E57065-590B-4D7D-A319-BB5CD1064252}"/>
    <hyperlink ref="B3777" r:id="rId3776" tooltip="Microsoft Web Site" xr:uid="{26341D57-E271-4CC8-954F-32BBBE6B07FE}"/>
    <hyperlink ref="B3778" r:id="rId3777" tooltip="Microsoft Web Site" xr:uid="{2020A008-A1A2-4ABC-895A-35B135A0BB10}"/>
    <hyperlink ref="B3779" r:id="rId3778" tooltip="Microsoft Web Site" xr:uid="{8C99FBF6-23A0-4E1B-BEC1-0AD24A2F23E3}"/>
    <hyperlink ref="B3780" r:id="rId3779" tooltip="Microsoft Web Site" xr:uid="{8EC670DA-A8D4-4E38-A0F0-A70EB43FCA53}"/>
    <hyperlink ref="B3781" r:id="rId3780" tooltip="Microsoft Web Site" xr:uid="{4B5E37DF-23C9-4BE4-AA4E-5BB0160125A6}"/>
    <hyperlink ref="B3782" r:id="rId3781" tooltip="Microsoft Web Site" xr:uid="{A9B49FF6-C8D4-4B1F-8356-2FC5C1D07FAC}"/>
    <hyperlink ref="B3783" r:id="rId3782" tooltip="Microsoft Web Site" xr:uid="{2E5CBB7A-3F1F-406F-92A3-2833F69B607D}"/>
    <hyperlink ref="B3784" r:id="rId3783" tooltip="Microsoft Web Site" xr:uid="{F62E42F6-E66F-4A78-B8F1-5A37693B1544}"/>
    <hyperlink ref="B3785" r:id="rId3784" tooltip="Microsoft Web Site" xr:uid="{3B5038ED-56C8-470C-8B27-2198527A9E3A}"/>
    <hyperlink ref="B3786" r:id="rId3785" tooltip="Microsoft Web Site" xr:uid="{A10C0965-750A-4803-9995-89CF2D1C1E1A}"/>
    <hyperlink ref="B3787" r:id="rId3786" tooltip="Microsoft Web Site" xr:uid="{7377F10E-11A8-4246-829F-A43F55429299}"/>
    <hyperlink ref="B3788" r:id="rId3787" tooltip="Microsoft Web Site" xr:uid="{D86ED779-FF81-4B1B-AE1A-49E091AE91C0}"/>
    <hyperlink ref="B3789" r:id="rId3788" tooltip="Microsoft Web Site" xr:uid="{8E701D27-0BF0-44CD-889E-1EB06A2257CF}"/>
    <hyperlink ref="B3790" r:id="rId3789" tooltip="Microsoft Web Site" xr:uid="{A97783F2-E496-468B-B284-943F088A9216}"/>
    <hyperlink ref="B3791" r:id="rId3790" tooltip="Microsoft Web Site" xr:uid="{EDA0BD1F-A0D6-4AD5-99EE-0D95B5F6F645}"/>
    <hyperlink ref="B3792" r:id="rId3791" tooltip="Microsoft Web Site" xr:uid="{94582EC1-B6B0-4594-983F-A883E47E60CA}"/>
    <hyperlink ref="B3793" r:id="rId3792" tooltip="Microsoft Web Site" xr:uid="{2B72D9A8-38FD-4E9F-BC24-8E5C650AB60D}"/>
    <hyperlink ref="B3794" r:id="rId3793" tooltip="Microsoft Web Site" xr:uid="{45916B84-4FC9-4677-804A-3766A9EC84FA}"/>
    <hyperlink ref="B3795" r:id="rId3794" tooltip="Microsoft Web Site" xr:uid="{B0F9A9CE-A88F-4D2D-97DF-17E195F29439}"/>
    <hyperlink ref="B3796" r:id="rId3795" tooltip="Microsoft Web Site" xr:uid="{B506785F-AEAA-443E-8B5D-13CB561F2A2D}"/>
    <hyperlink ref="B3797" r:id="rId3796" tooltip="Microsoft Web Site" xr:uid="{B3AD65CB-E0AE-4BE8-A1DF-EAD57EE4471E}"/>
    <hyperlink ref="B3798" r:id="rId3797" tooltip="Microsoft Web Site" xr:uid="{02AF1D9A-A37F-4476-925D-E261A7AD5D7E}"/>
    <hyperlink ref="B3799" r:id="rId3798" tooltip="Microsoft Web Site" xr:uid="{D0C86E81-584D-4A41-A56C-5A64D0FB503E}"/>
    <hyperlink ref="B3800" r:id="rId3799" tooltip="Microsoft Web Site" xr:uid="{D2AA123D-5961-41E7-8CED-D389EE2304DB}"/>
    <hyperlink ref="B3801" r:id="rId3800" tooltip="Microsoft Web Site" xr:uid="{AB12FCC3-0FA0-44B7-9B74-8FA50D010711}"/>
    <hyperlink ref="B3802" r:id="rId3801" tooltip="Microsoft Web Site" xr:uid="{57B7E757-0F3F-43F5-A0DA-536D973F32D9}"/>
    <hyperlink ref="B3803" r:id="rId3802" tooltip="Microsoft Web Site" xr:uid="{F5E21DA1-5732-40E0-81B6-A14BDD1D2432}"/>
    <hyperlink ref="B3804" r:id="rId3803" tooltip="Microsoft Web Site" xr:uid="{AF21E9E4-A42D-40C3-B39D-BFB9AE595F34}"/>
    <hyperlink ref="B3805" r:id="rId3804" tooltip="Microsoft Web Site" xr:uid="{B9B76C41-4424-40FC-AFC4-21BD198CAD71}"/>
    <hyperlink ref="B3806" r:id="rId3805" tooltip="Microsoft Web Site" xr:uid="{AF3840B3-DF2C-485D-AB90-399A8CDB410D}"/>
    <hyperlink ref="B3807" r:id="rId3806" tooltip="Microsoft Web Site" xr:uid="{3847B977-46CE-4DC5-A121-FC83E97EA981}"/>
    <hyperlink ref="B3808" r:id="rId3807" tooltip="Microsoft Web Site" xr:uid="{0E94E6C3-9D50-43A4-B2E7-E8B970737748}"/>
    <hyperlink ref="B3809" r:id="rId3808" tooltip="Microsoft Web Site" xr:uid="{CB8C16CF-323A-4839-A41F-44F97D3F2488}"/>
    <hyperlink ref="B3810" r:id="rId3809" tooltip="Microsoft Web Site" xr:uid="{9C288F85-1FC8-4F18-84B1-236D9622A370}"/>
    <hyperlink ref="B3811" r:id="rId3810" tooltip="Microsoft Web Site" xr:uid="{BF142661-C8AF-4208-8DF7-93001BB81AA7}"/>
    <hyperlink ref="B3812" r:id="rId3811" tooltip="Microsoft Web Site" xr:uid="{366A5A6A-B93D-4477-81AA-1F4253C8F3D5}"/>
    <hyperlink ref="B3813" r:id="rId3812" tooltip="Microsoft Web Site" xr:uid="{B0EC363E-64C2-45C9-9CA6-97D28A6EF6D7}"/>
    <hyperlink ref="B3814" r:id="rId3813" tooltip="Microsoft Web Site" xr:uid="{93B0AAFA-6BE6-4C7A-BC19-18BD223FF913}"/>
    <hyperlink ref="B3815" r:id="rId3814" tooltip="Microsoft Web Site" xr:uid="{836649E4-84A8-4718-9A13-10F3C80E93EB}"/>
    <hyperlink ref="B3816" r:id="rId3815" tooltip="Microsoft Web Site" xr:uid="{995D6107-C7D9-4D0D-AB8D-9C54788A3202}"/>
    <hyperlink ref="B3817" r:id="rId3816" tooltip="Microsoft Web Site" xr:uid="{615D4059-28E0-4329-A812-288605759229}"/>
    <hyperlink ref="B3818" r:id="rId3817" tooltip="Microsoft Web Site" xr:uid="{32F4B50A-8603-4EDA-B427-39C2D9E5315C}"/>
    <hyperlink ref="B3819" r:id="rId3818" tooltip="Microsoft Web Site" xr:uid="{F7549348-064F-4EA3-9A01-F7887BFA299E}"/>
    <hyperlink ref="B3820" r:id="rId3819" tooltip="Microsoft Web Site" xr:uid="{875C51F2-2EE8-477E-8624-60F4012BB0F4}"/>
    <hyperlink ref="B3821" r:id="rId3820" tooltip="Microsoft Web Site" xr:uid="{C2BEBC50-0DCD-4E6B-80C7-1BD8B33A95FF}"/>
    <hyperlink ref="B3822" r:id="rId3821" tooltip="Microsoft Web Site" xr:uid="{4CE5338E-C20D-422C-8631-8950D08FA47B}"/>
    <hyperlink ref="B3823" r:id="rId3822" tooltip="Microsoft Web Site" xr:uid="{B7ABB904-A8AD-4CD5-95E8-E52890C2FCC2}"/>
    <hyperlink ref="B3824" r:id="rId3823" tooltip="Microsoft Web Site" xr:uid="{2B86DC5A-0351-42A6-8601-4CD2FAC1C0CB}"/>
    <hyperlink ref="B3825" r:id="rId3824" tooltip="Microsoft Web Site" xr:uid="{DE7ED246-A220-4925-8E6C-21D30952065D}"/>
    <hyperlink ref="B3826" r:id="rId3825" tooltip="Microsoft Web Site" xr:uid="{4CB935C7-24A5-4D9A-B56A-88EE1476DADA}"/>
    <hyperlink ref="B3827" r:id="rId3826" tooltip="Microsoft Web Site" xr:uid="{C62AA973-5498-44BB-8B37-B40A8A099E84}"/>
    <hyperlink ref="B3828" r:id="rId3827" tooltip="Microsoft Web Site" xr:uid="{C255B578-D012-410A-A413-3B838F629ED3}"/>
    <hyperlink ref="B3829" r:id="rId3828" tooltip="Microsoft Web Site" xr:uid="{0D9664CF-BB4C-4C51-8BA9-DC5C26EB0955}"/>
    <hyperlink ref="B3830" r:id="rId3829" tooltip="Microsoft Web Site" xr:uid="{0ABB388A-C8D1-423F-BC8E-FEB23BEB9042}"/>
    <hyperlink ref="B3831" r:id="rId3830" tooltip="Microsoft Web Site" xr:uid="{E9D3119A-BF16-4482-B0DC-301BE868865B}"/>
    <hyperlink ref="B3832" r:id="rId3831" tooltip="Microsoft Web Site" xr:uid="{85DCC607-B1C0-4FEC-B394-50D5F6637D30}"/>
    <hyperlink ref="B3833" r:id="rId3832" tooltip="Microsoft Web Site" xr:uid="{96329AC9-BC47-40EB-8DAE-4F4529160AAF}"/>
    <hyperlink ref="B3834" r:id="rId3833" tooltip="Microsoft Web Site" xr:uid="{06E21959-E288-4C87-AA19-E9EBA36FC969}"/>
    <hyperlink ref="B3835" r:id="rId3834" tooltip="Microsoft Web Site" xr:uid="{37B87753-5C20-4091-8517-B895F5D922A9}"/>
    <hyperlink ref="B3836" r:id="rId3835" tooltip="Microsoft Web Site" xr:uid="{ED6AA47A-3C7F-4387-88DC-3B415809ED68}"/>
    <hyperlink ref="B3837" r:id="rId3836" tooltip="Microsoft Web Site" xr:uid="{E3C3A76F-2F61-48ED-A032-6B6DB8070F6D}"/>
    <hyperlink ref="B3838" r:id="rId3837" tooltip="Microsoft Web Site" xr:uid="{E5DFC619-BE07-40DC-AE0D-3E08A6A74CD2}"/>
    <hyperlink ref="B3839" r:id="rId3838" tooltip="Microsoft Web Site" xr:uid="{D0EBDCB3-40E5-4B7F-A194-ABABDE23609B}"/>
    <hyperlink ref="B3840" r:id="rId3839" tooltip="Microsoft Web Site" xr:uid="{F8C7A138-2034-4588-B82F-843ADD9F4EF0}"/>
    <hyperlink ref="B3841" r:id="rId3840" tooltip="Microsoft Web Site" xr:uid="{770F6DCC-2633-48B4-8EF8-F3344AF92679}"/>
    <hyperlink ref="B3842" r:id="rId3841" tooltip="Microsoft Web Site" xr:uid="{AA3059EC-7CD4-4D4E-B43B-06AD4E730AAF}"/>
    <hyperlink ref="B3843" r:id="rId3842" tooltip="Microsoft Web Site" xr:uid="{B21E59E9-4CB8-40C8-9489-CCEB1E51E5EA}"/>
    <hyperlink ref="B3844" r:id="rId3843" tooltip="Microsoft Web Site" xr:uid="{C9486504-6BE8-45A9-9AD9-E432E67F1A93}"/>
    <hyperlink ref="B3845" r:id="rId3844" tooltip="Microsoft Web Site" xr:uid="{ED7EEF00-8B1E-4788-A53B-9204E59091A0}"/>
    <hyperlink ref="B3846" r:id="rId3845" tooltip="Microsoft Web Site" xr:uid="{671840A9-2AB7-4E0B-A356-C932648E2E56}"/>
    <hyperlink ref="B3847" r:id="rId3846" tooltip="Microsoft Web Site" xr:uid="{CA621E33-BFC8-4199-8E02-E129AE811D36}"/>
    <hyperlink ref="B3848" r:id="rId3847" tooltip="Microsoft Web Site" xr:uid="{70DE67AA-8530-4C81-AFD5-E89FDF6D0122}"/>
    <hyperlink ref="B3849" r:id="rId3848" tooltip="Microsoft Web Site" xr:uid="{677375F7-D137-4869-9BB4-F382445E43F4}"/>
    <hyperlink ref="B3850" r:id="rId3849" tooltip="Microsoft Web Site" xr:uid="{2D38CC43-6562-4A3A-8639-D4EB28CB0E17}"/>
    <hyperlink ref="B3851" r:id="rId3850" tooltip="Microsoft Web Site" xr:uid="{A5B0CBA0-5B53-481C-B621-98B471C7A88C}"/>
    <hyperlink ref="B3852" r:id="rId3851" tooltip="Microsoft Web Site" xr:uid="{19466D6A-AF87-40A1-A324-CB5FE9223D8E}"/>
    <hyperlink ref="B3853" r:id="rId3852" tooltip="Microsoft Web Site" xr:uid="{A18AB4D6-762A-4662-9A91-564B10B00F92}"/>
    <hyperlink ref="B3854" r:id="rId3853" tooltip="Microsoft Web Site" xr:uid="{55362C3D-29C6-45A9-BBAE-903C41F25FDD}"/>
    <hyperlink ref="B3855" r:id="rId3854" tooltip="Microsoft Web Site" xr:uid="{278644FB-DB2E-4316-B361-0B6AB47C7A83}"/>
    <hyperlink ref="B3856" r:id="rId3855" tooltip="Microsoft Web Site" xr:uid="{6EED613F-CDC4-47D6-A2A7-7A1A3F13F000}"/>
    <hyperlink ref="B3857" r:id="rId3856" tooltip="Microsoft Web Site" xr:uid="{10AF5322-D1D7-4FC7-9959-B739187C86EE}"/>
    <hyperlink ref="B3858" r:id="rId3857" tooltip="Microsoft Web Site" xr:uid="{310D1255-898D-4C07-B1B0-7836349A36B6}"/>
    <hyperlink ref="B3859" r:id="rId3858" tooltip="Microsoft Web Site" xr:uid="{DE0E8011-8548-4F0A-98D3-8E802A40ADCA}"/>
    <hyperlink ref="B3860" r:id="rId3859" tooltip="Microsoft Web Site" xr:uid="{30C29ED3-FF5A-4E0A-B571-5C72E353E563}"/>
    <hyperlink ref="B3861" r:id="rId3860" tooltip="Microsoft Web Site" xr:uid="{6EA71B52-027E-4E13-B77C-FC6811E19D17}"/>
    <hyperlink ref="B3862" r:id="rId3861" tooltip="Microsoft Web Site" xr:uid="{9F4E9C80-5696-4EC3-B12B-D83CA41E624F}"/>
    <hyperlink ref="B3863" r:id="rId3862" tooltip="Microsoft Web Site" xr:uid="{073277F8-97D7-4FA7-8598-AFD1250808F4}"/>
    <hyperlink ref="B3864" r:id="rId3863" tooltip="Microsoft Web Site" xr:uid="{E97BAFFA-DEA8-4F3A-B075-5A0109AA4A2E}"/>
    <hyperlink ref="B3865" r:id="rId3864" tooltip="Microsoft Web Site" xr:uid="{52A40AFC-3805-4926-9058-CC61ED97963F}"/>
    <hyperlink ref="B3866" r:id="rId3865" tooltip="Microsoft Web Site" xr:uid="{207BB3EA-E06E-433F-A02F-2F8D6240B58B}"/>
    <hyperlink ref="B3867" r:id="rId3866" tooltip="Microsoft Web Site" xr:uid="{1DC48E5F-E3B6-4B01-A0D9-3DC8A1664A84}"/>
    <hyperlink ref="B3868" r:id="rId3867" tooltip="Microsoft Web Site" xr:uid="{F94288DF-B316-4C6E-B001-5DB0A61C5372}"/>
    <hyperlink ref="B3869" r:id="rId3868" tooltip="Microsoft Web Site" xr:uid="{A6563405-C76C-4030-A452-FA485E3C02B0}"/>
    <hyperlink ref="B3870" r:id="rId3869" tooltip="Microsoft Web Site" xr:uid="{70DA6F44-1FCD-489A-9692-9D6C140EDBBD}"/>
    <hyperlink ref="B3871" r:id="rId3870" tooltip="Microsoft Web Site" xr:uid="{3886F1EA-FE1A-4B68-90E8-B0A73B3FF0CB}"/>
    <hyperlink ref="B3872" r:id="rId3871" tooltip="Microsoft Web Site" xr:uid="{C85ACADE-2E52-4ED0-9D55-516BF2F4A13C}"/>
    <hyperlink ref="B3873" r:id="rId3872" tooltip="Microsoft Web Site" xr:uid="{CE65167B-7C44-4E75-A03E-62320517C512}"/>
    <hyperlink ref="B3874" r:id="rId3873" tooltip="Microsoft Web Site" xr:uid="{F98B5AC6-8D63-43A7-AA9C-34D252DC4D9D}"/>
    <hyperlink ref="B3875" r:id="rId3874" tooltip="Microsoft Web Site" xr:uid="{F0C5DC59-104D-4FC1-83CC-BE4A4186D121}"/>
    <hyperlink ref="B3876" r:id="rId3875" tooltip="Microsoft Web Site" xr:uid="{31302491-7E5E-4EBF-B2D6-78DDFEBF1E5E}"/>
    <hyperlink ref="B3877" r:id="rId3876" tooltip="Microsoft Web Site" xr:uid="{8CFBA184-A166-4420-A309-BE60F97BEC2C}"/>
    <hyperlink ref="B3878" r:id="rId3877" tooltip="Microsoft Web Site" xr:uid="{DD74A806-6E4E-4C0D-8F4E-4CBF5F1B5D07}"/>
    <hyperlink ref="B3879" r:id="rId3878" tooltip="Microsoft Web Site" xr:uid="{8E232DBE-025A-401A-A540-AAC631856B5F}"/>
    <hyperlink ref="B3880" r:id="rId3879" tooltip="Microsoft Web Site" xr:uid="{AA3D7B38-6167-4BE5-A400-858AC380AF82}"/>
    <hyperlink ref="B3881" r:id="rId3880" tooltip="Microsoft Web Site" xr:uid="{8B7C1A0B-4B36-417A-9374-392E392C0D2F}"/>
    <hyperlink ref="B3882" r:id="rId3881" tooltip="Microsoft Web Site" xr:uid="{80871883-903B-474D-B4C3-B2ECC5E43643}"/>
    <hyperlink ref="B3883" r:id="rId3882" tooltip="Microsoft Web Site" xr:uid="{788C81FB-F328-4F97-97DF-BDBEE49C50F0}"/>
    <hyperlink ref="B3884" r:id="rId3883" tooltip="Microsoft Web Site" xr:uid="{146D5C82-0A0B-4BAE-8B19-DCD23A498893}"/>
    <hyperlink ref="B3885" r:id="rId3884" tooltip="Microsoft Web Site" xr:uid="{2F40FFED-A26B-4AAB-B92B-3BDDEE3803D6}"/>
    <hyperlink ref="B3886" r:id="rId3885" tooltip="Microsoft Web Site" xr:uid="{DADCF319-0B57-4D07-82E1-4459BBDA791E}"/>
    <hyperlink ref="B3887" r:id="rId3886" tooltip="Microsoft Web Site" xr:uid="{1A029A4F-D71B-4FC9-A298-51ACC4383D4C}"/>
    <hyperlink ref="B3888" r:id="rId3887" tooltip="Microsoft Web Site" xr:uid="{B29CAEC9-9474-4789-9E19-7C121AB991DF}"/>
    <hyperlink ref="B3889" r:id="rId3888" tooltip="Microsoft Web Site" xr:uid="{1B88AFB4-B5C8-4D01-AA6E-804B18A815A2}"/>
    <hyperlink ref="B3890" r:id="rId3889" tooltip="Microsoft Web Site" xr:uid="{18F97938-981B-4194-987E-FB9DC5C9714F}"/>
    <hyperlink ref="B3891" r:id="rId3890" tooltip="Microsoft Web Site" xr:uid="{4A02BFEE-D9AD-468E-ACDB-187D7D303D94}"/>
    <hyperlink ref="B3892" r:id="rId3891" tooltip="Microsoft Web Site" xr:uid="{8F798E71-9175-4C65-9C1A-49219E4663C5}"/>
    <hyperlink ref="B3893" r:id="rId3892" tooltip="Microsoft Web Site" xr:uid="{EF441C29-02A9-431B-9B6C-053CE3CFA892}"/>
    <hyperlink ref="B3894" r:id="rId3893" tooltip="Microsoft Web Site" xr:uid="{43505FD2-F336-4DED-92CF-A2F26EF7E8CC}"/>
    <hyperlink ref="B3895" r:id="rId3894" tooltip="Microsoft Web Site" xr:uid="{7261AD61-BFC2-436D-822B-10B0B3D48138}"/>
    <hyperlink ref="B3896" r:id="rId3895" tooltip="Microsoft Web Site" xr:uid="{5C41C9E5-689A-40CA-A2D9-293EEED977BD}"/>
    <hyperlink ref="B3897" r:id="rId3896" tooltip="Microsoft Web Site" xr:uid="{A0E43196-FC68-41BD-8702-3183DD592892}"/>
    <hyperlink ref="B3898" r:id="rId3897" tooltip="Microsoft Web Site" xr:uid="{E47C4671-D88E-4333-AB73-62FA218EDF73}"/>
    <hyperlink ref="B3899" r:id="rId3898" tooltip="Microsoft Web Site" xr:uid="{ABEC996D-CC8B-4F71-9087-EA2BC452E068}"/>
    <hyperlink ref="B3900" r:id="rId3899" tooltip="Microsoft Web Site" xr:uid="{3C5CA4F1-8B87-4859-B432-89C2DEA114A6}"/>
    <hyperlink ref="B3901" r:id="rId3900" tooltip="Microsoft Web Site" xr:uid="{186991A4-8E89-423E-A692-8DDF36904674}"/>
    <hyperlink ref="B3902" r:id="rId3901" tooltip="Microsoft Web Site" xr:uid="{620ABFFF-C77D-4582-AFD6-10985E3537A6}"/>
    <hyperlink ref="B3903" r:id="rId3902" tooltip="Microsoft Web Site" xr:uid="{333B1285-F5A1-4016-9064-8763008D361D}"/>
    <hyperlink ref="B3904" r:id="rId3903" tooltip="Microsoft Web Site" xr:uid="{57FB66CE-6173-4700-8289-0C130E277759}"/>
    <hyperlink ref="B3905" r:id="rId3904" tooltip="Microsoft Web Site" xr:uid="{CC997BB9-4CBD-4F8F-BB11-EBE3F18DA4BC}"/>
    <hyperlink ref="B3906" r:id="rId3905" tooltip="Microsoft Web Site" xr:uid="{D665244E-CA6B-49A7-85CF-90F3485EFD8D}"/>
    <hyperlink ref="B3907" r:id="rId3906" tooltip="Microsoft Web Site" xr:uid="{D7FDC470-1C0B-4E42-A571-DB377C5B3F27}"/>
    <hyperlink ref="B3908" r:id="rId3907" tooltip="Microsoft Web Site" xr:uid="{DC46EB4D-A704-4322-89D8-91887C8E7112}"/>
    <hyperlink ref="B3909" r:id="rId3908" tooltip="Microsoft Web Site" xr:uid="{3AC448EC-FA67-4C13-904D-BAA1A4565359}"/>
    <hyperlink ref="B3910" r:id="rId3909" tooltip="Microsoft Web Site" xr:uid="{6257300E-75C0-4C9E-A09C-F86A4EF88B30}"/>
    <hyperlink ref="B3911" r:id="rId3910" tooltip="Microsoft Web Site" xr:uid="{CDBCF99A-B948-493F-9F67-D9E91AB07C79}"/>
    <hyperlink ref="B3912" r:id="rId3911" tooltip="Microsoft Web Site" xr:uid="{2CF121D2-92EC-45F7-8ED8-6D4B5EA814E3}"/>
    <hyperlink ref="B3913" r:id="rId3912" tooltip="Microsoft Web Site" xr:uid="{D90F67E9-FEE3-41EB-9DA3-EC0F3F3917D9}"/>
    <hyperlink ref="B3914" r:id="rId3913" tooltip="Microsoft Web Site" xr:uid="{0177E842-44DD-4C33-866F-85576F3D76AD}"/>
    <hyperlink ref="B3915" r:id="rId3914" tooltip="Microsoft Web Site" xr:uid="{8639DDBF-A14E-4376-A766-8F6A46AA5953}"/>
    <hyperlink ref="B3916" r:id="rId3915" tooltip="Microsoft Web Site" xr:uid="{0B58ED46-ABDF-47DD-8C49-F74E2D6D605E}"/>
    <hyperlink ref="B3917" r:id="rId3916" tooltip="Microsoft Web Site" xr:uid="{3DD797EF-EEF5-4E75-A22F-DDACC64637BC}"/>
    <hyperlink ref="B3918" r:id="rId3917" tooltip="Microsoft Web Site" xr:uid="{129F0386-B6D1-44B0-8F49-0F2FA52B2E92}"/>
    <hyperlink ref="B3919" r:id="rId3918" tooltip="Microsoft Web Site" xr:uid="{1995DBA3-D2AC-4535-8F92-7A97CCCEB642}"/>
    <hyperlink ref="B3920" r:id="rId3919" tooltip="Microsoft Web Site" xr:uid="{F84D96E3-B7C5-4616-B5B2-DE7997CAE83E}"/>
    <hyperlink ref="B3921" r:id="rId3920" tooltip="Microsoft Web Site" xr:uid="{76FD518A-007F-41EF-93AB-136207AAED4E}"/>
    <hyperlink ref="B3922" r:id="rId3921" tooltip="Microsoft Web Site" xr:uid="{60A9B995-3A05-4B54-B8F9-D7CDE2D22BB4}"/>
    <hyperlink ref="B3923" r:id="rId3922" tooltip="Microsoft Web Site" xr:uid="{7ABB17DA-3943-494D-85C9-86C78322C81C}"/>
    <hyperlink ref="B3924" r:id="rId3923" tooltip="Microsoft Web Site" xr:uid="{55D4ECEC-41AD-4628-B210-7F79091360F8}"/>
    <hyperlink ref="B3925" r:id="rId3924" tooltip="Microsoft Web Site" xr:uid="{13E3259F-605B-49D0-8C5A-B5E19515154C}"/>
    <hyperlink ref="B3926" r:id="rId3925" tooltip="Microsoft Web Site" xr:uid="{FB557CD2-80AE-4463-BF02-25F47818FE54}"/>
    <hyperlink ref="B3927" r:id="rId3926" tooltip="Microsoft Web Site" xr:uid="{5498BE7C-C51D-418D-950D-B99B8397E3EF}"/>
    <hyperlink ref="B3928" r:id="rId3927" tooltip="Microsoft Web Site" xr:uid="{BF116D3B-7523-41E6-9324-23CAD369B8C1}"/>
    <hyperlink ref="B3929" r:id="rId3928" tooltip="Microsoft Web Site" xr:uid="{A3EE1AE8-0D13-4DEE-8C84-5967DEAB6BCC}"/>
    <hyperlink ref="B3930" r:id="rId3929" tooltip="Microsoft Web Site" xr:uid="{46A40553-4799-4402-BA6F-DAC32358AB7A}"/>
    <hyperlink ref="B3931" r:id="rId3930" tooltip="Microsoft Web Site" xr:uid="{FCB60A95-D68F-46D1-A8D8-940F4E6DB56C}"/>
    <hyperlink ref="B3932" r:id="rId3931" tooltip="Microsoft Web Site" xr:uid="{F80FDD83-ECDA-44B2-B886-F3845B8324DF}"/>
    <hyperlink ref="B3933" r:id="rId3932" tooltip="Microsoft Web Site" xr:uid="{E01FCF24-181A-440D-AF4E-73AD4266F753}"/>
    <hyperlink ref="B3934" r:id="rId3933" tooltip="Microsoft Web Site" xr:uid="{E03506B2-E892-4036-B553-F92CC6F65AF8}"/>
    <hyperlink ref="B3935" r:id="rId3934" tooltip="Microsoft Web Site" xr:uid="{A4D06F4E-0D2F-4EDB-8645-8ADD20849A1A}"/>
    <hyperlink ref="B3936" r:id="rId3935" tooltip="Microsoft Web Site" xr:uid="{A2AEAEC4-9881-4F01-8AC1-8D087CA3B87E}"/>
    <hyperlink ref="B3937" r:id="rId3936" tooltip="Microsoft Web Site" xr:uid="{F6E4C764-A1BA-41D1-929A-9E2C6877743B}"/>
    <hyperlink ref="B3938" r:id="rId3937" tooltip="Microsoft Web Site" xr:uid="{08C906D6-B68E-404F-8096-EF6971E19CC1}"/>
    <hyperlink ref="B3939" r:id="rId3938" tooltip="Microsoft Web Site" xr:uid="{BA0F7D0A-D111-4346-A35C-167C5C55C473}"/>
    <hyperlink ref="B3940" r:id="rId3939" tooltip="Microsoft Web Site" xr:uid="{E3532FAB-75EC-4104-883B-30EDA3693EC4}"/>
    <hyperlink ref="B3941" r:id="rId3940" tooltip="Microsoft Web Site" xr:uid="{9BFE15F8-C6F2-484A-8CA2-047657310E9A}"/>
    <hyperlink ref="B3942" r:id="rId3941" tooltip="Microsoft Web Site" xr:uid="{DCFFFD9B-ABA6-49BA-9241-83DD5D4D0945}"/>
    <hyperlink ref="B3943" r:id="rId3942" tooltip="Microsoft Web Site" xr:uid="{F1352A64-A067-4635-A494-21340CF22FDC}"/>
    <hyperlink ref="B3944" r:id="rId3943" tooltip="Microsoft Web Site" xr:uid="{15DECBE0-AF22-476E-B189-BFCB5A4AD727}"/>
    <hyperlink ref="B3945" r:id="rId3944" tooltip="Microsoft Web Site" xr:uid="{D18E899D-640F-46F2-B030-2BB415BD6253}"/>
    <hyperlink ref="B3946" r:id="rId3945" tooltip="Microsoft Web Site" xr:uid="{F09B80FF-8EEE-4E5E-A6A0-848713218F4D}"/>
    <hyperlink ref="B3947" r:id="rId3946" tooltip="Microsoft Web Site" xr:uid="{8839ECCF-7E6C-43C1-8CB1-AD062951DE68}"/>
    <hyperlink ref="B3948" r:id="rId3947" tooltip="Microsoft Web Site" xr:uid="{DA7713A4-1858-4D2D-BEEA-E017CE627BFB}"/>
    <hyperlink ref="B3949" r:id="rId3948" tooltip="Microsoft Web Site" xr:uid="{2D21AA5D-74D9-4927-B811-91DDC9B88839}"/>
    <hyperlink ref="B3950" r:id="rId3949" tooltip="Microsoft Web Site" xr:uid="{59B624FC-54DD-4831-A93E-8DFA285E0B71}"/>
    <hyperlink ref="B3951" r:id="rId3950" tooltip="Microsoft Web Site" xr:uid="{962886FF-4A7E-4DB8-B572-BFE516077B6B}"/>
    <hyperlink ref="B3952" r:id="rId3951" tooltip="Microsoft Web Site" xr:uid="{4CBFA06A-ECD7-4E1B-BF8F-39977B0FE76D}"/>
    <hyperlink ref="B3953" r:id="rId3952" tooltip="Microsoft Web Site" xr:uid="{16B0137D-0EC6-448B-BB3F-F76FBBF8AF13}"/>
    <hyperlink ref="B3954" r:id="rId3953" tooltip="Microsoft Web Site" xr:uid="{693E4EB5-E218-40F1-B6D2-7B1865A193FA}"/>
    <hyperlink ref="B3955" r:id="rId3954" tooltip="Microsoft Web Site" xr:uid="{B87D61CD-5037-47F0-897F-6EFC41FED2F3}"/>
    <hyperlink ref="B3956" r:id="rId3955" tooltip="Microsoft Web Site" xr:uid="{72AB72CF-5330-4777-8AA6-053C95A2D50A}"/>
    <hyperlink ref="B3957" r:id="rId3956" tooltip="Microsoft Web Site" xr:uid="{4E44583B-550B-46A7-A812-04D5338D3144}"/>
    <hyperlink ref="B3958" r:id="rId3957" tooltip="Microsoft Web Site" xr:uid="{A8344D08-7EB4-46D6-B92E-7E4F71FFE17A}"/>
    <hyperlink ref="B3959" r:id="rId3958" tooltip="Microsoft Web Site" xr:uid="{774BBCF7-D67F-4B9E-8D08-8740D977129D}"/>
    <hyperlink ref="B3960" r:id="rId3959" tooltip="Microsoft Web Site" xr:uid="{9ED8C4FC-EE21-492E-AFA7-227094F2DAC5}"/>
    <hyperlink ref="B3961" r:id="rId3960" tooltip="Microsoft Web Site" xr:uid="{261D13DC-F772-41F1-B2E2-6D69E7721526}"/>
    <hyperlink ref="B3962" r:id="rId3961" tooltip="Microsoft Web Site" xr:uid="{FF7B675D-D5D4-4670-B530-B61F0CA82370}"/>
    <hyperlink ref="B3963" r:id="rId3962" tooltip="Microsoft Web Site" xr:uid="{B324E1C0-DE94-4E32-AD51-DA859CF8F4D5}"/>
    <hyperlink ref="B3964" r:id="rId3963" tooltip="Microsoft Web Site" xr:uid="{B8C8D178-5D95-4935-AE1E-7A48A8C22821}"/>
    <hyperlink ref="B3965" r:id="rId3964" tooltip="Microsoft Web Site" xr:uid="{9B3602F6-6D74-4922-B3A1-62B58230E935}"/>
    <hyperlink ref="B3966" r:id="rId3965" tooltip="Microsoft Web Site" xr:uid="{0CE7D5C8-BF8C-4B06-B1CB-288958DA3A7D}"/>
    <hyperlink ref="B3967" r:id="rId3966" tooltip="Microsoft Web Site" xr:uid="{BE16C3AA-3087-4506-AF6D-F0321F11B978}"/>
    <hyperlink ref="B3968" r:id="rId3967" tooltip="Microsoft Web Site" xr:uid="{F73AC50A-A676-42D4-864D-2889AFF1DA1A}"/>
    <hyperlink ref="B3969" r:id="rId3968" tooltip="Microsoft Web Site" xr:uid="{63400096-E37E-4B25-871A-228D6F0DE200}"/>
    <hyperlink ref="B3970" r:id="rId3969" tooltip="Microsoft Web Site" xr:uid="{790F17B7-3D42-48B7-93C1-9815C5197CBB}"/>
    <hyperlink ref="B3971" r:id="rId3970" tooltip="Microsoft Web Site" xr:uid="{D36E81F9-77BE-40C8-8F4E-273BD835CA7B}"/>
    <hyperlink ref="B3972" r:id="rId3971" tooltip="Microsoft Web Site" xr:uid="{FB5055B9-B9CB-461A-9852-A18D69A4E444}"/>
    <hyperlink ref="B3973" r:id="rId3972" tooltip="Microsoft Web Site" xr:uid="{35BA93BE-E9C5-4E19-A07C-BDC0B34CF83D}"/>
    <hyperlink ref="B3974" r:id="rId3973" tooltip="Microsoft Web Site" xr:uid="{D2521F54-5FF8-4438-BE79-BE246790D7BC}"/>
    <hyperlink ref="B3975" r:id="rId3974" tooltip="Microsoft Web Site" xr:uid="{2068EC6F-9E33-4279-8C28-3A002A79745B}"/>
    <hyperlink ref="B3976" r:id="rId3975" tooltip="Microsoft Web Site" xr:uid="{55E90A44-E1D6-4566-83E2-BB9576CE8247}"/>
    <hyperlink ref="B3977" r:id="rId3976" tooltip="Microsoft Web Site" xr:uid="{8C3E4AEA-3371-4772-896E-A4D36CD2B9F1}"/>
    <hyperlink ref="B3978" r:id="rId3977" tooltip="Microsoft Web Site" xr:uid="{1A7E643C-D0C8-44D4-8456-F2F3A0A7F559}"/>
    <hyperlink ref="B3979" r:id="rId3978" tooltip="Microsoft Web Site" xr:uid="{98F9F039-1044-442C-B92A-B21F819B43E2}"/>
    <hyperlink ref="B3980" r:id="rId3979" tooltip="Microsoft Web Site" xr:uid="{2AFE7202-27BF-480E-83C6-29FF46E8F5E6}"/>
    <hyperlink ref="B3981" r:id="rId3980" tooltip="Microsoft Web Site" xr:uid="{42B4A643-44F3-4F6D-8ECA-D704BDA59BBC}"/>
    <hyperlink ref="B3982" r:id="rId3981" tooltip="Microsoft Web Site" xr:uid="{898EEED0-6B75-45DB-A31E-DCC68780501C}"/>
    <hyperlink ref="B3983" r:id="rId3982" tooltip="Microsoft Web Site" xr:uid="{D1020F38-6AFC-4A5D-8C3E-BB44EB4CDC77}"/>
    <hyperlink ref="B3984" r:id="rId3983" tooltip="Microsoft Web Site" xr:uid="{AF703F0F-C466-4FC6-82FE-97B06036DC6D}"/>
    <hyperlink ref="B3985" r:id="rId3984" tooltip="Microsoft Web Site" xr:uid="{D9DCCEA2-0E69-4DB0-B4A4-20491949A19A}"/>
    <hyperlink ref="B3986" r:id="rId3985" tooltip="Microsoft Web Site" xr:uid="{F11DFE9F-A7F6-4FF2-9408-FE29EAFE998C}"/>
    <hyperlink ref="B3987" r:id="rId3986" tooltip="Microsoft Web Site" xr:uid="{8D41BF77-19FB-4133-8677-09F03462ED49}"/>
    <hyperlink ref="B3988" r:id="rId3987" tooltip="Microsoft Web Site" xr:uid="{C603A85D-E506-4435-935E-BCA60B47B38E}"/>
    <hyperlink ref="B3989" r:id="rId3988" tooltip="Microsoft Web Site" xr:uid="{9136BFF7-213B-492C-AA07-93642198AA77}"/>
    <hyperlink ref="B3990" r:id="rId3989" tooltip="Microsoft Web Site" xr:uid="{D17A4D41-BBA8-4DA2-8087-8D6D2FD84E7C}"/>
    <hyperlink ref="B3991" r:id="rId3990" tooltip="Microsoft Web Site" xr:uid="{5798A2D0-D64D-458D-9F32-8619034938E7}"/>
    <hyperlink ref="B3992" r:id="rId3991" tooltip="Microsoft Web Site" xr:uid="{E8BEEE4C-081C-4289-9A97-945D56BF624D}"/>
    <hyperlink ref="B3993" r:id="rId3992" tooltip="Microsoft Web Site" xr:uid="{6D613309-5E35-48E7-BE09-80090D60F3C9}"/>
    <hyperlink ref="B3994" r:id="rId3993" tooltip="Microsoft Web Site" xr:uid="{AED31464-F7B5-4482-A1A9-5D8AA6D44769}"/>
    <hyperlink ref="B3995" r:id="rId3994" tooltip="Microsoft Web Site" xr:uid="{D31EFA98-52C9-409F-AE4F-128B55FD87A2}"/>
    <hyperlink ref="B3996" r:id="rId3995" tooltip="Microsoft Web Site" xr:uid="{3F9518DA-D1F4-49CD-9A0C-730840E345FF}"/>
    <hyperlink ref="B3997" r:id="rId3996" tooltip="Microsoft Web Site" xr:uid="{9D60D3B2-EDCA-4E8B-8691-CC580BAD77DF}"/>
    <hyperlink ref="B3998" r:id="rId3997" tooltip="Microsoft Web Site" xr:uid="{C2BDCE14-DC6D-4B50-A2CF-34246A8A40AC}"/>
    <hyperlink ref="B3999" r:id="rId3998" tooltip="Microsoft Web Site" xr:uid="{C1A84937-7C1D-40CD-B01A-C26B57529556}"/>
    <hyperlink ref="B4000" r:id="rId3999" tooltip="Microsoft Web Site" xr:uid="{2224B0DF-7E4E-4CDF-8A6A-A18C1FF5242C}"/>
    <hyperlink ref="B4001" r:id="rId4000" tooltip="Microsoft Web Site" xr:uid="{F5B0A6D5-E4AC-4F99-9FC5-371BF5144DDD}"/>
    <hyperlink ref="B4002" r:id="rId4001" tooltip="Microsoft Web Site" xr:uid="{DA80EB04-9C75-4779-8EB5-4F9511613453}"/>
    <hyperlink ref="B4003" r:id="rId4002" tooltip="Microsoft Web Site" xr:uid="{ABB9B936-4F91-47A1-84A9-3718CD0B3A95}"/>
    <hyperlink ref="B4004" r:id="rId4003" tooltip="Microsoft Web Site" xr:uid="{83DDBA46-FFC1-4D3E-8831-313650B1B298}"/>
    <hyperlink ref="B4005" r:id="rId4004" tooltip="Microsoft Web Site" xr:uid="{95BA92D1-6613-4C3B-B7B0-5CD945F3399E}"/>
    <hyperlink ref="B4006" r:id="rId4005" tooltip="Microsoft Web Site" xr:uid="{BD40376C-63A4-4FF9-9CDF-334467968869}"/>
    <hyperlink ref="B4007" r:id="rId4006" tooltip="Microsoft Web Site" xr:uid="{7C0CF4EF-5FC0-40C6-9260-C0806613095A}"/>
    <hyperlink ref="B4008" r:id="rId4007" tooltip="Microsoft Web Site" xr:uid="{47DAA6B7-661E-48EA-9939-7424D2A56240}"/>
    <hyperlink ref="B4009" r:id="rId4008" tooltip="Microsoft Web Site" xr:uid="{9D2D1F9A-69F9-41E7-BDD1-153BEF5006CE}"/>
    <hyperlink ref="B4010" r:id="rId4009" tooltip="Microsoft Web Site" xr:uid="{475BDF8F-0247-4300-8B93-E2937816C504}"/>
    <hyperlink ref="B4011" r:id="rId4010" tooltip="Microsoft Web Site" xr:uid="{8CCC741C-C5C1-4232-8B60-94DFBF2B686E}"/>
    <hyperlink ref="B4012" r:id="rId4011" tooltip="Microsoft Web Site" xr:uid="{96D83E62-98EF-4F20-9CC8-BD9CB434093D}"/>
    <hyperlink ref="B4013" r:id="rId4012" tooltip="Microsoft Web Site" xr:uid="{E0BC5C1E-37C2-4ED1-B3EE-2AAAD62017FC}"/>
    <hyperlink ref="B4014" r:id="rId4013" tooltip="Microsoft Web Site" xr:uid="{6E01F629-6522-441C-9AEA-9D0D59E840C6}"/>
    <hyperlink ref="B4015" r:id="rId4014" tooltip="Microsoft Web Site" xr:uid="{12482F40-9570-4183-9D43-7D873FA0E28A}"/>
    <hyperlink ref="B4016" r:id="rId4015" tooltip="Microsoft Web Site" xr:uid="{94B58355-3CE7-4FBE-9C3B-7A8068F81CBE}"/>
    <hyperlink ref="B4017" r:id="rId4016" tooltip="Microsoft Web Site" xr:uid="{AC716C87-C475-47B8-918F-FFCDCBF9830D}"/>
    <hyperlink ref="B4018" r:id="rId4017" tooltip="Microsoft Web Site" xr:uid="{36B70734-1385-42E4-A0A3-304B51F6E7A8}"/>
    <hyperlink ref="B4019" r:id="rId4018" tooltip="Microsoft Web Site" xr:uid="{0AE8AEF3-295E-4CD5-9541-14483F181FF6}"/>
    <hyperlink ref="B4020" r:id="rId4019" tooltip="Microsoft Web Site" xr:uid="{54F64AF6-61AA-4B4C-83B2-42216FF37428}"/>
    <hyperlink ref="B4021" r:id="rId4020" tooltip="Microsoft Web Site" xr:uid="{EB1A236F-04A8-44B0-92B7-41CD55A5835D}"/>
    <hyperlink ref="B4022" r:id="rId4021" tooltip="Microsoft Web Site" xr:uid="{6DABAF96-9522-4D05-A4BB-76A9F48F0815}"/>
    <hyperlink ref="B4023" r:id="rId4022" tooltip="Microsoft Web Site" xr:uid="{A91860DF-5EDE-48B1-9040-8E9D3E1C25B9}"/>
    <hyperlink ref="B4024" r:id="rId4023" tooltip="Microsoft Web Site" xr:uid="{98AC62D2-BD8A-4A54-A0BA-B8750CDF2A2D}"/>
    <hyperlink ref="B4025" r:id="rId4024" tooltip="Microsoft Web Site" xr:uid="{477348C8-3B0C-45C8-AAAD-2ACFC062C268}"/>
    <hyperlink ref="B4026" r:id="rId4025" tooltip="Microsoft Web Site" xr:uid="{AA11734E-0839-4BB0-921C-53FDA3259068}"/>
    <hyperlink ref="B4027" r:id="rId4026" tooltip="Microsoft Web Site" xr:uid="{CE145342-D014-4F03-A55F-6CBA49CA9752}"/>
    <hyperlink ref="B4028" r:id="rId4027" tooltip="Microsoft Web Site" xr:uid="{D87C6370-C483-45A3-8C48-0684DB5D760A}"/>
    <hyperlink ref="B4029" r:id="rId4028" tooltip="Microsoft Web Site" xr:uid="{435AD440-2444-4C4B-AC6E-8D716C9B10D3}"/>
    <hyperlink ref="B4030" r:id="rId4029" tooltip="Microsoft Web Site" xr:uid="{6D042DD4-A747-4DEA-96B7-086ECC965E52}"/>
    <hyperlink ref="B4031" r:id="rId4030" tooltip="Microsoft Web Site" xr:uid="{4CAA1E0D-12D8-4151-AF3B-EB600839DC91}"/>
    <hyperlink ref="B4032" r:id="rId4031" tooltip="Microsoft Web Site" xr:uid="{CD49E263-372B-4931-88B5-912E552A9597}"/>
    <hyperlink ref="B4033" r:id="rId4032" tooltip="Microsoft Web Site" xr:uid="{62471A72-605C-4F8F-8372-5896123C5D90}"/>
    <hyperlink ref="B4034" r:id="rId4033" tooltip="Microsoft Web Site" xr:uid="{66230681-3B64-4038-9101-7F3A86C88959}"/>
    <hyperlink ref="B4035" r:id="rId4034" tooltip="Microsoft Web Site" xr:uid="{7744130A-3368-487B-AA49-87ADBA5B0892}"/>
    <hyperlink ref="B4036" r:id="rId4035" tooltip="Microsoft Web Site" xr:uid="{BAB7BDC1-D256-4703-8913-4AA2BE1188F1}"/>
    <hyperlink ref="B4037" r:id="rId4036" tooltip="Microsoft Web Site" xr:uid="{FE9EF716-70DD-4B74-954B-073249B79D03}"/>
    <hyperlink ref="B4038" r:id="rId4037" tooltip="Microsoft Web Site" xr:uid="{4B6F4212-22D7-45C7-B95D-13266CC6A3F3}"/>
    <hyperlink ref="B4039" r:id="rId4038" tooltip="Microsoft Web Site" xr:uid="{13013329-28A8-47DD-9BE5-A0D108A5FBE5}"/>
    <hyperlink ref="B4040" r:id="rId4039" tooltip="Microsoft Web Site" xr:uid="{E4D1FF90-E421-4867-BA50-47ED8FD897E8}"/>
    <hyperlink ref="B4041" r:id="rId4040" tooltip="Microsoft Web Site" xr:uid="{0AE6159B-8CF5-4860-88D0-F5C75521C4F2}"/>
    <hyperlink ref="B4042" r:id="rId4041" tooltip="Microsoft Web Site" xr:uid="{F229F4BD-7A4F-498B-941D-E38B07758BD1}"/>
    <hyperlink ref="B4043" r:id="rId4042" tooltip="Microsoft Web Site" xr:uid="{7440A80C-03C4-465B-8173-43C7F4B3F522}"/>
    <hyperlink ref="B4044" r:id="rId4043" tooltip="Microsoft Web Site" xr:uid="{8D086D30-7C93-4E06-97B2-09F366BEBA52}"/>
    <hyperlink ref="B4045" r:id="rId4044" tooltip="Microsoft Web Site" xr:uid="{4B68523B-0EC0-4B5C-A5E5-E44D816B364D}"/>
    <hyperlink ref="B4046" r:id="rId4045" tooltip="Microsoft Web Site" xr:uid="{7615B03B-F7F7-42AE-9DBD-47994B813711}"/>
    <hyperlink ref="B4047" r:id="rId4046" tooltip="Microsoft Web Site" xr:uid="{11666A94-A6A5-4A9D-B745-4D3B60F54D7D}"/>
    <hyperlink ref="B4048" r:id="rId4047" tooltip="Microsoft Web Site" xr:uid="{2668BBDB-3679-42BA-8B8A-7AAAA4296E53}"/>
    <hyperlink ref="B4049" r:id="rId4048" tooltip="Microsoft Web Site" xr:uid="{F2BCFFAC-9D60-4B14-A864-3B8B7EDA07DD}"/>
    <hyperlink ref="B4050" r:id="rId4049" tooltip="Microsoft Web Site" xr:uid="{71079565-4DCA-4787-B075-DAAA504A5D2D}"/>
    <hyperlink ref="B4051" r:id="rId4050" tooltip="Microsoft Web Site" xr:uid="{9F9D55EB-AF7E-412C-A096-C7F6D6E16F8D}"/>
    <hyperlink ref="B4052" r:id="rId4051" tooltip="Microsoft Web Site" xr:uid="{A9CF03FB-7E3F-4B9C-A399-07802ADB340D}"/>
    <hyperlink ref="B4053" r:id="rId4052" tooltip="Microsoft Web Site" xr:uid="{9C838FD8-9ABD-4F30-AC1C-9AC1B34FA51D}"/>
    <hyperlink ref="B4054" r:id="rId4053" tooltip="Microsoft Web Site" xr:uid="{BA4A7A34-5EB7-486C-95FB-4C1D016483C8}"/>
    <hyperlink ref="B4055" r:id="rId4054" tooltip="Microsoft Web Site" xr:uid="{2DD070F9-F4B9-4112-9B11-73BAF3FCA842}"/>
    <hyperlink ref="B4056" r:id="rId4055" tooltip="Microsoft Web Site" xr:uid="{20E5AED8-7899-487B-B56B-559423A91F61}"/>
    <hyperlink ref="B4057" r:id="rId4056" tooltip="Microsoft Web Site" xr:uid="{0FF315C3-2C84-4665-B552-888BE70484C9}"/>
    <hyperlink ref="B4058" r:id="rId4057" tooltip="Microsoft Web Site" xr:uid="{1FE3588D-12A8-4142-9D7F-4D55690A7415}"/>
    <hyperlink ref="B4059" r:id="rId4058" tooltip="Microsoft Web Site" xr:uid="{E0F1FFD5-4E30-4E17-B753-67F6898B93B6}"/>
    <hyperlink ref="B4060" r:id="rId4059" tooltip="Microsoft Web Site" xr:uid="{2D1B2266-42A5-477A-92A8-DB7C57A1C513}"/>
    <hyperlink ref="B4061" r:id="rId4060" tooltip="Microsoft Web Site" xr:uid="{B1919858-F166-4F8D-B57B-400566E69FF5}"/>
    <hyperlink ref="B4062" r:id="rId4061" tooltip="Microsoft Web Site" xr:uid="{77470B89-8032-4723-948F-365B8FABBC13}"/>
    <hyperlink ref="B4063" r:id="rId4062" tooltip="Microsoft Web Site" xr:uid="{5D84FC8A-2895-41D3-B1DF-48EF73F94196}"/>
    <hyperlink ref="B4064" r:id="rId4063" tooltip="Microsoft Web Site" xr:uid="{4239D1B8-531C-48E6-93CE-029C17B66381}"/>
    <hyperlink ref="B4065" r:id="rId4064" tooltip="Microsoft Web Site" xr:uid="{83FD764C-5F1C-4F92-924E-C6E3D1044B5A}"/>
    <hyperlink ref="B4066" r:id="rId4065" tooltip="Microsoft Web Site" xr:uid="{DD9C25CC-C621-4282-823F-490B3E9667C5}"/>
    <hyperlink ref="B4067" r:id="rId4066" tooltip="Microsoft Web Site" xr:uid="{C274BC60-19C6-4273-8447-25773579269E}"/>
    <hyperlink ref="B4068" r:id="rId4067" tooltip="Microsoft Web Site" xr:uid="{321425B1-D21D-422D-9629-1E6C4D18B488}"/>
    <hyperlink ref="B4069" r:id="rId4068" tooltip="Microsoft Web Site" xr:uid="{51C6C86D-7A01-4C24-9104-F8CAF32B7B6B}"/>
    <hyperlink ref="B4070" r:id="rId4069" tooltip="Microsoft Web Site" xr:uid="{ED6F2263-14E8-4D37-A706-DED601CF546F}"/>
    <hyperlink ref="B4071" r:id="rId4070" tooltip="Microsoft Web Site" xr:uid="{C6D57A32-0292-4CBC-A4C7-67BA6146FAC4}"/>
    <hyperlink ref="B4072" r:id="rId4071" tooltip="Microsoft Web Site" xr:uid="{1A1F1F1E-C9E2-4841-AD7B-452D3D519940}"/>
    <hyperlink ref="B4073" r:id="rId4072" tooltip="Microsoft Web Site" xr:uid="{352CF07D-2064-4898-9B7C-223BAB638273}"/>
    <hyperlink ref="B4074" r:id="rId4073" tooltip="Microsoft Web Site" xr:uid="{C57B8E4A-0C61-4375-B091-981B5A637F0A}"/>
    <hyperlink ref="B4075" r:id="rId4074" tooltip="Microsoft Web Site" xr:uid="{80BC822E-ECF4-4C85-A2BB-D96D7099AE2A}"/>
    <hyperlink ref="B4076" r:id="rId4075" tooltip="Microsoft Web Site" xr:uid="{AB164478-E665-4166-A6AC-5D9D8518D582}"/>
    <hyperlink ref="B4077" r:id="rId4076" tooltip="Microsoft Web Site" xr:uid="{1ACE70F1-9108-443A-89C0-4DD2F47EF303}"/>
    <hyperlink ref="B4078" r:id="rId4077" tooltip="Microsoft Web Site" xr:uid="{AEB379C0-651D-4455-BA50-A1771AB3D431}"/>
    <hyperlink ref="B4079" r:id="rId4078" tooltip="Microsoft Web Site" xr:uid="{F21E5975-0D0B-4D23-A644-891054517205}"/>
    <hyperlink ref="B4080" r:id="rId4079" tooltip="Microsoft Web Site" xr:uid="{587C7473-B36F-41DF-8F34-D1E85E9D93F5}"/>
    <hyperlink ref="B4081" r:id="rId4080" tooltip="Microsoft Web Site" xr:uid="{7659C750-FD2D-4EF0-AB5B-0598F37DF09A}"/>
    <hyperlink ref="B4082" r:id="rId4081" tooltip="Microsoft Web Site" xr:uid="{E00F6F64-D8D6-4F1C-8D7C-1F4C8F9ACA65}"/>
    <hyperlink ref="B4083" r:id="rId4082" tooltip="Microsoft Web Site" xr:uid="{942D95EE-1537-4DB6-AA3E-BFD72600ED67}"/>
    <hyperlink ref="B4084" r:id="rId4083" tooltip="Microsoft Web Site" xr:uid="{CE5306CB-48B1-4A0C-9A55-E33308FE1639}"/>
    <hyperlink ref="B4085" r:id="rId4084" tooltip="Microsoft Web Site" xr:uid="{B585D88A-D4E5-410C-8997-793E123C6B6E}"/>
    <hyperlink ref="B4086" r:id="rId4085" tooltip="Microsoft Web Site" xr:uid="{D410B41E-E687-4563-80C0-F8C8F573A8A9}"/>
    <hyperlink ref="B4087" r:id="rId4086" tooltip="Microsoft Web Site" xr:uid="{32328B2D-D7AC-479D-B4E4-69D181BD35E9}"/>
    <hyperlink ref="B4088" r:id="rId4087" tooltip="Microsoft Web Site" xr:uid="{FA2C565A-9216-4160-9617-A86DA9BD9AFA}"/>
    <hyperlink ref="B4089" r:id="rId4088" tooltip="Microsoft Web Site" xr:uid="{0A93DD5C-B506-48B7-87E7-8F50436934EE}"/>
    <hyperlink ref="B4090" r:id="rId4089" tooltip="Microsoft Web Site" xr:uid="{A1BFE820-1A74-453E-85FD-445A99ECDCEA}"/>
    <hyperlink ref="B4091" r:id="rId4090" tooltip="Microsoft Web Site" xr:uid="{893A60BD-39C2-4BED-BFDE-0DEEEFFC6C5B}"/>
    <hyperlink ref="B4092" r:id="rId4091" tooltip="Microsoft Web Site" xr:uid="{CFC22F2E-AD49-448A-AE50-C955AEE57C2F}"/>
    <hyperlink ref="B4093" r:id="rId4092" tooltip="Microsoft Web Site" xr:uid="{15B3DCCF-2013-4559-ACAE-4AAAADD1B9B2}"/>
    <hyperlink ref="B4094" r:id="rId4093" tooltip="Microsoft Web Site" xr:uid="{FC7D888B-E695-4B91-B1DB-094D39581968}"/>
    <hyperlink ref="B4095" r:id="rId4094" tooltip="Microsoft Web Site" xr:uid="{B866C32B-FE37-4C2C-A08B-ED8B492B371D}"/>
    <hyperlink ref="B4096" r:id="rId4095" tooltip="Microsoft Web Site" xr:uid="{6B004332-2F07-43D4-BEC8-C69574E320B6}"/>
    <hyperlink ref="B4097" r:id="rId4096" tooltip="Microsoft Web Site" xr:uid="{357B222F-A251-42DF-B71E-7969B9678306}"/>
    <hyperlink ref="B4098" r:id="rId4097" tooltip="Microsoft Web Site" xr:uid="{35F1EA92-EB49-41BE-8928-77E339DF3BB8}"/>
    <hyperlink ref="B4099" r:id="rId4098" tooltip="Microsoft Web Site" xr:uid="{1C8B0F22-EB6C-4304-AE68-613BB38BAE7D}"/>
    <hyperlink ref="B4100" r:id="rId4099" tooltip="Microsoft Web Site" xr:uid="{1383C574-99E4-4A44-A5C3-39C5DF5CA187}"/>
    <hyperlink ref="B4101" r:id="rId4100" tooltip="Microsoft Web Site" xr:uid="{010B23F9-BC34-4796-9385-E2B3DA2AB96F}"/>
    <hyperlink ref="B4102" r:id="rId4101" tooltip="Microsoft Web Site" xr:uid="{99735068-C091-4F1E-B899-4981AADCDE96}"/>
    <hyperlink ref="B4103" r:id="rId4102" tooltip="Microsoft Web Site" xr:uid="{BDCE27DD-4016-426C-8B1D-7DC8CAEE7957}"/>
    <hyperlink ref="B4104" r:id="rId4103" tooltip="Microsoft Web Site" xr:uid="{45CED3D7-31B8-48A6-A51E-16134654E1DB}"/>
    <hyperlink ref="B4105" r:id="rId4104" tooltip="Microsoft Web Site" xr:uid="{3E3EE94D-B696-447C-BA35-018BA7842BF4}"/>
    <hyperlink ref="B4106" r:id="rId4105" tooltip="Microsoft Web Site" xr:uid="{6849E1E2-AFAC-4E99-83D5-4E09339CCB87}"/>
    <hyperlink ref="B4107" r:id="rId4106" tooltip="Microsoft Web Site" xr:uid="{5D70C27C-3752-4D67-91A4-9CEC076EE913}"/>
    <hyperlink ref="B4108" r:id="rId4107" tooltip="Microsoft Web Site" xr:uid="{F774BD90-EDEC-4880-88AB-C510915997B7}"/>
    <hyperlink ref="B4109" r:id="rId4108" tooltip="Microsoft Web Site" xr:uid="{B04E6D78-5863-44BF-911F-A76AE8B3D473}"/>
    <hyperlink ref="B4110" r:id="rId4109" tooltip="Microsoft Web Site" xr:uid="{CC56FE6A-89D5-431B-996E-108BA73AC016}"/>
    <hyperlink ref="B4111" r:id="rId4110" tooltip="Microsoft Web Site" xr:uid="{0DF467F3-6F95-4F73-85B8-AE68BEF59E1A}"/>
    <hyperlink ref="B4112" r:id="rId4111" tooltip="Microsoft Web Site" xr:uid="{2A3AAC36-50E6-48ED-9181-39856B4A0AC6}"/>
    <hyperlink ref="B4113" r:id="rId4112" tooltip="Microsoft Web Site" xr:uid="{37BF6CD5-BB8D-488D-8D6C-CCE94B3C121C}"/>
    <hyperlink ref="B4114" r:id="rId4113" tooltip="Microsoft Web Site" xr:uid="{C15DF474-A741-45C5-80A9-30CC7A982E35}"/>
    <hyperlink ref="B4115" r:id="rId4114" tooltip="Microsoft Web Site" xr:uid="{F6C966D5-67D8-4D11-B2F1-AF97BF26B211}"/>
    <hyperlink ref="B4116" r:id="rId4115" tooltip="Microsoft Web Site" xr:uid="{0AB5A9BE-0E38-4931-9B62-211ECCEF9757}"/>
    <hyperlink ref="B4117" r:id="rId4116" tooltip="Microsoft Web Site" xr:uid="{30853DF9-D2A9-4F2C-8C22-95483C242F57}"/>
    <hyperlink ref="B4118" r:id="rId4117" tooltip="Microsoft Web Site" xr:uid="{B6E8F257-E863-4DFA-8546-D1F4C30EC4CD}"/>
    <hyperlink ref="B4119" r:id="rId4118" tooltip="Microsoft Web Site" xr:uid="{C6792B8C-572B-4F9E-BD53-9D561506989C}"/>
    <hyperlink ref="B4120" r:id="rId4119" tooltip="Microsoft Web Site" xr:uid="{9C5751D6-4351-422D-BEB1-8398D435DB99}"/>
    <hyperlink ref="B4121" r:id="rId4120" tooltip="Microsoft Web Site" xr:uid="{E04986A5-0DE0-4E77-9C58-1199D0A981E7}"/>
    <hyperlink ref="B4122" r:id="rId4121" tooltip="Microsoft Web Site" xr:uid="{FB7402E1-B0D4-435C-9EC4-A5E4C8961B86}"/>
    <hyperlink ref="B4123" r:id="rId4122" tooltip="Microsoft Web Site" xr:uid="{8FC75015-83B8-4860-A7F6-65126A513649}"/>
    <hyperlink ref="B4124" r:id="rId4123" tooltip="Microsoft Web Site" xr:uid="{AFA6E905-5095-4243-A99B-046E19031870}"/>
    <hyperlink ref="B4125" r:id="rId4124" tooltip="Microsoft Web Site" xr:uid="{9CBC1934-A55B-46FA-A770-D6F510DB82AE}"/>
    <hyperlink ref="B4126" r:id="rId4125" tooltip="Microsoft Web Site" xr:uid="{A5747A27-8741-4554-9060-3D1598AE2F59}"/>
    <hyperlink ref="B4127" r:id="rId4126" tooltip="Microsoft Web Site" xr:uid="{C14A009B-6832-4699-AE55-3DDE4CA60E12}"/>
    <hyperlink ref="B4128" r:id="rId4127" tooltip="Microsoft Web Site" xr:uid="{46EAFF7A-8FB4-4B4C-B275-4EB0CDC3EEE9}"/>
    <hyperlink ref="B4129" r:id="rId4128" tooltip="Microsoft Web Site" xr:uid="{E9400A18-0A50-44BC-8F05-847215B06DE0}"/>
    <hyperlink ref="B4130" r:id="rId4129" tooltip="Microsoft Web Site" xr:uid="{F1E9944B-5813-42E9-A363-08B858FCE00C}"/>
    <hyperlink ref="B4131" r:id="rId4130" tooltip="Microsoft Web Site" xr:uid="{4EC0AB01-9FD4-4E13-B2C6-A5BF8C86CDBB}"/>
    <hyperlink ref="B4132" r:id="rId4131" tooltip="Microsoft Web Site" xr:uid="{A7D2A402-747E-4C4C-95A0-72A10404E0ED}"/>
    <hyperlink ref="B4133" r:id="rId4132" tooltip="Microsoft Web Site" xr:uid="{73EB24AB-D4B0-429E-8887-3F4F3BC51ABE}"/>
    <hyperlink ref="B4134" r:id="rId4133" tooltip="Microsoft Web Site" xr:uid="{CCB2F54A-BA74-4E5A-B364-784DA86293B2}"/>
    <hyperlink ref="B4135" r:id="rId4134" tooltip="Microsoft Web Site" xr:uid="{2D324ECF-5AA9-43A1-AB8B-2480085D9120}"/>
    <hyperlink ref="B4136" r:id="rId4135" tooltip="Microsoft Web Site" xr:uid="{86B3C430-BDD5-41EC-972B-EEBCB585F3A6}"/>
    <hyperlink ref="B4137" r:id="rId4136" tooltip="Microsoft Web Site" xr:uid="{417D7B0D-E2A2-4846-9E61-5C72CD752AF0}"/>
    <hyperlink ref="B4138" r:id="rId4137" tooltip="Microsoft Web Site" xr:uid="{F4F75D2E-09B4-4465-BFA3-43FCA84EBA42}"/>
    <hyperlink ref="B4139" r:id="rId4138" tooltip="Microsoft Web Site" xr:uid="{76ACECF0-6869-4C67-BB1A-4BE1DE2CBD7F}"/>
    <hyperlink ref="B4140" r:id="rId4139" tooltip="Microsoft Web Site" xr:uid="{48C28433-DE97-45E5-924E-86687366EADD}"/>
    <hyperlink ref="B4141" r:id="rId4140" tooltip="Microsoft Web Site" xr:uid="{D9008C5B-3EE9-47FA-91EE-1E58F38E6349}"/>
    <hyperlink ref="B4142" r:id="rId4141" tooltip="Microsoft Web Site" xr:uid="{5614ED1A-A97F-40CC-B525-215930044E5E}"/>
    <hyperlink ref="B4143" r:id="rId4142" tooltip="Microsoft Web Site" xr:uid="{5D5711CE-3CF3-4375-9098-96DDDF38168F}"/>
    <hyperlink ref="B4144" r:id="rId4143" tooltip="Microsoft Web Site" xr:uid="{D69F6867-0A2D-48C3-9CAD-5192C305C058}"/>
    <hyperlink ref="B4145" r:id="rId4144" tooltip="Microsoft Web Site" xr:uid="{10EEA7F6-8F62-4D06-9CC7-EF3CE700B68F}"/>
    <hyperlink ref="B4146" r:id="rId4145" tooltip="Microsoft Web Site" xr:uid="{8C1F9B56-9D22-462E-A22F-121B00C894AB}"/>
    <hyperlink ref="B4147" r:id="rId4146" tooltip="Microsoft Web Site" xr:uid="{C14CB71A-42B2-4A04-99B8-61A1BBEE0D1F}"/>
    <hyperlink ref="B4148" r:id="rId4147" tooltip="Microsoft Web Site" xr:uid="{EF43D67C-0F5D-4F89-BC18-9C96F9F4FB78}"/>
    <hyperlink ref="B4149" r:id="rId4148" tooltip="Microsoft Web Site" xr:uid="{73992C39-A451-4F45-A5E4-D15A1BF5671D}"/>
    <hyperlink ref="B4150" r:id="rId4149" tooltip="Microsoft Web Site" xr:uid="{F351316C-EC17-4800-A79F-B651EB3C5B19}"/>
    <hyperlink ref="B4151" r:id="rId4150" tooltip="Microsoft Web Site" xr:uid="{7F64E9A1-A253-48F1-BC16-449E911467FA}"/>
    <hyperlink ref="B4152" r:id="rId4151" tooltip="Microsoft Web Site" xr:uid="{DD68258C-2777-4929-94E2-84FA56A3568C}"/>
    <hyperlink ref="B4153" r:id="rId4152" tooltip="Microsoft Web Site" xr:uid="{B65CF12B-4F84-4A57-BA2A-74378BAAF72F}"/>
    <hyperlink ref="B4154" r:id="rId4153" tooltip="Microsoft Web Site" xr:uid="{B7037607-BE70-49AC-9DB0-7EE91EA69F4F}"/>
    <hyperlink ref="B4155" r:id="rId4154" tooltip="Microsoft Web Site" xr:uid="{740D95BF-B963-4679-B72C-DA27AEC507B7}"/>
    <hyperlink ref="B4156" r:id="rId4155" tooltip="Microsoft Web Site" xr:uid="{6864EBBC-5CAD-4FE3-9BD5-B98F0D19BACB}"/>
    <hyperlink ref="B4157" r:id="rId4156" tooltip="Microsoft Web Site" xr:uid="{07EB45BD-E691-449E-B0E8-5B6C8DBC25C7}"/>
    <hyperlink ref="B4158" r:id="rId4157" tooltip="Microsoft Web Site" xr:uid="{45DC7CC4-85A7-42AC-A332-886D817D2CBE}"/>
    <hyperlink ref="B4159" r:id="rId4158" tooltip="Microsoft Web Site" xr:uid="{02E8828F-CF30-4CDA-AD20-21FEDF07A776}"/>
    <hyperlink ref="B4160" r:id="rId4159" tooltip="Microsoft Web Site" xr:uid="{CC30F642-E6CE-489C-8DFB-AF5A35593044}"/>
    <hyperlink ref="B4161" r:id="rId4160" tooltip="Microsoft Web Site" xr:uid="{0CDD7C90-1E73-4361-AC0B-29115AC5CE83}"/>
    <hyperlink ref="B4162" r:id="rId4161" tooltip="Microsoft Web Site" xr:uid="{682D4DDC-BC5B-45BA-9DC9-FFD21DF7874E}"/>
    <hyperlink ref="B4163" r:id="rId4162" tooltip="Microsoft Web Site" xr:uid="{4F063B21-82C3-48EB-A482-400EA21AFE3A}"/>
    <hyperlink ref="B4164" r:id="rId4163" tooltip="Microsoft Web Site" xr:uid="{45E01C12-188C-4E93-914F-ED36BB73B381}"/>
    <hyperlink ref="B4165" r:id="rId4164" tooltip="Microsoft Web Site" xr:uid="{FA7E55CA-8750-4A88-865A-5A5CF6BBF4D7}"/>
    <hyperlink ref="B4166" r:id="rId4165" tooltip="Microsoft Web Site" xr:uid="{5D2E067C-E814-4DAC-9078-0807C7FECAFB}"/>
    <hyperlink ref="B4167" r:id="rId4166" tooltip="Microsoft Web Site" xr:uid="{FF125885-08C0-44A9-A580-BB1060464F92}"/>
    <hyperlink ref="B4168" r:id="rId4167" tooltip="Microsoft Web Site" xr:uid="{A380315D-6EF9-4082-8806-2ED4579D4489}"/>
    <hyperlink ref="B4169" r:id="rId4168" tooltip="Microsoft Web Site" xr:uid="{028D2384-3B49-4B75-8268-D701F2934D7B}"/>
    <hyperlink ref="B4170" r:id="rId4169" tooltip="Microsoft Web Site" xr:uid="{903677CA-6843-4BC3-9F09-2930FDA8F1F4}"/>
    <hyperlink ref="B4171" r:id="rId4170" tooltip="Microsoft Web Site" xr:uid="{B8586034-1C77-427C-AAF2-22D2B9B539DB}"/>
    <hyperlink ref="B4172" r:id="rId4171" tooltip="Microsoft Web Site" xr:uid="{D77A36A1-92EA-4821-9BD3-8FC696C2E341}"/>
    <hyperlink ref="B4173" r:id="rId4172" tooltip="Microsoft Web Site" xr:uid="{F6B69811-D93F-401F-9BFA-E4F4807FF78F}"/>
    <hyperlink ref="B4174" r:id="rId4173" tooltip="Microsoft Web Site" xr:uid="{ABD2EF4B-40CD-4CB8-8478-43AA955210C3}"/>
    <hyperlink ref="B4175" r:id="rId4174" tooltip="Microsoft Web Site" xr:uid="{2543A59F-4E70-4EB3-A8DE-5597E024A74F}"/>
    <hyperlink ref="B4176" r:id="rId4175" tooltip="Microsoft Web Site" xr:uid="{8A4E57AD-5E4C-4C12-9AC0-9EAC080044C2}"/>
    <hyperlink ref="B4177" r:id="rId4176" tooltip="Microsoft Web Site" xr:uid="{0FAF480C-2EC5-4A06-A24E-C460C08A3208}"/>
    <hyperlink ref="B4178" r:id="rId4177" tooltip="Microsoft Web Site" xr:uid="{D4409614-AFDA-4E84-91D2-799FB5187A41}"/>
    <hyperlink ref="B4179" r:id="rId4178" tooltip="Microsoft Web Site" xr:uid="{8767D0B3-9BB5-4A67-9519-A2F1C627ABB7}"/>
    <hyperlink ref="B4180" r:id="rId4179" tooltip="Microsoft Web Site" xr:uid="{3385A23C-314B-4881-96D8-427E8D05D45A}"/>
    <hyperlink ref="B4181" r:id="rId4180" tooltip="Microsoft Web Site" xr:uid="{A153F83B-B6FE-4B93-848F-2C772D19AACD}"/>
    <hyperlink ref="B4182" r:id="rId4181" tooltip="Microsoft Web Site" xr:uid="{A53369BA-4D32-423F-BF4F-99578253C7E2}"/>
    <hyperlink ref="B4183" r:id="rId4182" tooltip="Microsoft Web Site" xr:uid="{079C6CEF-1B49-49EF-A650-1E4DAA4E4EC8}"/>
    <hyperlink ref="B4184" r:id="rId4183" tooltip="Microsoft Web Site" xr:uid="{E547C7F6-2E5D-4241-8027-7F0CE5DD3953}"/>
    <hyperlink ref="B4185" r:id="rId4184" tooltip="Microsoft Web Site" xr:uid="{F0BD2621-0934-47DC-8B02-F1B8221D5C44}"/>
    <hyperlink ref="B4186" r:id="rId4185" tooltip="Microsoft Web Site" xr:uid="{3772E437-19D8-4A6E-BB74-029D6003DF13}"/>
    <hyperlink ref="B4187" r:id="rId4186" tooltip="Microsoft Web Site" xr:uid="{ABC51045-5268-4FC9-88D9-082B287A3848}"/>
    <hyperlink ref="B4188" r:id="rId4187" tooltip="Microsoft Web Site" xr:uid="{746C4712-FE41-4969-AE77-693CD9FB4E38}"/>
    <hyperlink ref="B4189" r:id="rId4188" tooltip="Microsoft Web Site" xr:uid="{BF9652EB-AA49-4EDC-8EDF-975EE2823160}"/>
    <hyperlink ref="B4190" r:id="rId4189" tooltip="Microsoft Web Site" xr:uid="{A71BE65F-16EB-4C9E-9046-7F9038C8F068}"/>
    <hyperlink ref="B4191" r:id="rId4190" tooltip="Microsoft Web Site" xr:uid="{683C3DF8-C198-4E73-9CB1-78D80804ED22}"/>
    <hyperlink ref="B4192" r:id="rId4191" tooltip="Microsoft Web Site" xr:uid="{43FDD7CF-6E8A-4BBA-9FD1-D5C700AC31A4}"/>
    <hyperlink ref="B4193" r:id="rId4192" tooltip="Microsoft Web Site" xr:uid="{CC234C02-82DB-448A-8D93-41FFB31B2298}"/>
    <hyperlink ref="B4194" r:id="rId4193" tooltip="Microsoft Web Site" xr:uid="{B4A994A5-6A79-4D7D-9C51-96BBDCDC524B}"/>
    <hyperlink ref="B4195" r:id="rId4194" tooltip="Microsoft Web Site" xr:uid="{5AB93734-AACC-4562-87B2-4CBA7E01402E}"/>
    <hyperlink ref="B4196" r:id="rId4195" tooltip="Microsoft Web Site" xr:uid="{8513DB45-57D2-4B41-BE82-D3E9BEDB9731}"/>
    <hyperlink ref="B4197" r:id="rId4196" tooltip="Microsoft Web Site" xr:uid="{4D7C993F-FE1C-4CC5-A025-EAA5CAAACD6F}"/>
    <hyperlink ref="B4198" r:id="rId4197" tooltip="Microsoft Web Site" xr:uid="{1E461777-B745-4B8F-9043-E0BF6881469A}"/>
    <hyperlink ref="B4199" r:id="rId4198" tooltip="Microsoft Web Site" xr:uid="{7080FFEF-835C-486F-907B-F08E5CD70812}"/>
    <hyperlink ref="B4200" r:id="rId4199" tooltip="Microsoft Web Site" xr:uid="{D28C8B45-BC88-43D9-B2A5-F85A4AA41F70}"/>
    <hyperlink ref="B4201" r:id="rId4200" tooltip="Microsoft Web Site" xr:uid="{2F5F239E-CB2E-4B6B-AEBC-172B46BEB7A7}"/>
    <hyperlink ref="B4202" r:id="rId4201" tooltip="Microsoft Web Site" xr:uid="{2B17AB12-E84B-42F4-A202-49FC17B77955}"/>
    <hyperlink ref="B4203" r:id="rId4202" tooltip="Microsoft Web Site" xr:uid="{800C47F0-2C4B-4E6F-8490-D274429D4D9D}"/>
    <hyperlink ref="B4204" r:id="rId4203" tooltip="Microsoft Web Site" xr:uid="{495486AC-EB39-4739-83A8-D6B59D22AD9A}"/>
    <hyperlink ref="B4205" r:id="rId4204" tooltip="Microsoft Web Site" xr:uid="{EDEEFACC-921D-4A24-BC4B-2ACBC1F6E5D5}"/>
    <hyperlink ref="B4206" r:id="rId4205" tooltip="Microsoft Web Site" xr:uid="{4A03D59D-F620-46FF-8D78-4EF58287C7B9}"/>
    <hyperlink ref="B4207" r:id="rId4206" tooltip="Microsoft Web Site" xr:uid="{3CC6B63B-1ABB-4D1E-93DA-A33DAE25251E}"/>
    <hyperlink ref="B4208" r:id="rId4207" tooltip="Microsoft Web Site" xr:uid="{00DCAF12-DBF2-4B96-A35C-0EFD1E658014}"/>
    <hyperlink ref="B4209" r:id="rId4208" tooltip="Microsoft Web Site" xr:uid="{44D80E23-16E0-4FF2-8D9D-2F6C58B69D21}"/>
    <hyperlink ref="B4210" r:id="rId4209" tooltip="Microsoft Web Site" xr:uid="{4EF18AC9-486B-4B4E-863A-E2FD00487E7C}"/>
    <hyperlink ref="B4211" r:id="rId4210" tooltip="Microsoft Web Site" xr:uid="{EC24F63B-AECA-49F4-9BD3-A4EBF37B856F}"/>
    <hyperlink ref="B4212" r:id="rId4211" tooltip="Microsoft Web Site" xr:uid="{1D4F43A5-6B4A-4994-8A3F-E733BF74162F}"/>
    <hyperlink ref="B4213" r:id="rId4212" tooltip="Microsoft Web Site" xr:uid="{F56DDCAF-A870-4EDE-BA4C-992B45EC449B}"/>
    <hyperlink ref="B4214" r:id="rId4213" tooltip="Microsoft Web Site" xr:uid="{B4E679EA-F770-4C94-842D-36B9581FFB59}"/>
    <hyperlink ref="B4215" r:id="rId4214" tooltip="Microsoft Web Site" xr:uid="{2518995C-6FDC-4B12-8CDC-D7D170D23CCA}"/>
    <hyperlink ref="B4216" r:id="rId4215" tooltip="Microsoft Web Site" xr:uid="{E0FF3995-AA01-40E6-8DF0-4FEB30A9707C}"/>
    <hyperlink ref="B4217" r:id="rId4216" tooltip="Microsoft Web Site" xr:uid="{14577649-483E-4E2C-A6D9-D581675CB747}"/>
    <hyperlink ref="B4218" r:id="rId4217" tooltip="Microsoft Web Site" xr:uid="{3B7C10C5-9E40-4553-80AD-9714128B10CC}"/>
    <hyperlink ref="B4219" r:id="rId4218" tooltip="Microsoft Web Site" xr:uid="{E185FE1C-237E-424D-B708-87B75A21B082}"/>
    <hyperlink ref="B4220" r:id="rId4219" tooltip="Microsoft Web Site" xr:uid="{5102F2BD-672F-4C8B-A513-EC58659EB4C5}"/>
    <hyperlink ref="B4221" r:id="rId4220" tooltip="Microsoft Web Site" xr:uid="{6E73379D-89F2-4F13-94D8-C70F6F655525}"/>
    <hyperlink ref="B4222" r:id="rId4221" tooltip="Microsoft Web Site" xr:uid="{C7487E6E-8A5A-4AC1-A6D8-E6B215ED95F6}"/>
    <hyperlink ref="B4223" r:id="rId4222" tooltip="Microsoft Web Site" xr:uid="{FFBFB750-AED0-4A6C-9CFA-F4E7FCA7BD6B}"/>
    <hyperlink ref="B4224" r:id="rId4223" tooltip="Microsoft Web Site" xr:uid="{2FFAFAA5-4A65-41A3-ADA7-213E500F147D}"/>
    <hyperlink ref="B4225" r:id="rId4224" tooltip="Microsoft Web Site" xr:uid="{BA91F484-F66E-4EB0-871F-18418B69AC09}"/>
    <hyperlink ref="B4226" r:id="rId4225" tooltip="Microsoft Web Site" xr:uid="{C2DE1849-B8AB-4F3C-9E7E-E498B631A08F}"/>
    <hyperlink ref="B4227" r:id="rId4226" tooltip="Microsoft Web Site" xr:uid="{63880561-508C-4F8B-89C3-BD35ED8311F8}"/>
    <hyperlink ref="B4228" r:id="rId4227" tooltip="Microsoft Web Site" xr:uid="{411192BC-C273-4542-82B8-2D17CFFBD15F}"/>
    <hyperlink ref="B4229" r:id="rId4228" tooltip="Microsoft Web Site" xr:uid="{00B1081C-1D26-42AD-BE96-BDBD33F83CC6}"/>
    <hyperlink ref="B4230" r:id="rId4229" tooltip="Microsoft Web Site" xr:uid="{D71A32B6-9C1F-4319-8DA4-9D46F4CE89DA}"/>
    <hyperlink ref="B4231" r:id="rId4230" tooltip="Microsoft Web Site" xr:uid="{066EF6ED-3BEB-4E26-9F28-3E02DEB79F60}"/>
    <hyperlink ref="B4232" r:id="rId4231" tooltip="Microsoft Web Site" xr:uid="{F5B188F1-9720-4681-BB3C-60E49C906B99}"/>
    <hyperlink ref="B4233" r:id="rId4232" tooltip="Microsoft Web Site" xr:uid="{FC168CF3-3BB8-4C8C-BD18-B37804C5F3DB}"/>
    <hyperlink ref="B4234" r:id="rId4233" tooltip="Microsoft Web Site" xr:uid="{BF84C035-2801-41D9-BAF2-9D557EED8F2B}"/>
    <hyperlink ref="B4235" r:id="rId4234" tooltip="Microsoft Web Site" xr:uid="{E35CADB7-760B-4C89-9AA7-EAE33AD72566}"/>
    <hyperlink ref="B4236" r:id="rId4235" tooltip="Microsoft Web Site" xr:uid="{EE078052-0EFC-4290-916C-614039F0D8AE}"/>
    <hyperlink ref="B4237" r:id="rId4236" tooltip="Microsoft Web Site" xr:uid="{44D915A3-A931-42E1-B489-BB61DFB36814}"/>
    <hyperlink ref="B4238" r:id="rId4237" tooltip="Microsoft Web Site" xr:uid="{BF89DC20-14AD-4DF1-884C-8EB4BB38EF6D}"/>
    <hyperlink ref="B4239" r:id="rId4238" tooltip="Microsoft Web Site" xr:uid="{10189F5B-7C6E-4335-9F55-C552EEEB2C4D}"/>
    <hyperlink ref="B4240" r:id="rId4239" tooltip="Microsoft Web Site" xr:uid="{7BD72804-A082-49E6-8B8B-2D3B554ECCE2}"/>
    <hyperlink ref="B4241" r:id="rId4240" tooltip="Microsoft Web Site" xr:uid="{43C05C20-A8CD-4F5F-9A7E-7C4EC0D75B06}"/>
    <hyperlink ref="B4242" r:id="rId4241" tooltip="Microsoft Web Site" xr:uid="{D45A852C-256D-4BDA-A1FF-34DCF122A196}"/>
    <hyperlink ref="B4243" r:id="rId4242" tooltip="Microsoft Web Site" xr:uid="{FCC5AC38-DF21-4C30-9275-BF240CE4DC2C}"/>
    <hyperlink ref="B4244" r:id="rId4243" tooltip="Microsoft Web Site" xr:uid="{0C091122-2DAA-4178-80AA-56F34F495B68}"/>
    <hyperlink ref="B4245" r:id="rId4244" tooltip="Microsoft Web Site" xr:uid="{D1A64324-F06A-4EDA-A67E-53CAF3D8FC08}"/>
    <hyperlink ref="B4246" r:id="rId4245" tooltip="Microsoft Web Site" xr:uid="{D9A20FE1-EAC7-4481-8367-74FDFA567833}"/>
    <hyperlink ref="B4247" r:id="rId4246" tooltip="Microsoft Web Site" xr:uid="{A4AD5255-A7CD-4DDA-B01D-2349020DB924}"/>
    <hyperlink ref="B4248" r:id="rId4247" tooltip="Microsoft Web Site" xr:uid="{DADF478E-E0F0-4ED5-ADB1-1776E2AF5A88}"/>
    <hyperlink ref="B4249" r:id="rId4248" tooltip="Microsoft Web Site" xr:uid="{C8759730-E344-4A0B-905D-FBD5AE3A1693}"/>
    <hyperlink ref="B4250" r:id="rId4249" tooltip="Microsoft Web Site" xr:uid="{C5294E2A-2F30-4F57-9422-436E01DF689A}"/>
    <hyperlink ref="B4251" r:id="rId4250" tooltip="Microsoft Web Site" xr:uid="{5A21CE41-F389-4147-B796-6132819CCDBC}"/>
    <hyperlink ref="B4252" r:id="rId4251" tooltip="Microsoft Web Site" xr:uid="{5CD8759B-675E-4527-BEB2-FF25DC2892B6}"/>
    <hyperlink ref="B4253" r:id="rId4252" tooltip="Microsoft Web Site" xr:uid="{C836D969-3474-45D4-9ECE-6362F42479D1}"/>
    <hyperlink ref="B4254" r:id="rId4253" tooltip="Microsoft Web Site" xr:uid="{C4A1D8C4-415B-4E64-BC4A-F463DE49EC3F}"/>
    <hyperlink ref="B4255" r:id="rId4254" tooltip="Microsoft Web Site" xr:uid="{1A398AFD-A6F6-4B78-8F9F-86ECAAAA9E9D}"/>
    <hyperlink ref="B4256" r:id="rId4255" tooltip="Microsoft Web Site" xr:uid="{C9CC686C-C2BD-42CF-A723-CC3981AB0DAF}"/>
    <hyperlink ref="B4257" r:id="rId4256" tooltip="Microsoft Web Site" xr:uid="{0B6AED02-DBC3-4D7A-BD1E-0A2A389483DA}"/>
    <hyperlink ref="B4258" r:id="rId4257" tooltip="Microsoft Web Site" xr:uid="{056DC9BF-3F0A-43D2-BCF4-463426FDDBB2}"/>
    <hyperlink ref="B4259" r:id="rId4258" tooltip="Microsoft Web Site" xr:uid="{08A98836-63B1-421D-80E7-3299CE9A4B74}"/>
    <hyperlink ref="B4260" r:id="rId4259" tooltip="Microsoft Web Site" xr:uid="{09698922-0229-48FB-88BF-D04DBDDC54E3}"/>
    <hyperlink ref="B4261" r:id="rId4260" tooltip="Microsoft Web Site" xr:uid="{DA6312A8-6306-4278-A59C-A3B2A62CE395}"/>
    <hyperlink ref="B4262" r:id="rId4261" tooltip="Microsoft Web Site" xr:uid="{083D4C17-19B6-454B-BFD1-147E56CC0D32}"/>
    <hyperlink ref="B4263" r:id="rId4262" tooltip="Microsoft Web Site" xr:uid="{E1A0F918-D41B-4F54-A524-C5B0BB03784B}"/>
    <hyperlink ref="B4264" r:id="rId4263" tooltip="Microsoft Web Site" xr:uid="{A9AE7B96-91FC-4DE7-814D-6A80BEAA8F34}"/>
    <hyperlink ref="B4265" r:id="rId4264" tooltip="Microsoft Web Site" xr:uid="{5BC8C4F5-0037-48A8-8E7C-E0CA829FCA05}"/>
    <hyperlink ref="B4266" r:id="rId4265" tooltip="Microsoft Web Site" xr:uid="{FEB7985B-52BF-40BB-9776-C228EE1AB677}"/>
    <hyperlink ref="B4267" r:id="rId4266" tooltip="Microsoft Web Site" xr:uid="{50B1D476-77F6-4137-AEA9-B8A7DC96C6B9}"/>
    <hyperlink ref="B4268" r:id="rId4267" tooltip="Microsoft Web Site" xr:uid="{C42C419F-A460-462B-A6A7-F4F86964BD06}"/>
    <hyperlink ref="B4269" r:id="rId4268" tooltip="Microsoft Web Site" xr:uid="{5FE08B44-CDD9-482E-81E4-DE4B38750F16}"/>
    <hyperlink ref="B4270" r:id="rId4269" tooltip="Microsoft Web Site" xr:uid="{35280612-DCFF-4ED7-BAC2-4B9E5AA9F755}"/>
    <hyperlink ref="B4271" r:id="rId4270" tooltip="Microsoft Web Site" xr:uid="{ED79A4AA-A8D8-45F4-B624-BE309BD0A403}"/>
    <hyperlink ref="B4272" r:id="rId4271" tooltip="Microsoft Web Site" xr:uid="{8BF39C5E-65F9-4A61-92E5-06415766F78F}"/>
    <hyperlink ref="B4273" r:id="rId4272" tooltip="Microsoft Web Site" xr:uid="{F1FC3220-FD86-4A6F-8157-146B3028747D}"/>
    <hyperlink ref="B4274" r:id="rId4273" tooltip="Microsoft Web Site" xr:uid="{EBE1D846-DB66-4DB4-91CC-4D79CB35F0EC}"/>
    <hyperlink ref="B4275" r:id="rId4274" tooltip="Microsoft Web Site" xr:uid="{6A66AD71-BB53-43C7-9471-51C518D7276F}"/>
    <hyperlink ref="B4276" r:id="rId4275" tooltip="Microsoft Web Site" xr:uid="{B1372AB7-A778-401F-9021-278A623DD004}"/>
    <hyperlink ref="B4277" r:id="rId4276" tooltip="Microsoft Web Site" xr:uid="{326D74AA-A5F6-4B36-92BC-2E31093FE6F6}"/>
    <hyperlink ref="B4278" r:id="rId4277" tooltip="Microsoft Web Site" xr:uid="{A4A01910-5EF3-4565-85E6-6CB7C2F57A8C}"/>
    <hyperlink ref="B4279" r:id="rId4278" tooltip="Microsoft Web Site" xr:uid="{8726A4F8-3720-43D6-A8FC-C158554D5465}"/>
    <hyperlink ref="B4280" r:id="rId4279" tooltip="Microsoft Web Site" xr:uid="{631D1295-76DF-4638-87D6-AC0B43C6F468}"/>
    <hyperlink ref="B4281" r:id="rId4280" tooltip="Microsoft Web Site" xr:uid="{62F67E82-BB82-4E10-BC54-059FD1BF99FF}"/>
    <hyperlink ref="B4282" r:id="rId4281" tooltip="Microsoft Web Site" xr:uid="{B36E7BFE-6DC6-41FC-8DF3-752C7FDBAB13}"/>
    <hyperlink ref="B4283" r:id="rId4282" tooltip="Microsoft Web Site" xr:uid="{C20486CD-604B-4F64-B0ED-C431A69943A6}"/>
    <hyperlink ref="B4284" r:id="rId4283" tooltip="Microsoft Web Site" xr:uid="{38ED8520-B10F-4DC5-8564-1E296A4ECCF5}"/>
    <hyperlink ref="B4285" r:id="rId4284" tooltip="Microsoft Web Site" xr:uid="{8A34843E-85CA-4A7F-9DBE-509029BC47A7}"/>
    <hyperlink ref="B4286" r:id="rId4285" tooltip="Microsoft Web Site" xr:uid="{2714D90B-D41E-4FE4-BD62-723789C0E263}"/>
    <hyperlink ref="B4287" r:id="rId4286" tooltip="Microsoft Web Site" xr:uid="{BBE194EA-759B-4A4A-833D-F56871B50F13}"/>
    <hyperlink ref="B4288" r:id="rId4287" tooltip="Microsoft Web Site" xr:uid="{7581EFA4-AA04-4CAA-B18E-A503EA6562B8}"/>
    <hyperlink ref="B4289" r:id="rId4288" tooltip="Microsoft Web Site" xr:uid="{15997DD1-D24E-45B5-9606-784BA599F50F}"/>
    <hyperlink ref="B4290" r:id="rId4289" tooltip="Microsoft Web Site" xr:uid="{5E9DAB1C-7CB6-4AF8-A847-35498911F3FE}"/>
    <hyperlink ref="B4291" r:id="rId4290" tooltip="Microsoft Web Site" xr:uid="{015C9F95-1805-479C-A159-4A4C035ADAEC}"/>
    <hyperlink ref="B4292" r:id="rId4291" tooltip="Microsoft Web Site" xr:uid="{AFAC3590-1ACB-48CB-B50D-176E7091096E}"/>
    <hyperlink ref="B4293" r:id="rId4292" tooltip="Microsoft Web Site" xr:uid="{530ED45B-42DD-46CD-A26A-F12A832B12D8}"/>
    <hyperlink ref="B4294" r:id="rId4293" tooltip="Microsoft Web Site" xr:uid="{A200660D-A76E-44DB-BA7C-9DEA0108842F}"/>
    <hyperlink ref="B4295" r:id="rId4294" tooltip="Microsoft Web Site" xr:uid="{9462AB31-D671-44E9-A223-2ACB0BB4205D}"/>
    <hyperlink ref="B4296" r:id="rId4295" tooltip="Microsoft Web Site" xr:uid="{29A45A96-FFA8-4B69-B4DA-50F8843F0831}"/>
    <hyperlink ref="B4297" r:id="rId4296" tooltip="Microsoft Web Site" xr:uid="{EE3DBA8A-AD9C-4C8B-AEF7-01121CB3A13B}"/>
    <hyperlink ref="B4298" r:id="rId4297" tooltip="Microsoft Web Site" xr:uid="{EE0B2833-94F2-4BAE-91C0-D0A872B9DB2F}"/>
    <hyperlink ref="B4299" r:id="rId4298" tooltip="Microsoft Web Site" xr:uid="{C9C29B1E-9190-4922-AEAC-E7CA04F98C1A}"/>
    <hyperlink ref="B4300" r:id="rId4299" tooltip="Microsoft Web Site" xr:uid="{0C62826B-164F-4266-A2D7-6037612023FA}"/>
    <hyperlink ref="B4301" r:id="rId4300" tooltip="Microsoft Web Site" xr:uid="{501D3323-01E4-460B-8322-1098FC10964A}"/>
    <hyperlink ref="B4302" r:id="rId4301" tooltip="Microsoft Web Site" xr:uid="{73563F00-A661-4BA3-BFB0-DC144EBD2418}"/>
    <hyperlink ref="B4303" r:id="rId4302" tooltip="Microsoft Web Site" xr:uid="{61FF444D-4026-47BE-AB8C-5E26934C8A2A}"/>
    <hyperlink ref="B4304" r:id="rId4303" tooltip="Microsoft Web Site" xr:uid="{A73792B6-E71F-417F-BE13-EDA5D9735A7A}"/>
    <hyperlink ref="B4305" r:id="rId4304" tooltip="Microsoft Web Site" xr:uid="{D0108592-0729-4088-85B1-953680269A33}"/>
    <hyperlink ref="B4306" r:id="rId4305" tooltip="Microsoft Web Site" xr:uid="{C69BCC86-553A-4AB7-A38D-5209EF71934D}"/>
    <hyperlink ref="B4307" r:id="rId4306" tooltip="Microsoft Web Site" xr:uid="{00380173-B8E1-43D8-8F5B-FE74F12DC8C4}"/>
    <hyperlink ref="B4308" r:id="rId4307" tooltip="Microsoft Web Site" xr:uid="{FB75930C-8112-4273-A16F-D55AB4BAD2AF}"/>
    <hyperlink ref="B4309" r:id="rId4308" tooltip="Microsoft Web Site" xr:uid="{09BA1D3A-24A5-485E-A96A-9FEBEF085247}"/>
    <hyperlink ref="B4310" r:id="rId4309" tooltip="Microsoft Web Site" xr:uid="{0C9F358E-1E04-4171-8D0F-E6F580BF11DB}"/>
    <hyperlink ref="B4311" r:id="rId4310" tooltip="Microsoft Web Site" xr:uid="{3A01DE6B-AFB6-4E92-8388-E9D97CD8E0BC}"/>
    <hyperlink ref="B4312" r:id="rId4311" tooltip="Microsoft Web Site" xr:uid="{A2353324-B5ED-4372-9B9D-E4DBC225A06B}"/>
    <hyperlink ref="B4313" r:id="rId4312" tooltip="Microsoft Web Site" xr:uid="{5C999958-9AAF-4751-B4D0-340786091025}"/>
    <hyperlink ref="B4314" r:id="rId4313" tooltip="Microsoft Web Site" xr:uid="{C1D8FAD8-6127-464B-B6D0-40C7C38D7F7E}"/>
    <hyperlink ref="B4315" r:id="rId4314" tooltip="Microsoft Web Site" xr:uid="{0468AF74-4B44-4FF3-8086-A10DDA6D286E}"/>
    <hyperlink ref="B4316" r:id="rId4315" tooltip="Microsoft Web Site" xr:uid="{FBA155F5-BE3C-4C96-A2F3-FD25A0E4DF2A}"/>
    <hyperlink ref="B4317" r:id="rId4316" tooltip="Microsoft Web Site" xr:uid="{D8A5DE30-DD38-4488-84D1-A783665F867E}"/>
    <hyperlink ref="B4318" r:id="rId4317" tooltip="Microsoft Web Site" xr:uid="{50B0E760-C1D9-46F9-8693-F7BC042FD4EC}"/>
    <hyperlink ref="B4319" r:id="rId4318" tooltip="Microsoft Web Site" xr:uid="{8A4838F0-B50D-4141-BC7E-588B43F2DAEC}"/>
    <hyperlink ref="B4320" r:id="rId4319" tooltip="Microsoft Web Site" xr:uid="{196F209B-49DB-40FF-8116-5F625B56FC87}"/>
    <hyperlink ref="B4321" r:id="rId4320" tooltip="Microsoft Web Site" xr:uid="{F3DCD1D8-B6A3-47FB-9890-6E793871C5B9}"/>
    <hyperlink ref="B4322" r:id="rId4321" tooltip="Microsoft Web Site" xr:uid="{F1F7C009-C3A4-4604-8FBE-EB9DDC1D1310}"/>
    <hyperlink ref="B4323" r:id="rId4322" tooltip="Microsoft Web Site" xr:uid="{C283F048-E4DC-4BB4-A13A-C10FABD54302}"/>
    <hyperlink ref="B4324" r:id="rId4323" tooltip="Microsoft Web Site" xr:uid="{A30CFB7B-1F15-4269-A846-CDC8ADC47EEB}"/>
    <hyperlink ref="B4325" r:id="rId4324" tooltip="Microsoft Web Site" xr:uid="{3DF0AA12-AFFD-4C8E-8D34-1FE41471CF86}"/>
    <hyperlink ref="B4326" r:id="rId4325" tooltip="Microsoft Web Site" xr:uid="{D3194569-4988-47FF-AFCC-D08FC128A0F3}"/>
    <hyperlink ref="B4327" r:id="rId4326" tooltip="Microsoft Web Site" xr:uid="{3B5A9125-D2B5-4084-B4DB-D87B8050506E}"/>
    <hyperlink ref="B4328" r:id="rId4327" tooltip="Microsoft Web Site" xr:uid="{D5ADED88-E19B-417C-8D3D-AE88872F095D}"/>
    <hyperlink ref="B4329" r:id="rId4328" tooltip="Microsoft Web Site" xr:uid="{33A76B89-F336-4EC7-9385-BB5BF3CC7AFE}"/>
    <hyperlink ref="B4330" r:id="rId4329" tooltip="Microsoft Web Site" xr:uid="{2229C310-4163-408B-A3FE-C50B1D720A73}"/>
    <hyperlink ref="B4331" r:id="rId4330" tooltip="Microsoft Web Site" xr:uid="{6C67CCD5-7D52-4EFF-88F5-3FF44BB3B3A6}"/>
    <hyperlink ref="B4332" r:id="rId4331" tooltip="Microsoft Web Site" xr:uid="{3301EF90-A2E6-4BD2-94B3-D97B00FD8C70}"/>
    <hyperlink ref="B4333" r:id="rId4332" tooltip="Microsoft Web Site" xr:uid="{FD1F8B3F-0A54-474F-AAA7-6826E7EDB925}"/>
    <hyperlink ref="B4334" r:id="rId4333" tooltip="Microsoft Web Site" xr:uid="{AF63808A-F8D6-42E8-91C8-93513C084904}"/>
    <hyperlink ref="B4335" r:id="rId4334" tooltip="Microsoft Web Site" xr:uid="{6A4CB99D-1369-4172-9E56-00BE95A5D57D}"/>
    <hyperlink ref="B4336" r:id="rId4335" tooltip="Microsoft Web Site" xr:uid="{2B63E3FC-EACE-4CD8-855C-3B067DF564B2}"/>
    <hyperlink ref="B4337" r:id="rId4336" tooltip="Microsoft Web Site" xr:uid="{F99CBA79-D5AD-4570-96DB-8AF869C998BF}"/>
    <hyperlink ref="B4338" r:id="rId4337" tooltip="Microsoft Web Site" xr:uid="{305D5E8E-4807-44D7-BC08-F273C5B328FD}"/>
    <hyperlink ref="B4339" r:id="rId4338" tooltip="Microsoft Web Site" xr:uid="{160505B4-2872-4BD4-8229-66C76AC8DD59}"/>
    <hyperlink ref="B4340" r:id="rId4339" tooltip="Microsoft Web Site" xr:uid="{46A97E90-DDCB-4B4D-99C4-6AE194033F4D}"/>
    <hyperlink ref="B4341" r:id="rId4340" tooltip="Microsoft Web Site" xr:uid="{6F6A0B0D-7D38-47A4-86CA-D14791C16713}"/>
    <hyperlink ref="B4342" r:id="rId4341" tooltip="Microsoft Web Site" xr:uid="{C3B3175C-9098-4F32-8000-0D3CD48E5FDA}"/>
    <hyperlink ref="B4343" r:id="rId4342" tooltip="Microsoft Web Site" xr:uid="{3D340764-0FB8-48D5-98B6-265EE394F6BA}"/>
    <hyperlink ref="B4344" r:id="rId4343" tooltip="Microsoft Web Site" xr:uid="{BBA3A968-59FA-44EA-9421-7D8AC5A397D3}"/>
    <hyperlink ref="B4345" r:id="rId4344" tooltip="Microsoft Web Site" xr:uid="{3F86FC8F-0C3B-4BD9-A6BC-3B1A3A06272F}"/>
    <hyperlink ref="B4346" r:id="rId4345" tooltip="Microsoft Web Site" xr:uid="{79121179-2F2D-4DBC-A182-F0856F249C4D}"/>
    <hyperlink ref="B4347" r:id="rId4346" tooltip="Microsoft Web Site" xr:uid="{EFF4B3E4-5815-4242-B579-B1E6D9D4594A}"/>
    <hyperlink ref="B4348" r:id="rId4347" tooltip="Microsoft Web Site" xr:uid="{3016B79D-768C-4FF0-AA52-53681ED2967F}"/>
    <hyperlink ref="B4349" r:id="rId4348" tooltip="Microsoft Web Site" xr:uid="{6D9B637D-082C-4886-A44B-F500CBE6E30A}"/>
    <hyperlink ref="B4350" r:id="rId4349" tooltip="Microsoft Web Site" xr:uid="{B626832C-3A05-4113-BD6F-090AE5BC1C90}"/>
    <hyperlink ref="B4351" r:id="rId4350" tooltip="Microsoft Web Site" xr:uid="{40D34928-B0F9-4312-BEC4-14AB11FF20B2}"/>
    <hyperlink ref="B4352" r:id="rId4351" tooltip="Microsoft Web Site" xr:uid="{641B028B-DF41-4EF1-AB8E-BB58F4180839}"/>
    <hyperlink ref="B4353" r:id="rId4352" tooltip="Microsoft Web Site" xr:uid="{3BBAD190-6016-42BE-AFE6-ABC7C22AD4DE}"/>
    <hyperlink ref="B4354" r:id="rId4353" tooltip="Microsoft Web Site" xr:uid="{006B3B03-E8BA-49C9-9C0D-13A9D4BDEC07}"/>
    <hyperlink ref="B4355" r:id="rId4354" tooltip="Microsoft Web Site" xr:uid="{EB80075E-FDF3-4AD5-A779-B7F3D3F59155}"/>
    <hyperlink ref="B4356" r:id="rId4355" tooltip="Microsoft Web Site" xr:uid="{D877E17B-0E3F-451D-BD97-790DCA5DCADC}"/>
    <hyperlink ref="B4357" r:id="rId4356" tooltip="Microsoft Web Site" xr:uid="{516CB5CD-2A28-4567-B84F-C41BA11D2E78}"/>
    <hyperlink ref="B4358" r:id="rId4357" tooltip="Microsoft Web Site" xr:uid="{2BFEE37B-CF3D-4E90-8852-419762429B5D}"/>
    <hyperlink ref="B4359" r:id="rId4358" tooltip="Microsoft Web Site" xr:uid="{FB09396E-1AA5-4C11-AEEB-FAC3B9B1D580}"/>
    <hyperlink ref="B4360" r:id="rId4359" tooltip="Microsoft Web Site" xr:uid="{4CF50606-B1B2-4B82-9CBA-F1D6074EE8DC}"/>
    <hyperlink ref="B4361" r:id="rId4360" tooltip="Microsoft Web Site" xr:uid="{9C79B700-DF43-4DD6-B630-2FE34E8BF4D0}"/>
    <hyperlink ref="B4362" r:id="rId4361" tooltip="Microsoft Web Site" xr:uid="{224E6ABB-81F9-4536-884C-463BD4338F21}"/>
    <hyperlink ref="B4363" r:id="rId4362" tooltip="Microsoft Web Site" xr:uid="{5D19FAA6-96D5-47AD-A930-68C158DA3F9D}"/>
    <hyperlink ref="B4364" r:id="rId4363" tooltip="Microsoft Web Site" xr:uid="{ECDDC550-7F00-41BB-ACC2-7D7143E03D8C}"/>
    <hyperlink ref="B4365" r:id="rId4364" tooltip="Microsoft Web Site" xr:uid="{46EA0394-848D-4B48-891D-3449F58C48A1}"/>
    <hyperlink ref="B4366" r:id="rId4365" tooltip="Microsoft Web Site" xr:uid="{9DA451BB-54E8-4CF1-9982-5A32E5387B28}"/>
    <hyperlink ref="B4367" r:id="rId4366" tooltip="Microsoft Web Site" xr:uid="{07FEA4AD-791C-47C7-AA3D-752CE777CA4A}"/>
    <hyperlink ref="B4368" r:id="rId4367" tooltip="Microsoft Web Site" xr:uid="{CAA0B21E-9F60-4D06-A7FD-39E89CF42A6E}"/>
    <hyperlink ref="B4369" r:id="rId4368" tooltip="Microsoft Web Site" xr:uid="{719BE16F-6182-44F5-A2C1-92CD18A95F34}"/>
    <hyperlink ref="B4370" r:id="rId4369" tooltip="Microsoft Web Site" xr:uid="{BD31B36D-7EE3-4FDF-8F8A-5E4C4B475887}"/>
    <hyperlink ref="B4371" r:id="rId4370" tooltip="Microsoft Web Site" xr:uid="{19A7F4BC-BA94-4CB1-8106-DE4AB5B0C9D4}"/>
    <hyperlink ref="B4372" r:id="rId4371" tooltip="Microsoft Web Site" xr:uid="{F17A1645-50CE-4223-9220-5E1674AE19E7}"/>
    <hyperlink ref="B4373" r:id="rId4372" tooltip="Microsoft Web Site" xr:uid="{6C6F96B1-51F4-464A-8073-EA2C1868F547}"/>
    <hyperlink ref="B4374" r:id="rId4373" tooltip="Microsoft Web Site" xr:uid="{6D093276-955C-436C-BA7A-25415274716B}"/>
    <hyperlink ref="B4375" r:id="rId4374" tooltip="Microsoft Web Site" xr:uid="{00F38F1D-758F-4D84-AF54-A88C68DF787D}"/>
    <hyperlink ref="B4376" r:id="rId4375" tooltip="Microsoft Web Site" xr:uid="{5853B28F-6F40-49BE-B0F8-F3C7DC779CD5}"/>
    <hyperlink ref="B4377" r:id="rId4376" tooltip="Microsoft Web Site" xr:uid="{D6732228-AAAF-4B13-B5EC-65C69213CFE3}"/>
    <hyperlink ref="B4378" r:id="rId4377" tooltip="Microsoft Web Site" xr:uid="{4C0AF40C-D949-47ED-90BE-9D636C9D34FE}"/>
    <hyperlink ref="B4379" r:id="rId4378" tooltip="Microsoft Web Site" xr:uid="{60003985-A237-452D-BEC0-EF29BB1E99E5}"/>
    <hyperlink ref="B4380" r:id="rId4379" tooltip="Microsoft Web Site" xr:uid="{56BA8917-992A-41C7-80C0-3E7FD6A43031}"/>
    <hyperlink ref="B4381" r:id="rId4380" tooltip="Microsoft Web Site" xr:uid="{CC9DDA0F-486C-4D61-A645-C23650E3FE18}"/>
    <hyperlink ref="B4382" r:id="rId4381" tooltip="Microsoft Web Site" xr:uid="{8226DF0C-782C-4A0F-9A63-1AD439883A25}"/>
    <hyperlink ref="B4383" r:id="rId4382" tooltip="Microsoft Web Site" xr:uid="{DC031A29-A011-44E5-9CF0-D3832527EE4F}"/>
    <hyperlink ref="B4384" r:id="rId4383" tooltip="Microsoft Web Site" xr:uid="{FCC963F5-5F76-4980-A13D-BC48FB20EA7E}"/>
    <hyperlink ref="B4385" r:id="rId4384" tooltip="Microsoft Web Site" xr:uid="{743BBFD4-FF62-4B13-B5A3-817B11C458C5}"/>
    <hyperlink ref="B4386" r:id="rId4385" tooltip="Microsoft Web Site" xr:uid="{E3C21CB8-854A-49EB-922D-6DBD1CE5BCC3}"/>
    <hyperlink ref="B4387" r:id="rId4386" tooltip="Microsoft Web Site" xr:uid="{72D44D88-F3F2-4A88-954C-6EE5930EA3BC}"/>
    <hyperlink ref="B4388" r:id="rId4387" tooltip="Microsoft Web Site" xr:uid="{856A8EE0-96CE-4B34-B5A7-54D73D6CD3FD}"/>
    <hyperlink ref="B4389" r:id="rId4388" tooltip="Microsoft Web Site" xr:uid="{CE81E131-D646-43D0-9205-B3F7AF6E8667}"/>
    <hyperlink ref="B4390" r:id="rId4389" tooltip="Microsoft Web Site" xr:uid="{A9AF6313-7D04-446E-A560-0331656A4C2C}"/>
    <hyperlink ref="B4391" r:id="rId4390" tooltip="Microsoft Web Site" xr:uid="{3C5FA980-908D-4704-98F9-F66771B87DBB}"/>
    <hyperlink ref="B4392" r:id="rId4391" tooltip="Microsoft Web Site" xr:uid="{5BB497B0-D0EC-4D99-A16C-E2A04B2D08BB}"/>
    <hyperlink ref="B4393" r:id="rId4392" tooltip="Microsoft Web Site" xr:uid="{9E6C73F5-1807-4D85-BFE6-AAC7E04EBE1C}"/>
    <hyperlink ref="B4394" r:id="rId4393" tooltip="Microsoft Web Site" xr:uid="{FD7A8707-204B-46AA-8A46-4AEF63A45947}"/>
    <hyperlink ref="B4395" r:id="rId4394" tooltip="Microsoft Web Site" xr:uid="{E8558951-AF9E-4257-B879-9362FF237839}"/>
    <hyperlink ref="B4396" r:id="rId4395" tooltip="Microsoft Web Site" xr:uid="{1EE180EA-4969-4E62-BE19-468932FCD59E}"/>
    <hyperlink ref="B4397" r:id="rId4396" tooltip="Microsoft Web Site" xr:uid="{4E4B3DC2-3D39-4A28-95DA-E973924B606D}"/>
    <hyperlink ref="B4398" r:id="rId4397" tooltip="Microsoft Web Site" xr:uid="{EDDF92AB-D49C-44F0-8B68-D4BA747711AC}"/>
    <hyperlink ref="B4399" r:id="rId4398" tooltip="Microsoft Web Site" xr:uid="{841DF921-70B1-4DA5-AC00-D5F630435611}"/>
    <hyperlink ref="B4400" r:id="rId4399" tooltip="Microsoft Web Site" xr:uid="{E9A32156-CD34-4146-9D16-9A859ED39334}"/>
    <hyperlink ref="B4401" r:id="rId4400" tooltip="Microsoft Web Site" xr:uid="{95394773-9E09-45F8-B970-D8F95387854F}"/>
    <hyperlink ref="B4402" r:id="rId4401" tooltip="Microsoft Web Site" xr:uid="{4BF63DAF-8005-4DA9-8DFA-BB1E083693B0}"/>
    <hyperlink ref="B4403" r:id="rId4402" tooltip="Microsoft Web Site" xr:uid="{5F3DAC4E-2AED-4608-AAAA-FD05A785B88B}"/>
    <hyperlink ref="B4404" r:id="rId4403" tooltip="Microsoft Web Site" xr:uid="{B6BB0041-3C13-4FDE-BFE7-EC6579F89BCD}"/>
    <hyperlink ref="B4405" r:id="rId4404" tooltip="Microsoft Web Site" xr:uid="{F694D466-5A80-4F89-929B-67103A82C1C4}"/>
    <hyperlink ref="B4406" r:id="rId4405" tooltip="Microsoft Web Site" xr:uid="{92422B82-0AA2-48FA-85D2-59AF42946E87}"/>
    <hyperlink ref="B4407" r:id="rId4406" tooltip="Microsoft Web Site" xr:uid="{641C3F3A-6D55-447E-BC12-F00AFD24CA8A}"/>
    <hyperlink ref="B4408" r:id="rId4407" tooltip="Microsoft Web Site" xr:uid="{455787DB-4A96-4F10-B6D6-94ED16900244}"/>
    <hyperlink ref="B4409" r:id="rId4408" tooltip="Microsoft Web Site" xr:uid="{805824B9-5243-4157-B694-DF64E925BDC4}"/>
    <hyperlink ref="B4410" r:id="rId4409" tooltip="Microsoft Web Site" xr:uid="{A128D818-88C6-4047-BAC2-851BA76FA46F}"/>
    <hyperlink ref="B4411" r:id="rId4410" tooltip="Microsoft Web Site" xr:uid="{CCE7A31A-546A-4862-9601-CD8B8FF5743B}"/>
    <hyperlink ref="B4412" r:id="rId4411" tooltip="Microsoft Web Site" xr:uid="{FA90B587-EA5F-4B32-8ECD-AB573F384907}"/>
    <hyperlink ref="B4413" r:id="rId4412" tooltip="Microsoft Web Site" xr:uid="{D90EA004-96A7-4E47-91EF-729DF0674922}"/>
    <hyperlink ref="B4414" r:id="rId4413" tooltip="Microsoft Web Site" xr:uid="{7CC32426-3A56-41BF-BE58-CDA33FD9D2C7}"/>
    <hyperlink ref="B4415" r:id="rId4414" tooltip="Microsoft Web Site" xr:uid="{F7A64224-29AF-4269-9C9F-055B6B3756B2}"/>
    <hyperlink ref="B4416" r:id="rId4415" tooltip="Microsoft Web Site" xr:uid="{6A50BB65-3FAA-4FAC-8881-11D417660930}"/>
    <hyperlink ref="B4417" r:id="rId4416" tooltip="Microsoft Web Site" xr:uid="{BDF63ABD-D054-4EA2-AF73-E2FA091E4346}"/>
    <hyperlink ref="B4418" r:id="rId4417" tooltip="Microsoft Web Site" xr:uid="{5801DE3A-2306-4DCA-87F5-36D08C7C8C00}"/>
    <hyperlink ref="B4419" r:id="rId4418" tooltip="Microsoft Web Site" xr:uid="{27111232-E7A3-42B1-98C1-9264789F3ABE}"/>
    <hyperlink ref="B4420" r:id="rId4419" tooltip="Microsoft Web Site" xr:uid="{56E87E2A-0FEE-404D-B586-BB885541ECC4}"/>
    <hyperlink ref="B4421" r:id="rId4420" tooltip="Microsoft Web Site" xr:uid="{A7C9B800-69D4-4DCC-91FA-6EF80D2722B0}"/>
    <hyperlink ref="B4422" r:id="rId4421" tooltip="Microsoft Web Site" xr:uid="{EE18E225-6EC8-4D35-81B1-7A223F59E491}"/>
    <hyperlink ref="B4423" r:id="rId4422" tooltip="Microsoft Web Site" xr:uid="{1F48AAB0-96AB-4A08-8EBB-3D026DD7F86D}"/>
    <hyperlink ref="B4424" r:id="rId4423" tooltip="Microsoft Web Site" xr:uid="{A2F6741D-73EA-4619-A219-EAB32FF0A460}"/>
    <hyperlink ref="B4425" r:id="rId4424" tooltip="Microsoft Web Site" xr:uid="{AE865F7F-E246-47AB-9C05-B7CD271AAA15}"/>
    <hyperlink ref="B4426" r:id="rId4425" tooltip="Microsoft Web Site" xr:uid="{4FB6F38A-4DB2-4290-A2A1-02C69B49B892}"/>
    <hyperlink ref="B4427" r:id="rId4426" tooltip="Microsoft Web Site" xr:uid="{0F4D4B08-49C2-4D98-9B35-B9C446176550}"/>
    <hyperlink ref="B4428" r:id="rId4427" tooltip="Microsoft Web Site" xr:uid="{F6B151AF-E8D2-4AED-AA0E-D786ECB11996}"/>
    <hyperlink ref="B4429" r:id="rId4428" tooltip="Microsoft Web Site" xr:uid="{C6D6F0B1-84DA-4520-8E10-C47571782AC0}"/>
    <hyperlink ref="B4430" r:id="rId4429" tooltip="Microsoft Web Site" xr:uid="{9A08649B-D495-4963-A376-D484C8BDCF37}"/>
    <hyperlink ref="B4431" r:id="rId4430" tooltip="Microsoft Web Site" xr:uid="{765C4BEE-7568-445B-8030-E0425ACDF287}"/>
    <hyperlink ref="B4432" r:id="rId4431" tooltip="Microsoft Web Site" xr:uid="{3591F3BE-77C4-4F80-A97A-D75A03741A5C}"/>
    <hyperlink ref="B4433" r:id="rId4432" tooltip="Microsoft Web Site" xr:uid="{1553BBBF-F225-4AFE-B0C4-9460F1A70ABE}"/>
    <hyperlink ref="B4434" r:id="rId4433" tooltip="Microsoft Web Site" xr:uid="{F285B7F9-04CF-46AE-A0A9-92AEE9FEE59C}"/>
    <hyperlink ref="B4435" r:id="rId4434" tooltip="Microsoft Web Site" xr:uid="{5F26DCE4-2AAC-4B67-A9CA-0EE6B43DF335}"/>
    <hyperlink ref="B4436" r:id="rId4435" tooltip="Microsoft Web Site" xr:uid="{A06222C0-19FB-45F6-A3C1-CE70890AF0D0}"/>
    <hyperlink ref="B4437" r:id="rId4436" tooltip="Microsoft Web Site" xr:uid="{5B071D9D-1CA7-48A7-884D-2491B583971C}"/>
    <hyperlink ref="B4438" r:id="rId4437" tooltip="Microsoft Web Site" xr:uid="{B692D1A2-DBF1-44FA-BAD9-84218A4DB94F}"/>
    <hyperlink ref="B4439" r:id="rId4438" tooltip="Microsoft Web Site" xr:uid="{00674055-C7F2-49DA-BC93-49EA9FE91BD0}"/>
    <hyperlink ref="B4440" r:id="rId4439" tooltip="Microsoft Web Site" xr:uid="{25B28939-C427-43ED-B453-DB428981A61B}"/>
    <hyperlink ref="B4441" r:id="rId4440" tooltip="Microsoft Web Site" xr:uid="{C2C7D967-E9C9-4887-B510-A78268652766}"/>
    <hyperlink ref="B4442" r:id="rId4441" tooltip="Microsoft Web Site" xr:uid="{B6DC34FD-838C-419D-BFF7-67BD8D590D8D}"/>
    <hyperlink ref="B4443" r:id="rId4442" tooltip="Microsoft Web Site" xr:uid="{AB224750-DDA8-4D98-9AEA-C3F7B2282542}"/>
    <hyperlink ref="B4444" r:id="rId4443" tooltip="Microsoft Web Site" xr:uid="{4BE59D6F-3B0C-47FE-8D72-108D0783C079}"/>
    <hyperlink ref="B4445" r:id="rId4444" tooltip="Microsoft Web Site" xr:uid="{F03BEDFE-C3E7-4AAC-AE40-5CE5DEBF937F}"/>
    <hyperlink ref="B4446" r:id="rId4445" tooltip="Microsoft Web Site" xr:uid="{B374290D-D42C-47C6-9CD2-91073DFD9F1D}"/>
    <hyperlink ref="B4447" r:id="rId4446" tooltip="Microsoft Web Site" xr:uid="{C16549FA-3CF3-495D-98D1-241E5BD75EFC}"/>
    <hyperlink ref="B4448" r:id="rId4447" tooltip="Microsoft Web Site" xr:uid="{E097FC24-DD27-4674-A1C5-96348B2B19B7}"/>
    <hyperlink ref="B4449" r:id="rId4448" tooltip="Microsoft Web Site" xr:uid="{0D406BB6-F77A-4E5C-9078-E0AEC2904DB7}"/>
    <hyperlink ref="B4450" r:id="rId4449" tooltip="Microsoft Web Site" xr:uid="{06F01E20-A779-454C-B1F4-7A24FB9C86E0}"/>
    <hyperlink ref="B4451" r:id="rId4450" tooltip="Microsoft Web Site" xr:uid="{EA46A2EC-71F2-42CF-80FE-9451722D85C2}"/>
    <hyperlink ref="B4452" r:id="rId4451" tooltip="Microsoft Web Site" xr:uid="{06DE8F63-EFD2-43F8-A2F3-F84B566A04CE}"/>
    <hyperlink ref="B4453" r:id="rId4452" tooltip="Microsoft Web Site" xr:uid="{6FEEDA4D-6B22-44A1-8E32-B850822843F2}"/>
    <hyperlink ref="B4454" r:id="rId4453" tooltip="Microsoft Web Site" xr:uid="{BFD824AC-D85E-4331-A56D-D6270269F1A0}"/>
    <hyperlink ref="B4455" r:id="rId4454" tooltip="Microsoft Web Site" xr:uid="{BD12ABB7-3792-4061-89DD-F7403E5F6369}"/>
    <hyperlink ref="B4456" r:id="rId4455" tooltip="Microsoft Web Site" xr:uid="{47C87C9B-3E55-496A-8320-15AFD31B4589}"/>
    <hyperlink ref="B4457" r:id="rId4456" tooltip="Microsoft Web Site" xr:uid="{BB951651-F27D-49FF-9AD8-352456359A36}"/>
    <hyperlink ref="B4458" r:id="rId4457" tooltip="Microsoft Web Site" xr:uid="{2303BA71-AC23-49CD-ADD0-75CDC79780A8}"/>
    <hyperlink ref="B4459" r:id="rId4458" tooltip="Microsoft Web Site" xr:uid="{818BB38D-26A3-4E1A-A89B-972F47CA3808}"/>
    <hyperlink ref="B4460" r:id="rId4459" tooltip="Microsoft Web Site" xr:uid="{C54508E7-3D9B-47A3-B9EA-F023A67E7A7C}"/>
    <hyperlink ref="B4461" r:id="rId4460" tooltip="Microsoft Web Site" xr:uid="{7FDBFA32-241D-473C-94EE-1DAF4D3057E7}"/>
    <hyperlink ref="B4462" r:id="rId4461" tooltip="Microsoft Web Site" xr:uid="{AB0E06BA-A278-42F2-AEF1-A33A1036D089}"/>
    <hyperlink ref="B4463" r:id="rId4462" tooltip="Microsoft Web Site" xr:uid="{D3A9CA61-26E1-4D01-B680-AB8A2BFF90B2}"/>
    <hyperlink ref="B4464" r:id="rId4463" tooltip="Microsoft Web Site" xr:uid="{4C9284C0-792A-4D1F-A4BE-15C0A84ECA70}"/>
    <hyperlink ref="B4465" r:id="rId4464" tooltip="Microsoft Web Site" xr:uid="{C92DD9A5-0B9D-4E72-A44B-246BA1E76A4A}"/>
    <hyperlink ref="B4466" r:id="rId4465" tooltip="Microsoft Web Site" xr:uid="{997345DD-72A7-47C0-9F20-8DB5B5B0D3A3}"/>
    <hyperlink ref="B4467" r:id="rId4466" tooltip="Microsoft Web Site" xr:uid="{EECAAFDA-1454-4FAA-A514-69331740E13B}"/>
    <hyperlink ref="B4468" r:id="rId4467" tooltip="Microsoft Web Site" xr:uid="{D6C4AE29-B1E3-4337-BCA8-F2F4F0477524}"/>
    <hyperlink ref="B4469" r:id="rId4468" tooltip="Microsoft Web Site" xr:uid="{96FA2F4A-A8CA-4A19-AEB2-0F2499804031}"/>
    <hyperlink ref="B4470" r:id="rId4469" tooltip="Microsoft Web Site" xr:uid="{C6A60F9C-AB91-4343-B142-44D3370B0673}"/>
    <hyperlink ref="B4471" r:id="rId4470" tooltip="Microsoft Web Site" xr:uid="{DA3F5C5A-948B-44B4-9197-1D3B1170BC1F}"/>
    <hyperlink ref="B4472" r:id="rId4471" tooltip="Microsoft Web Site" xr:uid="{4216C858-06A7-4607-97F4-1CFF028AA049}"/>
    <hyperlink ref="B4473" r:id="rId4472" tooltip="Microsoft Web Site" xr:uid="{BF716F5B-244A-4E6D-913D-94DDA860CA35}"/>
    <hyperlink ref="B4474" r:id="rId4473" tooltip="Microsoft Web Site" xr:uid="{087C2067-E25F-4AA1-B186-639BB2A1A2EF}"/>
    <hyperlink ref="B4475" r:id="rId4474" tooltip="Microsoft Web Site" xr:uid="{B113A9C2-ED43-4748-A2B6-E5AA6B130EF2}"/>
    <hyperlink ref="B4476" r:id="rId4475" tooltip="Microsoft Web Site" xr:uid="{2D601F1F-4EF9-4D21-AC0E-E881DFCBD133}"/>
    <hyperlink ref="B4477" r:id="rId4476" tooltip="Microsoft Web Site" xr:uid="{F2BCAFDF-76A5-4E93-BDDD-EF3FC4E94784}"/>
    <hyperlink ref="B4478" r:id="rId4477" tooltip="Microsoft Web Site" xr:uid="{F776F6BC-5A40-4085-9936-BA4E318C9BD4}"/>
    <hyperlink ref="B4479" r:id="rId4478" tooltip="Microsoft Web Site" xr:uid="{EA64BF74-C02D-4D06-82D7-3345B1726327}"/>
    <hyperlink ref="B4480" r:id="rId4479" tooltip="Microsoft Web Site" xr:uid="{D918EA36-6B27-44EC-A937-6629BFBDF409}"/>
    <hyperlink ref="B4481" r:id="rId4480" tooltip="Microsoft Web Site" xr:uid="{1EEDCABF-FAA6-4A04-82F6-4809AB98839D}"/>
    <hyperlink ref="B4482" r:id="rId4481" tooltip="Microsoft Web Site" xr:uid="{9C49FE83-251D-46A0-8335-E9F24B9780E7}"/>
    <hyperlink ref="B4483" r:id="rId4482" tooltip="Microsoft Web Site" xr:uid="{B522D9D9-6278-4937-AA87-B4193C02C024}"/>
    <hyperlink ref="B4484" r:id="rId4483" tooltip="Microsoft Web Site" xr:uid="{A97F65D7-427F-44C4-B253-1A504938A311}"/>
    <hyperlink ref="B4485" r:id="rId4484" tooltip="Microsoft Web Site" xr:uid="{2EE5765F-F2D6-4AFD-8E7C-E27D001A69F6}"/>
    <hyperlink ref="B4486" r:id="rId4485" tooltip="Microsoft Web Site" xr:uid="{2E93D0AB-867B-42A9-AD52-E9627517CC5C}"/>
    <hyperlink ref="B4487" r:id="rId4486" tooltip="Microsoft Web Site" xr:uid="{E5BB99F0-EA21-4C39-AA1C-257D29FB5569}"/>
    <hyperlink ref="B4488" r:id="rId4487" tooltip="Microsoft Web Site" xr:uid="{EB43DA28-00FB-47AC-8FD4-D82859C0447F}"/>
    <hyperlink ref="B4489" r:id="rId4488" tooltip="Microsoft Web Site" xr:uid="{822DDDFC-A17D-4847-BF40-7A79F989F94E}"/>
    <hyperlink ref="B4490" r:id="rId4489" tooltip="Microsoft Web Site" xr:uid="{2BAADE64-5D94-4284-ACFD-1CC409A80C36}"/>
    <hyperlink ref="B4491" r:id="rId4490" tooltip="Microsoft Web Site" xr:uid="{E4DB6ACE-8ECF-4A0A-A742-82459E8E619A}"/>
    <hyperlink ref="B4492" r:id="rId4491" tooltip="Microsoft Web Site" xr:uid="{E39BAB8F-C9BE-4DB1-9A0D-21F8C7906A81}"/>
    <hyperlink ref="B4493" r:id="rId4492" tooltip="Microsoft Web Site" xr:uid="{5E995A43-0FEA-4F23-9E3A-C99B5877094D}"/>
    <hyperlink ref="B4494" r:id="rId4493" tooltip="Microsoft Web Site" xr:uid="{1DEC116B-95AC-49D4-BB97-E15E7D8F08E9}"/>
    <hyperlink ref="B4495" r:id="rId4494" tooltip="Microsoft Web Site" xr:uid="{6C2D9769-58F0-4BF4-9CAE-46A3E44B238B}"/>
    <hyperlink ref="B4496" r:id="rId4495" tooltip="Microsoft Web Site" xr:uid="{56A021ED-5284-4A33-B9C3-A55A1FC01AAF}"/>
    <hyperlink ref="B4497" r:id="rId4496" tooltip="Microsoft Web Site" xr:uid="{BF50D399-D12C-4957-97BE-8636F338C998}"/>
    <hyperlink ref="B4498" r:id="rId4497" tooltip="Microsoft Web Site" xr:uid="{95A9794A-4C3C-4482-8990-C1213450F40E}"/>
    <hyperlink ref="B4499" r:id="rId4498" tooltip="Microsoft Web Site" xr:uid="{BB82269C-CAB8-4F2A-ACCF-39565787E7EF}"/>
    <hyperlink ref="B4500" r:id="rId4499" tooltip="Microsoft Web Site" xr:uid="{D71E9826-7406-4002-8D2F-F3022F8EABA7}"/>
    <hyperlink ref="B4501" r:id="rId4500" tooltip="Microsoft Web Site" xr:uid="{8736D01A-A454-4298-B79B-AFF83EB1D293}"/>
    <hyperlink ref="B4502" r:id="rId4501" tooltip="Microsoft Web Site" xr:uid="{9C7173C6-46D3-49B4-B87B-22BD43C98405}"/>
    <hyperlink ref="B4503" r:id="rId4502" tooltip="Microsoft Web Site" xr:uid="{E6BDF2F8-ABC2-4979-91D7-33047804DD88}"/>
    <hyperlink ref="B4504" r:id="rId4503" tooltip="Microsoft Web Site" xr:uid="{77156C84-59C4-46FD-9777-08251BCD0F10}"/>
    <hyperlink ref="B4505" r:id="rId4504" tooltip="Microsoft Web Site" xr:uid="{8B1E8A79-5CA5-4264-BD72-8434A2524DBD}"/>
    <hyperlink ref="B4506" r:id="rId4505" tooltip="Microsoft Web Site" xr:uid="{DEDE546F-A8C8-44EC-B9F1-D530B7874EA2}"/>
    <hyperlink ref="B4507" r:id="rId4506" tooltip="Microsoft Web Site" xr:uid="{B89D8B56-FCA6-4D62-83A8-8CFB02135394}"/>
    <hyperlink ref="B4508" r:id="rId4507" tooltip="Microsoft Web Site" xr:uid="{94101495-306E-4522-9FC3-E0E10CCFA4F8}"/>
    <hyperlink ref="B4509" r:id="rId4508" tooltip="Microsoft Web Site" xr:uid="{F8A6F764-8DC1-4B5F-B380-09B592268F06}"/>
    <hyperlink ref="B4510" r:id="rId4509" tooltip="Microsoft Web Site" xr:uid="{AB9BEEDB-A27C-4EB9-9437-F8FEF19FBBCE}"/>
    <hyperlink ref="B4511" r:id="rId4510" tooltip="Microsoft Web Site" xr:uid="{97A283AC-3297-4693-8511-8FD6E7551B8E}"/>
    <hyperlink ref="B4512" r:id="rId4511" tooltip="Microsoft Web Site" xr:uid="{2B2A803B-8582-4990-A9DD-EA57FE5D69FA}"/>
    <hyperlink ref="B4513" r:id="rId4512" tooltip="Microsoft Web Site" xr:uid="{2320A14F-E4C5-42E9-90DC-824F89D6488B}"/>
    <hyperlink ref="B4514" r:id="rId4513" tooltip="Microsoft Web Site" xr:uid="{8BB8AD79-2195-4823-A4C3-BABE883B9B49}"/>
    <hyperlink ref="B4515" r:id="rId4514" tooltip="Microsoft Web Site" xr:uid="{F77A4CEE-8225-4BA8-8505-74149052935B}"/>
    <hyperlink ref="B4516" r:id="rId4515" tooltip="Microsoft Web Site" xr:uid="{3CC2539B-C612-48E0-ACE3-87540BA3B7EF}"/>
    <hyperlink ref="B4517" r:id="rId4516" tooltip="Microsoft Web Site" xr:uid="{2E1499D5-C05A-4BFC-A996-19E8C89FF61F}"/>
    <hyperlink ref="B4518" r:id="rId4517" tooltip="Microsoft Web Site" xr:uid="{10E3B7D3-7683-4CA7-BE16-A198007D7E40}"/>
    <hyperlink ref="B4519" r:id="rId4518" tooltip="Microsoft Web Site" xr:uid="{A2900249-B656-47D3-89A6-8747AF3B1E92}"/>
    <hyperlink ref="B4520" r:id="rId4519" tooltip="Microsoft Web Site" xr:uid="{1B6212E1-C892-4CA8-A0A8-72DEE459E872}"/>
    <hyperlink ref="B4521" r:id="rId4520" tooltip="Microsoft Web Site" xr:uid="{1E28BA99-9E18-4C24-A251-C6E53E508813}"/>
    <hyperlink ref="B4522" r:id="rId4521" tooltip="Microsoft Web Site" xr:uid="{72364DF0-C9F9-4509-AB24-D301BADB8E89}"/>
    <hyperlink ref="B4523" r:id="rId4522" tooltip="Microsoft Web Site" xr:uid="{62CF4593-A58D-48C7-8F36-7E46A787C52B}"/>
    <hyperlink ref="B4524" r:id="rId4523" tooltip="Microsoft Web Site" xr:uid="{35BD40DB-A2E6-44CC-AB55-A5D1954146A2}"/>
    <hyperlink ref="B4525" r:id="rId4524" tooltip="Microsoft Web Site" xr:uid="{838BCB37-BB83-4052-A293-111AE71F8924}"/>
    <hyperlink ref="B4526" r:id="rId4525" tooltip="Microsoft Web Site" xr:uid="{D58F6506-A8B2-4303-9F48-4E9865F1E3C0}"/>
    <hyperlink ref="B4527" r:id="rId4526" tooltip="Microsoft Web Site" xr:uid="{B5CBE347-4886-468E-A35D-035F4B31FC35}"/>
    <hyperlink ref="B4528" r:id="rId4527" tooltip="Microsoft Web Site" xr:uid="{5362DCD3-2594-43EE-BFD8-C646B247D332}"/>
    <hyperlink ref="B4529" r:id="rId4528" tooltip="Microsoft Web Site" xr:uid="{EE5C8F16-DF69-41CF-AEAE-43C9D68D2F3E}"/>
    <hyperlink ref="B4530" r:id="rId4529" tooltip="Microsoft Web Site" xr:uid="{E3436CF1-85EE-4465-A9E0-ED5F7E272C2D}"/>
    <hyperlink ref="B4531" r:id="rId4530" tooltip="Microsoft Web Site" xr:uid="{4169B4C3-F900-4DE9-8879-238E1322769E}"/>
    <hyperlink ref="B4532" r:id="rId4531" tooltip="Microsoft Web Site" xr:uid="{0E19DE43-0EDE-4FCD-AB93-AC3E784FE3DD}"/>
    <hyperlink ref="B4533" r:id="rId4532" tooltip="Microsoft Web Site" xr:uid="{54805CCA-617A-42C4-937F-D564112E43B6}"/>
    <hyperlink ref="B4534" r:id="rId4533" tooltip="Microsoft Web Site" xr:uid="{1792AA0C-9274-4D3C-8B95-FC81832869E6}"/>
    <hyperlink ref="B4535" r:id="rId4534" tooltip="Microsoft Web Site" xr:uid="{5DBA85B3-B976-4270-AA27-0EAD0A463675}"/>
    <hyperlink ref="B4536" r:id="rId4535" tooltip="Microsoft Web Site" xr:uid="{C8AB6CFB-6BC7-418B-86AC-BEDC1B32EAF4}"/>
    <hyperlink ref="B4537" r:id="rId4536" tooltip="Microsoft Web Site" xr:uid="{D1FA1FA3-1332-478B-91D9-F5A42849413D}"/>
    <hyperlink ref="B4538" r:id="rId4537" tooltip="Microsoft Web Site" xr:uid="{53EAE51C-DA76-46D5-AE6E-306B67A725CB}"/>
    <hyperlink ref="B4539" r:id="rId4538" tooltip="Microsoft Web Site" xr:uid="{895D6072-7498-4AAB-8CB1-D652AF330B1B}"/>
    <hyperlink ref="B4540" r:id="rId4539" tooltip="Microsoft Web Site" xr:uid="{9E02E6D1-B624-41EF-A2EA-E905E43DC9B2}"/>
    <hyperlink ref="B4541" r:id="rId4540" tooltip="Microsoft Web Site" xr:uid="{7EC98016-6F7D-47DB-8D15-A26868B2CF7B}"/>
    <hyperlink ref="B4542" r:id="rId4541" tooltip="Microsoft Web Site" xr:uid="{6C27589F-C689-4338-9207-C0B59E530DFF}"/>
    <hyperlink ref="B4543" r:id="rId4542" tooltip="Microsoft Web Site" xr:uid="{FD767FC7-8F2F-4204-B16C-E6EF03810B2E}"/>
    <hyperlink ref="B4544" r:id="rId4543" tooltip="Microsoft Web Site" xr:uid="{88A43AE1-C2EA-4275-9E75-CAA1674A6589}"/>
    <hyperlink ref="B4545" r:id="rId4544" tooltip="Microsoft Web Site" xr:uid="{729EC702-B645-4B42-B3EB-0CFBE481D3F2}"/>
    <hyperlink ref="B4546" r:id="rId4545" tooltip="Microsoft Web Site" xr:uid="{E8F4ABB8-0E9B-468A-8574-990AFDC933A4}"/>
    <hyperlink ref="B4547" r:id="rId4546" tooltip="Microsoft Web Site" xr:uid="{01E172CC-A536-4617-886E-6BA11A3CBC03}"/>
    <hyperlink ref="B4548" r:id="rId4547" tooltip="Microsoft Web Site" xr:uid="{317B7CB9-6991-47EE-A217-4A9418D17C40}"/>
    <hyperlink ref="B4549" r:id="rId4548" tooltip="Microsoft Web Site" xr:uid="{3132C14F-0175-4D20-B636-41F584A64675}"/>
    <hyperlink ref="B4550" r:id="rId4549" tooltip="Microsoft Web Site" xr:uid="{68D85ED9-EC80-4809-9961-42ED85455449}"/>
    <hyperlink ref="B4551" r:id="rId4550" tooltip="Microsoft Web Site" xr:uid="{0B8BEF6F-6CC1-4727-9E95-7750A65DF7D4}"/>
    <hyperlink ref="B4552" r:id="rId4551" tooltip="Microsoft Web Site" xr:uid="{97709723-2B9D-49FC-BFAF-EFFD91D86AD9}"/>
    <hyperlink ref="B4553" r:id="rId4552" tooltip="Microsoft Web Site" xr:uid="{B521CCA0-9A25-41F3-91BE-FA40109D02A3}"/>
    <hyperlink ref="B4554" r:id="rId4553" tooltip="Microsoft Web Site" xr:uid="{FA316F1E-0949-44D4-B626-782B61E6426E}"/>
    <hyperlink ref="B4555" r:id="rId4554" tooltip="Microsoft Web Site" xr:uid="{207FAB22-30DF-4EDE-817E-87CB65C0E4C9}"/>
    <hyperlink ref="B4556" r:id="rId4555" tooltip="Microsoft Web Site" xr:uid="{A7734FE3-D076-4EEC-8986-9D3A092FD7A0}"/>
    <hyperlink ref="B4557" r:id="rId4556" tooltip="Microsoft Web Site" xr:uid="{B9C0E4EE-555C-4BF9-B20B-0D8EC454B40B}"/>
    <hyperlink ref="B4558" r:id="rId4557" tooltip="Microsoft Web Site" xr:uid="{2FD43685-5665-4DD0-B4EE-8AFEC9CEF5C1}"/>
    <hyperlink ref="B4559" r:id="rId4558" tooltip="Microsoft Web Site" xr:uid="{0B1C6859-AE98-46D3-8133-C91EE30AD014}"/>
    <hyperlink ref="B4560" r:id="rId4559" tooltip="Microsoft Web Site" xr:uid="{4F848566-9BCF-40E4-A3AE-544CC7DCE0C8}"/>
    <hyperlink ref="B4561" r:id="rId4560" tooltip="Microsoft Web Site" xr:uid="{D7E81911-58E9-4C0A-B8C2-084B0EED5338}"/>
    <hyperlink ref="B4562" r:id="rId4561" tooltip="Microsoft Web Site" xr:uid="{10FFFD04-22F9-4C88-983C-4153C2F2A245}"/>
    <hyperlink ref="B4563" r:id="rId4562" tooltip="Microsoft Web Site" xr:uid="{32A56156-0E60-4415-AD6B-45973996D9A5}"/>
    <hyperlink ref="B4564" r:id="rId4563" tooltip="Microsoft Web Site" xr:uid="{CC1BD778-BEF8-424E-ADBF-86751E77DE9B}"/>
    <hyperlink ref="B4565" r:id="rId4564" tooltip="Microsoft Web Site" xr:uid="{23CA1F32-FE2D-4E76-B696-E291F7834830}"/>
    <hyperlink ref="B4566" r:id="rId4565" tooltip="Microsoft Web Site" xr:uid="{AA77D02B-1F9B-4BC2-9327-E0870772C5CB}"/>
    <hyperlink ref="B4567" r:id="rId4566" tooltip="Microsoft Web Site" xr:uid="{02AB7A59-4018-4747-A107-05197D6A7C55}"/>
    <hyperlink ref="B4568" r:id="rId4567" tooltip="Microsoft Web Site" xr:uid="{301FD2A5-B2E2-4A41-832A-C5C447523570}"/>
    <hyperlink ref="B4569" r:id="rId4568" tooltip="Microsoft Web Site" xr:uid="{E347721E-6FD8-4D36-BB86-7343DD873C7F}"/>
    <hyperlink ref="B4570" r:id="rId4569" tooltip="Microsoft Web Site" xr:uid="{E63646DE-6187-4FD4-98A8-E61BB3540325}"/>
    <hyperlink ref="B4571" r:id="rId4570" tooltip="Microsoft Web Site" xr:uid="{C56CE323-C17F-47E9-847C-C15F6C3BC50F}"/>
    <hyperlink ref="B4572" r:id="rId4571" tooltip="Microsoft Web Site" xr:uid="{10385652-98E2-4E8B-A041-F20995A8B373}"/>
    <hyperlink ref="B4573" r:id="rId4572" tooltip="Microsoft Web Site" xr:uid="{D695B4FA-9290-4DA5-B2E5-0DAEDF073BDC}"/>
    <hyperlink ref="B4574" r:id="rId4573" tooltip="Microsoft Web Site" xr:uid="{9A3F69D1-B80E-4723-9A7C-63CBFE094E55}"/>
    <hyperlink ref="B4575" r:id="rId4574" tooltip="Microsoft Web Site" xr:uid="{7006BA18-8B6B-4EB3-AD42-D06CA18EA7BE}"/>
    <hyperlink ref="B4576" r:id="rId4575" tooltip="Microsoft Web Site" xr:uid="{031B86D8-4A02-421A-ADA5-3028CF1FFC8B}"/>
    <hyperlink ref="B4577" r:id="rId4576" tooltip="Microsoft Web Site" xr:uid="{7115C528-E21C-43D0-93EB-8460B6300209}"/>
    <hyperlink ref="B4578" r:id="rId4577" tooltip="Microsoft Web Site" xr:uid="{36816376-31EE-4284-8D92-AE630B1380AC}"/>
    <hyperlink ref="B4579" r:id="rId4578" tooltip="Microsoft Web Site" xr:uid="{40269267-1641-4634-A333-7C760E513B98}"/>
    <hyperlink ref="B4580" r:id="rId4579" tooltip="Microsoft Web Site" xr:uid="{1019123F-9DF9-461A-A228-F450CD18A20B}"/>
    <hyperlink ref="B4581" r:id="rId4580" tooltip="Microsoft Web Site" xr:uid="{AF5CC8AC-A13C-4B83-AD6C-DA5BDFA469F6}"/>
    <hyperlink ref="B4582" r:id="rId4581" tooltip="Microsoft Web Site" xr:uid="{C9E58873-4031-4D15-AC47-D7DE966C5B38}"/>
    <hyperlink ref="B4583" r:id="rId4582" tooltip="Microsoft Web Site" xr:uid="{54601E58-EA1A-4A3D-9AEE-4987EFDBA385}"/>
    <hyperlink ref="B4584" r:id="rId4583" tooltip="Microsoft Web Site" xr:uid="{9A42AAFD-BC45-416D-A48B-1F071B0170CF}"/>
    <hyperlink ref="B4585" r:id="rId4584" tooltip="Microsoft Web Site" xr:uid="{9CA3E39F-E27C-4337-B720-C93118A13984}"/>
    <hyperlink ref="B4586" r:id="rId4585" tooltip="Microsoft Web Site" xr:uid="{17C4754E-A542-4745-BD2B-A39479AD100E}"/>
    <hyperlink ref="B4587" r:id="rId4586" tooltip="Microsoft Web Site" xr:uid="{D19F7548-C7FC-4DE0-9506-7676E6870B28}"/>
    <hyperlink ref="B4588" r:id="rId4587" tooltip="Microsoft Web Site" xr:uid="{57499DF7-DE8A-48F2-BF48-CFB0F218EAD8}"/>
    <hyperlink ref="B4589" r:id="rId4588" tooltip="Microsoft Web Site" xr:uid="{D911688E-DACC-4B38-B94D-6CE30D00BB3F}"/>
    <hyperlink ref="B4590" r:id="rId4589" tooltip="Microsoft Web Site" xr:uid="{7DDA80A3-F1B5-445A-A723-67C464105367}"/>
    <hyperlink ref="B4591" r:id="rId4590" tooltip="Microsoft Web Site" xr:uid="{4AD326A4-7595-4837-A54A-4444BBD9034B}"/>
    <hyperlink ref="B4592" r:id="rId4591" tooltip="Microsoft Web Site" xr:uid="{4853BB69-A8D4-46F9-96A9-7576AAACF982}"/>
    <hyperlink ref="B4593" r:id="rId4592" tooltip="Microsoft Web Site" xr:uid="{2F4FFCFE-0C73-47FC-ACD9-78E1D37423CC}"/>
    <hyperlink ref="B4594" r:id="rId4593" tooltip="Microsoft Web Site" xr:uid="{F57A5E76-E872-4C43-A47A-508E708D59C5}"/>
    <hyperlink ref="B4595" r:id="rId4594" tooltip="Microsoft Web Site" xr:uid="{1622F444-61D5-4C44-861D-84E999E442EA}"/>
    <hyperlink ref="B4596" r:id="rId4595" tooltip="Microsoft Web Site" xr:uid="{C128EAB0-A457-45AD-801A-104261A488A4}"/>
    <hyperlink ref="B4597" r:id="rId4596" tooltip="Microsoft Web Site" xr:uid="{15B6C0A9-6707-4AAE-B146-C92253A837BE}"/>
    <hyperlink ref="B4598" r:id="rId4597" tooltip="Microsoft Web Site" xr:uid="{152E89A1-7F49-4199-BE02-5299C57EBDC0}"/>
    <hyperlink ref="B4599" r:id="rId4598" tooltip="Microsoft Web Site" xr:uid="{BBC56360-ED90-4C4B-AB3D-E8858E88417B}"/>
    <hyperlink ref="B4600" r:id="rId4599" tooltip="Microsoft Web Site" xr:uid="{2D83FE73-DDDE-4180-A560-A6272E23AAAC}"/>
    <hyperlink ref="B4601" r:id="rId4600" tooltip="Microsoft Web Site" xr:uid="{93EE66DF-3FC8-42B1-A86D-9C03B4FAE144}"/>
    <hyperlink ref="B4602" r:id="rId4601" tooltip="Microsoft Web Site" xr:uid="{C53F5491-4717-4841-8A3B-A3E9F2E5FD5A}"/>
    <hyperlink ref="B4603" r:id="rId4602" tooltip="Microsoft Web Site" xr:uid="{EE5A98EE-6ED8-482C-847F-7AB5FFF035A7}"/>
    <hyperlink ref="B4604" r:id="rId4603" tooltip="Microsoft Web Site" xr:uid="{18570CC9-D471-475F-87A9-6A9D289A4B8F}"/>
    <hyperlink ref="B4605" r:id="rId4604" tooltip="Microsoft Web Site" xr:uid="{399D7070-E427-44F7-956E-9E91A3246205}"/>
    <hyperlink ref="B4606" r:id="rId4605" tooltip="Microsoft Web Site" xr:uid="{8D09355E-5546-428C-B563-4521A82D9618}"/>
    <hyperlink ref="B4607" r:id="rId4606" tooltip="Microsoft Web Site" xr:uid="{0ED48054-E304-4A55-8EA9-568CEB840243}"/>
    <hyperlink ref="B4608" r:id="rId4607" tooltip="Microsoft Web Site" xr:uid="{B54D32D7-C40E-476F-92F9-59350A574769}"/>
    <hyperlink ref="B4609" r:id="rId4608" tooltip="Microsoft Web Site" xr:uid="{BCDEFAA9-3C24-4B9D-A701-D9295E8DA43D}"/>
    <hyperlink ref="B4610" r:id="rId4609" tooltip="Microsoft Web Site" xr:uid="{852D00EA-2270-443A-A9F7-C3EDE504C78D}"/>
    <hyperlink ref="B4611" r:id="rId4610" tooltip="Microsoft Web Site" xr:uid="{7A4C084D-9E00-4289-AA3C-876339DA437D}"/>
    <hyperlink ref="B4612" r:id="rId4611" tooltip="Microsoft Web Site" xr:uid="{DF4CF232-9762-4622-87ED-E4D9C10A8EAB}"/>
    <hyperlink ref="B4613" r:id="rId4612" tooltip="Microsoft Web Site" xr:uid="{8C09410C-D5FB-4026-B238-C96FE1487071}"/>
    <hyperlink ref="B4614" r:id="rId4613" tooltip="Microsoft Web Site" xr:uid="{CBF5EF7E-8C63-4378-BED1-083914B08A4E}"/>
    <hyperlink ref="B4615" r:id="rId4614" tooltip="Microsoft Web Site" xr:uid="{6F769154-F49A-4933-935F-CE06571A80EC}"/>
    <hyperlink ref="B4616" r:id="rId4615" tooltip="Microsoft Web Site" xr:uid="{80085E3B-05F7-4730-AE7C-2DCB3C723CD0}"/>
    <hyperlink ref="B4617" r:id="rId4616" tooltip="Microsoft Web Site" xr:uid="{C2EFE802-9D12-453C-876F-7BE912692641}"/>
    <hyperlink ref="B4618" r:id="rId4617" tooltip="Microsoft Web Site" xr:uid="{7C86E221-A558-462D-B6E9-CAA1A6EED021}"/>
    <hyperlink ref="B4619" r:id="rId4618" tooltip="Microsoft Web Site" xr:uid="{4D0973E8-D3C7-4337-89E2-A208FEBB4E1B}"/>
    <hyperlink ref="B4620" r:id="rId4619" tooltip="Microsoft Web Site" xr:uid="{5134C7B8-7259-49B9-8E79-3870C331B45F}"/>
    <hyperlink ref="B4621" r:id="rId4620" tooltip="Microsoft Web Site" xr:uid="{8CED173D-53E0-47CA-9BE7-FD7D0C636EAC}"/>
    <hyperlink ref="B4622" r:id="rId4621" tooltip="Microsoft Web Site" xr:uid="{D4133ADE-2308-4AF2-8DC0-3C84685DEB9A}"/>
    <hyperlink ref="B4623" r:id="rId4622" tooltip="Microsoft Web Site" xr:uid="{DB417276-F977-4C4B-A3E7-23AEBC5CCFA2}"/>
    <hyperlink ref="B4624" r:id="rId4623" tooltip="Microsoft Web Site" xr:uid="{EFC47639-2261-441D-8806-2EDDF578ADC5}"/>
    <hyperlink ref="B4625" r:id="rId4624" tooltip="Microsoft Web Site" xr:uid="{6C968BE2-151E-4D33-AA83-A8054D85243F}"/>
    <hyperlink ref="B4626" r:id="rId4625" tooltip="Microsoft Web Site" xr:uid="{277E90BA-2F70-4CEE-9CE1-CC6FD5F9A81B}"/>
    <hyperlink ref="B4627" r:id="rId4626" tooltip="Microsoft Web Site" xr:uid="{49BAA37C-046D-4E9D-845B-79937B70845E}"/>
    <hyperlink ref="B4628" r:id="rId4627" tooltip="Microsoft Web Site" xr:uid="{094D8ACC-AA06-42A1-ACA1-9B37D44EEF3C}"/>
    <hyperlink ref="B4629" r:id="rId4628" tooltip="Microsoft Web Site" xr:uid="{A8265A93-95B1-4410-944A-EFCFDFAB724F}"/>
    <hyperlink ref="B4630" r:id="rId4629" tooltip="Microsoft Web Site" xr:uid="{2B6F3045-8214-4DB8-B85B-F47D0770F9E3}"/>
    <hyperlink ref="B4631" r:id="rId4630" tooltip="Microsoft Web Site" xr:uid="{0ED37FCC-4A84-4846-8CB6-0A1FE25C0B87}"/>
    <hyperlink ref="B4632" r:id="rId4631" tooltip="Microsoft Web Site" xr:uid="{2352A846-64DB-46EB-8FCE-18E68959F78B}"/>
    <hyperlink ref="B4633" r:id="rId4632" tooltip="Microsoft Web Site" xr:uid="{158AECE5-35CD-4952-B73E-260C4CD5CED2}"/>
    <hyperlink ref="B4634" r:id="rId4633" tooltip="Microsoft Web Site" xr:uid="{09D4DBCA-BDF6-4389-AA55-26C876F6D0EF}"/>
    <hyperlink ref="B4635" r:id="rId4634" tooltip="Microsoft Web Site" xr:uid="{6B2F2CC8-5D88-4E1D-BEA7-8539F10C88CA}"/>
    <hyperlink ref="B4636" r:id="rId4635" tooltip="Microsoft Web Site" xr:uid="{F9C9A62D-DEC9-484A-8B9E-C4F5BD8E90CF}"/>
    <hyperlink ref="B4637" r:id="rId4636" tooltip="Microsoft Web Site" xr:uid="{02F91B03-CDFB-440A-99D0-17DB82D9692E}"/>
    <hyperlink ref="B4638" r:id="rId4637" tooltip="Microsoft Web Site" xr:uid="{54416890-72B3-4BEB-8D1D-273480056E1C}"/>
    <hyperlink ref="B4639" r:id="rId4638" tooltip="Microsoft Web Site" xr:uid="{E67CB7B0-8540-4543-A39C-52AE342BDE02}"/>
    <hyperlink ref="B4640" r:id="rId4639" tooltip="Microsoft Web Site" xr:uid="{72B6AD98-D63F-4C20-AF15-70AA9E9C3C57}"/>
    <hyperlink ref="B4641" r:id="rId4640" tooltip="Microsoft Web Site" xr:uid="{262D6956-8236-48FF-B17C-FF520B14304C}"/>
    <hyperlink ref="B4642" r:id="rId4641" tooltip="Microsoft Web Site" xr:uid="{292FA232-4A1A-448C-96E2-2A7C63DC8DDA}"/>
    <hyperlink ref="B4643" r:id="rId4642" tooltip="Microsoft Web Site" xr:uid="{04C6D74E-4A00-4A30-88AF-AF6B878000BF}"/>
    <hyperlink ref="B4644" r:id="rId4643" tooltip="Microsoft Web Site" xr:uid="{25A17399-0900-490F-9635-853541BC029E}"/>
    <hyperlink ref="B4645" r:id="rId4644" tooltip="Microsoft Web Site" xr:uid="{34F0423C-9AB6-4D12-9A07-178012A55401}"/>
    <hyperlink ref="B4646" r:id="rId4645" tooltip="Microsoft Web Site" xr:uid="{4B25B1D2-B58D-41AC-9361-B13E46A4F5EC}"/>
    <hyperlink ref="B4647" r:id="rId4646" tooltip="Microsoft Web Site" xr:uid="{F54E380E-F04D-4201-879C-3667C65BFC35}"/>
    <hyperlink ref="B4648" r:id="rId4647" tooltip="Microsoft Web Site" xr:uid="{359CF957-F436-461A-ACAF-18326914483D}"/>
    <hyperlink ref="B4649" r:id="rId4648" tooltip="Microsoft Web Site" xr:uid="{F19D41FA-0BDC-4F97-809D-2B2BBDC9B12A}"/>
    <hyperlink ref="B4650" r:id="rId4649" tooltip="Microsoft Web Site" xr:uid="{C6D9CA97-5E8D-489B-AD4A-BED730C70634}"/>
    <hyperlink ref="B4651" r:id="rId4650" tooltip="Microsoft Web Site" xr:uid="{82E26E33-2FFF-44B3-89AC-551639F2A996}"/>
    <hyperlink ref="B4652" r:id="rId4651" tooltip="Microsoft Web Site" xr:uid="{5D4F5219-A13D-4909-99AB-2AA931848A74}"/>
    <hyperlink ref="B4653" r:id="rId4652" tooltip="Microsoft Web Site" xr:uid="{CA1C8185-5EA0-49E3-BB7A-80EC043132CA}"/>
    <hyperlink ref="B4654" r:id="rId4653" tooltip="Microsoft Web Site" xr:uid="{47532CF4-177E-4B31-90FB-9CABDA94975F}"/>
    <hyperlink ref="B4655" r:id="rId4654" tooltip="Microsoft Web Site" xr:uid="{C9E6B9BC-6CC6-4641-BCEA-9FA8D2F9E083}"/>
    <hyperlink ref="B4656" r:id="rId4655" tooltip="Microsoft Web Site" xr:uid="{629CFEB5-C721-485B-82C2-455D4FE800D3}"/>
    <hyperlink ref="B4657" r:id="rId4656" tooltip="Microsoft Web Site" xr:uid="{D9E98A6D-7799-458F-9B27-72769F84780C}"/>
    <hyperlink ref="B4658" r:id="rId4657" tooltip="Microsoft Web Site" xr:uid="{838DCDA7-4926-4038-ACB1-890D46087600}"/>
    <hyperlink ref="B4659" r:id="rId4658" tooltip="Microsoft Web Site" xr:uid="{2447F26D-7281-4220-9BC5-CD78B30AA9DD}"/>
    <hyperlink ref="B4660" r:id="rId4659" tooltip="Microsoft Web Site" xr:uid="{2DD91E35-6342-4A21-BC6F-9BF9EA4F0F17}"/>
    <hyperlink ref="B4661" r:id="rId4660" tooltip="Microsoft Web Site" xr:uid="{3C8BFF78-0962-45AC-A4B6-9309C5966410}"/>
    <hyperlink ref="B4662" r:id="rId4661" tooltip="Microsoft Web Site" xr:uid="{0399C806-6B0B-4E8B-8BC4-116E45EB546C}"/>
    <hyperlink ref="B4663" r:id="rId4662" tooltip="Microsoft Web Site" xr:uid="{663E0B10-83F1-4330-9004-1FDA358A7651}"/>
    <hyperlink ref="B4664" r:id="rId4663" tooltip="Microsoft Web Site" xr:uid="{23CDC682-6D7E-4C97-BCD3-B7363E100BBD}"/>
    <hyperlink ref="B4665" r:id="rId4664" tooltip="Microsoft Web Site" xr:uid="{7434D7E9-E406-4788-968F-A6BB4FC9E9B0}"/>
    <hyperlink ref="B4666" r:id="rId4665" tooltip="Microsoft Web Site" xr:uid="{5E17B301-E5BC-4B6F-B5B0-1C9D85FB24CB}"/>
    <hyperlink ref="B4667" r:id="rId4666" tooltip="Microsoft Web Site" xr:uid="{9B7E139E-B5A6-4733-B221-59C6FC2814F2}"/>
    <hyperlink ref="B4668" r:id="rId4667" tooltip="Microsoft Web Site" xr:uid="{A2947778-3770-4F51-B088-B54202C4C74A}"/>
    <hyperlink ref="B4669" r:id="rId4668" tooltip="Microsoft Web Site" xr:uid="{C345F616-041F-49BA-BEAF-6EE54E9EB1FB}"/>
    <hyperlink ref="B4670" r:id="rId4669" tooltip="Microsoft Web Site" xr:uid="{2B3F35D5-D8D5-4D31-9F63-A662DADD5134}"/>
    <hyperlink ref="B4671" r:id="rId4670" tooltip="Microsoft Web Site" xr:uid="{FCBF5E63-244A-43E4-B8E6-A1AC94D652D9}"/>
    <hyperlink ref="B4672" r:id="rId4671" tooltip="Microsoft Web Site" xr:uid="{5F234202-E920-4E1B-A2A7-20AF01AB752C}"/>
    <hyperlink ref="B4673" r:id="rId4672" tooltip="Microsoft Web Site" xr:uid="{BF158102-D19C-44C0-813B-6AF97069ECEB}"/>
    <hyperlink ref="B4674" r:id="rId4673" tooltip="Microsoft Web Site" xr:uid="{A6F8A5A4-BDB0-4D04-BB72-CA291E5EC1C3}"/>
    <hyperlink ref="B4675" r:id="rId4674" tooltip="Microsoft Web Site" xr:uid="{B589C977-50AA-4E62-9654-E17D3991E691}"/>
    <hyperlink ref="B4676" r:id="rId4675" tooltip="Microsoft Web Site" xr:uid="{B940AEC4-0E2D-493F-A82B-396CA1DE944B}"/>
    <hyperlink ref="B4677" r:id="rId4676" tooltip="Microsoft Web Site" xr:uid="{BA8D69A2-471D-4968-9D83-21AC1FAD43AA}"/>
    <hyperlink ref="B4678" r:id="rId4677" tooltip="Microsoft Web Site" xr:uid="{16D223F1-2135-41FB-85D1-9FD807674BB7}"/>
    <hyperlink ref="B4679" r:id="rId4678" tooltip="Microsoft Web Site" xr:uid="{6F17D263-DBFF-4335-B84F-16C0BA95FFDE}"/>
    <hyperlink ref="B4680" r:id="rId4679" tooltip="Microsoft Web Site" xr:uid="{D283FB90-4C40-4640-A964-8CFEE7F5A172}"/>
    <hyperlink ref="B4681" r:id="rId4680" tooltip="Microsoft Web Site" xr:uid="{3CDD329D-F853-49C0-BADD-04AA5C5A9095}"/>
    <hyperlink ref="B4682" r:id="rId4681" tooltip="Microsoft Web Site" xr:uid="{F6D9817A-148D-4231-AF89-511ED061917B}"/>
    <hyperlink ref="B4683" r:id="rId4682" tooltip="Microsoft Web Site" xr:uid="{91A10C3B-A0F1-4368-9D95-80DB6DFD9EEE}"/>
    <hyperlink ref="B4684" r:id="rId4683" tooltip="Microsoft Web Site" xr:uid="{4664AAC1-D8CF-4B76-9B5D-9F2B738DFCC9}"/>
    <hyperlink ref="B4685" r:id="rId4684" tooltip="Microsoft Web Site" xr:uid="{A338625C-AB06-46D5-B8BB-331C1C225BAE}"/>
    <hyperlink ref="B4686" r:id="rId4685" tooltip="Microsoft Web Site" xr:uid="{0AE96117-6D94-48D3-A316-D07D674FAACF}"/>
    <hyperlink ref="B4687" r:id="rId4686" tooltip="Microsoft Web Site" xr:uid="{5C282228-0F40-4C2D-B7CD-7F07EE34DBA7}"/>
    <hyperlink ref="B4688" r:id="rId4687" tooltip="Microsoft Web Site" xr:uid="{82C71849-73F2-4362-A24F-3D20D1B994A0}"/>
    <hyperlink ref="B4689" r:id="rId4688" tooltip="Microsoft Web Site" xr:uid="{05622356-18B8-4ECE-886A-06F477010ABD}"/>
    <hyperlink ref="B4690" r:id="rId4689" tooltip="Microsoft Web Site" xr:uid="{FCD84A6C-DAD0-47AB-A5D8-E54123B9C9A0}"/>
    <hyperlink ref="B4691" r:id="rId4690" tooltip="Microsoft Web Site" xr:uid="{6A40AB79-DF8E-45C9-9C64-A7F3441D411A}"/>
    <hyperlink ref="B4692" r:id="rId4691" tooltip="Microsoft Web Site" xr:uid="{BB565A69-87AC-49C8-8EE3-35054D1CB1A0}"/>
    <hyperlink ref="B4693" r:id="rId4692" tooltip="Microsoft Web Site" xr:uid="{B4B24363-64E3-4E60-9F72-8C923734D901}"/>
    <hyperlink ref="B4694" r:id="rId4693" tooltip="Microsoft Web Site" xr:uid="{BEEBECC2-0E91-4F34-A5C4-45FC69AD7D23}"/>
    <hyperlink ref="B4695" r:id="rId4694" tooltip="Microsoft Web Site" xr:uid="{7F200488-10B1-4725-B588-29931C3725B3}"/>
    <hyperlink ref="B4696" r:id="rId4695" tooltip="Microsoft Web Site" xr:uid="{889DC9B2-C5DA-46B8-9D0E-470328E88CF1}"/>
    <hyperlink ref="B4697" r:id="rId4696" tooltip="Microsoft Web Site" xr:uid="{F7788D04-8EC0-4F9C-BB14-851E445E2E47}"/>
    <hyperlink ref="B4698" r:id="rId4697" tooltip="Microsoft Web Site" xr:uid="{74D29B00-04FD-4B23-9600-DF5CA9E3B0A8}"/>
    <hyperlink ref="B4699" r:id="rId4698" tooltip="Microsoft Web Site" xr:uid="{766D4A48-ECCE-4085-87A3-1A5C03D64122}"/>
    <hyperlink ref="B4700" r:id="rId4699" tooltip="Microsoft Web Site" xr:uid="{50283AD3-540D-48C6-8AA2-50E7F821DED6}"/>
    <hyperlink ref="B4701" r:id="rId4700" tooltip="Microsoft Web Site" xr:uid="{A5A77323-3C54-4D25-9535-52921B761381}"/>
    <hyperlink ref="B4702" r:id="rId4701" tooltip="Microsoft Web Site" xr:uid="{27E76CF8-F476-4D49-B4CA-6B674884E760}"/>
    <hyperlink ref="B4703" r:id="rId4702" tooltip="Microsoft Web Site" xr:uid="{F1778090-C15A-498F-A3A8-EB9729743759}"/>
    <hyperlink ref="B4704" r:id="rId4703" tooltip="Microsoft Web Site" xr:uid="{DD002122-0171-4B8D-BD3F-83CDE75E1BA7}"/>
    <hyperlink ref="B4705" r:id="rId4704" tooltip="Microsoft Web Site" xr:uid="{84C2890E-9745-4571-8675-6473F1DBFCC8}"/>
    <hyperlink ref="B4706" r:id="rId4705" tooltip="Microsoft Web Site" xr:uid="{FB46B44F-AF6E-43A5-834A-553EB3F8BBE5}"/>
    <hyperlink ref="B4707" r:id="rId4706" tooltip="Microsoft Web Site" xr:uid="{C507D8E3-25A9-4EF9-87D7-BD7C5D12625B}"/>
    <hyperlink ref="B4708" r:id="rId4707" tooltip="Microsoft Web Site" xr:uid="{FEE2166B-4FC6-4B5F-B59D-AA2D8F0E4146}"/>
    <hyperlink ref="B4709" r:id="rId4708" tooltip="Microsoft Web Site" xr:uid="{430CBF81-A6B7-4B7E-982F-732C656AA1FD}"/>
    <hyperlink ref="B4710" r:id="rId4709" tooltip="Microsoft Web Site" xr:uid="{F5D38D6A-E16B-455B-BCB8-DD336AA1AFBA}"/>
    <hyperlink ref="B4711" r:id="rId4710" tooltip="Microsoft Web Site" xr:uid="{57C06DBB-43E2-4E11-93F6-1A97C8FEE253}"/>
    <hyperlink ref="B4712" r:id="rId4711" tooltip="Microsoft Web Site" xr:uid="{AD111BEC-2A27-4273-882B-D5310117D5E6}"/>
    <hyperlink ref="B4713" r:id="rId4712" tooltip="Microsoft Web Site" xr:uid="{898A1DAB-20F2-40BB-A188-55E382D38965}"/>
    <hyperlink ref="B4714" r:id="rId4713" tooltip="Microsoft Web Site" xr:uid="{7734BA8E-E164-47D7-A0EC-C2DA4369B678}"/>
    <hyperlink ref="B4715" r:id="rId4714" tooltip="Microsoft Web Site" xr:uid="{36161526-5EA5-457D-B69B-604F02E48A24}"/>
    <hyperlink ref="B4716" r:id="rId4715" tooltip="Microsoft Web Site" xr:uid="{9CEE7CF9-FFF8-402E-B6DE-8BAC46B4F907}"/>
    <hyperlink ref="B4717" r:id="rId4716" tooltip="Microsoft Web Site" xr:uid="{100E48C6-6820-4973-8F49-5C6CF621F13D}"/>
    <hyperlink ref="B4718" r:id="rId4717" tooltip="Microsoft Web Site" xr:uid="{CCB6BE01-F1CF-4886-8ECD-53E9E9422AF4}"/>
    <hyperlink ref="B4719" r:id="rId4718" tooltip="Microsoft Web Site" xr:uid="{1D19A1A0-A9BE-42B5-A3B9-6354B2BBA909}"/>
    <hyperlink ref="B4720" r:id="rId4719" tooltip="Microsoft Web Site" xr:uid="{3A71B11A-F8F9-4EFF-AF16-4FEF1055A1E5}"/>
    <hyperlink ref="B4721" r:id="rId4720" tooltip="Microsoft Web Site" xr:uid="{05E1ADBC-B129-44F6-93FA-076540F027EC}"/>
    <hyperlink ref="B4722" r:id="rId4721" tooltip="Microsoft Web Site" xr:uid="{E5556D31-A443-43C9-8A95-4E24641D978C}"/>
    <hyperlink ref="B4723" r:id="rId4722" tooltip="Microsoft Web Site" xr:uid="{A3E3F721-3129-44C0-AED2-5DF53EDAE597}"/>
    <hyperlink ref="B4724" r:id="rId4723" tooltip="Microsoft Web Site" xr:uid="{7BA9A189-3623-4191-89B8-281BB031E873}"/>
    <hyperlink ref="B4725" r:id="rId4724" tooltip="Microsoft Web Site" xr:uid="{926FB4D2-6372-4F3B-9EDA-69958E0A1D92}"/>
    <hyperlink ref="B4726" r:id="rId4725" tooltip="Microsoft Web Site" xr:uid="{F4CB34AB-8282-418B-A798-5C850BE0FE77}"/>
    <hyperlink ref="B4727" r:id="rId4726" tooltip="Microsoft Web Site" xr:uid="{6D52C3CD-A92D-4398-89F1-DAE39FF8853A}"/>
    <hyperlink ref="B4728" r:id="rId4727" tooltip="Microsoft Web Site" xr:uid="{A6B8CD33-ACEC-434B-82F9-395DCBA2C15D}"/>
    <hyperlink ref="B4729" r:id="rId4728" tooltip="Microsoft Web Site" xr:uid="{BA579A8D-D4BE-4290-B5CC-38A0D1908DC3}"/>
    <hyperlink ref="B4730" r:id="rId4729" tooltip="Microsoft Web Site" xr:uid="{B8D302CA-E6A2-42EC-BE8A-728B0E8215F4}"/>
    <hyperlink ref="B4731" r:id="rId4730" tooltip="Microsoft Web Site" xr:uid="{C4A502BD-7FCD-41E4-9CF1-F631533D2203}"/>
    <hyperlink ref="B4732" r:id="rId4731" tooltip="Microsoft Web Site" xr:uid="{5F1F32D8-3244-43F6-A2E3-930CBE802CC8}"/>
    <hyperlink ref="B4733" r:id="rId4732" tooltip="Microsoft Web Site" xr:uid="{E9B76D1E-AE4D-47D4-95B6-34F6B92996CF}"/>
    <hyperlink ref="B4734" r:id="rId4733" tooltip="Microsoft Web Site" xr:uid="{ADD1F369-913C-4BCE-BA61-2F91C33694CD}"/>
    <hyperlink ref="B4735" r:id="rId4734" tooltip="Microsoft Web Site" xr:uid="{5F01CAA8-392A-4DCD-A908-AA9269B68560}"/>
    <hyperlink ref="B4736" r:id="rId4735" tooltip="Microsoft Web Site" xr:uid="{F02023BC-8FD8-4144-B7D5-887E3073C0CB}"/>
    <hyperlink ref="B4737" r:id="rId4736" tooltip="Microsoft Web Site" xr:uid="{7FB78B54-13E4-4FB9-A9E6-65069691AA07}"/>
    <hyperlink ref="B4738" r:id="rId4737" tooltip="Microsoft Web Site" xr:uid="{D56EE164-A0BC-433B-88D2-7C81BCABC565}"/>
    <hyperlink ref="B4739" r:id="rId4738" tooltip="Microsoft Web Site" xr:uid="{8A07F31E-C5E3-4C21-ADDA-A17F69F2FEE8}"/>
    <hyperlink ref="B4740" r:id="rId4739" tooltip="Microsoft Web Site" xr:uid="{ED942C8D-85C7-4B4C-BFFF-64CA4EB0BB8D}"/>
    <hyperlink ref="B4741" r:id="rId4740" tooltip="Microsoft Web Site" xr:uid="{5BC0E178-E663-414F-9FC0-806BD6A82BA4}"/>
    <hyperlink ref="B4742" r:id="rId4741" tooltip="Microsoft Web Site" xr:uid="{CC141666-7527-45F8-89CA-044DF71C609D}"/>
    <hyperlink ref="B4743" r:id="rId4742" tooltip="Microsoft Web Site" xr:uid="{5F6F5DF1-74B3-48DF-AB11-85AF3D6322BB}"/>
    <hyperlink ref="B4744" r:id="rId4743" tooltip="Microsoft Web Site" xr:uid="{2E29B36D-A63D-413D-826B-B7CAE0D1F0B5}"/>
    <hyperlink ref="B4745" r:id="rId4744" tooltip="Microsoft Web Site" xr:uid="{99167ECE-C087-4EF1-998E-FD70039C5A1D}"/>
    <hyperlink ref="B4746" r:id="rId4745" tooltip="Microsoft Web Site" xr:uid="{17952CB1-0E2E-4889-85ED-124B5270572E}"/>
    <hyperlink ref="B4747" r:id="rId4746" tooltip="Microsoft Web Site" xr:uid="{6674D8E9-B61A-4039-97E2-8E451F33574D}"/>
    <hyperlink ref="B4748" r:id="rId4747" tooltip="Microsoft Web Site" xr:uid="{C5F1CC54-0BC1-4B25-816F-442BCCAEB31C}"/>
    <hyperlink ref="B4749" r:id="rId4748" tooltip="Microsoft Web Site" xr:uid="{D9E7C1B0-0950-459D-B054-761A4B7C6892}"/>
    <hyperlink ref="B4750" r:id="rId4749" tooltip="Microsoft Web Site" xr:uid="{577A3733-8480-4D03-B609-4A3A37560C5C}"/>
    <hyperlink ref="B4751" r:id="rId4750" tooltip="Microsoft Web Site" xr:uid="{5014A15F-359E-4350-9399-B782BDDDBF2E}"/>
    <hyperlink ref="B4752" r:id="rId4751" tooltip="Microsoft Web Site" xr:uid="{3DD3F74F-5AB4-4F69-951E-1EECC4AC24AC}"/>
    <hyperlink ref="B4753" r:id="rId4752" tooltip="Microsoft Web Site" xr:uid="{7042B220-E0F1-4D0F-BA9C-AD97B384C14F}"/>
    <hyperlink ref="B4754" r:id="rId4753" tooltip="Microsoft Web Site" xr:uid="{DA428210-7149-4852-8E84-D75FD76E16D4}"/>
    <hyperlink ref="B4755" r:id="rId4754" tooltip="Microsoft Web Site" xr:uid="{E82E69E1-9483-4DF8-ADF9-6E586960E2F8}"/>
    <hyperlink ref="B4756" r:id="rId4755" tooltip="Microsoft Web Site" xr:uid="{5493DF57-708E-48EF-90D2-F8B23EE36611}"/>
    <hyperlink ref="B4757" r:id="rId4756" tooltip="Microsoft Web Site" xr:uid="{72F254B4-A958-483D-9E53-90A21CB9A3F9}"/>
    <hyperlink ref="B4758" r:id="rId4757" tooltip="Microsoft Web Site" xr:uid="{F250CD24-06BD-4AEE-BFD5-C06950AA9E16}"/>
    <hyperlink ref="B4759" r:id="rId4758" tooltip="Microsoft Web Site" xr:uid="{535659B5-2741-4C62-B411-352B08A1E24A}"/>
    <hyperlink ref="B4760" r:id="rId4759" tooltip="Microsoft Web Site" xr:uid="{DA3E66EA-485E-4F51-8BD1-F8EA5BB50D07}"/>
    <hyperlink ref="B4761" r:id="rId4760" tooltip="Microsoft Web Site" xr:uid="{F2A5F6C6-5DA2-44BE-AE05-A5CDCF9BF43E}"/>
    <hyperlink ref="B4762" r:id="rId4761" tooltip="Microsoft Web Site" xr:uid="{F0FB20FC-E1B9-4E6F-9F9F-F8B7CA2C2C70}"/>
    <hyperlink ref="B4763" r:id="rId4762" tooltip="Microsoft Web Site" xr:uid="{0FEDC394-7803-4E6C-AC2B-FBF4636C7F02}"/>
    <hyperlink ref="B4764" r:id="rId4763" tooltip="Microsoft Web Site" xr:uid="{C1DE6E03-D4AF-4096-AAF9-620A6A07C752}"/>
    <hyperlink ref="B4765" r:id="rId4764" tooltip="Microsoft Web Site" xr:uid="{0E7991D5-BDA0-4602-92C5-4A6F3C8DBD48}"/>
    <hyperlink ref="B4766" r:id="rId4765" tooltip="Microsoft Web Site" xr:uid="{025890CE-C164-4C15-968E-1ECE795FA34A}"/>
    <hyperlink ref="B4767" r:id="rId4766" tooltip="Microsoft Web Site" xr:uid="{7C05338F-4B0F-4A69-ADB7-679AB20F7F9E}"/>
    <hyperlink ref="B4768" r:id="rId4767" tooltip="Microsoft Web Site" xr:uid="{24316AB1-D6A7-40E8-8FF5-75BFF94789E8}"/>
    <hyperlink ref="B4769" r:id="rId4768" tooltip="Microsoft Web Site" xr:uid="{ACFB6C4F-D087-47D4-9C4F-F965F790063E}"/>
    <hyperlink ref="B4770" r:id="rId4769" tooltip="Microsoft Web Site" xr:uid="{F042DC38-DBF6-442E-BB13-11FA53FFFD0A}"/>
    <hyperlink ref="B4771" r:id="rId4770" tooltip="Microsoft Web Site" xr:uid="{EFD7F2A2-E932-496B-9347-E3D391D0D04E}"/>
    <hyperlink ref="B4772" r:id="rId4771" tooltip="Microsoft Web Site" xr:uid="{48EB2DEE-2077-4158-9159-B331396AB933}"/>
    <hyperlink ref="B4773" r:id="rId4772" tooltip="Microsoft Web Site" xr:uid="{2ECBE8F9-4348-481A-9AFC-52A6C68D9E2E}"/>
    <hyperlink ref="B4774" r:id="rId4773" tooltip="Microsoft Web Site" xr:uid="{F90E0D66-5F74-4861-9C7B-80646337CEAD}"/>
    <hyperlink ref="B4775" r:id="rId4774" tooltip="Microsoft Web Site" xr:uid="{BBCCA501-AAD1-484A-A9C0-B3EB9F5594E4}"/>
    <hyperlink ref="B4776" r:id="rId4775" tooltip="Microsoft Web Site" xr:uid="{0FB35B03-29E3-4838-94F4-C5FBC607F475}"/>
    <hyperlink ref="B4777" r:id="rId4776" tooltip="Microsoft Web Site" xr:uid="{D187C4B1-ACE8-446A-944B-9D1843DD38FA}"/>
    <hyperlink ref="B4778" r:id="rId4777" tooltip="Microsoft Web Site" xr:uid="{4B6E13BA-71A7-4870-8B5C-3B1FA36572C9}"/>
    <hyperlink ref="B4779" r:id="rId4778" tooltip="Microsoft Web Site" xr:uid="{3E3DA513-51A3-4452-927B-A3C8E942EEAD}"/>
    <hyperlink ref="B4780" r:id="rId4779" tooltip="Microsoft Web Site" xr:uid="{84BA4BCF-3444-44D9-9AB6-4551F53FCA39}"/>
    <hyperlink ref="B4781" r:id="rId4780" tooltip="Microsoft Web Site" xr:uid="{313CD2E8-BE09-435B-B283-6F0B24425AE3}"/>
    <hyperlink ref="B4782" r:id="rId4781" tooltip="Microsoft Web Site" xr:uid="{DEE01A50-2C07-40FF-A351-64678512309D}"/>
    <hyperlink ref="B4783" r:id="rId4782" tooltip="Microsoft Web Site" xr:uid="{869D7D80-5E54-4648-ABF4-DEB449B5B822}"/>
    <hyperlink ref="B4784" r:id="rId4783" tooltip="Microsoft Web Site" xr:uid="{ADDB6D86-D139-444F-AAEF-AAE852A6C3B2}"/>
    <hyperlink ref="B4785" r:id="rId4784" tooltip="Microsoft Web Site" xr:uid="{4974EABE-D19F-4D2E-880B-7C5410BDEFA5}"/>
    <hyperlink ref="B4786" r:id="rId4785" tooltip="Microsoft Web Site" xr:uid="{FA98A84D-C2FA-4CA5-9949-4C408A13A82B}"/>
    <hyperlink ref="B4787" r:id="rId4786" tooltip="Microsoft Web Site" xr:uid="{5C41568B-D42D-4336-AA17-1A06B1007022}"/>
    <hyperlink ref="B4788" r:id="rId4787" tooltip="Microsoft Web Site" xr:uid="{99260063-167A-4197-A0CE-B32052247766}"/>
    <hyperlink ref="B4789" r:id="rId4788" tooltip="Microsoft Web Site" xr:uid="{5D64ACA9-220D-4E29-8AF3-EF8FD8B48334}"/>
    <hyperlink ref="B4790" r:id="rId4789" tooltip="Microsoft Web Site" xr:uid="{FB9AA57B-ABDA-4A39-88F2-D4980885FC5D}"/>
    <hyperlink ref="B4791" r:id="rId4790" tooltip="Microsoft Web Site" xr:uid="{01BE1F76-73B4-4F7D-8E29-127CE60C8EB9}"/>
    <hyperlink ref="B4792" r:id="rId4791" tooltip="Microsoft Web Site" xr:uid="{C921694E-386B-448B-923B-317DB88D46B5}"/>
    <hyperlink ref="B4793" r:id="rId4792" tooltip="Microsoft Web Site" xr:uid="{B05C911E-6D00-4E74-8109-FB2F2106545C}"/>
    <hyperlink ref="B4794" r:id="rId4793" tooltip="Microsoft Web Site" xr:uid="{7BBFE5DD-4FF0-43AC-865D-A7669F589763}"/>
    <hyperlink ref="B4795" r:id="rId4794" tooltip="Microsoft Web Site" xr:uid="{11E70F18-273A-4647-B28F-EA8BDAAB40E3}"/>
    <hyperlink ref="B4796" r:id="rId4795" tooltip="Microsoft Web Site" xr:uid="{752E02F3-26CB-462D-B619-0815A76666D1}"/>
    <hyperlink ref="B4797" r:id="rId4796" tooltip="Microsoft Web Site" xr:uid="{D5FFCDB7-8E14-4906-8D56-A952ACD56AD0}"/>
    <hyperlink ref="B4798" r:id="rId4797" tooltip="Microsoft Web Site" xr:uid="{10043826-4DE1-481B-8ECD-07FC7F2DC54B}"/>
    <hyperlink ref="B4799" r:id="rId4798" tooltip="Microsoft Web Site" xr:uid="{2CCBE5B3-B015-4F48-BB70-E83D37AF610A}"/>
    <hyperlink ref="B4800" r:id="rId4799" tooltip="Microsoft Web Site" xr:uid="{E8979028-AC85-4D7D-8732-020507BE3F9A}"/>
    <hyperlink ref="B4801" r:id="rId4800" tooltip="Microsoft Web Site" xr:uid="{A1585E2D-FC84-4537-AB82-A2ECD927A9D6}"/>
    <hyperlink ref="B4802" r:id="rId4801" tooltip="Microsoft Web Site" xr:uid="{50B58650-2E1A-4ED7-BCAF-56B50B7BE023}"/>
    <hyperlink ref="B4803" r:id="rId4802" tooltip="Microsoft Web Site" xr:uid="{952C2E6D-1E42-4AC5-903B-7631DB6BED56}"/>
    <hyperlink ref="B4804" r:id="rId4803" tooltip="Microsoft Web Site" xr:uid="{B9303FCD-ACD2-475B-AAB7-0391F0ADA8AB}"/>
    <hyperlink ref="B4805" r:id="rId4804" tooltip="Microsoft Web Site" xr:uid="{610EAD5F-1908-4857-961C-4EBBCD787BF6}"/>
    <hyperlink ref="B4806" r:id="rId4805" tooltip="Microsoft Web Site" xr:uid="{747E7167-1CD7-410B-AD75-A3193E5C0118}"/>
    <hyperlink ref="B4807" r:id="rId4806" tooltip="Microsoft Web Site" xr:uid="{DB391090-D0C8-4960-AFC6-BC8B8EA98E55}"/>
    <hyperlink ref="B4808" r:id="rId4807" tooltip="Microsoft Web Site" xr:uid="{CA5E81F9-D962-4F7F-8294-2AF9B037EA23}"/>
    <hyperlink ref="B4809" r:id="rId4808" tooltip="Microsoft Web Site" xr:uid="{44877EA6-6AA7-463D-8000-FE3EE11D4A71}"/>
    <hyperlink ref="B4810" r:id="rId4809" tooltip="Microsoft Web Site" xr:uid="{A121584C-75AC-47C6-8574-8DB4F7BBCF86}"/>
    <hyperlink ref="B4811" r:id="rId4810" tooltip="Microsoft Web Site" xr:uid="{381B7D67-876F-452B-A7E8-EBB451FECEF4}"/>
    <hyperlink ref="B4812" r:id="rId4811" tooltip="Microsoft Web Site" xr:uid="{C0E619C6-0DBA-4F35-BB31-66ACE598A0F8}"/>
    <hyperlink ref="B4813" r:id="rId4812" tooltip="Microsoft Web Site" xr:uid="{326CAC32-27B6-435D-9CFA-2F4440555D7C}"/>
    <hyperlink ref="B4814" r:id="rId4813" tooltip="Microsoft Web Site" xr:uid="{E0CE9FB9-9FE1-4E4B-8B0E-F0CD1BA51247}"/>
    <hyperlink ref="B4815" r:id="rId4814" tooltip="Microsoft Web Site" xr:uid="{6D5CE30E-698D-40F2-8780-F445FA3DEBC8}"/>
    <hyperlink ref="B4816" r:id="rId4815" tooltip="Microsoft Web Site" xr:uid="{54E29E3B-419F-464C-90AA-33AEF6607BD3}"/>
    <hyperlink ref="B4817" r:id="rId4816" tooltip="Microsoft Web Site" xr:uid="{BC4AA000-6758-4160-9A29-0D22F8B0CBD5}"/>
    <hyperlink ref="B4818" r:id="rId4817" tooltip="Microsoft Web Site" xr:uid="{B6068211-008E-416A-8DAF-4533FCC5F9C9}"/>
    <hyperlink ref="B4819" r:id="rId4818" tooltip="Microsoft Web Site" xr:uid="{ED00A66E-722D-471B-BFA1-8AF6EFD7965B}"/>
    <hyperlink ref="B4820" r:id="rId4819" tooltip="Microsoft Web Site" xr:uid="{3ADE3D2B-B9AC-4799-991E-52BB4F0BE3C7}"/>
    <hyperlink ref="B4821" r:id="rId4820" tooltip="Microsoft Web Site" xr:uid="{242E8EAF-1E1D-4DE3-B015-13E126397B87}"/>
    <hyperlink ref="B4822" r:id="rId4821" tooltip="Microsoft Web Site" xr:uid="{EAB07085-99CC-40AA-A08C-CC29AAEAC98B}"/>
    <hyperlink ref="B4823" r:id="rId4822" tooltip="Microsoft Web Site" xr:uid="{2F986DE8-26C1-4300-824E-8B440E56CE07}"/>
    <hyperlink ref="B4824" r:id="rId4823" tooltip="Microsoft Web Site" xr:uid="{33CBD212-77FC-49C0-9A3C-B1B56D279626}"/>
    <hyperlink ref="B4825" r:id="rId4824" tooltip="Microsoft Web Site" xr:uid="{4BB07A87-CACA-4738-8290-619B974B5975}"/>
    <hyperlink ref="B4826" r:id="rId4825" tooltip="Microsoft Web Site" xr:uid="{D42479DF-9B9B-40F5-B1A1-489FFDE1E951}"/>
    <hyperlink ref="B4827" r:id="rId4826" tooltip="Microsoft Web Site" xr:uid="{7347DEF8-A62D-44B8-A258-A75036254088}"/>
    <hyperlink ref="B4828" r:id="rId4827" tooltip="Microsoft Web Site" xr:uid="{C0B3DD24-69D9-41B3-ADBF-EAE201A28FFB}"/>
    <hyperlink ref="B4829" r:id="rId4828" tooltip="Microsoft Web Site" xr:uid="{27B2200D-0B64-407F-A696-B4CA0CFA7D85}"/>
    <hyperlink ref="B4830" r:id="rId4829" tooltip="Microsoft Web Site" xr:uid="{B95E0AEB-C794-4F66-B2FC-A3C1932C9E13}"/>
    <hyperlink ref="B4831" r:id="rId4830" tooltip="Microsoft Web Site" xr:uid="{B4A74D05-1097-4CF8-A470-45BA8B58911B}"/>
    <hyperlink ref="B4832" r:id="rId4831" tooltip="Microsoft Web Site" xr:uid="{7B968060-9025-4F13-B096-91C417D181CA}"/>
    <hyperlink ref="B4833" r:id="rId4832" tooltip="Microsoft Web Site" xr:uid="{9DBC6BA4-0624-431B-8D2D-48287ADFBC32}"/>
    <hyperlink ref="B4834" r:id="rId4833" tooltip="Microsoft Web Site" xr:uid="{79C69C05-42A3-4F10-AC71-666C8FD0979B}"/>
    <hyperlink ref="B4835" r:id="rId4834" tooltip="Microsoft Web Site" xr:uid="{0E7136E2-D648-44B6-A8CF-824C2D8181F2}"/>
    <hyperlink ref="B4836" r:id="rId4835" tooltip="Microsoft Web Site" xr:uid="{9796D544-5406-4CE8-9DE8-C0D43CADBCC2}"/>
    <hyperlink ref="B4837" r:id="rId4836" tooltip="Microsoft Web Site" xr:uid="{0A030941-289A-4AD1-958F-02CCB1D402E7}"/>
    <hyperlink ref="B4838" r:id="rId4837" tooltip="Microsoft Web Site" xr:uid="{B2C9522C-E081-40AB-8E4B-F1800728A5C1}"/>
    <hyperlink ref="B4839" r:id="rId4838" tooltip="Microsoft Web Site" xr:uid="{79788EDC-4481-42B2-BDB3-250A3EDECCF2}"/>
    <hyperlink ref="B4840" r:id="rId4839" tooltip="Microsoft Web Site" xr:uid="{5E812C70-FAC7-44B2-AE4E-45F3B46F701C}"/>
    <hyperlink ref="B4841" r:id="rId4840" tooltip="Microsoft Web Site" xr:uid="{38B0F121-C186-4DD2-B7B7-AFEBA2B6947E}"/>
    <hyperlink ref="B4842" r:id="rId4841" tooltip="Microsoft Web Site" xr:uid="{989B057B-FA16-42C9-A87F-B389166ABF16}"/>
    <hyperlink ref="B4843" r:id="rId4842" tooltip="Microsoft Web Site" xr:uid="{C4F5833E-A366-4B91-BFAC-FE3B0BEFF84D}"/>
    <hyperlink ref="B4844" r:id="rId4843" tooltip="Microsoft Web Site" xr:uid="{B7151F42-A368-41FF-B133-AAB26FCCF345}"/>
    <hyperlink ref="B4845" r:id="rId4844" tooltip="Microsoft Web Site" xr:uid="{7B3EC4C4-38EC-4C30-A7A6-A186B9353B79}"/>
    <hyperlink ref="B4846" r:id="rId4845" tooltip="Microsoft Web Site" xr:uid="{87AB42BF-167A-4692-8F80-482DEF9AE4D5}"/>
    <hyperlink ref="B4847" r:id="rId4846" tooltip="Microsoft Web Site" xr:uid="{507D036A-A6DF-40B0-8E63-E8FB2AC61BFA}"/>
    <hyperlink ref="B4848" r:id="rId4847" tooltip="Microsoft Web Site" xr:uid="{B9E9B1E0-6C1D-4E0E-9CB9-F6665641E391}"/>
    <hyperlink ref="B4849" r:id="rId4848" tooltip="Microsoft Web Site" xr:uid="{03EB577C-91B6-4AD9-804A-35668F850AF7}"/>
    <hyperlink ref="B4850" r:id="rId4849" tooltip="Microsoft Web Site" xr:uid="{A4A237AB-5174-4D5F-909C-E3DDBE41EB6D}"/>
    <hyperlink ref="B4851" r:id="rId4850" tooltip="Microsoft Web Site" xr:uid="{9D290391-7A84-4CC2-884F-A4EE3136346D}"/>
    <hyperlink ref="B4852" r:id="rId4851" tooltip="Microsoft Web Site" xr:uid="{0DB1A062-80F9-4B85-B743-490E41888778}"/>
    <hyperlink ref="B4853" r:id="rId4852" tooltip="Microsoft Web Site" xr:uid="{556042BB-5F6E-4BB3-A791-86E073BC35EE}"/>
    <hyperlink ref="B4854" r:id="rId4853" tooltip="Microsoft Web Site" xr:uid="{B2B529C8-06E4-403E-A24A-FD7A47D224A5}"/>
    <hyperlink ref="B4855" r:id="rId4854" tooltip="Microsoft Web Site" xr:uid="{5BBA72D6-110B-46AB-8AC1-3851FBEDCBDF}"/>
    <hyperlink ref="B4856" r:id="rId4855" tooltip="Microsoft Web Site" xr:uid="{59D60E7B-FEE8-40CA-8207-1C28234F005D}"/>
    <hyperlink ref="B4857" r:id="rId4856" tooltip="Microsoft Web Site" xr:uid="{CAEBB8C2-A7A2-4FED-A22E-1AD134F5BE57}"/>
    <hyperlink ref="B4858" r:id="rId4857" tooltip="Microsoft Web Site" xr:uid="{FFBE2A07-9073-49CC-B175-6BC2576362D0}"/>
    <hyperlink ref="B4859" r:id="rId4858" tooltip="Microsoft Web Site" xr:uid="{6DD5C688-7F7B-4CA4-8F44-24E5D7042455}"/>
    <hyperlink ref="B4860" r:id="rId4859" tooltip="Microsoft Web Site" xr:uid="{A541E45A-DC52-4F77-B535-19B01B59D2D1}"/>
    <hyperlink ref="B4861" r:id="rId4860" tooltip="Microsoft Web Site" xr:uid="{D0E9D8D2-7244-41E1-A073-3C97D7DBFFC4}"/>
    <hyperlink ref="B4862" r:id="rId4861" tooltip="Microsoft Web Site" xr:uid="{8BEC44C9-6354-4458-B7E1-3E01820A768E}"/>
    <hyperlink ref="B4863" r:id="rId4862" tooltip="Microsoft Web Site" xr:uid="{E164652C-3359-4412-8808-9E9302C453B4}"/>
    <hyperlink ref="B4864" r:id="rId4863" tooltip="Microsoft Web Site" xr:uid="{1BB7E933-F5F9-48CA-9B08-0CBD9EEB2650}"/>
    <hyperlink ref="B4865" r:id="rId4864" tooltip="Microsoft Web Site" xr:uid="{797A2412-0F14-4478-BBEA-C6744EFFD149}"/>
    <hyperlink ref="B4866" r:id="rId4865" tooltip="Microsoft Web Site" xr:uid="{0283F744-97DD-4A32-8736-967417C7CE09}"/>
    <hyperlink ref="B4867" r:id="rId4866" tooltip="Microsoft Web Site" xr:uid="{39F6F7E8-2318-4EE0-8BA2-C26B3AFEDAC1}"/>
    <hyperlink ref="B4868" r:id="rId4867" tooltip="Microsoft Web Site" xr:uid="{55F4C53B-867C-480C-9B53-51DC93ECE3FA}"/>
    <hyperlink ref="B4869" r:id="rId4868" tooltip="Microsoft Web Site" xr:uid="{D04DF0CC-038E-4C20-807F-C1712AE827E3}"/>
    <hyperlink ref="B4870" r:id="rId4869" tooltip="Microsoft Web Site" xr:uid="{48F73D35-F0D1-4488-BF63-300B56AD3FBF}"/>
    <hyperlink ref="B4871" r:id="rId4870" tooltip="Microsoft Web Site" xr:uid="{3FC4B51D-9847-48ED-914C-53F13916764A}"/>
    <hyperlink ref="B4872" r:id="rId4871" tooltip="Microsoft Web Site" xr:uid="{EA56462C-26E0-4A93-A773-1C898AAE297C}"/>
    <hyperlink ref="B4873" r:id="rId4872" tooltip="Microsoft Web Site" xr:uid="{F23254EF-322E-42FA-BD1E-EF62478B90A1}"/>
    <hyperlink ref="B4874" r:id="rId4873" tooltip="Microsoft Web Site" xr:uid="{BCFB99FA-32BC-42B2-BDF1-7C2D26A1861E}"/>
    <hyperlink ref="B4875" r:id="rId4874" tooltip="Microsoft Web Site" xr:uid="{1C8789A7-3179-4963-A9E2-00E97AE59A4F}"/>
    <hyperlink ref="B4876" r:id="rId4875" tooltip="Microsoft Web Site" xr:uid="{BD1D1FA9-DA0B-4787-AEEB-9C6BE66E6B64}"/>
    <hyperlink ref="B4877" r:id="rId4876" tooltip="Microsoft Web Site" xr:uid="{0FFFE589-25BE-4B55-8360-ACEAED7B5323}"/>
    <hyperlink ref="B4878" r:id="rId4877" tooltip="Microsoft Web Site" xr:uid="{DEB4E76D-E9CC-4685-ABB9-F679930629F7}"/>
    <hyperlink ref="B4879" r:id="rId4878" tooltip="Microsoft Web Site" xr:uid="{AC9D63B7-42CF-467F-9E35-0683D55B3D68}"/>
    <hyperlink ref="B4880" r:id="rId4879" tooltip="Microsoft Web Site" xr:uid="{3C79DA36-D6B7-40BF-A67A-A15B01918CAA}"/>
    <hyperlink ref="B4881" r:id="rId4880" tooltip="Microsoft Web Site" xr:uid="{E7079B47-C8C8-4D75-94A4-2F896E04A4A0}"/>
    <hyperlink ref="B4882" r:id="rId4881" tooltip="Microsoft Web Site" xr:uid="{71F6C1E6-9F61-4A00-A59F-58A2AC9AC6D4}"/>
    <hyperlink ref="B4883" r:id="rId4882" tooltip="Microsoft Web Site" xr:uid="{D510A1B3-2ACA-4E5B-80CE-5897E44F42D7}"/>
    <hyperlink ref="B4884" r:id="rId4883" tooltip="Microsoft Web Site" xr:uid="{72D18CCC-B2FC-494C-B433-ED2EBD53ADB0}"/>
    <hyperlink ref="B4885" r:id="rId4884" tooltip="Microsoft Web Site" xr:uid="{107C6FDC-34C8-4B81-ABE5-141B3BC35EF8}"/>
    <hyperlink ref="B4886" r:id="rId4885" tooltip="Microsoft Web Site" xr:uid="{8F8B2F46-0C4D-4988-A2AB-7370640BC4D7}"/>
    <hyperlink ref="B4887" r:id="rId4886" tooltip="Microsoft Web Site" xr:uid="{B0F77FFE-434F-4A48-B834-C6535EA54BC5}"/>
    <hyperlink ref="B4888" r:id="rId4887" tooltip="Microsoft Web Site" xr:uid="{DC50C52B-C35D-43F5-B0FE-4CE1CA8BE2E3}"/>
    <hyperlink ref="B4889" r:id="rId4888" tooltip="Microsoft Web Site" xr:uid="{DE5CC73C-0A39-423C-AA10-799B14433D6F}"/>
    <hyperlink ref="B4890" r:id="rId4889" tooltip="Microsoft Web Site" xr:uid="{2F3622E6-4023-4124-AC23-81E4DB42DA9B}"/>
    <hyperlink ref="B4891" r:id="rId4890" tooltip="Microsoft Web Site" xr:uid="{3FA47251-2198-4CAB-B6D1-F4B5550F6DDC}"/>
    <hyperlink ref="B4892" r:id="rId4891" tooltip="Microsoft Web Site" xr:uid="{4B7614F3-3712-410F-8D6A-2A085DFBA843}"/>
    <hyperlink ref="B4893" r:id="rId4892" tooltip="Microsoft Web Site" xr:uid="{3692859B-664E-4B6F-8A07-2C89F8243822}"/>
    <hyperlink ref="B4894" r:id="rId4893" tooltip="Microsoft Web Site" xr:uid="{9DDCEF2D-E3D5-4848-A4F5-EB912356EB79}"/>
    <hyperlink ref="B4895" r:id="rId4894" tooltip="Microsoft Web Site" xr:uid="{C5F9EEA1-5DDC-490B-AEFC-B9D82CC74FC7}"/>
    <hyperlink ref="B4896" r:id="rId4895" tooltip="Microsoft Web Site" xr:uid="{F3D75112-E017-45C7-A760-3C52EF5B4591}"/>
    <hyperlink ref="B4897" r:id="rId4896" tooltip="Microsoft Web Site" xr:uid="{A611DCF5-7D3C-45FB-8B29-C3050C1C6E97}"/>
    <hyperlink ref="B4898" r:id="rId4897" tooltip="Microsoft Web Site" xr:uid="{A86237F0-F685-4DC5-8BCC-E5A126002C85}"/>
    <hyperlink ref="B4899" r:id="rId4898" tooltip="Microsoft Web Site" xr:uid="{AF8E483D-382F-42B7-83FF-D7C1238C1EB5}"/>
    <hyperlink ref="B4900" r:id="rId4899" tooltip="Microsoft Web Site" xr:uid="{B8C6F8DE-07E9-434C-8E64-166447601984}"/>
    <hyperlink ref="B4901" r:id="rId4900" tooltip="Microsoft Web Site" xr:uid="{A813AF2A-E2EB-4082-AD6B-5B14448191BF}"/>
    <hyperlink ref="B4902" r:id="rId4901" tooltip="Microsoft Web Site" xr:uid="{8923DA0D-BB35-4535-924B-9138B86DAF55}"/>
    <hyperlink ref="B4903" r:id="rId4902" tooltip="Microsoft Web Site" xr:uid="{59C5A83C-9748-4EC3-BBDC-15002B1C7C80}"/>
    <hyperlink ref="B4904" r:id="rId4903" tooltip="Microsoft Web Site" xr:uid="{860975E3-1739-432D-8B88-E39973475BEF}"/>
    <hyperlink ref="B4905" r:id="rId4904" tooltip="Microsoft Web Site" xr:uid="{B208959E-169C-4C56-ACB8-43EBFD070FC9}"/>
    <hyperlink ref="B4906" r:id="rId4905" tooltip="Microsoft Web Site" xr:uid="{7186B148-14F1-4CF0-ACF0-A5A55794BD27}"/>
    <hyperlink ref="B4907" r:id="rId4906" tooltip="Microsoft Web Site" xr:uid="{B72F3A70-971C-4856-9FC2-A251E2893785}"/>
    <hyperlink ref="B4908" r:id="rId4907" tooltip="Microsoft Web Site" xr:uid="{4BFA425F-087B-4AE1-8EFF-4BA21857A7A8}"/>
    <hyperlink ref="B4909" r:id="rId4908" tooltip="Microsoft Web Site" xr:uid="{60F4E002-A91D-496F-BFC7-68C0230992F0}"/>
    <hyperlink ref="B4910" r:id="rId4909" tooltip="Microsoft Web Site" xr:uid="{3292B60A-FAC2-4ECC-9BA9-820F778B8C0B}"/>
    <hyperlink ref="B4911" r:id="rId4910" tooltip="Microsoft Web Site" xr:uid="{C480CE51-AA6B-4968-837B-8160654EC7C6}"/>
    <hyperlink ref="B4912" r:id="rId4911" tooltip="Microsoft Web Site" xr:uid="{BC221250-72B2-447E-9D5B-1B584BCC3927}"/>
    <hyperlink ref="B4913" r:id="rId4912" tooltip="Microsoft Web Site" xr:uid="{D73F4BEA-7728-4FDD-9977-E93FD6A5BABE}"/>
    <hyperlink ref="B4914" r:id="rId4913" tooltip="Microsoft Web Site" xr:uid="{CEF7F991-F767-4BDD-ABF0-55B56CB7A270}"/>
    <hyperlink ref="B4915" r:id="rId4914" tooltip="Microsoft Web Site" xr:uid="{228928AE-348E-4840-973C-AD1D039926D2}"/>
    <hyperlink ref="B4916" r:id="rId4915" tooltip="Microsoft Web Site" xr:uid="{DDD1C9AF-EFFE-4CCA-BF22-DE42FC89E259}"/>
    <hyperlink ref="B4917" r:id="rId4916" tooltip="Microsoft Web Site" xr:uid="{1FA866DF-7F29-4EBD-94EE-92EA2670675E}"/>
    <hyperlink ref="B4918" r:id="rId4917" tooltip="Microsoft Web Site" xr:uid="{FEAB0B55-1663-46FA-9AC2-00C949CD536D}"/>
    <hyperlink ref="B4919" r:id="rId4918" tooltip="Microsoft Web Site" xr:uid="{A3DB6FFA-258D-4043-9DBD-4BD03C608B75}"/>
    <hyperlink ref="B4920" r:id="rId4919" tooltip="Microsoft Web Site" xr:uid="{35FDBBA7-7E7D-44C3-B4DB-587C62FEBE76}"/>
    <hyperlink ref="B4921" r:id="rId4920" tooltip="Microsoft Web Site" xr:uid="{4D46583D-5351-4C62-B941-D0B2539DA71E}"/>
    <hyperlink ref="B4922" r:id="rId4921" tooltip="Microsoft Web Site" xr:uid="{FA19C93F-AC28-432A-BA25-9D65177C962D}"/>
    <hyperlink ref="B4923" r:id="rId4922" tooltip="Microsoft Web Site" xr:uid="{1DB26FF3-829C-431B-ACDD-E6C4AE58908C}"/>
    <hyperlink ref="B4924" r:id="rId4923" tooltip="Microsoft Web Site" xr:uid="{DC2CF62A-A300-45A3-8807-26EAD7514015}"/>
    <hyperlink ref="B4925" r:id="rId4924" tooltip="Microsoft Web Site" xr:uid="{2645AAA8-3AF6-4362-A91E-DAF4EF4349F1}"/>
    <hyperlink ref="B4926" r:id="rId4925" tooltip="Microsoft Web Site" xr:uid="{ED14AD09-408D-41A8-80AD-B1353C21A836}"/>
    <hyperlink ref="B4927" r:id="rId4926" tooltip="Microsoft Web Site" xr:uid="{E7AB0758-CD90-4336-BD52-FB0C7C3FD92A}"/>
    <hyperlink ref="B4928" r:id="rId4927" tooltip="Microsoft Web Site" xr:uid="{10C5850E-87AA-4F8E-BD0B-E161E4D6B1E4}"/>
    <hyperlink ref="B4929" r:id="rId4928" tooltip="Microsoft Web Site" xr:uid="{D08FE92E-83A8-44CC-B12C-0D0F415C7B84}"/>
    <hyperlink ref="B4930" r:id="rId4929" tooltip="Microsoft Web Site" xr:uid="{8A96F97A-051E-4F04-868D-F0FE36DC77FB}"/>
    <hyperlink ref="B4931" r:id="rId4930" tooltip="Microsoft Web Site" xr:uid="{455B8683-BCC3-41FE-BECE-0B283CF4ADD1}"/>
    <hyperlink ref="B4932" r:id="rId4931" tooltip="Microsoft Web Site" xr:uid="{9A850AB4-C77A-40D8-A476-6C9D4D472D5C}"/>
    <hyperlink ref="B4933" r:id="rId4932" tooltip="Microsoft Web Site" xr:uid="{570C9BAC-ADE6-487A-92AC-31504311A724}"/>
    <hyperlink ref="B4934" r:id="rId4933" tooltip="Microsoft Web Site" xr:uid="{AF86D972-10DE-4DC0-A339-37075173BE7F}"/>
    <hyperlink ref="B4935" r:id="rId4934" tooltip="Microsoft Web Site" xr:uid="{482A63DF-741C-4F1B-87BA-29CC74A934D8}"/>
    <hyperlink ref="B4936" r:id="rId4935" tooltip="Microsoft Web Site" xr:uid="{7906D695-2B84-422A-B5C5-F565FBE80520}"/>
    <hyperlink ref="B4937" r:id="rId4936" tooltip="Microsoft Web Site" xr:uid="{52468C99-26D8-4F11-BF8D-A5159E4E5791}"/>
    <hyperlink ref="B4938" r:id="rId4937" tooltip="Microsoft Web Site" xr:uid="{F815D193-A837-49C8-9767-D55EFB506011}"/>
    <hyperlink ref="B4939" r:id="rId4938" tooltip="Microsoft Web Site" xr:uid="{0D54EC08-A4C6-4CEE-B3C2-B85521AFC187}"/>
    <hyperlink ref="B4940" r:id="rId4939" tooltip="Microsoft Web Site" xr:uid="{5DC09DD5-5C81-4E29-87CB-1C82DA392986}"/>
    <hyperlink ref="B4941" r:id="rId4940" tooltip="Microsoft Web Site" xr:uid="{5DE11D90-66F7-4F80-B020-AB9040C038CB}"/>
    <hyperlink ref="B4942" r:id="rId4941" tooltip="Microsoft Web Site" xr:uid="{47C6B1E0-E76A-46AE-9006-ED75B0AACA0A}"/>
    <hyperlink ref="B4943" r:id="rId4942" tooltip="Microsoft Web Site" xr:uid="{18AB9187-16C5-4A04-9602-698CD05602AC}"/>
    <hyperlink ref="B4944" r:id="rId4943" tooltip="Microsoft Web Site" xr:uid="{0448A0A0-EFFC-4BFA-AA81-C94A4C794E65}"/>
    <hyperlink ref="B4945" r:id="rId4944" tooltip="Microsoft Web Site" xr:uid="{8B8A9138-22A1-4C31-B775-47150F6B76A3}"/>
    <hyperlink ref="B4946" r:id="rId4945" tooltip="Microsoft Web Site" xr:uid="{72CDF620-7784-4AC1-A78E-5AB733A157FB}"/>
    <hyperlink ref="B4947" r:id="rId4946" tooltip="Microsoft Web Site" xr:uid="{EE1D2E4E-B805-4C2D-8DDF-6817156B6060}"/>
    <hyperlink ref="B4948" r:id="rId4947" tooltip="Microsoft Web Site" xr:uid="{7C30F770-7AC2-4822-BFAB-78D3EE7036AA}"/>
    <hyperlink ref="B4949" r:id="rId4948" tooltip="Microsoft Web Site" xr:uid="{AE3DDA69-B242-46CB-B6E1-EF99FD9D34ED}"/>
    <hyperlink ref="B4950" r:id="rId4949" tooltip="Microsoft Web Site" xr:uid="{BB846D69-57A6-4E32-8DA9-BB73F997156C}"/>
    <hyperlink ref="B4951" r:id="rId4950" tooltip="Microsoft Web Site" xr:uid="{F1A50360-FE9A-41E1-87D8-B125BD6C1DA4}"/>
    <hyperlink ref="B4952" r:id="rId4951" tooltip="Microsoft Web Site" xr:uid="{47083793-A85A-4B97-A3EB-2646CA4A7CDD}"/>
    <hyperlink ref="B4953" r:id="rId4952" tooltip="Microsoft Web Site" xr:uid="{0B492F6C-1E67-498C-8A12-52451B6ECFA7}"/>
    <hyperlink ref="B4954" r:id="rId4953" tooltip="Microsoft Web Site" xr:uid="{C1FFAAD2-412C-4F4D-B7BF-F1085B9A9E3F}"/>
    <hyperlink ref="B4955" r:id="rId4954" tooltip="Microsoft Web Site" xr:uid="{13ED57B7-A2F7-4AE3-A14C-CD8F4E44862B}"/>
    <hyperlink ref="B4956" r:id="rId4955" tooltip="Microsoft Web Site" xr:uid="{ADAF4FE8-C9AA-489B-A732-E143D9ED3299}"/>
    <hyperlink ref="B4957" r:id="rId4956" tooltip="Microsoft Web Site" xr:uid="{126A0F38-3DD4-4D66-A6D6-3B5965B953B2}"/>
    <hyperlink ref="B4958" r:id="rId4957" tooltip="Microsoft Web Site" xr:uid="{5DD4EF78-1A34-49BB-A0B5-D0A1B2CC7F8D}"/>
    <hyperlink ref="B4959" r:id="rId4958" tooltip="Microsoft Web Site" xr:uid="{3086E261-14A3-4506-884E-C36DB3F88273}"/>
    <hyperlink ref="B4960" r:id="rId4959" tooltip="Microsoft Web Site" xr:uid="{C8CDE2CC-B7E0-410C-9737-A9AF6FFDD2B2}"/>
    <hyperlink ref="B4961" r:id="rId4960" tooltip="Microsoft Web Site" xr:uid="{BDAA118F-0160-4AB4-8249-D5999D3D77E7}"/>
    <hyperlink ref="B4962" r:id="rId4961" tooltip="Microsoft Web Site" xr:uid="{22306C67-8EB8-4FDF-8503-26830FDCA827}"/>
    <hyperlink ref="B4963" r:id="rId4962" tooltip="Microsoft Web Site" xr:uid="{142BBFAF-C0BE-459C-AB7C-AEF629FADA1A}"/>
    <hyperlink ref="B4964" r:id="rId4963" tooltip="Microsoft Web Site" xr:uid="{22198F6D-C726-496C-8BBC-622020913DDD}"/>
    <hyperlink ref="B4965" r:id="rId4964" tooltip="Microsoft Web Site" xr:uid="{B8909D17-755B-47B5-9237-720CD1934E91}"/>
    <hyperlink ref="B4966" r:id="rId4965" tooltip="Microsoft Web Site" xr:uid="{AC480F1A-E159-473C-99B7-71ADE9F66043}"/>
    <hyperlink ref="B4967" r:id="rId4966" tooltip="Microsoft Web Site" xr:uid="{4B4F54D2-4B85-44BE-905D-31C80745BF08}"/>
    <hyperlink ref="B4968" r:id="rId4967" tooltip="Microsoft Web Site" xr:uid="{01C49E4E-2B92-452E-9ABE-462AD61F95FD}"/>
    <hyperlink ref="B4969" r:id="rId4968" tooltip="Microsoft Web Site" xr:uid="{FBEEF9FA-CFC4-4A92-A254-776642639E7B}"/>
    <hyperlink ref="B4970" r:id="rId4969" tooltip="Microsoft Web Site" xr:uid="{E14CEFAD-EE48-4521-8F8F-4B92A7821A45}"/>
    <hyperlink ref="B4971" r:id="rId4970" tooltip="Microsoft Web Site" xr:uid="{F4974F0F-007A-4A14-B8DD-E1D477A255EC}"/>
    <hyperlink ref="B4972" r:id="rId4971" tooltip="Microsoft Web Site" xr:uid="{E18C02BB-38C7-432F-98A2-2DF9D4E3C78B}"/>
    <hyperlink ref="B4973" r:id="rId4972" tooltip="Microsoft Web Site" xr:uid="{6CFAC21C-4998-4F43-A6F7-BF7C85386505}"/>
    <hyperlink ref="B4974" r:id="rId4973" tooltip="Microsoft Web Site" xr:uid="{9B48BBDA-66A6-4B3A-B266-2F527C3490EB}"/>
    <hyperlink ref="B4975" r:id="rId4974" tooltip="Microsoft Web Site" xr:uid="{43AE3863-81ED-456B-A752-F7FECA18E631}"/>
    <hyperlink ref="B4976" r:id="rId4975" tooltip="Microsoft Web Site" xr:uid="{F2295A97-C9AA-4311-BD51-35F38531A7F7}"/>
    <hyperlink ref="B4977" r:id="rId4976" tooltip="Microsoft Web Site" xr:uid="{75484AE0-4F43-435A-8542-52A31DE999B6}"/>
    <hyperlink ref="B4978" r:id="rId4977" tooltip="Microsoft Web Site" xr:uid="{275658B5-1D20-43AF-8F2C-6600510B5B7A}"/>
    <hyperlink ref="B4979" r:id="rId4978" tooltip="Microsoft Web Site" xr:uid="{4691BFB6-5DE9-4BB0-8E25-D55A1AF997F0}"/>
    <hyperlink ref="B4980" r:id="rId4979" tooltip="Microsoft Web Site" xr:uid="{A48D7CC4-2DBD-46B4-A384-04B32A4E4B39}"/>
    <hyperlink ref="B4981" r:id="rId4980" tooltip="Microsoft Web Site" xr:uid="{A0484A8C-35DD-4A8D-BBD6-7C90565F0D39}"/>
    <hyperlink ref="B4982" r:id="rId4981" tooltip="Microsoft Web Site" xr:uid="{C3A23DB7-4031-4482-9EF7-717520B8B6ED}"/>
    <hyperlink ref="B4983" r:id="rId4982" tooltip="Microsoft Web Site" xr:uid="{4657FA63-3DEB-4358-AAB3-F3740FA18BDF}"/>
    <hyperlink ref="B4984" r:id="rId4983" tooltip="Microsoft Web Site" xr:uid="{B2C85426-D4D7-4F9B-A48D-6852B357EB68}"/>
    <hyperlink ref="B4985" r:id="rId4984" tooltip="Microsoft Web Site" xr:uid="{8C3AFA3D-3FD8-4802-AC5F-727D4A74EE93}"/>
    <hyperlink ref="B4986" r:id="rId4985" tooltip="Microsoft Web Site" xr:uid="{F9A0D2BB-3E36-4EC9-BBD0-8D74697CCF8B}"/>
    <hyperlink ref="B4987" r:id="rId4986" tooltip="Microsoft Web Site" xr:uid="{7A52F089-FE75-4DA1-920D-7FF4AB8545E2}"/>
    <hyperlink ref="B4988" r:id="rId4987" tooltip="Microsoft Web Site" xr:uid="{FAE8009F-BD52-42C7-89E9-DC8DC609BAF9}"/>
    <hyperlink ref="B4989" r:id="rId4988" tooltip="Microsoft Web Site" xr:uid="{308AFBE8-2057-4476-8524-5C1E39A06EDF}"/>
    <hyperlink ref="B4990" r:id="rId4989" tooltip="Microsoft Web Site" xr:uid="{652650AA-4D36-4A6C-AC26-7AE5D5470DCB}"/>
    <hyperlink ref="B4991" r:id="rId4990" tooltip="Microsoft Web Site" xr:uid="{C7007802-6756-4A15-A958-5D9E9BFF7CC0}"/>
    <hyperlink ref="B4992" r:id="rId4991" tooltip="Microsoft Web Site" xr:uid="{70AEF8EB-673C-4DE9-8D7C-3ECB2E313476}"/>
    <hyperlink ref="B4993" r:id="rId4992" tooltip="Microsoft Web Site" xr:uid="{7098DC0E-6DD5-43C3-ABC4-C72722A28F56}"/>
    <hyperlink ref="B4994" r:id="rId4993" tooltip="Microsoft Web Site" xr:uid="{FDB3F49B-05AB-4203-B21B-749432AE600E}"/>
    <hyperlink ref="B4995" r:id="rId4994" tooltip="Microsoft Web Site" xr:uid="{EDBF1391-E744-4C68-B56E-C904A0A0DED4}"/>
    <hyperlink ref="B4996" r:id="rId4995" tooltip="Microsoft Web Site" xr:uid="{C7434B93-B348-47F6-BCF4-6E7AF690F4DC}"/>
    <hyperlink ref="B4997" r:id="rId4996" tooltip="Microsoft Web Site" xr:uid="{C1C74B9D-43E7-472C-BBF1-35ACE92B36F4}"/>
    <hyperlink ref="B4998" r:id="rId4997" tooltip="Microsoft Web Site" xr:uid="{5C6809A9-F2E4-4747-AE68-D188A2C3E15D}"/>
    <hyperlink ref="B4999" r:id="rId4998" tooltip="Microsoft Web Site" xr:uid="{93E4FFAA-4E9F-41C1-91D6-AA3613811AE9}"/>
    <hyperlink ref="B5000" r:id="rId4999" tooltip="Microsoft Web Site" xr:uid="{89FB2FCA-225D-456F-B6FB-9599D5828919}"/>
    <hyperlink ref="B5001" r:id="rId5000" tooltip="Microsoft Web Site" xr:uid="{B7D54AA7-2349-4052-AA41-47BB87F67CE0}"/>
    <hyperlink ref="B5002" r:id="rId5001" tooltip="Microsoft Web Site" xr:uid="{DE800F6B-201A-46B1-BD86-77A08089E763}"/>
    <hyperlink ref="B5003" r:id="rId5002" tooltip="Microsoft Web Site" xr:uid="{F3B5BC9B-2A4F-475C-82C5-15A2F710F317}"/>
    <hyperlink ref="B5004" r:id="rId5003" tooltip="Microsoft Web Site" xr:uid="{BEFB277F-F254-478B-B2D9-FF6A40658FDF}"/>
    <hyperlink ref="B5005" r:id="rId5004" tooltip="Microsoft Web Site" xr:uid="{FDFEB963-8E58-4243-9F88-692845DE51EB}"/>
    <hyperlink ref="B5006" r:id="rId5005" tooltip="Microsoft Web Site" xr:uid="{8953ACC6-41F7-4FFE-9912-D7E357E51FA0}"/>
    <hyperlink ref="B5007" r:id="rId5006" tooltip="Microsoft Web Site" xr:uid="{FD937065-B4B2-4C19-A53B-896F4207DF08}"/>
    <hyperlink ref="B5008" r:id="rId5007" tooltip="Microsoft Web Site" xr:uid="{D0DAF485-C8D5-48E5-9709-65578D8E2D1A}"/>
    <hyperlink ref="B5009" r:id="rId5008" tooltip="Microsoft Web Site" xr:uid="{9208068F-A857-4F12-89F3-37577D8DF3A2}"/>
    <hyperlink ref="B5010" r:id="rId5009" tooltip="Microsoft Web Site" xr:uid="{3B0D561A-9AD5-419C-915F-8B37712BB2AD}"/>
    <hyperlink ref="B5011" r:id="rId5010" tooltip="Microsoft Web Site" xr:uid="{7EF93442-C0DB-4067-8979-D90683850318}"/>
    <hyperlink ref="B5012" r:id="rId5011" tooltip="Microsoft Web Site" xr:uid="{90016C9C-91CD-4AE5-8E39-DF583D5658D4}"/>
    <hyperlink ref="B5013" r:id="rId5012" tooltip="Microsoft Web Site" xr:uid="{BE5483DD-5B46-48BD-B924-1BA17D743EA8}"/>
    <hyperlink ref="B5014" r:id="rId5013" tooltip="Microsoft Web Site" xr:uid="{91994FFF-C2DA-4E76-839C-008E2CF8B008}"/>
    <hyperlink ref="B5015" r:id="rId5014" tooltip="Microsoft Web Site" xr:uid="{6F0442E6-3FF3-4633-A87D-D8FEBFACB801}"/>
    <hyperlink ref="B5016" r:id="rId5015" tooltip="Microsoft Web Site" xr:uid="{9AD00497-4A8F-4434-A4F8-DA1DA4903616}"/>
    <hyperlink ref="B5017" r:id="rId5016" tooltip="Microsoft Web Site" xr:uid="{61EA5D9D-C4DD-4BE2-ADA2-D97717039ED4}"/>
    <hyperlink ref="B5018" r:id="rId5017" tooltip="Microsoft Web Site" xr:uid="{CA5F02ED-4894-45C6-95D0-BFAD8E5D0250}"/>
    <hyperlink ref="B5019" r:id="rId5018" tooltip="Microsoft Web Site" xr:uid="{FB818D0F-ED0F-40C9-962D-F27E2BA505B2}"/>
    <hyperlink ref="B5020" r:id="rId5019" tooltip="Microsoft Web Site" xr:uid="{1C376A8B-6C66-4076-8D57-8092944B3A8B}"/>
    <hyperlink ref="B5021" r:id="rId5020" tooltip="Microsoft Web Site" xr:uid="{D4B17E8F-D3FA-4C00-BA4A-76A8215EDFF3}"/>
    <hyperlink ref="B5022" r:id="rId5021" tooltip="Microsoft Web Site" xr:uid="{E1396AF4-0F0F-4F83-AF6C-498D2CD2A4A6}"/>
    <hyperlink ref="B5023" r:id="rId5022" tooltip="Microsoft Web Site" xr:uid="{09BCE5F1-E71D-4694-85C0-303273F3636F}"/>
    <hyperlink ref="B5024" r:id="rId5023" tooltip="Microsoft Web Site" xr:uid="{F95B15AC-4FEC-4516-BFCC-B5F95A72781E}"/>
    <hyperlink ref="B5025" r:id="rId5024" tooltip="Microsoft Web Site" xr:uid="{4D95EA74-548F-4D48-AA71-24202979676C}"/>
    <hyperlink ref="B5026" r:id="rId5025" tooltip="Microsoft Web Site" xr:uid="{A76197BD-7E40-4554-8E73-EAAF08258239}"/>
    <hyperlink ref="B5027" r:id="rId5026" tooltip="Microsoft Web Site" xr:uid="{4996189D-F24A-4896-B8AD-76529D358344}"/>
    <hyperlink ref="B5028" r:id="rId5027" tooltip="Microsoft Web Site" xr:uid="{22E0F8F1-DDC2-4439-9F25-922F7BBE2211}"/>
    <hyperlink ref="B5029" r:id="rId5028" tooltip="Microsoft Web Site" xr:uid="{C6AD307C-1F06-4078-9D4F-ACF84CBD6E87}"/>
    <hyperlink ref="B5030" r:id="rId5029" tooltip="Microsoft Web Site" xr:uid="{DBB87510-E206-4C68-B40D-0C2796449BB1}"/>
    <hyperlink ref="B5031" r:id="rId5030" tooltip="Microsoft Web Site" xr:uid="{481BBC60-F315-4753-B42D-D5C012A57024}"/>
    <hyperlink ref="B5032" r:id="rId5031" tooltip="Microsoft Web Site" xr:uid="{F676F8C4-CFB1-4D06-A5CD-A52DFDC90C5D}"/>
    <hyperlink ref="B5033" r:id="rId5032" tooltip="Microsoft Web Site" xr:uid="{84AA73B2-798B-48AE-BBFC-910932D9FD8F}"/>
    <hyperlink ref="B5034" r:id="rId5033" tooltip="Microsoft Web Site" xr:uid="{65239CEB-458B-422D-BF55-8AA86D670742}"/>
    <hyperlink ref="B5035" r:id="rId5034" tooltip="Microsoft Web Site" xr:uid="{6FA8A867-8E43-49A2-A2FD-BD389EAFF5FD}"/>
    <hyperlink ref="B5036" r:id="rId5035" tooltip="Microsoft Web Site" xr:uid="{E4BD6F1A-A017-41D2-B58C-E992A6672E95}"/>
    <hyperlink ref="B5037" r:id="rId5036" tooltip="Microsoft Web Site" xr:uid="{28677F0E-DB27-4A5E-A1D9-D396E4D87615}"/>
    <hyperlink ref="B5038" r:id="rId5037" tooltip="Microsoft Web Site" xr:uid="{6DD62E20-B96A-4D18-8B06-A61088E7AC16}"/>
    <hyperlink ref="B5039" r:id="rId5038" tooltip="Microsoft Web Site" xr:uid="{1A0D7331-AE46-4ADE-B651-2DD1521B5BFE}"/>
    <hyperlink ref="B5040" r:id="rId5039" tooltip="Microsoft Web Site" xr:uid="{22924C2B-5820-4997-9F1C-AA07EEB9192A}"/>
    <hyperlink ref="B5041" r:id="rId5040" tooltip="Microsoft Web Site" xr:uid="{10D8BA53-5DA7-45F2-8819-072B4E78FB96}"/>
    <hyperlink ref="B5042" r:id="rId5041" tooltip="Microsoft Web Site" xr:uid="{C8CC28DB-06FF-49F7-926F-971921D6D645}"/>
    <hyperlink ref="B5043" r:id="rId5042" tooltip="Microsoft Web Site" xr:uid="{706C5CEF-F676-4242-B72B-D8E3A6F49624}"/>
    <hyperlink ref="B5044" r:id="rId5043" tooltip="Microsoft Web Site" xr:uid="{20811562-329C-4624-A20F-63B450289B7B}"/>
    <hyperlink ref="B5045" r:id="rId5044" tooltip="Microsoft Web Site" xr:uid="{C4F48492-310D-47FE-AA90-003F199CE000}"/>
    <hyperlink ref="B5046" r:id="rId5045" tooltip="Microsoft Web Site" xr:uid="{ED0A433B-C365-44B9-BD42-5AC70DCF41FC}"/>
    <hyperlink ref="B5047" r:id="rId5046" tooltip="Microsoft Web Site" xr:uid="{C027E149-A249-458F-89C2-CD7C2316B745}"/>
    <hyperlink ref="B5048" r:id="rId5047" tooltip="Microsoft Web Site" xr:uid="{781F243C-3F7E-48C0-A2B6-646C07813AC5}"/>
    <hyperlink ref="B5049" r:id="rId5048" tooltip="Microsoft Web Site" xr:uid="{1DA049CF-F7CF-4156-AB3C-CE3FB6AD0DED}"/>
    <hyperlink ref="B5050" r:id="rId5049" tooltip="Microsoft Web Site" xr:uid="{94AEC5E0-7CCE-456D-B3D0-AF22F475D822}"/>
    <hyperlink ref="B5051" r:id="rId5050" tooltip="Microsoft Web Site" xr:uid="{26EACD85-50BA-48F3-8B72-87E07A243C23}"/>
    <hyperlink ref="B5052" r:id="rId5051" tooltip="Microsoft Web Site" xr:uid="{24090EF1-C9B2-4BD2-836F-DF1A44AB8817}"/>
    <hyperlink ref="B5053" r:id="rId5052" tooltip="Microsoft Web Site" xr:uid="{2487794D-2845-4DCD-B705-8686DC733111}"/>
    <hyperlink ref="B5054" r:id="rId5053" tooltip="Microsoft Web Site" xr:uid="{0885305F-1505-4B7F-8E96-0EF1907F13F8}"/>
    <hyperlink ref="B5055" r:id="rId5054" tooltip="Microsoft Web Site" xr:uid="{FB0AB1E0-BF2A-40E5-95DE-7892C9C436CE}"/>
    <hyperlink ref="B5056" r:id="rId5055" tooltip="Microsoft Web Site" xr:uid="{CEFC6FCD-009F-4D5B-92DF-5AB03B35CFAC}"/>
    <hyperlink ref="B5057" r:id="rId5056" tooltip="Microsoft Web Site" xr:uid="{6B5755CE-F8E7-4721-A634-1B15CFA29FDC}"/>
    <hyperlink ref="B5058" r:id="rId5057" tooltip="Microsoft Web Site" xr:uid="{87A6E91C-24E4-4355-A621-167CBD7C0FAA}"/>
    <hyperlink ref="B5059" r:id="rId5058" tooltip="Microsoft Web Site" xr:uid="{57B36DA8-118B-4094-87D5-F773ED5D90EF}"/>
    <hyperlink ref="B5060" r:id="rId5059" tooltip="Microsoft Web Site" xr:uid="{F006079D-7BCA-4B23-86CC-28DC5E2CF64F}"/>
    <hyperlink ref="B5061" r:id="rId5060" tooltip="Microsoft Web Site" xr:uid="{7B6CFA1A-CCF9-495F-A74B-93301EED9251}"/>
    <hyperlink ref="B5062" r:id="rId5061" tooltip="Microsoft Web Site" xr:uid="{E1FC0CEF-8458-429E-BF24-ACF54E794E74}"/>
    <hyperlink ref="B5063" r:id="rId5062" tooltip="Microsoft Web Site" xr:uid="{4F18E838-0877-491C-BCAF-9C7D191478C7}"/>
    <hyperlink ref="B5064" r:id="rId5063" tooltip="Microsoft Web Site" xr:uid="{34CDBC52-BE91-4BE9-8C78-D43C949B2DEC}"/>
    <hyperlink ref="B5065" r:id="rId5064" tooltip="Microsoft Web Site" xr:uid="{C4D8A504-4624-4BFF-8200-FC8A0C4B4394}"/>
    <hyperlink ref="B5066" r:id="rId5065" tooltip="Microsoft Web Site" xr:uid="{2F473EF2-E72A-4964-9C34-937EA7761819}"/>
    <hyperlink ref="B5067" r:id="rId5066" tooltip="Microsoft Web Site" xr:uid="{96DEF2AF-2AE3-49F6-B48F-F3DFAD04AA18}"/>
    <hyperlink ref="B5068" r:id="rId5067" tooltip="Microsoft Web Site" xr:uid="{C8019B35-5056-403F-8111-68A2AB4A1B6E}"/>
    <hyperlink ref="B5069" r:id="rId5068" tooltip="Microsoft Web Site" xr:uid="{2238F10C-6BF9-4AD0-A141-A61B6E103918}"/>
    <hyperlink ref="B5070" r:id="rId5069" tooltip="Microsoft Web Site" xr:uid="{E46F0AD2-A408-4B92-A151-4F5468993DF2}"/>
    <hyperlink ref="B5071" r:id="rId5070" tooltip="Microsoft Web Site" xr:uid="{53127D27-B9BB-4658-88DA-6E562C0C7E7B}"/>
    <hyperlink ref="B5072" r:id="rId5071" tooltip="Microsoft Web Site" xr:uid="{8DCFD983-DBC8-41A6-8CE5-A477A26D1F23}"/>
    <hyperlink ref="B5073" r:id="rId5072" tooltip="Microsoft Web Site" xr:uid="{7910F4E6-2F07-4BBC-BA0F-61E02880A0DB}"/>
    <hyperlink ref="B5074" r:id="rId5073" tooltip="Microsoft Web Site" xr:uid="{D90BF5DD-6BD7-4D53-885F-A2F733C98E18}"/>
    <hyperlink ref="B5075" r:id="rId5074" tooltip="Microsoft Web Site" xr:uid="{6FCB661F-4FAA-4E06-8ACD-E3778FC62816}"/>
    <hyperlink ref="B5076" r:id="rId5075" tooltip="Microsoft Web Site" xr:uid="{D3DFB60E-9F2F-4DD6-855A-A3206CD19A76}"/>
    <hyperlink ref="B5077" r:id="rId5076" tooltip="Microsoft Web Site" xr:uid="{09D06316-330E-4145-B92C-E4DF3F0853FC}"/>
    <hyperlink ref="B5078" r:id="rId5077" tooltip="Microsoft Web Site" xr:uid="{92098CFF-F2FE-4AA8-A43A-6CE567826159}"/>
    <hyperlink ref="B5079" r:id="rId5078" tooltip="Microsoft Web Site" xr:uid="{06020B81-16A1-403F-BDBF-3E3C319B9168}"/>
    <hyperlink ref="B5080" r:id="rId5079" tooltip="Microsoft Web Site" xr:uid="{D101FFA7-98D5-4069-8369-19BF37AAE35A}"/>
    <hyperlink ref="B5081" r:id="rId5080" tooltip="Microsoft Web Site" xr:uid="{A63D6E10-CC3E-494B-892D-10AB90358429}"/>
    <hyperlink ref="B5082" r:id="rId5081" tooltip="Microsoft Web Site" xr:uid="{3D6E4455-6E7E-4C68-94A8-B5BE6946C7D3}"/>
    <hyperlink ref="B5083" r:id="rId5082" tooltip="Microsoft Web Site" xr:uid="{9E557E7B-65F6-4D09-9112-19D3B7267174}"/>
    <hyperlink ref="B5084" r:id="rId5083" tooltip="Microsoft Web Site" xr:uid="{D0C1DFD5-BD5E-46E8-90DF-DB725F4027AE}"/>
    <hyperlink ref="B5085" r:id="rId5084" tooltip="Microsoft Web Site" xr:uid="{7AC35A93-5C6B-4863-BC6B-E2BB002FD877}"/>
    <hyperlink ref="B5086" r:id="rId5085" tooltip="Microsoft Web Site" xr:uid="{632586D0-A8B0-4D59-951E-52143B94E78A}"/>
    <hyperlink ref="B5087" r:id="rId5086" tooltip="Microsoft Web Site" xr:uid="{216914DD-E732-4787-A0F3-5D6184B92D9B}"/>
    <hyperlink ref="B5088" r:id="rId5087" tooltip="Microsoft Web Site" xr:uid="{D479DFBA-D841-40B4-8FEF-F68B5E3BD667}"/>
    <hyperlink ref="B5089" r:id="rId5088" tooltip="Microsoft Web Site" xr:uid="{C6F77447-79E4-4EFB-BE2D-F53672217911}"/>
    <hyperlink ref="B5090" r:id="rId5089" tooltip="Microsoft Web Site" xr:uid="{70CF0E2D-3F74-4C53-8F96-1DB673D311C3}"/>
    <hyperlink ref="B5091" r:id="rId5090" tooltip="Microsoft Web Site" xr:uid="{BD5AA64C-E3B3-43D9-AF84-6D7FD416D7A0}"/>
    <hyperlink ref="B5092" r:id="rId5091" tooltip="Microsoft Web Site" xr:uid="{1EEC7C57-5E85-49C1-8902-82CCDF1F7106}"/>
    <hyperlink ref="B5093" r:id="rId5092" tooltip="Microsoft Web Site" xr:uid="{F842C359-DCA7-4E50-A9D8-EC3C55D867C5}"/>
    <hyperlink ref="B5094" r:id="rId5093" tooltip="Microsoft Web Site" xr:uid="{626B0265-3BF0-4208-8127-12919DDDC4BB}"/>
    <hyperlink ref="B5095" r:id="rId5094" tooltip="Microsoft Web Site" xr:uid="{16C1844A-F577-4B46-98A7-0B06DC706683}"/>
    <hyperlink ref="B5096" r:id="rId5095" tooltip="Microsoft Web Site" xr:uid="{1D54A8CC-5EF5-437D-89F4-2EEEC519052A}"/>
    <hyperlink ref="B5097" r:id="rId5096" tooltip="Microsoft Web Site" xr:uid="{F5280A35-F80D-4946-AA9F-DD87BEE4B509}"/>
    <hyperlink ref="B5098" r:id="rId5097" tooltip="Microsoft Web Site" xr:uid="{CA74A886-9C97-4ED1-A815-C2AFA5707B74}"/>
    <hyperlink ref="B5099" r:id="rId5098" tooltip="Microsoft Web Site" xr:uid="{59A55F17-AB4B-495E-862A-24E9442FE99D}"/>
    <hyperlink ref="B5100" r:id="rId5099" tooltip="Microsoft Web Site" xr:uid="{4D49FD55-0B17-4154-A3D2-7265B69D75E0}"/>
    <hyperlink ref="B5101" r:id="rId5100" tooltip="Microsoft Web Site" xr:uid="{924640BB-7BB1-4D54-AB76-A825B1263291}"/>
    <hyperlink ref="B5102" r:id="rId5101" tooltip="Microsoft Web Site" xr:uid="{15EB4ED6-025F-4A3F-B141-94F46370F7B2}"/>
    <hyperlink ref="B5103" r:id="rId5102" tooltip="Microsoft Web Site" xr:uid="{71F97660-2938-446C-A602-D64518861222}"/>
    <hyperlink ref="B5104" r:id="rId5103" tooltip="Microsoft Web Site" xr:uid="{63277093-E3D0-4C1F-B472-4E718E763986}"/>
    <hyperlink ref="B5105" r:id="rId5104" tooltip="Microsoft Web Site" xr:uid="{42737215-7B61-43CC-AB81-888CF281BFFA}"/>
    <hyperlink ref="B5106" r:id="rId5105" tooltip="Microsoft Web Site" xr:uid="{297DA997-3E13-4C70-BE06-5A968F5C91AA}"/>
    <hyperlink ref="B5107" r:id="rId5106" tooltip="Microsoft Web Site" xr:uid="{2AA6502A-2058-45B2-AD38-75CAB85ABEB6}"/>
    <hyperlink ref="B5108" r:id="rId5107" tooltip="Microsoft Web Site" xr:uid="{CCB5A4CC-7AD1-4CE8-9038-9D75AA645EDB}"/>
    <hyperlink ref="B5109" r:id="rId5108" tooltip="Microsoft Web Site" xr:uid="{28F98E8C-FB50-4196-B342-2C9D73E92334}"/>
    <hyperlink ref="B5110" r:id="rId5109" tooltip="Microsoft Web Site" xr:uid="{3A9A539E-A69E-4773-9FDF-EAD738CB5AE8}"/>
    <hyperlink ref="B5111" r:id="rId5110" tooltip="Microsoft Web Site" xr:uid="{1226A6AC-F890-4AB4-95B4-1BD5D570FC83}"/>
    <hyperlink ref="B5112" r:id="rId5111" tooltip="Microsoft Web Site" xr:uid="{03E39955-1044-48EC-8E00-D8E81232EB6A}"/>
    <hyperlink ref="B5113" r:id="rId5112" tooltip="Microsoft Web Site" xr:uid="{00B457D6-AA1D-4914-AEDC-6E1BEB32FA39}"/>
    <hyperlink ref="B5114" r:id="rId5113" tooltip="Microsoft Web Site" xr:uid="{0B4D801A-D6E8-4F9C-8488-C22381402256}"/>
    <hyperlink ref="B5115" r:id="rId5114" tooltip="Microsoft Web Site" xr:uid="{5AF3B9A7-F04E-4205-A526-F68E5E36976C}"/>
    <hyperlink ref="B5116" r:id="rId5115" tooltip="Microsoft Web Site" xr:uid="{7D6B8CE4-063D-4ACD-98A5-71E7D420E2EF}"/>
    <hyperlink ref="B5117" r:id="rId5116" tooltip="Microsoft Web Site" xr:uid="{6D29986E-6BC5-47F7-AF0C-0B1C941B76B6}"/>
    <hyperlink ref="B5118" r:id="rId5117" tooltip="Microsoft Web Site" xr:uid="{A4CB18A9-C89F-4A81-944D-CB31AD3EDDFE}"/>
    <hyperlink ref="B5119" r:id="rId5118" tooltip="Microsoft Web Site" xr:uid="{1A68C9A9-00E9-4B04-8908-124FAC726798}"/>
    <hyperlink ref="B5120" r:id="rId5119" tooltip="Microsoft Web Site" xr:uid="{D455CCE9-DB5E-48F0-9265-5E95E1BE79D2}"/>
    <hyperlink ref="B5121" r:id="rId5120" tooltip="Microsoft Web Site" xr:uid="{562FAE31-C88C-4C54-B630-F47123CEFF18}"/>
    <hyperlink ref="B5122" r:id="rId5121" tooltip="Microsoft Web Site" xr:uid="{3159E100-27D7-4339-9331-DEF630ADA475}"/>
    <hyperlink ref="B5123" r:id="rId5122" tooltip="Microsoft Web Site" xr:uid="{EC565B97-F497-42A5-BC4D-04E48538FFD2}"/>
    <hyperlink ref="B5124" r:id="rId5123" tooltip="Microsoft Web Site" xr:uid="{6EE25B01-B7AD-4909-8D93-21F52BB074F5}"/>
    <hyperlink ref="B5125" r:id="rId5124" tooltip="Microsoft Web Site" xr:uid="{882191FD-A7EB-4872-9E8B-9001E1FD0303}"/>
    <hyperlink ref="B5126" r:id="rId5125" tooltip="Microsoft Web Site" xr:uid="{715CF768-D92A-41FF-9E93-37A4708372AE}"/>
    <hyperlink ref="B5127" r:id="rId5126" tooltip="Microsoft Web Site" xr:uid="{F1872EA4-1F73-496D-9EC8-42CFF57E93E2}"/>
    <hyperlink ref="B5128" r:id="rId5127" tooltip="Microsoft Web Site" xr:uid="{1A130D47-0CA3-4FDF-ABB8-CFD24497E6D0}"/>
    <hyperlink ref="B5129" r:id="rId5128" tooltip="Microsoft Web Site" xr:uid="{814EB120-D844-4E1F-AB44-D0DE66DE7C5F}"/>
    <hyperlink ref="B5130" r:id="rId5129" tooltip="Microsoft Web Site" xr:uid="{B93287C9-28FC-4F7E-90E0-029443345F75}"/>
    <hyperlink ref="B5131" r:id="rId5130" tooltip="Microsoft Web Site" xr:uid="{078AA2FA-8DF7-440C-B702-3A23D476C329}"/>
    <hyperlink ref="B5132" r:id="rId5131" tooltip="Microsoft Web Site" xr:uid="{2B55E002-7894-4A82-B661-756DF0EFAC85}"/>
    <hyperlink ref="B5133" r:id="rId5132" tooltip="Microsoft Web Site" xr:uid="{9115B12B-5F3F-45C4-82A6-32C798C5F197}"/>
    <hyperlink ref="B5134" r:id="rId5133" tooltip="Microsoft Web Site" xr:uid="{BE507E7C-A22C-4B84-B5ED-07132CF66D81}"/>
    <hyperlink ref="B5135" r:id="rId5134" tooltip="Microsoft Web Site" xr:uid="{B0DC5745-56D0-4B8E-A664-34A1AE9AC104}"/>
    <hyperlink ref="B5136" r:id="rId5135" tooltip="Microsoft Web Site" xr:uid="{38207D59-C5DC-4761-83B9-4E5244B2441A}"/>
    <hyperlink ref="B5137" r:id="rId5136" tooltip="Microsoft Web Site" xr:uid="{49AF2A47-A242-4D34-8AE2-8A8F78B18454}"/>
    <hyperlink ref="B5138" r:id="rId5137" tooltip="Microsoft Web Site" xr:uid="{E40D6C6F-8CE8-4700-B30C-AC981BDA3E8B}"/>
    <hyperlink ref="B5139" r:id="rId5138" tooltip="Microsoft Web Site" xr:uid="{6D39CAE9-67ED-47A3-B390-9451D6A79FE2}"/>
    <hyperlink ref="B5140" r:id="rId5139" tooltip="Microsoft Web Site" xr:uid="{CA02E6FE-5E8D-44C9-A5B9-F07988BE7715}"/>
    <hyperlink ref="B5141" r:id="rId5140" tooltip="Microsoft Web Site" xr:uid="{0486444D-339A-49DC-BB83-05A5A059D1E5}"/>
    <hyperlink ref="B5142" r:id="rId5141" tooltip="Microsoft Web Site" xr:uid="{AE2C1CB0-E44D-482A-94D5-28B71CBF7066}"/>
    <hyperlink ref="B5143" r:id="rId5142" tooltip="Microsoft Web Site" xr:uid="{067E6EC3-AF15-4945-A52F-808DEC7EA05D}"/>
    <hyperlink ref="B5144" r:id="rId5143" tooltip="Microsoft Web Site" xr:uid="{523BD52E-8692-48F4-881F-15D5908BBC12}"/>
    <hyperlink ref="B5145" r:id="rId5144" tooltip="Microsoft Web Site" xr:uid="{5A3F59C0-9462-48E3-9229-5BE868277166}"/>
    <hyperlink ref="B5146" r:id="rId5145" tooltip="Microsoft Web Site" xr:uid="{E7FA25F2-6C9C-4197-969F-AE02A0D44A6D}"/>
    <hyperlink ref="B5147" r:id="rId5146" tooltip="Microsoft Web Site" xr:uid="{C3A574A6-6BBF-40E7-887B-EF1B0406A234}"/>
    <hyperlink ref="B5148" r:id="rId5147" tooltip="Microsoft Web Site" xr:uid="{F7179084-0A31-48A5-9B5C-1A3C23AD6099}"/>
    <hyperlink ref="B5149" r:id="rId5148" tooltip="Microsoft Web Site" xr:uid="{10F5AA0F-ED95-4E52-8E77-9A22FFCD9BF5}"/>
    <hyperlink ref="B5150" r:id="rId5149" tooltip="Microsoft Web Site" xr:uid="{AA1BD56C-5B4A-48C6-9A31-B5E76F270660}"/>
    <hyperlink ref="B5151" r:id="rId5150" tooltip="Microsoft Web Site" xr:uid="{F6783B56-F387-4B8E-BE7A-9050DEC3361A}"/>
    <hyperlink ref="B5152" r:id="rId5151" tooltip="Microsoft Web Site" xr:uid="{9312D9CA-2222-4AEE-9173-34BF0676DF8B}"/>
    <hyperlink ref="B5153" r:id="rId5152" tooltip="Microsoft Web Site" xr:uid="{C88A33D8-1290-4ADB-8306-52960BAB1755}"/>
    <hyperlink ref="B5154" r:id="rId5153" tooltip="Microsoft Web Site" xr:uid="{09408BFF-4FF1-45A6-BCEB-D38F54FC855E}"/>
    <hyperlink ref="B5155" r:id="rId5154" tooltip="Microsoft Web Site" xr:uid="{1FDEF56A-D9ED-4596-B176-8BF1366CDAAF}"/>
    <hyperlink ref="B5156" r:id="rId5155" tooltip="Microsoft Web Site" xr:uid="{F9E2E4FB-8D9E-4EDE-A9A5-2DEC4AF0FE4A}"/>
    <hyperlink ref="B5157" r:id="rId5156" tooltip="Microsoft Web Site" xr:uid="{25331DAF-73E0-490C-BCC5-347477E39AAA}"/>
    <hyperlink ref="B5158" r:id="rId5157" tooltip="Microsoft Web Site" xr:uid="{F6643C58-EFF4-43C9-ACCC-92A9134F6495}"/>
    <hyperlink ref="B5159" r:id="rId5158" tooltip="Microsoft Web Site" xr:uid="{6899F7F8-7A4F-4A8C-8457-68DBE4861900}"/>
    <hyperlink ref="B5160" r:id="rId5159" tooltip="Microsoft Web Site" xr:uid="{A73AE3D4-C1F6-4E1B-B6D8-EC8AB92AAE2A}"/>
    <hyperlink ref="B5161" r:id="rId5160" tooltip="Microsoft Web Site" xr:uid="{A4782B4C-DE82-4136-84A7-D76B761C8E91}"/>
    <hyperlink ref="B5162" r:id="rId5161" tooltip="Microsoft Web Site" xr:uid="{1AEE6468-7366-4B68-B47F-C0C34D3D318E}"/>
    <hyperlink ref="B5163" r:id="rId5162" tooltip="Microsoft Web Site" xr:uid="{6211F4DE-3FFC-47D2-AB24-12F140B4E9E7}"/>
    <hyperlink ref="B5164" r:id="rId5163" tooltip="Microsoft Web Site" xr:uid="{49F2EB4C-BED2-4E18-93D1-3EFC0581D40A}"/>
    <hyperlink ref="B5165" r:id="rId5164" tooltip="Microsoft Web Site" xr:uid="{06D1B6EF-7976-4A2A-8908-3EAB4E7F2583}"/>
    <hyperlink ref="B5166" r:id="rId5165" tooltip="Microsoft Web Site" xr:uid="{6EB2B38F-9DBB-4C97-A02E-158BDCD21D17}"/>
    <hyperlink ref="B5167" r:id="rId5166" tooltip="Microsoft Web Site" xr:uid="{58B5DC44-AE0F-4527-8254-810E8F7D675B}"/>
    <hyperlink ref="B5168" r:id="rId5167" tooltip="Microsoft Web Site" xr:uid="{E3178AEF-AC24-4A98-9001-9F2224F987A6}"/>
    <hyperlink ref="B5169" r:id="rId5168" tooltip="Microsoft Web Site" xr:uid="{09F18C12-E3ED-4503-A2B3-2B9CF085DFE9}"/>
    <hyperlink ref="B5170" r:id="rId5169" tooltip="Microsoft Web Site" xr:uid="{49FAA493-CCE7-4755-BE3A-33224E844908}"/>
    <hyperlink ref="B5171" r:id="rId5170" tooltip="Microsoft Web Site" xr:uid="{2EEF237C-BD1B-4107-B21C-25764E3E2BB3}"/>
    <hyperlink ref="B5172" r:id="rId5171" tooltip="Microsoft Web Site" xr:uid="{B0319D5F-F199-47D4-9A2D-2F710912DC52}"/>
    <hyperlink ref="B5173" r:id="rId5172" tooltip="Microsoft Web Site" xr:uid="{7EBB0FE2-B940-40B3-B781-ECA544533BD5}"/>
    <hyperlink ref="B5174" r:id="rId5173" tooltip="Microsoft Web Site" xr:uid="{0DB08CAD-C474-4C46-A91B-4965EB3188B7}"/>
    <hyperlink ref="B5175" r:id="rId5174" tooltip="Microsoft Web Site" xr:uid="{11C55E4D-E76A-4E15-9532-914AEE10B624}"/>
    <hyperlink ref="B5176" r:id="rId5175" tooltip="Microsoft Web Site" xr:uid="{5122E0F2-86D6-4B94-B900-02FB4CB524E5}"/>
    <hyperlink ref="B5177" r:id="rId5176" tooltip="Microsoft Web Site" xr:uid="{97D0CA7A-64D4-4C5D-A408-D6D075D8FF7C}"/>
    <hyperlink ref="B5178" r:id="rId5177" tooltip="Microsoft Web Site" xr:uid="{63D2AC8D-CE31-40EF-BAF5-25AE2CA3E3D2}"/>
    <hyperlink ref="B5179" r:id="rId5178" tooltip="Microsoft Web Site" xr:uid="{C1CBE4F6-0FC4-43CB-86E6-14772D2E9ADE}"/>
    <hyperlink ref="B5180" r:id="rId5179" tooltip="Microsoft Web Site" xr:uid="{030FAC15-165B-41E2-8073-DA20CDED901D}"/>
    <hyperlink ref="B5181" r:id="rId5180" tooltip="Microsoft Web Site" xr:uid="{2C751E93-9958-4601-BFA2-CD59341206C2}"/>
    <hyperlink ref="B5182" r:id="rId5181" tooltip="Microsoft Web Site" xr:uid="{9370CD8E-3677-4D2F-ABED-C0A94A09DB03}"/>
    <hyperlink ref="B5183" r:id="rId5182" tooltip="Microsoft Web Site" xr:uid="{FBD21F87-2477-42B6-ADEB-28A27B709B39}"/>
    <hyperlink ref="B5184" r:id="rId5183" tooltip="Microsoft Web Site" xr:uid="{C36702FB-B8A4-4B32-BA6A-FDE069A858FC}"/>
    <hyperlink ref="B5185" r:id="rId5184" tooltip="Microsoft Web Site" xr:uid="{47454CAE-9088-4000-83D4-BE71BFD2DAF0}"/>
    <hyperlink ref="B5186" r:id="rId5185" tooltip="Microsoft Web Site" xr:uid="{BE4D797E-868C-46A5-9B91-F99C710CAE39}"/>
    <hyperlink ref="B5187" r:id="rId5186" tooltip="Microsoft Web Site" xr:uid="{D265F323-DBAA-483A-A70A-E314E2558AD2}"/>
    <hyperlink ref="B5188" r:id="rId5187" tooltip="Microsoft Web Site" xr:uid="{3AE673F4-6066-405F-AB80-A7C0C39AE46A}"/>
    <hyperlink ref="B5189" r:id="rId5188" tooltip="Microsoft Web Site" xr:uid="{5D30409C-0276-4941-918D-C412594AD9B9}"/>
    <hyperlink ref="B5190" r:id="rId5189" tooltip="Microsoft Web Site" xr:uid="{D199DFCC-C27C-4B0B-89EC-622A900139B2}"/>
    <hyperlink ref="B5191" r:id="rId5190" tooltip="Microsoft Web Site" xr:uid="{8F9844E1-EE83-4825-993A-AC573E1DF147}"/>
    <hyperlink ref="B5192" r:id="rId5191" tooltip="Microsoft Web Site" xr:uid="{37927F7D-0D3A-4425-A3D5-6005EE483531}"/>
    <hyperlink ref="B5193" r:id="rId5192" tooltip="Microsoft Web Site" xr:uid="{8A262B91-678B-4518-A411-A0C64C641872}"/>
    <hyperlink ref="B5194" r:id="rId5193" tooltip="Microsoft Web Site" xr:uid="{1A1FDCE5-E0AF-4D37-880B-A44B9FE544E5}"/>
    <hyperlink ref="B5195" r:id="rId5194" tooltip="Microsoft Web Site" xr:uid="{22228988-E24B-440D-BAE8-64D2A5A94079}"/>
    <hyperlink ref="B5196" r:id="rId5195" tooltip="Microsoft Web Site" xr:uid="{53F75BC4-92E8-4EFB-873D-E3FBE2B6E124}"/>
    <hyperlink ref="B5197" r:id="rId5196" tooltip="Microsoft Web Site" xr:uid="{EDA24CF7-992C-45BC-8457-5B923D14AEE5}"/>
    <hyperlink ref="B5198" r:id="rId5197" tooltip="Microsoft Web Site" xr:uid="{ADDBD030-0760-468E-BA50-0408D05C50B7}"/>
    <hyperlink ref="B5199" r:id="rId5198" tooltip="Microsoft Web Site" xr:uid="{D1DB3A72-FF8C-4331-8035-C730050A4947}"/>
    <hyperlink ref="B5200" r:id="rId5199" tooltip="Microsoft Web Site" xr:uid="{F2BA1B28-C49D-42A1-9A99-D437461DCD89}"/>
    <hyperlink ref="B5201" r:id="rId5200" tooltip="Microsoft Web Site" xr:uid="{63633B0E-A0B1-4D9E-9BE0-DCA24524FD37}"/>
    <hyperlink ref="B5202" r:id="rId5201" tooltip="Microsoft Web Site" xr:uid="{658B6EA8-0D63-4054-8568-F9CFA0C6F610}"/>
    <hyperlink ref="B5203" r:id="rId5202" tooltip="Microsoft Web Site" xr:uid="{A750B87E-C078-4312-AA86-A4C26025DF02}"/>
    <hyperlink ref="B5204" r:id="rId5203" tooltip="Microsoft Web Site" xr:uid="{F9CAD261-DDC7-43B2-914D-E5893B469C14}"/>
    <hyperlink ref="B5205" r:id="rId5204" tooltip="Microsoft Web Site" xr:uid="{E559B031-AE36-4D34-AED9-EE5115789B40}"/>
    <hyperlink ref="B5206" r:id="rId5205" tooltip="Microsoft Web Site" xr:uid="{ADE69FFE-540C-492A-BCDF-DB4C452EF87E}"/>
    <hyperlink ref="B5207" r:id="rId5206" tooltip="Microsoft Web Site" xr:uid="{AC270271-3A4C-4D19-9274-1F33CE2EF9A3}"/>
    <hyperlink ref="B5208" r:id="rId5207" tooltip="Microsoft Web Site" xr:uid="{3C34AA64-DAFA-4916-BC13-C968F2DB1755}"/>
    <hyperlink ref="B5209" r:id="rId5208" tooltip="Microsoft Web Site" xr:uid="{4B761526-C6C9-4BED-A44F-56772B3D940E}"/>
    <hyperlink ref="B5210" r:id="rId5209" tooltip="Microsoft Web Site" xr:uid="{3C5F1264-A47E-477C-885B-97F50CA5323F}"/>
    <hyperlink ref="B5211" r:id="rId5210" tooltip="Microsoft Web Site" xr:uid="{AF01CB6D-6C62-4F2F-A596-FBDD28B1D9D8}"/>
    <hyperlink ref="B5212" r:id="rId5211" tooltip="Microsoft Web Site" xr:uid="{F4CA8F32-C6D8-4535-B37A-06BD3F8100B5}"/>
    <hyperlink ref="B5213" r:id="rId5212" tooltip="Microsoft Web Site" xr:uid="{8BD4073C-164C-4001-9964-E3ED239696D9}"/>
    <hyperlink ref="B5214" r:id="rId5213" tooltip="Microsoft Web Site" xr:uid="{58DBDEA9-F0E3-4F9D-874C-EFCEB3C89C5C}"/>
    <hyperlink ref="B5215" r:id="rId5214" tooltip="Microsoft Web Site" xr:uid="{4521F8D0-B8B8-4B60-8094-85FBF8166998}"/>
    <hyperlink ref="B5216" r:id="rId5215" tooltip="Microsoft Web Site" xr:uid="{01EEE71E-AFA2-4AE6-BC17-2E622A20D6A8}"/>
    <hyperlink ref="B5217" r:id="rId5216" tooltip="Microsoft Web Site" xr:uid="{B006BDCB-01E3-4B40-A920-B1A2816EB045}"/>
    <hyperlink ref="B5218" r:id="rId5217" tooltip="Microsoft Web Site" xr:uid="{71006B71-E727-477C-8243-643BE24416BD}"/>
    <hyperlink ref="B5219" r:id="rId5218" tooltip="Microsoft Web Site" xr:uid="{FC99146F-9FF9-4D0E-85DE-BBE4773885E3}"/>
    <hyperlink ref="B5220" r:id="rId5219" tooltip="Microsoft Web Site" xr:uid="{2BEEDBCF-6752-4BE0-8984-F06C9F436342}"/>
    <hyperlink ref="B5221" r:id="rId5220" tooltip="Microsoft Web Site" xr:uid="{AF2373B3-326E-4475-A3DE-55CDCB9C8E60}"/>
    <hyperlink ref="B5222" r:id="rId5221" tooltip="Microsoft Web Site" xr:uid="{F0D65238-B177-4CDB-B25E-F39D9795B2F5}"/>
    <hyperlink ref="B5223" r:id="rId5222" tooltip="Microsoft Web Site" xr:uid="{A4294445-80F2-4591-82DC-8017D7103573}"/>
    <hyperlink ref="B5224" r:id="rId5223" tooltip="Microsoft Web Site" xr:uid="{1834E16F-5A65-467D-9C72-07513093C7FA}"/>
    <hyperlink ref="B5225" r:id="rId5224" tooltip="Microsoft Web Site" xr:uid="{A56F56D0-87E5-46B1-814F-F90F70E1FF71}"/>
    <hyperlink ref="B5226" r:id="rId5225" tooltip="Microsoft Web Site" xr:uid="{747B022A-EE4F-41E2-AEAF-434FEEB68CED}"/>
    <hyperlink ref="B5227" r:id="rId5226" tooltip="Microsoft Web Site" xr:uid="{35658835-ADCB-42E0-999F-BC48D1C00652}"/>
    <hyperlink ref="B5228" r:id="rId5227" tooltip="Microsoft Web Site" xr:uid="{32027456-E6C0-46BD-83D4-DEE4782AA22C}"/>
    <hyperlink ref="B5229" r:id="rId5228" tooltip="Microsoft Web Site" xr:uid="{9569807D-F8AE-490C-B1F2-B80E20EB0719}"/>
    <hyperlink ref="B5230" r:id="rId5229" tooltip="Microsoft Web Site" xr:uid="{8A36FBF8-C2F7-44CC-BAAA-6386088AD5AC}"/>
    <hyperlink ref="B5231" r:id="rId5230" tooltip="Microsoft Web Site" xr:uid="{80E44FF9-5CBD-4E86-860E-7036D157773D}"/>
    <hyperlink ref="B5232" r:id="rId5231" tooltip="Microsoft Web Site" xr:uid="{2AEE46BD-B5A2-4C86-9E13-0266130C3E8B}"/>
    <hyperlink ref="B5233" r:id="rId5232" tooltip="Microsoft Web Site" xr:uid="{7C197845-A10A-4755-8055-4058FA430331}"/>
    <hyperlink ref="B5234" r:id="rId5233" tooltip="Microsoft Web Site" xr:uid="{C5EAD8AC-5D87-42D0-A220-0C952E950054}"/>
    <hyperlink ref="B5235" r:id="rId5234" tooltip="Microsoft Web Site" xr:uid="{2AF138E0-02FF-485C-BE48-D4DCA81EA5FC}"/>
    <hyperlink ref="B5236" r:id="rId5235" tooltip="Microsoft Web Site" xr:uid="{23F931F8-C50F-4698-81C6-A7EA709F2132}"/>
    <hyperlink ref="B5237" r:id="rId5236" tooltip="Microsoft Web Site" xr:uid="{2FA024F9-DDAC-4723-BE34-8A2D6D3EB877}"/>
    <hyperlink ref="B5238" r:id="rId5237" tooltip="Microsoft Web Site" xr:uid="{85E078CE-43F7-40A5-A89D-B6695EA4C00B}"/>
    <hyperlink ref="B5239" r:id="rId5238" tooltip="Microsoft Web Site" xr:uid="{3A1F8424-750C-4242-8E35-7CAC1785D3F4}"/>
    <hyperlink ref="B5240" r:id="rId5239" tooltip="Microsoft Web Site" xr:uid="{69F1B7AB-1084-4BE2-92F0-7F45F4B9C2F7}"/>
    <hyperlink ref="B5241" r:id="rId5240" tooltip="Microsoft Web Site" xr:uid="{3BB2E8DB-D695-470A-AA08-B1E9ACE342A4}"/>
    <hyperlink ref="B5242" r:id="rId5241" tooltip="Microsoft Web Site" xr:uid="{AFFFAEEF-33DD-46DD-8A73-2F49D25DC7CA}"/>
    <hyperlink ref="B5243" r:id="rId5242" tooltip="Microsoft Web Site" xr:uid="{F4F6A2E5-FCE1-40E8-AA95-7F0D8497A47C}"/>
    <hyperlink ref="B5244" r:id="rId5243" tooltip="Microsoft Web Site" xr:uid="{35A7FE43-DCD2-4E37-9B61-199B46148EAE}"/>
    <hyperlink ref="B5245" r:id="rId5244" tooltip="Microsoft Web Site" xr:uid="{021CEE2D-3AA6-47F2-B9AE-E90E436322C4}"/>
    <hyperlink ref="B5246" r:id="rId5245" tooltip="Microsoft Web Site" xr:uid="{473E421E-B0F0-4A96-91B7-088958740668}"/>
    <hyperlink ref="B5247" r:id="rId5246" tooltip="Microsoft Web Site" xr:uid="{045329A0-552D-46D2-9A60-378CDBAAEAEB}"/>
    <hyperlink ref="B5248" r:id="rId5247" tooltip="Microsoft Web Site" xr:uid="{0FBAB19A-A1FD-49C2-858A-2E39E6F75CCD}"/>
    <hyperlink ref="B5249" r:id="rId5248" tooltip="Microsoft Web Site" xr:uid="{EA6155D1-0ADE-45C2-B4BA-6F6E52122B65}"/>
    <hyperlink ref="B5250" r:id="rId5249" tooltip="Microsoft Web Site" xr:uid="{F9367A26-F911-4DAF-9E8E-AC12EF5A54A4}"/>
    <hyperlink ref="B5251" r:id="rId5250" tooltip="Microsoft Web Site" xr:uid="{40C2CC98-A39A-4E75-B440-0C479B2EC3C3}"/>
    <hyperlink ref="B5252" r:id="rId5251" tooltip="Microsoft Web Site" xr:uid="{7876577D-AA94-4CAB-8504-05AD78B4B861}"/>
    <hyperlink ref="B5253" r:id="rId5252" tooltip="Microsoft Web Site" xr:uid="{5F950D08-9865-4CDE-9E57-AC9565F3B969}"/>
    <hyperlink ref="B5254" r:id="rId5253" tooltip="Microsoft Web Site" xr:uid="{C6D0B0E1-29CB-41B5-B0B7-2E9B052B029E}"/>
    <hyperlink ref="B5255" r:id="rId5254" tooltip="Microsoft Web Site" xr:uid="{071DB1A4-12E7-41D9-80BE-F84F9F34C5AE}"/>
    <hyperlink ref="B5256" r:id="rId5255" tooltip="Microsoft Web Site" xr:uid="{C9A7B15B-6B7F-41E9-9292-131B700C2F9C}"/>
    <hyperlink ref="B5257" r:id="rId5256" tooltip="Microsoft Web Site" xr:uid="{B7B17242-4025-475A-98A8-E7C6C73D4224}"/>
    <hyperlink ref="B5258" r:id="rId5257" tooltip="Microsoft Web Site" xr:uid="{4FD37520-2DEF-4612-91CE-83987D9A7DCE}"/>
    <hyperlink ref="B5259" r:id="rId5258" tooltip="Microsoft Web Site" xr:uid="{E0F00055-C098-447A-9B22-B70745C42449}"/>
    <hyperlink ref="B5260" r:id="rId5259" tooltip="Microsoft Web Site" xr:uid="{94AA44BC-34C6-4D0B-AB9A-C12A95E8DA0A}"/>
    <hyperlink ref="B5261" r:id="rId5260" tooltip="Microsoft Web Site" xr:uid="{7A9BAA03-39FA-4985-9C86-4DA406955424}"/>
    <hyperlink ref="B5262" r:id="rId5261" tooltip="Microsoft Web Site" xr:uid="{6F7A5391-832C-4DA3-9BD2-EC7C8DA6D38E}"/>
    <hyperlink ref="B5263" r:id="rId5262" tooltip="Microsoft Web Site" xr:uid="{72BA99B3-8D5B-489A-8EFC-D622545B82F4}"/>
    <hyperlink ref="B5264" r:id="rId5263" tooltip="Microsoft Web Site" xr:uid="{0E3B2213-757C-4B6D-A122-84ACAC81EC98}"/>
    <hyperlink ref="B5265" r:id="rId5264" tooltip="Microsoft Web Site" xr:uid="{A39ED1FA-5BC3-4E5B-9B9C-B1628FCB4339}"/>
    <hyperlink ref="B5266" r:id="rId5265" tooltip="Microsoft Web Site" xr:uid="{11ECAD3C-37BE-47A9-8D3C-69D6B9CFAAE2}"/>
    <hyperlink ref="B5267" r:id="rId5266" tooltip="Microsoft Web Site" xr:uid="{56F2617B-6057-4E4E-9954-3A4258EB7E6D}"/>
    <hyperlink ref="B5268" r:id="rId5267" tooltip="Microsoft Web Site" xr:uid="{7BAF0E58-12EF-4A2A-9002-4B3E7415345B}"/>
    <hyperlink ref="B5269" r:id="rId5268" tooltip="Microsoft Web Site" xr:uid="{AE58DCB7-6EE8-48F2-95D1-AF41225B2600}"/>
    <hyperlink ref="B5270" r:id="rId5269" tooltip="Microsoft Web Site" xr:uid="{013A2FCC-E048-4ADA-ADF6-984EF3E0E2B7}"/>
    <hyperlink ref="B5271" r:id="rId5270" tooltip="Microsoft Web Site" xr:uid="{4AB7920A-A886-413B-A523-7B2EC0671AAC}"/>
    <hyperlink ref="B5272" r:id="rId5271" tooltip="Microsoft Web Site" xr:uid="{4788C994-748D-4422-958F-DC57A5CF76E6}"/>
    <hyperlink ref="B5273" r:id="rId5272" tooltip="Microsoft Web Site" xr:uid="{B7020377-1A59-4593-885C-C81714A995DF}"/>
    <hyperlink ref="B5274" r:id="rId5273" tooltip="Microsoft Web Site" xr:uid="{523776B1-A930-485F-88A2-7BB21EF4ABCB}"/>
    <hyperlink ref="B5275" r:id="rId5274" tooltip="Microsoft Web Site" xr:uid="{95814B06-3D00-4B78-9C29-5789C422C83C}"/>
    <hyperlink ref="B5276" r:id="rId5275" tooltip="Microsoft Web Site" xr:uid="{F2FEEC85-3154-49D8-817F-2950616E9FB0}"/>
    <hyperlink ref="B5277" r:id="rId5276" tooltip="Microsoft Web Site" xr:uid="{E5D4156F-A058-4A6D-BC51-58036F95670F}"/>
    <hyperlink ref="B5278" r:id="rId5277" tooltip="Microsoft Web Site" xr:uid="{361A49E4-3301-4BE1-8DFD-A9D0EABBBD9E}"/>
    <hyperlink ref="B5279" r:id="rId5278" tooltip="Microsoft Web Site" xr:uid="{C10F568A-639B-425C-B713-288C912AA873}"/>
    <hyperlink ref="B5280" r:id="rId5279" tooltip="Microsoft Web Site" xr:uid="{C38D4C03-236B-4110-9A93-EA4E60A8B25C}"/>
    <hyperlink ref="B5281" r:id="rId5280" tooltip="Microsoft Web Site" xr:uid="{231E7252-F1A6-4270-B0ED-DFD8C5C83CA9}"/>
    <hyperlink ref="B5282" r:id="rId5281" tooltip="Microsoft Web Site" xr:uid="{198575BE-75C5-498F-BE25-E9DCC4ECB0B6}"/>
    <hyperlink ref="B5283" r:id="rId5282" tooltip="Microsoft Web Site" xr:uid="{6857A3F6-2955-45E6-8A4D-F1DAF5DE04E4}"/>
    <hyperlink ref="B5284" r:id="rId5283" tooltip="Microsoft Web Site" xr:uid="{EA234623-E559-493A-80E1-4AF59C0CEE47}"/>
    <hyperlink ref="B5285" r:id="rId5284" tooltip="Microsoft Web Site" xr:uid="{7EECC882-53BC-4A87-A645-8594D0AC4EDF}"/>
    <hyperlink ref="B5286" r:id="rId5285" tooltip="Microsoft Web Site" xr:uid="{87B2067F-766A-49D4-9F4C-4731FADF4F32}"/>
    <hyperlink ref="B5287" r:id="rId5286" tooltip="Microsoft Web Site" xr:uid="{67AD0B37-1E72-42EB-9947-401EAA7EF95E}"/>
    <hyperlink ref="B5288" r:id="rId5287" tooltip="Microsoft Web Site" xr:uid="{0C854AA8-869D-432F-8EC5-CF5769F764B2}"/>
    <hyperlink ref="B5289" r:id="rId5288" tooltip="Microsoft Web Site" xr:uid="{02B10EFA-FAB6-4F78-82C2-FF9D4199F816}"/>
    <hyperlink ref="B5290" r:id="rId5289" tooltip="Microsoft Web Site" xr:uid="{0CEC6AD4-4073-40B8-8CDD-25E07B6D1C70}"/>
    <hyperlink ref="B5291" r:id="rId5290" tooltip="Microsoft Web Site" xr:uid="{B4D0A677-C735-4741-ACFE-769AA283EFD9}"/>
    <hyperlink ref="B5292" r:id="rId5291" tooltip="Microsoft Web Site" xr:uid="{2E0CBE87-43BF-4C42-B8AC-94288F65E137}"/>
    <hyperlink ref="B5293" r:id="rId5292" tooltip="Microsoft Web Site" xr:uid="{34209DE5-10C0-4B1B-BED1-6E73754D4979}"/>
    <hyperlink ref="B5294" r:id="rId5293" tooltip="Microsoft Web Site" xr:uid="{7F0A3096-3B7D-4063-BB72-190290F8418E}"/>
    <hyperlink ref="B5295" r:id="rId5294" tooltip="Microsoft Web Site" xr:uid="{6D7BB9CD-5BFC-459D-865C-FCB540F4032B}"/>
    <hyperlink ref="B5296" r:id="rId5295" tooltip="Microsoft Web Site" xr:uid="{1BE674DE-2E9D-4CA5-8263-FA89CF9184E5}"/>
    <hyperlink ref="B5297" r:id="rId5296" tooltip="Microsoft Web Site" xr:uid="{4DD8C090-3E24-43D4-BF6B-320FE10000AB}"/>
    <hyperlink ref="B5298" r:id="rId5297" tooltip="Microsoft Web Site" xr:uid="{5E3CCCB1-3C63-4AF3-9506-CC82D75A542F}"/>
    <hyperlink ref="B5299" r:id="rId5298" tooltip="Microsoft Web Site" xr:uid="{2BA24479-0F3E-4001-9A6C-89B9562A5615}"/>
    <hyperlink ref="B5300" r:id="rId5299" tooltip="Microsoft Web Site" xr:uid="{58803B3A-E0E3-41D3-8B7E-1C15D4DD5281}"/>
    <hyperlink ref="B5301" r:id="rId5300" tooltip="Microsoft Web Site" xr:uid="{73D8473C-1CB1-43C6-A995-4E0399D7170C}"/>
    <hyperlink ref="B5302" r:id="rId5301" tooltip="Microsoft Web Site" xr:uid="{D553C200-3CB6-4760-B33D-8C4087EB0F3C}"/>
    <hyperlink ref="B5303" r:id="rId5302" tooltip="Microsoft Web Site" xr:uid="{B132CAED-874C-4006-B000-3BA18A33BA73}"/>
    <hyperlink ref="B5304" r:id="rId5303" tooltip="Microsoft Web Site" xr:uid="{6D138625-6B35-4DB0-AE4A-E5FDB9B178DF}"/>
    <hyperlink ref="B5305" r:id="rId5304" tooltip="Microsoft Web Site" xr:uid="{CD923D0E-E2FC-4BE5-B83C-F4E3CF704309}"/>
    <hyperlink ref="B5306" r:id="rId5305" tooltip="Microsoft Web Site" xr:uid="{E1A23AB7-BA5F-423A-8FB0-6DD085B7E432}"/>
    <hyperlink ref="B5307" r:id="rId5306" tooltip="Microsoft Web Site" xr:uid="{75F9399D-1D74-443B-B394-27F3C6D7E4A6}"/>
    <hyperlink ref="B5308" r:id="rId5307" tooltip="Microsoft Web Site" xr:uid="{2BED7423-960E-437E-BBD6-B829266DB9CA}"/>
    <hyperlink ref="B5309" r:id="rId5308" tooltip="Microsoft Web Site" xr:uid="{DF36B858-FFFB-4C51-B8B7-91D959BD8AAE}"/>
    <hyperlink ref="B5310" r:id="rId5309" tooltip="Microsoft Web Site" xr:uid="{1DD8B48F-637C-43F7-8194-3D69668792CD}"/>
    <hyperlink ref="B5311" r:id="rId5310" tooltip="Microsoft Web Site" xr:uid="{E31EC5DC-D750-4313-8529-69064B27B781}"/>
    <hyperlink ref="B5312" r:id="rId5311" tooltip="Microsoft Web Site" xr:uid="{9A5DF10A-9869-4B2A-A9C9-04CC6EA62417}"/>
    <hyperlink ref="B5313" r:id="rId5312" tooltip="Microsoft Web Site" xr:uid="{35F4D41C-D3D7-42AC-8D7D-3F5E0963C92E}"/>
    <hyperlink ref="B5314" r:id="rId5313" tooltip="Microsoft Web Site" xr:uid="{FAB202F0-F472-4842-8C05-4573EE439726}"/>
    <hyperlink ref="B5315" r:id="rId5314" tooltip="Microsoft Web Site" xr:uid="{A1FF59B0-B764-4D09-AC69-6614E391F6FD}"/>
    <hyperlink ref="B5316" r:id="rId5315" tooltip="Microsoft Web Site" xr:uid="{7AE85E68-3968-4DF1-9663-B14536F013DF}"/>
    <hyperlink ref="B5317" r:id="rId5316" tooltip="Microsoft Web Site" xr:uid="{C3062137-06B0-4C97-B1DE-C21317C146C2}"/>
    <hyperlink ref="B5318" r:id="rId5317" tooltip="Microsoft Web Site" xr:uid="{9760FF8F-09AF-4726-BF0D-200590B42F6E}"/>
    <hyperlink ref="B5319" r:id="rId5318" tooltip="Microsoft Web Site" xr:uid="{95D7207E-8A0D-42B2-944C-19017214750B}"/>
    <hyperlink ref="B5320" r:id="rId5319" tooltip="Microsoft Web Site" xr:uid="{C5C68524-101A-47C1-982A-DEBD468876A3}"/>
    <hyperlink ref="B5321" r:id="rId5320" tooltip="Microsoft Web Site" xr:uid="{5DC0791B-8C7C-4217-A5C7-46DD07B478B2}"/>
    <hyperlink ref="B5322" r:id="rId5321" tooltip="Microsoft Web Site" xr:uid="{9364341B-8955-4CA5-A0D1-463490E7DD32}"/>
    <hyperlink ref="B5323" r:id="rId5322" tooltip="Microsoft Web Site" xr:uid="{3CEBBCD0-9183-480A-8082-4CF1515B4C97}"/>
    <hyperlink ref="B5324" r:id="rId5323" tooltip="Microsoft Web Site" xr:uid="{C9797836-EBE0-4EE1-A9F4-293FB84B172E}"/>
    <hyperlink ref="B5325" r:id="rId5324" tooltip="Microsoft Web Site" xr:uid="{E0816B1A-1B1B-4728-BA87-032E7E6BD544}"/>
    <hyperlink ref="B5326" r:id="rId5325" tooltip="Microsoft Web Site" xr:uid="{16B22DDA-E82B-4567-AC2E-792F1AD2CD9D}"/>
    <hyperlink ref="B5327" r:id="rId5326" tooltip="Microsoft Web Site" xr:uid="{26F1716B-A596-4C93-ADB7-296A61428B37}"/>
    <hyperlink ref="B5328" r:id="rId5327" tooltip="Microsoft Web Site" xr:uid="{100F129B-0EDB-45EE-94E7-1841715E5142}"/>
    <hyperlink ref="B5329" r:id="rId5328" tooltip="Microsoft Web Site" xr:uid="{C8F6A694-09D5-4691-9617-E25BDDFD629C}"/>
    <hyperlink ref="B5330" r:id="rId5329" tooltip="Microsoft Web Site" xr:uid="{FBF129CA-F715-481F-A9A2-41D53B29C7D9}"/>
    <hyperlink ref="B5331" r:id="rId5330" tooltip="Microsoft Web Site" xr:uid="{EADAE8F9-C1ED-4C92-83D7-74D04DD678B9}"/>
    <hyperlink ref="B5332" r:id="rId5331" tooltip="Microsoft Web Site" xr:uid="{E5B93411-1CD0-4991-ACD0-B75E497250ED}"/>
    <hyperlink ref="B5333" r:id="rId5332" tooltip="Microsoft Web Site" xr:uid="{DD24B19A-0BC4-48C4-904C-6AD484BB5C02}"/>
    <hyperlink ref="B5334" r:id="rId5333" tooltip="Microsoft Web Site" xr:uid="{100BE37B-153C-4B9F-80FC-ACC6981AA69D}"/>
    <hyperlink ref="B5335" r:id="rId5334" tooltip="Microsoft Web Site" xr:uid="{0714D1EF-60E2-4633-8135-F5C060FAF536}"/>
    <hyperlink ref="B5336" r:id="rId5335" tooltip="Microsoft Web Site" xr:uid="{82E27196-154F-40C6-A66A-EA1115705B33}"/>
    <hyperlink ref="B5337" r:id="rId5336" tooltip="Microsoft Web Site" xr:uid="{156C0D1F-0CBE-48FA-8AAA-854FE1B1490B}"/>
    <hyperlink ref="B5338" r:id="rId5337" tooltip="Microsoft Web Site" xr:uid="{07B409F3-8145-41A9-86EC-31FAB6AF763B}"/>
    <hyperlink ref="B5339" r:id="rId5338" tooltip="Microsoft Web Site" xr:uid="{8AAD769C-EECD-4C55-B048-6ED9652B7BEB}"/>
    <hyperlink ref="B5340" r:id="rId5339" tooltip="Microsoft Web Site" xr:uid="{3ECAFA2B-6684-40B1-8AB1-6399A27FEEDC}"/>
    <hyperlink ref="B5341" r:id="rId5340" tooltip="Microsoft Web Site" xr:uid="{864E29D9-83D3-49A6-90BD-3A11B3CF75C5}"/>
    <hyperlink ref="B5342" r:id="rId5341" tooltip="Microsoft Web Site" xr:uid="{0DCD71DA-02EC-422B-B625-AAD21D91D708}"/>
    <hyperlink ref="B5343" r:id="rId5342" tooltip="Microsoft Web Site" xr:uid="{933C3FC3-E310-4547-8167-725AE9B27ECC}"/>
    <hyperlink ref="B5344" r:id="rId5343" tooltip="Microsoft Web Site" xr:uid="{2C2013E3-B929-4849-920D-9944C6AEE5AD}"/>
    <hyperlink ref="B5345" r:id="rId5344" tooltip="Microsoft Web Site" xr:uid="{B8CE7197-1C46-48C5-BFE5-034543753E67}"/>
    <hyperlink ref="B5346" r:id="rId5345" tooltip="Microsoft Web Site" xr:uid="{9F3C905F-48CB-4E3F-A8A2-DE94108E1C6C}"/>
    <hyperlink ref="B5347" r:id="rId5346" tooltip="Microsoft Web Site" xr:uid="{1FB5F9E8-9F80-4E92-9A51-CF5989054857}"/>
    <hyperlink ref="B5348" r:id="rId5347" tooltip="Microsoft Web Site" xr:uid="{8B71955F-22F2-4DAC-B544-1D0780DF74ED}"/>
    <hyperlink ref="B5349" r:id="rId5348" tooltip="Microsoft Web Site" xr:uid="{E9F2C80B-8630-4E0C-88FB-9C413F1ED91A}"/>
    <hyperlink ref="B5350" r:id="rId5349" tooltip="Microsoft Web Site" xr:uid="{5176E391-824C-49DF-94F7-7D1206346204}"/>
    <hyperlink ref="B5351" r:id="rId5350" tooltip="Microsoft Web Site" xr:uid="{169E3844-4103-461F-924D-3A3F5F071D64}"/>
    <hyperlink ref="B5352" r:id="rId5351" tooltip="Microsoft Web Site" xr:uid="{0F14E853-C523-4DA1-9098-93E408395921}"/>
    <hyperlink ref="B5353" r:id="rId5352" tooltip="Microsoft Web Site" xr:uid="{71C7E1A6-4005-4163-94DD-5BA9F6FB3133}"/>
    <hyperlink ref="B5354" r:id="rId5353" tooltip="Microsoft Web Site" xr:uid="{AA1C9A55-567E-440E-9327-B38C27D8D0F7}"/>
    <hyperlink ref="B5355" r:id="rId5354" tooltip="Microsoft Web Site" xr:uid="{D4BC2DEE-3AB6-4437-8B07-95EA889CDD55}"/>
    <hyperlink ref="B5356" r:id="rId5355" tooltip="Microsoft Web Site" xr:uid="{EC7CC02F-96E8-4CA5-9E4D-B54C3234D2C3}"/>
    <hyperlink ref="B5357" r:id="rId5356" tooltip="Microsoft Web Site" xr:uid="{FC7B6E88-8F09-40FE-9279-8049177D56AC}"/>
    <hyperlink ref="B5358" r:id="rId5357" tooltip="Microsoft Web Site" xr:uid="{8C7FFAAC-0DCB-4F20-BBD3-A9C0E719FE4E}"/>
    <hyperlink ref="B5359" r:id="rId5358" tooltip="Microsoft Web Site" xr:uid="{EFEFE364-BFB6-4B56-9AF9-F8044C964428}"/>
    <hyperlink ref="B5360" r:id="rId5359" tooltip="Microsoft Web Site" xr:uid="{62E7BC7F-7630-4705-A3CC-0A1DD9D4A611}"/>
    <hyperlink ref="B5361" r:id="rId5360" tooltip="Microsoft Web Site" xr:uid="{25239B30-E957-4470-955D-EFF1970FBD40}"/>
    <hyperlink ref="B5362" r:id="rId5361" tooltip="Microsoft Web Site" xr:uid="{68B55705-666D-434A-96B5-C912A2DB762A}"/>
    <hyperlink ref="B5363" r:id="rId5362" tooltip="Microsoft Web Site" xr:uid="{B00E6827-C231-43B7-A630-1DB3C97F0818}"/>
    <hyperlink ref="B5364" r:id="rId5363" tooltip="Microsoft Web Site" xr:uid="{5117F42A-C084-496B-A431-3FFC1C2E0C6B}"/>
    <hyperlink ref="B5365" r:id="rId5364" tooltip="Microsoft Web Site" xr:uid="{5583FC4E-809F-4446-B662-83189538D73F}"/>
    <hyperlink ref="B5366" r:id="rId5365" tooltip="Microsoft Web Site" xr:uid="{0D989650-088B-4F79-BE73-3CEE2503D0FA}"/>
    <hyperlink ref="B5367" r:id="rId5366" tooltip="Microsoft Web Site" xr:uid="{A108EAA2-676D-4FF0-A147-DCD38A224D1C}"/>
    <hyperlink ref="B5368" r:id="rId5367" tooltip="Microsoft Web Site" xr:uid="{9F9D7D99-D201-4488-8E55-0868AAD1C855}"/>
    <hyperlink ref="B5369" r:id="rId5368" tooltip="Microsoft Web Site" xr:uid="{AC2D1723-AB5A-4B66-9FF0-F4A9F68A9238}"/>
    <hyperlink ref="B5370" r:id="rId5369" tooltip="Microsoft Web Site" xr:uid="{6A770D7A-E254-4F22-B488-90FB443B3C45}"/>
    <hyperlink ref="B5371" r:id="rId5370" tooltip="Microsoft Web Site" xr:uid="{C0E61965-E167-48A3-BB52-C01B07463FF5}"/>
    <hyperlink ref="B5372" r:id="rId5371" tooltip="Microsoft Web Site" xr:uid="{AB10DAB1-D481-4285-AD50-DAB191E3A593}"/>
    <hyperlink ref="B5373" r:id="rId5372" tooltip="Microsoft Web Site" xr:uid="{5EF6799C-18D9-416F-BFAA-321050F63C7C}"/>
    <hyperlink ref="B5374" r:id="rId5373" tooltip="Microsoft Web Site" xr:uid="{7F9B6EEB-7F2D-49A6-B804-9B4BD5AA07A7}"/>
    <hyperlink ref="B5375" r:id="rId5374" tooltip="Microsoft Web Site" xr:uid="{E0178E10-E619-4C6C-B178-675234A62A19}"/>
    <hyperlink ref="B5376" r:id="rId5375" tooltip="Microsoft Web Site" xr:uid="{4CADD9BA-3FCD-4AAE-865E-CA4ACFB178E7}"/>
    <hyperlink ref="B5377" r:id="rId5376" tooltip="Microsoft Web Site" xr:uid="{D1AA4039-C47B-4533-8D58-9DC7F848A860}"/>
    <hyperlink ref="B5378" r:id="rId5377" tooltip="Microsoft Web Site" xr:uid="{F446D880-4645-4A8C-96A7-D0D8682AB755}"/>
    <hyperlink ref="B5379" r:id="rId5378" tooltip="Microsoft Web Site" xr:uid="{21B2EFE5-6866-4FB6-9D31-65FD09520970}"/>
    <hyperlink ref="B5380" r:id="rId5379" tooltip="Microsoft Web Site" xr:uid="{2395EFB0-3CAA-406F-9929-E71CE83FF2EB}"/>
    <hyperlink ref="B5381" r:id="rId5380" tooltip="Microsoft Web Site" xr:uid="{A660A18C-73E1-467E-8989-94C114AFDF16}"/>
    <hyperlink ref="B5382" r:id="rId5381" tooltip="Microsoft Web Site" xr:uid="{D523D28B-C8F1-4CD2-A422-05B30ED4A14A}"/>
    <hyperlink ref="B5383" r:id="rId5382" tooltip="Microsoft Web Site" xr:uid="{7030B2BC-ABA8-4C57-8C7C-6AFF20D7B0B0}"/>
    <hyperlink ref="B5384" r:id="rId5383" tooltip="Microsoft Web Site" xr:uid="{7F6610A2-EDB8-42EA-A0BD-2296EBCEE1C1}"/>
    <hyperlink ref="B5385" r:id="rId5384" tooltip="Microsoft Web Site" xr:uid="{120AF827-09DC-4D64-9FF1-66AECB66036E}"/>
    <hyperlink ref="B5386" r:id="rId5385" tooltip="Microsoft Web Site" xr:uid="{89C533DF-5F6B-42C9-B991-03BAB45006BB}"/>
    <hyperlink ref="B5387" r:id="rId5386" tooltip="Microsoft Web Site" xr:uid="{8513291A-665C-4BB3-B34F-0B0E3F5CC613}"/>
    <hyperlink ref="B5388" r:id="rId5387" tooltip="Microsoft Web Site" xr:uid="{3C525174-3CC9-41B0-B3E9-73BA2565AA69}"/>
    <hyperlink ref="B5389" r:id="rId5388" tooltip="Microsoft Web Site" xr:uid="{FE8EC68C-DA05-4BBB-980E-5DF99C92FAB0}"/>
    <hyperlink ref="B5390" r:id="rId5389" tooltip="Microsoft Web Site" xr:uid="{B86130E7-FC86-4585-99AE-8D2600EE2BA9}"/>
    <hyperlink ref="B5391" r:id="rId5390" tooltip="Microsoft Web Site" xr:uid="{E9B77C05-4D39-4B1F-B6BA-3A6A419309B3}"/>
    <hyperlink ref="B5392" r:id="rId5391" tooltip="Microsoft Web Site" xr:uid="{7F810B51-43D8-4571-AF37-2DB321502CE9}"/>
    <hyperlink ref="B5393" r:id="rId5392" tooltip="Microsoft Web Site" xr:uid="{EE95D257-302B-4CEA-BFE4-0E9EC4E01248}"/>
    <hyperlink ref="B5394" r:id="rId5393" tooltip="Microsoft Web Site" xr:uid="{FF83CD12-7E6D-4DCF-9EEB-93CF69F17DC5}"/>
    <hyperlink ref="B5395" r:id="rId5394" tooltip="Microsoft Web Site" xr:uid="{C4B9B916-9F48-49DB-AA18-372CDD822B98}"/>
    <hyperlink ref="B5396" r:id="rId5395" tooltip="Microsoft Web Site" xr:uid="{FD96637E-6F22-4349-BAD8-8EEF7192618D}"/>
    <hyperlink ref="B5397" r:id="rId5396" tooltip="Microsoft Web Site" xr:uid="{46575F3B-9326-4900-A146-C34FD556E6E2}"/>
    <hyperlink ref="B5398" r:id="rId5397" tooltip="Microsoft Web Site" xr:uid="{FE14C072-C704-44E4-9EC6-91B83CAFD858}"/>
    <hyperlink ref="B5399" r:id="rId5398" tooltip="Microsoft Web Site" xr:uid="{F8285D14-6B85-4A19-8914-B11B8B64EB0F}"/>
    <hyperlink ref="B5400" r:id="rId5399" tooltip="Microsoft Web Site" xr:uid="{ACA85FB1-9D98-4411-842E-56393D54665E}"/>
    <hyperlink ref="B5401" r:id="rId5400" tooltip="Microsoft Web Site" xr:uid="{9486CB5E-A742-495B-B1D7-76B4C52FD181}"/>
    <hyperlink ref="B5402" r:id="rId5401" tooltip="Microsoft Web Site" xr:uid="{0A6949FD-F001-4A47-A6E3-0A73C6723B58}"/>
    <hyperlink ref="B5403" r:id="rId5402" tooltip="Microsoft Web Site" xr:uid="{F2593155-9125-4D02-9C09-108101F6F843}"/>
    <hyperlink ref="B5404" r:id="rId5403" tooltip="Microsoft Web Site" xr:uid="{0B56F9B8-D569-4779-8AAD-D240868E1FAA}"/>
    <hyperlink ref="B5405" r:id="rId5404" tooltip="Microsoft Web Site" xr:uid="{817D0D4B-32A3-4DD4-9DA8-E4193CBA3347}"/>
    <hyperlink ref="B5406" r:id="rId5405" tooltip="Microsoft Web Site" xr:uid="{56BA161F-CCF6-45AF-A00B-3D2FA4A3C59A}"/>
    <hyperlink ref="B5407" r:id="rId5406" tooltip="Microsoft Web Site" xr:uid="{DEF64A55-586D-42AB-B1BE-19BD28D14E67}"/>
    <hyperlink ref="B5408" r:id="rId5407" tooltip="Microsoft Web Site" xr:uid="{CD8B5445-035A-4BEB-B9C4-644EE35854B1}"/>
    <hyperlink ref="B5409" r:id="rId5408" tooltip="Microsoft Web Site" xr:uid="{9CB06C0E-F113-45E9-A4A4-D1DB1FB46D76}"/>
    <hyperlink ref="B5410" r:id="rId5409" tooltip="Microsoft Web Site" xr:uid="{76D0F276-6D1E-4B1C-9923-30D84123F9AF}"/>
    <hyperlink ref="B5411" r:id="rId5410" tooltip="Microsoft Web Site" xr:uid="{A96F0C48-7075-417F-9882-947812BA0C40}"/>
    <hyperlink ref="B5412" r:id="rId5411" tooltip="Microsoft Web Site" xr:uid="{395EDA67-8F1B-44C0-BECD-C4D12CCCD70E}"/>
    <hyperlink ref="B5413" r:id="rId5412" tooltip="Microsoft Web Site" xr:uid="{F0C1419B-9143-4247-AA57-AEEEABFF5601}"/>
    <hyperlink ref="B5414" r:id="rId5413" tooltip="Microsoft Web Site" xr:uid="{C0867C53-9712-4E0C-9159-E27DD79D8E5B}"/>
    <hyperlink ref="B5415" r:id="rId5414" tooltip="Microsoft Web Site" xr:uid="{22A96049-C7EF-4D68-BD09-62917517ACD1}"/>
    <hyperlink ref="B5416" r:id="rId5415" tooltip="Microsoft Web Site" xr:uid="{12756792-DDD0-4DFD-A609-F6C9DBDDD369}"/>
    <hyperlink ref="B5417" r:id="rId5416" tooltip="Microsoft Web Site" xr:uid="{6514A52B-DC86-4586-B171-AFD627B68B71}"/>
    <hyperlink ref="B5418" r:id="rId5417" tooltip="Microsoft Web Site" xr:uid="{88DA0D8A-7A00-4055-9AD7-4EFC86DA3813}"/>
    <hyperlink ref="B5419" r:id="rId5418" tooltip="Microsoft Web Site" xr:uid="{B057E1FD-21EE-4B18-9376-85EA1EB24B9E}"/>
    <hyperlink ref="B5420" r:id="rId5419" tooltip="Microsoft Web Site" xr:uid="{03CAA784-0FCA-474A-B5B3-241F5564C206}"/>
    <hyperlink ref="B5421" r:id="rId5420" tooltip="Microsoft Web Site" xr:uid="{5B074320-D443-4240-92BB-711ACA184B99}"/>
    <hyperlink ref="B5422" r:id="rId5421" tooltip="Microsoft Web Site" xr:uid="{E1CBF01D-2F96-4C68-9306-81F2D19898F6}"/>
    <hyperlink ref="B5423" r:id="rId5422" tooltip="Microsoft Web Site" xr:uid="{F0BCD05A-9B3B-4DEA-974C-B73B28950246}"/>
    <hyperlink ref="B5424" r:id="rId5423" tooltip="Microsoft Web Site" xr:uid="{44BC7628-C378-4E5F-9112-F64A7126105C}"/>
    <hyperlink ref="B5425" r:id="rId5424" tooltip="Microsoft Web Site" xr:uid="{57F5DF7B-D56B-490C-B797-3C17CD943AAA}"/>
    <hyperlink ref="B5426" r:id="rId5425" tooltip="Microsoft Web Site" xr:uid="{AD36035B-17D3-4C51-AF88-BE1408915574}"/>
    <hyperlink ref="B5427" r:id="rId5426" tooltip="Microsoft Web Site" xr:uid="{35CE26E2-BC7E-4A24-91F7-CE3A3EFC5DED}"/>
    <hyperlink ref="B5428" r:id="rId5427" tooltip="Microsoft Web Site" xr:uid="{89FCD250-B50D-41E2-A622-5B0DC4CAD1BA}"/>
    <hyperlink ref="B5429" r:id="rId5428" tooltip="Microsoft Web Site" xr:uid="{11E7C89A-CF58-405C-AADA-A97E2E13E625}"/>
    <hyperlink ref="B5430" r:id="rId5429" tooltip="Microsoft Web Site" xr:uid="{F1A85882-969D-4416-AB51-9F824D9C5BAB}"/>
    <hyperlink ref="B5431" r:id="rId5430" tooltip="Microsoft Web Site" xr:uid="{AFDE9EB3-7183-4029-B6CF-8EBDAF964E67}"/>
    <hyperlink ref="B5432" r:id="rId5431" tooltip="Microsoft Web Site" xr:uid="{FAC4A03F-75D3-4A4B-8CE3-FD056839DF5C}"/>
    <hyperlink ref="B5433" r:id="rId5432" tooltip="Microsoft Web Site" xr:uid="{56CAEFFD-B314-4A57-856B-E9ADCC0A0550}"/>
    <hyperlink ref="B5434" r:id="rId5433" tooltip="Microsoft Web Site" xr:uid="{B8A0F8C3-04BC-4EAD-9310-5A53D74A54C0}"/>
    <hyperlink ref="B5435" r:id="rId5434" tooltip="Microsoft Web Site" xr:uid="{0AA59602-F5AF-4A34-BBD4-7A96A9DEAC9E}"/>
    <hyperlink ref="B5436" r:id="rId5435" tooltip="Microsoft Web Site" xr:uid="{F6E8CE6C-D4C0-432C-87C1-9D04256ED6EA}"/>
    <hyperlink ref="B5437" r:id="rId5436" tooltip="Microsoft Web Site" xr:uid="{E3D9A441-B22E-491E-B967-3A0DFC2F4A41}"/>
    <hyperlink ref="B5438" r:id="rId5437" tooltip="Microsoft Web Site" xr:uid="{A41E8921-1A3D-4895-9E08-A6A5D7B83091}"/>
    <hyperlink ref="B5439" r:id="rId5438" tooltip="Microsoft Web Site" xr:uid="{CBD73793-EDDC-4ED2-871B-6E33E8B64E3F}"/>
    <hyperlink ref="B5440" r:id="rId5439" tooltip="Microsoft Web Site" xr:uid="{F4BD10D6-911B-400D-89FB-DBCF4487B9B3}"/>
    <hyperlink ref="B5441" r:id="rId5440" tooltip="Microsoft Web Site" xr:uid="{67BC6CDD-A12B-4B59-8072-8C85198DB5A2}"/>
    <hyperlink ref="B5442" r:id="rId5441" tooltip="Microsoft Web Site" xr:uid="{A68D11AC-03B7-4907-BB08-F50D23F8A76A}"/>
    <hyperlink ref="B5443" r:id="rId5442" tooltip="Microsoft Web Site" xr:uid="{CBF1CC0A-BCEC-4EBD-9CDF-0B475653A089}"/>
    <hyperlink ref="B5444" r:id="rId5443" tooltip="Microsoft Web Site" xr:uid="{9B0F2F64-52BC-45F4-BDC9-8E2E48BF19F1}"/>
    <hyperlink ref="B5445" r:id="rId5444" tooltip="Microsoft Web Site" xr:uid="{ABA9E50F-9B81-4FAA-BFD8-3E36732D55FB}"/>
    <hyperlink ref="B5446" r:id="rId5445" tooltip="Microsoft Web Site" xr:uid="{C1CCE853-08A0-4B05-8900-DA75FD9CA61F}"/>
    <hyperlink ref="B5447" r:id="rId5446" tooltip="Microsoft Web Site" xr:uid="{A5FF9F61-F43F-4421-98CF-1F0509713559}"/>
    <hyperlink ref="B5448" r:id="rId5447" tooltip="Microsoft Web Site" xr:uid="{378A4398-FE80-4042-9B53-6AB161449043}"/>
    <hyperlink ref="B5449" r:id="rId5448" tooltip="Microsoft Web Site" xr:uid="{4EFCC68F-24D9-4433-A70E-E50B1627280E}"/>
    <hyperlink ref="B5450" r:id="rId5449" tooltip="Microsoft Web Site" xr:uid="{6A36AD6D-AAF0-40FA-820D-EAEFD54CABA4}"/>
    <hyperlink ref="B5451" r:id="rId5450" tooltip="Microsoft Web Site" xr:uid="{D38EEC1F-C75A-4BE2-8DA3-CD7956B0C5AC}"/>
    <hyperlink ref="B5452" r:id="rId5451" tooltip="Microsoft Web Site" xr:uid="{B3C7C751-B883-48F5-AD11-7925685124B9}"/>
    <hyperlink ref="B5453" r:id="rId5452" tooltip="Microsoft Web Site" xr:uid="{13D1B73E-8017-4B8B-8E67-9026EBEC3088}"/>
    <hyperlink ref="B5454" r:id="rId5453" tooltip="Microsoft Web Site" xr:uid="{4538A1B3-6A15-4578-889A-AD34453EC589}"/>
    <hyperlink ref="B5455" r:id="rId5454" tooltip="Microsoft Web Site" xr:uid="{8A2B6879-BF85-41E9-ACC6-31A381447911}"/>
    <hyperlink ref="B5456" r:id="rId5455" tooltip="Microsoft Web Site" xr:uid="{1304FB46-398D-4CB4-9B23-552DACD227E8}"/>
    <hyperlink ref="B5457" r:id="rId5456" tooltip="Microsoft Web Site" xr:uid="{E3D63857-C2ED-4368-97E0-7C9CD36167FF}"/>
    <hyperlink ref="B5458" r:id="rId5457" tooltip="Microsoft Web Site" xr:uid="{6289C65A-4A86-46B5-ABE1-C32FB7B0C7D5}"/>
    <hyperlink ref="B5459" r:id="rId5458" tooltip="Microsoft Web Site" xr:uid="{A7D6E5AA-2BBE-4F12-9162-028F15E374CB}"/>
    <hyperlink ref="B5460" r:id="rId5459" tooltip="Microsoft Web Site" xr:uid="{EBF78F14-4B88-4CD8-95DE-04B037B9314B}"/>
    <hyperlink ref="B5461" r:id="rId5460" tooltip="Microsoft Web Site" xr:uid="{2B2EEF95-4A00-4DBC-BB4C-6B5B6D94FEFF}"/>
    <hyperlink ref="B5462" r:id="rId5461" tooltip="Microsoft Web Site" xr:uid="{99147C1F-5F62-419D-8B6C-7FE62B70C160}"/>
    <hyperlink ref="B5463" r:id="rId5462" tooltip="Microsoft Web Site" xr:uid="{BECC1F73-F34E-4DFC-8527-8548607A1E5F}"/>
    <hyperlink ref="B5464" r:id="rId5463" tooltip="Microsoft Web Site" xr:uid="{C8B205B9-CBCD-4E00-8384-BE2BD170483B}"/>
    <hyperlink ref="B5465" r:id="rId5464" tooltip="Microsoft Web Site" xr:uid="{BCEA7FA7-B397-4638-B45C-F797D394B6F8}"/>
    <hyperlink ref="B5466" r:id="rId5465" tooltip="Microsoft Web Site" xr:uid="{74963694-AFE6-4295-8A0A-900F3B1C327F}"/>
    <hyperlink ref="B5467" r:id="rId5466" tooltip="Microsoft Web Site" xr:uid="{D257E86C-ED78-40FF-B5BB-1AE6AE8161AA}"/>
    <hyperlink ref="B5468" r:id="rId5467" tooltip="Microsoft Web Site" xr:uid="{1E17B2AA-5EAB-4E9A-906D-814234BF7F2B}"/>
    <hyperlink ref="B5469" r:id="rId5468" tooltip="Microsoft Web Site" xr:uid="{E44BFABF-F185-42DD-B260-CE73B8426BD9}"/>
    <hyperlink ref="B5470" r:id="rId5469" tooltip="Microsoft Web Site" xr:uid="{859F1E96-A8B4-4CDB-8671-65337F086CB6}"/>
    <hyperlink ref="B5471" r:id="rId5470" tooltip="Microsoft Web Site" xr:uid="{1616E1B7-8747-4589-822B-2AD6F019CF7F}"/>
    <hyperlink ref="B5472" r:id="rId5471" tooltip="Microsoft Web Site" xr:uid="{B8D0AB5C-E2C9-4E8B-AF68-29990B472A83}"/>
    <hyperlink ref="B5473" r:id="rId5472" tooltip="Microsoft Web Site" xr:uid="{92370920-6847-4574-94BA-AD60E9729D4B}"/>
    <hyperlink ref="B5474" r:id="rId5473" tooltip="Microsoft Web Site" xr:uid="{6A4E5A37-BC3A-41BE-8EFB-8F0C89C4727A}"/>
    <hyperlink ref="B5475" r:id="rId5474" tooltip="Microsoft Web Site" xr:uid="{DC842493-5DBA-4AF9-92BF-ED4615354437}"/>
    <hyperlink ref="B5476" r:id="rId5475" tooltip="Microsoft Web Site" xr:uid="{B772526D-E908-4DB0-90C8-EE6571130724}"/>
    <hyperlink ref="B5477" r:id="rId5476" tooltip="Microsoft Web Site" xr:uid="{FD784B84-D8D3-4459-97F7-5831C0CE6B27}"/>
    <hyperlink ref="B5478" r:id="rId5477" tooltip="Microsoft Web Site" xr:uid="{4074FB51-B6FB-4A1E-B190-2F2BDE19E2F7}"/>
    <hyperlink ref="B5479" r:id="rId5478" tooltip="Microsoft Web Site" xr:uid="{95DDA0A0-97DD-4A9F-9090-20060C64A8A6}"/>
    <hyperlink ref="B5480" r:id="rId5479" tooltip="Microsoft Web Site" xr:uid="{96EDE358-084D-4BBD-A0E9-E4AE0CC3AF24}"/>
    <hyperlink ref="B5481" r:id="rId5480" tooltip="Microsoft Web Site" xr:uid="{FAF1C398-33E6-4AB4-9F04-BAF9C30A63C8}"/>
    <hyperlink ref="B5482" r:id="rId5481" tooltip="Microsoft Web Site" xr:uid="{B95350B6-CEF3-4141-BB9F-024C8B8CED1C}"/>
    <hyperlink ref="B5483" r:id="rId5482" tooltip="Microsoft Web Site" xr:uid="{9894370C-27B0-4D3E-859F-D45AAF960562}"/>
    <hyperlink ref="B5484" r:id="rId5483" tooltip="Microsoft Web Site" xr:uid="{CF017965-6D4C-45E8-AF2F-632D3EAABF5A}"/>
    <hyperlink ref="B5485" r:id="rId5484" tooltip="Microsoft Web Site" xr:uid="{34FAB6B4-679D-482A-A4B5-7179673A49AE}"/>
    <hyperlink ref="B5486" r:id="rId5485" tooltip="Microsoft Web Site" xr:uid="{E0B628E1-8C9D-4D72-9510-62B6E3CDFBD1}"/>
    <hyperlink ref="B5487" r:id="rId5486" tooltip="Microsoft Web Site" xr:uid="{B4D23E80-1154-4E38-A133-E76C9EA794A8}"/>
    <hyperlink ref="B5488" r:id="rId5487" tooltip="Microsoft Web Site" xr:uid="{A2394A4E-4A74-4C00-8F22-31039E4A287F}"/>
    <hyperlink ref="B5489" r:id="rId5488" tooltip="Microsoft Web Site" xr:uid="{CEE2F292-4AE7-498A-9741-380D3F5632F9}"/>
    <hyperlink ref="B5490" r:id="rId5489" tooltip="Microsoft Web Site" xr:uid="{7AB58995-1A8A-4E60-91B9-AE5A8C32FFCB}"/>
    <hyperlink ref="B5491" r:id="rId5490" tooltip="Microsoft Web Site" xr:uid="{112A4983-40E3-45E4-95BC-3D8C2A08B4C2}"/>
    <hyperlink ref="B5492" r:id="rId5491" tooltip="Microsoft Web Site" xr:uid="{075971AF-0EDC-434A-BFF7-5812B13FD5D7}"/>
    <hyperlink ref="B5493" r:id="rId5492" tooltip="Microsoft Web Site" xr:uid="{C7FD9AB4-FE10-4267-929C-5D52EDBA9B5D}"/>
    <hyperlink ref="B5494" r:id="rId5493" tooltip="Microsoft Web Site" xr:uid="{742B3003-B127-4F1C-B185-2E08ABB832A1}"/>
    <hyperlink ref="B5495" r:id="rId5494" tooltip="Microsoft Web Site" xr:uid="{AFA55922-47A2-4344-89AC-D511D715CA38}"/>
    <hyperlink ref="B5496" r:id="rId5495" tooltip="Microsoft Web Site" xr:uid="{9A2EE942-7227-4D2A-8F06-A3968FA49DB7}"/>
    <hyperlink ref="B5497" r:id="rId5496" tooltip="Microsoft Web Site" xr:uid="{1FF44669-4FCC-48EF-AF1D-01435F7C539E}"/>
    <hyperlink ref="B5498" r:id="rId5497" tooltip="Microsoft Web Site" xr:uid="{8745CDE2-CC9C-4DDA-B60B-D546355388DB}"/>
    <hyperlink ref="B5499" r:id="rId5498" tooltip="Microsoft Web Site" xr:uid="{CF8D15C9-D710-47DD-9599-349420BEED5E}"/>
    <hyperlink ref="B5500" r:id="rId5499" tooltip="Microsoft Web Site" xr:uid="{2E2F480B-1195-496D-8C4C-706547874EBB}"/>
    <hyperlink ref="B5501" r:id="rId5500" tooltip="Microsoft Web Site" xr:uid="{31B52920-A219-4067-9B12-88479A792D2F}"/>
    <hyperlink ref="B5502" r:id="rId5501" tooltip="Microsoft Web Site" xr:uid="{BE047C59-6FEF-4F8A-9D87-AA7C28CCB690}"/>
    <hyperlink ref="B5503" r:id="rId5502" tooltip="Microsoft Web Site" xr:uid="{831A85F0-BE94-40A1-AB4D-040864504841}"/>
    <hyperlink ref="B5504" r:id="rId5503" tooltip="Microsoft Web Site" xr:uid="{D758156F-21EE-4861-9D89-B78933137A8F}"/>
    <hyperlink ref="B5505" r:id="rId5504" tooltip="Microsoft Web Site" xr:uid="{3D302BA1-F223-4D65-80F9-99AF9BD04A4E}"/>
    <hyperlink ref="B5506" r:id="rId5505" tooltip="Microsoft Web Site" xr:uid="{B1AFE420-6916-4958-8B8F-B6C3BB1C1FB4}"/>
    <hyperlink ref="B5507" r:id="rId5506" tooltip="Microsoft Web Site" xr:uid="{82D83A07-9D95-4273-8CF7-1D9E8E4114D2}"/>
    <hyperlink ref="B5508" r:id="rId5507" tooltip="Microsoft Web Site" xr:uid="{DEA338ED-70AA-4158-AF89-FFE85A649D9B}"/>
    <hyperlink ref="B5509" r:id="rId5508" tooltip="Microsoft Web Site" xr:uid="{B3C2A720-8E13-4456-A1CD-03DA32D6E3B0}"/>
    <hyperlink ref="B5510" r:id="rId5509" tooltip="Microsoft Web Site" xr:uid="{27878755-0AF7-4A71-9007-6842A213F406}"/>
    <hyperlink ref="B5511" r:id="rId5510" tooltip="Microsoft Web Site" xr:uid="{B5596326-FF87-472D-B41C-5A32C317EF7E}"/>
    <hyperlink ref="B5512" r:id="rId5511" tooltip="Microsoft Web Site" xr:uid="{E2DD1205-2E64-4BEA-88C1-E17DB566275C}"/>
    <hyperlink ref="B5513" r:id="rId5512" tooltip="Microsoft Web Site" xr:uid="{73EF57F1-8855-41C1-AA78-2DF50076760B}"/>
    <hyperlink ref="B5514" r:id="rId5513" tooltip="Microsoft Web Site" xr:uid="{819E5997-A85B-40B9-97FB-675205955BB8}"/>
    <hyperlink ref="B5515" r:id="rId5514" tooltip="Microsoft Web Site" xr:uid="{52A5948F-DC47-4563-9F55-3E20B5B38762}"/>
    <hyperlink ref="B5516" r:id="rId5515" tooltip="Microsoft Web Site" xr:uid="{709B7F54-BCCC-445B-B4E8-005F4A5B7376}"/>
    <hyperlink ref="B5517" r:id="rId5516" tooltip="Microsoft Web Site" xr:uid="{653A6384-E109-4D6B-8887-0A4265A20E34}"/>
    <hyperlink ref="B5518" r:id="rId5517" tooltip="Microsoft Web Site" xr:uid="{1270F9B8-4628-4AB2-89CC-FBA5C32B7568}"/>
    <hyperlink ref="B5519" r:id="rId5518" tooltip="Microsoft Web Site" xr:uid="{449D9C6B-2FEE-49E5-8CBC-775D630CB98A}"/>
    <hyperlink ref="B5520" r:id="rId5519" tooltip="Microsoft Web Site" xr:uid="{81E81588-D822-4B54-B0ED-96E4D326907E}"/>
    <hyperlink ref="B5521" r:id="rId5520" tooltip="Microsoft Web Site" xr:uid="{B185D555-4C4E-4707-9AD9-5ED9829189DC}"/>
    <hyperlink ref="B5522" r:id="rId5521" tooltip="Microsoft Web Site" xr:uid="{EBE5510A-3BC1-4115-A367-07BA30918A18}"/>
    <hyperlink ref="B5523" r:id="rId5522" tooltip="Microsoft Web Site" xr:uid="{C5DEE8C2-714C-4FCA-A6BE-47F4DB5EE064}"/>
    <hyperlink ref="B5524" r:id="rId5523" tooltip="Microsoft Web Site" xr:uid="{C773DF1E-30E6-4B50-B01D-830FFBE3C0A6}"/>
    <hyperlink ref="B5525" r:id="rId5524" tooltip="Microsoft Web Site" xr:uid="{6E66216B-98C1-4DE3-AFAF-ADB0C3C4205F}"/>
    <hyperlink ref="B5526" r:id="rId5525" tooltip="Microsoft Web Site" xr:uid="{CBC0B3B7-C7DE-4D92-A827-36810A0337CE}"/>
    <hyperlink ref="B5527" r:id="rId5526" tooltip="Microsoft Web Site" xr:uid="{A4036E04-DCC8-4A15-A199-715BEB48A2F4}"/>
    <hyperlink ref="B5528" r:id="rId5527" tooltip="Microsoft Web Site" xr:uid="{270CFC60-39F9-4F05-859D-0B1943EB1C40}"/>
    <hyperlink ref="B5529" r:id="rId5528" tooltip="Microsoft Web Site" xr:uid="{C1DC2CD6-2224-4EC1-8934-4B85245CFFD7}"/>
    <hyperlink ref="B5530" r:id="rId5529" tooltip="Microsoft Web Site" xr:uid="{719A2A42-BD44-4B29-88E8-7191402F3B03}"/>
    <hyperlink ref="B5531" r:id="rId5530" tooltip="Microsoft Web Site" xr:uid="{EEE6A2EF-0299-416E-8ABB-8E9F8786D81B}"/>
    <hyperlink ref="B5532" r:id="rId5531" tooltip="Microsoft Web Site" xr:uid="{96834851-81B5-44E6-8CDA-84E846BF25C0}"/>
    <hyperlink ref="B5533" r:id="rId5532" tooltip="Microsoft Web Site" xr:uid="{80D34575-3EE0-4562-88AB-984E05B70927}"/>
    <hyperlink ref="B5534" r:id="rId5533" tooltip="Microsoft Web Site" xr:uid="{BBB9E5CD-2980-43DC-BE4A-7E7D74E4D3BC}"/>
    <hyperlink ref="B5535" r:id="rId5534" tooltip="Microsoft Web Site" xr:uid="{F36CF36E-001D-4A8A-BA26-26430B30DE01}"/>
    <hyperlink ref="B5536" r:id="rId5535" tooltip="Microsoft Web Site" xr:uid="{6F1AD564-58A6-4D1F-A53D-F7EF01C64BD4}"/>
    <hyperlink ref="B5537" r:id="rId5536" tooltip="Microsoft Web Site" xr:uid="{43B65F79-6C71-4274-834B-C2E6B036A1E4}"/>
    <hyperlink ref="B5538" r:id="rId5537" tooltip="Microsoft Web Site" xr:uid="{1D26693B-5E59-402B-B5E6-E782E6411397}"/>
    <hyperlink ref="B5539" r:id="rId5538" tooltip="Microsoft Web Site" xr:uid="{D55CC3C3-FF22-48CB-BABD-C9BE43833B8E}"/>
    <hyperlink ref="B5540" r:id="rId5539" tooltip="Microsoft Web Site" xr:uid="{122CDCCA-ECEA-4E60-8E1F-830372ED0B43}"/>
    <hyperlink ref="B5541" r:id="rId5540" tooltip="Microsoft Web Site" xr:uid="{B0617FD4-2BA2-45DB-8D27-1017A04BA179}"/>
    <hyperlink ref="B5542" r:id="rId5541" tooltip="Microsoft Web Site" xr:uid="{0204DA12-36C8-43A7-B9F9-BBA367AA13FE}"/>
    <hyperlink ref="B5543" r:id="rId5542" tooltip="Microsoft Web Site" xr:uid="{86ECAC84-C754-42E9-A94C-6F6D5FC62A5C}"/>
    <hyperlink ref="B5544" r:id="rId5543" tooltip="Microsoft Web Site" xr:uid="{C8C900E2-BB0C-4EE8-B3D7-325FBCEFF8B5}"/>
    <hyperlink ref="B5545" r:id="rId5544" tooltip="Microsoft Web Site" xr:uid="{0773CFD0-9022-483D-95F8-B3D2D3B1A7F2}"/>
    <hyperlink ref="B5546" r:id="rId5545" tooltip="Microsoft Web Site" xr:uid="{FC6245A2-BD89-4663-835F-29C97C2B84A1}"/>
    <hyperlink ref="B5547" r:id="rId5546" tooltip="Microsoft Web Site" xr:uid="{E7F19E5C-E8F2-48F4-B846-A8F998B13FCE}"/>
    <hyperlink ref="B5548" r:id="rId5547" tooltip="Microsoft Web Site" xr:uid="{9ED74543-6DF7-4740-94E3-E62AAC1FB8C0}"/>
    <hyperlink ref="B5549" r:id="rId5548" tooltip="Microsoft Web Site" xr:uid="{AE161821-DB31-46E3-A706-68CF0F489EE5}"/>
    <hyperlink ref="B5550" r:id="rId5549" tooltip="Microsoft Web Site" xr:uid="{932232BC-ABD7-4E6B-8439-8BD348648D26}"/>
    <hyperlink ref="B5551" r:id="rId5550" tooltip="Microsoft Web Site" xr:uid="{95D6DE4F-5BE5-472B-82F5-F8FB118A2C05}"/>
    <hyperlink ref="B5552" r:id="rId5551" tooltip="Microsoft Web Site" xr:uid="{3E258DA9-0A1A-47D2-9B88-EF26CD907243}"/>
    <hyperlink ref="B5553" r:id="rId5552" tooltip="Microsoft Web Site" xr:uid="{95D715EC-9B83-42D5-AC2B-F50ECBAA43EE}"/>
    <hyperlink ref="B5554" r:id="rId5553" tooltip="Microsoft Web Site" xr:uid="{07FD46C4-09AC-481E-9BE9-B02CA1F8C783}"/>
    <hyperlink ref="B5555" r:id="rId5554" tooltip="Microsoft Web Site" xr:uid="{CE88E500-26A1-4DA3-BD90-71DEB98D0649}"/>
    <hyperlink ref="B5556" r:id="rId5555" tooltip="Microsoft Web Site" xr:uid="{8A819631-69AF-4129-910B-3893355EDC5A}"/>
    <hyperlink ref="B5557" r:id="rId5556" tooltip="Microsoft Web Site" xr:uid="{DF70C51F-C0B1-4131-B3F5-A386D82BD7F6}"/>
    <hyperlink ref="B5558" r:id="rId5557" tooltip="Microsoft Web Site" xr:uid="{B6146AE1-334B-4EF7-B781-A60F85D58911}"/>
    <hyperlink ref="B5559" r:id="rId5558" tooltip="Microsoft Web Site" xr:uid="{578A7832-16C3-4F18-91D5-6783CCE0E026}"/>
    <hyperlink ref="B5560" r:id="rId5559" tooltip="Microsoft Web Site" xr:uid="{C7BAFA11-A358-498A-8506-9824D87C5885}"/>
    <hyperlink ref="B5561" r:id="rId5560" tooltip="Microsoft Web Site" xr:uid="{37492EC7-3294-44BE-8466-32B74AA546C1}"/>
    <hyperlink ref="B5562" r:id="rId5561" tooltip="Microsoft Web Site" xr:uid="{5BD9875C-00B8-40E2-BDC4-4064128E7253}"/>
    <hyperlink ref="B5563" r:id="rId5562" tooltip="Microsoft Web Site" xr:uid="{457A06D6-0CE0-483E-8B52-0A1F68C368F6}"/>
    <hyperlink ref="B5564" r:id="rId5563" tooltip="Microsoft Web Site" xr:uid="{3BC5769A-93F4-47BF-8A0B-000D04F7665B}"/>
    <hyperlink ref="B5565" r:id="rId5564" tooltip="Microsoft Web Site" xr:uid="{BF9AEF87-E1FD-4507-ACFC-292B9534D904}"/>
    <hyperlink ref="B5566" r:id="rId5565" tooltip="Microsoft Web Site" xr:uid="{E771CD26-4D52-49CB-A12F-C59643749C8E}"/>
    <hyperlink ref="B5567" r:id="rId5566" tooltip="Microsoft Web Site" xr:uid="{C4CC3924-E782-4DC9-814A-E8D0C408955C}"/>
    <hyperlink ref="B5568" r:id="rId5567" tooltip="Microsoft Web Site" xr:uid="{FBFDF17B-AC20-4546-9D67-41C4B705FE0C}"/>
    <hyperlink ref="B5569" r:id="rId5568" tooltip="Microsoft Web Site" xr:uid="{FC33D5D5-C60F-4F97-BA84-2CDA235ED553}"/>
    <hyperlink ref="B5570" r:id="rId5569" tooltip="Microsoft Web Site" xr:uid="{F2B2C8A7-8360-469A-B607-D68BECF3738D}"/>
    <hyperlink ref="B5571" r:id="rId5570" tooltip="Microsoft Web Site" xr:uid="{0FAA0BAE-3CFE-4247-9B6F-06E23AB71590}"/>
    <hyperlink ref="B5572" r:id="rId5571" tooltip="Microsoft Web Site" xr:uid="{272B9C72-8BF9-49D9-8BBF-D684041667B1}"/>
    <hyperlink ref="B5573" r:id="rId5572" tooltip="Microsoft Web Site" xr:uid="{08EFCB7B-E07C-43F6-8F4A-459B2F80E611}"/>
    <hyperlink ref="B5574" r:id="rId5573" tooltip="Microsoft Web Site" xr:uid="{26A32835-873F-4F49-AC13-51C8CE8AB6E2}"/>
    <hyperlink ref="B5575" r:id="rId5574" tooltip="Microsoft Web Site" xr:uid="{3CF64409-C5F5-4152-B7CC-E427AC35E08D}"/>
    <hyperlink ref="B5576" r:id="rId5575" tooltip="Microsoft Web Site" xr:uid="{351BD264-EC98-4763-9EC6-861B0E215705}"/>
    <hyperlink ref="B5577" r:id="rId5576" tooltip="Microsoft Web Site" xr:uid="{9025C001-F569-4070-8522-A94412E66BF7}"/>
    <hyperlink ref="B5578" r:id="rId5577" tooltip="Microsoft Web Site" xr:uid="{54E12B83-D16F-41A4-9C65-002E5B7CC8A7}"/>
    <hyperlink ref="B5579" r:id="rId5578" tooltip="Microsoft Web Site" xr:uid="{476B7BC3-F5E2-49DB-8446-575FA51E840C}"/>
    <hyperlink ref="B5580" r:id="rId5579" tooltip="Microsoft Web Site" xr:uid="{BF053446-7F59-4353-9008-DBF0EBEBAA57}"/>
    <hyperlink ref="B5581" r:id="rId5580" tooltip="Microsoft Web Site" xr:uid="{60DE22DF-290A-4421-9B0E-AD1F84F4D360}"/>
    <hyperlink ref="B5582" r:id="rId5581" tooltip="Microsoft Web Site" xr:uid="{48F85AB7-A558-4B04-952A-154CC04CAFDF}"/>
    <hyperlink ref="B5583" r:id="rId5582" tooltip="Microsoft Web Site" xr:uid="{C623E534-9DB4-40A8-B090-DE9C1AC9CE1A}"/>
    <hyperlink ref="B5584" r:id="rId5583" tooltip="Microsoft Web Site" xr:uid="{0EDE76AF-1C29-40BF-B92B-CCBF9A46D3EC}"/>
    <hyperlink ref="B5585" r:id="rId5584" tooltip="Microsoft Web Site" xr:uid="{A02B3B61-6D34-4C67-8183-3588CCD9AF3A}"/>
    <hyperlink ref="B5586" r:id="rId5585" tooltip="Microsoft Web Site" xr:uid="{267D0D52-078A-48E6-A2D1-FFD43B028CCE}"/>
    <hyperlink ref="B5587" r:id="rId5586" tooltip="Microsoft Web Site" xr:uid="{A186A955-F152-4CAE-9613-F6644B199F82}"/>
    <hyperlink ref="B5588" r:id="rId5587" tooltip="Microsoft Web Site" xr:uid="{6D1C2DE7-B7AB-41E4-8B7C-D1B0E6C17507}"/>
    <hyperlink ref="B5589" r:id="rId5588" tooltip="Microsoft Web Site" xr:uid="{6AD5DC45-30FC-4036-AB65-61A2966ABF84}"/>
    <hyperlink ref="B5590" r:id="rId5589" tooltip="Microsoft Web Site" xr:uid="{28AAFA91-F509-4811-82C1-019C66243512}"/>
    <hyperlink ref="B5591" r:id="rId5590" tooltip="Microsoft Web Site" xr:uid="{8D439A56-2464-45E2-B31A-5C4FFFA0DE9C}"/>
    <hyperlink ref="B5592" r:id="rId5591" tooltip="Microsoft Web Site" xr:uid="{F7E801B6-6417-4C35-A1DE-140FFECAFFCC}"/>
    <hyperlink ref="B5593" r:id="rId5592" tooltip="Microsoft Web Site" xr:uid="{45C7ABF6-1243-495D-8FF7-137478E7409E}"/>
    <hyperlink ref="B5594" r:id="rId5593" tooltip="Microsoft Web Site" xr:uid="{7C18CF27-271D-4EA4-A372-3E9943D070D5}"/>
    <hyperlink ref="B5595" r:id="rId5594" tooltip="Microsoft Web Site" xr:uid="{05E1F5C3-9B43-444C-823B-D5DE363D9E65}"/>
    <hyperlink ref="B5596" r:id="rId5595" tooltip="Microsoft Web Site" xr:uid="{6C80B40C-D219-4FB9-BB99-403FFAA3CF2E}"/>
    <hyperlink ref="B5597" r:id="rId5596" tooltip="Microsoft Web Site" xr:uid="{95F22FFC-9F3D-421D-8C88-DC7832A0E4C0}"/>
    <hyperlink ref="B5598" r:id="rId5597" tooltip="Microsoft Web Site" xr:uid="{873DBE8B-2739-4660-B17D-9ABAA16D46B7}"/>
    <hyperlink ref="B5599" r:id="rId5598" tooltip="Microsoft Web Site" xr:uid="{9D423405-117A-46D9-B90B-5B1B1F5ED984}"/>
    <hyperlink ref="B5600" r:id="rId5599" tooltip="Microsoft Web Site" xr:uid="{0932B77A-754B-4BE0-801F-5E976FE57511}"/>
    <hyperlink ref="B5601" r:id="rId5600" tooltip="Microsoft Web Site" xr:uid="{3B5F2F54-BBBB-47F1-9993-F92B581D7784}"/>
    <hyperlink ref="B5602" r:id="rId5601" tooltip="Microsoft Web Site" xr:uid="{8A6C91F6-084D-4A8C-8188-31F2FF1E05A1}"/>
    <hyperlink ref="B5603" r:id="rId5602" tooltip="Microsoft Web Site" xr:uid="{F5ACCACC-CEFC-4302-98A6-4B34FF904B38}"/>
    <hyperlink ref="B5604" r:id="rId5603" tooltip="Microsoft Web Site" xr:uid="{6CAEBDF4-1968-40C1-8838-AADA8ECAD3A4}"/>
    <hyperlink ref="B5605" r:id="rId5604" tooltip="Microsoft Web Site" xr:uid="{666AA83E-7D41-455C-B11B-6CFFD927140F}"/>
    <hyperlink ref="B5606" r:id="rId5605" tooltip="Microsoft Web Site" xr:uid="{7647B7FE-73D7-449B-BBD2-71C9BD24151B}"/>
    <hyperlink ref="B5607" r:id="rId5606" tooltip="Microsoft Web Site" xr:uid="{F3FF7DB9-A2CF-49B3-9599-449DF1FF65F1}"/>
    <hyperlink ref="B5608" r:id="rId5607" tooltip="Microsoft Web Site" xr:uid="{3524CC22-AA58-4036-A70B-8BF1EF33DEA5}"/>
    <hyperlink ref="B5609" r:id="rId5608" tooltip="Microsoft Web Site" xr:uid="{7A9C3A4E-7763-4B5D-A2D1-31494060038B}"/>
    <hyperlink ref="B5610" r:id="rId5609" tooltip="Microsoft Web Site" xr:uid="{22B4A82F-2469-4243-8F1C-FD5EA5A58C55}"/>
    <hyperlink ref="B5611" r:id="rId5610" tooltip="Microsoft Web Site" xr:uid="{CB754441-1764-4949-B1DA-F655B971A234}"/>
    <hyperlink ref="B5612" r:id="rId5611" tooltip="Microsoft Web Site" xr:uid="{405B37FF-F700-4657-95AD-1646F5ECBC13}"/>
    <hyperlink ref="B5613" r:id="rId5612" tooltip="Microsoft Web Site" xr:uid="{DAD86B04-BDDC-4D48-9831-C9104EEDB823}"/>
    <hyperlink ref="B5614" r:id="rId5613" tooltip="Microsoft Web Site" xr:uid="{972E642B-B0D8-47B8-B8D2-B8FF2F4B929D}"/>
    <hyperlink ref="B5615" r:id="rId5614" tooltip="Microsoft Web Site" xr:uid="{F9FC67DB-740B-4776-95C6-B03B97700473}"/>
    <hyperlink ref="B5616" r:id="rId5615" tooltip="Microsoft Web Site" xr:uid="{837E967C-0FDA-4D2E-93CB-56C2B4DDC389}"/>
    <hyperlink ref="B5617" r:id="rId5616" tooltip="Microsoft Web Site" xr:uid="{FF32C4A9-34E0-47F0-821A-5F01C25BEC02}"/>
    <hyperlink ref="B5618" r:id="rId5617" tooltip="Microsoft Web Site" xr:uid="{320956DF-E61A-496F-87DD-A965AB004BD9}"/>
    <hyperlink ref="B5619" r:id="rId5618" tooltip="Microsoft Web Site" xr:uid="{368C4D6A-7086-4E97-B42D-DBEB8563E1E7}"/>
    <hyperlink ref="B5620" r:id="rId5619" tooltip="Microsoft Web Site" xr:uid="{DF8ABEA8-F25B-4678-B4D0-73549C07B72E}"/>
    <hyperlink ref="B5621" r:id="rId5620" tooltip="Microsoft Web Site" xr:uid="{AD1B9892-F1B6-4CD7-B1F8-11DEE9FB865C}"/>
    <hyperlink ref="B5622" r:id="rId5621" tooltip="Microsoft Web Site" xr:uid="{816546C7-E80A-4DCC-96EF-28E540E9F373}"/>
    <hyperlink ref="B5623" r:id="rId5622" tooltip="Microsoft Web Site" xr:uid="{1A0D7579-4BE2-4362-88A4-F5BBF5CC6532}"/>
    <hyperlink ref="B5624" r:id="rId5623" tooltip="Microsoft Web Site" xr:uid="{4CA8ECA6-74FE-4412-B944-631D81C19824}"/>
    <hyperlink ref="B5625" r:id="rId5624" tooltip="Microsoft Web Site" xr:uid="{B8C9A409-5682-49E7-972C-3536148FA6F6}"/>
    <hyperlink ref="B5626" r:id="rId5625" tooltip="Microsoft Web Site" xr:uid="{C2380E8A-9D7F-4CA5-A363-6F4DD56DE22F}"/>
    <hyperlink ref="B5627" r:id="rId5626" tooltip="Microsoft Web Site" xr:uid="{CB70EBD3-CB66-4E24-B776-8CE7C543E849}"/>
    <hyperlink ref="B5628" r:id="rId5627" tooltip="Microsoft Web Site" xr:uid="{FAFFA4F7-4991-4AE2-97C3-68E5D4DBFC26}"/>
    <hyperlink ref="B5629" r:id="rId5628" tooltip="Microsoft Web Site" xr:uid="{11AF67AF-697E-4D75-9DA2-3A779C134AB6}"/>
    <hyperlink ref="B5630" r:id="rId5629" tooltip="Microsoft Web Site" xr:uid="{DB738014-A5F2-4601-9BBB-3FDB5172F2F4}"/>
    <hyperlink ref="B5631" r:id="rId5630" tooltip="Microsoft Web Site" xr:uid="{0EA90995-4370-4E8A-9A61-B9688DC956BA}"/>
    <hyperlink ref="B5632" r:id="rId5631" tooltip="Microsoft Web Site" xr:uid="{1E092C92-772B-434F-A5A0-FAC1B8908FA8}"/>
    <hyperlink ref="B5633" r:id="rId5632" tooltip="Microsoft Web Site" xr:uid="{D15D6165-79E7-4048-B086-E29D323A09AA}"/>
    <hyperlink ref="B5634" r:id="rId5633" tooltip="Microsoft Web Site" xr:uid="{1BB2AE1A-AA84-4566-B998-C5ADEC3A70C9}"/>
    <hyperlink ref="B5635" r:id="rId5634" tooltip="Microsoft Web Site" xr:uid="{30DC843D-A588-4265-BF8B-46455509B8F0}"/>
    <hyperlink ref="B5636" r:id="rId5635" tooltip="Microsoft Web Site" xr:uid="{227C4707-A060-4940-A17E-4201682DB835}"/>
    <hyperlink ref="B5637" r:id="rId5636" tooltip="Microsoft Web Site" xr:uid="{12B94016-A108-48C5-87B0-B90D5ED31C7E}"/>
    <hyperlink ref="B5638" r:id="rId5637" tooltip="Microsoft Web Site" xr:uid="{9AE1DCF8-B306-42D3-B72F-E9ECDD94D742}"/>
    <hyperlink ref="B5639" r:id="rId5638" tooltip="Microsoft Web Site" xr:uid="{052FFC8C-C38B-4059-89AC-194AA5A36DED}"/>
    <hyperlink ref="B5640" r:id="rId5639" tooltip="Microsoft Web Site" xr:uid="{CFFCC894-38B0-4F09-91CB-48FE787BD47C}"/>
    <hyperlink ref="B5641" r:id="rId5640" tooltip="Microsoft Web Site" xr:uid="{8ECE2E69-286B-4569-997E-9C5328390790}"/>
    <hyperlink ref="B5642" r:id="rId5641" tooltip="Microsoft Web Site" xr:uid="{EA7BCA7A-983A-4B85-8ED7-DC493B939DC5}"/>
    <hyperlink ref="B5643" r:id="rId5642" tooltip="Microsoft Web Site" xr:uid="{D5807DE3-5936-46E5-B6AA-D25D5A1F8CBE}"/>
    <hyperlink ref="B5644" r:id="rId5643" tooltip="Microsoft Web Site" xr:uid="{1C2AA397-C4BD-49DA-AC86-060A16440A62}"/>
    <hyperlink ref="B5645" r:id="rId5644" tooltip="Microsoft Web Site" xr:uid="{984ADC0A-1B59-46A6-893B-72060372232C}"/>
    <hyperlink ref="B5646" r:id="rId5645" tooltip="Microsoft Web Site" xr:uid="{91F3A543-E47E-4558-B0AA-0CDDFE81812D}"/>
    <hyperlink ref="B5647" r:id="rId5646" tooltip="Microsoft Web Site" xr:uid="{424A0355-66D3-4EA1-BCDC-7F9935DED242}"/>
    <hyperlink ref="B5648" r:id="rId5647" tooltip="Microsoft Web Site" xr:uid="{9D744A80-E140-4087-887C-13D53ECA7145}"/>
    <hyperlink ref="B5649" r:id="rId5648" tooltip="Microsoft Web Site" xr:uid="{A86CEB22-04E6-476E-B805-673674FB9349}"/>
    <hyperlink ref="B5650" r:id="rId5649" tooltip="Microsoft Web Site" xr:uid="{CA9F0A52-7FF9-430D-9E56-16E0884CEC3F}"/>
    <hyperlink ref="B5651" r:id="rId5650" tooltip="Microsoft Web Site" xr:uid="{23A074C4-ADBC-42BD-957E-E55021FEFB0E}"/>
    <hyperlink ref="B5652" r:id="rId5651" tooltip="Microsoft Web Site" xr:uid="{192270D4-C5C6-46EE-95BC-F39D42DF8E8D}"/>
    <hyperlink ref="B5653" r:id="rId5652" tooltip="Microsoft Web Site" xr:uid="{63CD05D7-60EF-432B-BA12-F92A42C85DC9}"/>
    <hyperlink ref="B5654" r:id="rId5653" tooltip="Microsoft Web Site" xr:uid="{79B3E484-711F-4392-B0CD-6FA4B220AF8A}"/>
    <hyperlink ref="B5655" r:id="rId5654" tooltip="Microsoft Web Site" xr:uid="{CF09904F-326F-45E6-B4D1-9B572FE1FF07}"/>
    <hyperlink ref="B5656" r:id="rId5655" tooltip="Microsoft Web Site" xr:uid="{D8255277-8222-452B-A116-EF4349F4EE8B}"/>
    <hyperlink ref="B5657" r:id="rId5656" tooltip="Microsoft Web Site" xr:uid="{0CE8997C-F3C2-4A6B-96AE-69F56F1597B8}"/>
    <hyperlink ref="B5658" r:id="rId5657" tooltip="Microsoft Web Site" xr:uid="{5D933112-703B-45C0-9E04-3248D05BE967}"/>
    <hyperlink ref="B5659" r:id="rId5658" tooltip="Microsoft Web Site" xr:uid="{0B4069D8-B74D-4196-A427-C81D404DA0AD}"/>
    <hyperlink ref="B5660" r:id="rId5659" tooltip="Microsoft Web Site" xr:uid="{FD25FAC1-41F8-4150-ACC1-4B87C8B79804}"/>
    <hyperlink ref="B5661" r:id="rId5660" tooltip="Microsoft Web Site" xr:uid="{B7E5B1B4-E436-4AB2-86AE-B1922380A092}"/>
    <hyperlink ref="B5662" r:id="rId5661" tooltip="Microsoft Web Site" xr:uid="{E3109428-AD2A-4069-886B-64E2AF21E46B}"/>
    <hyperlink ref="B5663" r:id="rId5662" tooltip="Microsoft Web Site" xr:uid="{BF580FD6-50C5-4DED-A3DB-25E948002DF5}"/>
    <hyperlink ref="B5664" r:id="rId5663" tooltip="Microsoft Web Site" xr:uid="{DFA56362-EDEA-490F-B6F6-FECAB5DB9938}"/>
    <hyperlink ref="B5665" r:id="rId5664" tooltip="Microsoft Web Site" xr:uid="{008FF238-458C-497A-A95B-522D9DF93758}"/>
    <hyperlink ref="B5666" r:id="rId5665" tooltip="Microsoft Web Site" xr:uid="{9707E134-9EC6-4490-A46A-67F7C1E9018E}"/>
    <hyperlink ref="B5667" r:id="rId5666" tooltip="Microsoft Web Site" xr:uid="{53022E80-B639-4D99-915B-B9F69CB22D3B}"/>
    <hyperlink ref="B5668" r:id="rId5667" tooltip="Microsoft Web Site" xr:uid="{9E5516E5-DB7B-4FFE-B9A4-B7DD2B2E53A0}"/>
    <hyperlink ref="B5669" r:id="rId5668" tooltip="Microsoft Web Site" xr:uid="{B1AD495C-4121-485C-A796-001C36681B86}"/>
    <hyperlink ref="B5670" r:id="rId5669" tooltip="Microsoft Web Site" xr:uid="{0F98A97C-1F6F-42BF-841F-869BB02F7A46}"/>
    <hyperlink ref="B5671" r:id="rId5670" tooltip="Microsoft Web Site" xr:uid="{5ED66959-5E0D-444D-8F87-4FA3276B7F60}"/>
    <hyperlink ref="B5672" r:id="rId5671" tooltip="Microsoft Web Site" xr:uid="{AE98AFC8-D6BD-4528-9DEF-E433F0390BE4}"/>
    <hyperlink ref="B5673" r:id="rId5672" tooltip="Microsoft Web Site" xr:uid="{616D40CA-B901-429E-A107-CE9F20833C13}"/>
    <hyperlink ref="B5674" r:id="rId5673" tooltip="Microsoft Web Site" xr:uid="{1E014C87-BA00-4EFA-A437-741288C5B548}"/>
    <hyperlink ref="B5675" r:id="rId5674" tooltip="Microsoft Web Site" xr:uid="{6AEA37F5-4310-4370-A166-946865371029}"/>
    <hyperlink ref="B5676" r:id="rId5675" tooltip="Microsoft Web Site" xr:uid="{4CD01C70-139A-4A3F-B05B-D6C8FF4109E7}"/>
    <hyperlink ref="B5677" r:id="rId5676" tooltip="Microsoft Web Site" xr:uid="{6E8FFE8B-B9E1-4A30-9ADD-5AF43B001268}"/>
    <hyperlink ref="B5678" r:id="rId5677" tooltip="Microsoft Web Site" xr:uid="{08A3B0DE-77C6-4BBF-A8D8-D242F336AF49}"/>
    <hyperlink ref="B5679" r:id="rId5678" tooltip="Microsoft Web Site" xr:uid="{6D8515A0-871C-4545-A197-63156AB7293E}"/>
    <hyperlink ref="B5680" r:id="rId5679" tooltip="Microsoft Web Site" xr:uid="{70722025-FBA0-4CFE-B3B2-CD79C09C8B6D}"/>
    <hyperlink ref="B5681" r:id="rId5680" tooltip="Microsoft Web Site" xr:uid="{8C58A243-97EF-490E-98EF-93C4D67129CC}"/>
    <hyperlink ref="B5682" r:id="rId5681" tooltip="Microsoft Web Site" xr:uid="{7B0E63C6-CBA8-44AB-83FC-19C47901FF90}"/>
    <hyperlink ref="B5683" r:id="rId5682" tooltip="Microsoft Web Site" xr:uid="{1E09A33B-24F7-49DC-BFE2-108CEBB19F8E}"/>
    <hyperlink ref="B5684" r:id="rId5683" tooltip="Microsoft Web Site" xr:uid="{53CF4016-FE8F-4301-928D-B8C511FD8199}"/>
    <hyperlink ref="B5685" r:id="rId5684" tooltip="Microsoft Web Site" xr:uid="{2D8B44D1-9380-4439-996A-2C9885A10EF2}"/>
    <hyperlink ref="B5686" r:id="rId5685" tooltip="Microsoft Web Site" xr:uid="{C8D25E59-0744-4C98-A119-612EDC866A8A}"/>
    <hyperlink ref="B5687" r:id="rId5686" tooltip="Microsoft Web Site" xr:uid="{8D0644C0-2C79-4C32-B51A-1A1CC1A73E79}"/>
    <hyperlink ref="B5688" r:id="rId5687" tooltip="Microsoft Web Site" xr:uid="{89A14263-C128-46E2-9350-8A951D2A1CFD}"/>
    <hyperlink ref="B5689" r:id="rId5688" tooltip="Microsoft Web Site" xr:uid="{6C9B83B8-0518-4BBC-AF56-A41D2B7DA68A}"/>
    <hyperlink ref="B5690" r:id="rId5689" tooltip="Microsoft Web Site" xr:uid="{70AD9191-6D65-4A73-AEA4-71FE6F0B72E5}"/>
    <hyperlink ref="B5691" r:id="rId5690" tooltip="Microsoft Web Site" xr:uid="{2F27EF45-B979-4C2D-B80A-138A9AF21108}"/>
    <hyperlink ref="B5692" r:id="rId5691" tooltip="Microsoft Web Site" xr:uid="{E35C0CBA-B0F8-4E7F-9C2D-AC98A7BB543F}"/>
    <hyperlink ref="B5693" r:id="rId5692" tooltip="Microsoft Web Site" xr:uid="{0A574DE5-2BBE-48C4-81D5-2B15197BAFD0}"/>
    <hyperlink ref="B5694" r:id="rId5693" tooltip="Microsoft Web Site" xr:uid="{0A9FC97E-F0ED-4C56-BF47-FC3369FF89AE}"/>
    <hyperlink ref="B5695" r:id="rId5694" tooltip="Microsoft Web Site" xr:uid="{F25B23C2-9646-40F1-A812-25EE5B11123D}"/>
    <hyperlink ref="B5696" r:id="rId5695" tooltip="Microsoft Web Site" xr:uid="{A028BA89-84EC-4F85-A6C5-7AD5F012D751}"/>
    <hyperlink ref="B5697" r:id="rId5696" tooltip="Microsoft Web Site" xr:uid="{5B405ED0-426B-4495-8E2E-5C413620382C}"/>
    <hyperlink ref="B5698" r:id="rId5697" tooltip="Microsoft Web Site" xr:uid="{DED8F9F1-75C8-42C4-8758-2865123A6FDC}"/>
    <hyperlink ref="B5699" r:id="rId5698" tooltip="Microsoft Web Site" xr:uid="{19389EAB-53D1-48A2-9F82-519C1454A6AE}"/>
    <hyperlink ref="B5700" r:id="rId5699" tooltip="Microsoft Web Site" xr:uid="{C456ACD0-60B0-4C8C-87AF-44B9A9DE84D6}"/>
    <hyperlink ref="B5701" r:id="rId5700" tooltip="Microsoft Web Site" xr:uid="{9C77F17F-944A-49FA-A405-5C2DE370C2E0}"/>
    <hyperlink ref="B5702" r:id="rId5701" tooltip="Microsoft Web Site" xr:uid="{9EE84FF0-389C-4034-B843-CC9D6E9563B9}"/>
    <hyperlink ref="B5703" r:id="rId5702" tooltip="Microsoft Web Site" xr:uid="{F8D760D1-B9A6-485E-8909-606394F34674}"/>
    <hyperlink ref="B5704" r:id="rId5703" tooltip="Microsoft Web Site" xr:uid="{A3C1FC0A-06F6-4113-B3CD-9CD060854A68}"/>
    <hyperlink ref="B5705" r:id="rId5704" tooltip="Microsoft Web Site" xr:uid="{B3663184-EA99-4C63-AC58-692EE233AF37}"/>
    <hyperlink ref="B5706" r:id="rId5705" tooltip="Microsoft Web Site" xr:uid="{C3B88D75-0C55-4FB4-A059-436A80DB4C48}"/>
    <hyperlink ref="B5707" r:id="rId5706" tooltip="Microsoft Web Site" xr:uid="{B49FC28F-56F6-4FE5-B485-F46B76C0B33B}"/>
    <hyperlink ref="B5708" r:id="rId5707" tooltip="Microsoft Web Site" xr:uid="{C3F8E5D0-FD34-401D-9576-DF0AC895C2B1}"/>
    <hyperlink ref="B5709" r:id="rId5708" tooltip="Microsoft Web Site" xr:uid="{46E0C0E2-3FCC-425B-B6C8-DFE4653DFEBB}"/>
    <hyperlink ref="B5710" r:id="rId5709" tooltip="Microsoft Web Site" xr:uid="{9F1DB43B-C5EC-43BD-B5CB-0FEC2003F862}"/>
    <hyperlink ref="B5711" r:id="rId5710" tooltip="Microsoft Web Site" xr:uid="{6C6AA1B8-B700-4936-A2DC-E1EF182B296A}"/>
    <hyperlink ref="B5712" r:id="rId5711" tooltip="Microsoft Web Site" xr:uid="{568B3075-1CAE-477B-8690-4B1E919B93A7}"/>
    <hyperlink ref="B5713" r:id="rId5712" tooltip="Microsoft Web Site" xr:uid="{A5FBAE56-B1D8-4F9B-A2FD-BD3E5943DD6F}"/>
    <hyperlink ref="B5714" r:id="rId5713" tooltip="Microsoft Web Site" xr:uid="{4BC8A4C6-0726-428A-8F6B-4E2F05B46DDB}"/>
    <hyperlink ref="B5715" r:id="rId5714" tooltip="Microsoft Web Site" xr:uid="{58BAE89E-A5B1-41B3-8823-5D1F3854184D}"/>
    <hyperlink ref="B5716" r:id="rId5715" tooltip="Microsoft Web Site" xr:uid="{CB61529D-E9E7-48AF-9914-0E61369A66FC}"/>
    <hyperlink ref="B5717" r:id="rId5716" tooltip="Microsoft Web Site" xr:uid="{F51715DA-AC70-4A27-BDE0-231613D2D3C7}"/>
    <hyperlink ref="B5718" r:id="rId5717" tooltip="Microsoft Web Site" xr:uid="{A5561B15-6E81-4487-8B4E-804F9EBCB065}"/>
    <hyperlink ref="B5719" r:id="rId5718" tooltip="Microsoft Web Site" xr:uid="{5FAA22C3-D0CA-4D2C-857A-D20FE0D224BF}"/>
    <hyperlink ref="B5720" r:id="rId5719" tooltip="Microsoft Web Site" xr:uid="{55AB85BE-0595-4205-9292-65DFE22FB629}"/>
    <hyperlink ref="B5721" r:id="rId5720" tooltip="Microsoft Web Site" xr:uid="{0C799978-871F-427E-BC9C-2C1BEA9B19F7}"/>
    <hyperlink ref="B5722" r:id="rId5721" tooltip="Microsoft Web Site" xr:uid="{132B166B-80A1-4DAF-AE4A-A0E797BAAF03}"/>
    <hyperlink ref="B5723" r:id="rId5722" tooltip="Microsoft Web Site" xr:uid="{95CEDB4E-E6A9-4EB9-8C45-CEB03C83D03A}"/>
    <hyperlink ref="B5724" r:id="rId5723" tooltip="Microsoft Web Site" xr:uid="{A9CE610F-CD60-4425-830B-81DB762C84F9}"/>
    <hyperlink ref="B5725" r:id="rId5724" tooltip="Microsoft Web Site" xr:uid="{4B2B206D-03D4-4858-9E6A-207B4D2EB9E6}"/>
    <hyperlink ref="B5726" r:id="rId5725" tooltip="Microsoft Web Site" xr:uid="{D3B5A1C5-8501-47D8-B0D9-ED7E268C6D7E}"/>
    <hyperlink ref="B5727" r:id="rId5726" tooltip="Microsoft Web Site" xr:uid="{DDDE8368-6702-47BE-A0DC-07F7C4206DAC}"/>
    <hyperlink ref="B5728" r:id="rId5727" tooltip="Microsoft Web Site" xr:uid="{E08BAA00-2C0B-4F6F-921A-6B4A8E3BB703}"/>
    <hyperlink ref="B5729" r:id="rId5728" tooltip="Microsoft Web Site" xr:uid="{2E2BAFE4-5E92-43C1-A96D-4C4DBB1FEB86}"/>
    <hyperlink ref="B5730" r:id="rId5729" tooltip="Microsoft Web Site" xr:uid="{58EAFCC5-927D-4B12-A254-A3F4CF4FD4A5}"/>
    <hyperlink ref="B5731" r:id="rId5730" tooltip="Microsoft Web Site" xr:uid="{C5041ECE-8EB8-4938-AEDF-B63733160506}"/>
    <hyperlink ref="B5732" r:id="rId5731" tooltip="Microsoft Web Site" xr:uid="{1302C6C8-85B9-4B3C-8958-AF44524784B8}"/>
    <hyperlink ref="B5733" r:id="rId5732" tooltip="Microsoft Web Site" xr:uid="{82C4CDD9-8B8D-478C-9A7F-83E02054325F}"/>
    <hyperlink ref="B5734" r:id="rId5733" tooltip="Microsoft Web Site" xr:uid="{485FEFC2-FDD6-43FA-9E71-94CF7DDBA1CF}"/>
    <hyperlink ref="B5735" r:id="rId5734" tooltip="Microsoft Web Site" xr:uid="{CEF38491-566A-4FA9-A600-BCC2A6679EBF}"/>
    <hyperlink ref="B5736" r:id="rId5735" tooltip="Microsoft Web Site" xr:uid="{BE991BEC-9A65-4DC5-BC4E-3F50118B286F}"/>
    <hyperlink ref="B5737" r:id="rId5736" tooltip="Microsoft Web Site" xr:uid="{E915C63E-2848-4CEA-AA9B-A96A11ACB938}"/>
    <hyperlink ref="B5738" r:id="rId5737" tooltip="Microsoft Web Site" xr:uid="{3AD17DBF-85E5-4066-A441-893FB84B4DE5}"/>
    <hyperlink ref="B5739" r:id="rId5738" tooltip="Microsoft Web Site" xr:uid="{8429175A-A129-4CEF-8D31-80B74780B4E8}"/>
    <hyperlink ref="B5740" r:id="rId5739" tooltip="Microsoft Web Site" xr:uid="{4BEED97E-3D84-44F7-B759-9C94A0BD6975}"/>
    <hyperlink ref="B5741" r:id="rId5740" tooltip="Microsoft Web Site" xr:uid="{78307F21-C175-425B-95C0-E3859ADB0DB8}"/>
    <hyperlink ref="B5742" r:id="rId5741" tooltip="Microsoft Web Site" xr:uid="{5112AAB8-0241-46E6-9026-AA4EF4C5A938}"/>
    <hyperlink ref="B5743" r:id="rId5742" tooltip="Microsoft Web Site" xr:uid="{1DE4D9C9-A889-4EF0-BA2B-6D0D456F5080}"/>
    <hyperlink ref="B5744" r:id="rId5743" tooltip="Microsoft Web Site" xr:uid="{3CB6EA4C-C904-4049-A059-6B76E08BE337}"/>
    <hyperlink ref="B5745" r:id="rId5744" tooltip="Microsoft Web Site" xr:uid="{C7AA756C-E79A-4CB9-AE85-61B3E9EBCB0A}"/>
    <hyperlink ref="B5746" r:id="rId5745" tooltip="Microsoft Web Site" xr:uid="{4B399F03-FEF0-4450-BEAD-2B6536CDD902}"/>
    <hyperlink ref="B5747" r:id="rId5746" tooltip="Microsoft Web Site" xr:uid="{9E6C4E40-1E41-498D-8FA2-535ACD9A2927}"/>
    <hyperlink ref="B5748" r:id="rId5747" tooltip="Microsoft Web Site" xr:uid="{24121444-A5D9-482C-9DF6-C467994EFD8B}"/>
    <hyperlink ref="B5749" r:id="rId5748" tooltip="Microsoft Web Site" xr:uid="{1732BB4E-1640-48C0-98A1-A597F4225183}"/>
    <hyperlink ref="B5750" r:id="rId5749" tooltip="Microsoft Web Site" xr:uid="{70BB1E6C-B925-45C8-8E04-10ED7EE7184B}"/>
    <hyperlink ref="B5751" r:id="rId5750" tooltip="Microsoft Web Site" xr:uid="{A76E15F2-E3ED-45F4-A55A-AD3D0ED12652}"/>
    <hyperlink ref="B5752" r:id="rId5751" tooltip="Microsoft Web Site" xr:uid="{B0AD8F18-A36F-4155-B5B8-7F3ABFC1E2C0}"/>
    <hyperlink ref="B5753" r:id="rId5752" tooltip="Microsoft Web Site" xr:uid="{3C6E4CAD-5EAE-48B0-BCDF-22CAF83CF15B}"/>
    <hyperlink ref="B5754" r:id="rId5753" tooltip="Microsoft Web Site" xr:uid="{CF1373C7-63F8-439F-AD91-5A564102D3EC}"/>
    <hyperlink ref="B5755" r:id="rId5754" tooltip="Microsoft Web Site" xr:uid="{2E5942FC-6599-4BE0-8351-EB364974311A}"/>
    <hyperlink ref="B5756" r:id="rId5755" tooltip="Microsoft Web Site" xr:uid="{2320CA48-6EE8-4764-B418-EC09E2004983}"/>
    <hyperlink ref="B5757" r:id="rId5756" tooltip="Microsoft Web Site" xr:uid="{B1014EEE-9665-49D2-AA83-DC0561E74CED}"/>
    <hyperlink ref="B5758" r:id="rId5757" tooltip="Microsoft Web Site" xr:uid="{2390D524-D64C-4230-8ED8-7DE2904DCA7C}"/>
    <hyperlink ref="B5759" r:id="rId5758" tooltip="Microsoft Web Site" xr:uid="{D694A013-AF78-4BDA-92AC-C8153E7FEB9D}"/>
    <hyperlink ref="B5760" r:id="rId5759" tooltip="Microsoft Web Site" xr:uid="{83F33EF2-AB27-4D75-93FD-1C06EFD193AF}"/>
    <hyperlink ref="B5761" r:id="rId5760" tooltip="Microsoft Web Site" xr:uid="{9B93BF0F-98DE-47D1-844F-75C0F674ADF7}"/>
    <hyperlink ref="B5762" r:id="rId5761" tooltip="Microsoft Web Site" xr:uid="{DBF8C396-1E70-4B4F-A109-DB30A85D78E8}"/>
    <hyperlink ref="B5763" r:id="rId5762" tooltip="Microsoft Web Site" xr:uid="{D86F7414-D72C-4719-A9FC-F55BB6208E70}"/>
    <hyperlink ref="B5764" r:id="rId5763" tooltip="Microsoft Web Site" xr:uid="{CF002832-2D50-4345-9659-3F7C65351681}"/>
    <hyperlink ref="B5765" r:id="rId5764" tooltip="Microsoft Web Site" xr:uid="{874879DE-1E26-4CD0-B857-0C8984FE464D}"/>
    <hyperlink ref="B5766" r:id="rId5765" tooltip="Microsoft Web Site" xr:uid="{5D54E57A-7716-4B71-AC4B-328086B13759}"/>
    <hyperlink ref="B5767" r:id="rId5766" tooltip="Microsoft Web Site" xr:uid="{3BE00285-8E43-45D6-A8CB-7B63689F481B}"/>
    <hyperlink ref="B5768" r:id="rId5767" tooltip="Microsoft Web Site" xr:uid="{45E07EAF-DF7C-403A-A79A-1951A8E3DE4A}"/>
    <hyperlink ref="B5769" r:id="rId5768" tooltip="Microsoft Web Site" xr:uid="{34AFE1AA-8709-4DA3-BE4A-B6921D9989A6}"/>
    <hyperlink ref="B5770" r:id="rId5769" tooltip="Microsoft Web Site" xr:uid="{BD6EA1C3-C2FF-4AA4-B919-BE62A9559EB1}"/>
    <hyperlink ref="B5771" r:id="rId5770" tooltip="Microsoft Web Site" xr:uid="{541456BE-A116-4103-8C18-EDF90D1BD885}"/>
    <hyperlink ref="B5772" r:id="rId5771" tooltip="Microsoft Web Site" xr:uid="{8D651813-FA8C-4989-926C-57BD18DD8C7C}"/>
    <hyperlink ref="B5773" r:id="rId5772" tooltip="Microsoft Web Site" xr:uid="{3CDE255E-BD78-46DC-B1D8-8589BDAE2224}"/>
    <hyperlink ref="B5774" r:id="rId5773" tooltip="Microsoft Web Site" xr:uid="{76FCFACC-4D64-4796-BE3B-C227C1BA2BEB}"/>
    <hyperlink ref="B5775" r:id="rId5774" tooltip="Microsoft Web Site" xr:uid="{1F51F53C-764E-4A6C-9A8A-414704F3169B}"/>
    <hyperlink ref="B5776" r:id="rId5775" tooltip="Microsoft Web Site" xr:uid="{CA96BCAC-3F30-4C1F-80AF-CE3DEF9C8393}"/>
    <hyperlink ref="B5777" r:id="rId5776" tooltip="Microsoft Web Site" xr:uid="{B172BFDF-6E86-4D30-A31B-A4DA169AB3E7}"/>
    <hyperlink ref="B5778" r:id="rId5777" tooltip="Microsoft Web Site" xr:uid="{0A0677F5-6BC9-42BE-9BB8-82F1521543FF}"/>
    <hyperlink ref="B5779" r:id="rId5778" tooltip="Microsoft Web Site" xr:uid="{452009C9-E182-4081-8DA9-0CAF739A1CE0}"/>
    <hyperlink ref="B5780" r:id="rId5779" tooltip="Microsoft Web Site" xr:uid="{E661F958-65EC-4948-899A-AE7FD1FA1C59}"/>
    <hyperlink ref="B5781" r:id="rId5780" tooltip="Microsoft Web Site" xr:uid="{208379C2-60DB-4F0C-992B-969B45526A6D}"/>
    <hyperlink ref="B5782" r:id="rId5781" tooltip="Microsoft Web Site" xr:uid="{5C16F413-C645-4AE6-88B4-75A8BED95675}"/>
    <hyperlink ref="B5783" r:id="rId5782" tooltip="Microsoft Web Site" xr:uid="{03CC676A-9AB3-48CD-BD9D-23F3C506204E}"/>
    <hyperlink ref="B5784" r:id="rId5783" tooltip="Microsoft Web Site" xr:uid="{1D485AE9-7BE4-475E-9DA0-1D4DC6E8EE2C}"/>
    <hyperlink ref="B5785" r:id="rId5784" tooltip="Microsoft Web Site" xr:uid="{0A5B612F-D071-4A33-9943-8CCE68A62BDB}"/>
    <hyperlink ref="B5786" r:id="rId5785" tooltip="Microsoft Web Site" xr:uid="{25E8ADF3-7F50-4808-8AD5-5DAFD7747F35}"/>
    <hyperlink ref="B5787" r:id="rId5786" tooltip="Microsoft Web Site" xr:uid="{6D0D93AB-2979-434B-A17E-DA29831DBDB5}"/>
    <hyperlink ref="B5788" r:id="rId5787" tooltip="Microsoft Web Site" xr:uid="{15DBEC71-B23C-4285-B8AA-20B7A209FDBE}"/>
    <hyperlink ref="B5789" r:id="rId5788" tooltip="Microsoft Web Site" xr:uid="{CEE9FAF0-B39D-49C4-A1EE-B26C456A7729}"/>
    <hyperlink ref="B5790" r:id="rId5789" tooltip="Microsoft Web Site" xr:uid="{E16E636F-390C-480F-90EC-CA977AF7E018}"/>
    <hyperlink ref="B5791" r:id="rId5790" tooltip="Microsoft Web Site" xr:uid="{3B96ED96-D42E-4CF2-ABCB-584FE260872B}"/>
    <hyperlink ref="B5792" r:id="rId5791" tooltip="Microsoft Web Site" xr:uid="{19D2702A-E015-473C-8C7A-CD69DB2F7ECB}"/>
    <hyperlink ref="B5793" r:id="rId5792" tooltip="Microsoft Web Site" xr:uid="{5D54F437-1EFD-4162-886D-EC4F057CC54E}"/>
    <hyperlink ref="B5794" r:id="rId5793" tooltip="Microsoft Web Site" xr:uid="{D485426C-DD9A-43FB-B67B-1B3055F5D881}"/>
    <hyperlink ref="B5795" r:id="rId5794" tooltip="Microsoft Web Site" xr:uid="{D47F5F13-51B9-4827-A118-67CC0B25D018}"/>
    <hyperlink ref="B5796" r:id="rId5795" tooltip="Microsoft Web Site" xr:uid="{06A972B7-C53F-4D75-880F-FFC228153921}"/>
    <hyperlink ref="B5797" r:id="rId5796" tooltip="Microsoft Web Site" xr:uid="{67825D26-CC73-4C25-9597-76F7F1E95897}"/>
    <hyperlink ref="B5798" r:id="rId5797" tooltip="Microsoft Web Site" xr:uid="{1EEB4EB9-8CE5-44A3-9D1A-60E323B8DF6E}"/>
    <hyperlink ref="B5799" r:id="rId5798" tooltip="Microsoft Web Site" xr:uid="{24A4E69E-5D9E-4697-9390-B0B186528449}"/>
    <hyperlink ref="B5800" r:id="rId5799" tooltip="Microsoft Web Site" xr:uid="{6D6DC005-B294-4F62-978F-2E886F57CE5D}"/>
    <hyperlink ref="B5801" r:id="rId5800" tooltip="Microsoft Web Site" xr:uid="{FFEED700-E753-4E92-A642-5775983CA644}"/>
    <hyperlink ref="B5802" r:id="rId5801" tooltip="Microsoft Web Site" xr:uid="{47555784-17A3-4FF3-8ADC-CD643EBC5C70}"/>
    <hyperlink ref="B5803" r:id="rId5802" tooltip="Microsoft Web Site" xr:uid="{B48D71D3-DABB-4682-A7B7-3323DB7FF67A}"/>
    <hyperlink ref="B5804" r:id="rId5803" tooltip="Microsoft Web Site" xr:uid="{BFB7EB9F-6BC3-4CBF-A900-609480C797C8}"/>
    <hyperlink ref="B5805" r:id="rId5804" tooltip="Microsoft Web Site" xr:uid="{D0DB477B-B372-48CD-97EF-2B8BA3CA42AD}"/>
    <hyperlink ref="B5806" r:id="rId5805" tooltip="Microsoft Web Site" xr:uid="{9B2FB467-560F-4034-B1B2-F5E77B5AB45A}"/>
    <hyperlink ref="B5807" r:id="rId5806" tooltip="Microsoft Web Site" xr:uid="{6EC6C96A-BF1C-48B2-B177-C16BAD79C14D}"/>
    <hyperlink ref="B5808" r:id="rId5807" tooltip="Microsoft Web Site" xr:uid="{7DD3D226-DEF3-4B26-883F-FEE73FB27174}"/>
    <hyperlink ref="B5809" r:id="rId5808" tooltip="Microsoft Web Site" xr:uid="{059E0103-464A-44FB-BFD6-918557B69BA9}"/>
    <hyperlink ref="B5810" r:id="rId5809" tooltip="Microsoft Web Site" xr:uid="{F3FAFC7E-D0C1-4B07-A4A9-1D79A4BE442D}"/>
    <hyperlink ref="B5811" r:id="rId5810" tooltip="Microsoft Web Site" xr:uid="{9DCD9A14-4DA2-47ED-B45D-560BAA7ADF90}"/>
    <hyperlink ref="B5812" r:id="rId5811" tooltip="Microsoft Web Site" xr:uid="{81C11E87-54C4-4F1E-A62F-F1FBC988105D}"/>
    <hyperlink ref="B5813" r:id="rId5812" tooltip="Microsoft Web Site" xr:uid="{8D45D0B4-E04C-4D4C-9964-D07FEE1CDF4A}"/>
    <hyperlink ref="B5814" r:id="rId5813" tooltip="Microsoft Web Site" xr:uid="{4FB07E5A-E778-4B12-8E4B-08CF764EF5A3}"/>
    <hyperlink ref="B5815" r:id="rId5814" tooltip="Microsoft Web Site" xr:uid="{DE3F7FB5-721A-4B4F-9DAB-1949C97CD155}"/>
    <hyperlink ref="B5816" r:id="rId5815" tooltip="Microsoft Web Site" xr:uid="{458F51F9-EBE5-44CF-988D-48201D9F00C6}"/>
    <hyperlink ref="B5817" r:id="rId5816" tooltip="Microsoft Web Site" xr:uid="{67D9ADF6-F29C-4BD1-B704-B6B53FFA34EF}"/>
    <hyperlink ref="B5818" r:id="rId5817" tooltip="Microsoft Web Site" xr:uid="{E4A09EE5-E1D6-4C61-BC0D-99E20BBBD387}"/>
    <hyperlink ref="B5819" r:id="rId5818" tooltip="Microsoft Web Site" xr:uid="{DD226114-3745-4FD5-8551-FF7D8B0DC02F}"/>
    <hyperlink ref="B5820" r:id="rId5819" tooltip="Microsoft Web Site" xr:uid="{4A255F71-F143-4691-AF80-2E95A669638D}"/>
    <hyperlink ref="B5821" r:id="rId5820" tooltip="Microsoft Web Site" xr:uid="{E33A80D8-4F76-4BED-A8AC-CC82A0828937}"/>
    <hyperlink ref="B5822" r:id="rId5821" tooltip="Microsoft Web Site" xr:uid="{1EC4C7D1-A37B-4C81-A26D-B80E3F9ABB4B}"/>
    <hyperlink ref="B5823" r:id="rId5822" tooltip="Microsoft Web Site" xr:uid="{FC3394D9-C99B-45AB-8ADF-FB2CFFE1890D}"/>
    <hyperlink ref="B5824" r:id="rId5823" tooltip="Microsoft Web Site" xr:uid="{3B1E5FBB-28B0-4EAE-8ABB-06E785AAAC94}"/>
    <hyperlink ref="B5825" r:id="rId5824" tooltip="Microsoft Web Site" xr:uid="{80EEEA05-91C8-4208-B670-5221D3E4E907}"/>
    <hyperlink ref="B5826" r:id="rId5825" tooltip="Microsoft Web Site" xr:uid="{255EA2A8-68D9-46C1-BE84-08DDA6DF1C08}"/>
    <hyperlink ref="B5827" r:id="rId5826" tooltip="Microsoft Web Site" xr:uid="{FC5A2DBB-E0DB-4653-9F73-0725B9A34BE9}"/>
    <hyperlink ref="B5828" r:id="rId5827" tooltip="Microsoft Web Site" xr:uid="{2B276F76-CC3B-40A3-A906-96D53AA4C96F}"/>
    <hyperlink ref="B5829" r:id="rId5828" tooltip="Microsoft Web Site" xr:uid="{FBC60FC2-029C-454B-A180-24CC09E8A5A7}"/>
    <hyperlink ref="B5830" r:id="rId5829" tooltip="Microsoft Web Site" xr:uid="{4C6F941E-AF4F-4E03-89C5-E324B1DC4582}"/>
    <hyperlink ref="B5831" r:id="rId5830" tooltip="Microsoft Web Site" xr:uid="{F085A844-629C-438B-8FAE-C99C3D8EA044}"/>
    <hyperlink ref="B5832" r:id="rId5831" tooltip="Microsoft Web Site" xr:uid="{5470590F-C0F8-4F2B-9C1B-CF4C7DA22B65}"/>
    <hyperlink ref="B5833" r:id="rId5832" tooltip="Microsoft Web Site" xr:uid="{62AA6DCA-83A4-4755-A06F-AC8946627976}"/>
    <hyperlink ref="B5834" r:id="rId5833" tooltip="Microsoft Web Site" xr:uid="{31AFD965-2963-42F6-9B50-41A6D1E34762}"/>
    <hyperlink ref="B5835" r:id="rId5834" tooltip="Microsoft Web Site" xr:uid="{231F57ED-7E5E-4109-928B-69D7F3A303CB}"/>
    <hyperlink ref="B5836" r:id="rId5835" tooltip="Microsoft Web Site" xr:uid="{E5F44975-2E92-46D6-9B6C-C586C398457D}"/>
    <hyperlink ref="B5837" r:id="rId5836" tooltip="Microsoft Web Site" xr:uid="{831D99C0-C3E0-4D0A-8AA3-301796D05B86}"/>
    <hyperlink ref="B5838" r:id="rId5837" tooltip="Microsoft Web Site" xr:uid="{7C0CBD1E-7BF5-4A4F-BD9B-CC5CBF8DADDC}"/>
    <hyperlink ref="B5839" r:id="rId5838" tooltip="Microsoft Web Site" xr:uid="{75D3880A-2EC8-42B8-AD91-479742D90D23}"/>
    <hyperlink ref="B5840" r:id="rId5839" tooltip="Microsoft Web Site" xr:uid="{FCFD9FD7-4B23-4EC8-81B3-8351DF0E72B2}"/>
    <hyperlink ref="B5841" r:id="rId5840" tooltip="Microsoft Web Site" xr:uid="{8C4D8594-AB82-40C1-8545-AC6111DCF29F}"/>
    <hyperlink ref="B5842" r:id="rId5841" tooltip="Microsoft Web Site" xr:uid="{3EC3D1A7-3542-44AE-9828-22E275C80CB8}"/>
    <hyperlink ref="B5843" r:id="rId5842" tooltip="Microsoft Web Site" xr:uid="{087BD22F-D872-49BD-97A3-7511503775D6}"/>
    <hyperlink ref="B5844" r:id="rId5843" tooltip="Microsoft Web Site" xr:uid="{BD0FB9E9-003B-4F42-B3C0-32B0F4E23991}"/>
    <hyperlink ref="B5845" r:id="rId5844" tooltip="Microsoft Web Site" xr:uid="{2EC2CB26-1D3B-4474-954D-8D3A61B68F04}"/>
    <hyperlink ref="B5846" r:id="rId5845" tooltip="Microsoft Web Site" xr:uid="{AE4E02AD-B99A-49B2-8317-968640DE6CDA}"/>
    <hyperlink ref="B5847" r:id="rId5846" tooltip="Microsoft Web Site" xr:uid="{DC219EB3-47B5-418F-BF5E-D554A8E90EA9}"/>
    <hyperlink ref="B5848" r:id="rId5847" tooltip="Microsoft Web Site" xr:uid="{16D474A0-183C-4964-9DEA-701FF80F73C4}"/>
    <hyperlink ref="B5849" r:id="rId5848" tooltip="Microsoft Web Site" xr:uid="{41CB8D81-07B8-473C-844F-C9CFF5018BFF}"/>
    <hyperlink ref="B5850" r:id="rId5849" tooltip="Microsoft Web Site" xr:uid="{7762B250-FAA9-4936-8CC9-AD67CB1E26A8}"/>
    <hyperlink ref="B5851" r:id="rId5850" tooltip="Microsoft Web Site" xr:uid="{91A4D6C2-DE37-49F7-9F6F-35FA713CC9BB}"/>
    <hyperlink ref="B5852" r:id="rId5851" tooltip="Microsoft Web Site" xr:uid="{DFA02EBB-A4B1-4FD9-ABAF-A720654CA46B}"/>
    <hyperlink ref="B5853" r:id="rId5852" tooltip="Microsoft Web Site" xr:uid="{1AB47683-7922-4BD0-B7E3-5228685EC557}"/>
    <hyperlink ref="B5854" r:id="rId5853" tooltip="Microsoft Web Site" xr:uid="{CECD0736-BDCB-4C0E-8323-31EF45752A5F}"/>
    <hyperlink ref="B5855" r:id="rId5854" tooltip="Microsoft Web Site" xr:uid="{8EF773BC-EF7D-4BD1-9058-A2A370CC4222}"/>
    <hyperlink ref="B5856" r:id="rId5855" tooltip="Microsoft Web Site" xr:uid="{E3245BD8-4480-4B43-A740-E42F8801E685}"/>
    <hyperlink ref="B5857" r:id="rId5856" tooltip="Microsoft Web Site" xr:uid="{67B65B5A-2C24-448F-82D1-6BD7C11CB6A5}"/>
    <hyperlink ref="B5858" r:id="rId5857" tooltip="Microsoft Web Site" xr:uid="{36C55EAC-856D-49DC-A10C-30F01BF95DD7}"/>
    <hyperlink ref="B5859" r:id="rId5858" tooltip="Microsoft Web Site" xr:uid="{80E27EE3-56FF-4E08-A580-40F209F09136}"/>
    <hyperlink ref="B5860" r:id="rId5859" tooltip="Microsoft Web Site" xr:uid="{32B8BFF2-1AD3-4532-8F31-F9F656EB1E57}"/>
    <hyperlink ref="B5861" r:id="rId5860" tooltip="Microsoft Web Site" xr:uid="{9C1E1D73-BB0D-439C-A432-3B210C4BA349}"/>
    <hyperlink ref="B5862" r:id="rId5861" tooltip="Microsoft Web Site" xr:uid="{9A8096BB-0F09-4AD7-8E12-53D39F8FD8E5}"/>
    <hyperlink ref="B5863" r:id="rId5862" tooltip="Microsoft Web Site" xr:uid="{5B99B583-7C74-46E3-A45F-E2F0D6580B25}"/>
    <hyperlink ref="B5864" r:id="rId5863" tooltip="Microsoft Web Site" xr:uid="{2E903FDE-8069-4EE8-BBC7-5BD1E36EF40D}"/>
    <hyperlink ref="B5865" r:id="rId5864" tooltip="Microsoft Web Site" xr:uid="{F0B72501-64AF-4053-86A4-89179CFBB69B}"/>
    <hyperlink ref="B5866" r:id="rId5865" tooltip="Microsoft Web Site" xr:uid="{233DEEE0-73E8-4837-8068-10141CE5DD12}"/>
    <hyperlink ref="B5867" r:id="rId5866" tooltip="Microsoft Web Site" xr:uid="{621D2BB6-0037-4C9D-A60C-6AA317CA1007}"/>
    <hyperlink ref="B5868" r:id="rId5867" tooltip="Microsoft Web Site" xr:uid="{74BB4E84-7AE5-47DC-8EDB-E2B8AD7E6DB5}"/>
    <hyperlink ref="B5869" r:id="rId5868" tooltip="Microsoft Web Site" xr:uid="{D41BE7D4-2FD9-40BC-9AEB-DCA3504EFDD5}"/>
    <hyperlink ref="B5870" r:id="rId5869" tooltip="Microsoft Web Site" xr:uid="{36785B3C-F41B-4D35-8DC2-92B0AF7651A6}"/>
    <hyperlink ref="B5871" r:id="rId5870" tooltip="Microsoft Web Site" xr:uid="{FAD32A82-1C54-4191-878F-2BEE6195600D}"/>
    <hyperlink ref="B5872" r:id="rId5871" tooltip="Microsoft Web Site" xr:uid="{76D491E3-7BE8-499B-81FF-508AECD22B74}"/>
    <hyperlink ref="B5873" r:id="rId5872" tooltip="Microsoft Web Site" xr:uid="{4A44CB7A-EF90-4DC3-9D6E-0F6C26291904}"/>
    <hyperlink ref="B5874" r:id="rId5873" tooltip="Microsoft Web Site" xr:uid="{347AD0FA-E7C4-4417-A70C-8197475BE7C7}"/>
    <hyperlink ref="B5875" r:id="rId5874" tooltip="Microsoft Web Site" xr:uid="{3E2D42A5-4668-4C4F-94D7-0836A0AA3F89}"/>
    <hyperlink ref="B5876" r:id="rId5875" tooltip="Microsoft Web Site" xr:uid="{012339F5-EEAC-4F5D-B9E5-4013757C14AD}"/>
    <hyperlink ref="B5877" r:id="rId5876" tooltip="Microsoft Web Site" xr:uid="{B5AD81D7-E2BD-40DC-8AF6-295E3F43A0CD}"/>
    <hyperlink ref="B5878" r:id="rId5877" tooltip="Microsoft Web Site" xr:uid="{6327E4AD-9FAA-4323-9724-06ACE2492958}"/>
    <hyperlink ref="B5879" r:id="rId5878" tooltip="Microsoft Web Site" xr:uid="{6003BA63-1210-476E-8C80-4CAC9F0D5AD9}"/>
    <hyperlink ref="B5880" r:id="rId5879" tooltip="Microsoft Web Site" xr:uid="{5AE08F4D-438D-4D04-9F16-BC641BC40982}"/>
    <hyperlink ref="B5881" r:id="rId5880" tooltip="Microsoft Web Site" xr:uid="{E20781AD-DDDC-465A-908C-F15D2C16AC47}"/>
    <hyperlink ref="B5882" r:id="rId5881" tooltip="Microsoft Web Site" xr:uid="{7614B161-0467-42EB-9C2C-3B12E0514B04}"/>
    <hyperlink ref="B5883" r:id="rId5882" tooltip="Microsoft Web Site" xr:uid="{6F6103F6-BD6B-4577-9273-A104FE5DBDE1}"/>
    <hyperlink ref="B5884" r:id="rId5883" tooltip="Microsoft Web Site" xr:uid="{BD5C99DE-C6D8-4729-9E81-15C501E501CD}"/>
    <hyperlink ref="B5885" r:id="rId5884" tooltip="Microsoft Web Site" xr:uid="{9F94E9FA-281D-459D-9BD7-34575CD1C02B}"/>
    <hyperlink ref="B5886" r:id="rId5885" tooltip="Microsoft Web Site" xr:uid="{F709B129-85FE-4677-BE1E-F7D2D3252ED3}"/>
    <hyperlink ref="B5887" r:id="rId5886" tooltip="Microsoft Web Site" xr:uid="{693F52B1-0569-4120-B069-C83D26C69E67}"/>
    <hyperlink ref="B5888" r:id="rId5887" tooltip="Microsoft Web Site" xr:uid="{559B3A2B-10C4-45B7-8425-10AAC461CB21}"/>
    <hyperlink ref="B5889" r:id="rId5888" tooltip="Microsoft Web Site" xr:uid="{FBDC1F67-BB68-4BD2-A89C-D88E50509703}"/>
    <hyperlink ref="B5890" r:id="rId5889" tooltip="Microsoft Web Site" xr:uid="{1D49863D-90AF-4B2D-86CD-7D0D3B406D5B}"/>
    <hyperlink ref="B5891" r:id="rId5890" tooltip="Microsoft Web Site" xr:uid="{8A1EE8D7-43B4-45CF-BFB3-E091B7C282FD}"/>
    <hyperlink ref="B5892" r:id="rId5891" tooltip="Microsoft Web Site" xr:uid="{C87B7EA1-8019-4996-BED6-31E2D8FCE7B6}"/>
    <hyperlink ref="B5893" r:id="rId5892" tooltip="Microsoft Web Site" xr:uid="{9294AB76-ECCC-4746-A4A4-8D1FC393595C}"/>
    <hyperlink ref="B5894" r:id="rId5893" tooltip="Microsoft Web Site" xr:uid="{6BECD44F-4CEC-4981-85B0-4E340D6C1FB2}"/>
    <hyperlink ref="B5895" r:id="rId5894" tooltip="Microsoft Web Site" xr:uid="{81ED7122-ECE5-4181-B666-5D5C78B626F9}"/>
    <hyperlink ref="B5896" r:id="rId5895" tooltip="Microsoft Web Site" xr:uid="{E56D9874-D34F-4CA9-A76A-99C0674D2882}"/>
    <hyperlink ref="B5897" r:id="rId5896" tooltip="Microsoft Web Site" xr:uid="{D8120E71-6E0C-4852-890F-90E6E63AE679}"/>
    <hyperlink ref="B5898" r:id="rId5897" tooltip="Microsoft Web Site" xr:uid="{02091FB7-CB17-47C9-A95E-0CA97388608A}"/>
    <hyperlink ref="B5899" r:id="rId5898" tooltip="Microsoft Web Site" xr:uid="{D01BE445-400E-4932-AE1C-4E9C5F019338}"/>
    <hyperlink ref="B5900" r:id="rId5899" tooltip="Microsoft Web Site" xr:uid="{5685FD82-C3D9-4E5F-B417-B1CD1075FB98}"/>
    <hyperlink ref="B5901" r:id="rId5900" tooltip="Microsoft Web Site" xr:uid="{E3D64198-53C5-41A9-ADD1-B6F29ECE3DFF}"/>
    <hyperlink ref="B5902" r:id="rId5901" tooltip="Microsoft Web Site" xr:uid="{037C6322-FBA4-45AC-BC96-AB63BADC2D3F}"/>
    <hyperlink ref="B5903" r:id="rId5902" tooltip="Microsoft Web Site" xr:uid="{EBC2B609-5048-4B1D-9631-E907530EC14E}"/>
    <hyperlink ref="B5904" r:id="rId5903" tooltip="Microsoft Web Site" xr:uid="{FB9252E3-23B7-4130-9E43-96352AF88332}"/>
    <hyperlink ref="B5905" r:id="rId5904" tooltip="Microsoft Web Site" xr:uid="{9D3783B4-DF89-4E48-BCC1-439099B6787E}"/>
    <hyperlink ref="B5906" r:id="rId5905" tooltip="Microsoft Web Site" xr:uid="{70B36308-1EC6-41C3-BF3E-ADD47647E4E3}"/>
    <hyperlink ref="B5907" r:id="rId5906" tooltip="Microsoft Web Site" xr:uid="{0F0E9FE3-257C-456E-9E80-C95CD7CD5ABC}"/>
    <hyperlink ref="B5908" r:id="rId5907" tooltip="Microsoft Web Site" xr:uid="{F7ABB918-90A9-4906-A3ED-0C41FC1CCF33}"/>
    <hyperlink ref="B5909" r:id="rId5908" tooltip="Microsoft Web Site" xr:uid="{14506811-C90E-4BF1-A685-FBD4AA3F0913}"/>
    <hyperlink ref="B5910" r:id="rId5909" tooltip="Microsoft Web Site" xr:uid="{EAF32F72-6C64-4866-97E6-BDC4E399487B}"/>
    <hyperlink ref="B5911" r:id="rId5910" tooltip="Microsoft Web Site" xr:uid="{9C31493E-B79A-436E-86D1-C854DF81DB89}"/>
    <hyperlink ref="B5912" r:id="rId5911" tooltip="Microsoft Web Site" xr:uid="{E0A097EA-6444-4801-A680-3D5F4FF89B3F}"/>
    <hyperlink ref="B5913" r:id="rId5912" tooltip="Microsoft Web Site" xr:uid="{C516D4AD-1209-4A02-A0E6-349AC15B63B7}"/>
    <hyperlink ref="B5914" r:id="rId5913" tooltip="Microsoft Web Site" xr:uid="{5282CC75-AD9E-4588-8066-EA6EE6A7B0DE}"/>
    <hyperlink ref="B5915" r:id="rId5914" tooltip="Microsoft Web Site" xr:uid="{4324890C-0F1F-47A7-9940-5F5DD6C0B95F}"/>
    <hyperlink ref="B5916" r:id="rId5915" tooltip="Microsoft Web Site" xr:uid="{6F80F130-75A2-40C7-B818-3E71160CD8AB}"/>
    <hyperlink ref="B5917" r:id="rId5916" tooltip="Microsoft Web Site" xr:uid="{1D25B510-964C-4C51-946E-716F4ADF7C4C}"/>
    <hyperlink ref="B5918" r:id="rId5917" tooltip="Microsoft Web Site" xr:uid="{9508A802-3DFC-40F7-AF94-53204627C5C5}"/>
    <hyperlink ref="B5919" r:id="rId5918" tooltip="Microsoft Web Site" xr:uid="{359198E7-8464-46EC-895D-6155EFA2186A}"/>
    <hyperlink ref="B5920" r:id="rId5919" tooltip="Microsoft Web Site" xr:uid="{1E4052F7-6D28-44E4-9BBB-08F0904788B6}"/>
    <hyperlink ref="B5921" r:id="rId5920" tooltip="Microsoft Web Site" xr:uid="{CC16C751-1675-46DE-8D30-DE623FC2ACED}"/>
    <hyperlink ref="B5922" r:id="rId5921" tooltip="Microsoft Web Site" xr:uid="{7AAB3A52-188B-43D1-97D1-B699709936AE}"/>
    <hyperlink ref="B5923" r:id="rId5922" tooltip="Microsoft Web Site" xr:uid="{F073D96B-5AED-40CA-9755-7206F582109D}"/>
    <hyperlink ref="B5924" r:id="rId5923" tooltip="Microsoft Web Site" xr:uid="{902CD417-E17E-4F79-A176-D0375C8C02F3}"/>
    <hyperlink ref="B5925" r:id="rId5924" tooltip="Microsoft Web Site" xr:uid="{504A9371-D4F3-4448-B40A-6BFA6D575D52}"/>
    <hyperlink ref="B5926" r:id="rId5925" tooltip="Microsoft Web Site" xr:uid="{858F3BB0-9731-469C-8C61-A07F5BDBE7C5}"/>
    <hyperlink ref="B5927" r:id="rId5926" tooltip="Microsoft Web Site" xr:uid="{62168325-C354-4FBC-BBB6-C04F303A0EEC}"/>
    <hyperlink ref="B5928" r:id="rId5927" tooltip="Microsoft Web Site" xr:uid="{38B1076D-371E-4E8A-BECC-5333E0535A03}"/>
    <hyperlink ref="B5929" r:id="rId5928" tooltip="Microsoft Web Site" xr:uid="{C9DA1DFD-780D-43EA-A595-B80573F9522D}"/>
    <hyperlink ref="B5930" r:id="rId5929" tooltip="Microsoft Web Site" xr:uid="{FB549A57-46CD-45CF-8352-45979207F000}"/>
    <hyperlink ref="B5931" r:id="rId5930" tooltip="Microsoft Web Site" xr:uid="{CC401815-1124-4414-888A-DF9CC4F1B556}"/>
    <hyperlink ref="B5932" r:id="rId5931" tooltip="Microsoft Web Site" xr:uid="{ADA450DB-6D7D-43F4-ACA2-AEB67AB3DA02}"/>
    <hyperlink ref="B5933" r:id="rId5932" tooltip="Microsoft Web Site" xr:uid="{B036C28A-C915-4DF3-82ED-A7B6EF773057}"/>
    <hyperlink ref="B5934" r:id="rId5933" tooltip="Microsoft Web Site" xr:uid="{BE70F831-936F-4A78-B3ED-44F49BCE0414}"/>
    <hyperlink ref="B5935" r:id="rId5934" tooltip="Microsoft Web Site" xr:uid="{C399CD0E-1580-4417-ABCF-5853A6F9AEDB}"/>
    <hyperlink ref="B5936" r:id="rId5935" tooltip="Microsoft Web Site" xr:uid="{4917E644-21AE-4747-BE5F-A47649FDD7F0}"/>
    <hyperlink ref="B5937" r:id="rId5936" tooltip="Microsoft Web Site" xr:uid="{ADB18CFE-3252-478B-908B-4062134C0615}"/>
    <hyperlink ref="B5938" r:id="rId5937" tooltip="Microsoft Web Site" xr:uid="{0DEC2B2D-3447-411C-AEF5-8F1379194964}"/>
    <hyperlink ref="B5939" r:id="rId5938" tooltip="Microsoft Web Site" xr:uid="{A69AFFD8-E3EA-4168-9C48-29A33EE7B71B}"/>
    <hyperlink ref="B5940" r:id="rId5939" tooltip="Microsoft Web Site" xr:uid="{2322ED93-82A0-4FE3-9674-E36F6B8189F6}"/>
    <hyperlink ref="B5941" r:id="rId5940" tooltip="Microsoft Web Site" xr:uid="{8E69815C-F35C-4581-92A4-01D5FEA5A12A}"/>
    <hyperlink ref="B5942" r:id="rId5941" tooltip="Microsoft Web Site" xr:uid="{269A8BBA-C5A0-40C0-BDE7-2AB2EC3F138D}"/>
    <hyperlink ref="B5943" r:id="rId5942" tooltip="Microsoft Web Site" xr:uid="{3B5A147C-CCD0-4F5D-8402-6037C013AD00}"/>
    <hyperlink ref="B5944" r:id="rId5943" tooltip="Microsoft Web Site" xr:uid="{220FD163-9AA2-48A1-A67C-3E7CB4F9905E}"/>
    <hyperlink ref="B5945" r:id="rId5944" tooltip="Microsoft Web Site" xr:uid="{9B66F343-4F14-4F16-8B2A-51E8D7CDFBA4}"/>
    <hyperlink ref="B5946" r:id="rId5945" tooltip="Microsoft Web Site" xr:uid="{FB0F68E7-0BA7-4A27-8146-CB561B773CEE}"/>
    <hyperlink ref="B5947" r:id="rId5946" tooltip="Microsoft Web Site" xr:uid="{F76F2E77-FA95-4EBB-B931-13BB5FD74CD2}"/>
    <hyperlink ref="B5948" r:id="rId5947" tooltip="Microsoft Web Site" xr:uid="{498C81BE-DA64-403A-A821-CF8ABC848A06}"/>
    <hyperlink ref="B5949" r:id="rId5948" tooltip="Microsoft Web Site" xr:uid="{CCA18004-CB46-4350-9904-2D7ED286D9E1}"/>
    <hyperlink ref="B5950" r:id="rId5949" tooltip="Microsoft Web Site" xr:uid="{4B2884D2-21CD-4164-93E3-E120E14E577B}"/>
    <hyperlink ref="B5951" r:id="rId5950" tooltip="Microsoft Web Site" xr:uid="{1368140A-515F-4CFF-8778-E322B579DEE8}"/>
    <hyperlink ref="B5952" r:id="rId5951" tooltip="Microsoft Web Site" xr:uid="{56522D44-8975-408B-96D7-A69C6FC45EF8}"/>
    <hyperlink ref="B5953" r:id="rId5952" tooltip="Microsoft Web Site" xr:uid="{2A1C1529-3DA5-4144-ADC7-DE2663DD8CA5}"/>
    <hyperlink ref="B5954" r:id="rId5953" tooltip="Microsoft Web Site" xr:uid="{BD47F70A-773B-415A-9970-29EE7B7E8E77}"/>
    <hyperlink ref="B5955" r:id="rId5954" tooltip="Microsoft Web Site" xr:uid="{188D507B-6E48-44EE-BCA5-C4C57FF21CE5}"/>
    <hyperlink ref="B5956" r:id="rId5955" tooltip="Microsoft Web Site" xr:uid="{3B598693-0ABF-4EE2-95FA-15D1253A7AAE}"/>
    <hyperlink ref="B5957" r:id="rId5956" tooltip="Microsoft Web Site" xr:uid="{B968AA11-C5D8-4DD8-8DDD-CF61F2AF4260}"/>
    <hyperlink ref="B5958" r:id="rId5957" tooltip="Microsoft Web Site" xr:uid="{BF3EF547-055D-4798-9D15-C38B6993A0BD}"/>
    <hyperlink ref="B5959" r:id="rId5958" tooltip="Microsoft Web Site" xr:uid="{23CCD82C-D691-4816-A4B3-E85F613A7ABD}"/>
    <hyperlink ref="B5960" r:id="rId5959" tooltip="Microsoft Web Site" xr:uid="{98253242-5336-40E1-9627-A6195A90AE54}"/>
    <hyperlink ref="B5961" r:id="rId5960" tooltip="Microsoft Web Site" xr:uid="{BAE05E19-C334-4985-8FCF-136081826978}"/>
    <hyperlink ref="B5962" r:id="rId5961" tooltip="Microsoft Web Site" xr:uid="{95968305-8F76-4392-95AF-9090F7A65139}"/>
    <hyperlink ref="B5963" r:id="rId5962" tooltip="Microsoft Web Site" xr:uid="{5CD0FF4A-D9B4-4588-8BAC-6BEDF3875CCB}"/>
    <hyperlink ref="B5964" r:id="rId5963" tooltip="Microsoft Web Site" xr:uid="{8FD3B34B-8075-437D-BA3A-45828C06222C}"/>
    <hyperlink ref="B5965" r:id="rId5964" tooltip="Microsoft Web Site" xr:uid="{9C20CD6B-C690-44E2-A7FE-5AEE00FAA988}"/>
    <hyperlink ref="B5966" r:id="rId5965" tooltip="Microsoft Web Site" xr:uid="{C3787283-C09C-4670-89A8-E91539A537FA}"/>
    <hyperlink ref="B5967" r:id="rId5966" tooltip="Microsoft Web Site" xr:uid="{643DE3A3-D943-438B-8D17-1CE4397EC594}"/>
    <hyperlink ref="B5968" r:id="rId5967" tooltip="Microsoft Web Site" xr:uid="{D1A81F2B-78BA-4C02-A6DA-4E359A8A7A08}"/>
    <hyperlink ref="B5969" r:id="rId5968" tooltip="Microsoft Web Site" xr:uid="{1A07C8A1-8F42-4D6C-9436-FD920C73BE83}"/>
    <hyperlink ref="B5970" r:id="rId5969" tooltip="Microsoft Web Site" xr:uid="{532344F8-DEFC-4839-B610-77E8E7143EDC}"/>
    <hyperlink ref="B5971" r:id="rId5970" tooltip="Microsoft Web Site" xr:uid="{0F6AE742-0E67-4472-BEF6-DF1282AF82D5}"/>
    <hyperlink ref="B5972" r:id="rId5971" tooltip="Microsoft Web Site" xr:uid="{2DC11F03-F6D6-46FB-92C0-5058E6A3F125}"/>
    <hyperlink ref="B5973" r:id="rId5972" tooltip="Microsoft Web Site" xr:uid="{5040EE84-F98C-48B5-B68E-CE7EA37EAD84}"/>
    <hyperlink ref="B5974" r:id="rId5973" tooltip="Microsoft Web Site" xr:uid="{94E368AF-3625-4B53-A388-F5889B9C1028}"/>
    <hyperlink ref="B5975" r:id="rId5974" tooltip="Microsoft Web Site" xr:uid="{6297C6CE-9742-4110-AC12-1600C7746342}"/>
    <hyperlink ref="B5976" r:id="rId5975" tooltip="Microsoft Web Site" xr:uid="{BE339B04-EB79-4B04-B10C-11A70AE2DB92}"/>
    <hyperlink ref="B5977" r:id="rId5976" tooltip="Microsoft Web Site" xr:uid="{FB85D87B-8C0E-44DF-8A83-A4E48A9FAEB8}"/>
    <hyperlink ref="B5978" r:id="rId5977" tooltip="Microsoft Web Site" xr:uid="{9F672431-DE8B-4B2A-8244-4CF4994BDBCB}"/>
    <hyperlink ref="B5979" r:id="rId5978" tooltip="Microsoft Web Site" xr:uid="{2DCA0025-1FA4-481A-894E-0D252A634FDF}"/>
    <hyperlink ref="B5980" r:id="rId5979" tooltip="Microsoft Web Site" xr:uid="{E4D42F36-1291-4CCA-B2AF-E950C8B2D3ED}"/>
    <hyperlink ref="B5981" r:id="rId5980" tooltip="Microsoft Web Site" xr:uid="{0BC57C95-9DAF-4A85-8C77-6CC34A682858}"/>
    <hyperlink ref="B5982" r:id="rId5981" tooltip="Microsoft Web Site" xr:uid="{2A8FBA3A-5818-491C-AD81-5EC550CDD7BB}"/>
    <hyperlink ref="B5983" r:id="rId5982" tooltip="Microsoft Web Site" xr:uid="{1B3BD702-F022-45F1-B120-3094237BAEAA}"/>
    <hyperlink ref="B5984" r:id="rId5983" tooltip="Microsoft Web Site" xr:uid="{12BBDD19-0FDB-4FB8-8E23-C2DB6BD47365}"/>
    <hyperlink ref="B5985" r:id="rId5984" tooltip="Microsoft Web Site" xr:uid="{0A2B9053-0E45-4F7B-A347-4B2AE90362D9}"/>
    <hyperlink ref="B5986" r:id="rId5985" tooltip="Microsoft Web Site" xr:uid="{6E8C8248-44D7-44FD-8D37-6C47369D5855}"/>
    <hyperlink ref="B5987" r:id="rId5986" tooltip="Microsoft Web Site" xr:uid="{DB307FF3-FF96-4095-8A72-F96A3ED4B32B}"/>
    <hyperlink ref="B5988" r:id="rId5987" tooltip="Microsoft Web Site" xr:uid="{D2E09CB2-9E52-439A-83A3-567805627650}"/>
    <hyperlink ref="B5989" r:id="rId5988" tooltip="Microsoft Web Site" xr:uid="{6B5237CD-8CBC-44B7-8A9A-B4E5A2F62DD7}"/>
    <hyperlink ref="B5990" r:id="rId5989" tooltip="Microsoft Web Site" xr:uid="{E2F78D63-DF82-41A0-805B-510BF190664C}"/>
    <hyperlink ref="B5991" r:id="rId5990" tooltip="Microsoft Web Site" xr:uid="{BCA6AF5C-D0C2-4B8B-9FEA-38812B52E262}"/>
    <hyperlink ref="B5992" r:id="rId5991" tooltip="Microsoft Web Site" xr:uid="{9EE46C9B-1C62-4797-896C-8BD58F862EF4}"/>
    <hyperlink ref="B5993" r:id="rId5992" tooltip="Microsoft Web Site" xr:uid="{A88110DA-C31C-45A9-8B6E-E3E2CF3C6C3A}"/>
    <hyperlink ref="B5994" r:id="rId5993" tooltip="Microsoft Web Site" xr:uid="{1D13EF67-DAF9-476F-ADFD-669A1EA911B3}"/>
    <hyperlink ref="B5995" r:id="rId5994" tooltip="Microsoft Web Site" xr:uid="{A699432E-52CA-47B6-A09C-9AFE5C7C3364}"/>
    <hyperlink ref="B5996" r:id="rId5995" tooltip="Microsoft Web Site" xr:uid="{2F50AEF1-5649-4DA5-8AB4-19FC020959F0}"/>
    <hyperlink ref="B5997" r:id="rId5996" tooltip="Microsoft Web Site" xr:uid="{B756D15A-7392-4FF3-AEB0-19C157AFADB2}"/>
    <hyperlink ref="B5998" r:id="rId5997" tooltip="Microsoft Web Site" xr:uid="{8B5FE098-F7AD-49E9-AE22-D0DA74F77721}"/>
    <hyperlink ref="B5999" r:id="rId5998" tooltip="Microsoft Web Site" xr:uid="{223C5DF5-A36B-4159-9035-EC32AA6A5A36}"/>
    <hyperlink ref="B6000" r:id="rId5999" tooltip="Microsoft Web Site" xr:uid="{8D45F68A-429B-4C2A-96AA-9F4F5E0FB198}"/>
    <hyperlink ref="B6001" r:id="rId6000" tooltip="Microsoft Web Site" xr:uid="{74B5C7D8-848F-4D1A-BF8B-A2400378B713}"/>
    <hyperlink ref="B6002" r:id="rId6001" tooltip="Microsoft Web Site" xr:uid="{DBC60C52-35AC-4242-B33C-0F56C1DDE31D}"/>
    <hyperlink ref="B6003" r:id="rId6002" tooltip="Microsoft Web Site" xr:uid="{915F8F95-4561-475A-92A9-1173B8CD8C3A}"/>
    <hyperlink ref="B6004" r:id="rId6003" tooltip="Microsoft Web Site" xr:uid="{B3668811-D5AB-45C5-B81D-D2C7A1850352}"/>
    <hyperlink ref="B6005" r:id="rId6004" tooltip="Microsoft Web Site" xr:uid="{CFC558FA-FE7A-426F-A88C-D5481E8772DF}"/>
    <hyperlink ref="B6006" r:id="rId6005" tooltip="Microsoft Web Site" xr:uid="{4F40A1DD-3C79-4EE9-863C-9D56CEA4E7E2}"/>
    <hyperlink ref="B6007" r:id="rId6006" tooltip="Microsoft Web Site" xr:uid="{F3DBC461-CDEC-4DFB-B0DC-51AD41F0E0EA}"/>
    <hyperlink ref="B6008" r:id="rId6007" tooltip="Microsoft Web Site" xr:uid="{BD913F0B-4C1D-44E5-AD0D-C979E71A7805}"/>
    <hyperlink ref="B6009" r:id="rId6008" tooltip="Microsoft Web Site" xr:uid="{36B2C756-484A-4DE0-B3F3-E186DEF3AC14}"/>
    <hyperlink ref="B6010" r:id="rId6009" tooltip="Microsoft Web Site" xr:uid="{6AE09477-6C65-4CA8-8F76-F3D93C000ED6}"/>
    <hyperlink ref="B6011" r:id="rId6010" tooltip="Microsoft Web Site" xr:uid="{6F4A47E2-78A8-4DB2-9E60-003ADD0EAC14}"/>
    <hyperlink ref="B6012" r:id="rId6011" tooltip="Microsoft Web Site" xr:uid="{D9FACF28-27DB-4EA8-B3A4-802468A88A34}"/>
    <hyperlink ref="B6013" r:id="rId6012" tooltip="Microsoft Web Site" xr:uid="{472F314F-7CE2-4A90-8B46-CD03B8371603}"/>
    <hyperlink ref="B6014" r:id="rId6013" tooltip="Microsoft Web Site" xr:uid="{8169F7BC-EA5B-4244-B273-89E1D93F7699}"/>
    <hyperlink ref="B6015" r:id="rId6014" tooltip="Microsoft Web Site" xr:uid="{91A8A46B-0F03-4A96-AB57-40DF5C5DD821}"/>
    <hyperlink ref="B6016" r:id="rId6015" tooltip="Microsoft Web Site" xr:uid="{E94AB933-CFCB-45F9-B9E6-52A6389C14E4}"/>
    <hyperlink ref="B6017" r:id="rId6016" tooltip="Microsoft Web Site" xr:uid="{3482901E-7923-4142-BAD3-9AA9CBC71A4C}"/>
    <hyperlink ref="B6018" r:id="rId6017" tooltip="Microsoft Web Site" xr:uid="{0029B289-E945-4FB8-9B78-1A1A8686FF75}"/>
    <hyperlink ref="B6019" r:id="rId6018" tooltip="Microsoft Web Site" xr:uid="{814C185D-B0AC-4696-B70E-24B188CD1009}"/>
    <hyperlink ref="B6020" r:id="rId6019" tooltip="Microsoft Web Site" xr:uid="{7E0FB231-5B48-471D-A555-8668F8677DAB}"/>
    <hyperlink ref="B6021" r:id="rId6020" tooltip="Microsoft Web Site" xr:uid="{0B6C0AC3-55B2-4EAB-8D57-78D5637A33A4}"/>
    <hyperlink ref="B6022" r:id="rId6021" tooltip="Microsoft Web Site" xr:uid="{97DB9CDC-F04F-4B41-8BB9-0389D5F077D1}"/>
    <hyperlink ref="B6023" r:id="rId6022" tooltip="Microsoft Web Site" xr:uid="{1B71DDEB-D0D3-47E2-9BC6-B8347EBEFD42}"/>
    <hyperlink ref="B6024" r:id="rId6023" tooltip="Microsoft Web Site" xr:uid="{95738492-3C0F-4DF3-9E82-FCEA0B661051}"/>
    <hyperlink ref="B6025" r:id="rId6024" tooltip="Microsoft Web Site" xr:uid="{EB929C2E-9E57-4F84-92D5-9D88315CEDE1}"/>
    <hyperlink ref="B6026" r:id="rId6025" tooltip="Microsoft Web Site" xr:uid="{9D617433-9D89-467A-A7CA-4B3524D14105}"/>
    <hyperlink ref="B6027" r:id="rId6026" tooltip="Microsoft Web Site" xr:uid="{3E80C02B-131C-4395-99FD-F59EEFEC5EEE}"/>
    <hyperlink ref="B6028" r:id="rId6027" tooltip="Microsoft Web Site" xr:uid="{12010893-1BF6-4513-A20A-A60191E20EC8}"/>
    <hyperlink ref="B6029" r:id="rId6028" tooltip="Microsoft Web Site" xr:uid="{E892DAC8-9086-4617-8275-790F5C7D06B8}"/>
    <hyperlink ref="B6030" r:id="rId6029" tooltip="Microsoft Web Site" xr:uid="{08341A1F-D003-46EA-8EA8-9A1EB6FF062D}"/>
    <hyperlink ref="B6031" r:id="rId6030" tooltip="Microsoft Web Site" xr:uid="{C7A125AF-71A2-4B7A-A708-A70D215F64E1}"/>
    <hyperlink ref="B6032" r:id="rId6031" tooltip="Microsoft Web Site" xr:uid="{B007CC14-9A40-4DC6-B523-E589A04FB030}"/>
    <hyperlink ref="B6033" r:id="rId6032" tooltip="Microsoft Web Site" xr:uid="{9EB0762D-4103-4221-A120-CA90AEC77984}"/>
    <hyperlink ref="B6034" r:id="rId6033" tooltip="Microsoft Web Site" xr:uid="{5D07EA56-B81F-4C0D-83D1-6C831FC8FAE9}"/>
    <hyperlink ref="B6035" r:id="rId6034" tooltip="Microsoft Web Site" xr:uid="{1F3A3335-3DDC-4FD2-A55F-D9E30FB7E254}"/>
    <hyperlink ref="B6036" r:id="rId6035" tooltip="Microsoft Web Site" xr:uid="{6870FCE3-C6FA-45B7-BAAF-6FDF7E14F7CF}"/>
    <hyperlink ref="B6037" r:id="rId6036" tooltip="Microsoft Web Site" xr:uid="{B022ACBE-678E-4B69-A316-E912098D117C}"/>
    <hyperlink ref="B6038" r:id="rId6037" tooltip="Microsoft Web Site" xr:uid="{EEE37922-7AE4-4D84-8479-E8523A8CF874}"/>
    <hyperlink ref="B6039" r:id="rId6038" tooltip="Microsoft Web Site" xr:uid="{90F45F28-DCC5-4185-831E-3F70E54FE31F}"/>
    <hyperlink ref="B6040" r:id="rId6039" tooltip="Microsoft Web Site" xr:uid="{A8261EC4-09A9-4EF9-97C7-EAC661A61170}"/>
    <hyperlink ref="B6041" r:id="rId6040" tooltip="Microsoft Web Site" xr:uid="{685EF266-FC94-47AE-98BC-8DDC961C626A}"/>
    <hyperlink ref="B6042" r:id="rId6041" tooltip="Microsoft Web Site" xr:uid="{7B07A659-9959-4E20-8B96-4E241E1B349F}"/>
    <hyperlink ref="B6043" r:id="rId6042" tooltip="Microsoft Web Site" xr:uid="{3682CDC3-8B07-4841-BF77-2B9EAE5A5573}"/>
    <hyperlink ref="B6044" r:id="rId6043" tooltip="Microsoft Web Site" xr:uid="{87A96497-46E8-42F5-B4FF-B83A70B5E3C4}"/>
    <hyperlink ref="B6045" r:id="rId6044" tooltip="Microsoft Web Site" xr:uid="{006C5158-9EB6-4385-BBA5-BDCC47BB7D23}"/>
    <hyperlink ref="B6046" r:id="rId6045" tooltip="Microsoft Web Site" xr:uid="{32B81273-663E-421D-BA3F-DE5A4E49AFDE}"/>
    <hyperlink ref="B6047" r:id="rId6046" tooltip="Microsoft Web Site" xr:uid="{BA6E8BFE-F92A-44D6-9FF6-DE50366F80C4}"/>
    <hyperlink ref="B6048" r:id="rId6047" tooltip="Microsoft Web Site" xr:uid="{3CAD5882-4CEB-45B4-A2F3-3D4685B70DEB}"/>
    <hyperlink ref="B6049" r:id="rId6048" tooltip="Microsoft Web Site" xr:uid="{D68CB0CF-7A4A-4A02-B75D-79A732A5FB26}"/>
    <hyperlink ref="B6050" r:id="rId6049" tooltip="Microsoft Web Site" xr:uid="{AC50552F-984F-4304-9C44-0B250F446321}"/>
    <hyperlink ref="B6051" r:id="rId6050" tooltip="Microsoft Web Site" xr:uid="{3DAE2670-8636-405E-9592-63B397CBB71F}"/>
    <hyperlink ref="B6052" r:id="rId6051" tooltip="Microsoft Web Site" xr:uid="{E3C61A3A-5E11-4D9D-8FAF-A355ECE0977B}"/>
    <hyperlink ref="B6053" r:id="rId6052" tooltip="Microsoft Web Site" xr:uid="{F1F782AF-599E-47FB-9F0F-DB6BDB39357F}"/>
    <hyperlink ref="B6054" r:id="rId6053" tooltip="Microsoft Web Site" xr:uid="{EA026668-9961-47CA-9809-4C4516CE80ED}"/>
    <hyperlink ref="B6055" r:id="rId6054" tooltip="Microsoft Web Site" xr:uid="{A794413A-4D10-44AF-87F6-24E9111690F5}"/>
    <hyperlink ref="B6056" r:id="rId6055" tooltip="Microsoft Web Site" xr:uid="{C503778B-6D2F-4B9F-AA1C-F1BA229CD7D7}"/>
    <hyperlink ref="B6057" r:id="rId6056" tooltip="Microsoft Web Site" xr:uid="{75B59642-6161-4613-A0A3-8D671E28E6DD}"/>
    <hyperlink ref="B6058" r:id="rId6057" tooltip="Microsoft Web Site" xr:uid="{4911D553-174E-44A1-8331-C585AD089E1E}"/>
    <hyperlink ref="B6059" r:id="rId6058" tooltip="Microsoft Web Site" xr:uid="{F0C9343D-39F7-43FA-B363-34981F288E85}"/>
    <hyperlink ref="B6060" r:id="rId6059" tooltip="Microsoft Web Site" xr:uid="{4AF913D6-534F-4E4A-A8A0-0DE7D4B7DC76}"/>
    <hyperlink ref="B6061" r:id="rId6060" tooltip="Microsoft Web Site" xr:uid="{2DFA5F79-0A07-4FD5-8E22-01B974ABDDDA}"/>
    <hyperlink ref="B6062" r:id="rId6061" tooltip="Microsoft Web Site" xr:uid="{88A2EC85-6FF7-4FE0-969C-D6683806B9F6}"/>
    <hyperlink ref="B6063" r:id="rId6062" tooltip="Microsoft Web Site" xr:uid="{2CE2341F-6CF4-4E8C-8838-A00929DD014E}"/>
    <hyperlink ref="B6064" r:id="rId6063" tooltip="Microsoft Web Site" xr:uid="{A9F795F9-506B-4B91-927D-E4C3B07B7CB7}"/>
    <hyperlink ref="B6065" r:id="rId6064" tooltip="Microsoft Web Site" xr:uid="{128C845D-8E15-433E-9D65-C995D2348167}"/>
    <hyperlink ref="B6066" r:id="rId6065" tooltip="Microsoft Web Site" xr:uid="{DB4E0480-9B19-4D7D-AE48-31E1E77D9845}"/>
    <hyperlink ref="B6067" r:id="rId6066" tooltip="Microsoft Web Site" xr:uid="{DE345CD6-D7F8-42C0-908C-C8F6BEED2BE1}"/>
    <hyperlink ref="B6068" r:id="rId6067" tooltip="Microsoft Web Site" xr:uid="{F13A5C1A-E0DD-4A1A-8B52-42ABA302A30B}"/>
    <hyperlink ref="B6069" r:id="rId6068" tooltip="Microsoft Web Site" xr:uid="{5A5F33F3-1E3D-4F38-8D39-F061AD008BDE}"/>
    <hyperlink ref="B6070" r:id="rId6069" tooltip="Microsoft Web Site" xr:uid="{D1B7CD62-7FD7-4717-A476-8B815D439C94}"/>
    <hyperlink ref="B6071" r:id="rId6070" tooltip="Microsoft Web Site" xr:uid="{BD30670E-5B3B-40B4-8056-7F7DC29F91DC}"/>
    <hyperlink ref="B6072" r:id="rId6071" tooltip="Microsoft Web Site" xr:uid="{4F6EB6B2-F087-4A72-BED2-BBE71767A5F4}"/>
    <hyperlink ref="B6073" r:id="rId6072" tooltip="Microsoft Web Site" xr:uid="{54FFCF6E-E660-464E-AA39-B75A38E9148F}"/>
    <hyperlink ref="B6074" r:id="rId6073" tooltip="Microsoft Web Site" xr:uid="{4906471E-FA87-417C-96D0-6BF5D25D9C9B}"/>
    <hyperlink ref="B6075" r:id="rId6074" tooltip="Microsoft Web Site" xr:uid="{8ECB7B10-7DA7-4560-B15B-0C119F173A37}"/>
    <hyperlink ref="B6076" r:id="rId6075" tooltip="Microsoft Web Site" xr:uid="{249DC6C6-BD10-47D0-93EA-53C201E1BF63}"/>
    <hyperlink ref="B6077" r:id="rId6076" tooltip="Microsoft Web Site" xr:uid="{2DFA67F8-09CA-4A0B-85F2-DF3F161D5FEE}"/>
    <hyperlink ref="B6078" r:id="rId6077" tooltip="Microsoft Web Site" xr:uid="{8B81A763-832A-4D39-AB07-BE42812A22F9}"/>
    <hyperlink ref="B6079" r:id="rId6078" tooltip="Microsoft Web Site" xr:uid="{54F0EDEA-2A1E-4BAB-BD55-F50EFABCC164}"/>
    <hyperlink ref="B6080" r:id="rId6079" tooltip="Microsoft Web Site" xr:uid="{068A1940-BC0A-4752-BB41-6F8E33D01745}"/>
    <hyperlink ref="B6081" r:id="rId6080" tooltip="Microsoft Web Site" xr:uid="{D4FEC8CB-FBF7-407B-8158-FBDCD0460C32}"/>
    <hyperlink ref="B6082" r:id="rId6081" tooltip="Microsoft Web Site" xr:uid="{7785836C-5435-49CB-B581-179744AF5BD0}"/>
    <hyperlink ref="B6083" r:id="rId6082" tooltip="Microsoft Web Site" xr:uid="{3F85CEF2-50E9-4F0F-A83F-98D08A925D63}"/>
    <hyperlink ref="B6084" r:id="rId6083" tooltip="Microsoft Web Site" xr:uid="{5439D57B-BCE0-45A2-835E-4F7B628EAF66}"/>
    <hyperlink ref="B6085" r:id="rId6084" tooltip="Microsoft Web Site" xr:uid="{62EF41B4-6C9E-48B2-BB61-6124C026C006}"/>
    <hyperlink ref="B6086" r:id="rId6085" tooltip="Microsoft Web Site" xr:uid="{7A0A9538-D157-4387-8A93-9FF7B348EC1F}"/>
    <hyperlink ref="B6087" r:id="rId6086" tooltip="Microsoft Web Site" xr:uid="{2AFA2E6E-CDBF-48C1-89EF-7F6AB4BF04EA}"/>
    <hyperlink ref="B6088" r:id="rId6087" tooltip="Microsoft Web Site" xr:uid="{349B5221-482A-44DC-A829-B73BD6C4AD08}"/>
    <hyperlink ref="B6089" r:id="rId6088" tooltip="Microsoft Web Site" xr:uid="{D88E781C-3459-4AFC-8ABD-8DFF6EBFF9A2}"/>
    <hyperlink ref="B6090" r:id="rId6089" tooltip="Microsoft Web Site" xr:uid="{11CBB5EA-1B2F-4B00-93F6-BF1087477FD4}"/>
    <hyperlink ref="B6091" r:id="rId6090" tooltip="Microsoft Web Site" xr:uid="{3087EFA6-2847-4904-8580-FA154B3F62FE}"/>
    <hyperlink ref="B6092" r:id="rId6091" tooltip="Microsoft Web Site" xr:uid="{87E5456A-7B04-45EA-866C-FBFCAE1883AC}"/>
    <hyperlink ref="B6093" r:id="rId6092" tooltip="Microsoft Web Site" xr:uid="{F94B817C-68A0-49C6-8D1F-6A5A4755E465}"/>
    <hyperlink ref="B6094" r:id="rId6093" tooltip="Microsoft Web Site" xr:uid="{ACFDA966-F17D-4596-AD6F-962550BAA77C}"/>
    <hyperlink ref="B6095" r:id="rId6094" tooltip="Microsoft Web Site" xr:uid="{96BB92EB-757C-47D8-BD11-654078B78349}"/>
    <hyperlink ref="B6096" r:id="rId6095" tooltip="Microsoft Web Site" xr:uid="{A051BD05-9516-4C69-99D5-64B3C10306A0}"/>
    <hyperlink ref="B6097" r:id="rId6096" tooltip="Microsoft Web Site" xr:uid="{60937A60-D422-4796-A467-AB3AF27E544C}"/>
    <hyperlink ref="B6098" r:id="rId6097" tooltip="Microsoft Web Site" xr:uid="{6E62E7B1-7A9E-439A-9B7B-3EA65C01865A}"/>
    <hyperlink ref="B6099" r:id="rId6098" tooltip="Microsoft Web Site" xr:uid="{447AA6F0-3158-4F20-971F-DB42DCE2C4B7}"/>
    <hyperlink ref="B6100" r:id="rId6099" tooltip="Microsoft Web Site" xr:uid="{88F35145-F34F-4E15-9C26-7CD37A78F9D1}"/>
    <hyperlink ref="B6101" r:id="rId6100" tooltip="Microsoft Web Site" xr:uid="{CDA6566B-9CC2-4365-B5A6-F0935672C311}"/>
    <hyperlink ref="B6102" r:id="rId6101" tooltip="Microsoft Web Site" xr:uid="{B02A0F96-E61E-4405-BD69-902C8896174F}"/>
    <hyperlink ref="B6103" r:id="rId6102" tooltip="Microsoft Web Site" xr:uid="{8FBD0CF6-25D7-4916-B43F-EC2C942CFFFD}"/>
    <hyperlink ref="B6104" r:id="rId6103" tooltip="Microsoft Web Site" xr:uid="{C94D31F9-1E49-4726-A2CD-2F077C3C39D5}"/>
    <hyperlink ref="B6105" r:id="rId6104" tooltip="Microsoft Web Site" xr:uid="{08A085CF-E73E-4F81-A483-F145C17DF6B7}"/>
    <hyperlink ref="B6106" r:id="rId6105" tooltip="Microsoft Web Site" xr:uid="{D4A1B13D-7E9A-4F94-BC8D-A131E582BA00}"/>
    <hyperlink ref="B6107" r:id="rId6106" tooltip="Microsoft Web Site" xr:uid="{D9E6ED88-BF80-4A47-8A6E-16AD90524CC5}"/>
    <hyperlink ref="B6108" r:id="rId6107" tooltip="Microsoft Web Site" xr:uid="{B67E08A9-9884-4D12-B803-D0F8F6C3F598}"/>
    <hyperlink ref="B6109" r:id="rId6108" tooltip="Microsoft Web Site" xr:uid="{746AE555-3450-47AD-8772-A357A1E64555}"/>
    <hyperlink ref="B6110" r:id="rId6109" tooltip="Microsoft Web Site" xr:uid="{472CB845-4162-49EB-A7A5-D30A348E6E49}"/>
    <hyperlink ref="B6111" r:id="rId6110" tooltip="Microsoft Web Site" xr:uid="{9AA00D92-1AF3-4506-A368-FE84592F56D8}"/>
    <hyperlink ref="B6112" r:id="rId6111" tooltip="Microsoft Web Site" xr:uid="{7E506CF8-4E86-429C-86D1-2EF6C0DC2385}"/>
    <hyperlink ref="B6113" r:id="rId6112" tooltip="Microsoft Web Site" xr:uid="{9420BFB3-0AFD-4308-8717-52FBF216A06B}"/>
    <hyperlink ref="B6114" r:id="rId6113" tooltip="Microsoft Web Site" xr:uid="{3D714DCE-14B5-4C4D-A4B7-4B13128F60A4}"/>
    <hyperlink ref="B6115" r:id="rId6114" tooltip="Microsoft Web Site" xr:uid="{BF27D42B-5E4E-422F-9C57-2D22474C26E6}"/>
    <hyperlink ref="B6116" r:id="rId6115" tooltip="Microsoft Web Site" xr:uid="{39ECF4C2-41DB-46B4-9371-C314D51921B7}"/>
    <hyperlink ref="B6117" r:id="rId6116" tooltip="Microsoft Web Site" xr:uid="{C3AB7D65-EA31-44EF-B0FA-6E9D7D42BD2D}"/>
    <hyperlink ref="B6118" r:id="rId6117" tooltip="Microsoft Web Site" xr:uid="{874F6A8D-C856-4C54-A4AF-ADD09C04D80C}"/>
    <hyperlink ref="B6119" r:id="rId6118" tooltip="Microsoft Web Site" xr:uid="{F007AC30-E20F-46A3-A296-EBC5B212DEF4}"/>
    <hyperlink ref="B6120" r:id="rId6119" tooltip="Microsoft Web Site" xr:uid="{F1F59A69-7CD5-47A0-8920-FBDD9A263723}"/>
    <hyperlink ref="B6121" r:id="rId6120" tooltip="Microsoft Web Site" xr:uid="{9D6FAC3C-9EB7-490E-897D-FCDC9E78DBC4}"/>
    <hyperlink ref="B6122" r:id="rId6121" tooltip="Microsoft Web Site" xr:uid="{9D49A081-9F67-497E-A566-5D1B0FD87200}"/>
    <hyperlink ref="B6123" r:id="rId6122" tooltip="Microsoft Web Site" xr:uid="{B96255F4-6139-4E8F-89ED-B3D5946F88EA}"/>
    <hyperlink ref="B6124" r:id="rId6123" tooltip="Microsoft Web Site" xr:uid="{68556F6E-A591-45F7-B8A4-4E5E80634140}"/>
    <hyperlink ref="B6125" r:id="rId6124" tooltip="Microsoft Web Site" xr:uid="{4AE4D299-870B-40B5-91EF-946A42C1D346}"/>
    <hyperlink ref="B6126" r:id="rId6125" tooltip="Microsoft Web Site" xr:uid="{067B9E86-AE24-4E5B-A9BF-80B30831C3EB}"/>
    <hyperlink ref="B6127" r:id="rId6126" tooltip="Microsoft Web Site" xr:uid="{A899CCDE-B7A3-44F7-A9AE-95F5B829E8BC}"/>
    <hyperlink ref="B6128" r:id="rId6127" tooltip="Microsoft Web Site" xr:uid="{601CC5F7-4FBB-4425-B12B-1F55DBC2DCA5}"/>
    <hyperlink ref="B6129" r:id="rId6128" tooltip="Microsoft Web Site" xr:uid="{DC4155FB-0154-4289-80DA-6CF232E12511}"/>
    <hyperlink ref="B6130" r:id="rId6129" tooltip="Microsoft Web Site" xr:uid="{CF2D20FA-5781-418B-A984-406310D66E1D}"/>
    <hyperlink ref="B6131" r:id="rId6130" tooltip="Microsoft Web Site" xr:uid="{268725E0-2488-4F4C-AB45-C962626D5705}"/>
    <hyperlink ref="B6132" r:id="rId6131" tooltip="Microsoft Web Site" xr:uid="{6CBB3637-B227-44B1-9F59-256625C90058}"/>
    <hyperlink ref="B6133" r:id="rId6132" tooltip="Microsoft Web Site" xr:uid="{3A0B8C71-1DDE-4018-8CE9-3D5197A1BD49}"/>
    <hyperlink ref="B6134" r:id="rId6133" tooltip="Microsoft Web Site" xr:uid="{34BBD1FB-8859-4DF7-AB76-71CCAB6BBE25}"/>
    <hyperlink ref="B6135" r:id="rId6134" tooltip="Microsoft Web Site" xr:uid="{C991DF14-154E-4A64-958C-796954293F5F}"/>
    <hyperlink ref="B6136" r:id="rId6135" tooltip="Microsoft Web Site" xr:uid="{B8D5FE52-C89E-46EF-AFA7-052C0D22F700}"/>
    <hyperlink ref="B6137" r:id="rId6136" tooltip="Microsoft Web Site" xr:uid="{039D67A1-658E-4D9B-8E97-109CC339CF67}"/>
    <hyperlink ref="B6138" r:id="rId6137" tooltip="Microsoft Web Site" xr:uid="{3052C71D-C451-40E4-B05D-A2BDCA623984}"/>
    <hyperlink ref="B6139" r:id="rId6138" tooltip="Microsoft Web Site" xr:uid="{E6A36C17-8E35-40AB-BD2C-252C48C4BB58}"/>
    <hyperlink ref="B6140" r:id="rId6139" tooltip="Microsoft Web Site" xr:uid="{A1D81358-7E23-44E6-8261-DEC2D67B9333}"/>
    <hyperlink ref="B6141" r:id="rId6140" tooltip="Microsoft Web Site" xr:uid="{3648B1DD-95C8-40FF-B648-1F623254BC3B}"/>
    <hyperlink ref="B6142" r:id="rId6141" tooltip="Microsoft Web Site" xr:uid="{89EEAAA2-AC8F-4955-83D5-4692F53C6DAD}"/>
    <hyperlink ref="B6143" r:id="rId6142" tooltip="Microsoft Web Site" xr:uid="{5B769E6F-5B38-4D63-8A24-B291F1424689}"/>
    <hyperlink ref="B6144" r:id="rId6143" tooltip="Microsoft Web Site" xr:uid="{C74E3365-4212-4843-8717-6F939680FB3E}"/>
    <hyperlink ref="B6145" r:id="rId6144" tooltip="Microsoft Web Site" xr:uid="{5DFF3AA7-EF3C-47F8-ABC3-713FA993661A}"/>
    <hyperlink ref="B6146" r:id="rId6145" tooltip="Microsoft Web Site" xr:uid="{0254DB9A-7E10-475C-A675-CE1E323BC7A7}"/>
    <hyperlink ref="B6147" r:id="rId6146" tooltip="Microsoft Web Site" xr:uid="{C5A1214C-A8AD-4065-BBDB-F085B726B340}"/>
    <hyperlink ref="B6148" r:id="rId6147" tooltip="Microsoft Web Site" xr:uid="{76BE9C7A-99A1-48F4-A7B6-EAF30BC9B563}"/>
    <hyperlink ref="B6149" r:id="rId6148" tooltip="Microsoft Web Site" xr:uid="{E1EFA332-23E3-4541-9CCE-2AF5545207F5}"/>
    <hyperlink ref="B6150" r:id="rId6149" tooltip="Microsoft Web Site" xr:uid="{BE2C16F8-EC92-404B-9AFA-C50507558346}"/>
    <hyperlink ref="B6151" r:id="rId6150" tooltip="Microsoft Web Site" xr:uid="{EB2835D4-ED55-4635-9A16-45FA87D73457}"/>
    <hyperlink ref="B6152" r:id="rId6151" tooltip="Microsoft Web Site" xr:uid="{53725827-15FB-4D17-ABED-6830B425CE1D}"/>
    <hyperlink ref="B6153" r:id="rId6152" tooltip="Microsoft Web Site" xr:uid="{A4E4C7D9-A54E-4718-A833-0FB33F7BA533}"/>
    <hyperlink ref="B6154" r:id="rId6153" tooltip="Microsoft Web Site" xr:uid="{19243880-719B-4187-A527-33E9F58E6F60}"/>
    <hyperlink ref="B6155" r:id="rId6154" tooltip="Microsoft Web Site" xr:uid="{BB020FB1-F667-4B9D-9348-B72F28F0D356}"/>
    <hyperlink ref="B6156" r:id="rId6155" tooltip="Microsoft Web Site" xr:uid="{C3BE6E1B-0D41-4269-B89A-124408357F83}"/>
    <hyperlink ref="B6157" r:id="rId6156" tooltip="Microsoft Web Site" xr:uid="{8DF05093-9CB8-4E45-BDE3-149DE48955E4}"/>
    <hyperlink ref="B6158" r:id="rId6157" tooltip="Microsoft Web Site" xr:uid="{FCD405AA-D5DE-411A-85B5-680F3671EB3C}"/>
    <hyperlink ref="B6159" r:id="rId6158" tooltip="Microsoft Web Site" xr:uid="{E26BB1C0-DEDD-4DA7-B303-8169A594395B}"/>
    <hyperlink ref="B6160" r:id="rId6159" tooltip="Microsoft Web Site" xr:uid="{83DB98A9-9D93-434C-8385-25FDB8D18C02}"/>
    <hyperlink ref="B6161" r:id="rId6160" tooltip="Microsoft Web Site" xr:uid="{256C44FB-82AC-4920-9F47-0CF8AE84A016}"/>
    <hyperlink ref="B6162" r:id="rId6161" tooltip="Microsoft Web Site" xr:uid="{93CFE197-220A-4858-AF6D-192A3BAB27BF}"/>
    <hyperlink ref="B6163" r:id="rId6162" tooltip="Microsoft Web Site" xr:uid="{191B7AAC-C30E-4AD6-BA64-CDFB63332994}"/>
    <hyperlink ref="B6164" r:id="rId6163" tooltip="Microsoft Web Site" xr:uid="{1764664D-7EBD-413A-989B-A498A99EEAE2}"/>
    <hyperlink ref="B6165" r:id="rId6164" tooltip="Microsoft Web Site" xr:uid="{2CC5FB3F-F6C8-4E66-BCB9-9C00A4D9705F}"/>
    <hyperlink ref="B6166" r:id="rId6165" tooltip="Microsoft Web Site" xr:uid="{3429367E-13E9-462B-A8BA-CD099F4BFB9E}"/>
    <hyperlink ref="B6167" r:id="rId6166" tooltip="Microsoft Web Site" xr:uid="{312C9506-2A7C-4612-8D50-2577399A056E}"/>
    <hyperlink ref="B6168" r:id="rId6167" tooltip="Microsoft Web Site" xr:uid="{5CA1D6DC-CC91-4020-B151-13ADF43A1F1A}"/>
    <hyperlink ref="B6169" r:id="rId6168" tooltip="Microsoft Web Site" xr:uid="{8D1F500C-9F79-4EE7-8837-6660D3768D57}"/>
    <hyperlink ref="B6170" r:id="rId6169" tooltip="Microsoft Web Site" xr:uid="{42E0A515-C8C4-460A-BE7C-80D87917A165}"/>
    <hyperlink ref="B6171" r:id="rId6170" tooltip="Microsoft Web Site" xr:uid="{4E9CEF8A-08F0-472D-8EE7-621FC0A1A4C6}"/>
    <hyperlink ref="B6172" r:id="rId6171" tooltip="Microsoft Web Site" xr:uid="{9AB39F10-4FB5-4DF0-837B-F8134D65FA2A}"/>
    <hyperlink ref="B6173" r:id="rId6172" tooltip="Microsoft Web Site" xr:uid="{1B0B2F96-7117-496E-BB79-AB8D4BF1B396}"/>
    <hyperlink ref="B6174" r:id="rId6173" tooltip="Microsoft Web Site" xr:uid="{249B358E-DEA2-429A-93DF-653B267A6125}"/>
    <hyperlink ref="B6175" r:id="rId6174" tooltip="Microsoft Web Site" xr:uid="{E2B4AD3D-A089-473B-A761-56E0872706A9}"/>
    <hyperlink ref="B6176" r:id="rId6175" tooltip="Microsoft Web Site" xr:uid="{E6A86600-1C50-47E9-94DA-C86E024FCB2A}"/>
    <hyperlink ref="B6177" r:id="rId6176" tooltip="Microsoft Web Site" xr:uid="{7C51D0AC-A45C-472E-938B-1DD3762BE0FC}"/>
    <hyperlink ref="B6178" r:id="rId6177" tooltip="Microsoft Web Site" xr:uid="{22511E9C-9458-4BD1-A1C8-40820843D8DD}"/>
    <hyperlink ref="B6179" r:id="rId6178" tooltip="Microsoft Web Site" xr:uid="{CCE8E6DD-9CAF-46F7-9F09-7AE7CCD643BA}"/>
    <hyperlink ref="B6180" r:id="rId6179" tooltip="Microsoft Web Site" xr:uid="{BB748289-C1A6-4331-AFC1-177703C4943C}"/>
    <hyperlink ref="B6181" r:id="rId6180" tooltip="Microsoft Web Site" xr:uid="{B9BB59B5-1F6A-49B5-9E6D-CA833CEB0285}"/>
    <hyperlink ref="B6182" r:id="rId6181" tooltip="Microsoft Web Site" xr:uid="{E57432A6-FB52-454C-B5F9-B41ED19AF97D}"/>
    <hyperlink ref="B6183" r:id="rId6182" tooltip="Microsoft Web Site" xr:uid="{526A2304-AE5D-4FAA-B667-686BD8914342}"/>
    <hyperlink ref="B6184" r:id="rId6183" tooltip="Microsoft Web Site" xr:uid="{A45FB2FD-9802-4AD1-8D86-A9DC9FEC28C0}"/>
    <hyperlink ref="B6185" r:id="rId6184" tooltip="Microsoft Web Site" xr:uid="{AB541D76-2305-4D1D-8995-798775897FEA}"/>
    <hyperlink ref="B6186" r:id="rId6185" tooltip="Microsoft Web Site" xr:uid="{69AC873A-011C-4D3B-8742-A663C74510F6}"/>
    <hyperlink ref="B6187" r:id="rId6186" tooltip="Microsoft Web Site" xr:uid="{6392075C-4E4E-47A3-A2C1-1722F88F8164}"/>
    <hyperlink ref="B6188" r:id="rId6187" tooltip="Microsoft Web Site" xr:uid="{ADDB069E-4CBC-4B6F-AA97-D95BDE4EA4A5}"/>
    <hyperlink ref="B6189" r:id="rId6188" tooltip="Microsoft Web Site" xr:uid="{62CF0C14-44B0-4E98-8547-35DF0286CFD8}"/>
    <hyperlink ref="B6190" r:id="rId6189" tooltip="Microsoft Web Site" xr:uid="{5A4142A7-C202-4345-9D0F-E677B4801701}"/>
    <hyperlink ref="B6191" r:id="rId6190" tooltip="Microsoft Web Site" xr:uid="{01DCE865-E0C8-40DC-9469-C2E04F9A4B61}"/>
    <hyperlink ref="B6192" r:id="rId6191" tooltip="Microsoft Web Site" xr:uid="{3F4224BD-9632-4CC9-9A58-465F6E9F976E}"/>
    <hyperlink ref="B6193" r:id="rId6192" tooltip="Microsoft Web Site" xr:uid="{6CE1187A-9917-41C2-8171-7076093A7469}"/>
    <hyperlink ref="B6194" r:id="rId6193" tooltip="Microsoft Web Site" xr:uid="{24A5EDAB-9241-4477-984E-B8D9ECD4572C}"/>
    <hyperlink ref="B6195" r:id="rId6194" tooltip="Microsoft Web Site" xr:uid="{9C74D0EE-2501-4DDC-BCF0-D18471654AA1}"/>
    <hyperlink ref="B6196" r:id="rId6195" tooltip="Microsoft Web Site" xr:uid="{24B7B12F-43F6-4771-84A4-35FC23DB88A3}"/>
    <hyperlink ref="B6197" r:id="rId6196" tooltip="Microsoft Web Site" xr:uid="{09FAADF9-7B55-4BF5-ABC1-8BB60C4ABE9D}"/>
    <hyperlink ref="B6198" r:id="rId6197" tooltip="Microsoft Web Site" xr:uid="{00765A32-CCD0-4142-9357-AD6016D46E19}"/>
    <hyperlink ref="B6199" r:id="rId6198" tooltip="Microsoft Web Site" xr:uid="{2547F196-C1DF-435D-8FB2-669E5552CA6A}"/>
    <hyperlink ref="B6200" r:id="rId6199" tooltip="Microsoft Web Site" xr:uid="{C0CF382E-22F0-4CC5-80B5-50FC9AC7640E}"/>
    <hyperlink ref="B6201" r:id="rId6200" tooltip="Microsoft Web Site" xr:uid="{61C260B5-4270-408F-943B-CC047A43524B}"/>
    <hyperlink ref="B6202" r:id="rId6201" tooltip="Microsoft Web Site" xr:uid="{23A957B1-BB39-4570-913F-0ACEA5B479D3}"/>
    <hyperlink ref="B6203" r:id="rId6202" tooltip="Microsoft Web Site" xr:uid="{28E886C7-A69C-4B9D-8548-7EC59F90377B}"/>
    <hyperlink ref="B6204" r:id="rId6203" tooltip="Microsoft Web Site" xr:uid="{9F60626D-D19A-40D6-B712-E53790ACF054}"/>
    <hyperlink ref="B6205" r:id="rId6204" tooltip="Microsoft Web Site" xr:uid="{B1D2086A-2472-4A7D-9217-93979AECACE5}"/>
    <hyperlink ref="B6206" r:id="rId6205" tooltip="Microsoft Web Site" xr:uid="{646F1C61-C3DE-48E4-BF37-3A6E9913A4C9}"/>
    <hyperlink ref="B6207" r:id="rId6206" tooltip="Microsoft Web Site" xr:uid="{45BCFF75-7AB4-4B13-98C6-C5FC95278BE8}"/>
    <hyperlink ref="B6208" r:id="rId6207" tooltip="Microsoft Web Site" xr:uid="{AC89BF72-780E-4BD6-A1D9-462D2A2A492C}"/>
    <hyperlink ref="B6209" r:id="rId6208" tooltip="Microsoft Web Site" xr:uid="{4E8A09C4-6A1E-44A4-B1BF-46D537E77DC9}"/>
    <hyperlink ref="B6210" r:id="rId6209" tooltip="Microsoft Web Site" xr:uid="{3EC544AA-172C-49FB-BBB0-632C923B9A77}"/>
    <hyperlink ref="B6211" r:id="rId6210" tooltip="Microsoft Web Site" xr:uid="{E9BCFBF5-A305-47BA-8AB7-B18E80415166}"/>
    <hyperlink ref="B6212" r:id="rId6211" tooltip="Microsoft Web Site" xr:uid="{4DFB12AD-4C09-422F-9FC5-E2B2AF44C56E}"/>
    <hyperlink ref="B6213" r:id="rId6212" tooltip="Microsoft Web Site" xr:uid="{CF8BC96D-E7EC-48DD-B81A-7013B3B195F6}"/>
    <hyperlink ref="B6214" r:id="rId6213" tooltip="Microsoft Web Site" xr:uid="{2766621A-517E-4771-9AA9-1C7D584322E2}"/>
    <hyperlink ref="B6215" r:id="rId6214" tooltip="Microsoft Web Site" xr:uid="{AFCF19E7-D53B-4EC8-858D-7FA1FABEF0A9}"/>
    <hyperlink ref="B6216" r:id="rId6215" tooltip="Microsoft Web Site" xr:uid="{7B9641B0-480A-490B-8135-F151A91FE5F5}"/>
    <hyperlink ref="B6217" r:id="rId6216" tooltip="Microsoft Web Site" xr:uid="{89A0A8E3-E0F7-4358-8156-603A639803EB}"/>
    <hyperlink ref="B6218" r:id="rId6217" tooltip="Microsoft Web Site" xr:uid="{814B5756-A9FE-413D-AFE8-507B556C8CFD}"/>
    <hyperlink ref="B6219" r:id="rId6218" tooltip="Microsoft Web Site" xr:uid="{5AA91BE8-B26B-4295-A1C0-DF344BD1F0F7}"/>
    <hyperlink ref="B6220" r:id="rId6219" tooltip="Microsoft Web Site" xr:uid="{48232063-8182-411C-A6F3-3516FBC4BC1A}"/>
    <hyperlink ref="B6221" r:id="rId6220" tooltip="Microsoft Web Site" xr:uid="{6955E455-A79D-4B15-9CBB-CEC517D9BB11}"/>
    <hyperlink ref="B6222" r:id="rId6221" tooltip="Microsoft Web Site" xr:uid="{05683880-2AD8-47A5-8FBC-25BE452101F1}"/>
    <hyperlink ref="B6223" r:id="rId6222" tooltip="Microsoft Web Site" xr:uid="{6AA8FB58-EF30-4A88-875C-A5081278F96A}"/>
    <hyperlink ref="B6224" r:id="rId6223" tooltip="Microsoft Web Site" xr:uid="{4B16B61F-B0B8-4FBA-942A-22F5999B41D7}"/>
    <hyperlink ref="B6225" r:id="rId6224" tooltip="Microsoft Web Site" xr:uid="{9ED80564-C253-4E9D-BD42-4CD5579277C2}"/>
    <hyperlink ref="B6226" r:id="rId6225" tooltip="Microsoft Web Site" xr:uid="{5EDE9285-9E7C-44EA-BEAA-2BDDA5DD2FF0}"/>
    <hyperlink ref="B6227" r:id="rId6226" tooltip="Microsoft Web Site" xr:uid="{083C651B-6B66-4F04-8E17-E092F5DC7250}"/>
    <hyperlink ref="B6228" r:id="rId6227" tooltip="Microsoft Web Site" xr:uid="{7979F923-D6E9-4974-9FEB-7FE350A43D4A}"/>
    <hyperlink ref="B6229" r:id="rId6228" tooltip="Microsoft Web Site" xr:uid="{6EA14552-3C03-4CEF-B4E1-7A8C9834C895}"/>
    <hyperlink ref="B6230" r:id="rId6229" tooltip="Microsoft Web Site" xr:uid="{F29BB8BD-34BC-40F4-87F1-EC623FC0367B}"/>
    <hyperlink ref="B6231" r:id="rId6230" tooltip="Microsoft Web Site" xr:uid="{B08348C5-7158-4620-AAA0-D54B4335321A}"/>
    <hyperlink ref="B6232" r:id="rId6231" tooltip="Microsoft Web Site" xr:uid="{481237C0-349E-4E5C-AF14-AD77E24C0346}"/>
    <hyperlink ref="B6233" r:id="rId6232" tooltip="Microsoft Web Site" xr:uid="{AE93B0E0-A0CC-4318-9BA4-9051AE917115}"/>
    <hyperlink ref="B6234" r:id="rId6233" tooltip="Microsoft Web Site" xr:uid="{F8471CFF-CE36-44D2-A2A4-F739272CFC3A}"/>
    <hyperlink ref="B6235" r:id="rId6234" tooltip="Microsoft Web Site" xr:uid="{29ADD327-2426-43E1-B797-AA8FB565080A}"/>
    <hyperlink ref="B6236" r:id="rId6235" tooltip="Microsoft Web Site" xr:uid="{F042CCA5-47DE-4744-B6D6-31B9A6C57804}"/>
    <hyperlink ref="B6237" r:id="rId6236" tooltip="Microsoft Web Site" xr:uid="{2B2EF5A7-9B0B-43D1-85BA-212F23215607}"/>
    <hyperlink ref="B6238" r:id="rId6237" tooltip="Microsoft Web Site" xr:uid="{1038138A-005A-43EB-926B-0913E3E1B9A8}"/>
    <hyperlink ref="B6239" r:id="rId6238" tooltip="Microsoft Web Site" xr:uid="{DD07CC94-CF85-49D3-9346-3E0D5B0815E2}"/>
    <hyperlink ref="B6240" r:id="rId6239" tooltip="Microsoft Web Site" xr:uid="{18E5D8AE-E6CC-4044-A15A-FA2E49EE30A2}"/>
    <hyperlink ref="B6241" r:id="rId6240" tooltip="Microsoft Web Site" xr:uid="{E9E5CCF2-EB69-4880-982C-55DC3386A947}"/>
    <hyperlink ref="B6242" r:id="rId6241" tooltip="Microsoft Web Site" xr:uid="{B147F7B2-1AD0-44EA-8D38-2C88F064BF8B}"/>
    <hyperlink ref="B6243" r:id="rId6242" tooltip="Microsoft Web Site" xr:uid="{3DDC733C-2D68-4164-BECF-F3D6B0036169}"/>
    <hyperlink ref="B6244" r:id="rId6243" tooltip="Microsoft Web Site" xr:uid="{FEA6B2A5-7457-496B-82E5-BC21F834FA93}"/>
    <hyperlink ref="B6245" r:id="rId6244" tooltip="Microsoft Web Site" xr:uid="{8C6D314D-D305-4D7B-B69D-B3A06B1A8E53}"/>
    <hyperlink ref="B6246" r:id="rId6245" tooltip="Microsoft Web Site" xr:uid="{1914AC69-566F-46AF-8338-FACE3B82D523}"/>
    <hyperlink ref="B6247" r:id="rId6246" tooltip="Microsoft Web Site" xr:uid="{1F6C938D-F883-4069-ABE0-C8F5510D8BE2}"/>
    <hyperlink ref="B6248" r:id="rId6247" tooltip="Microsoft Web Site" xr:uid="{B6EB3A63-7ADE-47E6-AFBE-C95E6F3E87D9}"/>
    <hyperlink ref="B6249" r:id="rId6248" tooltip="Microsoft Web Site" xr:uid="{2BB93836-AA16-45C0-9120-BA4E70C34A74}"/>
    <hyperlink ref="B6250" r:id="rId6249" tooltip="Microsoft Web Site" xr:uid="{9EAFD6C4-0092-4C28-AFB0-36577C2D1C23}"/>
    <hyperlink ref="B6251" r:id="rId6250" tooltip="Microsoft Web Site" xr:uid="{AB7E6DC4-6615-4803-BA3A-F94CBC341EE2}"/>
    <hyperlink ref="B6252" r:id="rId6251" tooltip="Microsoft Web Site" xr:uid="{D7B32A91-AD77-482B-9881-9234281AF89C}"/>
    <hyperlink ref="B6253" r:id="rId6252" tooltip="Microsoft Web Site" xr:uid="{08ED7F4F-14CC-4933-83B4-2D7774BB8B55}"/>
    <hyperlink ref="B6254" r:id="rId6253" tooltip="Microsoft Web Site" xr:uid="{B9C88D25-3819-4BEA-97DF-B9505C30B809}"/>
    <hyperlink ref="B6255" r:id="rId6254" tooltip="Microsoft Web Site" xr:uid="{5E1DEBEE-7E97-46EF-8CA2-4BF0F4273F9D}"/>
    <hyperlink ref="B6256" r:id="rId6255" tooltip="Microsoft Web Site" xr:uid="{D2702133-5B0D-4686-94D5-700BE102DF9E}"/>
    <hyperlink ref="B6257" r:id="rId6256" tooltip="Microsoft Web Site" xr:uid="{E8C8AAD1-2470-4C93-86F7-79B48AD1458B}"/>
    <hyperlink ref="B6258" r:id="rId6257" tooltip="Microsoft Web Site" xr:uid="{4B682D3C-0D08-4398-8BB0-FC9DA1DD93EE}"/>
    <hyperlink ref="B6259" r:id="rId6258" tooltip="Microsoft Web Site" xr:uid="{F302B5DF-C593-40A2-90C5-5F324BD90935}"/>
    <hyperlink ref="B6260" r:id="rId6259" tooltip="Microsoft Web Site" xr:uid="{314C5D63-29A1-4EEA-9C5A-76161B17CC72}"/>
    <hyperlink ref="B6261" r:id="rId6260" tooltip="Microsoft Web Site" xr:uid="{AACF1345-F2F5-4E3B-A401-02B7A351619F}"/>
    <hyperlink ref="B6262" r:id="rId6261" tooltip="Microsoft Web Site" xr:uid="{280396C6-F8B8-460D-AF0E-7D1D99CB74EA}"/>
    <hyperlink ref="B6263" r:id="rId6262" tooltip="Microsoft Web Site" xr:uid="{69476A68-D9FE-4E56-9ECC-B0FF06DB57CD}"/>
    <hyperlink ref="B6264" r:id="rId6263" tooltip="Microsoft Web Site" xr:uid="{BBC660F3-D6DC-4969-A047-54FFC5485DE9}"/>
    <hyperlink ref="B6265" r:id="rId6264" tooltip="Microsoft Web Site" xr:uid="{FE863A54-566E-4503-90B2-F31D8C07B3A5}"/>
    <hyperlink ref="B6266" r:id="rId6265" tooltip="Microsoft Web Site" xr:uid="{3B00A7C0-539B-4488-8CF0-D0FDF978881A}"/>
    <hyperlink ref="B6267" r:id="rId6266" tooltip="Microsoft Web Site" xr:uid="{8B0E84AA-A573-4C56-BC40-1F33CA2FCB1C}"/>
    <hyperlink ref="B6268" r:id="rId6267" tooltip="Microsoft Web Site" xr:uid="{6CD7BD1D-8B15-4FBA-A130-B2511E649059}"/>
    <hyperlink ref="B6269" r:id="rId6268" tooltip="Microsoft Web Site" xr:uid="{6EC07262-0F1B-42B5-8E4E-5AD8D02785AC}"/>
    <hyperlink ref="B6270" r:id="rId6269" tooltip="Microsoft Web Site" xr:uid="{30D2315F-BFA2-4DC9-A72C-EB9298F0141F}"/>
    <hyperlink ref="B6271" r:id="rId6270" tooltip="Microsoft Web Site" xr:uid="{22DA356D-74DE-4D22-98FB-28837C921602}"/>
    <hyperlink ref="B6272" r:id="rId6271" tooltip="Microsoft Web Site" xr:uid="{03BA6F4E-EC3F-4338-9246-90F9BF82501C}"/>
    <hyperlink ref="B6273" r:id="rId6272" tooltip="Microsoft Web Site" xr:uid="{1E699271-7474-4435-8BBA-D790AC822920}"/>
    <hyperlink ref="B6274" r:id="rId6273" tooltip="Microsoft Web Site" xr:uid="{93C3CB5C-5BBB-4964-AC4C-ABC4624D9411}"/>
    <hyperlink ref="B6275" r:id="rId6274" tooltip="Microsoft Web Site" xr:uid="{134DB96F-1465-4763-B9AA-45B15237F14D}"/>
    <hyperlink ref="B6276" r:id="rId6275" tooltip="Microsoft Web Site" xr:uid="{C02980E9-BD0C-4BBC-9E16-6E795553D83C}"/>
    <hyperlink ref="B6277" r:id="rId6276" tooltip="Microsoft Web Site" xr:uid="{C823AB51-C680-4FB8-B849-D8757B9A2808}"/>
    <hyperlink ref="B6278" r:id="rId6277" tooltip="Microsoft Web Site" xr:uid="{C113AAEF-0F0D-4E10-8A7C-61163B3C354E}"/>
    <hyperlink ref="B6279" r:id="rId6278" tooltip="Microsoft Web Site" xr:uid="{C2F9BD0C-68B5-46E3-9D10-93AE16810C9D}"/>
    <hyperlink ref="B6280" r:id="rId6279" tooltip="Microsoft Web Site" xr:uid="{BACF7760-4E12-4297-AFDB-DF5F2BBF7BAF}"/>
    <hyperlink ref="B6281" r:id="rId6280" tooltip="Microsoft Web Site" xr:uid="{B3328F6E-2754-4C6F-8FD2-7A5832C689E4}"/>
    <hyperlink ref="B6282" r:id="rId6281" tooltip="Microsoft Web Site" xr:uid="{58F5FAC8-E2B9-4ADE-AD34-22A389ED06D2}"/>
    <hyperlink ref="B6283" r:id="rId6282" tooltip="Microsoft Web Site" xr:uid="{046C03CE-C867-4ADB-B980-8477FF64C0C5}"/>
    <hyperlink ref="B6284" r:id="rId6283" tooltip="Microsoft Web Site" xr:uid="{4EEF290A-FA30-4316-A17D-DD871EA245BF}"/>
    <hyperlink ref="B6285" r:id="rId6284" tooltip="Microsoft Web Site" xr:uid="{837AB435-A1B4-4543-8E9F-23D04699B8B2}"/>
    <hyperlink ref="B6286" r:id="rId6285" tooltip="Microsoft Web Site" xr:uid="{DDD55A30-E5A5-4C5A-BF92-87DCF34BEBFC}"/>
    <hyperlink ref="B6287" r:id="rId6286" tooltip="Microsoft Web Site" xr:uid="{F75EAEA9-D0DA-4603-B1D4-453D917EED11}"/>
    <hyperlink ref="B6288" r:id="rId6287" tooltip="Microsoft Web Site" xr:uid="{958FE54B-7320-4894-B114-F6D662831691}"/>
    <hyperlink ref="B6289" r:id="rId6288" tooltip="Microsoft Web Site" xr:uid="{62355F06-C7AF-4B23-9928-78C759763415}"/>
    <hyperlink ref="B6290" r:id="rId6289" tooltip="Microsoft Web Site" xr:uid="{B2584B71-3BC2-441B-A7F9-C30ED7525038}"/>
    <hyperlink ref="B6291" r:id="rId6290" tooltip="Microsoft Web Site" xr:uid="{ACD0190A-137E-4346-BE43-A42B3F6D116B}"/>
    <hyperlink ref="B6292" r:id="rId6291" tooltip="Microsoft Web Site" xr:uid="{7E9591C2-93EE-4448-80ED-50F7F7E64A8A}"/>
    <hyperlink ref="B6293" r:id="rId6292" tooltip="Microsoft Web Site" xr:uid="{C80512A3-587F-4874-AB22-C6A9EA26656F}"/>
    <hyperlink ref="B6294" r:id="rId6293" tooltip="Microsoft Web Site" xr:uid="{8C779700-8BA3-4F96-9FB6-6CEF056363A2}"/>
    <hyperlink ref="B6295" r:id="rId6294" tooltip="Microsoft Web Site" xr:uid="{6220D8F1-6463-4078-9405-5C4CC3D76EA2}"/>
    <hyperlink ref="B6296" r:id="rId6295" tooltip="Microsoft Web Site" xr:uid="{D7D80118-6352-44BC-B684-DDBB90E2C691}"/>
    <hyperlink ref="B6297" r:id="rId6296" tooltip="Microsoft Web Site" xr:uid="{BD9FD0F4-9C31-4B2B-92A1-5D69B63F90E5}"/>
    <hyperlink ref="B6298" r:id="rId6297" tooltip="Microsoft Web Site" xr:uid="{DFBD8AFD-2DCC-44A3-8DEE-622560FC757B}"/>
    <hyperlink ref="B6299" r:id="rId6298" tooltip="Microsoft Web Site" xr:uid="{3683CC5D-48B0-40EA-80EC-C449739E6A1C}"/>
    <hyperlink ref="B6300" r:id="rId6299" tooltip="Microsoft Web Site" xr:uid="{95BF3741-16E9-4138-A93F-106180C78E0F}"/>
    <hyperlink ref="B6301" r:id="rId6300" tooltip="Microsoft Web Site" xr:uid="{46B7E46D-D8EC-483D-87C8-5D936C0C07F8}"/>
    <hyperlink ref="B6302" r:id="rId6301" tooltip="Microsoft Web Site" xr:uid="{211A7D79-8C93-43F6-B76A-6CB61C8C8127}"/>
    <hyperlink ref="B6303" r:id="rId6302" tooltip="Microsoft Web Site" xr:uid="{2EBE633D-47F4-4BE5-BB29-1CC14A06181D}"/>
    <hyperlink ref="B6304" r:id="rId6303" tooltip="Microsoft Web Site" xr:uid="{81788CFC-07CC-4256-86AD-47279C880C27}"/>
    <hyperlink ref="B6305" r:id="rId6304" tooltip="Microsoft Web Site" xr:uid="{F9D7EDAE-3C19-4ADB-A16D-DE02A17886CC}"/>
    <hyperlink ref="B6306" r:id="rId6305" tooltip="Microsoft Web Site" xr:uid="{6BCA578D-8D00-4D83-A8F1-2BB6016FD71C}"/>
    <hyperlink ref="B6307" r:id="rId6306" tooltip="Microsoft Web Site" xr:uid="{84BE6591-D191-467F-ABC9-A4AD0B195B30}"/>
    <hyperlink ref="B6308" r:id="rId6307" tooltip="Microsoft Web Site" xr:uid="{8F40E7EC-01E7-415E-84F5-11A99A124A44}"/>
    <hyperlink ref="B6309" r:id="rId6308" tooltip="Microsoft Web Site" xr:uid="{58B34D70-3FBF-40BA-AD27-E7AEFB536A34}"/>
    <hyperlink ref="B6310" r:id="rId6309" tooltip="Microsoft Web Site" xr:uid="{1FF3FFAA-835E-418D-BD36-479E8D62C2ED}"/>
    <hyperlink ref="B6311" r:id="rId6310" tooltip="Microsoft Web Site" xr:uid="{3ACE4695-5C84-4391-9F43-12D1BA2E18DC}"/>
    <hyperlink ref="B6312" r:id="rId6311" tooltip="Microsoft Web Site" xr:uid="{3767604F-134C-4FCF-98C8-8537147920FC}"/>
    <hyperlink ref="B6313" r:id="rId6312" tooltip="Microsoft Web Site" xr:uid="{45EA5DEA-30FC-4098-B582-A186AD121E1B}"/>
    <hyperlink ref="B6314" r:id="rId6313" tooltip="Microsoft Web Site" xr:uid="{B0FE6351-D0FB-4601-9524-BAF513F010A2}"/>
    <hyperlink ref="B6315" r:id="rId6314" tooltip="Microsoft Web Site" xr:uid="{9E6F1925-46D0-4DCF-9195-12B63EB851C2}"/>
    <hyperlink ref="B6316" r:id="rId6315" tooltip="Microsoft Web Site" xr:uid="{7457B754-8E14-4A6E-AF9F-EDFF9CA4A100}"/>
    <hyperlink ref="B6317" r:id="rId6316" tooltip="Microsoft Web Site" xr:uid="{A32A1FD9-4ECB-4876-B336-0F9E1E438690}"/>
    <hyperlink ref="B6318" r:id="rId6317" tooltip="Microsoft Web Site" xr:uid="{30649849-7580-4691-86EC-F3071D52E447}"/>
    <hyperlink ref="B6319" r:id="rId6318" tooltip="Microsoft Web Site" xr:uid="{FFE6A93A-15D2-4A85-B7CA-F8C64913D783}"/>
    <hyperlink ref="B6320" r:id="rId6319" tooltip="Microsoft Web Site" xr:uid="{6444CB37-48F7-40AC-A30F-05AC834D7194}"/>
    <hyperlink ref="B6321" r:id="rId6320" tooltip="Microsoft Web Site" xr:uid="{5CA8F388-FA99-41DA-9849-4D7BC4F72C03}"/>
    <hyperlink ref="B6322" r:id="rId6321" tooltip="Microsoft Web Site" xr:uid="{A8532B11-6946-46C4-A1A5-A5C63446E8A3}"/>
    <hyperlink ref="B6323" r:id="rId6322" tooltip="Microsoft Web Site" xr:uid="{2EE67760-DFE6-44DA-953C-57845D68FB69}"/>
    <hyperlink ref="B6324" r:id="rId6323" tooltip="Microsoft Web Site" xr:uid="{617D1962-2092-4B93-AB3D-AE673DD033AF}"/>
    <hyperlink ref="B6325" r:id="rId6324" tooltip="Microsoft Web Site" xr:uid="{895898BE-6D8C-4363-9987-F0FD36E765AA}"/>
    <hyperlink ref="B6326" r:id="rId6325" tooltip="Microsoft Web Site" xr:uid="{79ECC29A-E8C1-420C-B550-524C03909B8D}"/>
    <hyperlink ref="B6327" r:id="rId6326" tooltip="Microsoft Web Site" xr:uid="{A4BA2F0E-EE3A-4F7A-8F8A-F69D6D803B89}"/>
    <hyperlink ref="B6328" r:id="rId6327" tooltip="Microsoft Web Site" xr:uid="{BB866725-0291-42BC-8546-98A38FE8A193}"/>
    <hyperlink ref="B6329" r:id="rId6328" tooltip="Microsoft Web Site" xr:uid="{0B88CCC9-1638-44A4-A720-1BF7E72B74EE}"/>
    <hyperlink ref="B6330" r:id="rId6329" tooltip="Microsoft Web Site" xr:uid="{B4CEC120-FF76-4031-9D6C-136F6E1E9F32}"/>
    <hyperlink ref="B6331" r:id="rId6330" tooltip="Microsoft Web Site" xr:uid="{F0BE318F-1174-4EF2-AB65-44B1254727E4}"/>
    <hyperlink ref="B6332" r:id="rId6331" tooltip="Microsoft Web Site" xr:uid="{47C85A6F-91E6-422F-8769-1E7220F42C55}"/>
    <hyperlink ref="B6333" r:id="rId6332" tooltip="Microsoft Web Site" xr:uid="{4781C98F-9557-428F-8019-D4D4ACCB13EB}"/>
    <hyperlink ref="B6334" r:id="rId6333" tooltip="Microsoft Web Site" xr:uid="{AE34DF1E-2DB2-4A5D-8FA8-96DBCA0B7498}"/>
    <hyperlink ref="B6335" r:id="rId6334" tooltip="Microsoft Web Site" xr:uid="{F96D3073-D8FB-4C30-8537-5231973B3545}"/>
    <hyperlink ref="B6336" r:id="rId6335" tooltip="Microsoft Web Site" xr:uid="{3E6E73AA-A96E-4C3B-A91E-BA9CBA49E51B}"/>
    <hyperlink ref="B6337" r:id="rId6336" tooltip="Microsoft Web Site" xr:uid="{A882AEA3-C60E-4B87-B745-A4539917182D}"/>
    <hyperlink ref="B6338" r:id="rId6337" tooltip="Microsoft Web Site" xr:uid="{B7D135CC-F6D0-4477-BA67-317C58EE4A80}"/>
    <hyperlink ref="B6339" r:id="rId6338" tooltip="Microsoft Web Site" xr:uid="{B0E8C9EB-1DCB-4A0B-BCB2-8F5BEE7FBE48}"/>
    <hyperlink ref="B6340" r:id="rId6339" tooltip="Microsoft Web Site" xr:uid="{8F547075-CB86-421A-8A70-801FDFBACAFE}"/>
    <hyperlink ref="B6341" r:id="rId6340" tooltip="Microsoft Web Site" xr:uid="{D72699E0-C95F-4DF9-8E80-5362AA355568}"/>
    <hyperlink ref="B6342" r:id="rId6341" tooltip="Microsoft Web Site" xr:uid="{20F41944-F3A1-4BA4-9FB3-80E597ED968F}"/>
    <hyperlink ref="B6343" r:id="rId6342" tooltip="Microsoft Web Site" xr:uid="{E2729E6E-18EF-4053-B7A6-8E0454F42FE3}"/>
    <hyperlink ref="B6344" r:id="rId6343" tooltip="Microsoft Web Site" xr:uid="{6014D90E-344D-4D8F-AB52-717C28BA726B}"/>
    <hyperlink ref="B6345" r:id="rId6344" tooltip="Microsoft Web Site" xr:uid="{16998175-4CE1-4D40-8846-F04ACB80016D}"/>
    <hyperlink ref="B6346" r:id="rId6345" tooltip="Microsoft Web Site" xr:uid="{EED46024-F0D9-434F-8E86-72C22004A32A}"/>
    <hyperlink ref="B6347" r:id="rId6346" tooltip="Microsoft Web Site" xr:uid="{5AFF5C38-CB3A-48B8-B38F-9A3B120B5B87}"/>
    <hyperlink ref="B6348" r:id="rId6347" tooltip="Microsoft Web Site" xr:uid="{9A9E26E9-D9C7-47D2-A152-A9121BE62122}"/>
    <hyperlink ref="B6349" r:id="rId6348" tooltip="Microsoft Web Site" xr:uid="{D6014A6E-B250-41CC-A817-F39B2EF3AB13}"/>
    <hyperlink ref="B6350" r:id="rId6349" tooltip="Microsoft Web Site" xr:uid="{E4360D71-9F76-4AA8-9BE8-983ECD02BB21}"/>
    <hyperlink ref="B6351" r:id="rId6350" tooltip="Microsoft Web Site" xr:uid="{3630C479-4B3A-4604-9499-72B3447C0998}"/>
    <hyperlink ref="B6352" r:id="rId6351" tooltip="Microsoft Web Site" xr:uid="{EB4F1527-DB38-4486-93D9-9E9F5A2A3CB7}"/>
    <hyperlink ref="B6353" r:id="rId6352" tooltip="Microsoft Web Site" xr:uid="{FDF0E715-7EE2-4C61-A24A-3BA1E8015BBD}"/>
    <hyperlink ref="B6354" r:id="rId6353" tooltip="Microsoft Web Site" xr:uid="{AA88F32D-DFF5-4239-9857-E83CD31B578D}"/>
    <hyperlink ref="B6355" r:id="rId6354" tooltip="Microsoft Web Site" xr:uid="{91EF72A2-2CFB-40E3-902B-17195B3DA629}"/>
    <hyperlink ref="B6356" r:id="rId6355" tooltip="Microsoft Web Site" xr:uid="{D219B6E6-FB29-4975-910E-AAE301A3E019}"/>
    <hyperlink ref="B6357" r:id="rId6356" tooltip="Microsoft Web Site" xr:uid="{7A71564F-6412-48C8-995B-DF5919760FD0}"/>
    <hyperlink ref="B6358" r:id="rId6357" tooltip="Microsoft Web Site" xr:uid="{A6DB5859-096C-489A-B640-BDC53CC4D2D7}"/>
    <hyperlink ref="B6359" r:id="rId6358" tooltip="Microsoft Web Site" xr:uid="{082D4769-F638-4F86-9CF3-7C91618A3ED9}"/>
    <hyperlink ref="B6360" r:id="rId6359" tooltip="Microsoft Web Site" xr:uid="{0787EEC5-2990-44F2-A76B-9764EC29BD10}"/>
    <hyperlink ref="B6361" r:id="rId6360" tooltip="Microsoft Web Site" xr:uid="{D5AB9A00-0DD9-4C71-B9B2-7A98D155D0E0}"/>
    <hyperlink ref="B6362" r:id="rId6361" tooltip="Microsoft Web Site" xr:uid="{E7A055C4-F9AA-4EC9-A486-383BAB55F2C9}"/>
    <hyperlink ref="B6363" r:id="rId6362" tooltip="Microsoft Web Site" xr:uid="{6B845FD1-D62B-4536-9356-34EB109B27C2}"/>
    <hyperlink ref="B6364" r:id="rId6363" tooltip="Microsoft Web Site" xr:uid="{F9885881-6621-434B-ACF0-BE13CA23C06B}"/>
    <hyperlink ref="B6365" r:id="rId6364" tooltip="Microsoft Web Site" xr:uid="{FF0E274C-7DF7-4108-955E-38A25EE5185A}"/>
    <hyperlink ref="B6366" r:id="rId6365" tooltip="Microsoft Web Site" xr:uid="{58CD00A3-6F2B-4ECD-B85F-81E3CB5E217F}"/>
    <hyperlink ref="B6367" r:id="rId6366" tooltip="Microsoft Web Site" xr:uid="{E20FFC63-62BF-46A6-9E1C-838732293099}"/>
    <hyperlink ref="B6368" r:id="rId6367" tooltip="Microsoft Web Site" xr:uid="{D3202521-64FE-42F1-B6E5-EC12161A04A1}"/>
    <hyperlink ref="B6369" r:id="rId6368" tooltip="Microsoft Web Site" xr:uid="{1DAC1EBB-5208-49FF-8DA6-51F9E83EE991}"/>
    <hyperlink ref="B6370" r:id="rId6369" tooltip="Microsoft Web Site" xr:uid="{95D38B39-63C7-4C88-B17A-86026179354C}"/>
    <hyperlink ref="B6371" r:id="rId6370" tooltip="Microsoft Web Site" xr:uid="{1B011B1D-3D16-4ADD-849D-43D8E20E7872}"/>
    <hyperlink ref="B6372" r:id="rId6371" tooltip="Microsoft Web Site" xr:uid="{F0C839D4-3F9B-4C7C-AE51-BAF978A79CBF}"/>
    <hyperlink ref="B6373" r:id="rId6372" tooltip="Microsoft Web Site" xr:uid="{BEF7F906-5F29-4B92-81C3-F52E6B56F985}"/>
    <hyperlink ref="B6374" r:id="rId6373" tooltip="Microsoft Web Site" xr:uid="{A22A250E-1CB4-46A7-850F-8328AC681DF0}"/>
    <hyperlink ref="B6375" r:id="rId6374" tooltip="Microsoft Web Site" xr:uid="{6640C555-5589-48C7-B259-9CD303028722}"/>
    <hyperlink ref="B6376" r:id="rId6375" tooltip="Microsoft Web Site" xr:uid="{27F528C3-3396-4A1A-BEFD-0DC21C43EAF9}"/>
    <hyperlink ref="B6377" r:id="rId6376" tooltip="Microsoft Web Site" xr:uid="{8795A697-D807-40D5-ADE0-7A083860584B}"/>
    <hyperlink ref="B6378" r:id="rId6377" tooltip="Microsoft Web Site" xr:uid="{D1D770F4-E007-413A-9037-456384146F57}"/>
    <hyperlink ref="B6379" r:id="rId6378" tooltip="Microsoft Web Site" xr:uid="{9F6EDD12-29E4-4620-A873-5FCC947425A9}"/>
    <hyperlink ref="B6380" r:id="rId6379" tooltip="Microsoft Web Site" xr:uid="{7B850F40-34A5-4FCE-9922-24EE2AC014CE}"/>
    <hyperlink ref="B6381" r:id="rId6380" tooltip="Microsoft Web Site" xr:uid="{7F059125-7F3F-4655-9B3C-4C33B29725EE}"/>
    <hyperlink ref="B6382" r:id="rId6381" tooltip="Microsoft Web Site" xr:uid="{0FDCA223-E739-48C5-B601-8F0FFD855A1F}"/>
    <hyperlink ref="B6383" r:id="rId6382" tooltip="Microsoft Web Site" xr:uid="{9F2FC801-5E51-4BD7-9EA3-83503ACFEBD5}"/>
    <hyperlink ref="B6384" r:id="rId6383" tooltip="Microsoft Web Site" xr:uid="{0A7E56BB-1F11-4998-A349-692C34B4862D}"/>
    <hyperlink ref="B6385" r:id="rId6384" tooltip="Microsoft Web Site" xr:uid="{759CE1BD-5192-4E73-B637-5B319EB002C7}"/>
    <hyperlink ref="B6386" r:id="rId6385" tooltip="Microsoft Web Site" xr:uid="{2CA5B76C-2104-4FF8-87BC-9750EAC3DF7B}"/>
    <hyperlink ref="B6387" r:id="rId6386" tooltip="Microsoft Web Site" xr:uid="{5B3AE29C-45F2-4377-B8E1-71847D54CEEA}"/>
    <hyperlink ref="B6388" r:id="rId6387" tooltip="Microsoft Web Site" xr:uid="{AEC37B85-FC4A-48C5-8F42-F0EFF737DD79}"/>
    <hyperlink ref="B6389" r:id="rId6388" tooltip="Microsoft Web Site" xr:uid="{7A235DCA-60E7-4F99-95DF-1EF495766775}"/>
    <hyperlink ref="B6390" r:id="rId6389" tooltip="Microsoft Web Site" xr:uid="{0149B915-2D24-4E8F-BDB3-A8D6C5C6CD6B}"/>
    <hyperlink ref="B6391" r:id="rId6390" tooltip="Microsoft Web Site" xr:uid="{272FFC66-8AEF-4F92-8307-C6DD66D2804F}"/>
    <hyperlink ref="B6392" r:id="rId6391" tooltip="Microsoft Web Site" xr:uid="{8D67F4AA-42C8-4F0A-97E9-A6999100E9CA}"/>
    <hyperlink ref="B6393" r:id="rId6392" tooltip="Microsoft Web Site" xr:uid="{0E92F92B-AA99-4355-BAF3-C0ACB3171AFF}"/>
    <hyperlink ref="B6394" r:id="rId6393" tooltip="Microsoft Web Site" xr:uid="{02B846A6-CD82-4BDA-A4C5-B4928E8286E2}"/>
    <hyperlink ref="B6395" r:id="rId6394" tooltip="Microsoft Web Site" xr:uid="{FCB13D80-5DD7-4698-B933-0C6A5B5E375B}"/>
    <hyperlink ref="B6396" r:id="rId6395" tooltip="Microsoft Web Site" xr:uid="{49FB7FF1-CE3C-465F-B79F-BB4719756DF2}"/>
    <hyperlink ref="B6397" r:id="rId6396" tooltip="Microsoft Web Site" xr:uid="{08197AF0-1816-4478-9E82-FE614C514751}"/>
    <hyperlink ref="B6398" r:id="rId6397" tooltip="Microsoft Web Site" xr:uid="{39F3482C-C726-45FB-82A4-C4C060B30340}"/>
    <hyperlink ref="B6399" r:id="rId6398" tooltip="Microsoft Web Site" xr:uid="{C898B7C7-C964-4AEF-B0E3-67A839DC7241}"/>
    <hyperlink ref="B6400" r:id="rId6399" tooltip="Microsoft Web Site" xr:uid="{B1A93272-4A23-4070-BE51-E2339A275507}"/>
    <hyperlink ref="B6401" r:id="rId6400" tooltip="Microsoft Web Site" xr:uid="{CBD8AEEC-2509-4372-B757-E5B71B84D83A}"/>
    <hyperlink ref="B6402" r:id="rId6401" tooltip="Microsoft Web Site" xr:uid="{F7A53082-C56E-45EC-B61A-F8C16C0916E8}"/>
    <hyperlink ref="B6403" r:id="rId6402" tooltip="Microsoft Web Site" xr:uid="{35D1885B-4D18-40A2-92D1-510C0E25F89C}"/>
    <hyperlink ref="B6404" r:id="rId6403" tooltip="Microsoft Web Site" xr:uid="{D5E802EA-98A9-4FDE-9B55-6C64A9893420}"/>
    <hyperlink ref="B6405" r:id="rId6404" tooltip="Microsoft Web Site" xr:uid="{E7E76B19-F2A2-42A9-8846-11940A7C3B49}"/>
    <hyperlink ref="B6406" r:id="rId6405" tooltip="Microsoft Web Site" xr:uid="{07035643-1E23-471E-AED5-209AFABBEBA7}"/>
    <hyperlink ref="B6407" r:id="rId6406" tooltip="Microsoft Web Site" xr:uid="{D896839C-C08B-4540-9C23-8467BCB11C01}"/>
    <hyperlink ref="B6408" r:id="rId6407" tooltip="Microsoft Web Site" xr:uid="{21C1EA89-431C-4B65-87B1-2CE48909AA05}"/>
    <hyperlink ref="B6409" r:id="rId6408" tooltip="Microsoft Web Site" xr:uid="{B8032295-1E74-4FFB-A761-F301EF48BC33}"/>
    <hyperlink ref="B6410" r:id="rId6409" tooltip="Microsoft Web Site" xr:uid="{2ADA2CD1-F52E-40FF-B6B9-DB846EE4D307}"/>
    <hyperlink ref="B6411" r:id="rId6410" tooltip="Microsoft Web Site" xr:uid="{D14E57C6-FF92-4ABC-AC33-9F08E8F4B387}"/>
    <hyperlink ref="B6412" r:id="rId6411" tooltip="Microsoft Web Site" xr:uid="{E100DB57-0FF6-471C-BD79-C7E89F76A639}"/>
    <hyperlink ref="B6413" r:id="rId6412" tooltip="Microsoft Web Site" xr:uid="{B4167FE5-01AB-4013-A97F-68E7706151CA}"/>
    <hyperlink ref="B6414" r:id="rId6413" tooltip="Microsoft Web Site" xr:uid="{54CD92AD-ECE9-4549-861B-43E5124B792E}"/>
    <hyperlink ref="B6415" r:id="rId6414" tooltip="Microsoft Web Site" xr:uid="{7A2DC081-248D-45B3-BB7E-705BE6C57699}"/>
    <hyperlink ref="B6416" r:id="rId6415" tooltip="Microsoft Web Site" xr:uid="{24905099-8432-491D-AA25-13858E2B9462}"/>
    <hyperlink ref="B6417" r:id="rId6416" tooltip="Microsoft Web Site" xr:uid="{26395B3B-9827-4FEC-98B4-353119FDCB8C}"/>
    <hyperlink ref="B6418" r:id="rId6417" tooltip="Microsoft Web Site" xr:uid="{1D6739A5-E48E-4487-9D44-D12DCC4E7AF7}"/>
    <hyperlink ref="B6419" r:id="rId6418" tooltip="Microsoft Web Site" xr:uid="{D6A1BF7C-8E4E-4FD3-8870-00DE205EC4CD}"/>
    <hyperlink ref="B6420" r:id="rId6419" tooltip="Microsoft Web Site" xr:uid="{87882F3F-C3B1-40F3-A694-5F9DA18C978F}"/>
    <hyperlink ref="B6421" r:id="rId6420" tooltip="Microsoft Web Site" xr:uid="{765F2D28-D3E1-4A93-8F2D-9C9F68DA15ED}"/>
    <hyperlink ref="B6422" r:id="rId6421" tooltip="Microsoft Web Site" xr:uid="{1C4F887F-36B2-4813-BE56-B328674A0E4C}"/>
    <hyperlink ref="B6423" r:id="rId6422" tooltip="Microsoft Web Site" xr:uid="{EEC387DB-4361-4EFA-85DB-B02D27B694A2}"/>
    <hyperlink ref="B6424" r:id="rId6423" tooltip="Microsoft Web Site" xr:uid="{FD0FCFDE-EC3B-443E-AA1F-95FBD33C6F61}"/>
    <hyperlink ref="B6425" r:id="rId6424" tooltip="Microsoft Web Site" xr:uid="{BBD62D40-EF0D-4563-B7B0-4E5F7BA33280}"/>
    <hyperlink ref="B6426" r:id="rId6425" tooltip="Microsoft Web Site" xr:uid="{228210E5-C160-4E7E-878C-80C21EED63CA}"/>
    <hyperlink ref="B6427" r:id="rId6426" tooltip="Microsoft Web Site" xr:uid="{20EA421C-2D33-4950-BD20-208901742F19}"/>
    <hyperlink ref="B6428" r:id="rId6427" tooltip="Microsoft Web Site" xr:uid="{9FC829D5-AC2F-4AB2-AAB5-C2CBFB232CF8}"/>
    <hyperlink ref="B6429" r:id="rId6428" tooltip="Microsoft Web Site" xr:uid="{80BF734D-996B-4914-A9F1-735A63A815B0}"/>
    <hyperlink ref="B6430" r:id="rId6429" tooltip="Microsoft Web Site" xr:uid="{3F6DCE76-22C2-49DB-B0EE-9CDCA7C0EF3E}"/>
    <hyperlink ref="B6431" r:id="rId6430" tooltip="Microsoft Web Site" xr:uid="{E0DB0D30-6E8F-4D3A-A746-5AF96BD85BA8}"/>
    <hyperlink ref="B6432" r:id="rId6431" tooltip="Microsoft Web Site" xr:uid="{39176B74-AEDB-4260-BA9E-692E7C61DCF1}"/>
    <hyperlink ref="B6433" r:id="rId6432" tooltip="Microsoft Web Site" xr:uid="{DB7AFAEC-DF79-4705-8D7E-84799851910A}"/>
    <hyperlink ref="B6434" r:id="rId6433" tooltip="Microsoft Web Site" xr:uid="{B9F8ECD6-0E01-49FC-B261-3494C6D223C1}"/>
    <hyperlink ref="B6435" r:id="rId6434" tooltip="Microsoft Web Site" xr:uid="{553A79B0-D0F5-4D90-8359-7963CAFB3E08}"/>
    <hyperlink ref="B6436" r:id="rId6435" tooltip="Microsoft Web Site" xr:uid="{C4142A11-9DE4-46B6-8B33-61F78E6D5425}"/>
    <hyperlink ref="B6437" r:id="rId6436" tooltip="Microsoft Web Site" xr:uid="{D3B3C981-1EE0-4F8B-8BE2-164FC18A6BB6}"/>
    <hyperlink ref="B6438" r:id="rId6437" tooltip="Microsoft Web Site" xr:uid="{3FC78B8A-0E78-4635-94CC-D1859C44B845}"/>
    <hyperlink ref="B6439" r:id="rId6438" tooltip="Microsoft Web Site" xr:uid="{413C2BF6-F7D8-46B3-9683-D5AE9E9BF128}"/>
    <hyperlink ref="B6440" r:id="rId6439" tooltip="Microsoft Web Site" xr:uid="{4FA0B0B8-8093-456A-9A7B-B2322556EE74}"/>
    <hyperlink ref="B6441" r:id="rId6440" tooltip="Microsoft Web Site" xr:uid="{42BC26CA-F5A8-400C-9FD8-DD7835C5395B}"/>
    <hyperlink ref="B6442" r:id="rId6441" tooltip="Microsoft Web Site" xr:uid="{A3A99843-1359-439E-84AA-25B172C35A5B}"/>
    <hyperlink ref="B6443" r:id="rId6442" tooltip="Microsoft Web Site" xr:uid="{4BDAD3C9-759A-48A5-91C6-A29BB861D14B}"/>
    <hyperlink ref="B6444" r:id="rId6443" tooltip="Microsoft Web Site" xr:uid="{C8122D17-E9C0-4FEC-8330-195BB26490E6}"/>
    <hyperlink ref="B6445" r:id="rId6444" tooltip="Microsoft Web Site" xr:uid="{A0BB93B3-825E-49D5-8F30-14824FEACBD1}"/>
    <hyperlink ref="B6446" r:id="rId6445" tooltip="Microsoft Web Site" xr:uid="{7F5FB0F7-5823-470B-B4C0-FA3773F9B7AD}"/>
    <hyperlink ref="B6447" r:id="rId6446" tooltip="Microsoft Web Site" xr:uid="{6EA9530B-F059-48A4-86F5-F77623B67F64}"/>
    <hyperlink ref="B6448" r:id="rId6447" tooltip="Microsoft Web Site" xr:uid="{3A0349E8-3D4E-49E5-9368-76ACEBF7668D}"/>
    <hyperlink ref="B6449" r:id="rId6448" tooltip="Microsoft Web Site" xr:uid="{A120469D-B70C-4EAC-9581-3544BD77FC19}"/>
    <hyperlink ref="B6450" r:id="rId6449" tooltip="Microsoft Web Site" xr:uid="{9EE418C0-DD5C-433F-89C1-A94EDDE74668}"/>
    <hyperlink ref="B6451" r:id="rId6450" tooltip="Microsoft Web Site" xr:uid="{5E71D319-F2FD-4AB4-80BC-5474538725D4}"/>
    <hyperlink ref="B6452" r:id="rId6451" tooltip="Microsoft Web Site" xr:uid="{05398BCC-882C-4033-A596-D3D20A68D507}"/>
    <hyperlink ref="B6453" r:id="rId6452" tooltip="Microsoft Web Site" xr:uid="{273D331D-D77C-4484-8855-E0F24EEA891C}"/>
    <hyperlink ref="B6454" r:id="rId6453" tooltip="Microsoft Web Site" xr:uid="{49298C0E-6056-49A7-A085-02FCA09CA54C}"/>
    <hyperlink ref="B6455" r:id="rId6454" tooltip="Microsoft Web Site" xr:uid="{31A26820-11F9-4398-9686-202E671E156D}"/>
    <hyperlink ref="B6456" r:id="rId6455" tooltip="Microsoft Web Site" xr:uid="{3C231C90-0014-45F7-BE3B-314EC9B0EEC5}"/>
    <hyperlink ref="B6457" r:id="rId6456" tooltip="Microsoft Web Site" xr:uid="{88E61BF9-E1D8-4866-A8F9-2D329861B429}"/>
    <hyperlink ref="B6458" r:id="rId6457" tooltip="Microsoft Web Site" xr:uid="{D46291E1-26B1-4E80-AA24-42AFF706274A}"/>
    <hyperlink ref="B6459" r:id="rId6458" tooltip="Microsoft Web Site" xr:uid="{41CD5FC5-1E24-49F8-A98E-F55766F9587C}"/>
    <hyperlink ref="B6460" r:id="rId6459" tooltip="Microsoft Web Site" xr:uid="{2D1055F2-3444-43D5-8DB0-DF7F978BEC0B}"/>
    <hyperlink ref="B6461" r:id="rId6460" tooltip="Microsoft Web Site" xr:uid="{4612D640-0EC9-4699-8C34-790605C15585}"/>
    <hyperlink ref="B6462" r:id="rId6461" tooltip="Microsoft Web Site" xr:uid="{7EF0DCDE-7AF4-4332-8358-548DD4ED7E72}"/>
    <hyperlink ref="B6463" r:id="rId6462" tooltip="Microsoft Web Site" xr:uid="{CF48AFC1-2D96-4745-BB3B-57E143E97092}"/>
    <hyperlink ref="B6464" r:id="rId6463" tooltip="Microsoft Web Site" xr:uid="{69B19725-9BD1-4E24-86BE-460D164210A2}"/>
    <hyperlink ref="B6465" r:id="rId6464" tooltip="Microsoft Web Site" xr:uid="{2A4A903C-4B8D-4FBF-BB1F-53B796F37847}"/>
    <hyperlink ref="B6466" r:id="rId6465" tooltip="Microsoft Web Site" xr:uid="{B826C58D-6591-4217-A61D-AF150611380B}"/>
    <hyperlink ref="B6467" r:id="rId6466" tooltip="Microsoft Web Site" xr:uid="{ECCFC32E-6993-4DD9-BF6B-C95E7662DE6C}"/>
    <hyperlink ref="B6468" r:id="rId6467" tooltip="Microsoft Web Site" xr:uid="{E08BFC6A-15B6-4231-B5D4-1A5E9AA2FA7D}"/>
    <hyperlink ref="B6469" r:id="rId6468" tooltip="Microsoft Web Site" xr:uid="{A0CEA1B8-F952-4142-80CF-7B7DE6F5CC62}"/>
    <hyperlink ref="B6470" r:id="rId6469" tooltip="Microsoft Web Site" xr:uid="{223D5945-328A-4F00-AACF-C0C6FB06B095}"/>
    <hyperlink ref="B6471" r:id="rId6470" tooltip="Microsoft Web Site" xr:uid="{A6A29EAC-B82E-494C-A31C-EAEB11FBFDB0}"/>
    <hyperlink ref="B6472" r:id="rId6471" tooltip="Microsoft Web Site" xr:uid="{F3F48986-EFC7-4E50-B312-75B0E2A0E861}"/>
    <hyperlink ref="B6473" r:id="rId6472" tooltip="Microsoft Web Site" xr:uid="{98E999C8-21AC-4830-868D-1D22545016DA}"/>
    <hyperlink ref="B6474" r:id="rId6473" tooltip="Microsoft Web Site" xr:uid="{5E930AD9-8221-4CFB-8B21-F9AF6C2C1493}"/>
    <hyperlink ref="B6475" r:id="rId6474" tooltip="Microsoft Web Site" xr:uid="{484E2E58-A61E-4774-B35F-AF1DDB68D10A}"/>
    <hyperlink ref="B6476" r:id="rId6475" tooltip="Microsoft Web Site" xr:uid="{F2F5B3DA-A648-4F8A-83E6-4D08E0317619}"/>
    <hyperlink ref="B6477" r:id="rId6476" tooltip="Microsoft Web Site" xr:uid="{EA0AF2DF-25CF-4BF6-9A51-E546176887D3}"/>
    <hyperlink ref="B6478" r:id="rId6477" tooltip="Microsoft Web Site" xr:uid="{8CE5B63D-0BFB-4EA5-B7B2-9CBD673FCDE1}"/>
    <hyperlink ref="B6479" r:id="rId6478" tooltip="Microsoft Web Site" xr:uid="{6088C114-EF32-44C2-8C6A-A4CF886AD3E0}"/>
    <hyperlink ref="B6480" r:id="rId6479" tooltip="Microsoft Web Site" xr:uid="{E86E1FAA-A098-4CF6-A16D-8D54BA6A0557}"/>
    <hyperlink ref="B6481" r:id="rId6480" tooltip="Microsoft Web Site" xr:uid="{655C93FA-277A-4761-9561-D7BD1F95BC03}"/>
    <hyperlink ref="B6482" r:id="rId6481" tooltip="Microsoft Web Site" xr:uid="{89BEAAF5-CBE1-4C8D-96AD-367206B34EA8}"/>
    <hyperlink ref="B6483" r:id="rId6482" tooltip="Microsoft Web Site" xr:uid="{DDBEC47B-80D1-4C32-9E73-DED190495FF3}"/>
    <hyperlink ref="B6484" r:id="rId6483" tooltip="Microsoft Web Site" xr:uid="{5419223D-1899-4CCF-B311-7A82DB9FBAAE}"/>
    <hyperlink ref="B6485" r:id="rId6484" tooltip="Microsoft Web Site" xr:uid="{C0A34120-5BB6-476A-AAD2-5C440247F6D5}"/>
    <hyperlink ref="B6486" r:id="rId6485" tooltip="Microsoft Web Site" xr:uid="{F356ED98-530D-4ED4-AC6D-E72342460AC2}"/>
    <hyperlink ref="B6487" r:id="rId6486" tooltip="Microsoft Web Site" xr:uid="{92051149-57FC-4EC6-A561-84267BF3983C}"/>
    <hyperlink ref="B6488" r:id="rId6487" tooltip="Microsoft Web Site" xr:uid="{2E6A3C28-AF9A-41A8-9D73-BA58072DB21B}"/>
    <hyperlink ref="B6489" r:id="rId6488" tooltip="Microsoft Web Site" xr:uid="{F9A0F8F3-736D-4DA9-AD21-6C8AF635C307}"/>
    <hyperlink ref="B6490" r:id="rId6489" tooltip="Microsoft Web Site" xr:uid="{C3FCD677-4C19-49B7-9074-327F83DE1402}"/>
    <hyperlink ref="B6491" r:id="rId6490" tooltip="Microsoft Web Site" xr:uid="{E8E65B67-F396-4287-80B1-229DF5DAA713}"/>
    <hyperlink ref="B6492" r:id="rId6491" tooltip="Microsoft Web Site" xr:uid="{C1A898AB-9620-43F1-B895-7F7D7171AA20}"/>
    <hyperlink ref="B6493" r:id="rId6492" tooltip="Microsoft Web Site" xr:uid="{C5BE3909-8580-4FDB-9B3D-0554A3928135}"/>
    <hyperlink ref="B6494" r:id="rId6493" tooltip="Microsoft Web Site" xr:uid="{6792EB95-4002-450D-B12D-967275C128A3}"/>
    <hyperlink ref="B6495" r:id="rId6494" tooltip="Microsoft Web Site" xr:uid="{7097BE50-5D6F-4EA4-B702-261D02C75AF8}"/>
    <hyperlink ref="B6496" r:id="rId6495" tooltip="Microsoft Web Site" xr:uid="{05827B0C-3E3D-4212-B3F2-3E91F7050AE1}"/>
    <hyperlink ref="B6497" r:id="rId6496" tooltip="Microsoft Web Site" xr:uid="{B12F52B2-BE57-41A2-AD92-2AE89856E6B9}"/>
    <hyperlink ref="B6498" r:id="rId6497" tooltip="Microsoft Web Site" xr:uid="{195CF2A0-FE33-4B9D-B1C4-50798C4C11EE}"/>
    <hyperlink ref="B6499" r:id="rId6498" tooltip="Microsoft Web Site" xr:uid="{3F5CED16-3A52-4447-91BB-66CD7E8E5C77}"/>
    <hyperlink ref="B6500" r:id="rId6499" tooltip="Microsoft Web Site" xr:uid="{029E880A-61DC-415B-9AEB-1F846C5167F6}"/>
    <hyperlink ref="B6501" r:id="rId6500" tooltip="Microsoft Web Site" xr:uid="{8FE3FC60-58BE-41B8-BC8C-89F85E5E1F47}"/>
    <hyperlink ref="B6502" r:id="rId6501" tooltip="Microsoft Web Site" xr:uid="{1C12FCC8-904D-4022-A121-835668F90A18}"/>
    <hyperlink ref="B6503" r:id="rId6502" tooltip="Microsoft Web Site" xr:uid="{D7A0320F-D612-4C15-A2AA-8BF1B425D262}"/>
    <hyperlink ref="B6504" r:id="rId6503" tooltip="Microsoft Web Site" xr:uid="{2D8DFC2D-7C70-49F6-9A31-D5E8661897D9}"/>
    <hyperlink ref="B6505" r:id="rId6504" tooltip="Microsoft Web Site" xr:uid="{AD136D24-B3ED-464A-8426-BADEC59CC6DC}"/>
    <hyperlink ref="B6506" r:id="rId6505" tooltip="Microsoft Web Site" xr:uid="{BD6255E4-2A4C-4907-8E91-050FFF53C51D}"/>
    <hyperlink ref="B6507" r:id="rId6506" tooltip="Microsoft Web Site" xr:uid="{6C1F068E-9B2E-4391-8881-526F3FF5459B}"/>
    <hyperlink ref="B6508" r:id="rId6507" tooltip="Microsoft Web Site" xr:uid="{EFDE0C1C-FE7C-4B57-90C2-F788D2FC7E13}"/>
    <hyperlink ref="B6509" r:id="rId6508" tooltip="Microsoft Web Site" xr:uid="{87399E3F-4622-4B9A-99FD-DAD739BEFDD5}"/>
    <hyperlink ref="B6510" r:id="rId6509" tooltip="Microsoft Web Site" xr:uid="{E4788C50-3E1A-4703-A2BD-1D805EBF8B0C}"/>
    <hyperlink ref="B6511" r:id="rId6510" tooltip="Microsoft Web Site" xr:uid="{3DD1B236-7286-4371-8D65-F7139AA3EED0}"/>
    <hyperlink ref="B6512" r:id="rId6511" tooltip="Microsoft Web Site" xr:uid="{8300A9E7-D352-4DC8-AA95-2782732BBC0A}"/>
    <hyperlink ref="B6513" r:id="rId6512" tooltip="Microsoft Web Site" xr:uid="{FBE1E897-FEDC-453A-94E6-97577126C6DC}"/>
    <hyperlink ref="B6514" r:id="rId6513" tooltip="Microsoft Web Site" xr:uid="{31447C81-28B3-469F-8A66-DD10BE2D015D}"/>
    <hyperlink ref="B6515" r:id="rId6514" tooltip="Microsoft Web Site" xr:uid="{281DEA75-8EFE-438E-AFA4-79594E623727}"/>
    <hyperlink ref="B6516" r:id="rId6515" tooltip="Microsoft Web Site" xr:uid="{51131145-0637-4B1B-8F44-DD5ABD8B30D2}"/>
    <hyperlink ref="B6517" r:id="rId6516" tooltip="Microsoft Web Site" xr:uid="{EEDC5218-3620-483B-BC63-AC2653731A20}"/>
    <hyperlink ref="B6518" r:id="rId6517" tooltip="Microsoft Web Site" xr:uid="{8D2998E6-508B-4F92-97DE-E756F9B5D050}"/>
    <hyperlink ref="B6519" r:id="rId6518" tooltip="Microsoft Web Site" xr:uid="{E9BCF943-E1AD-4612-915A-27E6594EF4BA}"/>
    <hyperlink ref="B6520" r:id="rId6519" tooltip="Microsoft Web Site" xr:uid="{13680D99-6D6C-4D5E-B823-8FB3E0972315}"/>
    <hyperlink ref="B6521" r:id="rId6520" tooltip="Microsoft Web Site" xr:uid="{90A72301-A892-4CBA-99E9-CF2DAC466BAF}"/>
    <hyperlink ref="B6522" r:id="rId6521" tooltip="Microsoft Web Site" xr:uid="{5FB546A1-5B18-4558-8DD1-4007EDFD9EE3}"/>
    <hyperlink ref="B6523" r:id="rId6522" tooltip="Microsoft Web Site" xr:uid="{7B7749BD-9BE4-4168-902B-299AC93DAB36}"/>
    <hyperlink ref="B6524" r:id="rId6523" tooltip="Microsoft Web Site" xr:uid="{7387A201-DAAC-468D-98BA-A27555945A30}"/>
    <hyperlink ref="B6525" r:id="rId6524" tooltip="Microsoft Web Site" xr:uid="{1B2F98C3-EA45-44C3-BF00-28A4000757E1}"/>
    <hyperlink ref="B6526" r:id="rId6525" tooltip="Microsoft Web Site" xr:uid="{0DC3873A-641A-4309-B269-081A8A139D35}"/>
    <hyperlink ref="B6527" r:id="rId6526" tooltip="Microsoft Web Site" xr:uid="{41CA5D6A-D2E3-42CE-9578-529E5C665308}"/>
    <hyperlink ref="B6528" r:id="rId6527" tooltip="Microsoft Web Site" xr:uid="{3132714B-1062-4F46-8799-FA35C4EF48A9}"/>
    <hyperlink ref="B6529" r:id="rId6528" tooltip="Microsoft Web Site" xr:uid="{EC008E11-A8B2-426D-9050-E32C19C30511}"/>
    <hyperlink ref="B6530" r:id="rId6529" tooltip="Microsoft Web Site" xr:uid="{EE2CF80B-A7B1-4FCA-903C-0B3E7A766226}"/>
    <hyperlink ref="B6531" r:id="rId6530" tooltip="Microsoft Web Site" xr:uid="{296E1FAB-C8B7-4A13-B939-FE43CE8B5795}"/>
    <hyperlink ref="B6532" r:id="rId6531" tooltip="Microsoft Web Site" xr:uid="{196D511F-EA72-4B46-B96F-EC576779F636}"/>
    <hyperlink ref="B6533" r:id="rId6532" tooltip="Microsoft Web Site" xr:uid="{2069F117-2535-47CB-A88E-86A3D8F0DDEC}"/>
    <hyperlink ref="B6534" r:id="rId6533" tooltip="Microsoft Web Site" xr:uid="{29027C08-1A56-4AF9-B075-C71DA366A4CC}"/>
    <hyperlink ref="B6535" r:id="rId6534" tooltip="Microsoft Web Site" xr:uid="{2998C269-1807-4BDB-AD53-22786500E2B8}"/>
    <hyperlink ref="B6536" r:id="rId6535" tooltip="Microsoft Web Site" xr:uid="{2AB0A842-35DD-4AD3-A148-C2E94B5947B0}"/>
    <hyperlink ref="B6537" r:id="rId6536" tooltip="Microsoft Web Site" xr:uid="{BDC10C7A-21AC-4D3F-BE8B-47CC4DD0E11D}"/>
    <hyperlink ref="B6538" r:id="rId6537" tooltip="Microsoft Web Site" xr:uid="{7CA60BCA-796E-4123-BBC2-CF6864459F95}"/>
    <hyperlink ref="B6539" r:id="rId6538" tooltip="Microsoft Web Site" xr:uid="{5A8805A9-84D4-44C9-B2E9-B8AFE4827DB4}"/>
    <hyperlink ref="B6540" r:id="rId6539" tooltip="Microsoft Web Site" xr:uid="{C519C0EC-50D1-4D1C-9135-A8894F5DFB7A}"/>
    <hyperlink ref="B6541" r:id="rId6540" tooltip="Microsoft Web Site" xr:uid="{4F7812B7-7AE1-4B82-95E1-6E8DA63DB14A}"/>
    <hyperlink ref="B6542" r:id="rId6541" tooltip="Microsoft Web Site" xr:uid="{11385ADB-EDF8-4029-9479-96BD0BD57D3D}"/>
    <hyperlink ref="B6543" r:id="rId6542" tooltip="Microsoft Web Site" xr:uid="{1E62DE8D-B8A2-48B1-BD68-577782A3309F}"/>
    <hyperlink ref="B6544" r:id="rId6543" tooltip="Microsoft Web Site" xr:uid="{6EA76F5F-F43E-446C-B071-4F394A9854D4}"/>
    <hyperlink ref="B6545" r:id="rId6544" tooltip="Microsoft Web Site" xr:uid="{E6A0A46A-35E5-4654-B5AA-24A0F61BB383}"/>
    <hyperlink ref="B6546" r:id="rId6545" tooltip="Microsoft Web Site" xr:uid="{153F1546-194F-4D65-8F8F-DA7E50FABFD2}"/>
    <hyperlink ref="B6547" r:id="rId6546" tooltip="Microsoft Web Site" xr:uid="{5C8985E0-2E1F-4105-B8D5-408000B2CD1E}"/>
    <hyperlink ref="B6548" r:id="rId6547" tooltip="Microsoft Web Site" xr:uid="{17F6895C-ADA5-433C-858B-B15E2FD86110}"/>
    <hyperlink ref="B6549" r:id="rId6548" tooltip="Microsoft Web Site" xr:uid="{51231E13-F98C-42D0-B0C3-389F8BD97742}"/>
    <hyperlink ref="B6550" r:id="rId6549" tooltip="Microsoft Web Site" xr:uid="{B4F70074-FBC6-4CE1-8887-DAC8D667FFA9}"/>
    <hyperlink ref="B6551" r:id="rId6550" tooltip="Microsoft Web Site" xr:uid="{8A1D27F6-6C93-4EFC-A5CC-1AE8D9A2FC03}"/>
    <hyperlink ref="B6552" r:id="rId6551" tooltip="Microsoft Web Site" xr:uid="{F482B7C9-72E1-40B2-8BAF-4DB3163E0537}"/>
    <hyperlink ref="B6553" r:id="rId6552" tooltip="Microsoft Web Site" xr:uid="{C33D648E-F998-4CAC-AD2D-848C44E9FB55}"/>
    <hyperlink ref="B6554" r:id="rId6553" tooltip="Microsoft Web Site" xr:uid="{826F5D69-822B-4B18-BE96-036ED38F0EFA}"/>
    <hyperlink ref="B6555" r:id="rId6554" tooltip="Microsoft Web Site" xr:uid="{510A735C-0B14-45AD-A9B0-03CBC7F48CAD}"/>
    <hyperlink ref="B6556" r:id="rId6555" tooltip="Microsoft Web Site" xr:uid="{6442582D-4EC9-4365-9FD9-15CD76EA2E1E}"/>
    <hyperlink ref="B6557" r:id="rId6556" tooltip="Microsoft Web Site" xr:uid="{4B5368EE-0989-4CCD-987F-B7E745D75E79}"/>
    <hyperlink ref="B6558" r:id="rId6557" tooltip="Microsoft Web Site" xr:uid="{F0D8F34A-8FCE-4589-8874-253AF5539A25}"/>
    <hyperlink ref="B6559" r:id="rId6558" tooltip="Microsoft Web Site" xr:uid="{14270117-5D7C-4FA3-87C1-B0E2B1E91AD9}"/>
    <hyperlink ref="B6560" r:id="rId6559" tooltip="Microsoft Web Site" xr:uid="{294026CB-78DC-4DA5-BAA4-AF0C10FD9BE4}"/>
    <hyperlink ref="B6561" r:id="rId6560" tooltip="Microsoft Web Site" xr:uid="{88D6908B-4049-4C6C-AD48-19B95F476D26}"/>
    <hyperlink ref="B6562" r:id="rId6561" tooltip="Microsoft Web Site" xr:uid="{83283D5E-F2B1-4055-9FF5-2C1A183804DA}"/>
    <hyperlink ref="B6563" r:id="rId6562" tooltip="Microsoft Web Site" xr:uid="{F9CB7979-D060-4C6B-B332-DCA01C96415C}"/>
    <hyperlink ref="B6564" r:id="rId6563" tooltip="Microsoft Web Site" xr:uid="{79D34DA1-F8F1-48F2-95B5-870F3323E5D9}"/>
    <hyperlink ref="B6565" r:id="rId6564" tooltip="Microsoft Web Site" xr:uid="{B3F8B772-3A1D-40F9-8F4D-482EE2DFCCEB}"/>
    <hyperlink ref="B6566" r:id="rId6565" tooltip="Microsoft Web Site" xr:uid="{F84BEF20-DCE2-46A6-AC4F-20688F970487}"/>
    <hyperlink ref="B6567" r:id="rId6566" tooltip="Microsoft Web Site" xr:uid="{AEB33855-74A1-4E50-BC79-D9EBA784A0C6}"/>
    <hyperlink ref="B6568" r:id="rId6567" tooltip="Microsoft Web Site" xr:uid="{92E3D3FA-660F-4578-BD4D-9CBA354896C7}"/>
    <hyperlink ref="B6569" r:id="rId6568" tooltip="Microsoft Web Site" xr:uid="{43A7FE3C-497E-41E6-BEE1-DA1CCEB8DD35}"/>
    <hyperlink ref="B6570" r:id="rId6569" tooltip="Microsoft Web Site" xr:uid="{1DB692FB-ACC3-4A87-99C4-256338740058}"/>
    <hyperlink ref="B6571" r:id="rId6570" tooltip="Microsoft Web Site" xr:uid="{D3DD609B-41E8-4B58-A97D-6F2253B5AA3E}"/>
    <hyperlink ref="B6572" r:id="rId6571" tooltip="Microsoft Web Site" xr:uid="{C556BB6F-3ACD-41EE-AADB-4654F5CDA575}"/>
    <hyperlink ref="B6573" r:id="rId6572" tooltip="Microsoft Web Site" xr:uid="{11D05F37-A963-4824-9991-980475FD338A}"/>
    <hyperlink ref="B6574" r:id="rId6573" tooltip="Microsoft Web Site" xr:uid="{B5CC5A2E-4CB1-47D9-9C9C-77D233D19E89}"/>
    <hyperlink ref="B6575" r:id="rId6574" tooltip="Microsoft Web Site" xr:uid="{6D790E49-AA17-4991-B96A-F7168B6AE9D0}"/>
    <hyperlink ref="B6576" r:id="rId6575" tooltip="Microsoft Web Site" xr:uid="{AE534516-6A26-49C0-BB7E-98F95AE5E09B}"/>
    <hyperlink ref="B6577" r:id="rId6576" tooltip="Microsoft Web Site" xr:uid="{3BFC4B8A-A3D2-40FF-94E1-8DF5CFA94DDB}"/>
    <hyperlink ref="B6578" r:id="rId6577" tooltip="Microsoft Web Site" xr:uid="{553B827D-F86D-4E0E-85D8-239737C3DCDB}"/>
    <hyperlink ref="B6579" r:id="rId6578" tooltip="Microsoft Web Site" xr:uid="{8756D847-75B6-4B05-A169-6E09DFAE7348}"/>
    <hyperlink ref="B6580" r:id="rId6579" tooltip="Microsoft Web Site" xr:uid="{C5ECE38E-D1AA-453A-8B1F-813E39D86813}"/>
    <hyperlink ref="B6581" r:id="rId6580" tooltip="Microsoft Web Site" xr:uid="{BD17B3AD-29BD-4A30-9FF7-52E06D36F250}"/>
    <hyperlink ref="B6582" r:id="rId6581" tooltip="Microsoft Web Site" xr:uid="{779381B4-C749-4265-A7EB-CF7117EA31FD}"/>
    <hyperlink ref="B6583" r:id="rId6582" tooltip="Microsoft Web Site" xr:uid="{7B0A8E3E-C05B-4700-9508-22FBC6276C8E}"/>
    <hyperlink ref="B6584" r:id="rId6583" tooltip="Microsoft Web Site" xr:uid="{725D0D52-423C-408E-8992-42E7E4EDD214}"/>
    <hyperlink ref="B6585" r:id="rId6584" tooltip="Microsoft Web Site" xr:uid="{5F85326E-DC0C-4A24-9DB5-00FBC4A45327}"/>
    <hyperlink ref="B6586" r:id="rId6585" tooltip="Microsoft Web Site" xr:uid="{71AA9BF0-D9E5-47CA-84C3-A9FDE893008B}"/>
    <hyperlink ref="B6587" r:id="rId6586" tooltip="Microsoft Web Site" xr:uid="{B643CE40-B764-45A2-8FB7-277CA205F2E2}"/>
    <hyperlink ref="B6588" r:id="rId6587" tooltip="Microsoft Web Site" xr:uid="{DB07AEF8-D913-4CD7-A726-210DDBE098BA}"/>
    <hyperlink ref="B6589" r:id="rId6588" tooltip="Microsoft Web Site" xr:uid="{06414FD6-7121-4C03-802F-23E7BE209D7C}"/>
    <hyperlink ref="B6590" r:id="rId6589" tooltip="Microsoft Web Site" xr:uid="{09192F9D-73B3-4E83-A18B-6E460A0E9CB1}"/>
    <hyperlink ref="B6591" r:id="rId6590" tooltip="Microsoft Web Site" xr:uid="{85D63CD8-5240-4165-ADAB-F9A26B6E9873}"/>
    <hyperlink ref="B6592" r:id="rId6591" tooltip="Microsoft Web Site" xr:uid="{CB743542-010C-4A18-B6CE-BA155CE6FBE0}"/>
    <hyperlink ref="B6593" r:id="rId6592" tooltip="Microsoft Web Site" xr:uid="{858D6F1A-0845-4F44-8DAA-E7C8E2C0ABDC}"/>
    <hyperlink ref="B6594" r:id="rId6593" tooltip="Microsoft Web Site" xr:uid="{6E2E03F3-C5BD-4F93-BD2C-20C791015934}"/>
    <hyperlink ref="B6595" r:id="rId6594" tooltip="Microsoft Web Site" xr:uid="{3E827383-D1BD-4670-9A1A-A5358FD3CD43}"/>
    <hyperlink ref="B6596" r:id="rId6595" tooltip="Microsoft Web Site" xr:uid="{95D4829D-1B0F-4C1D-ABF4-7A3FBEE83475}"/>
    <hyperlink ref="B6597" r:id="rId6596" tooltip="Microsoft Web Site" xr:uid="{2DA199EC-5F27-41C1-B6D6-5A0A6EC97ABE}"/>
    <hyperlink ref="B6598" r:id="rId6597" tooltip="Microsoft Web Site" xr:uid="{7A970721-BF05-4712-97C8-BAE84CE1B224}"/>
    <hyperlink ref="B6599" r:id="rId6598" tooltip="Microsoft Web Site" xr:uid="{F8BB1880-2DC7-4299-967F-530923A5EBE5}"/>
    <hyperlink ref="B6600" r:id="rId6599" tooltip="Microsoft Web Site" xr:uid="{2346CBAB-5880-494A-B924-82ABF40C747E}"/>
    <hyperlink ref="B6601" r:id="rId6600" tooltip="Microsoft Web Site" xr:uid="{43FE5589-8778-4488-ADE8-52B3BE4936A7}"/>
    <hyperlink ref="B6602" r:id="rId6601" tooltip="Microsoft Web Site" xr:uid="{C77A528A-10F4-4129-99D5-6892C47728AE}"/>
    <hyperlink ref="B6603" r:id="rId6602" tooltip="Microsoft Web Site" xr:uid="{15CF9ED0-A7A0-4FCB-BD60-4A851A7D0012}"/>
    <hyperlink ref="B6604" r:id="rId6603" tooltip="Microsoft Web Site" xr:uid="{57B12695-8517-4707-BEED-BA6E7FE5C81C}"/>
    <hyperlink ref="B6605" r:id="rId6604" tooltip="Microsoft Web Site" xr:uid="{E9C8FA63-250F-4878-ADEF-0AA38587AC15}"/>
    <hyperlink ref="B6606" r:id="rId6605" tooltip="Microsoft Web Site" xr:uid="{50432CC7-142B-4F2E-841A-12707CF0A119}"/>
    <hyperlink ref="B6607" r:id="rId6606" tooltip="Microsoft Web Site" xr:uid="{443AA82F-EC0E-41FB-BA25-9C06AC45F867}"/>
    <hyperlink ref="B6608" r:id="rId6607" tooltip="Microsoft Web Site" xr:uid="{DA58B12F-0D9C-4510-8010-A5C8DAEB5127}"/>
    <hyperlink ref="B6609" r:id="rId6608" tooltip="Microsoft Web Site" xr:uid="{D591EC06-8454-4FC8-A6D1-479E9FBACC02}"/>
    <hyperlink ref="B6610" r:id="rId6609" tooltip="Microsoft Web Site" xr:uid="{03063784-928B-46F4-ACD0-94912353C050}"/>
    <hyperlink ref="B6611" r:id="rId6610" tooltip="Microsoft Web Site" xr:uid="{10731E7B-D404-480E-B052-94A57AE86250}"/>
    <hyperlink ref="B6612" r:id="rId6611" tooltip="Microsoft Web Site" xr:uid="{2B4C1B87-3013-4A29-8C8C-CF86950CFCC2}"/>
    <hyperlink ref="B6613" r:id="rId6612" tooltip="Microsoft Web Site" xr:uid="{F61548F1-BD9C-4058-95BE-5F994748E737}"/>
    <hyperlink ref="B6614" r:id="rId6613" tooltip="Microsoft Web Site" xr:uid="{7C9B7DE6-E549-429F-A4C7-4027D4FAED01}"/>
    <hyperlink ref="B6615" r:id="rId6614" tooltip="Microsoft Web Site" xr:uid="{F766EE65-1DAA-4432-8581-A78DC020BFE0}"/>
    <hyperlink ref="B6616" r:id="rId6615" tooltip="Microsoft Web Site" xr:uid="{CAC22735-68F0-4199-9B9A-88A1E0C2F303}"/>
    <hyperlink ref="B6617" r:id="rId6616" tooltip="Microsoft Web Site" xr:uid="{6B472056-4FF1-475E-99CB-F7D742658B7C}"/>
    <hyperlink ref="B6618" r:id="rId6617" tooltip="Microsoft Web Site" xr:uid="{646B0FFF-2CB4-421E-AE87-33EBD2FF4076}"/>
    <hyperlink ref="B6619" r:id="rId6618" tooltip="Microsoft Web Site" xr:uid="{623D5286-88E7-413A-96C0-9B809DFB6965}"/>
    <hyperlink ref="B6620" r:id="rId6619" tooltip="Microsoft Web Site" xr:uid="{584BDBA2-61D7-4EEC-9F64-0E8918AF8603}"/>
    <hyperlink ref="B6621" r:id="rId6620" tooltip="Microsoft Web Site" xr:uid="{4839C96E-D3DD-46C9-931C-70A87343E6D7}"/>
    <hyperlink ref="B6622" r:id="rId6621" tooltip="Microsoft Web Site" xr:uid="{653CF78B-C976-499F-9667-AD7EA26E6525}"/>
    <hyperlink ref="B6623" r:id="rId6622" tooltip="Microsoft Web Site" xr:uid="{78C160FB-38A1-447E-9B3F-DAED8B125E7F}"/>
    <hyperlink ref="B6624" r:id="rId6623" tooltip="Microsoft Web Site" xr:uid="{DE517201-95D4-42ED-B85D-3D0759826ADD}"/>
    <hyperlink ref="B6625" r:id="rId6624" tooltip="Microsoft Web Site" xr:uid="{F775D3FB-8631-49E1-BBCB-6F403E694CD5}"/>
    <hyperlink ref="B6626" r:id="rId6625" tooltip="Microsoft Web Site" xr:uid="{42A2FD19-C7D9-4F12-9E55-F00A1E2CAA46}"/>
    <hyperlink ref="B6627" r:id="rId6626" tooltip="Microsoft Web Site" xr:uid="{75B8A8B5-D70A-4C8F-B464-1348D351401D}"/>
    <hyperlink ref="B6628" r:id="rId6627" tooltip="Microsoft Web Site" xr:uid="{062964E8-F2C6-43DE-BD1A-3D974570F604}"/>
    <hyperlink ref="B6629" r:id="rId6628" tooltip="Microsoft Web Site" xr:uid="{C3E10315-0A74-419F-BEFF-FA7CE1FF8AA6}"/>
    <hyperlink ref="B6630" r:id="rId6629" tooltip="Microsoft Web Site" xr:uid="{123CFBA0-B7C5-4B34-9388-5BCEE6ACFE80}"/>
    <hyperlink ref="B6631" r:id="rId6630" tooltip="Microsoft Web Site" xr:uid="{CF633D37-2452-4C43-8BBA-7A4C8BFECC9D}"/>
    <hyperlink ref="B6632" r:id="rId6631" tooltip="Microsoft Web Site" xr:uid="{59586276-040A-4226-B5A9-57A170DBCC2B}"/>
    <hyperlink ref="B6633" r:id="rId6632" tooltip="Microsoft Web Site" xr:uid="{C0BFB896-A2E9-4FE5-8D8B-40DC34726D18}"/>
    <hyperlink ref="B6634" r:id="rId6633" tooltip="Microsoft Web Site" xr:uid="{57123A11-EAA8-4916-A18B-1A6550947BB6}"/>
    <hyperlink ref="B6635" r:id="rId6634" tooltip="Microsoft Web Site" xr:uid="{19A09715-CFA0-42FF-8809-91FF1D9561CF}"/>
    <hyperlink ref="B6636" r:id="rId6635" tooltip="Microsoft Web Site" xr:uid="{62454FF1-06F2-4917-AFAE-91228D3C0B93}"/>
    <hyperlink ref="B6637" r:id="rId6636" tooltip="Microsoft Web Site" xr:uid="{177522A6-EE8A-45AB-8F85-B7DC06E0EA00}"/>
    <hyperlink ref="B6638" r:id="rId6637" tooltip="Microsoft Web Site" xr:uid="{27FE160A-F5BC-4A0E-9CB3-B630FA049D35}"/>
    <hyperlink ref="B6639" r:id="rId6638" tooltip="Microsoft Web Site" xr:uid="{DE02139F-ED8B-4C0A-94C3-8A331F7B5D0E}"/>
    <hyperlink ref="B6640" r:id="rId6639" tooltip="Microsoft Web Site" xr:uid="{F772EFE1-7898-40F7-87E9-82CFC0594437}"/>
    <hyperlink ref="B6641" r:id="rId6640" tooltip="Microsoft Web Site" xr:uid="{2E390C17-5580-4665-B447-0CE806D0ADD9}"/>
    <hyperlink ref="B6642" r:id="rId6641" tooltip="Microsoft Web Site" xr:uid="{4AB992A8-1DBB-4050-8F0D-4A9E093C94CE}"/>
    <hyperlink ref="B6643" r:id="rId6642" tooltip="Microsoft Web Site" xr:uid="{AEE6DEAC-1BE1-490C-98B9-EE12A1C8AD7F}"/>
    <hyperlink ref="B6644" r:id="rId6643" tooltip="Microsoft Web Site" xr:uid="{01D24916-FF50-47BB-8581-326F764B5112}"/>
    <hyperlink ref="B6645" r:id="rId6644" tooltip="Microsoft Web Site" xr:uid="{1629D054-90AB-4A4B-8AD4-7B82839D6CEE}"/>
    <hyperlink ref="B6646" r:id="rId6645" tooltip="Microsoft Web Site" xr:uid="{9F3B4D1E-5D8E-45FB-AD85-AF1D880B8592}"/>
    <hyperlink ref="B6647" r:id="rId6646" tooltip="Microsoft Web Site" xr:uid="{BE6A8AA9-0C32-469D-AB05-75C61D75E2B5}"/>
    <hyperlink ref="B6648" r:id="rId6647" tooltip="Microsoft Web Site" xr:uid="{13687A70-DB2E-433B-B822-36609DA222BC}"/>
    <hyperlink ref="B6649" r:id="rId6648" tooltip="Microsoft Web Site" xr:uid="{D335A551-59A5-49BD-A008-28BBE5F598D9}"/>
    <hyperlink ref="B6650" r:id="rId6649" tooltip="Microsoft Web Site" xr:uid="{4E41DAC2-5B93-4E3D-B4DB-FED8360C92C8}"/>
    <hyperlink ref="B6651" r:id="rId6650" tooltip="Microsoft Web Site" xr:uid="{254E70A7-40BC-4639-8077-580F4030479A}"/>
    <hyperlink ref="B6652" r:id="rId6651" tooltip="Microsoft Web Site" xr:uid="{3B41C346-8842-4FEB-B887-5A8C33FB82D7}"/>
    <hyperlink ref="B6653" r:id="rId6652" tooltip="Microsoft Web Site" xr:uid="{3717CCC9-5DEE-4057-9E56-1A4A189277D7}"/>
    <hyperlink ref="B6654" r:id="rId6653" tooltip="Microsoft Web Site" xr:uid="{752CFCB7-FB87-45C8-BE19-4E14530DA06D}"/>
    <hyperlink ref="B6655" r:id="rId6654" tooltip="Microsoft Web Site" xr:uid="{6677153C-67CB-40C8-8966-87961D428CA6}"/>
    <hyperlink ref="B6656" r:id="rId6655" tooltip="Microsoft Web Site" xr:uid="{7749BD97-4F27-477C-A94E-AEB044A6FD32}"/>
    <hyperlink ref="B6657" r:id="rId6656" tooltip="Microsoft Web Site" xr:uid="{F24DCF80-7849-4D0B-9B29-2C75D4E22AC1}"/>
    <hyperlink ref="B6658" r:id="rId6657" tooltip="Microsoft Web Site" xr:uid="{334F24B8-4AAF-454C-9EDD-C31BD8990FE4}"/>
    <hyperlink ref="B6659" r:id="rId6658" tooltip="Microsoft Web Site" xr:uid="{E49DF223-7788-4D25-95C5-1368305F4A41}"/>
    <hyperlink ref="B6660" r:id="rId6659" tooltip="Microsoft Web Site" xr:uid="{6006D58E-FC45-44AD-819B-870536143C66}"/>
    <hyperlink ref="B6661" r:id="rId6660" tooltip="Microsoft Web Site" xr:uid="{BA387D32-B714-4961-A8FD-A30877E808C9}"/>
    <hyperlink ref="B6662" r:id="rId6661" tooltip="Microsoft Web Site" xr:uid="{5C0AF19E-F9E9-4A0E-A230-96A8B1CDBFF3}"/>
    <hyperlink ref="B6663" r:id="rId6662" tooltip="Microsoft Web Site" xr:uid="{608C7D20-44A4-44AE-972D-0E353C129EB2}"/>
    <hyperlink ref="B6664" r:id="rId6663" tooltip="Microsoft Web Site" xr:uid="{A6921CE2-B50C-492F-AC08-97F7F9BA1181}"/>
    <hyperlink ref="B6665" r:id="rId6664" tooltip="Microsoft Web Site" xr:uid="{14BA66BC-7FAE-475F-A2D4-0BA18BDD55BC}"/>
    <hyperlink ref="B6666" r:id="rId6665" tooltip="Microsoft Web Site" xr:uid="{BE67BF02-AFB9-4662-8CD1-3C7EC33AFF72}"/>
    <hyperlink ref="B6667" r:id="rId6666" tooltip="Microsoft Web Site" xr:uid="{0959A201-E6C5-4338-8F36-4351F1CB09D3}"/>
    <hyperlink ref="B6668" r:id="rId6667" tooltip="Microsoft Web Site" xr:uid="{9910293D-5F7C-4B13-BD38-243476A316FA}"/>
    <hyperlink ref="B6669" r:id="rId6668" tooltip="Microsoft Web Site" xr:uid="{D3162368-6291-4475-8D19-49549027F736}"/>
    <hyperlink ref="B6670" r:id="rId6669" tooltip="Microsoft Web Site" xr:uid="{330B57D8-D8C9-44D8-9F89-389A682CF124}"/>
    <hyperlink ref="B6671" r:id="rId6670" tooltip="Microsoft Web Site" xr:uid="{A9676818-FF1F-4BCB-8B0C-31B009D50B70}"/>
    <hyperlink ref="B6672" r:id="rId6671" tooltip="Microsoft Web Site" xr:uid="{BB27AC07-E169-481A-8D5B-1F7192FA7DC0}"/>
    <hyperlink ref="B6673" r:id="rId6672" tooltip="Microsoft Web Site" xr:uid="{62A9B467-037B-4965-B5AC-74F134D705C1}"/>
    <hyperlink ref="B6674" r:id="rId6673" tooltip="Microsoft Web Site" xr:uid="{18079C91-6132-4E09-A5C1-2C0284941371}"/>
    <hyperlink ref="B6675" r:id="rId6674" tooltip="Microsoft Web Site" xr:uid="{9E1821DE-365B-4588-BF13-97190DAE6E35}"/>
    <hyperlink ref="B6676" r:id="rId6675" tooltip="Microsoft Web Site" xr:uid="{F70C0099-68A2-443E-8F8D-27AF9F02DC52}"/>
    <hyperlink ref="B6677" r:id="rId6676" tooltip="Microsoft Web Site" xr:uid="{AEB612E0-8B92-43B8-8FEC-211D616C9AEE}"/>
    <hyperlink ref="B6678" r:id="rId6677" tooltip="Microsoft Web Site" xr:uid="{F32B27E9-D94D-4500-87E0-9936CA8BBDA3}"/>
    <hyperlink ref="B6679" r:id="rId6678" tooltip="Microsoft Web Site" xr:uid="{BEFB46DD-73B2-4C49-97E5-3D65867F2001}"/>
    <hyperlink ref="B6680" r:id="rId6679" tooltip="Microsoft Web Site" xr:uid="{00C6E385-E998-4ECF-9C7A-95145CF087B4}"/>
    <hyperlink ref="B6681" r:id="rId6680" tooltip="Microsoft Web Site" xr:uid="{F5FE1162-90A6-4B3D-AD99-992BAD1553E1}"/>
    <hyperlink ref="B6682" r:id="rId6681" tooltip="Microsoft Web Site" xr:uid="{0E818016-E453-4192-98BC-F1C0D1E7D09C}"/>
    <hyperlink ref="B6683" r:id="rId6682" tooltip="Microsoft Web Site" xr:uid="{07991B15-24E1-46E6-A2E1-FEC9FB876030}"/>
    <hyperlink ref="B6684" r:id="rId6683" tooltip="Microsoft Web Site" xr:uid="{8AC4C165-D238-4054-B29C-AA49957C405B}"/>
    <hyperlink ref="B6685" r:id="rId6684" tooltip="Microsoft Web Site" xr:uid="{2134F066-ACEC-46A9-9478-BE1D0A055578}"/>
    <hyperlink ref="B6686" r:id="rId6685" tooltip="Microsoft Web Site" xr:uid="{EA21BF54-30BD-4443-88F6-9BF0F565779B}"/>
    <hyperlink ref="B6687" r:id="rId6686" tooltip="Microsoft Web Site" xr:uid="{AD56B299-5EE1-4C39-88A3-2572474B00FB}"/>
    <hyperlink ref="B6688" r:id="rId6687" tooltip="Microsoft Web Site" xr:uid="{E5E646BA-3D57-4318-ADC3-C449D869FE4E}"/>
    <hyperlink ref="B6689" r:id="rId6688" tooltip="Microsoft Web Site" xr:uid="{50F9119A-3425-4316-8B12-F1E7462D8512}"/>
    <hyperlink ref="B6690" r:id="rId6689" tooltip="Microsoft Web Site" xr:uid="{84111074-8519-4EB3-B0F0-59BCA8CAC924}"/>
    <hyperlink ref="B6691" r:id="rId6690" tooltip="Microsoft Web Site" xr:uid="{8BA3EEC4-06A8-42C2-944E-D7F234D6FCD2}"/>
    <hyperlink ref="B6692" r:id="rId6691" tooltip="Microsoft Web Site" xr:uid="{A43595C2-7727-424F-9F39-A7FEB9CD42DF}"/>
    <hyperlink ref="B6693" r:id="rId6692" tooltip="Microsoft Web Site" xr:uid="{654C8CD7-A9C0-48D8-83F6-3BBBBA9F5DFF}"/>
    <hyperlink ref="B6694" r:id="rId6693" tooltip="Microsoft Web Site" xr:uid="{CB42BC2A-194D-4752-A076-1B9A073D2099}"/>
    <hyperlink ref="B6695" r:id="rId6694" tooltip="Microsoft Web Site" xr:uid="{634B9438-5BBF-4472-A5D4-F885E6C02FDE}"/>
    <hyperlink ref="B6696" r:id="rId6695" tooltip="Microsoft Web Site" xr:uid="{AE51CDFB-4734-44EA-9CB0-C80798BF69C8}"/>
    <hyperlink ref="B6697" r:id="rId6696" tooltip="Microsoft Web Site" xr:uid="{AFF4AE3F-AA04-4751-AFC2-812D1CE0DE71}"/>
    <hyperlink ref="B6698" r:id="rId6697" tooltip="Microsoft Web Site" xr:uid="{81982FC2-D87D-439F-A497-AA9FE2275D01}"/>
    <hyperlink ref="B6699" r:id="rId6698" tooltip="Microsoft Web Site" xr:uid="{91B7B901-DC05-408D-87DE-17790F5710A5}"/>
    <hyperlink ref="B6700" r:id="rId6699" tooltip="Microsoft Web Site" xr:uid="{325627E0-DCC8-429A-9AF5-46753E85F1D6}"/>
    <hyperlink ref="B6701" r:id="rId6700" tooltip="Microsoft Web Site" xr:uid="{B6C115E8-C422-4834-B906-59239F7AB46C}"/>
    <hyperlink ref="B6702" r:id="rId6701" tooltip="Microsoft Web Site" xr:uid="{39D9370E-1F36-42B6-AB58-63DADEE60521}"/>
    <hyperlink ref="B6703" r:id="rId6702" tooltip="Microsoft Web Site" xr:uid="{A70C72FF-B598-4D2F-A1F2-A9C690C625CB}"/>
    <hyperlink ref="B6704" r:id="rId6703" tooltip="Microsoft Web Site" xr:uid="{17F83115-0371-458C-A6B8-9FEFA9E6552E}"/>
    <hyperlink ref="B6705" r:id="rId6704" tooltip="Microsoft Web Site" xr:uid="{9A93081F-EE29-4D0E-9902-1941C436B796}"/>
    <hyperlink ref="B6706" r:id="rId6705" tooltip="Microsoft Web Site" xr:uid="{FBE5467B-935B-4FF7-BF80-9DB38220FD14}"/>
    <hyperlink ref="B6707" r:id="rId6706" tooltip="Microsoft Web Site" xr:uid="{AA0E78E8-BF43-4C50-8EC1-F63A948F9693}"/>
    <hyperlink ref="B6708" r:id="rId6707" tooltip="Microsoft Web Site" xr:uid="{F2ECA8C8-A996-4041-A78D-441FF812EF96}"/>
    <hyperlink ref="B6709" r:id="rId6708" tooltip="Microsoft Web Site" xr:uid="{1669E3D1-2BB2-4160-9B04-687E7FA88815}"/>
    <hyperlink ref="B6710" r:id="rId6709" tooltip="Microsoft Web Site" xr:uid="{A489A5BD-A431-4C82-866F-F8818ABB698B}"/>
    <hyperlink ref="B6711" r:id="rId6710" tooltip="Microsoft Web Site" xr:uid="{9174BE7C-8F8C-44D8-B088-E74F626BC413}"/>
    <hyperlink ref="B6712" r:id="rId6711" tooltip="Microsoft Web Site" xr:uid="{6196A48B-9A6B-4E30-B15B-5B035138D02A}"/>
    <hyperlink ref="B6713" r:id="rId6712" tooltip="Microsoft Web Site" xr:uid="{F930A7C1-01AC-474E-AFE1-3132E7E0E29F}"/>
    <hyperlink ref="B6714" r:id="rId6713" tooltip="Microsoft Web Site" xr:uid="{02B6D6BE-5111-4570-9E4D-7E5360920292}"/>
    <hyperlink ref="B6715" r:id="rId6714" tooltip="Microsoft Web Site" xr:uid="{549DC946-777E-4BE3-8CC5-50AFEB65A7E4}"/>
    <hyperlink ref="B6716" r:id="rId6715" tooltip="Microsoft Web Site" xr:uid="{F6898E7F-212B-484C-8E3D-041D17AD46BB}"/>
    <hyperlink ref="B6717" r:id="rId6716" tooltip="Microsoft Web Site" xr:uid="{2AF1710D-42EA-41F5-A6E4-882BBFA53B90}"/>
    <hyperlink ref="B6718" r:id="rId6717" tooltip="Microsoft Web Site" xr:uid="{2E8277F5-76DF-442F-86AA-0376EDCFEA17}"/>
    <hyperlink ref="B6719" r:id="rId6718" tooltip="Microsoft Web Site" xr:uid="{0E936EDD-1239-4151-93B9-575FC3352752}"/>
    <hyperlink ref="B6720" r:id="rId6719" tooltip="Microsoft Web Site" xr:uid="{84F2A25A-1FD1-4679-A9E1-BF027043E532}"/>
    <hyperlink ref="B6721" r:id="rId6720" tooltip="Microsoft Web Site" xr:uid="{F74066B4-91AD-48DA-9AEA-1A200A9B89A7}"/>
    <hyperlink ref="B6722" r:id="rId6721" tooltip="Microsoft Web Site" xr:uid="{38D1A84C-ABCC-4A7E-AF31-B846B53673FA}"/>
    <hyperlink ref="B6723" r:id="rId6722" tooltip="Microsoft Web Site" xr:uid="{8F841E36-3194-44B6-BF99-DEFA534BF56A}"/>
    <hyperlink ref="B6724" r:id="rId6723" tooltip="Microsoft Web Site" xr:uid="{82D71CAA-F4C8-4BF2-A4FB-8AE39697CBEF}"/>
    <hyperlink ref="B6725" r:id="rId6724" tooltip="Microsoft Web Site" xr:uid="{077EE925-B863-4CDB-9BB8-368413CD929E}"/>
    <hyperlink ref="B6726" r:id="rId6725" tooltip="Microsoft Web Site" xr:uid="{8DC15C38-F019-45D6-9408-89D5CA246123}"/>
    <hyperlink ref="B6727" r:id="rId6726" tooltip="Microsoft Web Site" xr:uid="{1998F9BB-20F2-436A-8935-F05420F4B43E}"/>
    <hyperlink ref="B6728" r:id="rId6727" tooltip="Microsoft Web Site" xr:uid="{31CEDA9F-4E06-406D-9F14-3FB3C1712B9E}"/>
    <hyperlink ref="B6729" r:id="rId6728" tooltip="Microsoft Web Site" xr:uid="{F884E7B9-DCE7-46C6-8838-75B60B1F9769}"/>
    <hyperlink ref="B6730" r:id="rId6729" tooltip="Microsoft Web Site" xr:uid="{3542405E-E8D0-4CF2-9ECA-4E0B78C422AD}"/>
    <hyperlink ref="B6731" r:id="rId6730" tooltip="Microsoft Web Site" xr:uid="{46515B28-B11C-45BC-AEFC-1234EDAA4C1B}"/>
    <hyperlink ref="B6732" r:id="rId6731" tooltip="Microsoft Web Site" xr:uid="{DCA78D32-DC8F-46B5-8662-AE2C6791B1A1}"/>
    <hyperlink ref="B6733" r:id="rId6732" tooltip="Microsoft Web Site" xr:uid="{76F288EF-6684-49F0-ABB2-C1C0AFE550B4}"/>
    <hyperlink ref="B6734" r:id="rId6733" tooltip="Microsoft Web Site" xr:uid="{FD345194-0D50-40CF-868C-B17E71C65179}"/>
    <hyperlink ref="B6735" r:id="rId6734" tooltip="Microsoft Web Site" xr:uid="{80E555D1-9C29-49EE-978E-070C657FE1E0}"/>
    <hyperlink ref="B6736" r:id="rId6735" tooltip="Microsoft Web Site" xr:uid="{0703773B-BBD8-4FA2-95DF-66FE4A025E4E}"/>
    <hyperlink ref="B6737" r:id="rId6736" tooltip="Microsoft Web Site" xr:uid="{ADD389A2-E46A-4F4D-AE48-F2C50BD56530}"/>
    <hyperlink ref="B6738" r:id="rId6737" tooltip="Microsoft Web Site" xr:uid="{3733616C-190D-47A9-98DA-21A6941C8FF7}"/>
    <hyperlink ref="B6739" r:id="rId6738" tooltip="Microsoft Web Site" xr:uid="{694CCA26-B67E-4E8C-A1CE-B366959BA3C5}"/>
    <hyperlink ref="B6740" r:id="rId6739" tooltip="Microsoft Web Site" xr:uid="{28BF70E2-E23F-41EA-8B06-A07E5F7A4581}"/>
    <hyperlink ref="B6741" r:id="rId6740" tooltip="Microsoft Web Site" xr:uid="{DF1F2F6C-EAAB-47C1-8399-B7B69F75F8C2}"/>
    <hyperlink ref="B6742" r:id="rId6741" tooltip="Microsoft Web Site" xr:uid="{24179E55-B6F3-48F9-A6D5-395F12A951CB}"/>
    <hyperlink ref="B6743" r:id="rId6742" tooltip="Microsoft Web Site" xr:uid="{13A895E6-B9D4-44D9-BBD3-62EB170797C5}"/>
    <hyperlink ref="B6744" r:id="rId6743" tooltip="Microsoft Web Site" xr:uid="{00C66968-E52A-44B1-AF65-1642B692EDEC}"/>
    <hyperlink ref="B6745" r:id="rId6744" tooltip="Microsoft Web Site" xr:uid="{87887D64-DFA7-472F-ACFB-CC4184A9F5DF}"/>
    <hyperlink ref="B6746" r:id="rId6745" tooltip="Microsoft Web Site" xr:uid="{9DB2080C-CA40-4751-8E42-3D2DB199250B}"/>
    <hyperlink ref="B6747" r:id="rId6746" tooltip="Microsoft Web Site" xr:uid="{20750F35-68F7-4B04-A9C3-DA7FD7669A70}"/>
    <hyperlink ref="B6748" r:id="rId6747" tooltip="Microsoft Web Site" xr:uid="{C205EA32-AF0D-4C3B-8E05-09822A7CC00D}"/>
    <hyperlink ref="B6749" r:id="rId6748" tooltip="Microsoft Web Site" xr:uid="{B272A048-13DF-4E4C-BB00-DA90324C4F76}"/>
    <hyperlink ref="B6750" r:id="rId6749" tooltip="Microsoft Web Site" xr:uid="{84D12588-010F-4D05-A9A1-BBB30F382ED8}"/>
    <hyperlink ref="B6751" r:id="rId6750" tooltip="Microsoft Web Site" xr:uid="{91B875BD-64F0-41FE-A029-9C152AD8AC24}"/>
    <hyperlink ref="B6752" r:id="rId6751" tooltip="Microsoft Web Site" xr:uid="{C3887C5E-2B4B-4D5C-827F-06264B6CC246}"/>
    <hyperlink ref="B6753" r:id="rId6752" tooltip="Microsoft Web Site" xr:uid="{6E9073C2-AA5B-4045-8BAF-55063CFBCB8D}"/>
    <hyperlink ref="B6754" r:id="rId6753" tooltip="Microsoft Web Site" xr:uid="{F4335F8D-DE0F-4B38-BD5D-A2DD3A290E94}"/>
    <hyperlink ref="B6755" r:id="rId6754" tooltip="Microsoft Web Site" xr:uid="{9B669936-9053-4CD1-94F7-003A09BD8ABC}"/>
    <hyperlink ref="B6756" r:id="rId6755" tooltip="Microsoft Web Site" xr:uid="{01E60565-E77D-4906-AE22-3D368DF5CC24}"/>
    <hyperlink ref="B6757" r:id="rId6756" tooltip="Microsoft Web Site" xr:uid="{561FB1B0-08F1-43AC-83E4-91C1770E5786}"/>
    <hyperlink ref="B6758" r:id="rId6757" tooltip="Microsoft Web Site" xr:uid="{16A92FE8-AE68-466B-9E18-ECAB48E7B2AD}"/>
    <hyperlink ref="B6759" r:id="rId6758" tooltip="Microsoft Web Site" xr:uid="{2A7F84DB-B264-4635-B373-F685E670324F}"/>
    <hyperlink ref="B6760" r:id="rId6759" tooltip="Microsoft Web Site" xr:uid="{A9B69163-CB6D-46E6-941A-B3B20702D5F9}"/>
    <hyperlink ref="B6761" r:id="rId6760" tooltip="Microsoft Web Site" xr:uid="{0FB735D5-DC87-4EDF-88B9-02313156B812}"/>
    <hyperlink ref="B6762" r:id="rId6761" tooltip="Microsoft Web Site" xr:uid="{02C37A3C-9DF2-4EE0-8398-B69D06A52CD5}"/>
    <hyperlink ref="B6763" r:id="rId6762" tooltip="Microsoft Web Site" xr:uid="{A1A3D282-FA7C-45FD-BDFD-BDB1624CAE99}"/>
    <hyperlink ref="B6764" r:id="rId6763" tooltip="Microsoft Web Site" xr:uid="{78C9B4B0-7490-47FA-843D-5E50B2650954}"/>
    <hyperlink ref="B6765" r:id="rId6764" tooltip="Microsoft Web Site" xr:uid="{6088C643-7524-407E-B6C2-3E4EF785E97A}"/>
    <hyperlink ref="B6766" r:id="rId6765" tooltip="Microsoft Web Site" xr:uid="{900659B9-7DA0-4FB4-99DC-84077AEF4CF3}"/>
    <hyperlink ref="B6767" r:id="rId6766" tooltip="Microsoft Web Site" xr:uid="{50F3F9B0-3666-479C-9109-94F861B0BAE8}"/>
    <hyperlink ref="B6768" r:id="rId6767" tooltip="Microsoft Web Site" xr:uid="{747B1AB5-47BF-4716-8C84-C9D10F156DEE}"/>
    <hyperlink ref="B6769" r:id="rId6768" tooltip="Microsoft Web Site" xr:uid="{C7C2780B-A803-4FC7-A750-CB438CDA4BBF}"/>
    <hyperlink ref="B6770" r:id="rId6769" tooltip="Microsoft Web Site" xr:uid="{F738F0D3-4CEB-4D40-A879-677930BD6381}"/>
    <hyperlink ref="B6771" r:id="rId6770" tooltip="Microsoft Web Site" xr:uid="{062E9E73-841F-46DC-8473-3148C8E013EF}"/>
    <hyperlink ref="B6772" r:id="rId6771" tooltip="Microsoft Web Site" xr:uid="{B1C33EB7-3201-4F40-8139-DA6D98201559}"/>
    <hyperlink ref="B6773" r:id="rId6772" tooltip="Microsoft Web Site" xr:uid="{CE5A3CD6-A68B-4994-8022-A3C1A3F002FE}"/>
    <hyperlink ref="B6774" r:id="rId6773" tooltip="Microsoft Web Site" xr:uid="{21EB4755-4251-4DBE-9CD9-00AFEFF612C1}"/>
    <hyperlink ref="B6775" r:id="rId6774" tooltip="Microsoft Web Site" xr:uid="{BFFEF996-5E1C-4C0D-A0A7-2D4E338D2EB9}"/>
    <hyperlink ref="B6776" r:id="rId6775" tooltip="Microsoft Web Site" xr:uid="{ABAD85BD-D448-4F30-928C-6B2C9750FE5A}"/>
    <hyperlink ref="B6777" r:id="rId6776" tooltip="Microsoft Web Site" xr:uid="{0073B9E1-2DDD-40C0-9240-827B0CE8B3AF}"/>
    <hyperlink ref="B6778" r:id="rId6777" tooltip="Microsoft Web Site" xr:uid="{C0ABC4D7-BC5B-4AD0-AAC6-14C1ABBD35F8}"/>
    <hyperlink ref="B6779" r:id="rId6778" tooltip="Microsoft Web Site" xr:uid="{C15ED01F-5CE0-4D0D-8D11-5D4D3D9DE6BE}"/>
    <hyperlink ref="B6780" r:id="rId6779" tooltip="Microsoft Web Site" xr:uid="{77A721DD-CEFE-4B3D-B1CE-1D7A469C63E5}"/>
    <hyperlink ref="B6781" r:id="rId6780" tooltip="Microsoft Web Site" xr:uid="{0B85FD6B-5F12-4A13-86FC-7BE661E83EDF}"/>
    <hyperlink ref="B6782" r:id="rId6781" tooltip="Microsoft Web Site" xr:uid="{D1969965-7980-448E-9650-69B3122A4206}"/>
    <hyperlink ref="B6783" r:id="rId6782" tooltip="Microsoft Web Site" xr:uid="{58E457EB-5E11-4D93-8745-AC3EB6AB64DA}"/>
    <hyperlink ref="B6784" r:id="rId6783" tooltip="Microsoft Web Site" xr:uid="{272C2DF7-D6BC-48AE-82B8-5E1406AEF30B}"/>
    <hyperlink ref="B6785" r:id="rId6784" tooltip="Microsoft Web Site" xr:uid="{B2F35052-CC46-407A-B46A-64828AA5D769}"/>
    <hyperlink ref="B6786" r:id="rId6785" tooltip="Microsoft Web Site" xr:uid="{653AA1DA-9692-4B05-9621-E1B21C62AF92}"/>
    <hyperlink ref="B6787" r:id="rId6786" tooltip="Microsoft Web Site" xr:uid="{862B7035-E404-4A13-AAE2-95C3D9292E43}"/>
    <hyperlink ref="B6788" r:id="rId6787" tooltip="Microsoft Web Site" xr:uid="{C6E505A6-F391-48F0-9210-6296D25DB7B0}"/>
    <hyperlink ref="B6789" r:id="rId6788" tooltip="Microsoft Web Site" xr:uid="{9A235173-E0A1-4F0A-A143-0280DD273705}"/>
    <hyperlink ref="B6790" r:id="rId6789" tooltip="Microsoft Web Site" xr:uid="{505C2316-5BFB-4B0C-A527-26457CA55FFA}"/>
    <hyperlink ref="B6791" r:id="rId6790" tooltip="Microsoft Web Site" xr:uid="{65D5F215-CBBA-4D55-A23A-6A1FFE8EA103}"/>
    <hyperlink ref="B6792" r:id="rId6791" tooltip="Microsoft Web Site" xr:uid="{66A0B527-7A9F-4334-8165-0C0C3C08E4CB}"/>
    <hyperlink ref="B6793" r:id="rId6792" tooltip="Microsoft Web Site" xr:uid="{2ADDAFBA-9CDA-41A8-A01D-16BA16CE86BE}"/>
    <hyperlink ref="B6794" r:id="rId6793" tooltip="Microsoft Web Site" xr:uid="{9B4751FA-6CE0-4EFC-BA72-A8CDBAFDFBA4}"/>
    <hyperlink ref="B6795" r:id="rId6794" tooltip="Microsoft Web Site" xr:uid="{D53C70B4-E0F1-498F-8794-65F1A82DECC2}"/>
    <hyperlink ref="B6796" r:id="rId6795" tooltip="Microsoft Web Site" xr:uid="{6FE9EB86-7943-4140-B984-07A9EF517CAA}"/>
    <hyperlink ref="B6797" r:id="rId6796" tooltip="Microsoft Web Site" xr:uid="{E493EE09-2122-4CB9-8456-595E4CEB02A4}"/>
    <hyperlink ref="B6798" r:id="rId6797" tooltip="Microsoft Web Site" xr:uid="{4D296C29-5E79-4D0B-BE50-6B20525B08D1}"/>
    <hyperlink ref="B6799" r:id="rId6798" tooltip="Microsoft Web Site" xr:uid="{5364D40E-FD45-49AC-B1C5-A226135CC6C6}"/>
    <hyperlink ref="B6800" r:id="rId6799" tooltip="Microsoft Web Site" xr:uid="{C8C873D1-29CA-4D6C-925C-E7AC4158A47B}"/>
    <hyperlink ref="B6801" r:id="rId6800" tooltip="Microsoft Web Site" xr:uid="{A6370E53-68DF-4BD9-9D5A-3385A81EA969}"/>
    <hyperlink ref="B6802" r:id="rId6801" tooltip="Microsoft Web Site" xr:uid="{D1AF5945-18ED-4DBA-8753-68105068C4F7}"/>
    <hyperlink ref="B6803" r:id="rId6802" tooltip="Microsoft Web Site" xr:uid="{D5EFC97D-2F00-4FD2-A11E-A20CF7C14164}"/>
    <hyperlink ref="B6804" r:id="rId6803" tooltip="Microsoft Web Site" xr:uid="{1AC75AEB-1849-442D-807A-31C1DFA9E85C}"/>
    <hyperlink ref="B6805" r:id="rId6804" tooltip="Microsoft Web Site" xr:uid="{3744DC1C-D9A4-45CB-B190-09C58DC0419D}"/>
    <hyperlink ref="B6806" r:id="rId6805" tooltip="Microsoft Web Site" xr:uid="{393E74BC-7BC7-418C-9E5B-249BEC4641E3}"/>
    <hyperlink ref="B6807" r:id="rId6806" tooltip="Microsoft Web Site" xr:uid="{577FA17D-1865-496E-9998-821E9D034007}"/>
    <hyperlink ref="B6808" r:id="rId6807" tooltip="Microsoft Web Site" xr:uid="{0BF1636B-9370-4BAF-9AC8-8134CF23E3B0}"/>
    <hyperlink ref="B6809" r:id="rId6808" tooltip="Microsoft Web Site" xr:uid="{6280A9E7-77F0-46EC-9B95-FDE8538F1D9B}"/>
    <hyperlink ref="B6810" r:id="rId6809" tooltip="Microsoft Web Site" xr:uid="{56DD6A16-D629-411E-9004-1FAA7EA6256B}"/>
    <hyperlink ref="B6811" r:id="rId6810" tooltip="Microsoft Web Site" xr:uid="{C3D949B1-14C0-4653-AC01-AFAFC71A574F}"/>
    <hyperlink ref="B6812" r:id="rId6811" tooltip="Microsoft Web Site" xr:uid="{C8E28B91-3C45-4FEB-9A95-9A9A1EF20B7F}"/>
    <hyperlink ref="B6813" r:id="rId6812" tooltip="Microsoft Web Site" xr:uid="{52FEBE8B-1050-4B72-8B59-B42B50DEB134}"/>
    <hyperlink ref="B6814" r:id="rId6813" tooltip="Microsoft Web Site" xr:uid="{7B22B946-9478-429D-AFB0-CB381B6138EB}"/>
    <hyperlink ref="B6815" r:id="rId6814" tooltip="Microsoft Web Site" xr:uid="{F9F51B74-FB37-45A3-9DA4-E478C727730D}"/>
    <hyperlink ref="B6816" r:id="rId6815" tooltip="Microsoft Web Site" xr:uid="{3971F22C-875B-47F9-8DA9-196D0EC1208F}"/>
    <hyperlink ref="B6817" r:id="rId6816" tooltip="Microsoft Web Site" xr:uid="{CB1334C5-67A6-4BCD-8D24-B5250F3727CE}"/>
    <hyperlink ref="B6818" r:id="rId6817" tooltip="Microsoft Web Site" xr:uid="{6091F780-C660-403A-B9B7-4877CA143F22}"/>
    <hyperlink ref="B6819" r:id="rId6818" tooltip="Microsoft Web Site" xr:uid="{A3B4A27B-83A1-490A-9365-CF2CFB1D54D7}"/>
    <hyperlink ref="B6820" r:id="rId6819" tooltip="Microsoft Web Site" xr:uid="{A1AFD571-1CBA-480E-8197-A393D64327C5}"/>
    <hyperlink ref="B6821" r:id="rId6820" tooltip="Microsoft Web Site" xr:uid="{036B003C-E73F-413F-86D0-A0870685D784}"/>
    <hyperlink ref="B6822" r:id="rId6821" tooltip="Microsoft Web Site" xr:uid="{10EDA990-00B9-4196-A2EA-DF5AD56372B7}"/>
    <hyperlink ref="B6823" r:id="rId6822" tooltip="Microsoft Web Site" xr:uid="{07694D43-8A89-444F-BCEA-D2EC954C8B99}"/>
    <hyperlink ref="B6824" r:id="rId6823" tooltip="Microsoft Web Site" xr:uid="{C9989E72-61A1-46A2-B808-8B294F80CE65}"/>
    <hyperlink ref="B6825" r:id="rId6824" tooltip="Microsoft Web Site" xr:uid="{A88F0680-C7B3-43BC-B808-F392AE526D50}"/>
    <hyperlink ref="B6826" r:id="rId6825" tooltip="Microsoft Web Site" xr:uid="{E80097A6-1D19-4ED9-96D8-742D4A50BDAB}"/>
    <hyperlink ref="B6827" r:id="rId6826" tooltip="Microsoft Web Site" xr:uid="{8731975C-3180-49FC-B2CC-DEE209735AB6}"/>
    <hyperlink ref="B6828" r:id="rId6827" tooltip="Microsoft Web Site" xr:uid="{EF494D90-E3A5-4CFA-A74A-59051ADB0C71}"/>
    <hyperlink ref="B6829" r:id="rId6828" tooltip="Microsoft Web Site" xr:uid="{4931A67E-8810-4EFC-99B7-26BEB16B5140}"/>
    <hyperlink ref="B6830" r:id="rId6829" tooltip="Microsoft Web Site" xr:uid="{95FFB2FB-7F44-43B2-A937-1E6305119FC6}"/>
    <hyperlink ref="B6831" r:id="rId6830" tooltip="Microsoft Web Site" xr:uid="{6EFEFC7D-3FBC-4A74-A24B-FE31333961E9}"/>
    <hyperlink ref="B6832" r:id="rId6831" tooltip="Microsoft Web Site" xr:uid="{5AA0F429-EE4F-47AF-BEAB-E2F242A2D090}"/>
    <hyperlink ref="B6833" r:id="rId6832" tooltip="Microsoft Web Site" xr:uid="{63C4DB98-E81E-4736-91E8-D5399B19D203}"/>
    <hyperlink ref="B6834" r:id="rId6833" tooltip="Microsoft Web Site" xr:uid="{63797DB3-C5B9-4AEC-848B-09B1FB9F6788}"/>
    <hyperlink ref="B6835" r:id="rId6834" tooltip="Microsoft Web Site" xr:uid="{596F6D0A-3FDC-41A0-8492-3718B28B82C3}"/>
    <hyperlink ref="B6836" r:id="rId6835" tooltip="Microsoft Web Site" xr:uid="{4E885ACC-1121-4628-AFC0-CCAB4FF6E284}"/>
    <hyperlink ref="B6837" r:id="rId6836" tooltip="Microsoft Web Site" xr:uid="{AADB7EB2-CF7E-4D58-B817-EBA1F2769A99}"/>
    <hyperlink ref="B6838" r:id="rId6837" tooltip="Microsoft Web Site" xr:uid="{4F7F1F9D-C9F0-4970-BB3E-FC5BECA2AC6A}"/>
    <hyperlink ref="B6839" r:id="rId6838" tooltip="Microsoft Web Site" xr:uid="{0AC31353-DA63-45DE-AC5E-829B9F23E125}"/>
    <hyperlink ref="B6840" r:id="rId6839" tooltip="Microsoft Web Site" xr:uid="{B181085A-2F64-4890-8131-062F5DC49784}"/>
    <hyperlink ref="B6841" r:id="rId6840" tooltip="Microsoft Web Site" xr:uid="{A8915389-44A5-4213-9179-6CBE21625F0D}"/>
    <hyperlink ref="B6842" r:id="rId6841" tooltip="Microsoft Web Site" xr:uid="{2466EEC5-234C-4A72-BFA7-825CED5C9251}"/>
    <hyperlink ref="B6843" r:id="rId6842" tooltip="Microsoft Web Site" xr:uid="{43BF8DFA-8DD2-4FA0-BFD3-04CDDF21D0FD}"/>
    <hyperlink ref="B6844" r:id="rId6843" tooltip="Microsoft Web Site" xr:uid="{D0D1A025-561E-4829-85F9-54CACD56E3D0}"/>
    <hyperlink ref="B6845" r:id="rId6844" tooltip="Microsoft Web Site" xr:uid="{78097380-8DFE-475C-BC6E-C5C24C3DC5BA}"/>
    <hyperlink ref="B6846" r:id="rId6845" tooltip="Microsoft Web Site" xr:uid="{212FEA8E-A66D-40CD-9F32-A0DF7F814FCE}"/>
    <hyperlink ref="B6847" r:id="rId6846" tooltip="Microsoft Web Site" xr:uid="{86D32CF0-2C79-44C7-BC7F-CFB65A93DA30}"/>
    <hyperlink ref="B6848" r:id="rId6847" tooltip="Microsoft Web Site" xr:uid="{6A0033F1-476A-4CC4-B9CC-183345243DDB}"/>
    <hyperlink ref="B6849" r:id="rId6848" tooltip="Microsoft Web Site" xr:uid="{7332E8E4-9F43-444B-A5B7-E292FE4A73F0}"/>
    <hyperlink ref="B6850" r:id="rId6849" tooltip="Microsoft Web Site" xr:uid="{99069C78-00FE-4566-8D7D-5250210A8487}"/>
    <hyperlink ref="B6851" r:id="rId6850" tooltip="Microsoft Web Site" xr:uid="{C4076EE3-E314-4DAE-B295-B4CAE775D08E}"/>
    <hyperlink ref="B6852" r:id="rId6851" tooltip="Microsoft Web Site" xr:uid="{8FD39F14-BBF7-4C48-B895-59228E32A42A}"/>
    <hyperlink ref="B6853" r:id="rId6852" tooltip="Microsoft Web Site" xr:uid="{19C86BD6-528E-4590-BAD2-828F225D8CC0}"/>
    <hyperlink ref="B6854" r:id="rId6853" tooltip="Microsoft Web Site" xr:uid="{B6AEFB12-A6BB-417A-AD90-0006D5360878}"/>
    <hyperlink ref="B6855" r:id="rId6854" tooltip="Microsoft Web Site" xr:uid="{8324E4FC-4B66-4E4D-8F9B-0B4F28A32F2E}"/>
    <hyperlink ref="B6856" r:id="rId6855" tooltip="Microsoft Web Site" xr:uid="{D84651B1-12AD-43C0-ADA2-6D57B07F66FE}"/>
    <hyperlink ref="B6857" r:id="rId6856" tooltip="Microsoft Web Site" xr:uid="{13BF7EB0-F7D4-42F9-A346-F2EC5F1310E9}"/>
    <hyperlink ref="B6858" r:id="rId6857" tooltip="Microsoft Web Site" xr:uid="{5FFD12A5-6CE9-44C8-A407-93F1600BD10E}"/>
    <hyperlink ref="B6859" r:id="rId6858" tooltip="Microsoft Web Site" xr:uid="{B0CD0493-6D3D-490A-941C-EBBC0F2181F3}"/>
    <hyperlink ref="B6860" r:id="rId6859" tooltip="Microsoft Web Site" xr:uid="{0FABA180-7C91-49CF-AF74-D7BDA7B4388C}"/>
    <hyperlink ref="B6861" r:id="rId6860" tooltip="Microsoft Web Site" xr:uid="{4390047E-1460-44E8-BCDA-F483E526A2AA}"/>
    <hyperlink ref="B6862" r:id="rId6861" tooltip="Microsoft Web Site" xr:uid="{83A21488-242A-42A7-94C4-B0913D4654A0}"/>
    <hyperlink ref="B6863" r:id="rId6862" tooltip="Microsoft Web Site" xr:uid="{5918E79C-0F08-4906-A4EF-6FC1ADE73382}"/>
    <hyperlink ref="B6864" r:id="rId6863" tooltip="Microsoft Web Site" xr:uid="{4CD49B47-AB09-4090-8A00-CDBA5F6B4950}"/>
    <hyperlink ref="B6865" r:id="rId6864" tooltip="Microsoft Web Site" xr:uid="{5F8D7852-7A8E-4384-8608-8E48D51C023C}"/>
    <hyperlink ref="B6866" r:id="rId6865" tooltip="Microsoft Web Site" xr:uid="{A619FAF8-B577-4854-9473-3C23B13DDDE0}"/>
    <hyperlink ref="B6867" r:id="rId6866" tooltip="Microsoft Web Site" xr:uid="{70597A7C-8C46-4A28-BEEC-AEFBC2A35702}"/>
    <hyperlink ref="B6868" r:id="rId6867" tooltip="Microsoft Web Site" xr:uid="{7F858C8B-8C23-4908-A5B4-30292253911D}"/>
    <hyperlink ref="B6869" r:id="rId6868" tooltip="Microsoft Web Site" xr:uid="{03B940CB-0966-4B46-AD7F-9A263E7938A9}"/>
    <hyperlink ref="B6870" r:id="rId6869" tooltip="Microsoft Web Site" xr:uid="{AA5916E1-57F5-4EF5-9500-2F7D66E334F2}"/>
    <hyperlink ref="B6871" r:id="rId6870" tooltip="Microsoft Web Site" xr:uid="{854F30FB-366C-4F5C-B56E-AB02B2011DCD}"/>
    <hyperlink ref="B6872" r:id="rId6871" tooltip="Microsoft Web Site" xr:uid="{BAF1C625-EEF9-4D2F-8754-C148D956B7DF}"/>
    <hyperlink ref="B6873" r:id="rId6872" tooltip="Microsoft Web Site" xr:uid="{7157CD2D-C222-436F-8864-0AC0A8699517}"/>
    <hyperlink ref="B6874" r:id="rId6873" tooltip="Microsoft Web Site" xr:uid="{1E30B182-2170-46F7-A4C0-CE19110F0656}"/>
    <hyperlink ref="B6875" r:id="rId6874" tooltip="Microsoft Web Site" xr:uid="{89CCEFDE-B0D2-45A4-9213-F4B64FE9C5B8}"/>
    <hyperlink ref="B6876" r:id="rId6875" tooltip="Microsoft Web Site" xr:uid="{8FEBB410-8791-47E5-8345-6F5878EF336E}"/>
    <hyperlink ref="B6877" r:id="rId6876" tooltip="Microsoft Web Site" xr:uid="{1BB7EFB5-0D95-4BED-A649-853F0C019422}"/>
    <hyperlink ref="B6878" r:id="rId6877" tooltip="Microsoft Web Site" xr:uid="{AD4E193E-9DB0-45FD-97FC-5F55EF274444}"/>
    <hyperlink ref="B6879" r:id="rId6878" tooltip="Microsoft Web Site" xr:uid="{5FEE995C-13A1-417C-B88C-90F8064DA62B}"/>
    <hyperlink ref="B6880" r:id="rId6879" tooltip="Microsoft Web Site" xr:uid="{0305C018-FA55-4DDA-BFCD-8D1422D323D5}"/>
    <hyperlink ref="B6881" r:id="rId6880" tooltip="Microsoft Web Site" xr:uid="{17591CE7-56D1-4FDD-9F9F-13E778BCF7F4}"/>
    <hyperlink ref="B6882" r:id="rId6881" tooltip="Microsoft Web Site" xr:uid="{99F8D8DC-7F02-4F80-81DB-4F6FD159D8F1}"/>
    <hyperlink ref="B6883" r:id="rId6882" tooltip="Microsoft Web Site" xr:uid="{7A71B38B-E526-411B-A51F-A0DD6B4E7E64}"/>
    <hyperlink ref="B6884" r:id="rId6883" tooltip="Microsoft Web Site" xr:uid="{8AD05D87-C259-4C49-A602-CE69715772D6}"/>
    <hyperlink ref="B6885" r:id="rId6884" tooltip="Microsoft Web Site" xr:uid="{4C607180-680F-4C66-BEB4-5D736D2FE12B}"/>
    <hyperlink ref="B6886" r:id="rId6885" tooltip="Microsoft Web Site" xr:uid="{692E7528-6605-449B-9F0B-81CD73531551}"/>
    <hyperlink ref="B6887" r:id="rId6886" tooltip="Microsoft Web Site" xr:uid="{55049069-3001-4443-8737-AF4F1B5BE4DD}"/>
    <hyperlink ref="B6888" r:id="rId6887" tooltip="Microsoft Web Site" xr:uid="{4DFEDFB0-FFC6-43DB-9962-3F13011E059C}"/>
    <hyperlink ref="B6889" r:id="rId6888" tooltip="Microsoft Web Site" xr:uid="{614FDD4B-662B-41A4-838A-952888B785A6}"/>
    <hyperlink ref="B6890" r:id="rId6889" tooltip="Microsoft Web Site" xr:uid="{3B877093-B034-4595-95DD-8A63575ED1E3}"/>
    <hyperlink ref="B6891" r:id="rId6890" tooltip="Microsoft Web Site" xr:uid="{660C258C-9E3C-45BD-9534-57E468CC7DC3}"/>
    <hyperlink ref="B6892" r:id="rId6891" tooltip="Microsoft Web Site" xr:uid="{E5CF1BAF-0884-4E52-A34A-11AA52F62068}"/>
    <hyperlink ref="B6893" r:id="rId6892" tooltip="Microsoft Web Site" xr:uid="{B2AF2E5F-A450-4480-9E9E-3F2480A04A0E}"/>
    <hyperlink ref="B6894" r:id="rId6893" tooltip="Microsoft Web Site" xr:uid="{C7ED2ED6-FB05-4EFE-988B-5C71B48EAE1A}"/>
    <hyperlink ref="B6895" r:id="rId6894" tooltip="Microsoft Web Site" xr:uid="{89F40C09-DFD7-4002-B19B-AB7A21E9ECFC}"/>
    <hyperlink ref="B6896" r:id="rId6895" tooltip="Microsoft Web Site" xr:uid="{A714D5F4-90A9-4394-972D-E1CA7F287F57}"/>
    <hyperlink ref="B6897" r:id="rId6896" tooltip="Microsoft Web Site" xr:uid="{9D032C48-6C9A-48AF-96FD-DAF6254B45FE}"/>
    <hyperlink ref="B6898" r:id="rId6897" tooltip="Microsoft Web Site" xr:uid="{A739332B-C4D4-44BE-80CE-9BEB821C23BC}"/>
    <hyperlink ref="B6899" r:id="rId6898" tooltip="Microsoft Web Site" xr:uid="{25A5B94C-F414-46BB-B6CE-D80B49ED83A8}"/>
    <hyperlink ref="B6900" r:id="rId6899" tooltip="Microsoft Web Site" xr:uid="{094937EE-FA84-4132-94E0-62E7FDE77F40}"/>
    <hyperlink ref="B6901" r:id="rId6900" tooltip="Microsoft Web Site" xr:uid="{C95219FA-CE06-41B9-9A33-30CA574EDD46}"/>
    <hyperlink ref="B6902" r:id="rId6901" tooltip="Microsoft Web Site" xr:uid="{D77341BF-BC2F-4B0A-8FC6-722F1B276F6C}"/>
    <hyperlink ref="B6903" r:id="rId6902" tooltip="Microsoft Web Site" xr:uid="{D0F221AF-1823-4F8E-A8E6-AB82EDF621B9}"/>
    <hyperlink ref="B6904" r:id="rId6903" tooltip="Microsoft Web Site" xr:uid="{1E2C29BD-B863-4F78-9F24-CC6EDBD76A29}"/>
    <hyperlink ref="B6905" r:id="rId6904" tooltip="Microsoft Web Site" xr:uid="{9B36FD12-D393-4347-BDD8-35B675B895FE}"/>
    <hyperlink ref="B6906" r:id="rId6905" tooltip="Microsoft Web Site" xr:uid="{28F4A228-209B-4411-B420-353D7CF23FAA}"/>
    <hyperlink ref="B6907" r:id="rId6906" tooltip="Microsoft Web Site" xr:uid="{4FC38CF5-4BE0-4C3E-BAA7-6C55FACCF09B}"/>
    <hyperlink ref="B6908" r:id="rId6907" tooltip="Microsoft Web Site" xr:uid="{78F4B056-F941-4AFA-9336-A4697BBE7033}"/>
    <hyperlink ref="B6909" r:id="rId6908" tooltip="Microsoft Web Site" xr:uid="{835AADFE-C3C8-4057-B79A-5299701DD2F4}"/>
    <hyperlink ref="B6910" r:id="rId6909" tooltip="Microsoft Web Site" xr:uid="{6F92689E-85CD-4B2E-B413-C0F0389F3889}"/>
    <hyperlink ref="B6911" r:id="rId6910" tooltip="Microsoft Web Site" xr:uid="{C1201AAC-10F3-4E23-8595-CC45A0FD07F5}"/>
    <hyperlink ref="B6912" r:id="rId6911" tooltip="Microsoft Web Site" xr:uid="{CEB1C25B-5936-4406-88FB-EF210E85B61F}"/>
    <hyperlink ref="B6913" r:id="rId6912" tooltip="Microsoft Web Site" xr:uid="{A5124FED-7A83-4FC8-B747-E12B765D877A}"/>
    <hyperlink ref="B6914" r:id="rId6913" tooltip="Microsoft Web Site" xr:uid="{3042026B-35F1-4C62-9E54-554EA75D6D3A}"/>
    <hyperlink ref="B6915" r:id="rId6914" tooltip="Microsoft Web Site" xr:uid="{CE689979-EC06-494A-97CD-F11036B9EE2F}"/>
    <hyperlink ref="B6916" r:id="rId6915" tooltip="Microsoft Web Site" xr:uid="{67E8811F-D879-4924-8BE9-C23A0F367666}"/>
    <hyperlink ref="B6917" r:id="rId6916" tooltip="Microsoft Web Site" xr:uid="{CA86859A-5584-431A-B5CD-7155BD63CDF7}"/>
    <hyperlink ref="B6918" r:id="rId6917" tooltip="Microsoft Web Site" xr:uid="{1279434A-1082-457F-83A5-00CD3A96773F}"/>
    <hyperlink ref="B6919" r:id="rId6918" tooltip="Microsoft Web Site" xr:uid="{1199FA84-6A72-45F9-B7D0-1747CE89F22F}"/>
    <hyperlink ref="B6920" r:id="rId6919" tooltip="Microsoft Web Site" xr:uid="{448C23A2-64CC-44B6-BF1E-24F6DD502E42}"/>
    <hyperlink ref="B6921" r:id="rId6920" tooltip="Microsoft Web Site" xr:uid="{699734B0-87AF-4B3C-A387-A0228C144768}"/>
    <hyperlink ref="B6922" r:id="rId6921" tooltip="Microsoft Web Site" xr:uid="{69FE6BB0-6CC7-4662-93CB-B5F8107CAB4E}"/>
    <hyperlink ref="B6923" r:id="rId6922" tooltip="Microsoft Web Site" xr:uid="{1CDBFD8F-10F0-4FBD-AB03-4C3CBF2EF378}"/>
    <hyperlink ref="B6924" r:id="rId6923" tooltip="Microsoft Web Site" xr:uid="{AA08E30E-B3DD-4468-B850-C515FC267690}"/>
    <hyperlink ref="B6925" r:id="rId6924" tooltip="Microsoft Web Site" xr:uid="{C458DCAE-4C49-4BAA-8A51-B98CB1AD3178}"/>
    <hyperlink ref="B6926" r:id="rId6925" tooltip="Microsoft Web Site" xr:uid="{A6002FC5-5B9F-4945-98FD-A0E8D39E34CE}"/>
    <hyperlink ref="B6927" r:id="rId6926" tooltip="Microsoft Web Site" xr:uid="{42AACF26-7037-4473-A766-29A910D63850}"/>
    <hyperlink ref="B6928" r:id="rId6927" tooltip="Microsoft Web Site" xr:uid="{E8BD8EB4-55A7-4634-837C-472F213A9A37}"/>
    <hyperlink ref="B6929" r:id="rId6928" tooltip="Microsoft Web Site" xr:uid="{A9F3684C-A32C-4403-A68D-A4810F736F35}"/>
    <hyperlink ref="B6930" r:id="rId6929" tooltip="Microsoft Web Site" xr:uid="{5905C2CD-50BB-490F-A5BD-EA8E03586F82}"/>
    <hyperlink ref="B6931" r:id="rId6930" tooltip="Microsoft Web Site" xr:uid="{D846598B-A9E4-4F6F-B279-F9FE578F2877}"/>
    <hyperlink ref="B6932" r:id="rId6931" tooltip="Microsoft Web Site" xr:uid="{CB77DFE4-73AC-4C13-B90E-753BF951030E}"/>
    <hyperlink ref="B6933" r:id="rId6932" tooltip="Microsoft Web Site" xr:uid="{6D264025-7DD8-4E52-A44C-4B13B7F6E967}"/>
    <hyperlink ref="B6934" r:id="rId6933" tooltip="Microsoft Web Site" xr:uid="{A202247C-B1A3-48EA-8820-FAAA65A305CD}"/>
    <hyperlink ref="B6935" r:id="rId6934" tooltip="Microsoft Web Site" xr:uid="{064A0C22-E296-4860-B484-C7BB5DDB4AA4}"/>
    <hyperlink ref="B6936" r:id="rId6935" tooltip="Microsoft Web Site" xr:uid="{FB25403D-D397-4E6D-B86C-8D5B6E7B1D33}"/>
    <hyperlink ref="B6937" r:id="rId6936" tooltip="Microsoft Web Site" xr:uid="{8E978E42-B69B-4244-9C50-E91CD06F20B7}"/>
    <hyperlink ref="B6938" r:id="rId6937" tooltip="Microsoft Web Site" xr:uid="{D48488C3-CF2E-4A6E-97B4-925C9C1A5450}"/>
    <hyperlink ref="B6939" r:id="rId6938" tooltip="Microsoft Web Site" xr:uid="{3BD8CC74-4A81-4C58-B884-205A47C08056}"/>
    <hyperlink ref="B6940" r:id="rId6939" tooltip="Microsoft Web Site" xr:uid="{0B2AB5A0-B866-4EC8-AFDD-5C650FBF13EF}"/>
    <hyperlink ref="B6941" r:id="rId6940" tooltip="Microsoft Web Site" xr:uid="{2B589472-6F56-4368-9624-77B7F6F9E84F}"/>
    <hyperlink ref="B6942" r:id="rId6941" tooltip="Microsoft Web Site" xr:uid="{B15E29CC-CFC7-449E-AFB4-E8DD8BB79B6D}"/>
    <hyperlink ref="B6943" r:id="rId6942" tooltip="Microsoft Web Site" xr:uid="{2D4A5ED7-D9C8-4829-A21E-B6A4026083C3}"/>
    <hyperlink ref="B6944" r:id="rId6943" tooltip="Microsoft Web Site" xr:uid="{2E71F6CE-0006-4436-8943-949B323F06E2}"/>
    <hyperlink ref="B6945" r:id="rId6944" tooltip="Microsoft Web Site" xr:uid="{42724EFD-50C9-4D7F-8548-9DDADED62CD6}"/>
    <hyperlink ref="B6946" r:id="rId6945" tooltip="Microsoft Web Site" xr:uid="{85EBEF6A-5F6E-4D8A-B59C-5DAD9B39ABF5}"/>
    <hyperlink ref="B6947" r:id="rId6946" tooltip="Microsoft Web Site" xr:uid="{10B687CC-8BE6-44E7-ADA4-AD5BF211CBC4}"/>
    <hyperlink ref="B6948" r:id="rId6947" tooltip="Microsoft Web Site" xr:uid="{27492FE9-598C-482A-A31F-AC0713918DA9}"/>
    <hyperlink ref="B6949" r:id="rId6948" tooltip="Microsoft Web Site" xr:uid="{C4B82C87-2154-44A8-8E6C-8528BC4814D3}"/>
    <hyperlink ref="B6950" r:id="rId6949" tooltip="Microsoft Web Site" xr:uid="{32E7C411-DA9B-4679-B6FE-04B43F3F16FA}"/>
    <hyperlink ref="B6951" r:id="rId6950" tooltip="Microsoft Web Site" xr:uid="{155F19F1-1A3C-4CE7-9357-E074D6BA412D}"/>
    <hyperlink ref="B6952" r:id="rId6951" tooltip="Microsoft Web Site" xr:uid="{9DA7F324-DE06-42C5-A2B5-1D37D98D6924}"/>
    <hyperlink ref="B6953" r:id="rId6952" tooltip="Microsoft Web Site" xr:uid="{D3737AC7-BC80-4069-A778-FC0BEF730A20}"/>
    <hyperlink ref="B6954" r:id="rId6953" tooltip="Microsoft Web Site" xr:uid="{8474E5C2-09C0-4101-9CD3-41A9FA7C406E}"/>
    <hyperlink ref="B6955" r:id="rId6954" tooltip="Microsoft Web Site" xr:uid="{788CD90E-B5BD-416D-8A30-09E933EFB669}"/>
    <hyperlink ref="B6956" r:id="rId6955" tooltip="Microsoft Web Site" xr:uid="{9737180F-7A44-4CAA-8DA4-800A0D510F5F}"/>
    <hyperlink ref="B6957" r:id="rId6956" tooltip="Microsoft Web Site" xr:uid="{7C6EE6D7-7B7D-4B99-A192-C74AF3D1D493}"/>
    <hyperlink ref="B6958" r:id="rId6957" tooltip="Microsoft Web Site" xr:uid="{2AC0D997-3F9E-4F54-8AA4-347540587BE8}"/>
    <hyperlink ref="B6959" r:id="rId6958" tooltip="Microsoft Web Site" xr:uid="{08B35FFE-948A-4D68-A6F6-B10640E1420B}"/>
    <hyperlink ref="B6960" r:id="rId6959" tooltip="Microsoft Web Site" xr:uid="{82FEE122-B6D1-4B75-A773-6673A6D59BA5}"/>
    <hyperlink ref="B6961" r:id="rId6960" tooltip="Microsoft Web Site" xr:uid="{A7B16EA6-D062-4B40-9E2C-E2DCCBA0B4C8}"/>
    <hyperlink ref="B6962" r:id="rId6961" tooltip="Microsoft Web Site" xr:uid="{6978AE72-A824-4332-8A68-BB4220A02CDE}"/>
    <hyperlink ref="B6963" r:id="rId6962" tooltip="Microsoft Web Site" xr:uid="{CE671724-A148-4FFE-A180-0CF423BC3698}"/>
    <hyperlink ref="B6964" r:id="rId6963" tooltip="Microsoft Web Site" xr:uid="{8FB31276-1827-488C-8BE4-4D23C6D96747}"/>
    <hyperlink ref="B6965" r:id="rId6964" tooltip="Microsoft Web Site" xr:uid="{D6F4E79F-5B55-42BC-9D05-E42904A6CB69}"/>
    <hyperlink ref="B6966" r:id="rId6965" tooltip="Microsoft Web Site" xr:uid="{D51472A1-DC4C-4372-AB45-71DD5ED102AA}"/>
    <hyperlink ref="B6967" r:id="rId6966" tooltip="Microsoft Web Site" xr:uid="{D57FD196-F96F-4F2D-A3B2-961027FA076C}"/>
    <hyperlink ref="B6968" r:id="rId6967" tooltip="Microsoft Web Site" xr:uid="{2E3AD1A9-6822-4A4B-B3E1-8E6BE449A021}"/>
    <hyperlink ref="B6969" r:id="rId6968" tooltip="Microsoft Web Site" xr:uid="{7374A3B3-C4D1-4F37-B5A9-15A749FED765}"/>
    <hyperlink ref="B6970" r:id="rId6969" tooltip="Microsoft Web Site" xr:uid="{5E59F357-82A4-4CC9-A8C9-38119CD3BF64}"/>
    <hyperlink ref="B6971" r:id="rId6970" tooltip="Microsoft Web Site" xr:uid="{4FABD357-B0FB-4863-803B-E9A9711C8F45}"/>
    <hyperlink ref="B6972" r:id="rId6971" tooltip="Microsoft Web Site" xr:uid="{74D55BA4-F814-4796-AC9C-76DC9E0894A8}"/>
    <hyperlink ref="B6973" r:id="rId6972" tooltip="Microsoft Web Site" xr:uid="{9BC76DD6-5B09-4B00-A5D0-16C96C779CAD}"/>
    <hyperlink ref="B6974" r:id="rId6973" tooltip="Microsoft Web Site" xr:uid="{52EED37A-88CA-482D-9D6D-065DC82F5D98}"/>
    <hyperlink ref="B6975" r:id="rId6974" tooltip="Microsoft Web Site" xr:uid="{6345D431-2EBD-4857-84C3-9CE9C7F49412}"/>
    <hyperlink ref="B6976" r:id="rId6975" tooltip="Microsoft Web Site" xr:uid="{C16A08B7-84D3-4AE2-A0BA-3021AD3D1CB1}"/>
    <hyperlink ref="B6977" r:id="rId6976" tooltip="Microsoft Web Site" xr:uid="{687D8805-558C-44E2-B569-6B2DF450429F}"/>
    <hyperlink ref="B6978" r:id="rId6977" tooltip="Microsoft Web Site" xr:uid="{E6FDA778-35B9-4D5B-8B8A-25EA2C66255C}"/>
    <hyperlink ref="B6979" r:id="rId6978" tooltip="Microsoft Web Site" xr:uid="{CAA9BA60-7E7D-4D9D-92A7-DD4358607C61}"/>
    <hyperlink ref="B6980" r:id="rId6979" tooltip="Microsoft Web Site" xr:uid="{81AD3928-9BAA-4BB8-A924-0710A5CB40EA}"/>
    <hyperlink ref="B6981" r:id="rId6980" tooltip="Microsoft Web Site" xr:uid="{FDB354C7-D515-404B-98C4-080116F234CF}"/>
    <hyperlink ref="B6982" r:id="rId6981" tooltip="Microsoft Web Site" xr:uid="{E5C2A414-CA81-47BF-90E1-369B090C59F1}"/>
    <hyperlink ref="B6983" r:id="rId6982" tooltip="Microsoft Web Site" xr:uid="{0DC47677-EEAF-4D23-A294-C07ACAFF03D7}"/>
    <hyperlink ref="B6984" r:id="rId6983" tooltip="Microsoft Web Site" xr:uid="{E3BB9D36-01A7-4BC8-8084-1C408178B74A}"/>
    <hyperlink ref="B6985" r:id="rId6984" tooltip="Microsoft Web Site" xr:uid="{2E43A48D-66CF-44F3-BB2B-40E913AE7682}"/>
    <hyperlink ref="B6986" r:id="rId6985" tooltip="Microsoft Web Site" xr:uid="{BE97A71B-CD3A-4B4C-87BF-8E92DDE64B1B}"/>
    <hyperlink ref="B6987" r:id="rId6986" tooltip="Microsoft Web Site" xr:uid="{FEE4EF19-F842-40E6-B5FF-FA14C08033D0}"/>
    <hyperlink ref="B6988" r:id="rId6987" tooltip="Microsoft Web Site" xr:uid="{B66FB2E9-FA98-491F-BD44-2E62C3631DEF}"/>
    <hyperlink ref="B6989" r:id="rId6988" tooltip="Microsoft Web Site" xr:uid="{1605FAB0-108C-45AA-B27A-EC6DDD7B030C}"/>
    <hyperlink ref="B6990" r:id="rId6989" tooltip="Microsoft Web Site" xr:uid="{18D51E17-B47C-42EF-A464-2E9B725826D2}"/>
    <hyperlink ref="B6991" r:id="rId6990" tooltip="Microsoft Web Site" xr:uid="{259AB2E0-6997-49B7-B757-8BB63E8552C9}"/>
    <hyperlink ref="B6992" r:id="rId6991" tooltip="Microsoft Web Site" xr:uid="{912ED0BB-EB23-4F89-BFD3-70AB15FCBA7D}"/>
    <hyperlink ref="B6993" r:id="rId6992" tooltip="Microsoft Web Site" xr:uid="{04F44260-26A7-45FA-865C-324F857BFE23}"/>
    <hyperlink ref="B6994" r:id="rId6993" tooltip="Microsoft Web Site" xr:uid="{153A1248-0681-4FD9-941B-AFF2A2E47CC9}"/>
    <hyperlink ref="B6995" r:id="rId6994" tooltip="Microsoft Web Site" xr:uid="{868175FE-CB0B-4F8B-8DDD-A83DB84B920F}"/>
    <hyperlink ref="B6996" r:id="rId6995" tooltip="Microsoft Web Site" xr:uid="{CA9EFA13-E805-4AE9-8C65-5C6F52D18EC5}"/>
    <hyperlink ref="B6997" r:id="rId6996" tooltip="Microsoft Web Site" xr:uid="{6B014634-DEF6-4E05-8AC5-12E8293E465C}"/>
    <hyperlink ref="B6998" r:id="rId6997" tooltip="Microsoft Web Site" xr:uid="{C89DA03C-15A1-4567-9FC4-3759E9C7F320}"/>
    <hyperlink ref="B6999" r:id="rId6998" tooltip="Microsoft Web Site" xr:uid="{967360C8-1D89-48F3-AFCA-EA0E4AA1F93A}"/>
    <hyperlink ref="B7000" r:id="rId6999" tooltip="Microsoft Web Site" xr:uid="{CFBE0649-C9AB-4B06-BC3D-D0A3FE9CAEDF}"/>
    <hyperlink ref="B7001" r:id="rId7000" tooltip="Microsoft Web Site" xr:uid="{BCDA9D6C-C495-474A-A941-D72D7EAE4B69}"/>
    <hyperlink ref="B7002" r:id="rId7001" tooltip="Microsoft Web Site" xr:uid="{7409B1EC-09B2-4B23-9E6F-ACF16FE50C39}"/>
    <hyperlink ref="B7003" r:id="rId7002" tooltip="Microsoft Web Site" xr:uid="{EC128B23-7DF8-4E81-AD95-89AC120D4D95}"/>
    <hyperlink ref="B7004" r:id="rId7003" tooltip="Microsoft Web Site" xr:uid="{54AC9F57-8ABA-4DBE-9999-8DC61A1FA703}"/>
    <hyperlink ref="B7005" r:id="rId7004" tooltip="Microsoft Web Site" xr:uid="{D0EA849B-BEFE-4C6A-A446-CB1A7C764D91}"/>
    <hyperlink ref="B7006" r:id="rId7005" tooltip="Microsoft Web Site" xr:uid="{A6BE7763-49BA-4BFB-8166-DDF8D5BBD74F}"/>
    <hyperlink ref="B7007" r:id="rId7006" tooltip="Microsoft Web Site" xr:uid="{CD2FD8E5-FA24-45D4-A4EE-2242B5C7B67E}"/>
    <hyperlink ref="B7008" r:id="rId7007" tooltip="Microsoft Web Site" xr:uid="{22913CE0-AD58-40AB-8CAD-73560FED43FA}"/>
    <hyperlink ref="B7009" r:id="rId7008" tooltip="Microsoft Web Site" xr:uid="{160A764D-2ED9-4225-BB11-BC44195E30A1}"/>
    <hyperlink ref="B7010" r:id="rId7009" tooltip="Microsoft Web Site" xr:uid="{5F4BB851-B39D-419C-A6AB-3FBE1B8DF28B}"/>
    <hyperlink ref="B7011" r:id="rId7010" tooltip="Microsoft Web Site" xr:uid="{F4905F7C-CF08-4FB1-B6D2-0D49C1E9EE5C}"/>
    <hyperlink ref="B7012" r:id="rId7011" tooltip="Microsoft Web Site" xr:uid="{17D9B7A2-66D5-4227-A590-4153D6A1210A}"/>
    <hyperlink ref="B7013" r:id="rId7012" tooltip="Microsoft Web Site" xr:uid="{E9F7E2E4-22A8-43DD-8FBD-AA945A4DC5BD}"/>
    <hyperlink ref="B7014" r:id="rId7013" tooltip="Microsoft Web Site" xr:uid="{D216BAF2-CAEB-442C-B62F-D08041D374E0}"/>
    <hyperlink ref="B7015" r:id="rId7014" tooltip="Microsoft Web Site" xr:uid="{57273521-DEAC-4960-A8DC-F4E1280AE7D9}"/>
    <hyperlink ref="B7016" r:id="rId7015" tooltip="Microsoft Web Site" xr:uid="{7523054B-7F62-4FF7-98A5-53347F933CCF}"/>
    <hyperlink ref="B7017" r:id="rId7016" tooltip="Microsoft Web Site" xr:uid="{01B96384-E625-4219-A20E-A61FBDDD1445}"/>
    <hyperlink ref="B7018" r:id="rId7017" tooltip="Microsoft Web Site" xr:uid="{B53E414E-CE2E-4C45-B806-E8EF6FEA5797}"/>
    <hyperlink ref="B7019" r:id="rId7018" tooltip="Microsoft Web Site" xr:uid="{CC747FE6-B948-44BA-8AC8-1A070DFED742}"/>
    <hyperlink ref="B7020" r:id="rId7019" tooltip="Microsoft Web Site" xr:uid="{54214E0D-EAEF-494B-92B4-B26F502E9052}"/>
    <hyperlink ref="B7021" r:id="rId7020" tooltip="Microsoft Web Site" xr:uid="{03C3A20E-42DC-4986-BD16-A3DC4E67B8F5}"/>
    <hyperlink ref="B7022" r:id="rId7021" tooltip="Microsoft Web Site" xr:uid="{2095E65E-0347-4682-8E17-022F71C90829}"/>
    <hyperlink ref="B7023" r:id="rId7022" tooltip="Microsoft Web Site" xr:uid="{11738995-296B-4E8C-90CC-AEB18A691425}"/>
    <hyperlink ref="B7024" r:id="rId7023" tooltip="Microsoft Web Site" xr:uid="{B030208C-461B-413C-837A-E9DD3671837C}"/>
    <hyperlink ref="B7025" r:id="rId7024" tooltip="Microsoft Web Site" xr:uid="{C7C600C5-2BD0-4A32-B95B-720D622DFC11}"/>
    <hyperlink ref="B7026" r:id="rId7025" tooltip="Microsoft Web Site" xr:uid="{E0E0569D-9BE0-48D0-8C5D-E7C425A929C6}"/>
    <hyperlink ref="B7027" r:id="rId7026" tooltip="Microsoft Web Site" xr:uid="{1365D804-57A7-4CCB-B2F0-DA985FF22680}"/>
    <hyperlink ref="B7028" r:id="rId7027" tooltip="Microsoft Web Site" xr:uid="{B4AFACCB-16FC-42C3-A283-3945198EE48A}"/>
    <hyperlink ref="B7029" r:id="rId7028" tooltip="Microsoft Web Site" xr:uid="{5345C96D-B8CC-4525-B4B1-E7785BAD1F8F}"/>
    <hyperlink ref="B7030" r:id="rId7029" tooltip="Microsoft Web Site" xr:uid="{F3C2D207-7730-408D-8429-E32D8D179934}"/>
    <hyperlink ref="B7031" r:id="rId7030" tooltip="Microsoft Web Site" xr:uid="{BF384897-775C-4119-A57F-5884A48CD713}"/>
    <hyperlink ref="B7032" r:id="rId7031" tooltip="Microsoft Web Site" xr:uid="{7E6960E8-D3D1-4978-9993-71E21445D319}"/>
    <hyperlink ref="B7033" r:id="rId7032" tooltip="Microsoft Web Site" xr:uid="{A251948C-8B7E-40E2-AC09-B67966A17C9E}"/>
    <hyperlink ref="B7034" r:id="rId7033" tooltip="Microsoft Web Site" xr:uid="{A99AC0F3-EAE2-4B82-A3CA-14F9DAB0489A}"/>
    <hyperlink ref="B7035" r:id="rId7034" tooltip="Microsoft Web Site" xr:uid="{8224A962-D037-4B13-85F5-72972345738F}"/>
    <hyperlink ref="B7036" r:id="rId7035" tooltip="Microsoft Web Site" xr:uid="{0BF18E80-C971-42E1-8925-A803864C7573}"/>
    <hyperlink ref="B7037" r:id="rId7036" tooltip="Microsoft Web Site" xr:uid="{541CCCB7-3CB6-4A48-83BA-C9A22D74DA07}"/>
    <hyperlink ref="B7038" r:id="rId7037" tooltip="Microsoft Web Site" xr:uid="{7236CB21-460F-4A1E-B194-182ADC0EA9A1}"/>
    <hyperlink ref="B7039" r:id="rId7038" tooltip="Microsoft Web Site" xr:uid="{DD8719D3-A743-407F-A9FF-F13C538E3353}"/>
    <hyperlink ref="B7040" r:id="rId7039" tooltip="Microsoft Web Site" xr:uid="{162F323E-CFB0-45D7-B2E2-E85465D43E23}"/>
    <hyperlink ref="B7041" r:id="rId7040" tooltip="Microsoft Web Site" xr:uid="{D3016E7C-61CE-4631-8AEE-564DA343E1E0}"/>
    <hyperlink ref="B7042" r:id="rId7041" tooltip="Microsoft Web Site" xr:uid="{97BE5FAD-AE90-4881-B2BC-83BDE7A0D140}"/>
    <hyperlink ref="B7043" r:id="rId7042" tooltip="Microsoft Web Site" xr:uid="{D749B7B8-6B2A-4822-B808-D37E36D6ACF1}"/>
    <hyperlink ref="B7044" r:id="rId7043" tooltip="Microsoft Web Site" xr:uid="{71DBBF32-0DAC-4C64-9E61-55FA77244132}"/>
    <hyperlink ref="B7045" r:id="rId7044" tooltip="Microsoft Web Site" xr:uid="{FB843423-30C6-4640-A6EA-6D42684204ED}"/>
    <hyperlink ref="B7046" r:id="rId7045" tooltip="Microsoft Web Site" xr:uid="{AB9EB030-55EE-4B75-AEF4-0A17CDA0D5C7}"/>
    <hyperlink ref="B7047" r:id="rId7046" tooltip="Microsoft Web Site" xr:uid="{C95ECAB6-7808-4883-A67F-32835EE67680}"/>
    <hyperlink ref="B7048" r:id="rId7047" tooltip="Microsoft Web Site" xr:uid="{E5D723CC-3B8A-492D-98A2-F66FA6789A54}"/>
    <hyperlink ref="B7049" r:id="rId7048" tooltip="Microsoft Web Site" xr:uid="{13970F07-6B8F-40C2-A7D7-893A3D49FF24}"/>
    <hyperlink ref="B7050" r:id="rId7049" tooltip="Microsoft Web Site" xr:uid="{9748AFA6-1B0F-4E27-93E6-28CF6698AEBF}"/>
    <hyperlink ref="B7051" r:id="rId7050" tooltip="Microsoft Web Site" xr:uid="{BB79EFBF-7DAE-4962-B460-085B4A3411B6}"/>
    <hyperlink ref="B7052" r:id="rId7051" tooltip="Microsoft Web Site" xr:uid="{2100A445-DCAA-4FF4-9E77-2DADC88C60B2}"/>
    <hyperlink ref="B7053" r:id="rId7052" tooltip="Microsoft Web Site" xr:uid="{491D60EF-880D-4B15-8909-A78D3D1988FC}"/>
    <hyperlink ref="B7054" r:id="rId7053" tooltip="Microsoft Web Site" xr:uid="{1C1DA48E-D37E-42E7-9887-2E4A27FB5C95}"/>
    <hyperlink ref="B7055" r:id="rId7054" tooltip="Microsoft Web Site" xr:uid="{FB8C628C-25D4-46E2-9A04-6879BC234E86}"/>
    <hyperlink ref="B7056" r:id="rId7055" tooltip="Microsoft Web Site" xr:uid="{EA6393CA-A203-43F5-8175-73F38BE8BA78}"/>
    <hyperlink ref="B7057" r:id="rId7056" tooltip="Microsoft Web Site" xr:uid="{B9441745-D2ED-4232-8E4C-067C61B843FC}"/>
    <hyperlink ref="B7058" r:id="rId7057" tooltip="Microsoft Web Site" xr:uid="{7180BD4F-4A95-4682-A475-9FAB2C3D55FE}"/>
    <hyperlink ref="B7059" r:id="rId7058" tooltip="Microsoft Web Site" xr:uid="{A108E689-67AE-400D-885F-2647E246D957}"/>
    <hyperlink ref="B7060" r:id="rId7059" tooltip="Microsoft Web Site" xr:uid="{E11BF101-3E88-4332-91DF-D1C766A1DCBE}"/>
    <hyperlink ref="B7061" r:id="rId7060" tooltip="Microsoft Web Site" xr:uid="{18920F98-AC31-43EA-8ED1-F0C959D9DB41}"/>
    <hyperlink ref="B7062" r:id="rId7061" tooltip="Microsoft Web Site" xr:uid="{E4C11D1C-63A4-4DDA-B3E4-532A05748A53}"/>
    <hyperlink ref="B7063" r:id="rId7062" tooltip="Microsoft Web Site" xr:uid="{CC5FCBEF-D1DA-435D-BCAE-ACEAC8F64B2D}"/>
    <hyperlink ref="B7064" r:id="rId7063" tooltip="Microsoft Web Site" xr:uid="{D77CDD82-B2DD-4388-A393-4E03B9E0024C}"/>
    <hyperlink ref="B7065" r:id="rId7064" tooltip="Microsoft Web Site" xr:uid="{71FFF8D5-7C87-4669-92F3-DA0D06BC31CE}"/>
    <hyperlink ref="B7066" r:id="rId7065" tooltip="Microsoft Web Site" xr:uid="{6D7DF6A1-C4E6-4D14-BB92-B774E4FC101F}"/>
    <hyperlink ref="B7067" r:id="rId7066" tooltip="Microsoft Web Site" xr:uid="{4D85D9C3-01BB-4352-B910-C9D45FB1801C}"/>
    <hyperlink ref="B7068" r:id="rId7067" tooltip="Microsoft Web Site" xr:uid="{1F1C1BF1-A392-4B2B-A0CB-960A1C9D652A}"/>
    <hyperlink ref="B7069" r:id="rId7068" tooltip="Microsoft Web Site" xr:uid="{56CEC9E2-3282-4DF5-B3D4-B8FF26D87AC3}"/>
    <hyperlink ref="B7070" r:id="rId7069" tooltip="Microsoft Web Site" xr:uid="{7FA83C89-85D4-4086-BF61-E9C59B6886AA}"/>
    <hyperlink ref="B7071" r:id="rId7070" tooltip="Microsoft Web Site" xr:uid="{B766E4BA-5A29-4050-87D3-F7820C82FF46}"/>
    <hyperlink ref="B7072" r:id="rId7071" tooltip="Microsoft Web Site" xr:uid="{B58D6908-D4A6-4582-9BC4-D0C5CA6B74A1}"/>
    <hyperlink ref="B7073" r:id="rId7072" tooltip="Microsoft Web Site" xr:uid="{5DF3EC15-2E67-4C02-A4B3-0FE641A49406}"/>
    <hyperlink ref="B7074" r:id="rId7073" tooltip="Microsoft Web Site" xr:uid="{38BB6721-2077-42AF-B11A-23F06312EAF6}"/>
    <hyperlink ref="B7075" r:id="rId7074" tooltip="Microsoft Web Site" xr:uid="{1296EF87-D34F-4655-A915-E9008B69137C}"/>
    <hyperlink ref="B7076" r:id="rId7075" tooltip="Microsoft Web Site" xr:uid="{DADB51B2-F6A4-41BF-88C8-3DD5734F3E17}"/>
    <hyperlink ref="B7077" r:id="rId7076" tooltip="Microsoft Web Site" xr:uid="{1359957C-B772-4BFB-A0D7-727D68992630}"/>
    <hyperlink ref="B7078" r:id="rId7077" tooltip="Microsoft Web Site" xr:uid="{564A6F87-8FF6-4ACE-A9A3-83B6F0AC84E0}"/>
    <hyperlink ref="B7079" r:id="rId7078" tooltip="Microsoft Web Site" xr:uid="{C608CCAA-43ED-44E9-BB18-E98F22810B3C}"/>
    <hyperlink ref="B7080" r:id="rId7079" tooltip="Microsoft Web Site" xr:uid="{0D2323A2-45C6-4C03-833A-5C603C289010}"/>
    <hyperlink ref="B7081" r:id="rId7080" tooltip="Microsoft Web Site" xr:uid="{663632C5-B869-4AB9-A601-1B49592AE73D}"/>
    <hyperlink ref="B7082" r:id="rId7081" tooltip="Microsoft Web Site" xr:uid="{B6B0CB39-18B6-4235-8127-0ECCB7A6A129}"/>
    <hyperlink ref="B7083" r:id="rId7082" tooltip="Microsoft Web Site" xr:uid="{7F931F8A-D1AE-4276-B70D-84F4E85F1D88}"/>
    <hyperlink ref="B7084" r:id="rId7083" tooltip="Microsoft Web Site" xr:uid="{1390BC6C-07FB-48C0-AA6C-03E56CB2E6CC}"/>
    <hyperlink ref="B7085" r:id="rId7084" tooltip="Microsoft Web Site" xr:uid="{E6FB37E9-8333-4F67-A6F5-AE3B47357C23}"/>
    <hyperlink ref="B7086" r:id="rId7085" tooltip="Microsoft Web Site" xr:uid="{EED5F341-845E-4409-B053-F673D1254799}"/>
    <hyperlink ref="B7087" r:id="rId7086" tooltip="Microsoft Web Site" xr:uid="{27C2F022-9765-4430-AD2A-543B705CD2A6}"/>
    <hyperlink ref="B7088" r:id="rId7087" tooltip="Microsoft Web Site" xr:uid="{06C22B50-D092-4C1B-84AA-BC5BD7EB5F28}"/>
    <hyperlink ref="B7089" r:id="rId7088" tooltip="Microsoft Web Site" xr:uid="{3DC4130A-91E5-4324-B32F-C3EA24829994}"/>
    <hyperlink ref="B7090" r:id="rId7089" tooltip="Microsoft Web Site" xr:uid="{BB06A03B-0615-47FE-94C9-1879095CA345}"/>
    <hyperlink ref="B7091" r:id="rId7090" tooltip="Microsoft Web Site" xr:uid="{EA7B42DA-0FF8-4A8E-B967-6E63A5675F23}"/>
    <hyperlink ref="B7092" r:id="rId7091" tooltip="Microsoft Web Site" xr:uid="{E922455F-9EC2-481B-A7A3-44C53964AF72}"/>
    <hyperlink ref="B7093" r:id="rId7092" tooltip="Microsoft Web Site" xr:uid="{56EEF0FC-9A37-4E9F-9730-224B617BA727}"/>
    <hyperlink ref="B7094" r:id="rId7093" tooltip="Microsoft Web Site" xr:uid="{A540423C-BE10-4235-8322-2D4FED800081}"/>
    <hyperlink ref="B7095" r:id="rId7094" tooltip="Microsoft Web Site" xr:uid="{005BCEF3-0AAF-43A6-B7B6-EB9E97F3E1E1}"/>
    <hyperlink ref="B7096" r:id="rId7095" tooltip="Microsoft Web Site" xr:uid="{B80A96AF-727D-44BE-9574-AAC30E8B6FC1}"/>
    <hyperlink ref="B7097" r:id="rId7096" tooltip="Microsoft Web Site" xr:uid="{02B5FC7F-8212-4576-84E9-A0F9CD271F0A}"/>
    <hyperlink ref="B7098" r:id="rId7097" tooltip="Microsoft Web Site" xr:uid="{141D53C9-D9BB-4B04-97A7-216320760EB3}"/>
    <hyperlink ref="B7099" r:id="rId7098" tooltip="Microsoft Web Site" xr:uid="{F42E2CE8-45C8-4D31-9F22-9CDE060A2B8F}"/>
    <hyperlink ref="B7100" r:id="rId7099" tooltip="Microsoft Web Site" xr:uid="{0245063F-A969-4AC8-9824-D3C5B30A881A}"/>
    <hyperlink ref="B7101" r:id="rId7100" tooltip="Microsoft Web Site" xr:uid="{8EB6EEAB-A498-4FEB-AFA7-20D7D55FD6C3}"/>
    <hyperlink ref="B7102" r:id="rId7101" tooltip="Microsoft Web Site" xr:uid="{31F8353F-E43C-4CBC-AE59-5EEE3D1B721F}"/>
    <hyperlink ref="B7103" r:id="rId7102" tooltip="Microsoft Web Site" xr:uid="{0FB249AB-BB63-4066-A318-620C19A6A05B}"/>
    <hyperlink ref="B7104" r:id="rId7103" tooltip="Microsoft Web Site" xr:uid="{232D8BBC-3B12-4AF6-B9A3-82A16859507C}"/>
    <hyperlink ref="B7105" r:id="rId7104" tooltip="Microsoft Web Site" xr:uid="{0D82189F-7D05-4BD0-8144-C179D6963F34}"/>
    <hyperlink ref="B7106" r:id="rId7105" tooltip="Microsoft Web Site" xr:uid="{09D2ACF3-FBB5-4B64-9717-BD33676E8826}"/>
    <hyperlink ref="B7107" r:id="rId7106" tooltip="Microsoft Web Site" xr:uid="{9CF8943C-CA8D-48D2-8BC6-5C5C5A8BB6D4}"/>
    <hyperlink ref="B7108" r:id="rId7107" tooltip="Microsoft Web Site" xr:uid="{1FD2788E-786B-4BEC-83B8-1F79EA65C055}"/>
    <hyperlink ref="B7109" r:id="rId7108" tooltip="Microsoft Web Site" xr:uid="{3739355E-B813-40CC-A16F-513C5D9C6AB2}"/>
    <hyperlink ref="B7110" r:id="rId7109" tooltip="Microsoft Web Site" xr:uid="{EF89FC08-4EBE-4C19-AF98-D82E760DA414}"/>
    <hyperlink ref="B7111" r:id="rId7110" tooltip="Microsoft Web Site" xr:uid="{99869C17-F135-4C70-B798-C260423B0F01}"/>
    <hyperlink ref="B7112" r:id="rId7111" tooltip="Microsoft Web Site" xr:uid="{E592E2DF-6569-4681-B067-8F12891DDABB}"/>
    <hyperlink ref="B7113" r:id="rId7112" tooltip="Microsoft Web Site" xr:uid="{A1AA2CDA-ABE7-4E39-A904-615F0B322874}"/>
    <hyperlink ref="B7114" r:id="rId7113" tooltip="Microsoft Web Site" xr:uid="{A4FA2F51-3456-4173-BF6B-B05A7F51E593}"/>
    <hyperlink ref="B7115" r:id="rId7114" tooltip="Microsoft Web Site" xr:uid="{78396C11-E4EB-448C-BDE1-9B362D3497BB}"/>
    <hyperlink ref="B7116" r:id="rId7115" tooltip="Microsoft Web Site" xr:uid="{3E77FD75-0E14-462A-AA04-CDC7D9D452C3}"/>
    <hyperlink ref="B7117" r:id="rId7116" tooltip="Microsoft Web Site" xr:uid="{764CBFDB-1E45-48C2-A4A4-0E5CA0EF6ABD}"/>
    <hyperlink ref="B7118" r:id="rId7117" tooltip="Microsoft Web Site" xr:uid="{DDDD92FA-FC9E-4864-80B1-8E7EC8957EF0}"/>
    <hyperlink ref="B7119" r:id="rId7118" tooltip="Microsoft Web Site" xr:uid="{56C89772-DF84-4122-81F3-C76CDE977ABF}"/>
    <hyperlink ref="B7120" r:id="rId7119" tooltip="Microsoft Web Site" xr:uid="{8AC047B3-AFC8-4361-A148-D94CD8945D1B}"/>
    <hyperlink ref="B7121" r:id="rId7120" tooltip="Microsoft Web Site" xr:uid="{E244EFC2-F662-40FE-B31F-23E3BFED26B8}"/>
    <hyperlink ref="B7122" r:id="rId7121" tooltip="Microsoft Web Site" xr:uid="{2FE04F79-679A-4268-AB15-A431047C4F21}"/>
    <hyperlink ref="B7123" r:id="rId7122" tooltip="Microsoft Web Site" xr:uid="{6D505222-4065-4F1E-BF83-08D147463A33}"/>
    <hyperlink ref="B7124" r:id="rId7123" tooltip="Microsoft Web Site" xr:uid="{81378AF2-BF09-4059-A6C3-35438B6993D1}"/>
    <hyperlink ref="B7125" r:id="rId7124" tooltip="Microsoft Web Site" xr:uid="{87D21523-28CA-45A1-8B6A-8E995DCEA5E6}"/>
    <hyperlink ref="B7126" r:id="rId7125" tooltip="Microsoft Web Site" xr:uid="{C22B8AF1-87D1-4F8C-AB87-DF9C97917D4B}"/>
    <hyperlink ref="B7127" r:id="rId7126" tooltip="Microsoft Web Site" xr:uid="{B8C0D827-2C3E-4F05-AA84-422283C72863}"/>
    <hyperlink ref="B7128" r:id="rId7127" tooltip="Microsoft Web Site" xr:uid="{DF5C27A4-7F04-4A76-AF37-64612FF04136}"/>
    <hyperlink ref="B7129" r:id="rId7128" tooltip="Microsoft Web Site" xr:uid="{18D81146-5AFF-46FC-BFE5-1505F11EDF02}"/>
    <hyperlink ref="B7130" r:id="rId7129" tooltip="Microsoft Web Site" xr:uid="{8B7337E1-62A8-443E-B4B0-24D8FC78B195}"/>
    <hyperlink ref="B7131" r:id="rId7130" tooltip="Microsoft Web Site" xr:uid="{BD683063-9432-47B3-A19E-75DB63FF3130}"/>
    <hyperlink ref="B7132" r:id="rId7131" tooltip="Microsoft Web Site" xr:uid="{6A5CBCAE-6BB1-4527-811F-57FFC398AB6E}"/>
    <hyperlink ref="B7133" r:id="rId7132" tooltip="Microsoft Web Site" xr:uid="{70DCE941-0B54-44F7-86C6-8FD291E4847D}"/>
    <hyperlink ref="B7134" r:id="rId7133" tooltip="Microsoft Web Site" xr:uid="{A2328875-C26D-440F-AB72-BA518D23E043}"/>
    <hyperlink ref="B7135" r:id="rId7134" tooltip="Microsoft Web Site" xr:uid="{3E87DD7C-107B-4CE2-BE1F-EEC0632E8FF6}"/>
    <hyperlink ref="B7136" r:id="rId7135" tooltip="Microsoft Web Site" xr:uid="{0A6ABDDC-EA79-4744-890E-C02F20C37617}"/>
    <hyperlink ref="B7137" r:id="rId7136" tooltip="Microsoft Web Site" xr:uid="{CC891993-823F-4C31-B275-6DEE5443C9B9}"/>
    <hyperlink ref="B7138" r:id="rId7137" tooltip="Microsoft Web Site" xr:uid="{6EDF0A89-C63E-4BAF-8FAB-14248E076428}"/>
    <hyperlink ref="B7139" r:id="rId7138" tooltip="Microsoft Web Site" xr:uid="{257B2D46-028A-4594-BD9C-695A5F988E5A}"/>
    <hyperlink ref="B7140" r:id="rId7139" tooltip="Microsoft Web Site" xr:uid="{C63D1532-F0A2-40E7-BAB0-FBA60C727BA0}"/>
    <hyperlink ref="B7141" r:id="rId7140" tooltip="Microsoft Web Site" xr:uid="{50828801-B257-41CD-94B2-96AEB74596A2}"/>
    <hyperlink ref="B7142" r:id="rId7141" tooltip="Microsoft Web Site" xr:uid="{20E3E8EA-B5E4-4708-8F91-402C6844AE12}"/>
    <hyperlink ref="B7143" r:id="rId7142" tooltip="Microsoft Web Site" xr:uid="{B186A2CB-B593-4498-8965-1ECBC861C271}"/>
    <hyperlink ref="B7144" r:id="rId7143" tooltip="Microsoft Web Site" xr:uid="{F3E521D2-ECFB-4905-9A36-1A386C24F400}"/>
    <hyperlink ref="B7145" r:id="rId7144" tooltip="Microsoft Web Site" xr:uid="{4DCFE6DA-A0CC-4E90-890C-DE43B7C14930}"/>
    <hyperlink ref="B7146" r:id="rId7145" tooltip="Microsoft Web Site" xr:uid="{13089E7E-A3C1-4746-B0C7-80B67BE08BF7}"/>
    <hyperlink ref="B7147" r:id="rId7146" tooltip="Microsoft Web Site" xr:uid="{771EB2DB-9CC1-47FE-9C97-5C8D688C2F68}"/>
    <hyperlink ref="B7148" r:id="rId7147" tooltip="Microsoft Web Site" xr:uid="{5418B758-3665-4E2B-B94F-B70851E3EAC5}"/>
    <hyperlink ref="B7149" r:id="rId7148" tooltip="Microsoft Web Site" xr:uid="{EF27C778-A9CA-4B21-A011-5317051E973C}"/>
    <hyperlink ref="B7150" r:id="rId7149" tooltip="Microsoft Web Site" xr:uid="{481B2AFF-40F9-4314-A2A9-C6D675A4009A}"/>
    <hyperlink ref="B7151" r:id="rId7150" tooltip="Microsoft Web Site" xr:uid="{D29E53CE-D421-4C88-8B23-E38CB77C5C2B}"/>
    <hyperlink ref="B7152" r:id="rId7151" tooltip="Microsoft Web Site" xr:uid="{016A9A15-BB25-4A9B-B6AD-5FE429B6A634}"/>
    <hyperlink ref="B7153" r:id="rId7152" tooltip="Microsoft Web Site" xr:uid="{470DC3D7-63AB-4149-9D48-85EEC8958156}"/>
    <hyperlink ref="B7154" r:id="rId7153" tooltip="Microsoft Web Site" xr:uid="{5AE2F2CE-287E-44BF-9220-C4B61F19E689}"/>
    <hyperlink ref="B7155" r:id="rId7154" tooltip="Microsoft Web Site" xr:uid="{43B5E501-3C55-4674-9DBF-D40F103917E9}"/>
    <hyperlink ref="B7156" r:id="rId7155" tooltip="Microsoft Web Site" xr:uid="{11742C84-C34B-40CF-978F-384EC3746FBB}"/>
    <hyperlink ref="B7157" r:id="rId7156" tooltip="Microsoft Web Site" xr:uid="{579DA125-A106-4E88-84CE-D408082F7E25}"/>
    <hyperlink ref="B7158" r:id="rId7157" tooltip="Microsoft Web Site" xr:uid="{BDD24306-59B1-4BF3-AE3F-725F6132E11D}"/>
    <hyperlink ref="B7159" r:id="rId7158" tooltip="Microsoft Web Site" xr:uid="{A3D1F68A-6D45-45F5-A241-B565962329B0}"/>
    <hyperlink ref="B7160" r:id="rId7159" tooltip="Microsoft Web Site" xr:uid="{784CA657-51DE-4E4F-8A65-8032DFB28958}"/>
    <hyperlink ref="B7161" r:id="rId7160" tooltip="Microsoft Web Site" xr:uid="{4F722E36-C6D7-4966-B0B7-E22A62356ED5}"/>
    <hyperlink ref="B7162" r:id="rId7161" tooltip="Microsoft Web Site" xr:uid="{E4FEF66F-167F-462F-84ED-A42F659129CA}"/>
    <hyperlink ref="B7163" r:id="rId7162" tooltip="Microsoft Web Site" xr:uid="{BCF44581-E33B-446E-8535-1D1DC37AEDDF}"/>
    <hyperlink ref="B7164" r:id="rId7163" tooltip="Microsoft Web Site" xr:uid="{2AF6E529-4A22-40D0-BFE5-E06E7102259C}"/>
    <hyperlink ref="B7165" r:id="rId7164" tooltip="Microsoft Web Site" xr:uid="{718A8FE8-04B6-4B35-AF38-E519FE394ABF}"/>
    <hyperlink ref="B7166" r:id="rId7165" tooltip="Microsoft Web Site" xr:uid="{94319858-0DE0-4711-AD5E-EB634D65249B}"/>
    <hyperlink ref="B7167" r:id="rId7166" tooltip="Microsoft Web Site" xr:uid="{776E4D40-3CA0-43D6-AC4A-54A308CFB887}"/>
    <hyperlink ref="B7168" r:id="rId7167" tooltip="Microsoft Web Site" xr:uid="{6BCE2166-BE75-4672-8428-BE275CBBDB30}"/>
    <hyperlink ref="B7169" r:id="rId7168" tooltip="Microsoft Web Site" xr:uid="{4332C82F-8CF7-442F-AFB4-6231B9A7FE66}"/>
    <hyperlink ref="B7170" r:id="rId7169" tooltip="Microsoft Web Site" xr:uid="{90138A49-8C55-45B1-B3E7-D4ECDE1C928C}"/>
    <hyperlink ref="B7171" r:id="rId7170" tooltip="Microsoft Web Site" xr:uid="{5ABADF2F-2BFD-4A42-B790-B4D916A42D7D}"/>
    <hyperlink ref="B7172" r:id="rId7171" tooltip="Microsoft Web Site" xr:uid="{D383D6AF-DCAA-47DC-BE60-B6AF4BFCC2E1}"/>
    <hyperlink ref="B7173" r:id="rId7172" tooltip="Microsoft Web Site" xr:uid="{363BFB5F-D9B2-43DE-A8C5-6F9D1379FEE9}"/>
    <hyperlink ref="B7174" r:id="rId7173" tooltip="Microsoft Web Site" xr:uid="{7C478F26-4EC5-431B-87F9-C9751444A826}"/>
    <hyperlink ref="B7175" r:id="rId7174" tooltip="Microsoft Web Site" xr:uid="{1A20792F-11DC-4EA9-BEDB-1DE3AB35C0B1}"/>
    <hyperlink ref="B7176" r:id="rId7175" tooltip="Microsoft Web Site" xr:uid="{B43C01A3-0EB4-4117-81E6-AC1CDA49CA8D}"/>
    <hyperlink ref="B7177" r:id="rId7176" tooltip="Microsoft Web Site" xr:uid="{9252C1F5-B7A9-40C3-90A9-1D7D7726ACDB}"/>
    <hyperlink ref="B7178" r:id="rId7177" tooltip="Microsoft Web Site" xr:uid="{7BEAAD33-321B-4180-A3BF-B26152BFBA24}"/>
    <hyperlink ref="B7179" r:id="rId7178" tooltip="Microsoft Web Site" xr:uid="{A6283471-ECE1-4745-BE9D-479F6F51B652}"/>
    <hyperlink ref="B7180" r:id="rId7179" tooltip="Microsoft Web Site" xr:uid="{B83BE547-65AA-4C4A-B750-BC036EBF4FBF}"/>
    <hyperlink ref="B7181" r:id="rId7180" tooltip="Microsoft Web Site" xr:uid="{DB04510D-3F3C-421B-B659-DD0679AE98A5}"/>
    <hyperlink ref="B7182" r:id="rId7181" tooltip="Microsoft Web Site" xr:uid="{6467664F-3554-4F06-9ED8-251A9652E922}"/>
    <hyperlink ref="B7183" r:id="rId7182" tooltip="Microsoft Web Site" xr:uid="{EDBBFB31-5787-4EF3-8BA6-C9D566527007}"/>
    <hyperlink ref="B7184" r:id="rId7183" tooltip="Microsoft Web Site" xr:uid="{BFD32FDB-123C-4E36-9CA6-D23C387B263E}"/>
    <hyperlink ref="B7185" r:id="rId7184" tooltip="Microsoft Web Site" xr:uid="{552CC37F-A5A7-4A86-914A-68F147F84A87}"/>
    <hyperlink ref="B7186" r:id="rId7185" tooltip="Microsoft Web Site" xr:uid="{6350D28B-96E1-4551-8992-46C97E0FB514}"/>
    <hyperlink ref="B7187" r:id="rId7186" tooltip="Microsoft Web Site" xr:uid="{750D3E47-B914-41F4-930E-DBFCED450E75}"/>
    <hyperlink ref="B7188" r:id="rId7187" tooltip="Microsoft Web Site" xr:uid="{467DDC35-ABA6-4E3B-A012-06A1F779EA7A}"/>
    <hyperlink ref="B7189" r:id="rId7188" tooltip="Microsoft Web Site" xr:uid="{9E7FC0D4-626D-48AC-ADB1-0DBF201972CE}"/>
    <hyperlink ref="B7190" r:id="rId7189" tooltip="Microsoft Web Site" xr:uid="{ED3892BF-769C-41C5-99F4-138771CD4D76}"/>
    <hyperlink ref="B7191" r:id="rId7190" tooltip="Microsoft Web Site" xr:uid="{5B72810A-70B2-495F-929D-26D8E63F6164}"/>
    <hyperlink ref="B7192" r:id="rId7191" tooltip="Microsoft Web Site" xr:uid="{1BB86CF0-A3C0-47FC-9380-FC33CB13F00B}"/>
    <hyperlink ref="B7193" r:id="rId7192" tooltip="Microsoft Web Site" xr:uid="{51C4890B-DDD1-4BCF-A8B0-A9C905EF51BE}"/>
    <hyperlink ref="B7194" r:id="rId7193" tooltip="Microsoft Web Site" xr:uid="{2FB93FE5-6306-494B-81D8-C00DC126A99D}"/>
    <hyperlink ref="B7195" r:id="rId7194" tooltip="Microsoft Web Site" xr:uid="{D26E3D76-9BC2-40FF-A654-6CDE938D1957}"/>
    <hyperlink ref="B7196" r:id="rId7195" tooltip="Microsoft Web Site" xr:uid="{6A520BC6-2DAF-4138-A510-73D68603F773}"/>
    <hyperlink ref="B7197" r:id="rId7196" tooltip="Microsoft Web Site" xr:uid="{9C6576AC-782E-406E-8434-C7856F1301B1}"/>
    <hyperlink ref="B7198" r:id="rId7197" tooltip="Microsoft Web Site" xr:uid="{20385601-851F-4E59-838A-083FEF258BE7}"/>
    <hyperlink ref="B7199" r:id="rId7198" tooltip="Microsoft Web Site" xr:uid="{B841557D-291B-47A4-8F23-4D2C102D0258}"/>
    <hyperlink ref="B7200" r:id="rId7199" tooltip="Microsoft Web Site" xr:uid="{FB050102-B48B-4074-B56F-B3EF0A39E74B}"/>
    <hyperlink ref="B7201" r:id="rId7200" tooltip="Microsoft Web Site" xr:uid="{69CBA47B-F756-4E20-8848-D469651EDAAC}"/>
    <hyperlink ref="B7202" r:id="rId7201" tooltip="Microsoft Web Site" xr:uid="{8BE94865-B4E3-4700-9ED3-573305593DDE}"/>
    <hyperlink ref="B7203" r:id="rId7202" tooltip="Microsoft Web Site" xr:uid="{F90F18E5-4CCB-4432-80F2-9B3078999019}"/>
    <hyperlink ref="B7204" r:id="rId7203" tooltip="Microsoft Web Site" xr:uid="{08FB95A8-A114-4144-BA96-72AD38CB1483}"/>
    <hyperlink ref="B7205" r:id="rId7204" tooltip="Microsoft Web Site" xr:uid="{76CE914D-67D7-4CEB-9E8A-955F1F40C15C}"/>
    <hyperlink ref="B7206" r:id="rId7205" tooltip="Microsoft Web Site" xr:uid="{FFA29BCF-DE82-4F25-A6DD-8A8529925B8D}"/>
    <hyperlink ref="B7207" r:id="rId7206" tooltip="Microsoft Web Site" xr:uid="{F3941A40-4E69-489E-89EE-7D8F4FA462A0}"/>
    <hyperlink ref="B7208" r:id="rId7207" tooltip="Microsoft Web Site" xr:uid="{E0FD08AD-4E71-49FF-B218-AFF865FB77E4}"/>
    <hyperlink ref="B7209" r:id="rId7208" tooltip="Microsoft Web Site" xr:uid="{612705B1-C8E1-4BD3-9B93-83BC9DD7FCC3}"/>
    <hyperlink ref="B7210" r:id="rId7209" tooltip="Microsoft Web Site" xr:uid="{7E714E1B-8215-4BAE-8276-696478F82591}"/>
    <hyperlink ref="B7211" r:id="rId7210" tooltip="Microsoft Web Site" xr:uid="{19CBD886-B5F8-4BF8-8915-09E4A3272972}"/>
    <hyperlink ref="B7212" r:id="rId7211" tooltip="Microsoft Web Site" xr:uid="{C23AEA17-6DED-45B7-8C26-CF7AA34442A0}"/>
    <hyperlink ref="B7213" r:id="rId7212" tooltip="Microsoft Web Site" xr:uid="{8D4F89EA-EAF3-41C9-83FE-656D6C525BC4}"/>
    <hyperlink ref="B7214" r:id="rId7213" tooltip="Microsoft Web Site" xr:uid="{8FED358A-AB03-4544-BCE4-452683C53789}"/>
    <hyperlink ref="B7215" r:id="rId7214" tooltip="Microsoft Web Site" xr:uid="{A82F88BD-52BE-49AD-A7BA-8B4D12297767}"/>
    <hyperlink ref="B7216" r:id="rId7215" tooltip="Microsoft Web Site" xr:uid="{C4F1D099-CE4D-4A39-87CE-5D003ACE49B0}"/>
    <hyperlink ref="B7217" r:id="rId7216" tooltip="Microsoft Web Site" xr:uid="{671397C6-7513-4D68-BC44-E513E458147F}"/>
    <hyperlink ref="B7218" r:id="rId7217" tooltip="Microsoft Web Site" xr:uid="{1AADBEB7-7860-4AF9-AD9E-4810ACFEF356}"/>
    <hyperlink ref="B7219" r:id="rId7218" tooltip="Microsoft Web Site" xr:uid="{0FAE21D1-D3A2-4470-BCB3-B7DB2808D4AC}"/>
    <hyperlink ref="B7220" r:id="rId7219" tooltip="Microsoft Web Site" xr:uid="{D3DD3D04-08C4-4079-B65F-0701C3D1B10D}"/>
    <hyperlink ref="B7221" r:id="rId7220" tooltip="Microsoft Web Site" xr:uid="{C7EF1D88-3641-41BE-9EB8-5CC70F8D0082}"/>
    <hyperlink ref="B7222" r:id="rId7221" tooltip="Microsoft Web Site" xr:uid="{E747AD34-BD65-4FF2-992B-F06048ED5BE2}"/>
    <hyperlink ref="B7223" r:id="rId7222" tooltip="Microsoft Web Site" xr:uid="{FE2635BE-B1BC-4E21-B5C6-ABD55520E013}"/>
    <hyperlink ref="B7224" r:id="rId7223" tooltip="Microsoft Web Site" xr:uid="{CE83E4FC-ED93-435E-B760-C693EC269E37}"/>
    <hyperlink ref="B7225" r:id="rId7224" tooltip="Microsoft Web Site" xr:uid="{BC3A4EC3-DCEE-41EA-8BDA-7E7F0A4FAE22}"/>
    <hyperlink ref="B7226" r:id="rId7225" tooltip="Microsoft Web Site" xr:uid="{2CB0B7A3-ADA2-46E3-A7FC-D3288562FA0C}"/>
    <hyperlink ref="B7227" r:id="rId7226" tooltip="Microsoft Web Site" xr:uid="{E03B9B95-927A-4FF4-96E1-4CE75BE0BF36}"/>
    <hyperlink ref="B7228" r:id="rId7227" tooltip="Microsoft Web Site" xr:uid="{EE88A2F5-65D7-4291-A912-9C6A661F8D3D}"/>
    <hyperlink ref="B7229" r:id="rId7228" tooltip="Microsoft Web Site" xr:uid="{33EDC5D0-AB50-440B-B301-80BAC9C5C8D7}"/>
    <hyperlink ref="B7230" r:id="rId7229" tooltip="Microsoft Web Site" xr:uid="{915F594C-7EFE-4477-80A5-FCCEC7618954}"/>
    <hyperlink ref="B7231" r:id="rId7230" tooltip="Microsoft Web Site" xr:uid="{5C792D64-719D-49AC-8BCF-67C2C19460D4}"/>
    <hyperlink ref="B7232" r:id="rId7231" tooltip="Microsoft Web Site" xr:uid="{145A24E1-1F6A-4FFC-94BA-87AE7A2A30B1}"/>
    <hyperlink ref="B7233" r:id="rId7232" tooltip="Microsoft Web Site" xr:uid="{A678D18A-21E6-416F-8841-6A213D3E1CC8}"/>
    <hyperlink ref="B7234" r:id="rId7233" tooltip="Microsoft Web Site" xr:uid="{883F6D0E-A02A-4974-8910-B79D4CEEDA12}"/>
    <hyperlink ref="B7235" r:id="rId7234" tooltip="Microsoft Web Site" xr:uid="{0B85A250-7B96-45E4-95A9-018AE96ECE67}"/>
    <hyperlink ref="B7236" r:id="rId7235" tooltip="Microsoft Web Site" xr:uid="{47F8D02C-6A0C-4666-A511-79AA21EFA184}"/>
    <hyperlink ref="B7237" r:id="rId7236" tooltip="Microsoft Web Site" xr:uid="{D5100F4F-D90B-4710-806B-1E7186C6336B}"/>
    <hyperlink ref="B7238" r:id="rId7237" tooltip="Microsoft Web Site" xr:uid="{C189BC87-9D7B-4142-B8D7-F05EBA244B2E}"/>
    <hyperlink ref="B7239" r:id="rId7238" tooltip="Microsoft Web Site" xr:uid="{77BFA490-5A3F-4733-99F8-B7BD6BAA7F3D}"/>
    <hyperlink ref="B7240" r:id="rId7239" tooltip="Microsoft Web Site" xr:uid="{899EF83B-7577-4B83-9598-81C233DA9779}"/>
    <hyperlink ref="B7241" r:id="rId7240" tooltip="Microsoft Web Site" xr:uid="{EB905054-EDF9-4C80-A39F-A0AB80281C82}"/>
    <hyperlink ref="B7242" r:id="rId7241" tooltip="Microsoft Web Site" xr:uid="{046668F1-7EFD-4DDC-9CC6-FC4EE9ACE0CD}"/>
    <hyperlink ref="B7243" r:id="rId7242" tooltip="Microsoft Web Site" xr:uid="{2CA644F5-18BA-482A-A893-0712291D02FD}"/>
    <hyperlink ref="B7244" r:id="rId7243" tooltip="Microsoft Web Site" xr:uid="{D5D481D9-9A32-4693-B0C8-150540272C23}"/>
    <hyperlink ref="B7245" r:id="rId7244" tooltip="Microsoft Web Site" xr:uid="{2E9C18DE-B1F3-4698-9C5B-2366A1ADA670}"/>
    <hyperlink ref="B7246" r:id="rId7245" tooltip="Microsoft Web Site" xr:uid="{D1797266-BCF7-4E3B-A3BD-474F643EB27D}"/>
    <hyperlink ref="B7247" r:id="rId7246" tooltip="Microsoft Web Site" xr:uid="{60EC7581-C9A3-4127-9206-568F0E818FCA}"/>
    <hyperlink ref="B7248" r:id="rId7247" tooltip="Microsoft Web Site" xr:uid="{BABA53EB-782A-440E-8A26-3D59AA0019EE}"/>
    <hyperlink ref="B7249" r:id="rId7248" tooltip="Microsoft Web Site" xr:uid="{24779E2E-1785-4DBB-95E9-DDECE182B777}"/>
    <hyperlink ref="B7250" r:id="rId7249" tooltip="Microsoft Web Site" xr:uid="{32365C1B-C204-4945-8C54-B728B64DAD3E}"/>
    <hyperlink ref="B7251" r:id="rId7250" tooltip="Microsoft Web Site" xr:uid="{B92D8431-827F-4E63-B4F1-D4448E4707B3}"/>
    <hyperlink ref="B7252" r:id="rId7251" tooltip="Microsoft Web Site" xr:uid="{AD8C0B06-C636-4D69-A71D-2EE34BE0A4EE}"/>
    <hyperlink ref="B7253" r:id="rId7252" tooltip="Microsoft Web Site" xr:uid="{9E587E0B-9EC3-4721-9ABB-CCBE12574FE7}"/>
    <hyperlink ref="B7254" r:id="rId7253" tooltip="Microsoft Web Site" xr:uid="{A39530AF-AAB5-438D-B043-74E590CBCF49}"/>
    <hyperlink ref="B7255" r:id="rId7254" tooltip="Microsoft Web Site" xr:uid="{6D152B24-E318-4163-B907-E38A40768596}"/>
    <hyperlink ref="B7256" r:id="rId7255" tooltip="Microsoft Web Site" xr:uid="{70D6046A-C534-4328-8A8E-ED44B160358D}"/>
    <hyperlink ref="B7257" r:id="rId7256" tooltip="Microsoft Web Site" xr:uid="{AC3F4ECB-99A0-4C0E-A10A-AD042736EEA2}"/>
    <hyperlink ref="B7258" r:id="rId7257" tooltip="Microsoft Web Site" xr:uid="{1E87F47F-5686-497C-8781-AB639434BAE7}"/>
    <hyperlink ref="B7259" r:id="rId7258" tooltip="Microsoft Web Site" xr:uid="{F6635790-F78A-41A7-88B5-60337F200F22}"/>
    <hyperlink ref="B7260" r:id="rId7259" tooltip="Microsoft Web Site" xr:uid="{6CBC8C9B-DD8C-402D-9374-31DA42A1F2AB}"/>
    <hyperlink ref="B7261" r:id="rId7260" tooltip="Microsoft Web Site" xr:uid="{5C1320EA-89B4-4A27-AD7B-F36615A92777}"/>
    <hyperlink ref="B7262" r:id="rId7261" tooltip="Microsoft Web Site" xr:uid="{DAA4AEE2-626E-49FD-A36B-A4DE043D0175}"/>
    <hyperlink ref="B7263" r:id="rId7262" tooltip="Microsoft Web Site" xr:uid="{796CEDF7-97FB-430A-98DF-31866C50231C}"/>
    <hyperlink ref="B7264" r:id="rId7263" tooltip="Microsoft Web Site" xr:uid="{3E7239B8-CCB0-4CFA-BD31-1956C7E51CE5}"/>
    <hyperlink ref="B7265" r:id="rId7264" tooltip="Microsoft Web Site" xr:uid="{374D06AF-E736-4DEB-BB2A-A5FBC48A22E2}"/>
    <hyperlink ref="B7266" r:id="rId7265" tooltip="Microsoft Web Site" xr:uid="{70EE8A12-AA77-4421-9D68-C74CB93B6B5A}"/>
    <hyperlink ref="B7267" r:id="rId7266" tooltip="Microsoft Web Site" xr:uid="{DF9B276D-4450-497B-967B-0BBB98340D4A}"/>
    <hyperlink ref="B7268" r:id="rId7267" tooltip="Microsoft Web Site" xr:uid="{1A4E4144-2739-43E6-87C5-63B8829DBF3E}"/>
    <hyperlink ref="B7269" r:id="rId7268" tooltip="Microsoft Web Site" xr:uid="{A990197A-DED8-416C-9F64-26686F1244E4}"/>
    <hyperlink ref="B7270" r:id="rId7269" tooltip="Microsoft Web Site" xr:uid="{E75AD1B2-F594-4C87-9059-88535A9621F9}"/>
    <hyperlink ref="B7271" r:id="rId7270" tooltip="Microsoft Web Site" xr:uid="{7185E429-6148-4FA4-886C-12FE5B4AC042}"/>
    <hyperlink ref="B7272" r:id="rId7271" tooltip="Microsoft Web Site" xr:uid="{BDB99AAD-88A6-40F7-84E7-72F51154CF64}"/>
    <hyperlink ref="B7273" r:id="rId7272" tooltip="Microsoft Web Site" xr:uid="{4941974C-3F93-474F-AEE0-8174077D4D2D}"/>
    <hyperlink ref="B7274" r:id="rId7273" tooltip="Microsoft Web Site" xr:uid="{B3E4F91C-97DF-42BA-BDF9-D244BC95B648}"/>
    <hyperlink ref="B7275" r:id="rId7274" tooltip="Microsoft Web Site" xr:uid="{C04D3520-FBA3-4FB0-89DC-77206A4D9902}"/>
    <hyperlink ref="B7276" r:id="rId7275" tooltip="Microsoft Web Site" xr:uid="{11F3B020-A6C4-4383-B675-CF96F2D01660}"/>
    <hyperlink ref="B7277" r:id="rId7276" tooltip="Microsoft Web Site" xr:uid="{738D16B8-F0B2-4DD1-81DA-7F10428C8AEB}"/>
    <hyperlink ref="B7278" r:id="rId7277" tooltip="Microsoft Web Site" xr:uid="{DA21A635-1D5C-4D41-AF0D-20CE7A240FA5}"/>
    <hyperlink ref="B7279" r:id="rId7278" tooltip="Microsoft Web Site" xr:uid="{C6FE802A-FE8E-4890-8668-796F6F44F92A}"/>
    <hyperlink ref="B7280" r:id="rId7279" tooltip="Microsoft Web Site" xr:uid="{5D17DA32-E46C-4067-AEA3-DA07846230E7}"/>
    <hyperlink ref="B7281" r:id="rId7280" tooltip="Microsoft Web Site" xr:uid="{5A1F23CC-259F-42FE-944E-EF5310E2C2E8}"/>
    <hyperlink ref="B7282" r:id="rId7281" tooltip="Microsoft Web Site" xr:uid="{F60FC8FB-3622-44CF-8758-723C1156E201}"/>
    <hyperlink ref="B7283" r:id="rId7282" tooltip="Microsoft Web Site" xr:uid="{BB8379BC-7AD1-4973-A752-7C2B313EB747}"/>
    <hyperlink ref="B7284" r:id="rId7283" tooltip="Microsoft Web Site" xr:uid="{B2BA9368-5567-4908-B619-F2555BA8C483}"/>
    <hyperlink ref="B7285" r:id="rId7284" tooltip="Microsoft Web Site" xr:uid="{87C4892F-7CA2-4144-9DC0-621C48C2EF50}"/>
    <hyperlink ref="B7286" r:id="rId7285" tooltip="Microsoft Web Site" xr:uid="{59698885-C2AA-41E5-AF80-B0F018CC8A2B}"/>
    <hyperlink ref="B7287" r:id="rId7286" tooltip="Microsoft Web Site" xr:uid="{7CE8B084-54BD-4370-8B59-EA1EF0288886}"/>
    <hyperlink ref="B7288" r:id="rId7287" tooltip="Microsoft Web Site" xr:uid="{74399A5F-39CD-435C-A288-5C0B653BAE6F}"/>
    <hyperlink ref="B7289" r:id="rId7288" tooltip="Microsoft Web Site" xr:uid="{3FE2397A-140B-4351-8B7B-2F2A755344C8}"/>
    <hyperlink ref="B7290" r:id="rId7289" tooltip="Microsoft Web Site" xr:uid="{F185DC79-4C8B-4E16-822F-BE5917437CA3}"/>
    <hyperlink ref="B7291" r:id="rId7290" tooltip="Microsoft Web Site" xr:uid="{4AE3EDFF-6994-42ED-9752-74D17B286FC3}"/>
    <hyperlink ref="B7292" r:id="rId7291" tooltip="Microsoft Web Site" xr:uid="{FE738F49-5CC3-4672-8394-484F35652569}"/>
    <hyperlink ref="B7293" r:id="rId7292" tooltip="Microsoft Web Site" xr:uid="{853F0D9E-C55F-4D92-830F-1F2917BC26DA}"/>
    <hyperlink ref="B7294" r:id="rId7293" tooltip="Microsoft Web Site" xr:uid="{2DB67D0B-4C4C-467C-9727-AA7EBCCC88A8}"/>
    <hyperlink ref="B7295" r:id="rId7294" tooltip="Microsoft Web Site" xr:uid="{9F86DC9C-AD66-4633-9E2A-0C3AB9BD04BE}"/>
    <hyperlink ref="B7296" r:id="rId7295" tooltip="Microsoft Web Site" xr:uid="{4C990DA2-B5F3-459B-92E0-0CF56787EA86}"/>
    <hyperlink ref="B7297" r:id="rId7296" tooltip="Microsoft Web Site" xr:uid="{481C8C14-9648-4302-8EE3-B3C3922D9031}"/>
    <hyperlink ref="B7298" r:id="rId7297" tooltip="Microsoft Web Site" xr:uid="{96A58284-5B12-4C51-B5EF-474929556D48}"/>
    <hyperlink ref="B7299" r:id="rId7298" tooltip="Microsoft Web Site" xr:uid="{B067CAFF-BA17-4787-B66E-DAE51A8B74C0}"/>
    <hyperlink ref="B7300" r:id="rId7299" tooltip="Microsoft Web Site" xr:uid="{5EED525B-61AD-4724-8BA2-C52795A64593}"/>
    <hyperlink ref="B7301" r:id="rId7300" tooltip="Microsoft Web Site" xr:uid="{F7B97CA8-18BA-45D3-B3BE-8C2AEDF30E2F}"/>
    <hyperlink ref="B7302" r:id="rId7301" tooltip="Microsoft Web Site" xr:uid="{CB163DD3-D3B2-4C76-96DB-415BEE3EBB06}"/>
    <hyperlink ref="B7303" r:id="rId7302" tooltip="Microsoft Web Site" xr:uid="{FDBFAF3B-0444-4660-BAB2-D6D058EDA8A2}"/>
    <hyperlink ref="B7304" r:id="rId7303" tooltip="Microsoft Web Site" xr:uid="{EA7ED90F-755F-4FAC-9AC7-DAC16996B40B}"/>
    <hyperlink ref="B7305" r:id="rId7304" tooltip="Microsoft Web Site" xr:uid="{EFC738D6-4438-41F4-AF59-5493FDF16091}"/>
    <hyperlink ref="B7306" r:id="rId7305" tooltip="Microsoft Web Site" xr:uid="{68B641E6-3B0D-4F28-A9C8-B1BA20E17142}"/>
    <hyperlink ref="B7307" r:id="rId7306" tooltip="Microsoft Web Site" xr:uid="{9B96AABB-D05C-4D42-963F-04D6F8612956}"/>
    <hyperlink ref="B7308" r:id="rId7307" tooltip="Microsoft Web Site" xr:uid="{D9EA2943-485A-41B5-B65E-D5A125235CA0}"/>
    <hyperlink ref="B7309" r:id="rId7308" tooltip="Microsoft Web Site" xr:uid="{71A240B4-14DC-4376-8030-104E2AA9A799}"/>
    <hyperlink ref="B7310" r:id="rId7309" tooltip="Microsoft Web Site" xr:uid="{6FEE9DBD-CFF8-439E-B0A4-6FB1F14E6247}"/>
    <hyperlink ref="B7311" r:id="rId7310" tooltip="Microsoft Web Site" xr:uid="{5ACAC4FC-83D4-4647-97A1-8D205B020A55}"/>
    <hyperlink ref="B7312" r:id="rId7311" tooltip="Microsoft Web Site" xr:uid="{43148B13-07C0-4C3F-993B-4067668BA7BF}"/>
    <hyperlink ref="B7313" r:id="rId7312" tooltip="Microsoft Web Site" xr:uid="{1930F89D-D465-4E4D-BE92-25DE5BD32B02}"/>
    <hyperlink ref="B7314" r:id="rId7313" tooltip="Microsoft Web Site" xr:uid="{850FCBA2-62CD-43E6-BEE5-742E14400AB2}"/>
    <hyperlink ref="B7315" r:id="rId7314" tooltip="Microsoft Web Site" xr:uid="{C3FD8206-C8AB-401B-A70C-D0292ACE5885}"/>
    <hyperlink ref="B7316" r:id="rId7315" tooltip="Microsoft Web Site" xr:uid="{2334A28C-8456-4003-9200-977971045586}"/>
    <hyperlink ref="B7317" r:id="rId7316" tooltip="Microsoft Web Site" xr:uid="{87CCF710-D816-4E98-9EEE-9D73CFC0F84F}"/>
    <hyperlink ref="B7318" r:id="rId7317" tooltip="Microsoft Web Site" xr:uid="{47F95AE0-19C3-40E9-BE89-505A1ECAB4DF}"/>
    <hyperlink ref="B7319" r:id="rId7318" tooltip="Microsoft Web Site" xr:uid="{477B4268-DEA1-4142-A198-1EC5BFA90530}"/>
    <hyperlink ref="B7320" r:id="rId7319" tooltip="Microsoft Web Site" xr:uid="{498E5225-8652-4CE7-9BFD-101248E1A79D}"/>
    <hyperlink ref="B7321" r:id="rId7320" tooltip="Microsoft Web Site" xr:uid="{4C964D49-C15C-4BEA-B272-E5885FED6FC9}"/>
    <hyperlink ref="B7322" r:id="rId7321" tooltip="Microsoft Web Site" xr:uid="{A4BCA9B2-899F-4B56-B0A4-69F2F2DEB2C3}"/>
    <hyperlink ref="B7323" r:id="rId7322" tooltip="Microsoft Web Site" xr:uid="{8CC341A0-3ABA-4B1F-AB21-07E91F55B66C}"/>
    <hyperlink ref="B7324" r:id="rId7323" tooltip="Microsoft Web Site" xr:uid="{B536B3AE-459A-4FF7-AAE9-B53FE256F53F}"/>
    <hyperlink ref="B7325" r:id="rId7324" tooltip="Microsoft Web Site" xr:uid="{958DE92E-0E5F-4244-BA01-95985F14F939}"/>
    <hyperlink ref="B7326" r:id="rId7325" tooltip="Microsoft Web Site" xr:uid="{0C858A60-46BB-48F3-A6EB-6EEE4D13E541}"/>
    <hyperlink ref="B7327" r:id="rId7326" tooltip="Microsoft Web Site" xr:uid="{EA9C6BC7-210D-466E-A640-190A7D55E306}"/>
    <hyperlink ref="B7328" r:id="rId7327" tooltip="Microsoft Web Site" xr:uid="{867085A3-2F98-4F39-9FD0-A44021D16509}"/>
    <hyperlink ref="B7329" r:id="rId7328" tooltip="Microsoft Web Site" xr:uid="{6E1F08E8-60E6-4429-9F22-4A5D80BFED52}"/>
    <hyperlink ref="B7330" r:id="rId7329" tooltip="Microsoft Web Site" xr:uid="{E0849915-BE27-4ED2-A9D8-F149E08E4763}"/>
    <hyperlink ref="B7331" r:id="rId7330" tooltip="Microsoft Web Site" xr:uid="{48159DEA-CD54-463F-B762-5BD7B52DB82C}"/>
    <hyperlink ref="B7332" r:id="rId7331" tooltip="Microsoft Web Site" xr:uid="{03B6C0E3-0021-43F4-B5A3-0A04621CB3EE}"/>
    <hyperlink ref="B7333" r:id="rId7332" tooltip="Microsoft Web Site" xr:uid="{F57FFF3A-5664-461F-9866-A013A1219ED2}"/>
    <hyperlink ref="B7334" r:id="rId7333" tooltip="Microsoft Web Site" xr:uid="{C26F0DAB-826D-4305-8C77-6FFF49C35CC9}"/>
    <hyperlink ref="B7335" r:id="rId7334" tooltip="Microsoft Web Site" xr:uid="{37148D71-52CD-4F98-8F00-A1AA271B6B8E}"/>
    <hyperlink ref="B7336" r:id="rId7335" tooltip="Microsoft Web Site" xr:uid="{95EC7658-D559-45CD-81FA-9D41E025A196}"/>
    <hyperlink ref="B7337" r:id="rId7336" tooltip="Microsoft Web Site" xr:uid="{8658CC81-3D81-448B-BED8-8BF1437B2C84}"/>
    <hyperlink ref="B7338" r:id="rId7337" tooltip="Microsoft Web Site" xr:uid="{95A92C61-B2FF-406F-BC6D-3DD83EE98AF9}"/>
    <hyperlink ref="B7339" r:id="rId7338" tooltip="Microsoft Web Site" xr:uid="{20D60A52-8A36-41BD-8DA9-91DCA8EA71EA}"/>
    <hyperlink ref="B7340" r:id="rId7339" tooltip="Microsoft Web Site" xr:uid="{7C5996D5-A90B-4A46-9594-09BF872B526F}"/>
    <hyperlink ref="B7341" r:id="rId7340" tooltip="Microsoft Web Site" xr:uid="{71967A53-3823-4DF2-B459-DBD3F3A5A927}"/>
    <hyperlink ref="B7342" r:id="rId7341" tooltip="Microsoft Web Site" xr:uid="{93C8D85C-1CD1-49A8-BDF9-DE044485AD3D}"/>
    <hyperlink ref="B7343" r:id="rId7342" tooltip="Microsoft Web Site" xr:uid="{0A025DE7-8982-499F-8801-A0DC141FF5E2}"/>
    <hyperlink ref="B7344" r:id="rId7343" tooltip="Microsoft Web Site" xr:uid="{E032A931-B8C4-4287-A245-C15EE030EA25}"/>
    <hyperlink ref="B7345" r:id="rId7344" tooltip="Microsoft Web Site" xr:uid="{056AD6A9-0137-408B-9CB6-E024B5ADC099}"/>
    <hyperlink ref="B7346" r:id="rId7345" tooltip="Microsoft Web Site" xr:uid="{EB588FB4-367D-4E71-8989-B64F365FC256}"/>
    <hyperlink ref="B7347" r:id="rId7346" tooltip="Microsoft Web Site" xr:uid="{7A1457D8-BC99-468A-9BBA-91E66FCE3683}"/>
    <hyperlink ref="B7348" r:id="rId7347" tooltip="Microsoft Web Site" xr:uid="{8033B5F5-5BA7-4184-B2C4-4186A9AAEA6D}"/>
    <hyperlink ref="B7349" r:id="rId7348" tooltip="Microsoft Web Site" xr:uid="{81FDDA58-5F5C-479E-8451-208F417A8C40}"/>
    <hyperlink ref="B7350" r:id="rId7349" tooltip="Microsoft Web Site" xr:uid="{C3AEF50C-566C-4A01-974C-8333F6D1302E}"/>
    <hyperlink ref="B7351" r:id="rId7350" tooltip="Microsoft Web Site" xr:uid="{5A16CEF4-2E68-4571-88A7-8C8198AA4DCE}"/>
    <hyperlink ref="B7352" r:id="rId7351" tooltip="Microsoft Web Site" xr:uid="{ACC6BABA-A07E-4BA8-8A4A-43F14DEDCE53}"/>
    <hyperlink ref="B7353" r:id="rId7352" tooltip="Microsoft Web Site" xr:uid="{864F846A-B34A-4ACA-A7B4-2459AEA09A31}"/>
    <hyperlink ref="B7354" r:id="rId7353" tooltip="Microsoft Web Site" xr:uid="{DEAF4064-9BD1-4F3D-91F9-E03D9BEFF18E}"/>
    <hyperlink ref="B7355" r:id="rId7354" tooltip="Microsoft Web Site" xr:uid="{E6394981-3F36-4B8A-86D8-3D103C34D3CA}"/>
    <hyperlink ref="B7356" r:id="rId7355" tooltip="Microsoft Web Site" xr:uid="{D844180E-BA69-4AD6-BDAB-F4F0BA3CDCF2}"/>
    <hyperlink ref="B7357" r:id="rId7356" tooltip="Microsoft Web Site" xr:uid="{BB9D884E-0B09-4ADD-A4A0-625692C761A8}"/>
    <hyperlink ref="B7358" r:id="rId7357" tooltip="Microsoft Web Site" xr:uid="{BFCF1D6E-1828-4A14-942D-D3BAE5A653EC}"/>
    <hyperlink ref="B7359" r:id="rId7358" tooltip="Microsoft Web Site" xr:uid="{1A4CCFAC-BEE9-45CC-A18E-B3DB9E3CD2FD}"/>
    <hyperlink ref="B7360" r:id="rId7359" tooltip="Microsoft Web Site" xr:uid="{A0E108DC-8000-49A7-8502-5A5BA70CEAB7}"/>
    <hyperlink ref="B7361" r:id="rId7360" tooltip="Microsoft Web Site" xr:uid="{87883138-27B6-4991-85BA-BE7C94579899}"/>
    <hyperlink ref="B7362" r:id="rId7361" tooltip="Microsoft Web Site" xr:uid="{314FD819-B50C-46E3-A9B4-4210757E87F6}"/>
    <hyperlink ref="B7363" r:id="rId7362" tooltip="Microsoft Web Site" xr:uid="{FE290830-5561-4AC3-A42A-C7601D023956}"/>
    <hyperlink ref="B7364" r:id="rId7363" tooltip="Microsoft Web Site" xr:uid="{4E6CAB33-C879-4EC0-8A79-A9C13218C3AF}"/>
    <hyperlink ref="B7365" r:id="rId7364" tooltip="Microsoft Web Site" xr:uid="{CC4A74FC-B04F-43BD-9FE7-3C0C10610321}"/>
    <hyperlink ref="B7366" r:id="rId7365" tooltip="Microsoft Web Site" xr:uid="{B204A46F-A5D5-4575-A3CC-2AEB11938BB6}"/>
    <hyperlink ref="B7367" r:id="rId7366" tooltip="Microsoft Web Site" xr:uid="{82FF7DA0-8ABD-4C6C-A410-7D8200ECC3DD}"/>
    <hyperlink ref="B7368" r:id="rId7367" tooltip="Microsoft Web Site" xr:uid="{00B3CACC-0E1A-4CBB-A810-98C96B5D695A}"/>
    <hyperlink ref="B7369" r:id="rId7368" tooltip="Microsoft Web Site" xr:uid="{068BDA76-ABF9-4850-8E79-C021E6A72339}"/>
    <hyperlink ref="B7370" r:id="rId7369" tooltip="Microsoft Web Site" xr:uid="{1650E836-C6D8-4550-BB41-7C46B714A1B4}"/>
    <hyperlink ref="B7371" r:id="rId7370" tooltip="Microsoft Web Site" xr:uid="{E471AE1B-EC04-4712-9640-A728E6F2D5B4}"/>
    <hyperlink ref="B7372" r:id="rId7371" tooltip="Microsoft Web Site" xr:uid="{24D8C467-0871-4665-987E-EA079CF30C22}"/>
    <hyperlink ref="B7373" r:id="rId7372" tooltip="Microsoft Web Site" xr:uid="{4116A56D-B554-478F-8035-DACFF116AC96}"/>
    <hyperlink ref="B7374" r:id="rId7373" tooltip="Microsoft Web Site" xr:uid="{65E00BB7-5ED2-4704-97BE-DDBFE4F6ECCB}"/>
    <hyperlink ref="B7375" r:id="rId7374" tooltip="Microsoft Web Site" xr:uid="{B4AC7002-E729-43DC-BB37-B1117A78136D}"/>
    <hyperlink ref="B7376" r:id="rId7375" tooltip="Microsoft Web Site" xr:uid="{3283833E-CFB5-4409-A56C-99D878340866}"/>
    <hyperlink ref="B7377" r:id="rId7376" tooltip="Microsoft Web Site" xr:uid="{B1432842-3871-4DE9-83D2-6B8CA818CFAE}"/>
    <hyperlink ref="B7378" r:id="rId7377" tooltip="Microsoft Web Site" xr:uid="{E12D60A5-090A-4036-8CAE-6884BD5097AA}"/>
    <hyperlink ref="B7379" r:id="rId7378" tooltip="Microsoft Web Site" xr:uid="{758D204D-337D-4C5C-88B4-D7C701E34980}"/>
    <hyperlink ref="B7380" r:id="rId7379" tooltip="Microsoft Web Site" xr:uid="{EB59050E-ED84-4EF3-B76A-C62196E602BB}"/>
    <hyperlink ref="B7381" r:id="rId7380" tooltip="Microsoft Web Site" xr:uid="{FE70A400-D44D-47CF-B981-6014AD87B171}"/>
    <hyperlink ref="B7382" r:id="rId7381" tooltip="Microsoft Web Site" xr:uid="{053DDF63-A723-4A6E-AAD8-6B180D4ADEE8}"/>
    <hyperlink ref="B7383" r:id="rId7382" tooltip="Microsoft Web Site" xr:uid="{E27D0463-863F-48F1-B4C7-92E00B8F4B79}"/>
    <hyperlink ref="B7384" r:id="rId7383" tooltip="Microsoft Web Site" xr:uid="{1CE099B3-D520-4FB6-98F7-2E734A8FD021}"/>
    <hyperlink ref="B7385" r:id="rId7384" tooltip="Microsoft Web Site" xr:uid="{A18F39EA-9EC7-42DA-ACC8-4A5B55431F12}"/>
    <hyperlink ref="B7386" r:id="rId7385" tooltip="Microsoft Web Site" xr:uid="{4616C334-24D7-4875-862A-C33BF48DC0FF}"/>
    <hyperlink ref="B7387" r:id="rId7386" tooltip="Microsoft Web Site" xr:uid="{ABC938BA-DD74-475C-B97C-FE268E757BE1}"/>
    <hyperlink ref="B7388" r:id="rId7387" tooltip="Microsoft Web Site" xr:uid="{06635389-5B6B-445E-960D-AB04FE5ABF0D}"/>
    <hyperlink ref="B7389" r:id="rId7388" tooltip="Microsoft Web Site" xr:uid="{92A6E3FE-A77C-4F20-8F73-829148EAB778}"/>
    <hyperlink ref="B7390" r:id="rId7389" tooltip="Microsoft Web Site" xr:uid="{108F0EDC-EAB4-4227-A1D6-58023493C6C8}"/>
    <hyperlink ref="B7391" r:id="rId7390" tooltip="Microsoft Web Site" xr:uid="{8CE236C0-24E7-468D-91C0-BFDE78193CEC}"/>
    <hyperlink ref="B7392" r:id="rId7391" tooltip="Microsoft Web Site" xr:uid="{FCD0CC28-151F-4793-8F39-00CC980F7957}"/>
    <hyperlink ref="B7393" r:id="rId7392" tooltip="Microsoft Web Site" xr:uid="{BE21A49E-6430-456F-872B-19D3B255B1F3}"/>
    <hyperlink ref="B7394" r:id="rId7393" tooltip="Microsoft Web Site" xr:uid="{8646169A-3ECE-4023-B236-B086F4F6E703}"/>
    <hyperlink ref="B7395" r:id="rId7394" tooltip="Microsoft Web Site" xr:uid="{579C1DF5-5295-47C1-B33F-8664320A7323}"/>
    <hyperlink ref="B7396" r:id="rId7395" tooltip="Microsoft Web Site" xr:uid="{BD6DF959-DFC3-424A-825B-733E6C1C17E9}"/>
    <hyperlink ref="B7397" r:id="rId7396" tooltip="Microsoft Web Site" xr:uid="{ED296A8A-E3CA-45F0-9172-842E63FDA428}"/>
    <hyperlink ref="B7398" r:id="rId7397" tooltip="Microsoft Web Site" xr:uid="{94CEEA9A-67BE-4C6D-B9A4-7687D9593A6A}"/>
    <hyperlink ref="B7399" r:id="rId7398" tooltip="Microsoft Web Site" xr:uid="{4BE70946-EDB1-4F33-B82D-EE3E939D9F8D}"/>
    <hyperlink ref="B7400" r:id="rId7399" tooltip="Microsoft Web Site" xr:uid="{AB55E75F-470A-49BD-95D5-561E231248FB}"/>
    <hyperlink ref="B7401" r:id="rId7400" tooltip="Microsoft Web Site" xr:uid="{8F62A113-8BEB-4C0D-A7CD-99C28A3E1C4C}"/>
    <hyperlink ref="B7402" r:id="rId7401" tooltip="Microsoft Web Site" xr:uid="{CF731CC8-0CFB-4E6E-A87E-2322D811844A}"/>
    <hyperlink ref="B7403" r:id="rId7402" tooltip="Microsoft Web Site" xr:uid="{5BB614AC-21A4-4377-A9FF-5BE7582C2238}"/>
    <hyperlink ref="B7404" r:id="rId7403" tooltip="Microsoft Web Site" xr:uid="{B437DEFA-B2B3-4DFC-90AC-7BBB7CC5EA09}"/>
    <hyperlink ref="B7405" r:id="rId7404" tooltip="Microsoft Web Site" xr:uid="{274FA900-A159-43AE-AFD0-ED4C9BAB5306}"/>
    <hyperlink ref="B7406" r:id="rId7405" tooltip="Microsoft Web Site" xr:uid="{B380725B-6F13-44B6-81E6-6FAA3A3247C9}"/>
    <hyperlink ref="B7407" r:id="rId7406" tooltip="Microsoft Web Site" xr:uid="{0444A39D-2316-4C85-B554-517DE459109D}"/>
    <hyperlink ref="B7408" r:id="rId7407" tooltip="Microsoft Web Site" xr:uid="{E9CBB473-C805-448E-BAC1-F0774D9BB8C8}"/>
    <hyperlink ref="B7409" r:id="rId7408" tooltip="Microsoft Web Site" xr:uid="{AE926EC4-8908-43DC-9C5A-F02C39AB0557}"/>
    <hyperlink ref="B7410" r:id="rId7409" tooltip="Microsoft Web Site" xr:uid="{B0814453-6355-4775-A55D-A5DD174FF355}"/>
    <hyperlink ref="B7411" r:id="rId7410" tooltip="Microsoft Web Site" xr:uid="{4C6CCDE9-D9E5-4C95-90B5-47176FE14C52}"/>
    <hyperlink ref="B7412" r:id="rId7411" tooltip="Microsoft Web Site" xr:uid="{7A15BCF7-31C8-459E-A2BF-88C99C3D2E07}"/>
    <hyperlink ref="B7413" r:id="rId7412" tooltip="Microsoft Web Site" xr:uid="{062B8CA7-04FD-4C03-8F10-EF194CA2A184}"/>
    <hyperlink ref="B7414" r:id="rId7413" tooltip="Microsoft Web Site" xr:uid="{A872928A-3A02-4499-AA4C-12B60615417C}"/>
    <hyperlink ref="B7415" r:id="rId7414" tooltip="Microsoft Web Site" xr:uid="{1DB9BD19-741E-4792-A2DA-72B7AC7E14CA}"/>
    <hyperlink ref="B7416" r:id="rId7415" tooltip="Microsoft Web Site" xr:uid="{2483E39B-415B-4FBC-8716-4E5C8E5ED272}"/>
    <hyperlink ref="B7417" r:id="rId7416" tooltip="Microsoft Web Site" xr:uid="{1BA3DA85-54D6-4843-9F5E-B15AC33E678E}"/>
    <hyperlink ref="B7418" r:id="rId7417" tooltip="Microsoft Web Site" xr:uid="{EBD7E869-E717-4347-9733-D70807E4C5AC}"/>
    <hyperlink ref="B7419" r:id="rId7418" tooltip="Microsoft Web Site" xr:uid="{1767DC1E-8FAD-4B9B-81D2-8FC645201308}"/>
    <hyperlink ref="B7420" r:id="rId7419" tooltip="Microsoft Web Site" xr:uid="{73AF2FDD-50AA-421E-9825-582EF317396E}"/>
    <hyperlink ref="B7421" r:id="rId7420" tooltip="Microsoft Web Site" xr:uid="{EB7ED765-914D-41C3-849E-7CC74EE56CCD}"/>
    <hyperlink ref="B7422" r:id="rId7421" tooltip="Microsoft Web Site" xr:uid="{3717F8B7-9ED3-4247-BBE7-6F0FF53CE59F}"/>
    <hyperlink ref="B7423" r:id="rId7422" tooltip="Microsoft Web Site" xr:uid="{9E2EA848-472D-4FD3-9BE8-AA2B3CB04B3E}"/>
    <hyperlink ref="B7424" r:id="rId7423" tooltip="Microsoft Web Site" xr:uid="{775D46F6-4DA5-47BD-B294-DD0DCEE72B74}"/>
    <hyperlink ref="B7425" r:id="rId7424" tooltip="Microsoft Web Site" xr:uid="{40D6D860-D56D-4AB5-AF08-C01455A4C964}"/>
    <hyperlink ref="B7426" r:id="rId7425" tooltip="Microsoft Web Site" xr:uid="{DAEC663D-946F-453F-87B1-85B56846CCD2}"/>
    <hyperlink ref="B7427" r:id="rId7426" tooltip="Microsoft Web Site" xr:uid="{2B52F77C-2B16-4B0F-B578-EC9AB03813CC}"/>
    <hyperlink ref="B7428" r:id="rId7427" tooltip="Microsoft Web Site" xr:uid="{CB30658B-DAD6-4CE6-BD85-D774ADBE9544}"/>
    <hyperlink ref="B7429" r:id="rId7428" tooltip="Microsoft Web Site" xr:uid="{ACEAA6C8-A63C-4DEF-B51C-F354A6EEBBED}"/>
    <hyperlink ref="B7430" r:id="rId7429" tooltip="Microsoft Web Site" xr:uid="{A542BD1F-B9EA-407F-A745-164C7DD35126}"/>
    <hyperlink ref="B7431" r:id="rId7430" tooltip="Microsoft Web Site" xr:uid="{CEFBB737-EEBF-42FB-9DD2-BF1B00B84321}"/>
    <hyperlink ref="B7432" r:id="rId7431" tooltip="Microsoft Web Site" xr:uid="{FCF48A4F-8145-4D21-8243-E41B6EDB1058}"/>
    <hyperlink ref="B7433" r:id="rId7432" tooltip="Microsoft Web Site" xr:uid="{0A58F899-121D-4AE5-A3A6-5BDBC26AE538}"/>
    <hyperlink ref="B7434" r:id="rId7433" tooltip="Microsoft Web Site" xr:uid="{2329A5AA-172C-4A9D-8EA2-36FB9F92FC0A}"/>
    <hyperlink ref="B7435" r:id="rId7434" tooltip="Microsoft Web Site" xr:uid="{102854F7-3FB2-4EE3-9D95-81A28E9331F7}"/>
    <hyperlink ref="B7436" r:id="rId7435" tooltip="Microsoft Web Site" xr:uid="{EC65247A-C403-496F-9F20-4F781E74E537}"/>
    <hyperlink ref="B7437" r:id="rId7436" tooltip="Microsoft Web Site" xr:uid="{1F648904-C644-4088-BF10-157E1A208CCE}"/>
    <hyperlink ref="B7438" r:id="rId7437" tooltip="Microsoft Web Site" xr:uid="{8C2DCA84-BFD9-4138-8686-96CD41211CE2}"/>
    <hyperlink ref="B7439" r:id="rId7438" tooltip="Microsoft Web Site" xr:uid="{7B5E8184-405D-4700-B86F-5BBFCCF1B9DB}"/>
    <hyperlink ref="B7440" r:id="rId7439" tooltip="Microsoft Web Site" xr:uid="{A69387B8-01CC-4EC0-A731-BDCFB92AD6CA}"/>
    <hyperlink ref="B7441" r:id="rId7440" tooltip="Microsoft Web Site" xr:uid="{30B9C52B-E8E5-4B32-84A4-9CAAAD98A56F}"/>
    <hyperlink ref="B7442" r:id="rId7441" tooltip="Microsoft Web Site" xr:uid="{72A2D904-7F6F-4943-9076-CD9097A38346}"/>
    <hyperlink ref="B7443" r:id="rId7442" tooltip="Microsoft Web Site" xr:uid="{CA25E387-F3C0-490C-901B-C757F5DE0D76}"/>
    <hyperlink ref="B7444" r:id="rId7443" tooltip="Microsoft Web Site" xr:uid="{40C00315-726B-493B-8AFA-350CEBDE2BE7}"/>
    <hyperlink ref="B7445" r:id="rId7444" tooltip="Microsoft Web Site" xr:uid="{3851929D-0684-4F36-A19B-B4EA074FF647}"/>
    <hyperlink ref="B7446" r:id="rId7445" tooltip="Microsoft Web Site" xr:uid="{76C9C54C-C29D-4308-A272-AC92369B4ADC}"/>
    <hyperlink ref="B7447" r:id="rId7446" tooltip="Microsoft Web Site" xr:uid="{426B4414-8E9B-4536-A828-502FB49EE00B}"/>
    <hyperlink ref="B7448" r:id="rId7447" tooltip="Microsoft Web Site" xr:uid="{204F8D62-47E2-4F12-8A61-E1035E738E41}"/>
    <hyperlink ref="B7449" r:id="rId7448" tooltip="Microsoft Web Site" xr:uid="{B64CBA7D-2101-424E-9E91-BBA2CCEB85F7}"/>
    <hyperlink ref="B7450" r:id="rId7449" tooltip="Microsoft Web Site" xr:uid="{D8EE14DE-340B-47C3-B2F4-DD26ECF3D6FC}"/>
    <hyperlink ref="B7451" r:id="rId7450" tooltip="Microsoft Web Site" xr:uid="{7EE9E7F8-68E2-4785-B7B3-4EFBCEB88CBF}"/>
    <hyperlink ref="B7452" r:id="rId7451" tooltip="Microsoft Web Site" xr:uid="{DD9F109D-4E40-4C0E-B3D2-09F8EA0BCB72}"/>
    <hyperlink ref="B7453" r:id="rId7452" tooltip="Microsoft Web Site" xr:uid="{66D59D76-5625-481E-9062-BDCF65C7915E}"/>
    <hyperlink ref="B7454" r:id="rId7453" tooltip="Microsoft Web Site" xr:uid="{07B4A5F1-F1FA-4ACC-9E28-271D2217D872}"/>
    <hyperlink ref="B7455" r:id="rId7454" tooltip="Microsoft Web Site" xr:uid="{9A4EE2C1-6AB9-40F8-967A-0AF61378E16E}"/>
    <hyperlink ref="B7456" r:id="rId7455" tooltip="Microsoft Web Site" xr:uid="{A095DF94-BE32-4977-BBCF-92E7A8A7E29F}"/>
    <hyperlink ref="B7457" r:id="rId7456" tooltip="Microsoft Web Site" xr:uid="{49A6FEEB-7662-44B1-995D-A1305EE31833}"/>
    <hyperlink ref="B7458" r:id="rId7457" tooltip="Microsoft Web Site" xr:uid="{B3DF5E4D-8539-4F20-AFA2-16DA92444C0C}"/>
    <hyperlink ref="B7459" r:id="rId7458" tooltip="Microsoft Web Site" xr:uid="{A11CD5D0-5C21-4832-9551-BA6EA65D4D2D}"/>
    <hyperlink ref="B7460" r:id="rId7459" tooltip="Microsoft Web Site" xr:uid="{5A35956D-ED92-4B2A-9BEB-F0C2D5CB3C2E}"/>
    <hyperlink ref="B7461" r:id="rId7460" tooltip="Microsoft Web Site" xr:uid="{3B94A8D8-5AC4-437D-A86A-AE3301883C18}"/>
    <hyperlink ref="B7462" r:id="rId7461" tooltip="Microsoft Web Site" xr:uid="{58D3051C-AD1C-40E7-9D73-875AA642C72B}"/>
    <hyperlink ref="B7463" r:id="rId7462" tooltip="Microsoft Web Site" xr:uid="{96DD79EC-AB9C-4701-A33E-27A4655F032A}"/>
    <hyperlink ref="B7464" r:id="rId7463" tooltip="Microsoft Web Site" xr:uid="{B147FDB1-9BAE-47D2-B305-3F260CE4B5B6}"/>
    <hyperlink ref="B7465" r:id="rId7464" tooltip="Microsoft Web Site" xr:uid="{7E504919-B2AA-4816-9AAF-A584B8F49FC5}"/>
    <hyperlink ref="B7466" r:id="rId7465" tooltip="Microsoft Web Site" xr:uid="{35F36CC8-71D2-46E9-82D7-9725BAB6D2E6}"/>
    <hyperlink ref="B7467" r:id="rId7466" tooltip="Microsoft Web Site" xr:uid="{9C29C441-1BE6-4C45-810B-4AD452A25984}"/>
    <hyperlink ref="B7468" r:id="rId7467" tooltip="Microsoft Web Site" xr:uid="{F39D0908-84E4-4957-8E65-16E2BB87D957}"/>
    <hyperlink ref="B7469" r:id="rId7468" tooltip="Microsoft Web Site" xr:uid="{39978B64-ACD7-41F4-B3A7-D69098D03C2B}"/>
    <hyperlink ref="B7470" r:id="rId7469" tooltip="Microsoft Web Site" xr:uid="{D0F5F2A3-5B3E-4813-9675-06F8F42DCCBA}"/>
    <hyperlink ref="B7471" r:id="rId7470" tooltip="Microsoft Web Site" xr:uid="{B6440115-A0BA-4579-BE4D-FBE38E50FBC3}"/>
    <hyperlink ref="B7472" r:id="rId7471" tooltip="Microsoft Web Site" xr:uid="{3738C068-B51A-411A-B1EA-0B7E90B05245}"/>
    <hyperlink ref="B7473" r:id="rId7472" tooltip="Microsoft Web Site" xr:uid="{7777B047-50E0-4E54-9741-029A4BA03CF3}"/>
    <hyperlink ref="B7474" r:id="rId7473" tooltip="Microsoft Web Site" xr:uid="{C9953268-DDFA-4FBB-96FB-286D9065DB4C}"/>
    <hyperlink ref="B7475" r:id="rId7474" tooltip="Microsoft Web Site" xr:uid="{838AA32E-BD58-44B4-A036-182BE1C4BE93}"/>
    <hyperlink ref="B7476" r:id="rId7475" tooltip="Microsoft Web Site" xr:uid="{7DF32A00-913C-40A2-A460-9641AD019D10}"/>
    <hyperlink ref="B7477" r:id="rId7476" tooltip="Microsoft Web Site" xr:uid="{E133E855-ED6C-4557-9345-B15DB2BC21CB}"/>
    <hyperlink ref="B7478" r:id="rId7477" tooltip="Microsoft Web Site" xr:uid="{BD59782B-3CA5-4172-88DC-4A019ACEDC85}"/>
    <hyperlink ref="B7479" r:id="rId7478" tooltip="Microsoft Web Site" xr:uid="{DFD7BEAF-5A7E-4266-BBDD-ABE7F89C1505}"/>
    <hyperlink ref="B7480" r:id="rId7479" tooltip="Microsoft Web Site" xr:uid="{D61ABE66-5942-40D9-B8F5-D369689D24D9}"/>
    <hyperlink ref="B7481" r:id="rId7480" tooltip="Microsoft Web Site" xr:uid="{1ED3C4A1-3543-4035-BF40-A35C2B42DF1A}"/>
    <hyperlink ref="B7482" r:id="rId7481" tooltip="Microsoft Web Site" xr:uid="{A0C034B7-BD63-4A1B-B84D-A9185E94074E}"/>
    <hyperlink ref="B7483" r:id="rId7482" tooltip="Microsoft Web Site" xr:uid="{0BE582B9-9E2C-4963-A89B-7D553D733A2B}"/>
    <hyperlink ref="B7484" r:id="rId7483" tooltip="Microsoft Web Site" xr:uid="{9B214CB3-7373-4C39-AFA4-C2F1E74B9714}"/>
    <hyperlink ref="B7485" r:id="rId7484" tooltip="Microsoft Web Site" xr:uid="{68CE8193-9765-420F-A3EE-05747801D875}"/>
    <hyperlink ref="B7486" r:id="rId7485" tooltip="Microsoft Web Site" xr:uid="{63DFF2A3-7EC2-49B0-AFAC-AFFF637248DB}"/>
    <hyperlink ref="B7487" r:id="rId7486" tooltip="Microsoft Web Site" xr:uid="{7195D774-D42B-4C6F-B0E0-E79A65C7EDF2}"/>
    <hyperlink ref="B7488" r:id="rId7487" tooltip="Microsoft Web Site" xr:uid="{F0F0F902-FEF4-44FA-843A-1052BEBEF62F}"/>
    <hyperlink ref="B7489" r:id="rId7488" tooltip="Microsoft Web Site" xr:uid="{ADFFE456-24B7-4A1A-95AD-81CC1ACA2026}"/>
    <hyperlink ref="B7490" r:id="rId7489" tooltip="Microsoft Web Site" xr:uid="{A5B4E003-B353-4C87-9AD9-45EC156632A3}"/>
    <hyperlink ref="B7491" r:id="rId7490" tooltip="Microsoft Web Site" xr:uid="{1A4842E8-DB16-4989-B32F-3C0EFF275C7E}"/>
    <hyperlink ref="B7492" r:id="rId7491" tooltip="Microsoft Web Site" xr:uid="{D8A4660B-38B5-47A1-AA9A-E0EC68FBAA40}"/>
    <hyperlink ref="B7493" r:id="rId7492" tooltip="Microsoft Web Site" xr:uid="{6991C327-0788-43AD-9046-E854C74BDC1D}"/>
    <hyperlink ref="B7494" r:id="rId7493" tooltip="Microsoft Web Site" xr:uid="{B1E80BB5-CB2F-481B-A52C-53A961D8E112}"/>
    <hyperlink ref="B7495" r:id="rId7494" tooltip="Microsoft Web Site" xr:uid="{789F8F1B-9915-40E5-A780-FBA4C2221E77}"/>
    <hyperlink ref="B7496" r:id="rId7495" tooltip="Microsoft Web Site" xr:uid="{4F4DB933-30F2-4B22-A688-8A3553E10D44}"/>
    <hyperlink ref="B7497" r:id="rId7496" tooltip="Microsoft Web Site" xr:uid="{532BA05F-0470-4C26-B925-71FD42BD4D0F}"/>
    <hyperlink ref="B7498" r:id="rId7497" tooltip="Microsoft Web Site" xr:uid="{3BED064C-80F6-48C6-B57C-97F1CD0EE5CD}"/>
    <hyperlink ref="B7499" r:id="rId7498" tooltip="Microsoft Web Site" xr:uid="{6A7201B6-4C20-49F5-97D2-93B0AA0453F4}"/>
    <hyperlink ref="B7500" r:id="rId7499" tooltip="Microsoft Web Site" xr:uid="{D67F7DC9-EDC0-45AE-8528-9485971E0FEC}"/>
    <hyperlink ref="B7501" r:id="rId7500" tooltip="Microsoft Web Site" xr:uid="{B8CE08D7-29DE-455D-8C18-A3716B631C79}"/>
    <hyperlink ref="B7502" r:id="rId7501" tooltip="Microsoft Web Site" xr:uid="{97669A87-73FA-4C1B-B78D-5DB119C12211}"/>
    <hyperlink ref="B7503" r:id="rId7502" tooltip="Microsoft Web Site" xr:uid="{BEF3F081-77CA-41E5-BB2A-66608D9A3557}"/>
    <hyperlink ref="B7504" r:id="rId7503" tooltip="Microsoft Web Site" xr:uid="{DC19152E-9E6A-4242-9576-8FE319DF3DB5}"/>
    <hyperlink ref="B7505" r:id="rId7504" tooltip="Microsoft Web Site" xr:uid="{BCA7664F-9B67-4688-B1EA-E4612C5E5520}"/>
    <hyperlink ref="B7506" r:id="rId7505" tooltip="Microsoft Web Site" xr:uid="{D20F5F57-9575-456A-8697-7F204285CDA6}"/>
    <hyperlink ref="B7507" r:id="rId7506" tooltip="Microsoft Web Site" xr:uid="{65358028-93D3-4788-A130-5425272374FF}"/>
    <hyperlink ref="B7508" r:id="rId7507" tooltip="Microsoft Web Site" xr:uid="{0664BD3A-01EC-4AB7-B43B-F610D1A6D739}"/>
    <hyperlink ref="B7509" r:id="rId7508" tooltip="Microsoft Web Site" xr:uid="{2F66FB7A-22FB-4235-8425-B21419AF3029}"/>
    <hyperlink ref="B7510" r:id="rId7509" tooltip="Microsoft Web Site" xr:uid="{9171A514-FB55-4131-8566-E5EEF9AAD145}"/>
    <hyperlink ref="B7511" r:id="rId7510" tooltip="Microsoft Web Site" xr:uid="{63F1F8ED-C53C-4966-88D1-D8B5DB1A4A70}"/>
    <hyperlink ref="B7512" r:id="rId7511" tooltip="Microsoft Web Site" xr:uid="{BB15F9F5-1F14-44C9-80DB-1D493B671C72}"/>
    <hyperlink ref="B7513" r:id="rId7512" tooltip="Microsoft Web Site" xr:uid="{D7A7D193-0BC3-4B8E-9F98-72EB75B99896}"/>
    <hyperlink ref="B7514" r:id="rId7513" tooltip="Microsoft Web Site" xr:uid="{4B648929-D476-4B9B-AD69-FFC0D25206CA}"/>
    <hyperlink ref="B7515" r:id="rId7514" tooltip="Microsoft Web Site" xr:uid="{3282F4FC-970B-40D2-A5A5-EEA24525E7E5}"/>
    <hyperlink ref="B7516" r:id="rId7515" tooltip="Microsoft Web Site" xr:uid="{B77742FF-6C6F-42E1-A96B-7217AF0E78DC}"/>
    <hyperlink ref="B7517" r:id="rId7516" tooltip="Microsoft Web Site" xr:uid="{E0675FC0-0861-4FD4-B500-109B67B5B789}"/>
    <hyperlink ref="B7518" r:id="rId7517" tooltip="Microsoft Web Site" xr:uid="{1E3B804F-5352-4BAF-A27D-2698273918F2}"/>
    <hyperlink ref="B7519" r:id="rId7518" tooltip="Microsoft Web Site" xr:uid="{612F9A98-362C-4EEF-9348-C9AA73E2044B}"/>
    <hyperlink ref="B7520" r:id="rId7519" tooltip="Microsoft Web Site" xr:uid="{073BF467-FAC1-4CC8-A6AA-D721B29A700F}"/>
    <hyperlink ref="B7521" r:id="rId7520" tooltip="Microsoft Web Site" xr:uid="{8DEF4616-2E0C-48E1-B383-43830BAD0A2E}"/>
    <hyperlink ref="B7522" r:id="rId7521" tooltip="Microsoft Web Site" xr:uid="{481B5D1C-F751-4DCD-B06B-415AD5E15AC0}"/>
    <hyperlink ref="B7523" r:id="rId7522" tooltip="Microsoft Web Site" xr:uid="{33DB5C12-5072-46A5-8A17-5D542A53CAEF}"/>
    <hyperlink ref="B7524" r:id="rId7523" tooltip="Microsoft Web Site" xr:uid="{BFF5E844-1006-41BD-AF14-830FC4F98C93}"/>
    <hyperlink ref="B7525" r:id="rId7524" tooltip="Microsoft Web Site" xr:uid="{27827E80-9F6A-4801-B727-918704870A0A}"/>
    <hyperlink ref="B7526" r:id="rId7525" tooltip="Microsoft Web Site" xr:uid="{79EB0176-9BB3-4560-94E3-08BEE2890AE1}"/>
    <hyperlink ref="B7527" r:id="rId7526" tooltip="Microsoft Web Site" xr:uid="{1CF065AD-AF86-4D22-BDCD-5B88260B96FA}"/>
    <hyperlink ref="B7528" r:id="rId7527" tooltip="Microsoft Web Site" xr:uid="{2B331C8F-6C4F-425A-92C4-FF66273E3FEA}"/>
    <hyperlink ref="B7529" r:id="rId7528" tooltip="Microsoft Web Site" xr:uid="{A90E1751-64ED-48FF-A2E0-50AB96236218}"/>
    <hyperlink ref="B7530" r:id="rId7529" tooltip="Microsoft Web Site" xr:uid="{6E548F9E-9A65-4D38-B1CC-7F1FEE0D71CA}"/>
    <hyperlink ref="B7531" r:id="rId7530" tooltip="Microsoft Web Site" xr:uid="{E5D90553-CC4A-40B3-8A9C-17514D04DB48}"/>
    <hyperlink ref="B7532" r:id="rId7531" tooltip="Microsoft Web Site" xr:uid="{89819FE1-C167-41AD-8615-106B911FA1A5}"/>
    <hyperlink ref="B7533" r:id="rId7532" tooltip="Microsoft Web Site" xr:uid="{B16FFBC6-988E-4B00-AFB0-AB4EF82DC10C}"/>
    <hyperlink ref="B7534" r:id="rId7533" tooltip="Microsoft Web Site" xr:uid="{A36D0707-70A0-44E4-BB3F-0A7FDB07932D}"/>
    <hyperlink ref="B7535" r:id="rId7534" tooltip="Microsoft Web Site" xr:uid="{0B2B0602-52CF-4297-B1C4-D73C6436981B}"/>
    <hyperlink ref="B7536" r:id="rId7535" tooltip="Microsoft Web Site" xr:uid="{9AF84652-8A3E-446B-84FB-343E83C92934}"/>
    <hyperlink ref="B7537" r:id="rId7536" tooltip="Microsoft Web Site" xr:uid="{3F020412-287D-4D3E-838E-C8076B8C0DA8}"/>
    <hyperlink ref="B7538" r:id="rId7537" tooltip="Microsoft Web Site" xr:uid="{5F01BD8C-F085-4AEB-80F5-F70C2BA34088}"/>
    <hyperlink ref="B7539" r:id="rId7538" tooltip="Microsoft Web Site" xr:uid="{59B0DE67-CB4A-490A-BF1D-AED9036A865E}"/>
    <hyperlink ref="B7540" r:id="rId7539" tooltip="Microsoft Web Site" xr:uid="{2D897191-AA6D-4081-B3FC-2C41DB944A9A}"/>
    <hyperlink ref="B7541" r:id="rId7540" tooltip="Microsoft Web Site" xr:uid="{1D288D4B-0AB2-47AC-A05C-F92A979E111F}"/>
    <hyperlink ref="B7542" r:id="rId7541" tooltip="Microsoft Web Site" xr:uid="{712E3F16-BD9B-4E2E-A1BA-D0429FA6ABCD}"/>
    <hyperlink ref="B7543" r:id="rId7542" tooltip="Microsoft Web Site" xr:uid="{2D0FA94E-8444-4A06-997C-8FEC8CF847E2}"/>
    <hyperlink ref="B7544" r:id="rId7543" tooltip="Microsoft Web Site" xr:uid="{BC8E74AC-4A5A-414D-982B-2C4E2BD6CDE8}"/>
    <hyperlink ref="B7545" r:id="rId7544" tooltip="Microsoft Web Site" xr:uid="{179A5CE1-31ED-4E2F-9B1D-25E6E39979E6}"/>
    <hyperlink ref="B7546" r:id="rId7545" tooltip="Microsoft Web Site" xr:uid="{BE8FB1F7-1D1B-433A-B4CD-D79A54372DB7}"/>
    <hyperlink ref="B7547" r:id="rId7546" tooltip="Microsoft Web Site" xr:uid="{954EFFA9-DD00-4A86-B876-4F6F0B9A01D1}"/>
    <hyperlink ref="B7548" r:id="rId7547" tooltip="Microsoft Web Site" xr:uid="{17E135EA-4CBE-4014-946E-7B81717350E0}"/>
    <hyperlink ref="B7549" r:id="rId7548" tooltip="Microsoft Web Site" xr:uid="{C5B55220-FB27-4160-A9E4-7DDED6CD0629}"/>
    <hyperlink ref="B7550" r:id="rId7549" tooltip="Microsoft Web Site" xr:uid="{42A49E66-72B4-49B9-8D8C-32BDF944B075}"/>
    <hyperlink ref="B7551" r:id="rId7550" tooltip="Microsoft Web Site" xr:uid="{5898CBE5-D9E9-48FB-B86B-D7036918E019}"/>
    <hyperlink ref="B7552" r:id="rId7551" tooltip="Microsoft Web Site" xr:uid="{B3AD3BAD-E665-409B-9288-A71FCF2E2464}"/>
    <hyperlink ref="B7553" r:id="rId7552" tooltip="Microsoft Web Site" xr:uid="{D55149F1-8AED-4E0C-B04B-414B837758E8}"/>
    <hyperlink ref="B7554" r:id="rId7553" tooltip="Microsoft Web Site" xr:uid="{EEE1CE76-A5E4-4DD4-814F-66B2909B2F2F}"/>
    <hyperlink ref="B7555" r:id="rId7554" tooltip="Microsoft Web Site" xr:uid="{31D0D30D-8133-4AAA-9320-3AB6B7A14FEA}"/>
    <hyperlink ref="B7556" r:id="rId7555" tooltip="Microsoft Web Site" xr:uid="{65052B6E-36FE-4FAC-9232-8EBC304425A7}"/>
    <hyperlink ref="B7557" r:id="rId7556" tooltip="Microsoft Web Site" xr:uid="{36FEEC6D-C435-4C2F-AD5D-0A32413B3C30}"/>
    <hyperlink ref="B7558" r:id="rId7557" tooltip="Microsoft Web Site" xr:uid="{818D8212-C303-4C61-9672-91CCBC0ED195}"/>
    <hyperlink ref="B7559" r:id="rId7558" tooltip="Microsoft Web Site" xr:uid="{8F16CC6F-5DBA-407A-8824-D25DC537C87E}"/>
    <hyperlink ref="B7560" r:id="rId7559" tooltip="Microsoft Web Site" xr:uid="{52FD52EC-F535-4C54-94B1-D173B87BE78C}"/>
    <hyperlink ref="B7561" r:id="rId7560" tooltip="Microsoft Web Site" xr:uid="{DECA13A7-425F-4899-A8A6-D564CFE9EED5}"/>
    <hyperlink ref="B7562" r:id="rId7561" tooltip="Microsoft Web Site" xr:uid="{FD65B92A-DF30-43C6-B13E-C685EFF04FB9}"/>
    <hyperlink ref="B7563" r:id="rId7562" tooltip="Microsoft Web Site" xr:uid="{E6B57764-D7C5-41CD-B662-A8CFCEB23A18}"/>
    <hyperlink ref="B7564" r:id="rId7563" tooltip="Microsoft Web Site" xr:uid="{97FC16BF-F835-45BD-BC78-F10B335F213C}"/>
    <hyperlink ref="B7565" r:id="rId7564" tooltip="Microsoft Web Site" xr:uid="{E0B2391B-6CDC-46EC-8B60-03FF2186E9D2}"/>
    <hyperlink ref="B7566" r:id="rId7565" tooltip="Microsoft Web Site" xr:uid="{7A8F5242-658B-4A03-94A1-21D55C2589A9}"/>
    <hyperlink ref="B7567" r:id="rId7566" tooltip="Microsoft Web Site" xr:uid="{5ECF3078-85BA-4AB1-B1A1-BA30AF081133}"/>
    <hyperlink ref="B7568" r:id="rId7567" tooltip="Microsoft Web Site" xr:uid="{F3339497-D14C-48FC-922F-0DE89BE26407}"/>
    <hyperlink ref="B7569" r:id="rId7568" tooltip="Microsoft Web Site" xr:uid="{FE2004B6-7BB2-43B0-AAE1-A7A32FA3B7AF}"/>
    <hyperlink ref="B7570" r:id="rId7569" tooltip="Microsoft Web Site" xr:uid="{06FB7D91-1C49-42A2-BA6A-E85A0C8B38B0}"/>
    <hyperlink ref="B7571" r:id="rId7570" tooltip="Microsoft Web Site" xr:uid="{55FB10E4-F151-4B6C-8FEF-2842E2F5347F}"/>
    <hyperlink ref="B7572" r:id="rId7571" tooltip="Microsoft Web Site" xr:uid="{107D2581-D7CC-4C82-8F9F-E1DAE2EA08B2}"/>
    <hyperlink ref="B7573" r:id="rId7572" tooltip="Microsoft Web Site" xr:uid="{F1FB3FF0-7538-4567-AB04-30BD2B116B13}"/>
    <hyperlink ref="B7574" r:id="rId7573" tooltip="Microsoft Web Site" xr:uid="{DF6F187E-BAEF-4F44-AD54-80468C990E70}"/>
    <hyperlink ref="B7575" r:id="rId7574" tooltip="Microsoft Web Site" xr:uid="{40093161-92D7-4246-8053-1BA268B72DE8}"/>
    <hyperlink ref="B7576" r:id="rId7575" tooltip="Microsoft Web Site" xr:uid="{1DFCBA6E-DF37-4C7A-971A-4EFF934BCF43}"/>
    <hyperlink ref="B7577" r:id="rId7576" tooltip="Microsoft Web Site" xr:uid="{3F44716A-8CF5-48EC-B021-9CA16F2A027F}"/>
    <hyperlink ref="B7578" r:id="rId7577" tooltip="Microsoft Web Site" xr:uid="{5FEA5388-5E0C-41F5-9C1B-027A548588C4}"/>
    <hyperlink ref="B7579" r:id="rId7578" tooltip="Microsoft Web Site" xr:uid="{43097122-DCF7-47C2-BEEA-8AA5C62CB13A}"/>
    <hyperlink ref="B7580" r:id="rId7579" tooltip="Microsoft Web Site" xr:uid="{1966B6CD-D1D7-4991-B2CB-7AD7F1B55845}"/>
    <hyperlink ref="B7581" r:id="rId7580" tooltip="Microsoft Web Site" xr:uid="{6EB86916-85AA-4802-9BCE-1E855ABBBB97}"/>
    <hyperlink ref="B7582" r:id="rId7581" tooltip="Microsoft Web Site" xr:uid="{D2E5EB8A-87F0-4B99-BA43-23B439906CC4}"/>
    <hyperlink ref="B7583" r:id="rId7582" tooltip="Microsoft Web Site" xr:uid="{8D6B10B4-103B-4256-963A-11864C80C399}"/>
    <hyperlink ref="B7584" r:id="rId7583" tooltip="Microsoft Web Site" xr:uid="{659FCCE3-D2E6-4675-B6CD-2224E6B250A2}"/>
    <hyperlink ref="B7585" r:id="rId7584" tooltip="Microsoft Web Site" xr:uid="{7B087E0E-62D3-4F90-8634-133F01D7E37C}"/>
    <hyperlink ref="B7586" r:id="rId7585" tooltip="Microsoft Web Site" xr:uid="{94A21619-85D4-4295-83C5-DE3698A11A5A}"/>
    <hyperlink ref="B7587" r:id="rId7586" tooltip="Microsoft Web Site" xr:uid="{B50BB41C-61F5-4FA9-ABA9-80B7BBA075E5}"/>
    <hyperlink ref="B7588" r:id="rId7587" tooltip="Microsoft Web Site" xr:uid="{AE29F7E2-5B44-4ACB-ADDA-5855709B054D}"/>
    <hyperlink ref="B7589" r:id="rId7588" tooltip="Microsoft Web Site" xr:uid="{45021EA3-4411-4DC3-9E9A-1BECD62590C3}"/>
    <hyperlink ref="B7590" r:id="rId7589" tooltip="Microsoft Web Site" xr:uid="{6E0E5845-DA02-4857-BC62-56BA748B3EA2}"/>
    <hyperlink ref="B7591" r:id="rId7590" tooltip="Microsoft Web Site" xr:uid="{CF193299-3B97-447D-81E8-DBBBC6D2BE2A}"/>
    <hyperlink ref="B7592" r:id="rId7591" tooltip="Microsoft Web Site" xr:uid="{196D0776-7BC3-4112-8344-1519837EDAA5}"/>
    <hyperlink ref="B7593" r:id="rId7592" tooltip="Microsoft Web Site" xr:uid="{AB3C06CF-BE09-4FF9-A35B-ADFB8D5001CD}"/>
    <hyperlink ref="B7594" r:id="rId7593" tooltip="Microsoft Web Site" xr:uid="{F0DD4B4C-9D2C-4652-850E-80A7EA26C138}"/>
    <hyperlink ref="B7595" r:id="rId7594" tooltip="Microsoft Web Site" xr:uid="{E5008AFF-A7F6-4567-8507-9034D4D56B88}"/>
    <hyperlink ref="B7596" r:id="rId7595" tooltip="Microsoft Web Site" xr:uid="{3EF9E6EB-6EC3-4A26-90A8-05BBDC9A2D80}"/>
    <hyperlink ref="B7597" r:id="rId7596" tooltip="Microsoft Web Site" xr:uid="{B1FFAD8D-468F-46AE-92F4-6540963DE305}"/>
    <hyperlink ref="B7598" r:id="rId7597" tooltip="Microsoft Web Site" xr:uid="{9882DDBA-32BA-40DD-85CA-618B93D88F6E}"/>
    <hyperlink ref="B7599" r:id="rId7598" tooltip="Microsoft Web Site" xr:uid="{B75308CF-52C9-4165-99A8-72C019C27C5D}"/>
    <hyperlink ref="B7600" r:id="rId7599" tooltip="Microsoft Web Site" xr:uid="{D426AFBD-25C3-4531-9CA8-A8BAF549161E}"/>
    <hyperlink ref="B7601" r:id="rId7600" tooltip="Microsoft Web Site" xr:uid="{F42E5F5C-7DAA-4982-95D1-D62AC19C1196}"/>
    <hyperlink ref="B7602" r:id="rId7601" tooltip="Microsoft Web Site" xr:uid="{C41D26DF-512F-43E0-8072-3B5C1FAB1467}"/>
    <hyperlink ref="B7603" r:id="rId7602" tooltip="Microsoft Web Site" xr:uid="{8A1323F3-ED67-4E51-B611-2805AB0BB2B0}"/>
    <hyperlink ref="B7604" r:id="rId7603" tooltip="Microsoft Web Site" xr:uid="{7738A435-E53E-49FC-B2DD-B655D69D0EE6}"/>
    <hyperlink ref="B7605" r:id="rId7604" tooltip="Microsoft Web Site" xr:uid="{8B241D45-C00F-4624-8502-A6F803A08419}"/>
    <hyperlink ref="B7606" r:id="rId7605" tooltip="Microsoft Web Site" xr:uid="{64827175-2A34-472A-BE45-8E88EBDF5B8A}"/>
    <hyperlink ref="B7607" r:id="rId7606" tooltip="Microsoft Web Site" xr:uid="{C419090A-50B5-46E1-9478-2D7D716691CF}"/>
    <hyperlink ref="B7608" r:id="rId7607" tooltip="Microsoft Web Site" xr:uid="{2F74486F-9B74-4366-AEC8-93411090822A}"/>
    <hyperlink ref="B7609" r:id="rId7608" tooltip="Microsoft Web Site" xr:uid="{D54F7C35-92EC-4DF4-9023-6817C261EDF2}"/>
    <hyperlink ref="B7610" r:id="rId7609" tooltip="Microsoft Web Site" xr:uid="{AD0D9D99-A874-400D-BA3B-6A56C688AFD8}"/>
    <hyperlink ref="B7611" r:id="rId7610" tooltip="Microsoft Web Site" xr:uid="{4C311B65-E193-478F-9129-A4EECAE8045E}"/>
    <hyperlink ref="B7612" r:id="rId7611" tooltip="Microsoft Web Site" xr:uid="{40C75196-62E5-48FA-B0DC-D60CB515A9CA}"/>
    <hyperlink ref="B7613" r:id="rId7612" tooltip="Microsoft Web Site" xr:uid="{52201797-79D2-498E-8FE4-6790E58CF6D3}"/>
    <hyperlink ref="B7614" r:id="rId7613" tooltip="Microsoft Web Site" xr:uid="{93BF5B40-12BA-4E62-85D6-5D5CB6C8FB6C}"/>
    <hyperlink ref="B7615" r:id="rId7614" tooltip="Microsoft Web Site" xr:uid="{695EB960-6D43-4A7C-83E0-D061260C9D52}"/>
    <hyperlink ref="B7616" r:id="rId7615" tooltip="Microsoft Web Site" xr:uid="{0BF8A1F5-54B8-41C0-AC0B-82BCC1F99039}"/>
    <hyperlink ref="B7617" r:id="rId7616" tooltip="Microsoft Web Site" xr:uid="{C6564736-B4EB-46E0-A2D7-56BF12A8383C}"/>
    <hyperlink ref="B7618" r:id="rId7617" tooltip="Microsoft Web Site" xr:uid="{056006D1-6936-43AF-8370-F0EBB72C6B1D}"/>
    <hyperlink ref="B7619" r:id="rId7618" tooltip="Microsoft Web Site" xr:uid="{0AF53AD2-ECEB-4050-B8A8-5550E02EBB99}"/>
    <hyperlink ref="B7620" r:id="rId7619" tooltip="Microsoft Web Site" xr:uid="{9633199E-72CC-4E17-95EB-0C7C6EE95EED}"/>
    <hyperlink ref="B7621" r:id="rId7620" tooltip="Microsoft Web Site" xr:uid="{A2021545-1E06-4E28-9047-CE8A4B0A3E2A}"/>
    <hyperlink ref="B7622" r:id="rId7621" tooltip="Microsoft Web Site" xr:uid="{54BD27F4-2B6A-410B-B3FB-792E35472A81}"/>
    <hyperlink ref="B7623" r:id="rId7622" tooltip="Microsoft Web Site" xr:uid="{A74FD5EA-A0E6-42B4-BE14-84299145E734}"/>
    <hyperlink ref="B7624" r:id="rId7623" tooltip="Microsoft Web Site" xr:uid="{900893CF-C507-4713-9093-A0A940BE8ECB}"/>
    <hyperlink ref="B7625" r:id="rId7624" tooltip="Microsoft Web Site" xr:uid="{FB275117-0D34-4A61-9D5B-DA808C11D614}"/>
    <hyperlink ref="B7626" r:id="rId7625" tooltip="Microsoft Web Site" xr:uid="{5AAD699D-53CF-47BB-A513-FCAAFBCE2D2F}"/>
    <hyperlink ref="B7627" r:id="rId7626" tooltip="Microsoft Web Site" xr:uid="{4AC4F22F-368A-4FAF-82C1-9B9CBE51F458}"/>
    <hyperlink ref="B7628" r:id="rId7627" tooltip="Microsoft Web Site" xr:uid="{D40D45C4-DFD4-49C8-848D-89C41A6330C0}"/>
    <hyperlink ref="B7629" r:id="rId7628" tooltip="Microsoft Web Site" xr:uid="{82C0F250-3373-47AF-91DB-7F0A8D6E8231}"/>
    <hyperlink ref="B7630" r:id="rId7629" tooltip="Microsoft Web Site" xr:uid="{D4E25686-C41C-4BC6-8014-97F0D07AE86E}"/>
    <hyperlink ref="B7631" r:id="rId7630" tooltip="Microsoft Web Site" xr:uid="{86B2E31E-8A07-451F-9566-BED064A44BBE}"/>
    <hyperlink ref="B7632" r:id="rId7631" tooltip="Microsoft Web Site" xr:uid="{DF5DDEF0-3C3A-48B3-958D-BF609B14F948}"/>
    <hyperlink ref="B7633" r:id="rId7632" tooltip="Microsoft Web Site" xr:uid="{6C505CB5-EADE-4A28-BF22-87489EF26289}"/>
    <hyperlink ref="B7634" r:id="rId7633" tooltip="Microsoft Web Site" xr:uid="{6AF2BDBC-5B10-4886-A9D4-9A56A9F1BD53}"/>
    <hyperlink ref="B7635" r:id="rId7634" tooltip="Microsoft Web Site" xr:uid="{C3A398AE-AD5F-468A-B7E3-6A82C4C528DA}"/>
    <hyperlink ref="B7636" r:id="rId7635" tooltip="Microsoft Web Site" xr:uid="{3A9A0CC8-8F04-4B6F-8FAB-E9FD7E1DDBA6}"/>
    <hyperlink ref="B7637" r:id="rId7636" tooltip="Microsoft Web Site" xr:uid="{FBCF0A61-BF40-4BAA-8C8E-8299FA0447A1}"/>
    <hyperlink ref="B7638" r:id="rId7637" tooltip="Microsoft Web Site" xr:uid="{2C2EDE3E-99B0-4C47-9628-8DB5CDB35569}"/>
    <hyperlink ref="B7639" r:id="rId7638" tooltip="Microsoft Web Site" xr:uid="{C11BC67F-2E2E-4B1C-A84B-D786B106BD3B}"/>
    <hyperlink ref="B7640" r:id="rId7639" tooltip="Microsoft Web Site" xr:uid="{8275722C-2248-4D81-94B6-683EEA434568}"/>
    <hyperlink ref="B7641" r:id="rId7640" tooltip="Microsoft Web Site" xr:uid="{849BDD4B-42CD-433C-8003-40CEBECD6662}"/>
    <hyperlink ref="B7642" r:id="rId7641" tooltip="Microsoft Web Site" xr:uid="{2A165D03-4556-4A93-A64B-CBEE977AF694}"/>
    <hyperlink ref="B7643" r:id="rId7642" tooltip="Microsoft Web Site" xr:uid="{D335ED98-C4FF-4EF4-A3B0-6FE83292A583}"/>
    <hyperlink ref="B7644" r:id="rId7643" tooltip="Microsoft Web Site" xr:uid="{F63C5A14-BDD5-4974-B22D-9721C41615AA}"/>
    <hyperlink ref="B7645" r:id="rId7644" tooltip="Microsoft Web Site" xr:uid="{25F922A4-6204-4A46-9B9D-A3BBF9C78812}"/>
    <hyperlink ref="B7646" r:id="rId7645" tooltip="Microsoft Web Site" xr:uid="{F1473FA3-965D-4C5E-A67E-0CD5B3129650}"/>
    <hyperlink ref="B7647" r:id="rId7646" tooltip="Microsoft Web Site" xr:uid="{713345B6-73C7-438A-B380-366ACA1B5C3A}"/>
    <hyperlink ref="B7648" r:id="rId7647" tooltip="Microsoft Web Site" xr:uid="{F47673B2-6701-4861-95CE-7A85BA73DE75}"/>
    <hyperlink ref="B7649" r:id="rId7648" tooltip="Microsoft Web Site" xr:uid="{91FD1924-FE0C-4C59-BB21-BF88FC75FDF3}"/>
    <hyperlink ref="B7650" r:id="rId7649" tooltip="Microsoft Web Site" xr:uid="{EBA8C332-22C3-469A-AF0E-497FB0B39B23}"/>
    <hyperlink ref="B7651" r:id="rId7650" tooltip="Microsoft Web Site" xr:uid="{CA60975D-95A7-498A-9BB9-F0A7EC855A25}"/>
    <hyperlink ref="B7652" r:id="rId7651" tooltip="Microsoft Web Site" xr:uid="{B32C4C96-0F58-48D2-B711-F9C5F8DBC3F5}"/>
    <hyperlink ref="B7653" r:id="rId7652" tooltip="Microsoft Web Site" xr:uid="{85452E0B-B874-471E-800E-AAE42201D623}"/>
    <hyperlink ref="B7654" r:id="rId7653" tooltip="Microsoft Web Site" xr:uid="{235D0E41-477D-4974-A5F8-77A3A6FC9E74}"/>
    <hyperlink ref="B7655" r:id="rId7654" tooltip="Microsoft Web Site" xr:uid="{1327044A-588F-4443-958F-7B7817E07EA1}"/>
    <hyperlink ref="B7656" r:id="rId7655" tooltip="Microsoft Web Site" xr:uid="{7E94F907-E0AE-45D1-93DC-EF8AECB0243D}"/>
    <hyperlink ref="B7657" r:id="rId7656" tooltip="Microsoft Web Site" xr:uid="{6181C366-3E22-4FBC-B8BE-1DE2D9804D7E}"/>
    <hyperlink ref="B7658" r:id="rId7657" tooltip="Microsoft Web Site" xr:uid="{8223FA59-8551-4A9A-ABDB-7EFEFA3A8F9A}"/>
    <hyperlink ref="B7659" r:id="rId7658" tooltip="Microsoft Web Site" xr:uid="{8A2F7633-1302-4C23-BD28-4C2EE7DDE53D}"/>
    <hyperlink ref="B7660" r:id="rId7659" tooltip="Microsoft Web Site" xr:uid="{3EF051EE-B8C9-4BF0-97A9-667E2854EE5E}"/>
    <hyperlink ref="B7661" r:id="rId7660" tooltip="Microsoft Web Site" xr:uid="{EB412C1C-D96F-4628-997D-9263B69BB808}"/>
    <hyperlink ref="B7662" r:id="rId7661" tooltip="Microsoft Web Site" xr:uid="{E00145C3-B0D9-4E93-BA66-9273230BB81B}"/>
    <hyperlink ref="B7663" r:id="rId7662" tooltip="Microsoft Web Site" xr:uid="{0E476D57-2EDE-4F25-948A-4D9F3AB3D646}"/>
    <hyperlink ref="B7664" r:id="rId7663" tooltip="Microsoft Web Site" xr:uid="{15E6D5DE-6D21-453E-A8F2-844F1EE0E6F5}"/>
    <hyperlink ref="B7665" r:id="rId7664" tooltip="Microsoft Web Site" xr:uid="{3F8B76DE-7A1A-4BD8-B012-DA908C333CCD}"/>
    <hyperlink ref="B7666" r:id="rId7665" tooltip="Microsoft Web Site" xr:uid="{A36BA24D-4C8B-4D7A-8C24-D8FE07F9DA52}"/>
    <hyperlink ref="B7667" r:id="rId7666" tooltip="Microsoft Web Site" xr:uid="{C334DFAB-BAED-401D-9795-2B0F67469DAB}"/>
    <hyperlink ref="B7668" r:id="rId7667" tooltip="Microsoft Web Site" xr:uid="{1F5379B1-8FD0-4731-80CB-608DC26CD72A}"/>
    <hyperlink ref="B7669" r:id="rId7668" tooltip="Microsoft Web Site" xr:uid="{BFD7B23C-8486-4CF1-99B9-28BC1E97D462}"/>
    <hyperlink ref="B7670" r:id="rId7669" tooltip="Microsoft Web Site" xr:uid="{56BA1033-7E4B-4868-8248-1E8F6F943F83}"/>
    <hyperlink ref="B7671" r:id="rId7670" tooltip="Microsoft Web Site" xr:uid="{C6B150CD-2CD2-4E0D-B8FA-EDA34E810407}"/>
    <hyperlink ref="B7672" r:id="rId7671" tooltip="Microsoft Web Site" xr:uid="{DE19D17C-2FAE-4B9A-AD70-D072E631793A}"/>
    <hyperlink ref="B7673" r:id="rId7672" tooltip="Microsoft Web Site" xr:uid="{0EA9CC9D-D4AE-4EAD-9A94-B7318FF0E0D8}"/>
    <hyperlink ref="B7674" r:id="rId7673" tooltip="Microsoft Web Site" xr:uid="{6AD7853C-FE8E-45E8-B140-97EA755235A5}"/>
    <hyperlink ref="B7675" r:id="rId7674" tooltip="Microsoft Web Site" xr:uid="{A44C9C3C-DE87-4AFD-902D-30683E4B1FBD}"/>
    <hyperlink ref="B7676" r:id="rId7675" tooltip="Microsoft Web Site" xr:uid="{DF8A88DA-CD05-4C1B-B7F3-E5B6DC0E15A8}"/>
    <hyperlink ref="B7677" r:id="rId7676" tooltip="Microsoft Web Site" xr:uid="{F672D4D1-99BA-4E15-A498-4917B97B5159}"/>
    <hyperlink ref="B7678" r:id="rId7677" tooltip="Microsoft Web Site" xr:uid="{AFB7CD45-63B2-4A42-A98A-8B391F1C0ED6}"/>
    <hyperlink ref="B7679" r:id="rId7678" tooltip="Microsoft Web Site" xr:uid="{8E57F99D-CAD0-4B5D-A255-06C99D0FF708}"/>
    <hyperlink ref="B7680" r:id="rId7679" tooltip="Microsoft Web Site" xr:uid="{D50E8CB5-735F-4219-AB66-7185B14EAEBA}"/>
    <hyperlink ref="B7681" r:id="rId7680" tooltip="Microsoft Web Site" xr:uid="{09C457BE-D605-4C51-A9D9-A9EDB92828FF}"/>
    <hyperlink ref="B7682" r:id="rId7681" tooltip="Microsoft Web Site" xr:uid="{26D7FD86-D2C7-447A-9A42-5DB882BCC72B}"/>
    <hyperlink ref="B7683" r:id="rId7682" tooltip="Microsoft Web Site" xr:uid="{DE3DA3B5-05B3-4F69-BDCD-5F8D7C32942A}"/>
    <hyperlink ref="B7684" r:id="rId7683" tooltip="Microsoft Web Site" xr:uid="{45F6006E-A7C4-44D3-BCB2-1597FC187F16}"/>
    <hyperlink ref="B7685" r:id="rId7684" tooltip="Microsoft Web Site" xr:uid="{1F3690BE-62EB-4F2F-A901-11BC8B033B42}"/>
    <hyperlink ref="B7686" r:id="rId7685" tooltip="Microsoft Web Site" xr:uid="{DBE68168-4F8A-44BD-B463-7BF4BF8B576D}"/>
    <hyperlink ref="B7687" r:id="rId7686" tooltip="Microsoft Web Site" xr:uid="{AEF01AA8-4758-4848-9F2E-B56F2AFF9563}"/>
    <hyperlink ref="B7688" r:id="rId7687" tooltip="Microsoft Web Site" xr:uid="{1A53AD3B-9CB5-411C-BFA6-F8C80BA977BC}"/>
    <hyperlink ref="B7689" r:id="rId7688" tooltip="Microsoft Web Site" xr:uid="{4EEF802B-A53F-4EA3-9D2D-36A1322A650B}"/>
    <hyperlink ref="B7690" r:id="rId7689" tooltip="Microsoft Web Site" xr:uid="{C4D8DFCA-A5B6-457A-8CBF-634A0769CAD4}"/>
    <hyperlink ref="B7691" r:id="rId7690" tooltip="Microsoft Web Site" xr:uid="{AD0E0D5F-4B32-4FEA-A08F-A859E76F448F}"/>
    <hyperlink ref="B7692" r:id="rId7691" tooltip="Microsoft Web Site" xr:uid="{690266C9-2F99-4A18-9A1E-AEAE9B8F6A6A}"/>
    <hyperlink ref="B7693" r:id="rId7692" tooltip="Microsoft Web Site" xr:uid="{A7142C0F-3C7A-4961-9E44-8F4B4CDDB4A7}"/>
    <hyperlink ref="B7694" r:id="rId7693" tooltip="Microsoft Web Site" xr:uid="{05351C57-5B45-47C0-BC1C-47C9FC5132F9}"/>
    <hyperlink ref="B7695" r:id="rId7694" tooltip="Microsoft Web Site" xr:uid="{39248439-4F4D-4A26-857A-D636AEE966C4}"/>
    <hyperlink ref="B7696" r:id="rId7695" tooltip="Microsoft Web Site" xr:uid="{21BC5A43-968E-4DBA-B05A-8664A097A9B0}"/>
    <hyperlink ref="B7697" r:id="rId7696" tooltip="Microsoft Web Site" xr:uid="{24729E1E-12EB-4327-BFA5-75219FB73290}"/>
    <hyperlink ref="B7698" r:id="rId7697" tooltip="Microsoft Web Site" xr:uid="{B4D3DF15-5F08-4F68-93E7-C9106F603833}"/>
    <hyperlink ref="B7699" r:id="rId7698" tooltip="Microsoft Web Site" xr:uid="{1E70CC9C-54A7-41FE-AF8D-80EBBC1E04CF}"/>
    <hyperlink ref="B7700" r:id="rId7699" tooltip="Microsoft Web Site" xr:uid="{141CC007-719D-41CB-9F2D-99A64D3D2DEB}"/>
    <hyperlink ref="B7701" r:id="rId7700" tooltip="Microsoft Web Site" xr:uid="{89DC979D-75FC-40A4-8716-5B8B7D7BA808}"/>
    <hyperlink ref="B7702" r:id="rId7701" tooltip="Microsoft Web Site" xr:uid="{807BA161-15C4-4B91-B4F7-DD509A956E8C}"/>
    <hyperlink ref="B7703" r:id="rId7702" tooltip="Microsoft Web Site" xr:uid="{EDC8E68A-B954-4990-BF9E-8B3E2DDC3ADC}"/>
    <hyperlink ref="B7704" r:id="rId7703" tooltip="Microsoft Web Site" xr:uid="{317FE8E6-2182-4031-A5AD-8C7883CC1DA0}"/>
    <hyperlink ref="B7705" r:id="rId7704" tooltip="Microsoft Web Site" xr:uid="{4CBBF8AD-93BD-4A9D-B582-CCD9C0D2A0DA}"/>
    <hyperlink ref="B7706" r:id="rId7705" tooltip="Microsoft Web Site" xr:uid="{5BDE1C7E-50C7-40D3-9071-026E6A8A3CAD}"/>
    <hyperlink ref="B7707" r:id="rId7706" tooltip="Microsoft Web Site" xr:uid="{63781EFE-F8C0-4B27-BD5C-54FAC531DCF1}"/>
    <hyperlink ref="B7708" r:id="rId7707" tooltip="Microsoft Web Site" xr:uid="{E417EF08-70DA-4015-A0F2-913E589E2580}"/>
    <hyperlink ref="B7709" r:id="rId7708" tooltip="Microsoft Web Site" xr:uid="{4F49DFEB-3572-4EE5-979A-EF64F2CBA152}"/>
    <hyperlink ref="B7710" r:id="rId7709" tooltip="Microsoft Web Site" xr:uid="{56FF5F94-B474-4E3A-863F-E72B8391F6A8}"/>
    <hyperlink ref="B7711" r:id="rId7710" tooltip="Microsoft Web Site" xr:uid="{52008638-BDF4-4242-81B3-8E881877B881}"/>
    <hyperlink ref="B7712" r:id="rId7711" tooltip="Microsoft Web Site" xr:uid="{3D10DCBB-A79C-4B88-BB72-62EA322D3C9D}"/>
    <hyperlink ref="B7713" r:id="rId7712" tooltip="Microsoft Web Site" xr:uid="{5504CD42-CAA0-4FD3-907C-5D4816687C9C}"/>
    <hyperlink ref="B7714" r:id="rId7713" tooltip="Microsoft Web Site" xr:uid="{A6AED7B9-310B-4456-AB03-7D061AC7856F}"/>
    <hyperlink ref="B7715" r:id="rId7714" tooltip="Microsoft Web Site" xr:uid="{7E970171-87B2-44E8-9803-8460DBCD3572}"/>
    <hyperlink ref="B7716" r:id="rId7715" tooltip="Microsoft Web Site" xr:uid="{60196C75-704E-4CC6-84B8-D6453D183ADF}"/>
    <hyperlink ref="B7717" r:id="rId7716" tooltip="Microsoft Web Site" xr:uid="{9B2E8B33-D422-4CDF-B07E-7265D8E8E6CE}"/>
    <hyperlink ref="B7718" r:id="rId7717" tooltip="Microsoft Web Site" xr:uid="{B568B930-CB98-4D55-A94D-98A0479C3BBB}"/>
    <hyperlink ref="B7719" r:id="rId7718" tooltip="Microsoft Web Site" xr:uid="{AB4E0109-1BDD-4BC0-9AE4-415DE2D206D6}"/>
    <hyperlink ref="B7720" r:id="rId7719" tooltip="Microsoft Web Site" xr:uid="{6B4D2086-ABB1-4C7B-8349-5DF38AC78914}"/>
    <hyperlink ref="B7721" r:id="rId7720" tooltip="Microsoft Web Site" xr:uid="{113D1453-0AC4-4AE7-B6AF-F656ED6B4CB8}"/>
    <hyperlink ref="B7722" r:id="rId7721" tooltip="Microsoft Web Site" xr:uid="{CB569F2E-C718-4585-BE88-8C9F467D09F6}"/>
    <hyperlink ref="B7723" r:id="rId7722" tooltip="Microsoft Web Site" xr:uid="{8B56D1B3-1ACA-4E74-B624-84CBDEDC3A13}"/>
    <hyperlink ref="B7724" r:id="rId7723" tooltip="Microsoft Web Site" xr:uid="{C8521F83-6FB5-4E5B-BBEF-47E68D410295}"/>
    <hyperlink ref="B7725" r:id="rId7724" tooltip="Microsoft Web Site" xr:uid="{AC9D90B8-BD2C-4822-95D8-DF0D113A4FED}"/>
    <hyperlink ref="B7726" r:id="rId7725" tooltip="Microsoft Web Site" xr:uid="{E6F70B66-9AFC-41B1-A0A8-FC23FA7E6249}"/>
    <hyperlink ref="B7727" r:id="rId7726" tooltip="Microsoft Web Site" xr:uid="{79AEC864-7121-40CA-B156-54F4AFD11171}"/>
    <hyperlink ref="B7728" r:id="rId7727" tooltip="Microsoft Web Site" xr:uid="{2EF1E493-0D5F-4B31-AFB1-EEA38DE2352B}"/>
    <hyperlink ref="B7729" r:id="rId7728" tooltip="Microsoft Web Site" xr:uid="{DC4232DD-BEDB-426B-9197-07933D4BEDF6}"/>
    <hyperlink ref="B7730" r:id="rId7729" tooltip="Microsoft Web Site" xr:uid="{EA71FEB6-4869-4F4C-A27B-9ACDF4BB69C5}"/>
    <hyperlink ref="B7731" r:id="rId7730" tooltip="Microsoft Web Site" xr:uid="{660DBF15-8F7C-48C1-877E-A3570B6FC0D2}"/>
    <hyperlink ref="B7732" r:id="rId7731" tooltip="Microsoft Web Site" xr:uid="{CDDB126E-D608-4C52-B46C-6315A26D70CF}"/>
    <hyperlink ref="B7733" r:id="rId7732" tooltip="Microsoft Web Site" xr:uid="{871BE3AF-6924-44A4-85EA-02F7F8EDDF06}"/>
    <hyperlink ref="B7734" r:id="rId7733" tooltip="Microsoft Web Site" xr:uid="{41E66C3E-A333-400C-9AE4-CCB22E493B13}"/>
    <hyperlink ref="B7735" r:id="rId7734" tooltip="Microsoft Web Site" xr:uid="{416516EE-3EE1-4CF7-BB8A-FFCE1F41C201}"/>
    <hyperlink ref="B7736" r:id="rId7735" tooltip="Microsoft Web Site" xr:uid="{4B16C4F3-4303-4790-8785-A3E04538BF2E}"/>
    <hyperlink ref="B7737" r:id="rId7736" tooltip="Microsoft Web Site" xr:uid="{405E9A37-9421-45C1-9CA9-9960DF338532}"/>
    <hyperlink ref="B7738" r:id="rId7737" tooltip="Microsoft Web Site" xr:uid="{64A371FD-B8CC-4B14-8083-983521999BF4}"/>
    <hyperlink ref="B7739" r:id="rId7738" tooltip="Microsoft Web Site" xr:uid="{D904421C-96D4-44AF-9E05-D42547782038}"/>
    <hyperlink ref="B7740" r:id="rId7739" tooltip="Microsoft Web Site" xr:uid="{DAEC31A2-004C-4CB6-9D50-1CB38536FE19}"/>
    <hyperlink ref="B7741" r:id="rId7740" tooltip="Microsoft Web Site" xr:uid="{7D665D3B-7D9B-40C6-85A3-54ED27506103}"/>
    <hyperlink ref="B7742" r:id="rId7741" tooltip="Microsoft Web Site" xr:uid="{9B0E6F34-CB92-43CD-BDC9-7D3234AA0BC2}"/>
    <hyperlink ref="B7743" r:id="rId7742" tooltip="Microsoft Web Site" xr:uid="{3683DC32-CA4D-4FC6-B108-F8E344325600}"/>
    <hyperlink ref="B7744" r:id="rId7743" tooltip="Microsoft Web Site" xr:uid="{1F7C7F03-D0C8-4A9E-9BBC-2D5F56168B59}"/>
    <hyperlink ref="B7745" r:id="rId7744" tooltip="Microsoft Web Site" xr:uid="{CF2F6C6E-CBC5-44C8-9207-FFCB652E64FE}"/>
    <hyperlink ref="B7746" r:id="rId7745" tooltip="Microsoft Web Site" xr:uid="{7C201CB7-C8E0-4450-87C9-E981CD4E5DD3}"/>
    <hyperlink ref="B7747" r:id="rId7746" tooltip="Microsoft Web Site" xr:uid="{34910A6E-431E-48A8-BDFA-8D522198723C}"/>
    <hyperlink ref="B7748" r:id="rId7747" tooltip="Microsoft Web Site" xr:uid="{4D4A8823-6B00-4E54-8FAE-2135CE2C63D6}"/>
    <hyperlink ref="B7749" r:id="rId7748" tooltip="Microsoft Web Site" xr:uid="{63945802-4536-4B7B-A476-BB2989DFD056}"/>
    <hyperlink ref="B7750" r:id="rId7749" tooltip="Microsoft Web Site" xr:uid="{0D6060C3-8A48-4A22-9369-EF201A88CB16}"/>
    <hyperlink ref="B7751" r:id="rId7750" tooltip="Microsoft Web Site" xr:uid="{D08DC16F-76EE-4434-A279-C7E6D9A7E296}"/>
    <hyperlink ref="B7752" r:id="rId7751" tooltip="Microsoft Web Site" xr:uid="{3BEA3BC4-009C-464E-93D5-62294167EFF9}"/>
    <hyperlink ref="B7753" r:id="rId7752" tooltip="Microsoft Web Site" xr:uid="{77BE8D0C-C98A-4D32-8DE7-53F542A760FA}"/>
    <hyperlink ref="B7754" r:id="rId7753" tooltip="Microsoft Web Site" xr:uid="{5B6D4FD3-37B6-4CF7-9952-A2386B429841}"/>
    <hyperlink ref="B7755" r:id="rId7754" tooltip="Microsoft Web Site" xr:uid="{94998579-BF03-4F89-81EA-186E663B0AB1}"/>
    <hyperlink ref="B7756" r:id="rId7755" tooltip="Microsoft Web Site" xr:uid="{3B6585D0-47F6-4C12-A930-E07C20CFC9A3}"/>
    <hyperlink ref="B7757" r:id="rId7756" tooltip="Microsoft Web Site" xr:uid="{D5F8C527-9345-46B5-A2EF-1F4F4B06BABB}"/>
    <hyperlink ref="B7758" r:id="rId7757" tooltip="Microsoft Web Site" xr:uid="{E819C439-67F0-4F0D-91AF-AE11EC67AB6D}"/>
    <hyperlink ref="B7759" r:id="rId7758" tooltip="Microsoft Web Site" xr:uid="{578AA33F-637B-4705-909F-F56ABA877D0B}"/>
    <hyperlink ref="B7760" r:id="rId7759" tooltip="Microsoft Web Site" xr:uid="{6DF44B84-4F5C-4106-83DC-CA8B0623F61C}"/>
    <hyperlink ref="B7761" r:id="rId7760" tooltip="Microsoft Web Site" xr:uid="{2F8D7414-A891-435C-B43E-BA487ED3FEEF}"/>
    <hyperlink ref="B7762" r:id="rId7761" tooltip="Microsoft Web Site" xr:uid="{D2CC493F-9248-4BDB-BC58-FDC8D2DC2C44}"/>
    <hyperlink ref="B7763" r:id="rId7762" tooltip="Microsoft Web Site" xr:uid="{691E5062-3A9D-45E8-85A3-F4482882F9F6}"/>
    <hyperlink ref="B7764" r:id="rId7763" tooltip="Microsoft Web Site" xr:uid="{0F231513-BD9E-4B14-8CFD-6EEB0711BA63}"/>
    <hyperlink ref="B7765" r:id="rId7764" tooltip="Microsoft Web Site" xr:uid="{4D10A780-B625-4B4A-B01E-FCA067163BE2}"/>
    <hyperlink ref="B7766" r:id="rId7765" tooltip="Microsoft Web Site" xr:uid="{5ABE1D6B-69A5-4474-B748-2642184F9F29}"/>
    <hyperlink ref="B7767" r:id="rId7766" tooltip="Microsoft Web Site" xr:uid="{D3E20A79-F294-4810-ABBD-062BDA708711}"/>
    <hyperlink ref="B7768" r:id="rId7767" tooltip="Microsoft Web Site" xr:uid="{35053EA5-A8C9-411B-B4FD-74ED8D1855A2}"/>
    <hyperlink ref="B7769" r:id="rId7768" tooltip="Microsoft Web Site" xr:uid="{76C44D18-9B70-48F3-9494-E6E9A74FC4DE}"/>
    <hyperlink ref="B7770" r:id="rId7769" tooltip="Microsoft Web Site" xr:uid="{97395933-CEFA-47AB-AAF9-914A8AC5E31C}"/>
    <hyperlink ref="B7771" r:id="rId7770" tooltip="Microsoft Web Site" xr:uid="{7AEB3F9B-D798-425F-9724-7B7785FF5F96}"/>
    <hyperlink ref="B7772" r:id="rId7771" tooltip="Microsoft Web Site" xr:uid="{C15AD3E7-588C-4061-A5CE-064D2B67C941}"/>
    <hyperlink ref="B7773" r:id="rId7772" tooltip="Microsoft Web Site" xr:uid="{2E4B6B08-BEC7-46E2-A248-BF78F22B20B9}"/>
    <hyperlink ref="B7774" r:id="rId7773" tooltip="Microsoft Web Site" xr:uid="{39E98F5C-60F4-4A19-9114-826E62610859}"/>
    <hyperlink ref="B7775" r:id="rId7774" tooltip="Microsoft Web Site" xr:uid="{9D9EF016-BC8B-4780-A69C-96DE71534B35}"/>
    <hyperlink ref="B7776" r:id="rId7775" tooltip="Microsoft Web Site" xr:uid="{1D0BB7D7-0AE7-440B-8D7C-01375B4D0D2C}"/>
    <hyperlink ref="B7777" r:id="rId7776" tooltip="Microsoft Web Site" xr:uid="{4EA6548E-371F-4EC2-A1D2-9915A38FA284}"/>
    <hyperlink ref="B7778" r:id="rId7777" tooltip="Microsoft Web Site" xr:uid="{0917C353-2C43-469B-8649-F326D47D9891}"/>
    <hyperlink ref="B7779" r:id="rId7778" tooltip="Microsoft Web Site" xr:uid="{7D30AC91-DADF-4E60-A4C3-979C63AFA8DE}"/>
    <hyperlink ref="B7780" r:id="rId7779" tooltip="Microsoft Web Site" xr:uid="{4A7B5D70-F744-4C4C-AD9A-34CF35A6E039}"/>
    <hyperlink ref="B7781" r:id="rId7780" tooltip="Microsoft Web Site" xr:uid="{ACA765C0-EA00-42E9-947B-6D2B315B9D79}"/>
    <hyperlink ref="B7782" r:id="rId7781" tooltip="Microsoft Web Site" xr:uid="{CF9FB4EE-F929-4016-94F0-DF8177437513}"/>
    <hyperlink ref="B7783" r:id="rId7782" tooltip="Microsoft Web Site" xr:uid="{BB64AC43-3B20-4930-8488-CD5A2823E910}"/>
    <hyperlink ref="B7784" r:id="rId7783" tooltip="Microsoft Web Site" xr:uid="{ECC1568A-6A77-42C5-A09A-764D7024DFA0}"/>
    <hyperlink ref="B7785" r:id="rId7784" tooltip="Microsoft Web Site" xr:uid="{0A39500C-B51E-413D-8DAD-3D9F23A1660D}"/>
    <hyperlink ref="B7786" r:id="rId7785" tooltip="Microsoft Web Site" xr:uid="{8C442BD8-511A-42E3-BA58-80B94D56756E}"/>
    <hyperlink ref="B7787" r:id="rId7786" tooltip="Microsoft Web Site" xr:uid="{E656980D-A808-49D5-8EF6-79DB7B2D4D0E}"/>
    <hyperlink ref="B7788" r:id="rId7787" tooltip="Microsoft Web Site" xr:uid="{77708221-F8DE-4462-A95F-E99F7564C5CC}"/>
    <hyperlink ref="B7789" r:id="rId7788" tooltip="Microsoft Web Site" xr:uid="{301FDC58-E0E3-4041-BC21-A5EF1009EA5C}"/>
    <hyperlink ref="B7790" r:id="rId7789" tooltip="Microsoft Web Site" xr:uid="{BD1AF13E-C023-44B0-B304-15C7B2F002FA}"/>
    <hyperlink ref="B7791" r:id="rId7790" tooltip="Microsoft Web Site" xr:uid="{A09BFBD2-9362-46AD-AF37-C5164847677B}"/>
    <hyperlink ref="B7792" r:id="rId7791" tooltip="Microsoft Web Site" xr:uid="{62F8BCDE-5668-48B2-B4C2-0A31232105B7}"/>
    <hyperlink ref="B7793" r:id="rId7792" tooltip="Microsoft Web Site" xr:uid="{6606F590-5D67-4157-83FA-3E029CE14ADE}"/>
    <hyperlink ref="B7794" r:id="rId7793" tooltip="Microsoft Web Site" xr:uid="{7317B82E-2190-4E41-B802-9C90201FA391}"/>
    <hyperlink ref="B7795" r:id="rId7794" tooltip="Microsoft Web Site" xr:uid="{CBF9826F-B9E5-40F0-8377-52D3F15D6728}"/>
    <hyperlink ref="B7796" r:id="rId7795" tooltip="Microsoft Web Site" xr:uid="{8C10CA14-C145-4E96-85FD-552B8CD6F2AD}"/>
    <hyperlink ref="B7797" r:id="rId7796" tooltip="Microsoft Web Site" xr:uid="{4847AF79-E97D-4CDC-8DF4-D1FB097A0403}"/>
    <hyperlink ref="B7798" r:id="rId7797" tooltip="Microsoft Web Site" xr:uid="{E929A7A0-8D50-4857-98C5-1FA1E9FDE87F}"/>
    <hyperlink ref="B7799" r:id="rId7798" tooltip="Microsoft Web Site" xr:uid="{37E083B4-41F6-45B9-BAAD-F2EB8C4EB8BF}"/>
    <hyperlink ref="B7800" r:id="rId7799" tooltip="Microsoft Web Site" xr:uid="{792A4EA5-C1B7-4476-B526-DE0E70E25835}"/>
    <hyperlink ref="B7801" r:id="rId7800" tooltip="Microsoft Web Site" xr:uid="{BECBAC24-129B-4A3F-BA8B-8DF42D819147}"/>
    <hyperlink ref="B7802" r:id="rId7801" tooltip="Microsoft Web Site" xr:uid="{2171624F-E9A6-4021-B4D0-EAEE89CB07CE}"/>
    <hyperlink ref="B7803" r:id="rId7802" tooltip="Microsoft Web Site" xr:uid="{C31FB243-9E5F-494D-89D2-774AC393E133}"/>
    <hyperlink ref="B7804" r:id="rId7803" tooltip="Microsoft Web Site" xr:uid="{015E4EAB-1272-4F5F-A861-4363248F17C5}"/>
    <hyperlink ref="B7805" r:id="rId7804" tooltip="Microsoft Web Site" xr:uid="{157C8570-FCBE-4E7A-A008-ABADB99B6B87}"/>
    <hyperlink ref="B7806" r:id="rId7805" tooltip="Microsoft Web Site" xr:uid="{FFA4C96E-98C6-44A8-9BEB-75260720230D}"/>
    <hyperlink ref="B7807" r:id="rId7806" tooltip="Microsoft Web Site" xr:uid="{4AD1AAB9-4719-42BC-B765-D37528ADF472}"/>
    <hyperlink ref="B7808" r:id="rId7807" tooltip="Microsoft Web Site" xr:uid="{601465F1-1167-4D73-9913-F5DD0A9B6E9A}"/>
    <hyperlink ref="B7809" r:id="rId7808" tooltip="Microsoft Web Site" xr:uid="{4E879CB3-7B12-4AFA-ABD2-ECEDBF09D254}"/>
    <hyperlink ref="B7810" r:id="rId7809" tooltip="Microsoft Web Site" xr:uid="{EDE2A733-57CB-4DF8-96DB-FCF24CB17F16}"/>
    <hyperlink ref="B7811" r:id="rId7810" tooltip="Microsoft Web Site" xr:uid="{2586D9FA-A23B-427F-A979-7EB50818FF46}"/>
    <hyperlink ref="B7812" r:id="rId7811" tooltip="Microsoft Web Site" xr:uid="{8845A6A8-021B-4116-A505-79B25719F533}"/>
    <hyperlink ref="B7813" r:id="rId7812" tooltip="Microsoft Web Site" xr:uid="{74C731BA-C237-4BA6-92AA-DDEA5E4E31A6}"/>
    <hyperlink ref="B7814" r:id="rId7813" tooltip="Microsoft Web Site" xr:uid="{60D5CE58-4ADC-44B7-B266-F97FEC628CBB}"/>
    <hyperlink ref="B7815" r:id="rId7814" tooltip="Microsoft Web Site" xr:uid="{8B372E9D-C4A0-4F6B-A6C9-0B50B4D780F1}"/>
    <hyperlink ref="B7816" r:id="rId7815" tooltip="Microsoft Web Site" xr:uid="{5E988E8B-7FAC-4D0F-BDBA-7E9610C30357}"/>
    <hyperlink ref="B7817" r:id="rId7816" tooltip="Microsoft Web Site" xr:uid="{9FF7727E-9502-4764-BEC6-8A1E61AD07D0}"/>
    <hyperlink ref="B7818" r:id="rId7817" tooltip="Microsoft Web Site" xr:uid="{BB4F952B-06D4-430A-B3E4-C4B3E352B5F3}"/>
    <hyperlink ref="B7819" r:id="rId7818" tooltip="Microsoft Web Site" xr:uid="{3F656065-7D1E-4403-B9B7-D7870883490C}"/>
    <hyperlink ref="B7820" r:id="rId7819" tooltip="Microsoft Web Site" xr:uid="{BA0384CD-91DF-4F85-9D1E-CDDB4F225F98}"/>
    <hyperlink ref="B7821" r:id="rId7820" tooltip="Microsoft Web Site" xr:uid="{2AE3EC49-A34E-41C5-83CF-88D4121A4F87}"/>
    <hyperlink ref="B7822" r:id="rId7821" tooltip="Microsoft Web Site" xr:uid="{C4B5A637-D550-414C-9F41-4A9604C77517}"/>
    <hyperlink ref="B7823" r:id="rId7822" tooltip="Microsoft Web Site" xr:uid="{E8CEE56D-AA3D-4DEB-AB0D-8D8734D0D61F}"/>
    <hyperlink ref="B7824" r:id="rId7823" tooltip="Microsoft Web Site" xr:uid="{FE290E35-1634-476A-93D9-688262604EF5}"/>
    <hyperlink ref="B7825" r:id="rId7824" tooltip="Microsoft Web Site" xr:uid="{ABD4F9C2-C004-4231-B2DD-F387B56DC366}"/>
    <hyperlink ref="B7826" r:id="rId7825" tooltip="Microsoft Web Site" xr:uid="{DDB28C86-383F-473C-B7BA-84A917C163F0}"/>
    <hyperlink ref="B7827" r:id="rId7826" tooltip="Microsoft Web Site" xr:uid="{0FE48AA5-09B6-48D2-B52E-9F8E1D25861F}"/>
    <hyperlink ref="B7828" r:id="rId7827" tooltip="Microsoft Web Site" xr:uid="{E69C58A5-D95F-4D66-9E66-5BEFF2322420}"/>
    <hyperlink ref="B7829" r:id="rId7828" tooltip="Microsoft Web Site" xr:uid="{EE6EF661-B110-49C2-8F5E-70FBEEA91820}"/>
    <hyperlink ref="B7830" r:id="rId7829" tooltip="Microsoft Web Site" xr:uid="{AE737082-27A4-444A-958D-EAC17FE75695}"/>
    <hyperlink ref="B7831" r:id="rId7830" tooltip="Microsoft Web Site" xr:uid="{FFA11AA9-921C-4D0E-86CC-57DAF645534C}"/>
    <hyperlink ref="B7832" r:id="rId7831" tooltip="Microsoft Web Site" xr:uid="{F3D36A8E-1708-42B5-9386-9BF64568CAB2}"/>
    <hyperlink ref="B7833" r:id="rId7832" tooltip="Microsoft Web Site" xr:uid="{76DD2C01-1F89-49A1-A77E-E0CA0FA34CFE}"/>
    <hyperlink ref="B7834" r:id="rId7833" tooltip="Microsoft Web Site" xr:uid="{1DA29957-F6F4-44F1-826D-64B3A7BBB2B2}"/>
    <hyperlink ref="B7835" r:id="rId7834" tooltip="Microsoft Web Site" xr:uid="{B2A4D9B6-DACE-4360-966D-D166ECBEA297}"/>
    <hyperlink ref="B7836" r:id="rId7835" tooltip="Microsoft Web Site" xr:uid="{74918680-0B14-428B-A34E-051369D6055E}"/>
    <hyperlink ref="B7837" r:id="rId7836" tooltip="Microsoft Web Site" xr:uid="{A3B512EE-9F8D-4F0D-9E88-E5CF8263DA16}"/>
    <hyperlink ref="B7838" r:id="rId7837" tooltip="Microsoft Web Site" xr:uid="{4C172577-0389-4B5A-ADDB-449679AAD023}"/>
    <hyperlink ref="B7839" r:id="rId7838" tooltip="Microsoft Web Site" xr:uid="{209B60C0-E10B-4E8C-8814-ED759E9F64B6}"/>
    <hyperlink ref="B7840" r:id="rId7839" tooltip="Microsoft Web Site" xr:uid="{554FB9DA-D3AF-40A3-8140-922323416CF6}"/>
    <hyperlink ref="B7841" r:id="rId7840" tooltip="Microsoft Web Site" xr:uid="{5DBD2A4E-6C5C-45D8-8FB3-2C308F651904}"/>
    <hyperlink ref="B7842" r:id="rId7841" tooltip="Microsoft Web Site" xr:uid="{BF2453EA-3594-47F6-863D-4D1B5B789EBB}"/>
    <hyperlink ref="B7843" r:id="rId7842" tooltip="Microsoft Web Site" xr:uid="{419C6316-EC45-4D80-A571-657C4A45759A}"/>
    <hyperlink ref="B7844" r:id="rId7843" tooltip="Microsoft Web Site" xr:uid="{82743259-7125-4B5B-A850-480BC068C176}"/>
    <hyperlink ref="B7845" r:id="rId7844" tooltip="Microsoft Web Site" xr:uid="{526B4B7F-82C3-43A0-806C-ADED073AE93F}"/>
    <hyperlink ref="B7846" r:id="rId7845" tooltip="Microsoft Web Site" xr:uid="{E1AAE6BA-677C-4837-8754-53FB547B8D3D}"/>
    <hyperlink ref="B7847" r:id="rId7846" tooltip="Microsoft Web Site" xr:uid="{A39CCC2F-5606-4CA6-8120-0F2DA09864A8}"/>
    <hyperlink ref="B7848" r:id="rId7847" tooltip="Microsoft Web Site" xr:uid="{0D447B42-250D-491F-A17A-77AB9E57E6D4}"/>
    <hyperlink ref="B7849" r:id="rId7848" tooltip="Microsoft Web Site" xr:uid="{55A0FC84-F0B1-4C9F-9DDF-DB5009E8DDE6}"/>
    <hyperlink ref="B7850" r:id="rId7849" tooltip="Microsoft Web Site" xr:uid="{F41B9D3E-B1C6-47A8-B5EB-9B0CFAC67E3F}"/>
    <hyperlink ref="B7851" r:id="rId7850" tooltip="Microsoft Web Site" xr:uid="{D0EA751C-FAA3-46DE-B036-790734340BA9}"/>
    <hyperlink ref="B7852" r:id="rId7851" tooltip="Microsoft Web Site" xr:uid="{A7AC9B81-03E3-45E8-B228-BBBC52B809DA}"/>
    <hyperlink ref="B7853" r:id="rId7852" tooltip="Microsoft Web Site" xr:uid="{FA9EE8A8-D70F-4CBD-8536-DF73B0CD27E8}"/>
    <hyperlink ref="B7854" r:id="rId7853" tooltip="Microsoft Web Site" xr:uid="{79B75BF7-39BB-442A-95DB-564BF2F9CC17}"/>
    <hyperlink ref="B7855" r:id="rId7854" tooltip="Microsoft Web Site" xr:uid="{A57E82C0-AAD7-4324-A18F-E7E83A943F2E}"/>
    <hyperlink ref="B7856" r:id="rId7855" tooltip="Microsoft Web Site" xr:uid="{4908A606-D631-437B-BAD8-8310A9C465E9}"/>
    <hyperlink ref="B7857" r:id="rId7856" tooltip="Microsoft Web Site" xr:uid="{AC3B9712-41B9-4E16-8BF3-BE0B3DD8CE49}"/>
    <hyperlink ref="B7858" r:id="rId7857" tooltip="Microsoft Web Site" xr:uid="{AA53D020-7E6F-4EC8-9A8C-DCE8B2FAD9CB}"/>
    <hyperlink ref="B7859" r:id="rId7858" tooltip="Microsoft Web Site" xr:uid="{5418EFD5-2423-4280-939F-7CA2FB7AB60A}"/>
    <hyperlink ref="B7860" r:id="rId7859" tooltip="Microsoft Web Site" xr:uid="{E7F3E5F9-9EAA-44AA-BC79-A47FD287580F}"/>
    <hyperlink ref="B7861" r:id="rId7860" tooltip="Microsoft Web Site" xr:uid="{F0741962-3B36-4748-931F-2224CF084E80}"/>
    <hyperlink ref="B7862" r:id="rId7861" tooltip="Microsoft Web Site" xr:uid="{12FF4DC4-7056-46D9-BB50-2165D33126DE}"/>
    <hyperlink ref="B7863" r:id="rId7862" tooltip="Microsoft Web Site" xr:uid="{B0F46173-9EC1-4D9C-94CB-31AD4CFD0890}"/>
    <hyperlink ref="B7864" r:id="rId7863" tooltip="Microsoft Web Site" xr:uid="{7DBFE042-BE30-41EF-9BAB-5A9FF3F60412}"/>
    <hyperlink ref="B7865" r:id="rId7864" tooltip="Microsoft Web Site" xr:uid="{64E839B0-727B-4F70-BFC8-820C26CC2158}"/>
    <hyperlink ref="B7866" r:id="rId7865" tooltip="Microsoft Web Site" xr:uid="{BEB9E68C-9AD6-47F0-A14E-56194128875D}"/>
    <hyperlink ref="B7867" r:id="rId7866" tooltip="Microsoft Web Site" xr:uid="{4C34536F-739B-45EF-BD0A-1DB6CE39D02F}"/>
    <hyperlink ref="B7868" r:id="rId7867" tooltip="Microsoft Web Site" xr:uid="{46AD24D6-ADB6-4802-91A6-099FC0627DD2}"/>
    <hyperlink ref="B7869" r:id="rId7868" tooltip="Microsoft Web Site" xr:uid="{59A3446F-FFB5-41C1-85B4-E98CE78F3FCA}"/>
    <hyperlink ref="B7870" r:id="rId7869" tooltip="Microsoft Web Site" xr:uid="{92A7AC45-707D-45A2-94EE-EEACCCD259FD}"/>
    <hyperlink ref="B7871" r:id="rId7870" tooltip="Microsoft Web Site" xr:uid="{AFDDDD86-ABDE-4BA1-A4EB-0121548F3216}"/>
    <hyperlink ref="B7872" r:id="rId7871" tooltip="Microsoft Web Site" xr:uid="{38B76A3A-50D8-4171-A63A-7082FA10EA2B}"/>
    <hyperlink ref="B7873" r:id="rId7872" tooltip="Microsoft Web Site" xr:uid="{79C22CB2-4CF1-40FF-8494-9385BD2C61E6}"/>
    <hyperlink ref="B7874" r:id="rId7873" tooltip="Microsoft Web Site" xr:uid="{2AE5CC8B-F630-4CCC-91F5-78FCD5151FF7}"/>
    <hyperlink ref="B7875" r:id="rId7874" tooltip="Microsoft Web Site" xr:uid="{295AA071-7892-4FD1-AFF8-C0C9F3906A2E}"/>
    <hyperlink ref="B7876" r:id="rId7875" tooltip="Microsoft Web Site" xr:uid="{2C0AB470-02B2-4523-94BA-3A1753A2FF0C}"/>
    <hyperlink ref="B7877" r:id="rId7876" tooltip="Microsoft Web Site" xr:uid="{C02BDF48-2E39-4E9D-B988-EE31281EDE2B}"/>
    <hyperlink ref="B7878" r:id="rId7877" tooltip="Microsoft Web Site" xr:uid="{A5755AAB-87A4-4D99-8DE2-1E35A57CCB88}"/>
    <hyperlink ref="B7879" r:id="rId7878" tooltip="Microsoft Web Site" xr:uid="{294DA1B6-8022-4284-8DA0-E2912EE01E6B}"/>
    <hyperlink ref="B7880" r:id="rId7879" tooltip="Microsoft Web Site" xr:uid="{D3CB0B79-A27D-41DA-B276-67695FE1CDB3}"/>
    <hyperlink ref="B7881" r:id="rId7880" tooltip="Microsoft Web Site" xr:uid="{7A88C903-6A0F-4A8A-94CE-BBF721DFB98A}"/>
    <hyperlink ref="B7882" r:id="rId7881" tooltip="Microsoft Web Site" xr:uid="{66E01CCD-0FB8-47C3-AB6E-93E9EB7C5871}"/>
    <hyperlink ref="B7883" r:id="rId7882" tooltip="Microsoft Web Site" xr:uid="{D6A85EE2-16DE-4BE4-BC6F-8BCDD07908CC}"/>
    <hyperlink ref="B7884" r:id="rId7883" tooltip="Microsoft Web Site" xr:uid="{84B0193B-3257-47E1-912D-3933307A2F02}"/>
    <hyperlink ref="B7885" r:id="rId7884" tooltip="Microsoft Web Site" xr:uid="{43EED97A-78A5-4278-A7CA-20D4E2D426F3}"/>
    <hyperlink ref="B7886" r:id="rId7885" tooltip="Microsoft Web Site" xr:uid="{104E84A8-0D29-46E8-B82A-3EDFEC292A95}"/>
    <hyperlink ref="B7887" r:id="rId7886" tooltip="Microsoft Web Site" xr:uid="{6B03BCCA-BE91-4BB5-BCB4-FEBB03B68012}"/>
    <hyperlink ref="B7888" r:id="rId7887" tooltip="Microsoft Web Site" xr:uid="{FBE1533E-6718-4A57-9908-D54BDDC60676}"/>
    <hyperlink ref="B7889" r:id="rId7888" tooltip="Microsoft Web Site" xr:uid="{45783FEE-A25A-4402-BB8E-CBAB39CEE24E}"/>
    <hyperlink ref="B7890" r:id="rId7889" tooltip="Microsoft Web Site" xr:uid="{7A2E470F-A07D-446A-BBE5-6E43392131C2}"/>
    <hyperlink ref="B7891" r:id="rId7890" tooltip="Microsoft Web Site" xr:uid="{ED1C0CC8-53D7-46EF-AEAF-EB920C6E49AF}"/>
    <hyperlink ref="B7892" r:id="rId7891" tooltip="Microsoft Web Site" xr:uid="{77AC840B-B69C-4BA6-B485-D33C70829EE7}"/>
    <hyperlink ref="B7893" r:id="rId7892" tooltip="Microsoft Web Site" xr:uid="{E6D27D61-F53B-4FE3-A877-9E84F51D4020}"/>
    <hyperlink ref="B7894" r:id="rId7893" tooltip="Microsoft Web Site" xr:uid="{A1DF8516-ED1C-4D39-8497-B1E3D3705436}"/>
    <hyperlink ref="B7895" r:id="rId7894" tooltip="Microsoft Web Site" xr:uid="{20002979-19C8-43DA-82B3-A519D6A06DB5}"/>
    <hyperlink ref="B7896" r:id="rId7895" tooltip="Microsoft Web Site" xr:uid="{BEC061E8-3483-4667-8075-6AC34F69F318}"/>
    <hyperlink ref="B7897" r:id="rId7896" tooltip="Microsoft Web Site" xr:uid="{75EB4C12-2828-4D9A-AB1C-255584DBDD3D}"/>
    <hyperlink ref="B7898" r:id="rId7897" tooltip="Microsoft Web Site" xr:uid="{FB472036-5066-4217-88DB-B7A0DB1C5F3F}"/>
    <hyperlink ref="B7899" r:id="rId7898" tooltip="Microsoft Web Site" xr:uid="{D9485533-0791-4C0D-A621-034AEA52B3EA}"/>
    <hyperlink ref="B7900" r:id="rId7899" tooltip="Microsoft Web Site" xr:uid="{A9221387-E956-47BA-98B7-68178A711F6B}"/>
    <hyperlink ref="B7901" r:id="rId7900" tooltip="Microsoft Web Site" xr:uid="{6F9C4132-F353-416D-82DB-F48A5F6A928B}"/>
    <hyperlink ref="B7902" r:id="rId7901" tooltip="Microsoft Web Site" xr:uid="{7A423202-A434-4258-964F-F55176500370}"/>
    <hyperlink ref="B7903" r:id="rId7902" tooltip="Microsoft Web Site" xr:uid="{2B821886-11E6-45B8-88EE-EDDAAF5C7DEC}"/>
    <hyperlink ref="B7904" r:id="rId7903" tooltip="Microsoft Web Site" xr:uid="{079FD1FD-73FB-403E-9BB4-501C7089B951}"/>
    <hyperlink ref="B7905" r:id="rId7904" tooltip="Microsoft Web Site" xr:uid="{1287CD1D-A04A-4672-83FA-C755C6538462}"/>
    <hyperlink ref="B7906" r:id="rId7905" tooltip="Microsoft Web Site" xr:uid="{249679B7-57E4-41D8-9A1A-726072D0C988}"/>
    <hyperlink ref="B7907" r:id="rId7906" tooltip="Microsoft Web Site" xr:uid="{39BEB45E-E099-42D3-B577-40B04C93C6A0}"/>
    <hyperlink ref="B7908" r:id="rId7907" tooltip="Microsoft Web Site" xr:uid="{722AC121-77BB-4315-BBE4-CA197A3D439E}"/>
    <hyperlink ref="B7909" r:id="rId7908" tooltip="Microsoft Web Site" xr:uid="{BEBD3A67-CFA8-4DE7-B0F2-E2733FD5717C}"/>
    <hyperlink ref="B7910" r:id="rId7909" tooltip="Microsoft Web Site" xr:uid="{8DA24D8B-9574-4F76-A6B9-693101FA82C4}"/>
    <hyperlink ref="B7911" r:id="rId7910" tooltip="Microsoft Web Site" xr:uid="{D0A78B9D-8293-4336-80B5-1D886902BEB2}"/>
    <hyperlink ref="B7912" r:id="rId7911" tooltip="Microsoft Web Site" xr:uid="{C50473C2-6601-4D77-A20D-8BC1ABAE84B3}"/>
    <hyperlink ref="B7913" r:id="rId7912" tooltip="Microsoft Web Site" xr:uid="{84A2C93A-FE6E-44E5-8027-0CEE21EE5D7C}"/>
    <hyperlink ref="B7914" r:id="rId7913" tooltip="Microsoft Web Site" xr:uid="{4E4C7300-2B3C-42C5-8459-C26ECA80121A}"/>
    <hyperlink ref="B7915" r:id="rId7914" tooltip="Microsoft Web Site" xr:uid="{4647F7BB-C8BC-4C26-B577-9088D0B1FB78}"/>
    <hyperlink ref="B7916" r:id="rId7915" tooltip="Microsoft Web Site" xr:uid="{5D7DBF26-C66E-4962-8C90-E39F36145473}"/>
    <hyperlink ref="B7917" r:id="rId7916" tooltip="Microsoft Web Site" xr:uid="{5E3672B0-B6E8-4D60-915F-E0ECE3255C29}"/>
    <hyperlink ref="B7918" r:id="rId7917" tooltip="Microsoft Web Site" xr:uid="{0CBE268B-B0DB-4563-A974-B101A0FF5D1A}"/>
    <hyperlink ref="B7919" r:id="rId7918" tooltip="Microsoft Web Site" xr:uid="{74C5D064-5C1D-4033-BC53-F911779032CD}"/>
    <hyperlink ref="B7920" r:id="rId7919" tooltip="Microsoft Web Site" xr:uid="{13D474A1-C8B3-42A7-9A68-7AF39681323E}"/>
    <hyperlink ref="B7921" r:id="rId7920" tooltip="Microsoft Web Site" xr:uid="{300693E7-1B69-4B36-A947-97D968842378}"/>
    <hyperlink ref="B7922" r:id="rId7921" tooltip="Microsoft Web Site" xr:uid="{F59C96EF-C080-445B-9394-E261046B72F5}"/>
    <hyperlink ref="B7923" r:id="rId7922" tooltip="Microsoft Web Site" xr:uid="{29C68533-0A64-4085-BD6F-090E9880F127}"/>
    <hyperlink ref="B7924" r:id="rId7923" tooltip="Microsoft Web Site" xr:uid="{79C0BE86-F223-4ABE-8360-32803FCE159F}"/>
    <hyperlink ref="B7925" r:id="rId7924" tooltip="Microsoft Web Site" xr:uid="{1EA87026-9D9C-4501-8A8E-B31BAA04BD3E}"/>
    <hyperlink ref="B7926" r:id="rId7925" tooltip="Microsoft Web Site" xr:uid="{69D1479D-C59D-45A0-915C-8F4AC7ECEDC1}"/>
    <hyperlink ref="B7927" r:id="rId7926" tooltip="Microsoft Web Site" xr:uid="{3D9D3190-FFA8-43F9-923F-6F853D99DCE7}"/>
    <hyperlink ref="B7928" r:id="rId7927" tooltip="Microsoft Web Site" xr:uid="{3AE8827C-92A9-4275-95EE-6170DC70E0FD}"/>
    <hyperlink ref="B7929" r:id="rId7928" tooltip="Microsoft Web Site" xr:uid="{3171D596-32F7-4F5A-B688-16E8C49841C4}"/>
    <hyperlink ref="B7930" r:id="rId7929" tooltip="Microsoft Web Site" xr:uid="{74E00FA2-F13C-44C4-8D2F-D066C98E7A7B}"/>
    <hyperlink ref="B7931" r:id="rId7930" tooltip="Microsoft Web Site" xr:uid="{784B299E-A1F0-4D14-89F7-015AAACCF01D}"/>
    <hyperlink ref="B7932" r:id="rId7931" tooltip="Microsoft Web Site" xr:uid="{0B1936D9-EC82-4E45-B78C-20ACF9E52380}"/>
    <hyperlink ref="B7933" r:id="rId7932" tooltip="Microsoft Web Site" xr:uid="{B74EAD96-7EC3-499B-8877-C3804A7A27BE}"/>
    <hyperlink ref="B7934" r:id="rId7933" tooltip="Microsoft Web Site" xr:uid="{535B843B-5459-4DD6-8C96-6718B3A7AB11}"/>
    <hyperlink ref="B7935" r:id="rId7934" tooltip="Microsoft Web Site" xr:uid="{555185FD-1D1E-403D-825E-F45F89EEF20B}"/>
    <hyperlink ref="B7936" r:id="rId7935" tooltip="Microsoft Web Site" xr:uid="{8AF54A7C-8BDA-481B-BFA9-18EA6BCA7DB3}"/>
    <hyperlink ref="B7937" r:id="rId7936" tooltip="Microsoft Web Site" xr:uid="{39A15CB7-F2ED-4696-845F-22A246E22CD2}"/>
    <hyperlink ref="B7938" r:id="rId7937" tooltip="Microsoft Web Site" xr:uid="{32D1248E-118B-441C-A4F9-C99F39E5D60A}"/>
    <hyperlink ref="B7939" r:id="rId7938" tooltip="Microsoft Web Site" xr:uid="{4CABC9A3-4425-4C46-AE88-8B7962E912B2}"/>
    <hyperlink ref="B7940" r:id="rId7939" tooltip="Microsoft Web Site" xr:uid="{A926FE6D-8045-4D9F-8278-5113EE384838}"/>
    <hyperlink ref="B7941" r:id="rId7940" tooltip="Microsoft Web Site" xr:uid="{FB25FFAD-734A-456C-8ABB-10B4C0660D61}"/>
    <hyperlink ref="B7942" r:id="rId7941" tooltip="Microsoft Web Site" xr:uid="{EA744B70-B24C-492A-AAE1-5EDC9EF48273}"/>
    <hyperlink ref="B7943" r:id="rId7942" tooltip="Microsoft Web Site" xr:uid="{172BD9E1-377F-4DD5-8910-5067D48CA274}"/>
    <hyperlink ref="B7944" r:id="rId7943" tooltip="Microsoft Web Site" xr:uid="{88CECB3F-7710-4D82-AC3F-74FA280D43F2}"/>
    <hyperlink ref="B7945" r:id="rId7944" tooltip="Microsoft Web Site" xr:uid="{17FF46DD-E0E2-499B-B2A5-2073838F7D9C}"/>
    <hyperlink ref="B7946" r:id="rId7945" tooltip="Microsoft Web Site" xr:uid="{2584AE00-E553-4CE3-BD28-27D963A8714E}"/>
    <hyperlink ref="B7947" r:id="rId7946" tooltip="Microsoft Web Site" xr:uid="{73E0B404-9D9E-42D7-9DD0-D35CC8D3FB13}"/>
    <hyperlink ref="B7948" r:id="rId7947" tooltip="Microsoft Web Site" xr:uid="{1656AFE5-C162-4EC1-8101-D24BDECD3C5E}"/>
    <hyperlink ref="B7949" r:id="rId7948" tooltip="Microsoft Web Site" xr:uid="{6E2E46C0-9F7B-4966-BD99-E133CAD81BC3}"/>
    <hyperlink ref="B7950" r:id="rId7949" tooltip="Microsoft Web Site" xr:uid="{3F8D51A8-4F21-4D89-AF37-DA8B002006C5}"/>
    <hyperlink ref="B7951" r:id="rId7950" tooltip="Microsoft Web Site" xr:uid="{3A849EE9-D166-4760-9F66-D4AEA3CDE18C}"/>
    <hyperlink ref="B7952" r:id="rId7951" tooltip="Microsoft Web Site" xr:uid="{D23CEA67-46AE-4993-962F-014A3470462A}"/>
    <hyperlink ref="B7953" r:id="rId7952" tooltip="Microsoft Web Site" xr:uid="{DEF1706D-196E-49D6-ADD2-02F98E9F8500}"/>
    <hyperlink ref="B7954" r:id="rId7953" tooltip="Microsoft Web Site" xr:uid="{3AEB98D4-A29F-48D1-B3D9-E85C99265876}"/>
    <hyperlink ref="B7955" r:id="rId7954" tooltip="Microsoft Web Site" xr:uid="{697230C9-D136-48FC-9466-9E6FC4E0E321}"/>
    <hyperlink ref="B7956" r:id="rId7955" tooltip="Microsoft Web Site" xr:uid="{0C43A097-EEFF-483B-8B55-BA1F3C9F35B7}"/>
    <hyperlink ref="B7957" r:id="rId7956" tooltip="Microsoft Web Site" xr:uid="{A3AF4459-77C4-4007-91F7-B03D8A257E2A}"/>
    <hyperlink ref="B7958" r:id="rId7957" tooltip="Microsoft Web Site" xr:uid="{29C9DDF5-9030-4E3B-94BC-03F324383DFE}"/>
    <hyperlink ref="B7959" r:id="rId7958" tooltip="Microsoft Web Site" xr:uid="{C0213FC2-B81C-456D-A83D-6FA6CEA1C620}"/>
    <hyperlink ref="B7960" r:id="rId7959" tooltip="Microsoft Web Site" xr:uid="{3C9CD297-F015-4EF9-961B-9C22EC6CFBF1}"/>
    <hyperlink ref="B7961" r:id="rId7960" tooltip="Microsoft Web Site" xr:uid="{84FEF2AC-CE23-4BD9-BD08-68E8ADEAF705}"/>
    <hyperlink ref="B7962" r:id="rId7961" tooltip="Microsoft Web Site" xr:uid="{52FBE746-4DDE-4A03-A5B3-AF44703E6954}"/>
    <hyperlink ref="B7963" r:id="rId7962" tooltip="Microsoft Web Site" xr:uid="{28CC7840-4EB8-4DE1-8227-E4417D041051}"/>
    <hyperlink ref="B7964" r:id="rId7963" tooltip="Microsoft Web Site" xr:uid="{2BDD46C0-7CD5-4EAA-AD73-E5BF57349DA4}"/>
    <hyperlink ref="B7965" r:id="rId7964" tooltip="Microsoft Web Site" xr:uid="{C140563D-8A99-42C7-8084-823882BBE49C}"/>
    <hyperlink ref="B7966" r:id="rId7965" tooltip="Microsoft Web Site" xr:uid="{150862E6-A9A5-4A28-9171-46A8E1D76482}"/>
    <hyperlink ref="B7967" r:id="rId7966" tooltip="Microsoft Web Site" xr:uid="{73146E28-31F5-4C9B-81AC-02C738145ABF}"/>
    <hyperlink ref="B7968" r:id="rId7967" tooltip="Microsoft Web Site" xr:uid="{1E4F2C88-AD1F-4643-8D32-0AC3DF71A424}"/>
    <hyperlink ref="B7969" r:id="rId7968" tooltip="Microsoft Web Site" xr:uid="{DD137B40-8F9C-442C-A70F-6BBA7F501786}"/>
    <hyperlink ref="B7970" r:id="rId7969" tooltip="Microsoft Web Site" xr:uid="{7DE18A4E-F8F2-4498-AE77-77EB596E2101}"/>
    <hyperlink ref="B7971" r:id="rId7970" tooltip="Microsoft Web Site" xr:uid="{7487DBAF-F72C-47D8-986E-8441BBEDEDD6}"/>
    <hyperlink ref="B7972" r:id="rId7971" tooltip="Microsoft Web Site" xr:uid="{4178AD31-34AC-4411-97EA-D218D12B9281}"/>
    <hyperlink ref="B7973" r:id="rId7972" tooltip="Microsoft Web Site" xr:uid="{58310CB7-3EC9-4B57-B264-639CEA76B612}"/>
    <hyperlink ref="B7974" r:id="rId7973" tooltip="Microsoft Web Site" xr:uid="{FA3C5F0E-C2E8-4F13-9540-7F4DCBB7C882}"/>
    <hyperlink ref="B7975" r:id="rId7974" tooltip="Microsoft Web Site" xr:uid="{7DAFEB94-71A0-4075-B474-8272FFBA548D}"/>
    <hyperlink ref="B7976" r:id="rId7975" tooltip="Microsoft Web Site" xr:uid="{37EF5605-FD1F-4097-A449-DE5F1046C5A8}"/>
    <hyperlink ref="B7977" r:id="rId7976" tooltip="Microsoft Web Site" xr:uid="{32D5E3A2-10F2-4627-9F45-1B9B106899E6}"/>
    <hyperlink ref="B7978" r:id="rId7977" tooltip="Microsoft Web Site" xr:uid="{D054B3F8-690F-429D-A1EC-0391ADB75F78}"/>
    <hyperlink ref="B7979" r:id="rId7978" tooltip="Microsoft Web Site" xr:uid="{0747E889-F04A-4417-8FD2-548A47D56D0E}"/>
    <hyperlink ref="B7980" r:id="rId7979" tooltip="Microsoft Web Site" xr:uid="{09B7FD4C-3FE7-44C6-A679-23926E9C7D0F}"/>
    <hyperlink ref="B7981" r:id="rId7980" tooltip="Microsoft Web Site" xr:uid="{D53EEBB6-2D1B-40B5-AC64-FB8B7080A344}"/>
    <hyperlink ref="B7982" r:id="rId7981" tooltip="Microsoft Web Site" xr:uid="{A67EFED4-C1A3-4964-B431-6960A74CDF66}"/>
    <hyperlink ref="B7983" r:id="rId7982" tooltip="Microsoft Web Site" xr:uid="{A788368C-9AE6-4333-929B-199BC28AF9DF}"/>
    <hyperlink ref="B7984" r:id="rId7983" tooltip="Microsoft Web Site" xr:uid="{7BAE3058-25B9-4AEA-AD2D-2D2FD734F6C7}"/>
    <hyperlink ref="B7985" r:id="rId7984" tooltip="Microsoft Web Site" xr:uid="{85A25913-83C1-470F-929E-131C29317B58}"/>
    <hyperlink ref="B7986" r:id="rId7985" tooltip="Microsoft Web Site" xr:uid="{FA2B183C-7061-4402-8621-BB9DCB7CA1B9}"/>
    <hyperlink ref="B7987" r:id="rId7986" tooltip="Microsoft Web Site" xr:uid="{E983878D-06F0-4A77-910D-F01B82C8BA2C}"/>
    <hyperlink ref="B7988" r:id="rId7987" tooltip="Microsoft Web Site" xr:uid="{0CEE61F0-34D1-4294-A0E3-671E29FF6A07}"/>
    <hyperlink ref="B7989" r:id="rId7988" tooltip="Microsoft Web Site" xr:uid="{126BC595-B7D7-42FE-BF40-501B9BC99F5A}"/>
    <hyperlink ref="B7990" r:id="rId7989" tooltip="Microsoft Web Site" xr:uid="{6A0C7008-C711-4536-8581-F38800AC3835}"/>
    <hyperlink ref="B7991" r:id="rId7990" tooltip="Microsoft Web Site" xr:uid="{1FC4A311-C90D-4FFA-A278-D0CB55F88BBF}"/>
    <hyperlink ref="B7992" r:id="rId7991" tooltip="Microsoft Web Site" xr:uid="{80A2F018-DADA-47D5-BA64-5565062E4678}"/>
    <hyperlink ref="B7993" r:id="rId7992" tooltip="Microsoft Web Site" xr:uid="{057A9830-EB83-4731-869A-195D8FC25DA7}"/>
    <hyperlink ref="B7994" r:id="rId7993" tooltip="Microsoft Web Site" xr:uid="{FDF968CF-A1B6-42D1-B3EF-6B376C8BDA16}"/>
    <hyperlink ref="B7995" r:id="rId7994" tooltip="Microsoft Web Site" xr:uid="{E2797970-E1D2-4D0B-9B55-41EC497AC536}"/>
    <hyperlink ref="B7996" r:id="rId7995" tooltip="Microsoft Web Site" xr:uid="{D9D14118-5B38-4631-B45B-5C27549C9A8E}"/>
    <hyperlink ref="B7997" r:id="rId7996" tooltip="Microsoft Web Site" xr:uid="{C7C1C105-5BBE-4789-8784-4AB3B8C8E90C}"/>
    <hyperlink ref="B7998" r:id="rId7997" tooltip="Microsoft Web Site" xr:uid="{7A09FF6F-DA52-4362-A2E4-2276A86A33E0}"/>
    <hyperlink ref="B7999" r:id="rId7998" tooltip="Microsoft Web Site" xr:uid="{C696A693-8DE2-41ED-B7D1-820C95CB0DF2}"/>
    <hyperlink ref="B8000" r:id="rId7999" tooltip="Microsoft Web Site" xr:uid="{71D2DAA0-9CC0-4981-92BA-3EC36136F17D}"/>
    <hyperlink ref="B8001" r:id="rId8000" tooltip="Microsoft Web Site" xr:uid="{B9158F74-6D47-441B-8BC7-833E49A0EFD5}"/>
    <hyperlink ref="B8002" r:id="rId8001" tooltip="Microsoft Web Site" xr:uid="{D0D474C6-D31D-48C1-824A-904B4E1470D1}"/>
    <hyperlink ref="B8003" r:id="rId8002" tooltip="Microsoft Web Site" xr:uid="{9CECBC92-DF07-48F6-8B17-D14CBE03AF0D}"/>
    <hyperlink ref="B8004" r:id="rId8003" tooltip="Microsoft Web Site" xr:uid="{DE9E4869-28B7-4698-97B5-250E160CB5AB}"/>
    <hyperlink ref="B8005" r:id="rId8004" tooltip="Microsoft Web Site" xr:uid="{7094B568-2A39-4CC3-A5CC-75944C774CCC}"/>
    <hyperlink ref="B8006" r:id="rId8005" tooltip="Microsoft Web Site" xr:uid="{3B0FE581-EBE0-40FB-838C-707FE9EF39F6}"/>
    <hyperlink ref="B8007" r:id="rId8006" tooltip="Microsoft Web Site" xr:uid="{B441E1A3-7FD4-45B6-B7DF-D0DF572D8AF5}"/>
    <hyperlink ref="B8008" r:id="rId8007" tooltip="Microsoft Web Site" xr:uid="{AB82412F-1E80-455F-82DB-D3FD4EDADC50}"/>
    <hyperlink ref="B8009" r:id="rId8008" tooltip="Microsoft Web Site" xr:uid="{84011683-BA60-4A60-8180-9A1FB3328025}"/>
    <hyperlink ref="B8010" r:id="rId8009" tooltip="Microsoft Web Site" xr:uid="{EF0AE9D3-D628-40C1-9589-F319DA04E020}"/>
    <hyperlink ref="B8011" r:id="rId8010" tooltip="Microsoft Web Site" xr:uid="{9A37B731-D4E8-43FD-A3A1-6ABD3D2843A9}"/>
    <hyperlink ref="B8012" r:id="rId8011" tooltip="Microsoft Web Site" xr:uid="{37E35835-7E02-4429-85BC-F459FCF5DB2F}"/>
    <hyperlink ref="B8013" r:id="rId8012" tooltip="Microsoft Web Site" xr:uid="{B3A804FA-31B3-4A5D-B28B-5BF3975B7062}"/>
    <hyperlink ref="B8014" r:id="rId8013" tooltip="Microsoft Web Site" xr:uid="{75543570-60B7-4199-B7A7-250633F58409}"/>
    <hyperlink ref="B8015" r:id="rId8014" tooltip="Microsoft Web Site" xr:uid="{B106345B-4AE8-4D7A-96B9-3FA13312DF81}"/>
    <hyperlink ref="B8016" r:id="rId8015" tooltip="Microsoft Web Site" xr:uid="{F463783E-EDD2-4FC7-814F-894E9E92D651}"/>
    <hyperlink ref="B8017" r:id="rId8016" tooltip="Microsoft Web Site" xr:uid="{3BEC5FF0-116F-4F2F-A204-A1AC13439D11}"/>
    <hyperlink ref="B8018" r:id="rId8017" tooltip="Microsoft Web Site" xr:uid="{EA7FCBEA-EC71-440A-B93B-6FE14233E679}"/>
    <hyperlink ref="B8019" r:id="rId8018" tooltip="Microsoft Web Site" xr:uid="{96BAB4F6-5E43-4D9D-BC4B-34DB1352FE4C}"/>
    <hyperlink ref="B8020" r:id="rId8019" tooltip="Microsoft Web Site" xr:uid="{DB1C76DA-4662-49F3-A6D5-6BDCC273588A}"/>
    <hyperlink ref="B8021" r:id="rId8020" tooltip="Microsoft Web Site" xr:uid="{8F1D7B9E-84D4-4477-9334-9D6A82990364}"/>
    <hyperlink ref="B8022" r:id="rId8021" tooltip="Microsoft Web Site" xr:uid="{BD4C8127-D3D0-4AA2-B2F3-25DC50BDC9D3}"/>
    <hyperlink ref="B8023" r:id="rId8022" tooltip="Microsoft Web Site" xr:uid="{51FDDAAA-1744-4AE3-A7E8-FE85210B5D71}"/>
    <hyperlink ref="B8024" r:id="rId8023" tooltip="Microsoft Web Site" xr:uid="{412F11F5-119F-4A37-803C-E0147FE21B93}"/>
    <hyperlink ref="B8025" r:id="rId8024" tooltip="Microsoft Web Site" xr:uid="{E922B2B7-3307-42BC-BC1B-202818892EA5}"/>
    <hyperlink ref="B8026" r:id="rId8025" tooltip="Microsoft Web Site" xr:uid="{2E16D1F6-6518-4855-BA1B-AAC28D5DCEE8}"/>
    <hyperlink ref="B8027" r:id="rId8026" tooltip="Microsoft Web Site" xr:uid="{9D4325C2-F62C-4013-9F77-27E911480BAF}"/>
    <hyperlink ref="B8028" r:id="rId8027" tooltip="Microsoft Web Site" xr:uid="{E0E0E64C-94D4-414F-88ED-5F34358AF777}"/>
    <hyperlink ref="B8029" r:id="rId8028" tooltip="Microsoft Web Site" xr:uid="{D644DAB9-9B8A-4398-89E1-98F43A72EFAF}"/>
    <hyperlink ref="B8030" r:id="rId8029" tooltip="Microsoft Web Site" xr:uid="{E0BFB4CE-3E82-430D-A7DF-00AAEFE70060}"/>
    <hyperlink ref="B8031" r:id="rId8030" tooltip="Microsoft Web Site" xr:uid="{5A77BB47-847F-41D2-854B-9CEBE028213A}"/>
    <hyperlink ref="B8032" r:id="rId8031" tooltip="Microsoft Web Site" xr:uid="{06C212DE-79FF-4780-A372-AE73FC1BCB95}"/>
    <hyperlink ref="B8033" r:id="rId8032" tooltip="Microsoft Web Site" xr:uid="{B81933B4-A46D-4727-AC64-87CEA2FFF8B0}"/>
    <hyperlink ref="B8034" r:id="rId8033" tooltip="Microsoft Web Site" xr:uid="{5D71C56D-BD40-4124-863F-38E67550FB88}"/>
    <hyperlink ref="B8035" r:id="rId8034" tooltip="Microsoft Web Site" xr:uid="{F04ED6EC-3DA3-42E4-9BFB-094F54EB1BA4}"/>
    <hyperlink ref="B8036" r:id="rId8035" tooltip="Microsoft Web Site" xr:uid="{05B276CC-E4D5-4AA9-BB72-82505A773D30}"/>
    <hyperlink ref="B8037" r:id="rId8036" tooltip="Microsoft Web Site" xr:uid="{BF479D64-77C8-4E4A-BD24-BB11777B0430}"/>
    <hyperlink ref="B8038" r:id="rId8037" tooltip="Microsoft Web Site" xr:uid="{A9635955-9E2F-4FD5-A9F2-A42C57F04168}"/>
    <hyperlink ref="B8039" r:id="rId8038" tooltip="Microsoft Web Site" xr:uid="{F417EB37-CF6A-4B2D-A068-5A95729229AF}"/>
    <hyperlink ref="B8040" r:id="rId8039" tooltip="Microsoft Web Site" xr:uid="{03EF828C-8BD6-4A1E-B721-7A698A6E5C68}"/>
    <hyperlink ref="B8041" r:id="rId8040" tooltip="Microsoft Web Site" xr:uid="{34501438-1209-4CF1-AC1F-F3234597BD1A}"/>
    <hyperlink ref="B8042" r:id="rId8041" tooltip="Microsoft Web Site" xr:uid="{70B9AE0D-12A2-4AAC-A6F3-B5AEE43EBE8F}"/>
    <hyperlink ref="B8043" r:id="rId8042" tooltip="Microsoft Web Site" xr:uid="{8967062E-2E17-4EF7-8F97-58B91B5FE3BD}"/>
    <hyperlink ref="B8044" r:id="rId8043" tooltip="Microsoft Web Site" xr:uid="{42E4BD26-11FA-43E2-A796-551BEE95C1AC}"/>
    <hyperlink ref="B8045" r:id="rId8044" tooltip="Microsoft Web Site" xr:uid="{64BC831C-531A-4793-905E-7C7134E06160}"/>
    <hyperlink ref="B8046" r:id="rId8045" tooltip="Microsoft Web Site" xr:uid="{4CF915D3-1ABA-4753-8F39-5F8043DA1C79}"/>
    <hyperlink ref="B8047" r:id="rId8046" tooltip="Microsoft Web Site" xr:uid="{0EE9D6B4-12AF-4050-84D9-BD692149AF26}"/>
    <hyperlink ref="B8048" r:id="rId8047" tooltip="Microsoft Web Site" xr:uid="{1FD1AD51-6D85-4685-AEA9-76C0E2C42ACF}"/>
    <hyperlink ref="B8049" r:id="rId8048" tooltip="Microsoft Web Site" xr:uid="{712A42DD-BE65-4F0E-A064-AD4810F0F486}"/>
    <hyperlink ref="B8050" r:id="rId8049" tooltip="Microsoft Web Site" xr:uid="{722D98D2-F7E8-48E1-B482-A2145E7947F5}"/>
    <hyperlink ref="B8051" r:id="rId8050" tooltip="Microsoft Web Site" xr:uid="{30CA3440-CA7F-4477-ADE9-80B45D1487C0}"/>
    <hyperlink ref="B8052" r:id="rId8051" tooltip="Microsoft Web Site" xr:uid="{3D025D07-117B-4526-8B10-011B84D1503C}"/>
    <hyperlink ref="B8053" r:id="rId8052" tooltip="Microsoft Web Site" xr:uid="{345D8467-C2FD-4039-861D-460800C3C046}"/>
    <hyperlink ref="B8054" r:id="rId8053" tooltip="Microsoft Web Site" xr:uid="{4843284A-3A2E-40A1-8F95-D901CB8824A6}"/>
    <hyperlink ref="B8055" r:id="rId8054" tooltip="Microsoft Web Site" xr:uid="{1F66A765-CD33-4E87-9BF8-BE0052B15EDA}"/>
    <hyperlink ref="B8056" r:id="rId8055" tooltip="Microsoft Web Site" xr:uid="{D20BB2C1-4DD7-41D6-861E-01FACC905EA9}"/>
    <hyperlink ref="B8057" r:id="rId8056" tooltip="Microsoft Web Site" xr:uid="{E2C0D503-D3DD-41F8-AA9A-5AD4C7340637}"/>
    <hyperlink ref="B8058" r:id="rId8057" tooltip="Microsoft Web Site" xr:uid="{7B9A5D73-7C6F-415B-876D-E232EF4CAA49}"/>
    <hyperlink ref="B8059" r:id="rId8058" tooltip="Microsoft Web Site" xr:uid="{8DE84DBD-694E-495A-B1BC-14A2D417FD7B}"/>
    <hyperlink ref="B8060" r:id="rId8059" tooltip="Microsoft Web Site" xr:uid="{011715E5-AB57-4FE0-BDB1-CBB3AA851A14}"/>
    <hyperlink ref="B8061" r:id="rId8060" tooltip="Microsoft Web Site" xr:uid="{F5B5E6E5-A6D7-45F6-9EE7-2CE1C5F0CAD1}"/>
    <hyperlink ref="B8062" r:id="rId8061" tooltip="Microsoft Web Site" xr:uid="{769B4218-C61A-4AB7-8EA0-6458B1545FA1}"/>
    <hyperlink ref="B8063" r:id="rId8062" tooltip="Microsoft Web Site" xr:uid="{8498872E-6928-4C1D-B2E2-46699AE154D6}"/>
    <hyperlink ref="B8064" r:id="rId8063" tooltip="Microsoft Web Site" xr:uid="{E13B1495-F99C-4671-AB38-758B5998BE10}"/>
    <hyperlink ref="B8065" r:id="rId8064" tooltip="Microsoft Web Site" xr:uid="{0CD073FF-D0C0-4495-8A92-07AD574CCB06}"/>
    <hyperlink ref="B8066" r:id="rId8065" tooltip="Microsoft Web Site" xr:uid="{A0295B09-51D0-410D-B9D4-5EB0C42D7E06}"/>
    <hyperlink ref="B8067" r:id="rId8066" tooltip="Microsoft Web Site" xr:uid="{C698C003-0FAF-4298-92E1-2ECE5C6E3CB4}"/>
    <hyperlink ref="B8068" r:id="rId8067" tooltip="Microsoft Web Site" xr:uid="{A564ED18-2A74-45BA-9C18-82733393C081}"/>
    <hyperlink ref="B8069" r:id="rId8068" tooltip="Microsoft Web Site" xr:uid="{F102A284-D69C-4084-81F9-2DFD11260B5F}"/>
    <hyperlink ref="B8070" r:id="rId8069" tooltip="Microsoft Web Site" xr:uid="{F808896A-BCE6-471C-8536-A292B82456C3}"/>
    <hyperlink ref="B8071" r:id="rId8070" tooltip="Microsoft Web Site" xr:uid="{F377E8E2-3E26-457D-98FA-3BCF8E54337D}"/>
    <hyperlink ref="B8072" r:id="rId8071" tooltip="Microsoft Web Site" xr:uid="{0CA4425F-77A4-46D2-B1B1-F2BF3F032DED}"/>
    <hyperlink ref="B8073" r:id="rId8072" tooltip="Microsoft Web Site" xr:uid="{EC72B76A-1428-4FD0-8129-5DE420E7AE42}"/>
    <hyperlink ref="B8074" r:id="rId8073" tooltip="Microsoft Web Site" xr:uid="{37D9B3C5-5F44-410B-A702-3EB225FC1351}"/>
    <hyperlink ref="B8075" r:id="rId8074" tooltip="Microsoft Web Site" xr:uid="{AC38DA28-24CD-4D5C-AE43-39A78544DFB9}"/>
    <hyperlink ref="B8076" r:id="rId8075" tooltip="Microsoft Web Site" xr:uid="{1F39D957-CD40-4DCB-A081-E67F9B2A594D}"/>
    <hyperlink ref="B8077" r:id="rId8076" tooltip="Microsoft Web Site" xr:uid="{ECDDD31B-8E1E-4104-A9B6-4B30D350C70E}"/>
    <hyperlink ref="B8078" r:id="rId8077" tooltip="Microsoft Web Site" xr:uid="{3A928E06-546A-4202-A4CD-A7996C9F4738}"/>
    <hyperlink ref="B8079" r:id="rId8078" tooltip="Microsoft Web Site" xr:uid="{E53F1840-2FF2-42C4-BD1A-CD95C567FB39}"/>
    <hyperlink ref="B8080" r:id="rId8079" tooltip="Microsoft Web Site" xr:uid="{740F63DB-9342-45F8-A23D-7FECFF88A09A}"/>
    <hyperlink ref="B8081" r:id="rId8080" tooltip="Microsoft Web Site" xr:uid="{9904A793-C9BC-4BC1-A06C-091ACE4C64E9}"/>
    <hyperlink ref="B8082" r:id="rId8081" tooltip="Microsoft Web Site" xr:uid="{E95ECD44-A762-486E-A7DB-86085F1C7D33}"/>
    <hyperlink ref="B8083" r:id="rId8082" tooltip="Microsoft Web Site" xr:uid="{DCCA19E5-B414-4887-9279-A4444A31612C}"/>
    <hyperlink ref="B8084" r:id="rId8083" tooltip="Microsoft Web Site" xr:uid="{1DD12B51-39D7-41A9-9B97-710A186561EA}"/>
    <hyperlink ref="B8085" r:id="rId8084" tooltip="Microsoft Web Site" xr:uid="{FEBF0D4D-BB54-40B1-A518-D9F4483857EF}"/>
    <hyperlink ref="B8086" r:id="rId8085" tooltip="Microsoft Web Site" xr:uid="{93502935-5370-42B4-9AA4-AD8D8290E9CF}"/>
    <hyperlink ref="B8087" r:id="rId8086" tooltip="Microsoft Web Site" xr:uid="{4F8DA8A0-6856-48AF-8F57-E03DBB6BB81E}"/>
    <hyperlink ref="B8088" r:id="rId8087" tooltip="Microsoft Web Site" xr:uid="{882D6373-0E57-4A87-A709-D87910CBEDE5}"/>
    <hyperlink ref="B8089" r:id="rId8088" tooltip="Microsoft Web Site" xr:uid="{36E62414-C6EE-409C-9942-350BB01E49BA}"/>
    <hyperlink ref="B8090" r:id="rId8089" tooltip="Microsoft Web Site" xr:uid="{6C70AF4A-6B5C-487B-823C-2E89417AB43C}"/>
    <hyperlink ref="B8091" r:id="rId8090" tooltip="Microsoft Web Site" xr:uid="{524C6C44-B9D5-4BEC-9E73-1C7974F3C5D4}"/>
    <hyperlink ref="B8092" r:id="rId8091" tooltip="Microsoft Web Site" xr:uid="{FDB24AA2-561F-4BBF-A9EC-D60F28ACA817}"/>
    <hyperlink ref="B8093" r:id="rId8092" tooltip="Microsoft Web Site" xr:uid="{8B952952-A7C2-4828-AE7C-E070509EE82F}"/>
    <hyperlink ref="B8094" r:id="rId8093" tooltip="Microsoft Web Site" xr:uid="{B551DE2D-C7C8-45FD-9F83-B7C982EC93EF}"/>
    <hyperlink ref="B8095" r:id="rId8094" tooltip="Microsoft Web Site" xr:uid="{B48E0307-2AD9-4D2D-B04C-C57A99FBB8BD}"/>
    <hyperlink ref="B8096" r:id="rId8095" tooltip="Microsoft Web Site" xr:uid="{C65F0A06-CBE3-48AA-BCF0-360A4F13E44A}"/>
    <hyperlink ref="B8097" r:id="rId8096" tooltip="Microsoft Web Site" xr:uid="{7CDFE851-133E-42AF-B1F8-440C47818910}"/>
    <hyperlink ref="B8098" r:id="rId8097" tooltip="Microsoft Web Site" xr:uid="{C58DCB2D-5ABF-4811-ADA6-13797B1E8C88}"/>
    <hyperlink ref="B8099" r:id="rId8098" tooltip="Microsoft Web Site" xr:uid="{B09E7118-FF0F-4634-92F8-7E76ADDFA3D3}"/>
    <hyperlink ref="B8100" r:id="rId8099" tooltip="Microsoft Web Site" xr:uid="{EE65FD16-68DD-4040-8785-9E8C27E609ED}"/>
    <hyperlink ref="B8101" r:id="rId8100" tooltip="Microsoft Web Site" xr:uid="{A6BB5F2D-E93E-4B15-A670-6B846D3B8B0E}"/>
    <hyperlink ref="B8102" r:id="rId8101" tooltip="Microsoft Web Site" xr:uid="{BC35B37E-84F0-4802-A91A-87E699D77780}"/>
    <hyperlink ref="B8103" r:id="rId8102" tooltip="Microsoft Web Site" xr:uid="{403B2BE4-3722-4479-AA95-08F4B12CB882}"/>
    <hyperlink ref="B8104" r:id="rId8103" tooltip="Microsoft Web Site" xr:uid="{50F94B7C-FA81-4340-9567-DCA1E8E3DF70}"/>
    <hyperlink ref="B8105" r:id="rId8104" tooltip="Microsoft Web Site" xr:uid="{9494CBA2-9A04-44F5-B331-70D4BF6018C5}"/>
    <hyperlink ref="B8106" r:id="rId8105" tooltip="Microsoft Web Site" xr:uid="{B0E20941-620A-4611-8086-B1928DF67967}"/>
    <hyperlink ref="B8107" r:id="rId8106" tooltip="Microsoft Web Site" xr:uid="{EF9E1654-DFE4-406A-A8C8-29D8FE00405B}"/>
    <hyperlink ref="B8108" r:id="rId8107" tooltip="Microsoft Web Site" xr:uid="{6970B923-7630-4498-AD69-2715648428CB}"/>
    <hyperlink ref="B8109" r:id="rId8108" tooltip="Microsoft Web Site" xr:uid="{C380B763-10B8-416E-A414-49F374D92DE0}"/>
    <hyperlink ref="B8110" r:id="rId8109" tooltip="Microsoft Web Site" xr:uid="{EB58787C-2577-48FB-BF2F-7FC36E5E43B3}"/>
    <hyperlink ref="B8111" r:id="rId8110" tooltip="Microsoft Web Site" xr:uid="{7D1C874B-CEF7-48BC-8471-CDA40A37EEDB}"/>
    <hyperlink ref="B8112" r:id="rId8111" tooltip="Microsoft Web Site" xr:uid="{73A2ABA4-6DE2-480E-B051-159398313E8A}"/>
    <hyperlink ref="B8113" r:id="rId8112" tooltip="Microsoft Web Site" xr:uid="{5CF6CCA1-739C-4DF9-8EA3-708417C8A440}"/>
    <hyperlink ref="B8114" r:id="rId8113" tooltip="Microsoft Web Site" xr:uid="{35CB990B-A1DA-4706-8F10-9A110A3DCB01}"/>
    <hyperlink ref="B8115" r:id="rId8114" tooltip="Microsoft Web Site" xr:uid="{ED2BBCD2-EB7A-4A70-B0C9-1C70B7FF6F44}"/>
    <hyperlink ref="B8116" r:id="rId8115" tooltip="Microsoft Web Site" xr:uid="{25026D7A-BA16-41D7-9420-795F3F475A04}"/>
    <hyperlink ref="B8117" r:id="rId8116" tooltip="Microsoft Web Site" xr:uid="{E367CCD9-02B0-4E2E-8581-A3D2AE304D17}"/>
    <hyperlink ref="B8118" r:id="rId8117" tooltip="Microsoft Web Site" xr:uid="{F5AFE727-0982-4295-B6C5-2ECBA0B4A3D1}"/>
    <hyperlink ref="B8119" r:id="rId8118" tooltip="Microsoft Web Site" xr:uid="{9387EB16-4E79-4DDE-BE20-20B8F9059B81}"/>
    <hyperlink ref="B8120" r:id="rId8119" tooltip="Microsoft Web Site" xr:uid="{02D5B1ED-F0F7-41FC-B03B-DE4C50AC8105}"/>
    <hyperlink ref="B8121" r:id="rId8120" tooltip="Microsoft Web Site" xr:uid="{FB0DBEBB-1558-4091-A3AC-793787BDC8A0}"/>
    <hyperlink ref="B8122" r:id="rId8121" tooltip="Microsoft Web Site" xr:uid="{13012A9C-570B-4924-8B60-A05C43F5C1A8}"/>
    <hyperlink ref="B8123" r:id="rId8122" tooltip="Microsoft Web Site" xr:uid="{8189083B-E8FC-4F85-B2AD-EE05746513CB}"/>
    <hyperlink ref="B8124" r:id="rId8123" tooltip="Microsoft Web Site" xr:uid="{0B8758E2-00CC-4D40-811A-93A86C07588D}"/>
    <hyperlink ref="B8125" r:id="rId8124" tooltip="Microsoft Web Site" xr:uid="{35E748FB-FDA1-491B-B08F-8E6BFAEF5878}"/>
    <hyperlink ref="B8126" r:id="rId8125" tooltip="Microsoft Web Site" xr:uid="{338B71F5-E55F-4D0C-BC15-86651D207323}"/>
    <hyperlink ref="B8127" r:id="rId8126" tooltip="Microsoft Web Site" xr:uid="{A4B61C42-FDE2-4B70-B207-4C6EFC11FD9E}"/>
    <hyperlink ref="B8128" r:id="rId8127" tooltip="Microsoft Web Site" xr:uid="{0ADBFBA9-893D-4749-B613-EA33E003E858}"/>
    <hyperlink ref="B8129" r:id="rId8128" tooltip="Microsoft Web Site" xr:uid="{549CCF40-EF8B-4F4F-A104-1F5ED10CB4CA}"/>
    <hyperlink ref="B8130" r:id="rId8129" tooltip="Microsoft Web Site" xr:uid="{9A624B8C-9681-42F6-99AA-16684A8CEBC7}"/>
    <hyperlink ref="B8131" r:id="rId8130" tooltip="Microsoft Web Site" xr:uid="{7A1F1DD9-B992-46AF-B625-4F53EE37DB4B}"/>
    <hyperlink ref="B8132" r:id="rId8131" tooltip="Microsoft Web Site" xr:uid="{66BBEADF-688F-497A-98D3-F4F50092659C}"/>
    <hyperlink ref="B8133" r:id="rId8132" tooltip="Microsoft Web Site" xr:uid="{8582AECC-57B9-4388-B0C2-4639F75C66AD}"/>
    <hyperlink ref="B8134" r:id="rId8133" tooltip="Microsoft Web Site" xr:uid="{B799C212-DA8E-42FB-9990-36D0722686B0}"/>
    <hyperlink ref="B8135" r:id="rId8134" tooltip="Microsoft Web Site" xr:uid="{EAAB4906-A3A7-4E95-906A-1C6CF6DAD1EB}"/>
    <hyperlink ref="B8136" r:id="rId8135" tooltip="Microsoft Web Site" xr:uid="{143653E9-2E43-48AB-ABC9-D64B80B5A815}"/>
    <hyperlink ref="B8137" r:id="rId8136" tooltip="Microsoft Web Site" xr:uid="{2B96E6EC-E821-4D6F-8CF1-478F91C833AF}"/>
    <hyperlink ref="B8138" r:id="rId8137" tooltip="Microsoft Web Site" xr:uid="{8239D5B8-2BA0-4A67-9E94-DB3AF4467643}"/>
    <hyperlink ref="B8139" r:id="rId8138" tooltip="Microsoft Web Site" xr:uid="{586A80B2-1F73-4BD5-871B-BA5486909620}"/>
    <hyperlink ref="B8140" r:id="rId8139" tooltip="Microsoft Web Site" xr:uid="{56F671F8-DBA3-467B-8C55-FC61E9866149}"/>
    <hyperlink ref="B8141" r:id="rId8140" tooltip="Microsoft Web Site" xr:uid="{0CED5061-300E-4B7D-84F0-1EA28115A2BF}"/>
    <hyperlink ref="B8142" r:id="rId8141" tooltip="Microsoft Web Site" xr:uid="{0D887583-631C-4B23-B58D-EAF849FD8A2A}"/>
    <hyperlink ref="B8143" r:id="rId8142" tooltip="Microsoft Web Site" xr:uid="{7BE9339F-783A-4A48-8ADB-2655C4249F76}"/>
    <hyperlink ref="B8144" r:id="rId8143" tooltip="Microsoft Web Site" xr:uid="{0A4985DE-1A77-4844-BAA9-55177BEFA112}"/>
    <hyperlink ref="B8145" r:id="rId8144" tooltip="Microsoft Web Site" xr:uid="{66A46F99-54BC-4238-8630-01DD087BA693}"/>
    <hyperlink ref="B8146" r:id="rId8145" tooltip="Microsoft Web Site" xr:uid="{2B955AF9-306A-4945-831A-DCEFBEA5BB61}"/>
    <hyperlink ref="B8147" r:id="rId8146" tooltip="Microsoft Web Site" xr:uid="{B28B6E0F-DA6C-4ABA-A3FD-DECA6A3BC32E}"/>
    <hyperlink ref="B8148" r:id="rId8147" tooltip="Microsoft Web Site" xr:uid="{A7AA070F-9122-4D3E-9A18-ABAE24161B8B}"/>
    <hyperlink ref="B8149" r:id="rId8148" tooltip="Microsoft Web Site" xr:uid="{16F80BD8-C7E2-4179-B445-07F156223260}"/>
    <hyperlink ref="B8150" r:id="rId8149" tooltip="Microsoft Web Site" xr:uid="{ECEB458A-53E6-4C6F-B63F-FB44E6A5C611}"/>
    <hyperlink ref="B8151" r:id="rId8150" tooltip="Microsoft Web Site" xr:uid="{46C9B4A5-4690-4AEA-9765-083988D072BD}"/>
    <hyperlink ref="B8152" r:id="rId8151" tooltip="Microsoft Web Site" xr:uid="{F211B4EA-9481-4390-8D39-0D317A4043C3}"/>
    <hyperlink ref="B8153" r:id="rId8152" tooltip="Microsoft Web Site" xr:uid="{2C34AFC5-AB3D-4287-9803-3AF2A16DC27E}"/>
    <hyperlink ref="B8154" r:id="rId8153" tooltip="Microsoft Web Site" xr:uid="{75AFD484-8682-4E81-A89E-6921EBB560A6}"/>
    <hyperlink ref="B8155" r:id="rId8154" tooltip="Microsoft Web Site" xr:uid="{1D9D8855-731E-41A0-9D7A-B092764DCCE6}"/>
    <hyperlink ref="B8156" r:id="rId8155" tooltip="Microsoft Web Site" xr:uid="{6F64AFAF-F389-4E8C-8B8C-12B12E509CC0}"/>
    <hyperlink ref="B8157" r:id="rId8156" tooltip="Microsoft Web Site" xr:uid="{2DBDDD30-F485-4AE7-85B4-CC5396113575}"/>
    <hyperlink ref="B8158" r:id="rId8157" tooltip="Microsoft Web Site" xr:uid="{804D2A2B-25D1-43D5-AC8B-9A6297369F6B}"/>
    <hyperlink ref="B8159" r:id="rId8158" tooltip="Microsoft Web Site" xr:uid="{8A16199E-BE50-4EBA-8679-89A73290B400}"/>
    <hyperlink ref="B8160" r:id="rId8159" tooltip="Microsoft Web Site" xr:uid="{0296B706-E769-4F20-9219-AD964DC7ECA7}"/>
    <hyperlink ref="B8161" r:id="rId8160" tooltip="Microsoft Web Site" xr:uid="{BF02554A-682C-4F5B-89FB-DEF69B5266F3}"/>
    <hyperlink ref="B8162" r:id="rId8161" tooltip="Microsoft Web Site" xr:uid="{AD6B994B-78AA-42AE-81C9-C1BD984B0F1A}"/>
    <hyperlink ref="B8163" r:id="rId8162" tooltip="Microsoft Web Site" xr:uid="{7923D136-431F-44B6-B618-696DF031609A}"/>
    <hyperlink ref="B8164" r:id="rId8163" tooltip="Microsoft Web Site" xr:uid="{0956849C-9C9D-41FC-A52B-20951D99743A}"/>
    <hyperlink ref="B8165" r:id="rId8164" tooltip="Microsoft Web Site" xr:uid="{B75FC06A-BDF1-45C1-8F8A-5BBA5127946B}"/>
    <hyperlink ref="B8166" r:id="rId8165" tooltip="Microsoft Web Site" xr:uid="{EAD351B9-CE26-474C-9C45-47B7B18AE7E9}"/>
    <hyperlink ref="B8167" r:id="rId8166" tooltip="Microsoft Web Site" xr:uid="{AA0DD092-242E-46F3-90E4-5E707A25C7AA}"/>
    <hyperlink ref="B8168" r:id="rId8167" tooltip="Microsoft Web Site" xr:uid="{A3861BB4-4015-4AB9-8A67-FC6DBDE3A719}"/>
    <hyperlink ref="B8169" r:id="rId8168" tooltip="Microsoft Web Site" xr:uid="{353069BF-CF65-4BE8-8BCC-19824FC81112}"/>
    <hyperlink ref="B8170" r:id="rId8169" tooltip="Microsoft Web Site" xr:uid="{A17008F0-760A-4594-B729-DF8FE5A953FD}"/>
    <hyperlink ref="B8171" r:id="rId8170" tooltip="Microsoft Web Site" xr:uid="{9DCDBF16-C1B7-45A2-8032-A29D0AA78D4E}"/>
    <hyperlink ref="B8172" r:id="rId8171" tooltip="Microsoft Web Site" xr:uid="{51D9BC59-341E-42F2-88E3-4420B45CE043}"/>
    <hyperlink ref="B8173" r:id="rId8172" tooltip="Microsoft Web Site" xr:uid="{10658C93-364F-41CE-B8A8-5C4F17EDA6A4}"/>
    <hyperlink ref="B8174" r:id="rId8173" tooltip="Microsoft Web Site" xr:uid="{98FE2797-25B5-4FD8-8CC0-6BDEF32890EF}"/>
    <hyperlink ref="B8175" r:id="rId8174" tooltip="Microsoft Web Site" xr:uid="{20FA0E9D-0AAA-4DEF-A945-E13B0AD27ED3}"/>
    <hyperlink ref="B8176" r:id="rId8175" tooltip="Microsoft Web Site" xr:uid="{55598E35-A14D-46AD-B953-AD756BACD5D5}"/>
    <hyperlink ref="B8177" r:id="rId8176" tooltip="Microsoft Web Site" xr:uid="{8B09B86E-AC39-4AC3-BFD3-BDEE2011C2DE}"/>
    <hyperlink ref="B8178" r:id="rId8177" tooltip="Microsoft Web Site" xr:uid="{367A7AAE-BD79-4848-A76F-CF1392DE906E}"/>
    <hyperlink ref="B8179" r:id="rId8178" tooltip="Microsoft Web Site" xr:uid="{04F13837-04C4-4E16-AEC6-1BE7A99A05FC}"/>
    <hyperlink ref="B8180" r:id="rId8179" tooltip="Microsoft Web Site" xr:uid="{7BB8386D-2E62-42EB-88D9-2B7F5D397BC9}"/>
    <hyperlink ref="B8181" r:id="rId8180" tooltip="Microsoft Web Site" xr:uid="{6B8D9D03-E74C-4E48-B779-9A27DE1A8884}"/>
    <hyperlink ref="B8182" r:id="rId8181" tooltip="Microsoft Web Site" xr:uid="{B0D7D4EA-9948-46EE-85A5-F1538CE675C9}"/>
    <hyperlink ref="B8183" r:id="rId8182" tooltip="Microsoft Web Site" xr:uid="{71E08B83-A40E-4CF1-9838-64AD4489FA5E}"/>
    <hyperlink ref="B8184" r:id="rId8183" tooltip="Microsoft Web Site" xr:uid="{658053A7-2EFE-449B-85D4-873C18520CF1}"/>
    <hyperlink ref="B8185" r:id="rId8184" tooltip="Microsoft Web Site" xr:uid="{AE46ECD5-1E7A-4814-AAE4-9C3CC92C3C37}"/>
    <hyperlink ref="B8186" r:id="rId8185" tooltip="Microsoft Web Site" xr:uid="{D0A9E950-339D-4C3B-9BD8-2CB54EBB40D9}"/>
    <hyperlink ref="B8187" r:id="rId8186" tooltip="Microsoft Web Site" xr:uid="{3BB4B28E-FAA4-42F6-ACE6-71A33301B49D}"/>
    <hyperlink ref="B8188" r:id="rId8187" tooltip="Microsoft Web Site" xr:uid="{4FF500FF-8C1A-4F32-AC5C-264A74A40461}"/>
    <hyperlink ref="B8189" r:id="rId8188" tooltip="Microsoft Web Site" xr:uid="{2224A0A4-408E-4C09-9344-CF464215BE98}"/>
    <hyperlink ref="B8190" r:id="rId8189" tooltip="Microsoft Web Site" xr:uid="{052C7EEA-D0F3-4406-A940-C339140B7D73}"/>
    <hyperlink ref="B8191" r:id="rId8190" tooltip="Microsoft Web Site" xr:uid="{031CAF66-1E34-4769-BAFF-D77B60009B14}"/>
    <hyperlink ref="B8192" r:id="rId8191" tooltip="Microsoft Web Site" xr:uid="{0B1BF8A7-B976-4CE9-A4D1-80C6DE4C5D3B}"/>
    <hyperlink ref="B8193" r:id="rId8192" tooltip="Microsoft Web Site" xr:uid="{02DDDD42-554D-461F-9A60-3BBE409A72B9}"/>
    <hyperlink ref="B8194" r:id="rId8193" tooltip="Microsoft Web Site" xr:uid="{8AD5F87A-1961-45CA-BF9E-22F894675DFB}"/>
    <hyperlink ref="B8195" r:id="rId8194" tooltip="Microsoft Web Site" xr:uid="{865E6F9C-E866-4D5A-B8D0-6D680AB33B4C}"/>
    <hyperlink ref="B8196" r:id="rId8195" tooltip="Microsoft Web Site" xr:uid="{CD557997-7104-4575-97FC-3F2DA4392AFD}"/>
    <hyperlink ref="B8197" r:id="rId8196" tooltip="Microsoft Web Site" xr:uid="{B88A6580-B2F1-4552-BD74-EB8800C66B42}"/>
    <hyperlink ref="B8198" r:id="rId8197" tooltip="Microsoft Web Site" xr:uid="{5EEB94EC-2401-4A41-BFFA-160C0AC819F1}"/>
    <hyperlink ref="B8199" r:id="rId8198" tooltip="Microsoft Web Site" xr:uid="{81857D0E-4328-4DD8-ADF9-F800CFA1127E}"/>
    <hyperlink ref="B8200" r:id="rId8199" tooltip="Microsoft Web Site" xr:uid="{5301AD63-8519-4FED-86DC-B908C66B35DD}"/>
    <hyperlink ref="B8201" r:id="rId8200" tooltip="Microsoft Web Site" xr:uid="{4BF97F50-9936-4C68-80C2-F79C188EBC6A}"/>
    <hyperlink ref="B8202" r:id="rId8201" tooltip="Microsoft Web Site" xr:uid="{E7EB9503-5CE4-4BF4-90C1-9C109BA978F6}"/>
    <hyperlink ref="B8203" r:id="rId8202" tooltip="Microsoft Web Site" xr:uid="{4A052255-1A49-48F8-9E28-A1C7A4AB4FE4}"/>
    <hyperlink ref="B8204" r:id="rId8203" tooltip="Microsoft Web Site" xr:uid="{595DA1BE-13D1-491E-99F4-154677205343}"/>
    <hyperlink ref="B8205" r:id="rId8204" tooltip="Microsoft Web Site" xr:uid="{E90A9CB5-B5F2-4894-835F-CBAB189E7D1C}"/>
    <hyperlink ref="B8206" r:id="rId8205" tooltip="Microsoft Web Site" xr:uid="{3A64C68B-38B5-403A-AD51-2088D5BB2398}"/>
    <hyperlink ref="B8207" r:id="rId8206" tooltip="Microsoft Web Site" xr:uid="{BAF051FA-9731-4691-9A5B-33519AA42749}"/>
    <hyperlink ref="B8208" r:id="rId8207" tooltip="Microsoft Web Site" xr:uid="{E39DB2D8-5085-45F0-8856-7B6EF69CC7FE}"/>
    <hyperlink ref="B8209" r:id="rId8208" tooltip="Microsoft Web Site" xr:uid="{2CBFEA6C-BAEC-424A-A9F2-4C43EAB1C736}"/>
    <hyperlink ref="B8210" r:id="rId8209" tooltip="Microsoft Web Site" xr:uid="{3AA85111-F32A-402E-86B0-FA1A20173CA8}"/>
    <hyperlink ref="B8211" r:id="rId8210" tooltip="Microsoft Web Site" xr:uid="{50428E86-529E-4DAC-B08A-3D5064344C1E}"/>
    <hyperlink ref="B8212" r:id="rId8211" tooltip="Microsoft Web Site" xr:uid="{7AA7BC7E-5C3A-4D35-89FD-2890342C28EB}"/>
    <hyperlink ref="B8213" r:id="rId8212" tooltip="Microsoft Web Site" xr:uid="{4A8721AC-274A-4DC5-A4BB-84ACA44350CF}"/>
    <hyperlink ref="B8214" r:id="rId8213" tooltip="Microsoft Web Site" xr:uid="{09204DF5-0E72-49EA-A7F8-2B040BCCB13D}"/>
    <hyperlink ref="B8215" r:id="rId8214" tooltip="Microsoft Web Site" xr:uid="{71AB3F04-91AC-4317-9180-5E3840ACBDF7}"/>
    <hyperlink ref="B8216" r:id="rId8215" tooltip="Microsoft Web Site" xr:uid="{488F2CF5-57FE-4FAD-9D60-27A1D3FC860C}"/>
    <hyperlink ref="B8217" r:id="rId8216" tooltip="Microsoft Web Site" xr:uid="{1E60F13B-33F6-434E-9A73-85859BAF32D0}"/>
    <hyperlink ref="B8218" r:id="rId8217" tooltip="Microsoft Web Site" xr:uid="{5E59FF11-A087-431B-92BF-FC8B64E61110}"/>
    <hyperlink ref="B8219" r:id="rId8218" tooltip="Microsoft Web Site" xr:uid="{EB120B00-EFAF-4E62-A410-5B095F00F94A}"/>
    <hyperlink ref="B8220" r:id="rId8219" tooltip="Microsoft Web Site" xr:uid="{73CFC56D-581F-4C12-AC6C-0D81873EAF59}"/>
    <hyperlink ref="B8221" r:id="rId8220" tooltip="Microsoft Web Site" xr:uid="{6FABB27B-A996-40E8-9D92-01DBF59DA113}"/>
    <hyperlink ref="B8222" r:id="rId8221" tooltip="Microsoft Web Site" xr:uid="{6C56AFF7-D944-4C5D-8F59-0042413B095F}"/>
    <hyperlink ref="B8223" r:id="rId8222" tooltip="Microsoft Web Site" xr:uid="{6E9D57C3-2CB7-464F-8FCD-2ED2C41F7E22}"/>
    <hyperlink ref="B8224" r:id="rId8223" tooltip="Microsoft Web Site" xr:uid="{D20E3661-FEAA-4E48-99E4-FDE4627A2D94}"/>
    <hyperlink ref="B8225" r:id="rId8224" tooltip="Microsoft Web Site" xr:uid="{949EE529-9B4C-48A1-8972-0F7628624081}"/>
    <hyperlink ref="B8226" r:id="rId8225" tooltip="Microsoft Web Site" xr:uid="{6E973447-DD68-4299-BE87-C37990814E0B}"/>
    <hyperlink ref="B8227" r:id="rId8226" tooltip="Microsoft Web Site" xr:uid="{D8D85BE0-1F2E-4B06-8BF0-169983A8244F}"/>
    <hyperlink ref="B8228" r:id="rId8227" tooltip="Microsoft Web Site" xr:uid="{DEC1C28B-6B06-40B8-A539-0EE449F7403C}"/>
    <hyperlink ref="B8229" r:id="rId8228" tooltip="Microsoft Web Site" xr:uid="{A0DF47BC-EB60-42A0-B81B-B10972319C06}"/>
    <hyperlink ref="B8230" r:id="rId8229" tooltip="Microsoft Web Site" xr:uid="{77A4D98D-7269-43C7-946E-FE93F9D2D728}"/>
    <hyperlink ref="B8231" r:id="rId8230" tooltip="Microsoft Web Site" xr:uid="{A56AA503-D921-4A27-9B29-2FFCC8D69A94}"/>
    <hyperlink ref="B8232" r:id="rId8231" tooltip="Microsoft Web Site" xr:uid="{9C397C7F-32B8-4EB9-A7C5-90D5465322E6}"/>
    <hyperlink ref="B8233" r:id="rId8232" tooltip="Microsoft Web Site" xr:uid="{E89600FC-094C-417B-AF5E-CC8DA5B9562A}"/>
    <hyperlink ref="B8234" r:id="rId8233" tooltip="Microsoft Web Site" xr:uid="{A15F89A3-77DD-4394-850A-F89234EE2103}"/>
    <hyperlink ref="B8235" r:id="rId8234" tooltip="Microsoft Web Site" xr:uid="{F92B6096-A198-4609-912A-1E415708FDE9}"/>
    <hyperlink ref="B8236" r:id="rId8235" tooltip="Microsoft Web Site" xr:uid="{FE2B23B0-E871-42C3-9DBB-BF10D4244A59}"/>
    <hyperlink ref="B8237" r:id="rId8236" tooltip="Microsoft Web Site" xr:uid="{DC9B70F7-FA2A-4B8B-8B0D-DE17D5033B67}"/>
    <hyperlink ref="B8238" r:id="rId8237" tooltip="Microsoft Web Site" xr:uid="{CF8FFE65-1B14-4396-986F-BA9328CDF035}"/>
    <hyperlink ref="B8239" r:id="rId8238" tooltip="Microsoft Web Site" xr:uid="{DCEB4035-D990-4FF2-B941-5F81C7B5D2AB}"/>
    <hyperlink ref="B8240" r:id="rId8239" tooltip="Microsoft Web Site" xr:uid="{02D44A52-B7AB-4F0B-84E1-F2DCB517F1E7}"/>
    <hyperlink ref="B8241" r:id="rId8240" tooltip="Microsoft Web Site" xr:uid="{C7DFFBA7-2832-4EB0-AC7E-ECB6910F5B42}"/>
    <hyperlink ref="B8242" r:id="rId8241" tooltip="Microsoft Web Site" xr:uid="{BF3367C1-41ED-40A7-A889-984F70A8AD9F}"/>
    <hyperlink ref="B8243" r:id="rId8242" tooltip="Microsoft Web Site" xr:uid="{EC6E1B13-3D1D-4CC3-9EA8-F9F58A56D122}"/>
    <hyperlink ref="B8244" r:id="rId8243" tooltip="Microsoft Web Site" xr:uid="{CFEFB014-BC85-4EED-BF5D-0B1252853CEA}"/>
    <hyperlink ref="B8245" r:id="rId8244" tooltip="Microsoft Web Site" xr:uid="{878FE1C2-D559-46B9-8B2C-445C601DC94D}"/>
    <hyperlink ref="B8246" r:id="rId8245" tooltip="Microsoft Web Site" xr:uid="{60780B62-ABC4-42C6-9CDC-E5C511FA8598}"/>
    <hyperlink ref="B8247" r:id="rId8246" tooltip="Microsoft Web Site" xr:uid="{EAE2B62B-8F57-4BF1-A005-86AD5153E704}"/>
    <hyperlink ref="B8248" r:id="rId8247" tooltip="Microsoft Web Site" xr:uid="{4AC64A3E-387D-48CF-B385-0ED8E15292FD}"/>
    <hyperlink ref="B8249" r:id="rId8248" tooltip="Microsoft Web Site" xr:uid="{F1265184-DCC1-4D4D-A943-8C89A20A1271}"/>
    <hyperlink ref="B8250" r:id="rId8249" tooltip="Microsoft Web Site" xr:uid="{0B5CF7CD-8388-4E35-963B-F236837E7A9C}"/>
    <hyperlink ref="B8251" r:id="rId8250" tooltip="Microsoft Web Site" xr:uid="{B19E1DCB-9BBC-46A1-8CA5-377FC0B4E123}"/>
    <hyperlink ref="B8252" r:id="rId8251" tooltip="Microsoft Web Site" xr:uid="{82E2C8A9-C032-403C-A292-50DBACE8B1B8}"/>
    <hyperlink ref="B8253" r:id="rId8252" tooltip="Microsoft Web Site" xr:uid="{257B2606-B3B0-46F4-B172-20C8C2D0B950}"/>
    <hyperlink ref="B8254" r:id="rId8253" tooltip="Microsoft Web Site" xr:uid="{0F10E400-480C-4D9E-A151-6B58E9931ED4}"/>
    <hyperlink ref="B8255" r:id="rId8254" tooltip="Microsoft Web Site" xr:uid="{259499AF-6B71-4D47-BDE9-45EFE28ABCF0}"/>
    <hyperlink ref="B8256" r:id="rId8255" tooltip="Microsoft Web Site" xr:uid="{94BC2293-F0B8-4AEB-A131-AB32209A34D3}"/>
    <hyperlink ref="B8257" r:id="rId8256" tooltip="Microsoft Web Site" xr:uid="{378FB8BB-49F7-4E20-8C9B-A6BC10E0EE68}"/>
    <hyperlink ref="B8258" r:id="rId8257" tooltip="Microsoft Web Site" xr:uid="{F2C83E91-757E-4B39-B2F1-17EB28C9F29A}"/>
    <hyperlink ref="B8259" r:id="rId8258" tooltip="Microsoft Web Site" xr:uid="{50CC52E0-8D8B-4850-B908-5DCA5B9FEECB}"/>
    <hyperlink ref="B8260" r:id="rId8259" tooltip="Microsoft Web Site" xr:uid="{ECAAA603-8FCC-47D2-8632-15014E0E359E}"/>
    <hyperlink ref="B8261" r:id="rId8260" tooltip="Microsoft Web Site" xr:uid="{7FDAC246-C946-4EE4-B576-3ACFB31BF06E}"/>
    <hyperlink ref="B8262" r:id="rId8261" tooltip="Microsoft Web Site" xr:uid="{90DA6FA3-647A-4A83-949D-DE910205B143}"/>
    <hyperlink ref="B8263" r:id="rId8262" tooltip="Microsoft Web Site" xr:uid="{63176864-93FB-45F7-9149-43DEBA228BE7}"/>
    <hyperlink ref="B8264" r:id="rId8263" tooltip="Microsoft Web Site" xr:uid="{03FCB677-9F74-4E25-BC55-12592867FD3B}"/>
    <hyperlink ref="B8265" r:id="rId8264" tooltip="Microsoft Web Site" xr:uid="{BB990CA6-967D-4152-839A-20A1D1011543}"/>
    <hyperlink ref="B8266" r:id="rId8265" tooltip="Microsoft Web Site" xr:uid="{A7938E8A-009D-4879-B119-C1B1563B34FD}"/>
    <hyperlink ref="B8267" r:id="rId8266" tooltip="Microsoft Web Site" xr:uid="{5D94723B-6F36-41E1-9919-E83F8173C024}"/>
    <hyperlink ref="B8268" r:id="rId8267" tooltip="Microsoft Web Site" xr:uid="{EADEF3E7-D864-4CB3-B732-FB8634F34A46}"/>
    <hyperlink ref="B8269" r:id="rId8268" tooltip="Microsoft Web Site" xr:uid="{7FC18429-DCBC-4CD3-814A-7C63009BDA01}"/>
    <hyperlink ref="B8270" r:id="rId8269" tooltip="Microsoft Web Site" xr:uid="{1A4BD2B0-2651-4453-80C5-0BB477CF99B4}"/>
    <hyperlink ref="B8271" r:id="rId8270" tooltip="Microsoft Web Site" xr:uid="{83AFDC00-1C37-4F0F-BEC3-9A18398F8EAD}"/>
    <hyperlink ref="B8272" r:id="rId8271" tooltip="Microsoft Web Site" xr:uid="{9292F325-6EFD-4933-9C5A-0B9780E3DD8A}"/>
    <hyperlink ref="B8273" r:id="rId8272" tooltip="Microsoft Web Site" xr:uid="{5420B55B-FBD5-4ADD-A874-3859A64BC0CE}"/>
    <hyperlink ref="B8274" r:id="rId8273" tooltip="Microsoft Web Site" xr:uid="{FAE8D293-6659-44E9-A5AC-18BF81F4B3CF}"/>
    <hyperlink ref="B8275" r:id="rId8274" tooltip="Microsoft Web Site" xr:uid="{8601B278-2060-4639-9D48-0DEBBED8FBF9}"/>
    <hyperlink ref="B8276" r:id="rId8275" tooltip="Microsoft Web Site" xr:uid="{F84C8D03-AFDC-45B2-8934-22F1F9D136E2}"/>
    <hyperlink ref="B8277" r:id="rId8276" tooltip="Microsoft Web Site" xr:uid="{5D471371-EEE0-4B35-93BA-DDD835EED783}"/>
    <hyperlink ref="B8278" r:id="rId8277" tooltip="Microsoft Web Site" xr:uid="{0B61DA0A-710C-44E1-A254-A20428F4DF94}"/>
    <hyperlink ref="B8279" r:id="rId8278" tooltip="Microsoft Web Site" xr:uid="{37B9F62D-52E3-4809-AFD6-37E3A1E85BF6}"/>
    <hyperlink ref="B8280" r:id="rId8279" tooltip="Microsoft Web Site" xr:uid="{0B91A244-989D-4363-8AA6-EB40555F6518}"/>
    <hyperlink ref="B8281" r:id="rId8280" tooltip="Microsoft Web Site" xr:uid="{F0DCD67E-AD3E-4626-A2FD-DE0F0039A35C}"/>
    <hyperlink ref="B8282" r:id="rId8281" tooltip="Microsoft Web Site" xr:uid="{3DFD91D3-433C-4457-9927-BD1267E293F0}"/>
    <hyperlink ref="B8283" r:id="rId8282" tooltip="Microsoft Web Site" xr:uid="{4301ACB6-6ED1-4E2A-95DA-25D3BD309387}"/>
    <hyperlink ref="B8284" r:id="rId8283" tooltip="Microsoft Web Site" xr:uid="{DE51E523-2D29-4460-A31C-D3A8BBF49B28}"/>
    <hyperlink ref="B8285" r:id="rId8284" tooltip="Microsoft Web Site" xr:uid="{EBD48649-0222-4155-A4B0-0949D81E8FDB}"/>
    <hyperlink ref="B8286" r:id="rId8285" tooltip="Microsoft Web Site" xr:uid="{117E78E8-5E1B-4D5D-B082-C2EAD7AD737A}"/>
    <hyperlink ref="B8287" r:id="rId8286" tooltip="Microsoft Web Site" xr:uid="{0C4989BF-2803-41E0-B208-4922D7CF98A5}"/>
    <hyperlink ref="B8288" r:id="rId8287" tooltip="Microsoft Web Site" xr:uid="{FE323C62-3FD7-4FA0-954A-0C2D048FA758}"/>
    <hyperlink ref="B8289" r:id="rId8288" tooltip="Microsoft Web Site" xr:uid="{10DF18F1-C9CD-43FD-A742-9C45B4BED847}"/>
    <hyperlink ref="B8290" r:id="rId8289" tooltip="Microsoft Web Site" xr:uid="{B936F219-5D77-4829-BA13-7B86235BE70B}"/>
    <hyperlink ref="B8291" r:id="rId8290" tooltip="Microsoft Web Site" xr:uid="{D7E59CD7-947E-4359-9A51-83D1420B9545}"/>
    <hyperlink ref="B8292" r:id="rId8291" tooltip="Microsoft Web Site" xr:uid="{58905B8F-0E88-47A6-8528-6443356CCA00}"/>
    <hyperlink ref="B8293" r:id="rId8292" tooltip="Microsoft Web Site" xr:uid="{BA62026E-0879-473E-A90B-4DAE4C538FC6}"/>
    <hyperlink ref="B8294" r:id="rId8293" tooltip="Microsoft Web Site" xr:uid="{00D47F6B-543A-4390-A779-B9DD0AF5317F}"/>
    <hyperlink ref="B8295" r:id="rId8294" tooltip="Microsoft Web Site" xr:uid="{045F70C0-7F6C-49C4-8169-D804520DB9DF}"/>
    <hyperlink ref="B8296" r:id="rId8295" tooltip="Microsoft Web Site" xr:uid="{42E483A4-9CB7-497F-9B2E-8930F3A0963B}"/>
    <hyperlink ref="B8297" r:id="rId8296" tooltip="Microsoft Web Site" xr:uid="{E1D4E1C3-EECE-462D-80AB-9CDE3872A634}"/>
    <hyperlink ref="B8298" r:id="rId8297" tooltip="Microsoft Web Site" xr:uid="{7E25449A-4AEA-4887-BEFA-85560184BB5B}"/>
    <hyperlink ref="B8299" r:id="rId8298" tooltip="Microsoft Web Site" xr:uid="{238D84DC-76FB-46E4-B5FD-CDD9E68B0DA4}"/>
    <hyperlink ref="B8300" r:id="rId8299" tooltip="Microsoft Web Site" xr:uid="{639F6D83-A762-4913-9EBD-FF2599136431}"/>
    <hyperlink ref="B8301" r:id="rId8300" tooltip="Microsoft Web Site" xr:uid="{AD4CB2CB-1C2C-4B2B-BF70-DCCF9A39F09D}"/>
    <hyperlink ref="B8302" r:id="rId8301" tooltip="Microsoft Web Site" xr:uid="{211DA201-D6CF-4873-A6DB-5953EA5A0A09}"/>
    <hyperlink ref="B8303" r:id="rId8302" tooltip="Microsoft Web Site" xr:uid="{C9F2454F-9738-44E1-85F3-2BE7D0F4F4EB}"/>
    <hyperlink ref="B8304" r:id="rId8303" tooltip="Microsoft Web Site" xr:uid="{A8CB37B4-8545-4702-885F-ADC6349E9209}"/>
    <hyperlink ref="B8305" r:id="rId8304" tooltip="Microsoft Web Site" xr:uid="{C6F486FC-A92B-402E-BB80-CF526FB79CC7}"/>
    <hyperlink ref="B8306" r:id="rId8305" tooltip="Microsoft Web Site" xr:uid="{5D986F7B-A816-43D8-808C-765019CCC539}"/>
    <hyperlink ref="B8307" r:id="rId8306" tooltip="Microsoft Web Site" xr:uid="{4BA0A71B-3E98-422A-958C-CB49879D6FD6}"/>
    <hyperlink ref="B8308" r:id="rId8307" tooltip="Microsoft Web Site" xr:uid="{7D430628-C7B0-4873-AC64-ED64C0B1CD8E}"/>
    <hyperlink ref="B8309" r:id="rId8308" tooltip="Microsoft Web Site" xr:uid="{BE51C508-74FB-4636-9085-E6B33E488215}"/>
    <hyperlink ref="B8310" r:id="rId8309" tooltip="Microsoft Web Site" xr:uid="{010EB2BF-DCF8-4F55-B3EC-57166B41D151}"/>
    <hyperlink ref="B8311" r:id="rId8310" tooltip="Microsoft Web Site" xr:uid="{4950F7FA-8E65-4B45-86BC-E75B777EDF6A}"/>
    <hyperlink ref="B8312" r:id="rId8311" tooltip="Microsoft Web Site" xr:uid="{91061604-C98E-41EA-8887-29AB29BF78C9}"/>
    <hyperlink ref="B8313" r:id="rId8312" tooltip="Microsoft Web Site" xr:uid="{65C7218E-93E9-4BBD-8E8F-9EBBAFF3C815}"/>
    <hyperlink ref="B8314" r:id="rId8313" tooltip="Microsoft Web Site" xr:uid="{F80133E3-D831-4FFD-9DD3-06F6EC652447}"/>
    <hyperlink ref="B8315" r:id="rId8314" tooltip="Microsoft Web Site" xr:uid="{6E2B63D6-7359-4FD9-AD85-85D33BD783FF}"/>
    <hyperlink ref="B8316" r:id="rId8315" tooltip="Microsoft Web Site" xr:uid="{99DDFCC5-40C2-4548-81DD-772407ADA2BE}"/>
    <hyperlink ref="B8317" r:id="rId8316" tooltip="Microsoft Web Site" xr:uid="{17F039AA-2938-44F0-82A4-0FCE71F8615B}"/>
    <hyperlink ref="B8318" r:id="rId8317" tooltip="Microsoft Web Site" xr:uid="{A3336F52-F95C-4E05-9B9A-0DDCBBC62094}"/>
    <hyperlink ref="B8319" r:id="rId8318" tooltip="Microsoft Web Site" xr:uid="{8FA3F0AC-7FC1-4B00-9E48-4F7280E1E1C7}"/>
    <hyperlink ref="B8320" r:id="rId8319" tooltip="Microsoft Web Site" xr:uid="{B042A362-B9F7-41A3-86BE-904AE7FCA4A6}"/>
    <hyperlink ref="B8321" r:id="rId8320" tooltip="Microsoft Web Site" xr:uid="{BC91CB0B-2301-491D-A01C-6A7B51DB51F8}"/>
    <hyperlink ref="B8322" r:id="rId8321" tooltip="Microsoft Web Site" xr:uid="{6D610744-DEA1-471C-80EA-5D2D4D6424EB}"/>
    <hyperlink ref="B8323" r:id="rId8322" tooltip="Microsoft Web Site" xr:uid="{EEAD7B1A-851E-4005-8406-892D92E3C262}"/>
    <hyperlink ref="B8324" r:id="rId8323" tooltip="Microsoft Web Site" xr:uid="{623C3699-F12E-4230-A39E-091CE4B9F8C8}"/>
    <hyperlink ref="B8325" r:id="rId8324" tooltip="Microsoft Web Site" xr:uid="{53344A48-D8BE-4DE0-8FB3-F09BB25410C2}"/>
    <hyperlink ref="B8326" r:id="rId8325" tooltip="Microsoft Web Site" xr:uid="{C5353E77-1C3E-4E69-BDDE-CC9DAA83D147}"/>
    <hyperlink ref="B8327" r:id="rId8326" tooltip="Microsoft Web Site" xr:uid="{3EA58754-E197-40BF-944E-9CAC24D263E5}"/>
    <hyperlink ref="B8328" r:id="rId8327" tooltip="Microsoft Web Site" xr:uid="{37E874DA-65D1-4163-953B-3A1C32A2FC3D}"/>
    <hyperlink ref="B8329" r:id="rId8328" tooltip="Microsoft Web Site" xr:uid="{7E8FEEEF-7C6E-4CB0-BD74-AA865E9A8931}"/>
    <hyperlink ref="B8330" r:id="rId8329" tooltip="Microsoft Web Site" xr:uid="{A5692562-A2D9-423E-A1A0-BCC216C2E395}"/>
    <hyperlink ref="B8331" r:id="rId8330" tooltip="Microsoft Web Site" xr:uid="{882A39D3-5216-4E14-A15A-2AE7D3A28A40}"/>
    <hyperlink ref="B8332" r:id="rId8331" tooltip="Microsoft Web Site" xr:uid="{A97D0A49-C9A0-484B-A0C6-D85D50104963}"/>
    <hyperlink ref="B8333" r:id="rId8332" tooltip="Microsoft Web Site" xr:uid="{5698AC81-6D91-4D7F-BD56-CFE8795AB529}"/>
    <hyperlink ref="B8334" r:id="rId8333" tooltip="Microsoft Web Site" xr:uid="{58CFE40B-CF8F-42B5-8B2B-1DF0991FA6B4}"/>
    <hyperlink ref="B8335" r:id="rId8334" tooltip="Microsoft Web Site" xr:uid="{18517934-AA1A-465D-A03D-F11D413C0DF8}"/>
    <hyperlink ref="B8336" r:id="rId8335" tooltip="Microsoft Web Site" xr:uid="{31C5E3A5-4477-4655-94D9-CED4C3BC628C}"/>
    <hyperlink ref="B8337" r:id="rId8336" tooltip="Microsoft Web Site" xr:uid="{5247BF88-CD57-4AEF-9BFB-EACB6CD6D043}"/>
    <hyperlink ref="B8338" r:id="rId8337" tooltip="Microsoft Web Site" xr:uid="{6223E128-A113-4FF4-9CF0-A76D4C783A59}"/>
    <hyperlink ref="B8339" r:id="rId8338" tooltip="Microsoft Web Site" xr:uid="{B9B96C8D-040F-4C15-A98C-7D8C964AE056}"/>
    <hyperlink ref="B8340" r:id="rId8339" tooltip="Microsoft Web Site" xr:uid="{E3FECC29-5763-499B-AFED-80C3BCCADBB2}"/>
    <hyperlink ref="B8341" r:id="rId8340" tooltip="Microsoft Web Site" xr:uid="{ED0E9D7B-79A5-400D-B23D-C35F3A33D019}"/>
    <hyperlink ref="B8342" r:id="rId8341" tooltip="Microsoft Web Site" xr:uid="{7C448F9C-2650-44C2-B842-4E61F6F114B3}"/>
    <hyperlink ref="B8343" r:id="rId8342" tooltip="Microsoft Web Site" xr:uid="{457F28FA-FE3C-4A92-9F8D-8D4C01DE10B8}"/>
    <hyperlink ref="B8344" r:id="rId8343" tooltip="Microsoft Web Site" xr:uid="{3306B000-F5E8-45AE-893F-223064C21891}"/>
    <hyperlink ref="B8345" r:id="rId8344" tooltip="Microsoft Web Site" xr:uid="{23E38E52-D0D0-4F43-975B-FE50B0D5F476}"/>
    <hyperlink ref="B8346" r:id="rId8345" tooltip="Microsoft Web Site" xr:uid="{161ECA84-3F80-4314-A509-83B69B5793FE}"/>
    <hyperlink ref="B8347" r:id="rId8346" tooltip="Microsoft Web Site" xr:uid="{BA94E18E-36C2-4CC7-AD9D-C666ED38B913}"/>
    <hyperlink ref="B8348" r:id="rId8347" tooltip="Microsoft Web Site" xr:uid="{E1A34ADD-F41A-4C14-B811-8F1B923FD8E7}"/>
    <hyperlink ref="B8349" r:id="rId8348" tooltip="Microsoft Web Site" xr:uid="{E749C090-3DD7-49D1-8D43-4FB1C3B11B43}"/>
    <hyperlink ref="B8350" r:id="rId8349" tooltip="Microsoft Web Site" xr:uid="{936E0972-FADE-4BEE-86EC-D421FEE21E07}"/>
    <hyperlink ref="B8351" r:id="rId8350" tooltip="Microsoft Web Site" xr:uid="{F315E895-D0DE-47F6-BB35-3E961F55D831}"/>
    <hyperlink ref="B8352" r:id="rId8351" tooltip="Microsoft Web Site" xr:uid="{DE403BDB-AF5F-4CE8-B952-E914A6B21277}"/>
    <hyperlink ref="B8353" r:id="rId8352" tooltip="Microsoft Web Site" xr:uid="{5A866569-109B-44F2-8BAF-160B04D39B5E}"/>
    <hyperlink ref="B8354" r:id="rId8353" tooltip="Microsoft Web Site" xr:uid="{EB4B0D0A-98C0-4931-AC0B-5AFBF48E3D38}"/>
    <hyperlink ref="B8355" r:id="rId8354" tooltip="Microsoft Web Site" xr:uid="{97F9AB3A-30D3-48FD-8832-BFDEF72CD2B6}"/>
    <hyperlink ref="B8356" r:id="rId8355" tooltip="Microsoft Web Site" xr:uid="{AAD9C97E-9498-4D8B-8184-429DDA17EB68}"/>
    <hyperlink ref="B8357" r:id="rId8356" tooltip="Microsoft Web Site" xr:uid="{1EE1C837-AEE0-4A59-B828-75A62F77DD5A}"/>
    <hyperlink ref="B8358" r:id="rId8357" tooltip="Microsoft Web Site" xr:uid="{53AB6E20-241C-4C6A-8B55-8340A7ACA2E9}"/>
    <hyperlink ref="B8359" r:id="rId8358" tooltip="Microsoft Web Site" xr:uid="{5F695175-A024-43E5-A681-0CF822A54253}"/>
    <hyperlink ref="B8360" r:id="rId8359" tooltip="Microsoft Web Site" xr:uid="{0C488C56-A362-4849-B364-2560F03EDD5E}"/>
    <hyperlink ref="B8361" r:id="rId8360" tooltip="Microsoft Web Site" xr:uid="{575E2512-B039-41DC-A3AA-9DE17F5B5619}"/>
    <hyperlink ref="B8362" r:id="rId8361" tooltip="Microsoft Web Site" xr:uid="{7E31A4C9-A4DA-453E-A7BD-7317F118F031}"/>
    <hyperlink ref="B8363" r:id="rId8362" tooltip="Microsoft Web Site" xr:uid="{A1E5F221-0F0E-4BEC-BD55-33D3E70CD4CE}"/>
    <hyperlink ref="B8364" r:id="rId8363" tooltip="Microsoft Web Site" xr:uid="{D6141F44-C143-4431-99B2-C63E9EE88D91}"/>
    <hyperlink ref="B8365" r:id="rId8364" tooltip="Microsoft Web Site" xr:uid="{32A37384-65DD-484A-A9D2-EE0E9E06BE88}"/>
    <hyperlink ref="B8366" r:id="rId8365" tooltip="Microsoft Web Site" xr:uid="{C8E65835-0387-49AD-B257-6F1614A71A3A}"/>
    <hyperlink ref="B8367" r:id="rId8366" tooltip="Microsoft Web Site" xr:uid="{8598E9D2-7F93-41CF-B1C5-7407436F3704}"/>
    <hyperlink ref="B8368" r:id="rId8367" tooltip="Microsoft Web Site" xr:uid="{3C5A7418-32F6-49CE-85F2-4B7A8F7CBBD5}"/>
    <hyperlink ref="B8369" r:id="rId8368" tooltip="Microsoft Web Site" xr:uid="{D7E5D8CC-CC27-40EB-BF92-A10F7C202B56}"/>
    <hyperlink ref="B8370" r:id="rId8369" tooltip="Microsoft Web Site" xr:uid="{0051FAFF-4F85-4C80-BC6F-91AA0DBE2EE7}"/>
    <hyperlink ref="B8371" r:id="rId8370" tooltip="Microsoft Web Site" xr:uid="{E326D216-C558-4BA2-850D-7581703D9AB9}"/>
    <hyperlink ref="B8372" r:id="rId8371" tooltip="Microsoft Web Site" xr:uid="{3D75D7D9-8C1B-436F-B4AC-312EB1FC142C}"/>
    <hyperlink ref="B8373" r:id="rId8372" tooltip="Microsoft Web Site" xr:uid="{4EA4CE95-5B93-42E7-8AB4-26A7749D1CE8}"/>
    <hyperlink ref="B8374" r:id="rId8373" tooltip="Microsoft Web Site" xr:uid="{78C03E88-D8E5-42C4-820B-CB6E8F3B292A}"/>
    <hyperlink ref="B8375" r:id="rId8374" tooltip="Microsoft Web Site" xr:uid="{E9B61BE4-F8E8-44D9-A943-AC16A01909CA}"/>
    <hyperlink ref="B8376" r:id="rId8375" tooltip="Microsoft Web Site" xr:uid="{232D4537-3D55-4237-AC67-6A0E54FCE8F7}"/>
    <hyperlink ref="B8377" r:id="rId8376" tooltip="Microsoft Web Site" xr:uid="{6760F73E-56E5-4C6A-9065-D5E41E370C88}"/>
    <hyperlink ref="B8378" r:id="rId8377" tooltip="Microsoft Web Site" xr:uid="{3A75F867-A253-4CD1-A511-01227E1C2112}"/>
    <hyperlink ref="B8379" r:id="rId8378" tooltip="Microsoft Web Site" xr:uid="{5B0D658C-ECD1-424F-8EA3-D11DDB8461F5}"/>
    <hyperlink ref="B8380" r:id="rId8379" tooltip="Microsoft Web Site" xr:uid="{2594E3F6-8C2A-47B8-BA27-5778E9B16981}"/>
    <hyperlink ref="B8381" r:id="rId8380" tooltip="Microsoft Web Site" xr:uid="{9B244B06-EBD9-4A4C-9C74-33331C6FC1AA}"/>
    <hyperlink ref="B8382" r:id="rId8381" tooltip="Microsoft Web Site" xr:uid="{4A144994-8F6C-4B08-AC85-18B9C80DD456}"/>
    <hyperlink ref="B8383" r:id="rId8382" tooltip="Microsoft Web Site" xr:uid="{8C170DD5-579B-4A99-8769-5D7EC50621C2}"/>
    <hyperlink ref="B8384" r:id="rId8383" tooltip="Microsoft Web Site" xr:uid="{772582BC-8F91-4473-A9F5-0F01AF5F7F9A}"/>
    <hyperlink ref="B8385" r:id="rId8384" tooltip="Microsoft Web Site" xr:uid="{12561102-2CE0-40EE-9EA2-6B33B0F51849}"/>
    <hyperlink ref="B8386" r:id="rId8385" tooltip="Microsoft Web Site" xr:uid="{316418BE-3BF0-4C60-B21A-741258E5D983}"/>
    <hyperlink ref="B8387" r:id="rId8386" tooltip="Microsoft Web Site" xr:uid="{9ED5104C-2F61-4B59-A2EF-557E1FF4C355}"/>
    <hyperlink ref="B8388" r:id="rId8387" tooltip="Microsoft Web Site" xr:uid="{460E4DE3-F37C-4124-B281-58AE218D11D7}"/>
    <hyperlink ref="B8389" r:id="rId8388" tooltip="Microsoft Web Site" xr:uid="{9B7EBAED-FA86-46E4-B37A-83D7BDDC60F5}"/>
    <hyperlink ref="B8390" r:id="rId8389" tooltip="Microsoft Web Site" xr:uid="{B719A67D-485A-4990-96E2-9E3C4943E2CF}"/>
    <hyperlink ref="B8391" r:id="rId8390" tooltip="Microsoft Web Site" xr:uid="{D8F1790D-2817-4693-9DC0-500E8F07AC04}"/>
    <hyperlink ref="B8392" r:id="rId8391" tooltip="Microsoft Web Site" xr:uid="{697B2971-324E-48A5-B6E1-1957837E9264}"/>
    <hyperlink ref="B8393" r:id="rId8392" tooltip="Microsoft Web Site" xr:uid="{5BAA597F-A892-4168-B882-3D55A11E4163}"/>
    <hyperlink ref="B8394" r:id="rId8393" tooltip="Microsoft Web Site" xr:uid="{009D3B50-7887-490B-B484-85F145273EE1}"/>
    <hyperlink ref="B8395" r:id="rId8394" tooltip="Microsoft Web Site" xr:uid="{9F6E6075-941B-40FA-A49F-15568F9634D9}"/>
    <hyperlink ref="B8396" r:id="rId8395" tooltip="Microsoft Web Site" xr:uid="{3397B6BD-BC06-4419-A890-031C1C84A3E9}"/>
    <hyperlink ref="B8397" r:id="rId8396" tooltip="Microsoft Web Site" xr:uid="{A4C123B2-7F9D-44E7-974F-5893D057CEC6}"/>
    <hyperlink ref="B8398" r:id="rId8397" tooltip="Microsoft Web Site" xr:uid="{E5D6E84D-C4A5-4420-898D-ED37D429D655}"/>
    <hyperlink ref="B8399" r:id="rId8398" tooltip="Microsoft Web Site" xr:uid="{3C6FAFBD-534B-4C44-94EE-09C6E1266810}"/>
    <hyperlink ref="B8400" r:id="rId8399" tooltip="Microsoft Web Site" xr:uid="{640B7AA7-CC16-4601-9FF0-CD0FBADD49EB}"/>
    <hyperlink ref="B8401" r:id="rId8400" tooltip="Microsoft Web Site" xr:uid="{547A90BB-CF2F-4CEC-893B-C2690C924FD0}"/>
    <hyperlink ref="B8402" r:id="rId8401" tooltip="Microsoft Web Site" xr:uid="{F9B4CA78-0403-40CC-B414-923B5AD16DA2}"/>
    <hyperlink ref="B8403" r:id="rId8402" tooltip="Microsoft Web Site" xr:uid="{98E7AF9E-7FB0-4FEE-BA4B-493E2FBF21FF}"/>
    <hyperlink ref="B8404" r:id="rId8403" tooltip="Microsoft Web Site" xr:uid="{64D1DFAD-2B0E-4238-B8F3-0ED2219FA2C5}"/>
    <hyperlink ref="B8405" r:id="rId8404" tooltip="Microsoft Web Site" xr:uid="{C3832489-9936-4513-A8DB-EB1D9F1BBC73}"/>
    <hyperlink ref="B8406" r:id="rId8405" tooltip="Microsoft Web Site" xr:uid="{260A45D0-A032-4066-8049-CE906DB5CD5D}"/>
    <hyperlink ref="B8407" r:id="rId8406" tooltip="Microsoft Web Site" xr:uid="{0F48ECFF-8E05-4424-BC4D-7D0B2F9930B8}"/>
    <hyperlink ref="B8408" r:id="rId8407" tooltip="Microsoft Web Site" xr:uid="{7F9972F2-43D9-4CD5-998B-9AECAADDF458}"/>
    <hyperlink ref="B8409" r:id="rId8408" tooltip="Microsoft Web Site" xr:uid="{597A84CC-DF4F-42A9-AB3B-63B560D9DEDB}"/>
    <hyperlink ref="B8410" r:id="rId8409" tooltip="Microsoft Web Site" xr:uid="{1AF6837F-8E0E-4EB4-9AE4-6EC8708B1F35}"/>
    <hyperlink ref="B8411" r:id="rId8410" tooltip="Microsoft Web Site" xr:uid="{5ABB34DB-DB5E-42AA-BD14-B60FDE45F7E3}"/>
    <hyperlink ref="B8412" r:id="rId8411" tooltip="Microsoft Web Site" xr:uid="{73BE640E-CC51-4B63-AF26-40EC0FD74DEB}"/>
    <hyperlink ref="B8413" r:id="rId8412" tooltip="Microsoft Web Site" xr:uid="{3DAB4414-A402-4C12-80E4-F8C6C75B6C57}"/>
    <hyperlink ref="B8414" r:id="rId8413" tooltip="Microsoft Web Site" xr:uid="{27C11C16-1A10-4FD9-8EA6-E91A08894DF3}"/>
    <hyperlink ref="B8415" r:id="rId8414" tooltip="Microsoft Web Site" xr:uid="{77FAE814-4DAD-45EC-9602-B245E867A005}"/>
    <hyperlink ref="B8416" r:id="rId8415" tooltip="Microsoft Web Site" xr:uid="{14B6D1F4-325F-47AA-A500-33CE166C5AC6}"/>
    <hyperlink ref="B8417" r:id="rId8416" tooltip="Microsoft Web Site" xr:uid="{55412C5C-01FE-4231-BDB7-577A6943619B}"/>
    <hyperlink ref="B8418" r:id="rId8417" tooltip="Microsoft Web Site" xr:uid="{B2E434C0-D238-4FEC-BF22-B7DEBACDF0E3}"/>
    <hyperlink ref="B8419" r:id="rId8418" tooltip="Microsoft Web Site" xr:uid="{BF345B37-80A6-4E60-9A84-852A8FDC96AA}"/>
    <hyperlink ref="B8420" r:id="rId8419" tooltip="Microsoft Web Site" xr:uid="{FF10F392-D452-4E28-B0B1-6149423FB844}"/>
    <hyperlink ref="B8421" r:id="rId8420" tooltip="Microsoft Web Site" xr:uid="{C4FA9FCA-7296-4BCE-81C5-2AFBED6BFB90}"/>
    <hyperlink ref="B8422" r:id="rId8421" tooltip="Microsoft Web Site" xr:uid="{4FC07086-631E-4740-A86A-08B1FB4DFFF5}"/>
    <hyperlink ref="B8423" r:id="rId8422" tooltip="Microsoft Web Site" xr:uid="{182E1CD6-C90B-4AB2-BA25-1CE7C95BD03A}"/>
    <hyperlink ref="B8424" r:id="rId8423" tooltip="Microsoft Web Site" xr:uid="{23E41069-6C87-40CD-96C2-FCF0C92BECA3}"/>
    <hyperlink ref="B8425" r:id="rId8424" tooltip="Microsoft Web Site" xr:uid="{0366A443-40C2-414D-8AE0-7A98D230C160}"/>
    <hyperlink ref="B8426" r:id="rId8425" tooltip="Microsoft Web Site" xr:uid="{9B1F08ED-78AF-446B-B7FA-5897D79C8F15}"/>
    <hyperlink ref="B8427" r:id="rId8426" tooltip="Microsoft Web Site" xr:uid="{8C512599-BF83-4F39-A1F4-389FAD234165}"/>
    <hyperlink ref="B8428" r:id="rId8427" tooltip="Microsoft Web Site" xr:uid="{CD48A66C-AA9B-42CB-8F1E-1DD3E21CB7A3}"/>
    <hyperlink ref="B8429" r:id="rId8428" tooltip="Microsoft Web Site" xr:uid="{D7FCB5B2-2955-4D23-9898-F65448DCE359}"/>
    <hyperlink ref="B8430" r:id="rId8429" tooltip="Microsoft Web Site" xr:uid="{B558B706-3576-4AC0-A489-558640FFED96}"/>
    <hyperlink ref="B8431" r:id="rId8430" tooltip="Microsoft Web Site" xr:uid="{240F3858-D0D3-4C50-AA60-C9E300390AC4}"/>
    <hyperlink ref="B8432" r:id="rId8431" tooltip="Microsoft Web Site" xr:uid="{B4124B08-253D-4BC8-A451-5DA41F1B0636}"/>
    <hyperlink ref="B8433" r:id="rId8432" tooltip="Microsoft Web Site" xr:uid="{21CCE029-730B-4E11-8E28-4ABB97035D19}"/>
    <hyperlink ref="B8434" r:id="rId8433" tooltip="Microsoft Web Site" xr:uid="{E9E02B2B-A93F-4B78-AAB9-E3FBFE067236}"/>
    <hyperlink ref="B8435" r:id="rId8434" tooltip="Microsoft Web Site" xr:uid="{E3FDADE4-EED8-4724-8822-5DE89A2AF9A9}"/>
    <hyperlink ref="B8436" r:id="rId8435" tooltip="Microsoft Web Site" xr:uid="{C867EB8B-A323-42D7-8973-4C4E7E5B9FC0}"/>
    <hyperlink ref="B8437" r:id="rId8436" tooltip="Microsoft Web Site" xr:uid="{B1825755-6A1B-4973-B59A-65F799481362}"/>
    <hyperlink ref="B8438" r:id="rId8437" tooltip="Microsoft Web Site" xr:uid="{B944F0B0-A250-4B0E-9249-29644EB9F2BA}"/>
    <hyperlink ref="B8439" r:id="rId8438" tooltip="Microsoft Web Site" xr:uid="{7688E8C3-D145-4F3F-A2B5-7E15841AB7F0}"/>
    <hyperlink ref="B8440" r:id="rId8439" tooltip="Microsoft Web Site" xr:uid="{CE452283-6466-4414-A658-EE2B0D5A1255}"/>
    <hyperlink ref="B8441" r:id="rId8440" tooltip="Microsoft Web Site" xr:uid="{716DFD14-5009-44B8-91FF-714049EE5301}"/>
    <hyperlink ref="B8442" r:id="rId8441" tooltip="Microsoft Web Site" xr:uid="{F46E5B65-E9A7-4A70-82B6-AD90458596BA}"/>
    <hyperlink ref="B8443" r:id="rId8442" tooltip="Microsoft Web Site" xr:uid="{480E9683-CC8D-46D0-8214-205C84F1C3F4}"/>
    <hyperlink ref="B8444" r:id="rId8443" tooltip="Microsoft Web Site" xr:uid="{75CF3F5A-644A-47CF-9BD2-2F82F6205D62}"/>
    <hyperlink ref="B8445" r:id="rId8444" tooltip="Microsoft Web Site" xr:uid="{9D638085-03C3-4C51-A296-86D22CF77173}"/>
    <hyperlink ref="B8446" r:id="rId8445" tooltip="Microsoft Web Site" xr:uid="{280CC83E-0381-412F-9755-944ACFE63050}"/>
    <hyperlink ref="B8447" r:id="rId8446" tooltip="Microsoft Web Site" xr:uid="{00560AC3-F883-46D2-93CB-88838BA2C241}"/>
    <hyperlink ref="B8448" r:id="rId8447" tooltip="Microsoft Web Site" xr:uid="{C14F20E0-DE8B-4DCB-9ECD-2EEF22B74AA1}"/>
    <hyperlink ref="B8449" r:id="rId8448" tooltip="Microsoft Web Site" xr:uid="{E9F5879D-ACBA-4987-B10D-EFA10764AE5F}"/>
    <hyperlink ref="B8450" r:id="rId8449" tooltip="Microsoft Web Site" xr:uid="{56D9D358-9AAA-476E-9EC2-2E3ABE6F2DC4}"/>
    <hyperlink ref="B8451" r:id="rId8450" tooltip="Microsoft Web Site" xr:uid="{7E7D4F3F-250E-45E3-AA18-2F2299D727C5}"/>
    <hyperlink ref="B8452" r:id="rId8451" tooltip="Microsoft Web Site" xr:uid="{FD17A132-9AFE-490D-BF8F-BF5ABD50A4DE}"/>
    <hyperlink ref="B8453" r:id="rId8452" tooltip="Microsoft Web Site" xr:uid="{A70E250B-5253-4A8B-B121-6DC5DB56E0CC}"/>
    <hyperlink ref="B8454" r:id="rId8453" tooltip="Microsoft Web Site" xr:uid="{D3F50A52-8124-4900-BB66-4BCD9941EF6B}"/>
    <hyperlink ref="B8455" r:id="rId8454" tooltip="Microsoft Web Site" xr:uid="{29D37496-AFBC-4C20-BFAF-C5C5E6F39C6D}"/>
    <hyperlink ref="B8456" r:id="rId8455" tooltip="Microsoft Web Site" xr:uid="{0EC685CE-C326-40C2-BAB5-27CCBD490BCC}"/>
    <hyperlink ref="B8457" r:id="rId8456" tooltip="Microsoft Web Site" xr:uid="{91B698AF-7530-486C-A30D-4C51FFF3D5F5}"/>
    <hyperlink ref="B8458" r:id="rId8457" tooltip="Microsoft Web Site" xr:uid="{B137333C-0046-41BA-9EC8-45D2F3E1EDC3}"/>
    <hyperlink ref="B8459" r:id="rId8458" tooltip="Microsoft Web Site" xr:uid="{9E932855-D7AE-4780-A7A4-7F88F14E7F0B}"/>
    <hyperlink ref="B8460" r:id="rId8459" tooltip="Microsoft Web Site" xr:uid="{31E53040-03B1-48BA-98F0-B30673FAFE9D}"/>
    <hyperlink ref="B8461" r:id="rId8460" tooltip="Microsoft Web Site" xr:uid="{E709D4AE-A5D8-4CAD-A157-79BF67540D60}"/>
    <hyperlink ref="B8462" r:id="rId8461" tooltip="Microsoft Web Site" xr:uid="{E4E4E9B9-4DB4-4A04-9076-C4B00B5B18FB}"/>
    <hyperlink ref="B8463" r:id="rId8462" tooltip="Microsoft Web Site" xr:uid="{465E1C52-715A-4E7B-AC4E-01D68DAC6CF4}"/>
    <hyperlink ref="B8464" r:id="rId8463" tooltip="Microsoft Web Site" xr:uid="{C46CE2E4-0886-4AF5-8593-E5A9646364C3}"/>
    <hyperlink ref="B8465" r:id="rId8464" tooltip="Microsoft Web Site" xr:uid="{CF23DD56-21DB-43AC-B78C-260E96842724}"/>
    <hyperlink ref="B8466" r:id="rId8465" tooltip="Microsoft Web Site" xr:uid="{A4052430-4398-46D3-A064-750A6095DE93}"/>
    <hyperlink ref="B8467" r:id="rId8466" tooltip="Microsoft Web Site" xr:uid="{FB98C6AD-D1AF-44E5-8600-A0C26F051BFB}"/>
    <hyperlink ref="B8468" r:id="rId8467" tooltip="Microsoft Web Site" xr:uid="{61C0340A-A021-4320-A4CD-2606BEB8CB72}"/>
    <hyperlink ref="B8469" r:id="rId8468" tooltip="Microsoft Web Site" xr:uid="{4BD2A0AF-C947-48BB-B97E-718520D0CA70}"/>
    <hyperlink ref="B8470" r:id="rId8469" tooltip="Microsoft Web Site" xr:uid="{34A7B226-10A5-41F4-B029-57F9CB3C749A}"/>
    <hyperlink ref="B8471" r:id="rId8470" tooltip="Microsoft Web Site" xr:uid="{E28023C2-2574-41AB-B890-FA40A3B87BEE}"/>
    <hyperlink ref="B8472" r:id="rId8471" tooltip="Microsoft Web Site" xr:uid="{8E879008-946A-4DF6-A374-613AA3089F11}"/>
    <hyperlink ref="B8473" r:id="rId8472" tooltip="Microsoft Web Site" xr:uid="{C34AED1D-28AC-4087-821E-64EFB23FFE4E}"/>
    <hyperlink ref="B8474" r:id="rId8473" tooltip="Microsoft Web Site" xr:uid="{6ED61F1B-B438-4E84-9F98-5EF7BC42ABDF}"/>
    <hyperlink ref="B8475" r:id="rId8474" tooltip="Microsoft Web Site" xr:uid="{11A3038E-0541-417E-A571-ABFFFA68D377}"/>
    <hyperlink ref="B8476" r:id="rId8475" tooltip="Microsoft Web Site" xr:uid="{355BF244-6452-4845-8B3F-6FE1B5751E00}"/>
    <hyperlink ref="B8477" r:id="rId8476" tooltip="Microsoft Web Site" xr:uid="{A9C48B4D-D5F6-4158-B3C4-B1D9489422EC}"/>
    <hyperlink ref="B8478" r:id="rId8477" tooltip="Microsoft Web Site" xr:uid="{7445222A-6136-4AF9-BE05-F428AE5C8710}"/>
    <hyperlink ref="B8479" r:id="rId8478" tooltip="Microsoft Web Site" xr:uid="{F4E317A4-5DFB-482A-8C83-E75E23A62ED3}"/>
    <hyperlink ref="B8480" r:id="rId8479" tooltip="Microsoft Web Site" xr:uid="{C9BB0850-F6A2-4BDB-8C3D-25587833BD1F}"/>
    <hyperlink ref="B8481" r:id="rId8480" tooltip="Microsoft Web Site" xr:uid="{168F1F8A-38F0-4D63-A372-AAB2A68B8935}"/>
    <hyperlink ref="B8482" r:id="rId8481" tooltip="Microsoft Web Site" xr:uid="{84730B59-6EAF-404E-A74F-DA7E8C1B37AA}"/>
    <hyperlink ref="B8483" r:id="rId8482" tooltip="Microsoft Web Site" xr:uid="{706DCE00-2BE5-4A47-AFDE-7DFE5F5FE9E7}"/>
    <hyperlink ref="B8484" r:id="rId8483" tooltip="Microsoft Web Site" xr:uid="{E15C6B9F-2215-45E6-96C3-755066AD7088}"/>
    <hyperlink ref="B8485" r:id="rId8484" tooltip="Microsoft Web Site" xr:uid="{5A8383D8-15B0-43E0-82CE-0B681AADE260}"/>
    <hyperlink ref="B8486" r:id="rId8485" tooltip="Microsoft Web Site" xr:uid="{2C26191E-99AB-41AF-9AD1-0EF25FFDC92C}"/>
    <hyperlink ref="B8487" r:id="rId8486" tooltip="Microsoft Web Site" xr:uid="{9485EC37-39C1-4DF7-8BB8-519E89D8C091}"/>
    <hyperlink ref="B8488" r:id="rId8487" tooltip="Microsoft Web Site" xr:uid="{4FAC14BA-A49E-409F-8B99-14E83A7B6B26}"/>
    <hyperlink ref="B8489" r:id="rId8488" tooltip="Microsoft Web Site" xr:uid="{C0D67CCC-6397-4881-9909-EAE4C66DDDEA}"/>
    <hyperlink ref="B8490" r:id="rId8489" tooltip="Microsoft Web Site" xr:uid="{62F4F935-E434-417B-A180-A30D01925A6F}"/>
    <hyperlink ref="B8491" r:id="rId8490" tooltip="Microsoft Web Site" xr:uid="{7106121F-A27B-464F-9BFB-96C9AFE0EC41}"/>
    <hyperlink ref="B8492" r:id="rId8491" tooltip="Microsoft Web Site" xr:uid="{E00F78BF-454A-4176-BCEA-DB4141FA1554}"/>
    <hyperlink ref="B8493" r:id="rId8492" tooltip="Microsoft Web Site" xr:uid="{66FF5F8D-BC97-451E-93D3-6568685374F9}"/>
    <hyperlink ref="B8494" r:id="rId8493" tooltip="Microsoft Web Site" xr:uid="{509ACB0B-6F0B-4CC7-ACB6-305781535EC4}"/>
    <hyperlink ref="B8495" r:id="rId8494" tooltip="Microsoft Web Site" xr:uid="{4E9272CE-2CB0-4E91-9AE6-646E3D2B11E0}"/>
    <hyperlink ref="B8496" r:id="rId8495" tooltip="Microsoft Web Site" xr:uid="{01D2E1D9-57B3-456F-9CF6-A523BD5614BD}"/>
    <hyperlink ref="B8497" r:id="rId8496" tooltip="Microsoft Web Site" xr:uid="{BC033C5F-0D9B-4493-864F-92B649DFC6B5}"/>
    <hyperlink ref="B8498" r:id="rId8497" tooltip="Microsoft Web Site" xr:uid="{C8AAD33F-262D-4505-9852-5DB37291664C}"/>
    <hyperlink ref="B8499" r:id="rId8498" tooltip="Microsoft Web Site" xr:uid="{D4C14C74-559C-4BCD-B8F4-7BA443AA7DD6}"/>
    <hyperlink ref="B8500" r:id="rId8499" tooltip="Microsoft Web Site" xr:uid="{C0A38C26-C327-47FF-83EC-B827601EA8AB}"/>
    <hyperlink ref="B8501" r:id="rId8500" tooltip="Microsoft Web Site" xr:uid="{F206D459-15C0-4E1E-AD69-1274A364B75B}"/>
    <hyperlink ref="B8502" r:id="rId8501" tooltip="Microsoft Web Site" xr:uid="{75B282B9-B287-4194-906A-78B43B89B008}"/>
    <hyperlink ref="B8503" r:id="rId8502" tooltip="Microsoft Web Site" xr:uid="{774DB5B5-7CA1-4776-B1B9-443BDA439EE9}"/>
    <hyperlink ref="B8504" r:id="rId8503" tooltip="Microsoft Web Site" xr:uid="{E72C23FE-8A75-4139-97F2-6CE1F3BB59AE}"/>
    <hyperlink ref="B8505" r:id="rId8504" tooltip="Microsoft Web Site" xr:uid="{77BE7AA2-5261-4790-AA47-2A26F2BB5FE6}"/>
    <hyperlink ref="B8506" r:id="rId8505" tooltip="Microsoft Web Site" xr:uid="{B5E535CE-8117-431F-BDB5-E3770058EA12}"/>
    <hyperlink ref="B8507" r:id="rId8506" tooltip="Microsoft Web Site" xr:uid="{31144655-2D9A-4C35-82F9-5C2A4F49C37F}"/>
    <hyperlink ref="B8508" r:id="rId8507" tooltip="Microsoft Web Site" xr:uid="{DF0C330F-80E7-4CCA-B2BF-C99C79AF6B18}"/>
    <hyperlink ref="B8509" r:id="rId8508" tooltip="Microsoft Web Site" xr:uid="{964DDEC5-D996-45A8-9BAD-0CDAFE012AC4}"/>
    <hyperlink ref="B8510" r:id="rId8509" tooltip="Microsoft Web Site" xr:uid="{10C6F74E-97C1-4C6B-B603-030B867A0360}"/>
    <hyperlink ref="B8511" r:id="rId8510" tooltip="Microsoft Web Site" xr:uid="{E784883E-0057-4752-AD75-0DA65AD8606B}"/>
    <hyperlink ref="B8512" r:id="rId8511" tooltip="Microsoft Web Site" xr:uid="{94644A88-5C55-48ED-A7D0-47C0620D4B00}"/>
    <hyperlink ref="B8513" r:id="rId8512" tooltip="Microsoft Web Site" xr:uid="{6449D20F-0515-4E31-844D-927A709A7DF8}"/>
    <hyperlink ref="B8514" r:id="rId8513" tooltip="Microsoft Web Site" xr:uid="{73946BD3-CD5E-43BC-B352-AE805F43A149}"/>
    <hyperlink ref="B8515" r:id="rId8514" tooltip="Microsoft Web Site" xr:uid="{D5759802-F176-4C7D-A4F6-D3FF477ED05D}"/>
    <hyperlink ref="B8516" r:id="rId8515" tooltip="Microsoft Web Site" xr:uid="{F8512C7C-03CB-4FFA-B22B-8C9C6A550949}"/>
    <hyperlink ref="B8517" r:id="rId8516" tooltip="Microsoft Web Site" xr:uid="{7ECA70B0-4C8E-4886-8DD9-6537DE92E3DA}"/>
    <hyperlink ref="B8518" r:id="rId8517" tooltip="Microsoft Web Site" xr:uid="{05C4F392-B605-477A-865E-DF48F6FDD390}"/>
    <hyperlink ref="B8519" r:id="rId8518" tooltip="Microsoft Web Site" xr:uid="{07FE7F5D-145C-4568-9A67-D11EC2FEE968}"/>
    <hyperlink ref="B8520" r:id="rId8519" tooltip="Microsoft Web Site" xr:uid="{FB04A348-CF6F-4A8C-95A1-2AB927269289}"/>
    <hyperlink ref="B8521" r:id="rId8520" tooltip="Microsoft Web Site" xr:uid="{53C3E26E-FF77-41ED-9AC6-D64F2F0D659A}"/>
    <hyperlink ref="B8522" r:id="rId8521" tooltip="Microsoft Web Site" xr:uid="{9D3705CB-B5A2-43EA-83F5-E55016C7C600}"/>
    <hyperlink ref="B8523" r:id="rId8522" tooltip="Microsoft Web Site" xr:uid="{1793ECA5-1F59-41F9-93E4-4CD11BECC38D}"/>
    <hyperlink ref="B8524" r:id="rId8523" tooltip="Microsoft Web Site" xr:uid="{17732E48-D121-4405-9B85-E4BC63E78D65}"/>
    <hyperlink ref="B8525" r:id="rId8524" tooltip="Microsoft Web Site" xr:uid="{73F3FF11-9172-4E4A-8960-FC28886D730A}"/>
    <hyperlink ref="B8526" r:id="rId8525" tooltip="Microsoft Web Site" xr:uid="{704F2497-75D7-4D0B-AED6-22A5E719CF46}"/>
    <hyperlink ref="B8527" r:id="rId8526" tooltip="Microsoft Web Site" xr:uid="{566F0CD0-C441-4B27-9A2D-C89F996D922C}"/>
    <hyperlink ref="B8528" r:id="rId8527" tooltip="Microsoft Web Site" xr:uid="{AC749922-AA19-484B-B4EB-3C6243C771AC}"/>
    <hyperlink ref="B8529" r:id="rId8528" tooltip="Microsoft Web Site" xr:uid="{F51C5DBD-FE53-49A9-A1DB-B97897A5B98E}"/>
    <hyperlink ref="B8530" r:id="rId8529" tooltip="Microsoft Web Site" xr:uid="{3212FCE9-5375-4A82-961F-033E5DC04370}"/>
    <hyperlink ref="B8531" r:id="rId8530" tooltip="Microsoft Web Site" xr:uid="{3D6003CA-C472-4525-8F01-0B8D12ABE31D}"/>
    <hyperlink ref="B8532" r:id="rId8531" tooltip="Microsoft Web Site" xr:uid="{6FA98DD8-BCE6-47E9-9ACD-5AAF7E219A29}"/>
    <hyperlink ref="B8533" r:id="rId8532" tooltip="Microsoft Web Site" xr:uid="{C35D89C3-A7BA-4CC2-94AA-1DCA38354F1A}"/>
    <hyperlink ref="B8534" r:id="rId8533" tooltip="Microsoft Web Site" xr:uid="{23BD5237-5319-4A64-A2D2-FE97AF541638}"/>
    <hyperlink ref="B8535" r:id="rId8534" tooltip="Microsoft Web Site" xr:uid="{4760016C-1059-48A4-87C4-7F88B72F4BF7}"/>
    <hyperlink ref="B8536" r:id="rId8535" tooltip="Microsoft Web Site" xr:uid="{52C4FB1D-F5DA-4AE2-8C05-5277F0B93AD0}"/>
    <hyperlink ref="B8537" r:id="rId8536" tooltip="Microsoft Web Site" xr:uid="{A36A0049-321B-4548-8513-3B8D108EDAC6}"/>
    <hyperlink ref="B8538" r:id="rId8537" tooltip="Microsoft Web Site" xr:uid="{D93DDC45-71F8-4D07-A68A-5A274ABC7BDF}"/>
    <hyperlink ref="B8539" r:id="rId8538" tooltip="Microsoft Web Site" xr:uid="{BF0C2173-BB56-45D9-B5C0-50C69727039F}"/>
    <hyperlink ref="B8540" r:id="rId8539" tooltip="Microsoft Web Site" xr:uid="{BE1D08D2-386E-4E26-837D-D3025FD60AD1}"/>
    <hyperlink ref="B8541" r:id="rId8540" tooltip="Microsoft Web Site" xr:uid="{45D61F75-3EF3-45EC-909C-14F85F4B77A2}"/>
    <hyperlink ref="B8542" r:id="rId8541" tooltip="Microsoft Web Site" xr:uid="{F07C4EB2-059F-44F1-8CC6-FE927212ABBA}"/>
    <hyperlink ref="B8543" r:id="rId8542" tooltip="Microsoft Web Site" xr:uid="{6BD17DCF-5971-40B6-A26B-B61EC9DA9829}"/>
    <hyperlink ref="B8544" r:id="rId8543" tooltip="Microsoft Web Site" xr:uid="{F01FFC3D-5707-4863-96C7-1555024F6E31}"/>
    <hyperlink ref="B8545" r:id="rId8544" tooltip="Microsoft Web Site" xr:uid="{C0CCA6D0-2D26-4EB9-A060-BE6D903797AD}"/>
    <hyperlink ref="B8546" r:id="rId8545" tooltip="Microsoft Web Site" xr:uid="{90293F77-1A89-4313-A011-B476B3EF1BBE}"/>
    <hyperlink ref="B8547" r:id="rId8546" tooltip="Microsoft Web Site" xr:uid="{343DF18F-06A1-431F-8DFD-D2CFB9C6931C}"/>
    <hyperlink ref="B8548" r:id="rId8547" tooltip="Microsoft Web Site" xr:uid="{179C73A6-369C-450C-ACC6-23FB6C1B1CB8}"/>
    <hyperlink ref="B8549" r:id="rId8548" tooltip="Microsoft Web Site" xr:uid="{CAEF79AE-EF97-49AC-BB44-E9B6BBA9A8DD}"/>
    <hyperlink ref="B8550" r:id="rId8549" tooltip="Microsoft Web Site" xr:uid="{CFE5BEC0-1867-416E-9374-C72F9765DA73}"/>
    <hyperlink ref="B8551" r:id="rId8550" tooltip="Microsoft Web Site" xr:uid="{A01676BF-29D0-4FE1-A9E4-1E6D3A70ADEC}"/>
    <hyperlink ref="B8552" r:id="rId8551" tooltip="Microsoft Web Site" xr:uid="{D0FE0129-433B-497C-A772-65235B508266}"/>
    <hyperlink ref="B8553" r:id="rId8552" tooltip="Microsoft Web Site" xr:uid="{3E60A2B3-DCCE-42F6-8D8E-90BFCECB8F24}"/>
    <hyperlink ref="B8554" r:id="rId8553" tooltip="Microsoft Web Site" xr:uid="{4B416775-CDD6-4C06-9C9E-D1C1D9D492CA}"/>
    <hyperlink ref="B8555" r:id="rId8554" tooltip="Microsoft Web Site" xr:uid="{F2BA1ADC-2CBA-4B42-83FF-A4B13D7300B7}"/>
    <hyperlink ref="B8556" r:id="rId8555" tooltip="Microsoft Web Site" xr:uid="{FDBFA1F7-D0D3-4905-83C8-7818DD18C3FC}"/>
    <hyperlink ref="B8557" r:id="rId8556" tooltip="Microsoft Web Site" xr:uid="{36A346D5-3216-46DF-A086-2DC1D4087FBA}"/>
    <hyperlink ref="B8558" r:id="rId8557" tooltip="Microsoft Web Site" xr:uid="{FD85E807-C146-4BFE-8E9E-21ABFFFEF603}"/>
    <hyperlink ref="B8559" r:id="rId8558" tooltip="Microsoft Web Site" xr:uid="{6BF10975-DC1A-4312-BDC9-254441412645}"/>
    <hyperlink ref="B8560" r:id="rId8559" tooltip="Microsoft Web Site" xr:uid="{5C74DC42-BDCA-4A93-9049-ADDC256E58F3}"/>
    <hyperlink ref="B8561" r:id="rId8560" tooltip="Microsoft Web Site" xr:uid="{AF1E1CB9-483D-48B0-9F50-C788EC827802}"/>
    <hyperlink ref="B8562" r:id="rId8561" tooltip="Microsoft Web Site" xr:uid="{CC00BDA9-A1CC-454B-9AE9-B406FD43F10C}"/>
    <hyperlink ref="B8563" r:id="rId8562" tooltip="Microsoft Web Site" xr:uid="{6C30F0C1-F234-4EAB-AD63-728384D23F30}"/>
    <hyperlink ref="B8564" r:id="rId8563" tooltip="Microsoft Web Site" xr:uid="{92C7EFD4-3F49-4654-9CF9-A0243D5AB921}"/>
    <hyperlink ref="B8565" r:id="rId8564" tooltip="Microsoft Web Site" xr:uid="{FB4F3154-9498-4726-AB2D-49026975289D}"/>
    <hyperlink ref="B8566" r:id="rId8565" tooltip="Microsoft Web Site" xr:uid="{622385D8-A6D5-489D-88C3-C412F3238C83}"/>
    <hyperlink ref="B8567" r:id="rId8566" tooltip="Microsoft Web Site" xr:uid="{809F84AF-658A-4927-BDE9-78728F378A78}"/>
    <hyperlink ref="B8568" r:id="rId8567" tooltip="Microsoft Web Site" xr:uid="{46C6AFA2-B148-410D-BFAB-D61C54CDF257}"/>
    <hyperlink ref="B8569" r:id="rId8568" tooltip="Microsoft Web Site" xr:uid="{99C368BB-B9F4-4306-89A3-8EA4EA1A4235}"/>
    <hyperlink ref="B8570" r:id="rId8569" tooltip="Microsoft Web Site" xr:uid="{EF6FD7EB-7990-4BC8-A028-3CE3FFBAC780}"/>
    <hyperlink ref="B8571" r:id="rId8570" tooltip="Microsoft Web Site" xr:uid="{D2FB8627-F7A9-4D7F-B200-D442BA0E3C8F}"/>
    <hyperlink ref="B8572" r:id="rId8571" tooltip="Microsoft Web Site" xr:uid="{1444CA4C-357C-43CD-8DDB-8468F71F5613}"/>
    <hyperlink ref="B8573" r:id="rId8572" tooltip="Microsoft Web Site" xr:uid="{7179DC5C-1F06-4257-B4D5-06F36C7B93AA}"/>
    <hyperlink ref="B8574" r:id="rId8573" tooltip="Microsoft Web Site" xr:uid="{BF4ACD14-99A3-44F3-9F7D-C9783C640DF0}"/>
    <hyperlink ref="B8575" r:id="rId8574" tooltip="Microsoft Web Site" xr:uid="{8E466066-8E5C-494B-8D2B-CFAA35242123}"/>
    <hyperlink ref="B8576" r:id="rId8575" tooltip="Microsoft Web Site" xr:uid="{9C178A68-D7FF-4A00-A1AD-9C5020FCC954}"/>
    <hyperlink ref="B8577" r:id="rId8576" tooltip="Microsoft Web Site" xr:uid="{50FC67D8-33C6-464C-9896-4AD29309E352}"/>
    <hyperlink ref="B8578" r:id="rId8577" tooltip="Microsoft Web Site" xr:uid="{32D5E2FD-1C2B-4606-BA9C-0D33CBB42E5E}"/>
    <hyperlink ref="B8579" r:id="rId8578" tooltip="Microsoft Web Site" xr:uid="{09DD091A-7BB0-4E04-B729-FE055F8B6C34}"/>
    <hyperlink ref="B8580" r:id="rId8579" tooltip="Microsoft Web Site" xr:uid="{6D4DCE63-D7F0-42CA-9581-F6A4C4D2292A}"/>
    <hyperlink ref="B8581" r:id="rId8580" tooltip="Microsoft Web Site" xr:uid="{E9D0BBE0-737D-4C64-AD0D-A5AC0FC0E5C1}"/>
    <hyperlink ref="B8582" r:id="rId8581" tooltip="Microsoft Web Site" xr:uid="{4C92D635-57A6-4827-BEBF-152E0F9100B8}"/>
    <hyperlink ref="B8583" r:id="rId8582" tooltip="Microsoft Web Site" xr:uid="{B2E7B0B5-1980-4C32-92BF-BD1F5559410E}"/>
    <hyperlink ref="B8584" r:id="rId8583" tooltip="Microsoft Web Site" xr:uid="{B45C1F1D-A629-4A29-9229-F1F9CB79B049}"/>
    <hyperlink ref="B8585" r:id="rId8584" tooltip="Microsoft Web Site" xr:uid="{6023F18C-F090-4FFF-AB9D-7C5D5A91D3E9}"/>
    <hyperlink ref="B8586" r:id="rId8585" tooltip="Microsoft Web Site" xr:uid="{BC8360B5-8665-45B6-8E27-DC0FC66ACB94}"/>
    <hyperlink ref="B8587" r:id="rId8586" tooltip="Microsoft Web Site" xr:uid="{69154DFC-EA71-4009-80F7-76155B546C02}"/>
    <hyperlink ref="B8588" r:id="rId8587" tooltip="Microsoft Web Site" xr:uid="{7A48E04C-EA9C-4F26-B13A-80D67C4245AE}"/>
    <hyperlink ref="B8589" r:id="rId8588" tooltip="Microsoft Web Site" xr:uid="{E929C102-8F2E-4EDC-955F-E57DA0D2848A}"/>
    <hyperlink ref="B8590" r:id="rId8589" tooltip="Microsoft Web Site" xr:uid="{79EB14D2-CD8C-47A9-8524-6AC44AB046F1}"/>
    <hyperlink ref="B8591" r:id="rId8590" tooltip="Microsoft Web Site" xr:uid="{1592EAD6-1D82-4A0B-AA23-1C1F16D9AFA6}"/>
    <hyperlink ref="B8592" r:id="rId8591" tooltip="Microsoft Web Site" xr:uid="{F6156A37-8834-462C-9A81-69A84FA1737B}"/>
    <hyperlink ref="B8593" r:id="rId8592" tooltip="Microsoft Web Site" xr:uid="{91816FF2-D189-4388-BC44-4F14D65E3DB0}"/>
    <hyperlink ref="B8594" r:id="rId8593" tooltip="Microsoft Web Site" xr:uid="{CEAD35D1-4C63-4A71-9470-C61B91B18FAB}"/>
    <hyperlink ref="B8595" r:id="rId8594" tooltip="Microsoft Web Site" xr:uid="{E7DFDF27-A6FB-458D-B988-8EBDB73B91BF}"/>
    <hyperlink ref="B8596" r:id="rId8595" tooltip="Microsoft Web Site" xr:uid="{C091C75C-7AC4-4DBB-A613-8B7164B2ACF0}"/>
    <hyperlink ref="B8597" r:id="rId8596" tooltip="Microsoft Web Site" xr:uid="{506FF720-6F9B-4C7A-8E4E-91562642217E}"/>
    <hyperlink ref="B8598" r:id="rId8597" tooltip="Microsoft Web Site" xr:uid="{2F4DA64A-EC6D-46A1-9CD6-20BF4F6180B3}"/>
    <hyperlink ref="B8599" r:id="rId8598" tooltip="Microsoft Web Site" xr:uid="{32DD03E7-9982-4CF9-BA61-711869DFDD48}"/>
    <hyperlink ref="B8600" r:id="rId8599" tooltip="Microsoft Web Site" xr:uid="{4CBBA1C6-CFB0-4F8B-AC2F-87FBBE777E04}"/>
    <hyperlink ref="B8601" r:id="rId8600" tooltip="Microsoft Web Site" xr:uid="{BB9B26BC-4579-4478-964D-D52099E603A7}"/>
    <hyperlink ref="B8602" r:id="rId8601" tooltip="Microsoft Web Site" xr:uid="{F7607ED0-78AB-47EF-87BC-82421C0F5D69}"/>
    <hyperlink ref="B8603" r:id="rId8602" tooltip="Microsoft Web Site" xr:uid="{875B0AE1-DC25-480B-8A4A-051EA86AE754}"/>
    <hyperlink ref="B8604" r:id="rId8603" tooltip="Microsoft Web Site" xr:uid="{43668FF0-2C21-41E5-89B5-A807A5E461FB}"/>
    <hyperlink ref="B8605" r:id="rId8604" tooltip="Microsoft Web Site" xr:uid="{1FCC17BF-DC40-42B3-A3BB-EEC3FAFB9205}"/>
    <hyperlink ref="B8606" r:id="rId8605" tooltip="Microsoft Web Site" xr:uid="{7D2267BF-B88B-410E-85E4-0A49D6197CF5}"/>
    <hyperlink ref="B8607" r:id="rId8606" tooltip="Microsoft Web Site" xr:uid="{0D43309E-CB83-4F09-9ED4-DC486D7977B6}"/>
    <hyperlink ref="B8608" r:id="rId8607" tooltip="Microsoft Web Site" xr:uid="{97DC5632-A6B2-48AD-A43B-CA2E9549E5B3}"/>
    <hyperlink ref="B8609" r:id="rId8608" tooltip="Microsoft Web Site" xr:uid="{0D90E9A5-84A8-4159-9D4F-634C03344639}"/>
    <hyperlink ref="B8610" r:id="rId8609" tooltip="Microsoft Web Site" xr:uid="{9EE03E02-7803-41B0-9AAB-FA71BD47FAA8}"/>
    <hyperlink ref="B8611" r:id="rId8610" tooltip="Microsoft Web Site" xr:uid="{453DA370-619D-4057-A90E-13E4528121F2}"/>
    <hyperlink ref="B8612" r:id="rId8611" tooltip="Microsoft Web Site" xr:uid="{5D8AE570-2FB5-4F5B-BA52-2B92E2C071E8}"/>
    <hyperlink ref="B8613" r:id="rId8612" tooltip="Microsoft Web Site" xr:uid="{F4A3EB7E-DA7C-4A62-8A2D-A6C2870B4E97}"/>
    <hyperlink ref="B8614" r:id="rId8613" tooltip="Microsoft Web Site" xr:uid="{2312AA9A-CE44-47A5-8C5F-5C25FE007793}"/>
    <hyperlink ref="B8615" r:id="rId8614" tooltip="Microsoft Web Site" xr:uid="{6C78FAD7-BE96-409D-9AB9-7A04FF5972C0}"/>
    <hyperlink ref="B8616" r:id="rId8615" tooltip="Microsoft Web Site" xr:uid="{86280D14-5B45-426E-8435-E59EA23B12AB}"/>
    <hyperlink ref="B8617" r:id="rId8616" tooltip="Microsoft Web Site" xr:uid="{82C5702D-69F1-41A6-A013-A455353125F5}"/>
    <hyperlink ref="B8618" r:id="rId8617" tooltip="Microsoft Web Site" xr:uid="{53FED239-3D0F-4A22-9FAD-CEAAC94A5021}"/>
    <hyperlink ref="B8619" r:id="rId8618" tooltip="Microsoft Web Site" xr:uid="{BBF7E924-C2BB-4641-8491-F24AEDC8429A}"/>
    <hyperlink ref="B8620" r:id="rId8619" tooltip="Microsoft Web Site" xr:uid="{DAAB54BC-955B-4B25-A7E7-C167DA3958C9}"/>
    <hyperlink ref="B8621" r:id="rId8620" tooltip="Microsoft Web Site" xr:uid="{A8E30E74-3F99-4104-9E5D-72775B54F626}"/>
    <hyperlink ref="B8622" r:id="rId8621" tooltip="Microsoft Web Site" xr:uid="{5682F4F5-320E-41D6-8B91-705598B9D736}"/>
    <hyperlink ref="B8623" r:id="rId8622" tooltip="Microsoft Web Site" xr:uid="{57F2DA21-1181-4DAF-B236-2DEBDC1C2731}"/>
    <hyperlink ref="B8624" r:id="rId8623" tooltip="Microsoft Web Site" xr:uid="{C6D8898F-AC12-4B69-8F1A-52BD94BB8F26}"/>
    <hyperlink ref="B8625" r:id="rId8624" tooltip="Microsoft Web Site" xr:uid="{65E88DC7-4229-476F-B177-D6C56130D30C}"/>
    <hyperlink ref="B8626" r:id="rId8625" tooltip="Microsoft Web Site" xr:uid="{E38EF759-3F11-4700-93F2-821B3A2478EA}"/>
    <hyperlink ref="B8627" r:id="rId8626" tooltip="Microsoft Web Site" xr:uid="{A8D1F2D2-8F03-4481-806D-6E88CB2FF273}"/>
    <hyperlink ref="B8628" r:id="rId8627" tooltip="Microsoft Web Site" xr:uid="{ABDB1E99-679B-4957-8003-3F5C6D50FF67}"/>
    <hyperlink ref="B8629" r:id="rId8628" tooltip="Microsoft Web Site" xr:uid="{C80B9618-1FEF-4CC5-A294-43198B562EEF}"/>
    <hyperlink ref="B8630" r:id="rId8629" tooltip="Microsoft Web Site" xr:uid="{58920CC9-98AE-444A-A23B-043221851B36}"/>
    <hyperlink ref="B8631" r:id="rId8630" tooltip="Microsoft Web Site" xr:uid="{5E5ED119-26C0-4FAD-9577-80E76F20FA09}"/>
    <hyperlink ref="B8632" r:id="rId8631" tooltip="Microsoft Web Site" xr:uid="{C1AAE405-8A81-464D-824D-ECA24A7B5F04}"/>
    <hyperlink ref="B8633" r:id="rId8632" tooltip="Microsoft Web Site" xr:uid="{C27AB9F2-0187-4182-B542-C4E754F5BD5F}"/>
    <hyperlink ref="B8634" r:id="rId8633" tooltip="Microsoft Web Site" xr:uid="{A2AE5B5B-65C0-450F-929B-E0BFA62AAB5E}"/>
    <hyperlink ref="B8635" r:id="rId8634" tooltip="Microsoft Web Site" xr:uid="{85ED3D36-0AF4-48F4-89FA-F5899E5ACD3B}"/>
    <hyperlink ref="B8636" r:id="rId8635" tooltip="Microsoft Web Site" xr:uid="{64632A84-26D7-42D4-BAE9-83F7EFEA3A47}"/>
    <hyperlink ref="B8637" r:id="rId8636" tooltip="Microsoft Web Site" xr:uid="{54FDDEC0-C7A7-497B-A56F-A98258E53EEF}"/>
    <hyperlink ref="B8638" r:id="rId8637" tooltip="Microsoft Web Site" xr:uid="{DA4C7C80-949A-4948-9FB3-22845935E0BA}"/>
    <hyperlink ref="B8639" r:id="rId8638" tooltip="Microsoft Web Site" xr:uid="{1128BDC7-D1A4-4FE9-A61C-9287317E843C}"/>
    <hyperlink ref="B8640" r:id="rId8639" tooltip="Microsoft Web Site" xr:uid="{6D5F06ED-6B20-411C-8D8F-FEA5351D09F7}"/>
    <hyperlink ref="B8641" r:id="rId8640" tooltip="Microsoft Web Site" xr:uid="{010BE82F-CC8D-44FA-8D37-A1DF37AE6A65}"/>
    <hyperlink ref="B8642" r:id="rId8641" tooltip="Microsoft Web Site" xr:uid="{6E68427D-C854-4EAA-B7D5-007A3C6F05A9}"/>
    <hyperlink ref="B8643" r:id="rId8642" tooltip="Microsoft Web Site" xr:uid="{DEEC1B2B-9119-49A5-A6EF-EE318A7A9D68}"/>
    <hyperlink ref="B8644" r:id="rId8643" tooltip="Microsoft Web Site" xr:uid="{920F871B-87E1-4242-8204-D144CABBD906}"/>
    <hyperlink ref="B8645" r:id="rId8644" tooltip="Microsoft Web Site" xr:uid="{323E02C7-ED26-4E2A-B291-FFF8B79E6E4C}"/>
    <hyperlink ref="B8646" r:id="rId8645" tooltip="Microsoft Web Site" xr:uid="{D3777527-6230-4AB7-B691-2F94CB449FF9}"/>
    <hyperlink ref="B8647" r:id="rId8646" tooltip="Microsoft Web Site" xr:uid="{67CF70A3-F50F-4ED7-99A9-1475BF176CCF}"/>
    <hyperlink ref="B8648" r:id="rId8647" tooltip="Microsoft Web Site" xr:uid="{90C7048E-CC6B-455A-8EA1-D1CA732B91D9}"/>
    <hyperlink ref="B8649" r:id="rId8648" tooltip="Microsoft Web Site" xr:uid="{ABD9A4A7-012C-415B-AB00-1AA758B94239}"/>
    <hyperlink ref="B8650" r:id="rId8649" tooltip="Microsoft Web Site" xr:uid="{B4887E57-1024-406E-83E7-FAE1FE387047}"/>
    <hyperlink ref="B8651" r:id="rId8650" tooltip="Microsoft Web Site" xr:uid="{2525C6AF-722D-4289-ABCA-4D88C7E79F01}"/>
    <hyperlink ref="B8652" r:id="rId8651" tooltip="Microsoft Web Site" xr:uid="{DEBEA9D2-D85C-4898-B4F7-2A9B1EFBC83E}"/>
    <hyperlink ref="B8653" r:id="rId8652" tooltip="Microsoft Web Site" xr:uid="{6E455219-DA9A-47F9-97F3-C1BDD8DF68EC}"/>
    <hyperlink ref="B8654" r:id="rId8653" tooltip="Microsoft Web Site" xr:uid="{F1340A13-1889-443F-A30F-0F9DABA05606}"/>
    <hyperlink ref="B8655" r:id="rId8654" tooltip="Microsoft Web Site" xr:uid="{CC0DD784-5F53-4BA2-92A3-6084B71EE5DF}"/>
    <hyperlink ref="B8656" r:id="rId8655" tooltip="Microsoft Web Site" xr:uid="{9647375F-E301-404C-9E54-25F5D770DAB7}"/>
    <hyperlink ref="B8657" r:id="rId8656" tooltip="Microsoft Web Site" xr:uid="{C1D9B886-C6FD-477D-BD1B-602C8DF18411}"/>
    <hyperlink ref="B8658" r:id="rId8657" tooltip="Microsoft Web Site" xr:uid="{0B0F5F91-4A49-409D-BF11-4542574E2F06}"/>
    <hyperlink ref="B8659" r:id="rId8658" tooltip="Microsoft Web Site" xr:uid="{DA62D3A2-97C4-4E77-88DF-1ACCA2B3B1F5}"/>
    <hyperlink ref="B8660" r:id="rId8659" tooltip="Microsoft Web Site" xr:uid="{E1C96237-1F8C-489D-9197-F2D3C6FCE4CD}"/>
    <hyperlink ref="B8661" r:id="rId8660" tooltip="Microsoft Web Site" xr:uid="{F950D1F2-A347-40DC-BA63-3F3F8FD2FECD}"/>
    <hyperlink ref="B8662" r:id="rId8661" tooltip="Microsoft Web Site" xr:uid="{FF16BD26-FB80-4249-820D-5C2E7C3A93F1}"/>
    <hyperlink ref="B8663" r:id="rId8662" tooltip="Microsoft Web Site" xr:uid="{188F940C-9D2C-4838-8A4D-BE16318D7986}"/>
    <hyperlink ref="B8664" r:id="rId8663" tooltip="Microsoft Web Site" xr:uid="{34AC650C-323A-4E14-BD16-06C122C3A922}"/>
    <hyperlink ref="B8665" r:id="rId8664" tooltip="Microsoft Web Site" xr:uid="{CD55DB2A-4C9C-43FD-AF23-DEDA8E93D993}"/>
    <hyperlink ref="B8666" r:id="rId8665" tooltip="Microsoft Web Site" xr:uid="{F939AAEA-BC83-4296-A991-D1ED7F35BB4D}"/>
    <hyperlink ref="B8667" r:id="rId8666" tooltip="Microsoft Web Site" xr:uid="{7AD92AB2-95A2-47F0-80DC-98AC7FE30A96}"/>
    <hyperlink ref="B8668" r:id="rId8667" tooltip="Microsoft Web Site" xr:uid="{874FCFC2-E8BC-4760-BA02-EEF0F4579099}"/>
    <hyperlink ref="B8669" r:id="rId8668" tooltip="Microsoft Web Site" xr:uid="{7E496066-E8B7-4AE9-9AE0-E8BF13DA5FB8}"/>
    <hyperlink ref="B8670" r:id="rId8669" tooltip="Microsoft Web Site" xr:uid="{9733B3CA-8DD3-4717-9E1C-54D5AF5D6C20}"/>
    <hyperlink ref="B8671" r:id="rId8670" tooltip="Microsoft Web Site" xr:uid="{1B15DCFE-FB92-40D1-BC97-29AB39378DF7}"/>
    <hyperlink ref="B8672" r:id="rId8671" tooltip="Microsoft Web Site" xr:uid="{94B4F27F-0EB4-4B30-9C6A-B5ED3807A1D3}"/>
    <hyperlink ref="B8673" r:id="rId8672" tooltip="Microsoft Web Site" xr:uid="{A0DE927C-390E-4AC1-AF74-35D2687B201F}"/>
    <hyperlink ref="B8674" r:id="rId8673" tooltip="Microsoft Web Site" xr:uid="{5CF8F989-3543-4A13-ABC3-D40BB87C7E6E}"/>
    <hyperlink ref="B8675" r:id="rId8674" tooltip="Microsoft Web Site" xr:uid="{3247FF35-3705-4BB1-B2A5-BEF292ACB4E7}"/>
    <hyperlink ref="B8676" r:id="rId8675" tooltip="Microsoft Web Site" xr:uid="{80D94A6C-7D1A-469D-8D4F-C0AB1FB1467D}"/>
    <hyperlink ref="B8677" r:id="rId8676" tooltip="Microsoft Web Site" xr:uid="{7806E055-6CCD-4F8F-8CF3-6E3A86565A5C}"/>
    <hyperlink ref="B8678" r:id="rId8677" tooltip="Microsoft Web Site" xr:uid="{5465A846-4A28-4904-8A73-D6869A4BDD74}"/>
    <hyperlink ref="B8679" r:id="rId8678" tooltip="Microsoft Web Site" xr:uid="{E8098448-CF80-458F-8D35-FE8E5ADA8B8D}"/>
    <hyperlink ref="B8680" r:id="rId8679" tooltip="Microsoft Web Site" xr:uid="{1FC42075-B469-4B74-A1FC-49F6ACA87E63}"/>
    <hyperlink ref="B8681" r:id="rId8680" tooltip="Microsoft Web Site" xr:uid="{8F7A3884-05A9-4DE8-9E0D-38F1AA5AED2D}"/>
    <hyperlink ref="B8682" r:id="rId8681" tooltip="Microsoft Web Site" xr:uid="{284CD004-6E2D-4FAE-8287-DA47BFB398A6}"/>
    <hyperlink ref="B8683" r:id="rId8682" tooltip="Microsoft Web Site" xr:uid="{FD3C8117-2CC1-4A68-9EF5-27D5BCBB7473}"/>
    <hyperlink ref="B8684" r:id="rId8683" tooltip="Microsoft Web Site" xr:uid="{6411DAD5-2116-4523-9F3D-29E4A85A7021}"/>
    <hyperlink ref="B8685" r:id="rId8684" tooltip="Microsoft Web Site" xr:uid="{D85BAD10-46BC-4070-B58F-343971A04CA4}"/>
    <hyperlink ref="B8686" r:id="rId8685" tooltip="Microsoft Web Site" xr:uid="{9D1D3ED1-5518-423E-B776-B6EE529ED9F1}"/>
    <hyperlink ref="B8687" r:id="rId8686" tooltip="Microsoft Web Site" xr:uid="{3B21B056-FDFA-48E3-ADD9-D5E6108C7A5C}"/>
    <hyperlink ref="B8688" r:id="rId8687" tooltip="Microsoft Web Site" xr:uid="{ED2ADF6C-AB01-4FDF-AE94-F1BF98278155}"/>
    <hyperlink ref="B8689" r:id="rId8688" tooltip="Microsoft Web Site" xr:uid="{B093679E-03A7-4882-9A72-40D4B1CC88A3}"/>
    <hyperlink ref="B8690" r:id="rId8689" tooltip="Microsoft Web Site" xr:uid="{A27345CF-B5C3-4818-8F6D-06D8A2D87D95}"/>
    <hyperlink ref="B8691" r:id="rId8690" tooltip="Microsoft Web Site" xr:uid="{464D1880-463A-4C2B-B886-ED341AAEFD46}"/>
    <hyperlink ref="B8692" r:id="rId8691" tooltip="Microsoft Web Site" xr:uid="{EB7FEB91-93B1-4262-9DBD-A518C6EDAC3E}"/>
    <hyperlink ref="B8693" r:id="rId8692" tooltip="Microsoft Web Site" xr:uid="{2B51D3B3-F85F-4DAB-A85A-E5613C186648}"/>
    <hyperlink ref="B8694" r:id="rId8693" tooltip="Microsoft Web Site" xr:uid="{06D20644-B684-4586-B48E-ABEC090CA4FC}"/>
    <hyperlink ref="B8695" r:id="rId8694" tooltip="Microsoft Web Site" xr:uid="{6EC4CEFD-4886-4B73-A778-4C3965DD124D}"/>
    <hyperlink ref="B8696" r:id="rId8695" tooltip="Microsoft Web Site" xr:uid="{01E5A8AF-B5FE-40D3-97C7-0302EF3E3E7F}"/>
    <hyperlink ref="B8697" r:id="rId8696" tooltip="Microsoft Web Site" xr:uid="{27997CA1-0024-4ABD-A272-67A6783B9E08}"/>
    <hyperlink ref="B8698" r:id="rId8697" tooltip="Microsoft Web Site" xr:uid="{CB88C392-8291-4E2B-B142-40FF89D2693E}"/>
    <hyperlink ref="B8699" r:id="rId8698" tooltip="Microsoft Web Site" xr:uid="{A808E404-92F9-44CB-8202-563F337A0B9D}"/>
    <hyperlink ref="B8700" r:id="rId8699" tooltip="Microsoft Web Site" xr:uid="{7D9C968D-6E3D-4DA8-8BB0-B9B9A979DEA1}"/>
    <hyperlink ref="B8701" r:id="rId8700" tooltip="Microsoft Web Site" xr:uid="{F5F84A74-E10D-4F2A-BD91-2A9347EE8F97}"/>
    <hyperlink ref="B8702" r:id="rId8701" tooltip="Microsoft Web Site" xr:uid="{E732C2FF-550C-4652-992F-3799CDA5F4F5}"/>
    <hyperlink ref="B8703" r:id="rId8702" tooltip="Microsoft Web Site" xr:uid="{3F2FA999-89DE-4568-99B7-6473E6F79AD9}"/>
    <hyperlink ref="B8704" r:id="rId8703" tooltip="Microsoft Web Site" xr:uid="{77ECC700-98E3-4D77-BB20-E71599FCEAF2}"/>
    <hyperlink ref="B8705" r:id="rId8704" tooltip="Microsoft Web Site" xr:uid="{039136F6-D9BD-49C7-94DC-30BF08A3D062}"/>
    <hyperlink ref="B8706" r:id="rId8705" tooltip="Microsoft Web Site" xr:uid="{A788E950-98A8-4A9B-A634-8C5572A69E43}"/>
    <hyperlink ref="B8707" r:id="rId8706" tooltip="Microsoft Web Site" xr:uid="{D897CDFA-D16A-43A3-8C47-4F92BBD3C8BC}"/>
    <hyperlink ref="B8708" r:id="rId8707" tooltip="Microsoft Web Site" xr:uid="{C96CB466-B6E3-4B3A-9D33-A4CDB12B56F9}"/>
    <hyperlink ref="B8709" r:id="rId8708" tooltip="Microsoft Web Site" xr:uid="{E3E3A43C-D6F1-4786-9D28-9DFE74F8F17E}"/>
    <hyperlink ref="B8710" r:id="rId8709" tooltip="Microsoft Web Site" xr:uid="{E19CF4DD-8574-4D9F-955B-D0FD925BE2B5}"/>
    <hyperlink ref="B8711" r:id="rId8710" tooltip="Microsoft Web Site" xr:uid="{6AB5CA42-DBB5-4EA1-A186-2BB867D60F47}"/>
    <hyperlink ref="B8712" r:id="rId8711" tooltip="Microsoft Web Site" xr:uid="{911206AC-8E34-43CD-8C1E-550B90D99ECE}"/>
    <hyperlink ref="B8713" r:id="rId8712" tooltip="Microsoft Web Site" xr:uid="{3A27FA60-B750-40DE-9F2A-0655DDF216EE}"/>
    <hyperlink ref="B8714" r:id="rId8713" tooltip="Microsoft Web Site" xr:uid="{6BF50723-9690-4990-B094-D7C1910C8E91}"/>
    <hyperlink ref="B8715" r:id="rId8714" tooltip="Microsoft Web Site" xr:uid="{BB4655E4-A7A3-426C-8FA7-0D389F555E02}"/>
    <hyperlink ref="B8716" r:id="rId8715" tooltip="Microsoft Web Site" xr:uid="{2C61B285-564B-4689-BF96-8F7A60BE689D}"/>
    <hyperlink ref="B8717" r:id="rId8716" tooltip="Microsoft Web Site" xr:uid="{137C3DED-95CD-4E20-A5CF-91C8C7338418}"/>
    <hyperlink ref="B8718" r:id="rId8717" tooltip="Microsoft Web Site" xr:uid="{17473632-DBAF-4828-9D4C-38EA1284FA19}"/>
    <hyperlink ref="B8719" r:id="rId8718" tooltip="Microsoft Web Site" xr:uid="{2417D11C-255B-4524-A6C4-F9F93C27FCFA}"/>
    <hyperlink ref="B8720" r:id="rId8719" tooltip="Microsoft Web Site" xr:uid="{1DAEF86D-9432-4983-A710-DB08DF8825AD}"/>
    <hyperlink ref="B8721" r:id="rId8720" tooltip="Microsoft Web Site" xr:uid="{486A4294-F225-4C18-8E18-2529A1455561}"/>
    <hyperlink ref="B8722" r:id="rId8721" tooltip="Microsoft Web Site" xr:uid="{32F3469B-28DF-41BA-8ABE-663B2C756769}"/>
    <hyperlink ref="B8723" r:id="rId8722" tooltip="Microsoft Web Site" xr:uid="{AE2A04CD-9D07-45C5-97BA-E39A37C96163}"/>
    <hyperlink ref="B8724" r:id="rId8723" tooltip="Microsoft Web Site" xr:uid="{221298E8-1C39-4D05-9F08-80E58A197C4F}"/>
    <hyperlink ref="B8725" r:id="rId8724" tooltip="Microsoft Web Site" xr:uid="{A0D855BF-5A2E-4EA6-8601-156FAE83CE31}"/>
    <hyperlink ref="B8726" r:id="rId8725" tooltip="Microsoft Web Site" xr:uid="{C1D7D75F-A02E-4BC3-ADA8-01B81DFED3F6}"/>
    <hyperlink ref="B8727" r:id="rId8726" tooltip="Microsoft Web Site" xr:uid="{BE3D56B6-ED81-42E7-B938-7A4213C6E92D}"/>
    <hyperlink ref="B8728" r:id="rId8727" tooltip="Microsoft Web Site" xr:uid="{8B748E02-B42C-41F9-A037-2C3A6E1F43BC}"/>
    <hyperlink ref="B8729" r:id="rId8728" tooltip="Microsoft Web Site" xr:uid="{9955E9DF-AFE3-4AEF-A2CC-B42DC423D446}"/>
    <hyperlink ref="B8730" r:id="rId8729" tooltip="Microsoft Web Site" xr:uid="{516ED79B-1446-43E2-A7DE-8C97D338F739}"/>
    <hyperlink ref="B8731" r:id="rId8730" tooltip="Microsoft Web Site" xr:uid="{996346EC-7CBA-4CB6-A70B-55A0C72BB655}"/>
    <hyperlink ref="B8732" r:id="rId8731" tooltip="Microsoft Web Site" xr:uid="{B6A0CA66-9EF4-45DE-B603-1F00880EC6FE}"/>
    <hyperlink ref="B8733" r:id="rId8732" tooltip="Microsoft Web Site" xr:uid="{5CB6362E-A95A-4966-9568-543B7CDE71F5}"/>
    <hyperlink ref="B8734" r:id="rId8733" tooltip="Microsoft Web Site" xr:uid="{8CDE1E78-6AC3-4133-93E8-92B960D452A3}"/>
    <hyperlink ref="B8735" r:id="rId8734" tooltip="Microsoft Web Site" xr:uid="{8313FD42-FC66-4D84-8533-0542BA583B75}"/>
    <hyperlink ref="B8736" r:id="rId8735" tooltip="Microsoft Web Site" xr:uid="{E3C06788-7562-4AC9-B989-718D01F4E0B1}"/>
    <hyperlink ref="B8737" r:id="rId8736" tooltip="Microsoft Web Site" xr:uid="{CD16A6FE-ABD3-4F6A-A32C-8CC0D8C82353}"/>
    <hyperlink ref="B8738" r:id="rId8737" tooltip="Microsoft Web Site" xr:uid="{020038B8-E35D-4A1F-AD3A-950F6D356368}"/>
    <hyperlink ref="B8739" r:id="rId8738" tooltip="Microsoft Web Site" xr:uid="{7E11BFCA-682C-44A6-8A88-E9AC1DF7A5FB}"/>
    <hyperlink ref="B8740" r:id="rId8739" tooltip="Microsoft Web Site" xr:uid="{3F228E6E-CD22-4D95-BAD1-5D7D096B4A6E}"/>
    <hyperlink ref="B8741" r:id="rId8740" tooltip="Microsoft Web Site" xr:uid="{A47DA4DD-D3DD-440F-A601-F5876FAC7D5F}"/>
    <hyperlink ref="B8742" r:id="rId8741" tooltip="Microsoft Web Site" xr:uid="{536C2B00-D61C-437C-A3DA-D63AF4005C87}"/>
    <hyperlink ref="B8743" r:id="rId8742" tooltip="Microsoft Web Site" xr:uid="{C38927B0-FB30-439D-81C9-694110709A3F}"/>
    <hyperlink ref="B8744" r:id="rId8743" tooltip="Microsoft Web Site" xr:uid="{26B9D452-76FF-4949-885E-DC2DCE5F442A}"/>
    <hyperlink ref="B8745" r:id="rId8744" tooltip="Microsoft Web Site" xr:uid="{45EDE5EE-3FAE-4CA6-8327-F92DB1C3770C}"/>
    <hyperlink ref="B8746" r:id="rId8745" tooltip="Microsoft Web Site" xr:uid="{02B810D5-6258-4AB7-BD20-0DF1FF57C42C}"/>
    <hyperlink ref="B8747" r:id="rId8746" tooltip="Microsoft Web Site" xr:uid="{D7648A96-1A74-443E-B239-2D7C30B208E4}"/>
    <hyperlink ref="B8748" r:id="rId8747" tooltip="Microsoft Web Site" xr:uid="{68FCD286-FEDA-4FF2-BAC6-3E3C9D5F9C59}"/>
    <hyperlink ref="B8749" r:id="rId8748" tooltip="Microsoft Web Site" xr:uid="{B53A2C06-4D41-49ED-90B2-5ADDB6671EF9}"/>
    <hyperlink ref="B8750" r:id="rId8749" tooltip="Microsoft Web Site" xr:uid="{F399A102-9FAA-4F34-A683-4C7D0ED54E8B}"/>
    <hyperlink ref="B8751" r:id="rId8750" tooltip="Microsoft Web Site" xr:uid="{B9A9B8FB-709C-4D67-A09D-F7CC7842FABF}"/>
    <hyperlink ref="B8752" r:id="rId8751" tooltip="Microsoft Web Site" xr:uid="{817097E1-DB3D-4A77-A4BA-67D11E19F199}"/>
    <hyperlink ref="B8753" r:id="rId8752" tooltip="Microsoft Web Site" xr:uid="{F86D90D1-C581-42A2-911B-9F965BBED57D}"/>
    <hyperlink ref="B8754" r:id="rId8753" tooltip="Microsoft Web Site" xr:uid="{5D5648E5-A9E2-44C0-A9E7-7B16C00699F1}"/>
    <hyperlink ref="B8755" r:id="rId8754" tooltip="Microsoft Web Site" xr:uid="{3F1F2165-F8C6-495F-A600-BE4328C96617}"/>
    <hyperlink ref="B8756" r:id="rId8755" tooltip="Microsoft Web Site" xr:uid="{04FD7A66-BDFB-4E75-A2C7-FD2271C477C2}"/>
    <hyperlink ref="B8757" r:id="rId8756" tooltip="Microsoft Web Site" xr:uid="{8F2F2F0C-6D90-4473-9CF5-E9FC5340D307}"/>
    <hyperlink ref="B8758" r:id="rId8757" tooltip="Microsoft Web Site" xr:uid="{F350CBDB-97FD-4AE9-BDD4-00DA4273E943}"/>
    <hyperlink ref="B8759" r:id="rId8758" tooltip="Microsoft Web Site" xr:uid="{A0099D99-3F6B-434D-812A-752199AFB153}"/>
    <hyperlink ref="B8760" r:id="rId8759" tooltip="Microsoft Web Site" xr:uid="{04A464EE-2B0E-4A6A-A1C3-0F9E09ABC3CC}"/>
    <hyperlink ref="B8761" r:id="rId8760" tooltip="Microsoft Web Site" xr:uid="{F63C8A9D-2958-49F5-B261-F70C90492459}"/>
    <hyperlink ref="B8762" r:id="rId8761" tooltip="Microsoft Web Site" xr:uid="{A4C03A66-1F7F-4031-99A0-3E0D9535FAE8}"/>
    <hyperlink ref="B8763" r:id="rId8762" tooltip="Microsoft Web Site" xr:uid="{201C0249-171A-4D71-B268-10D172082510}"/>
    <hyperlink ref="B8764" r:id="rId8763" tooltip="Microsoft Web Site" xr:uid="{FA8D559A-A47C-4CE2-A5C1-DCE5A827388A}"/>
    <hyperlink ref="B8765" r:id="rId8764" tooltip="Microsoft Web Site" xr:uid="{6D40CCB8-AADA-4C55-979F-33C4166AD10E}"/>
    <hyperlink ref="B8766" r:id="rId8765" tooltip="Microsoft Web Site" xr:uid="{B0B03134-5487-42C9-BC14-BC04ECE6F2C4}"/>
    <hyperlink ref="B8767" r:id="rId8766" tooltip="Microsoft Web Site" xr:uid="{03DFE30E-2D31-4B55-9277-10F9415ABE85}"/>
    <hyperlink ref="B8768" r:id="rId8767" tooltip="Microsoft Web Site" xr:uid="{00F811F4-9FD2-47D7-B867-8592BD2891AE}"/>
    <hyperlink ref="B8769" r:id="rId8768" tooltip="Microsoft Web Site" xr:uid="{2ED5AEE6-F5F6-4F1B-8833-4F249A616479}"/>
    <hyperlink ref="B8770" r:id="rId8769" tooltip="Microsoft Web Site" xr:uid="{D3CC7766-C125-4332-BD0C-99F84D1FCE9B}"/>
    <hyperlink ref="B8771" r:id="rId8770" tooltip="Microsoft Web Site" xr:uid="{F3694B0E-8856-4BAF-A802-55ABDF28649A}"/>
    <hyperlink ref="B8772" r:id="rId8771" tooltip="Microsoft Web Site" xr:uid="{3D0F5E18-A6C3-4BE0-9CE0-3EF6090D93CD}"/>
    <hyperlink ref="B8773" r:id="rId8772" tooltip="Microsoft Web Site" xr:uid="{140D2922-45F4-4BEF-87DD-64AB17B67D36}"/>
    <hyperlink ref="B8774" r:id="rId8773" tooltip="Microsoft Web Site" xr:uid="{E3CAB456-FCFE-41CA-9346-E0DACF0FC441}"/>
    <hyperlink ref="B8775" r:id="rId8774" tooltip="Microsoft Web Site" xr:uid="{A41ADC58-7489-4A77-BEEA-4A1361B22F3A}"/>
    <hyperlink ref="B8776" r:id="rId8775" tooltip="Microsoft Web Site" xr:uid="{CDA8A420-36F0-415C-B9C2-C8F2F2CFC9B3}"/>
    <hyperlink ref="B8777" r:id="rId8776" tooltip="Microsoft Web Site" xr:uid="{D30B1717-4AC6-4B65-92CC-08C3DC57A125}"/>
    <hyperlink ref="B8778" r:id="rId8777" tooltip="Microsoft Web Site" xr:uid="{E467F911-B579-4E13-9D1F-2D9E432D715D}"/>
    <hyperlink ref="B8779" r:id="rId8778" tooltip="Microsoft Web Site" xr:uid="{9A38D506-A7C6-46D0-A4DF-8394F03DE4C5}"/>
    <hyperlink ref="B8780" r:id="rId8779" tooltip="Microsoft Web Site" xr:uid="{6702537B-9257-42D4-8E60-90FC3BD64291}"/>
    <hyperlink ref="B8781" r:id="rId8780" tooltip="Microsoft Web Site" xr:uid="{AFFCBB7A-03F8-488C-A706-1CECD964B465}"/>
    <hyperlink ref="B8782" r:id="rId8781" tooltip="Microsoft Web Site" xr:uid="{9284E4D6-655F-46E9-AC7B-F0807E091BA6}"/>
    <hyperlink ref="B8783" r:id="rId8782" tooltip="Microsoft Web Site" xr:uid="{34E10FA3-CBE9-48D4-AB96-39ED3636B8E7}"/>
    <hyperlink ref="B8784" r:id="rId8783" tooltip="Microsoft Web Site" xr:uid="{572576CA-83F3-42B9-9C36-039DE3C0E982}"/>
    <hyperlink ref="B8785" r:id="rId8784" tooltip="Microsoft Web Site" xr:uid="{822C5E1B-22B9-4D0E-8342-7B92020633FA}"/>
    <hyperlink ref="B8786" r:id="rId8785" tooltip="Microsoft Web Site" xr:uid="{20DDC1B2-33E2-45DC-B3E6-B2CD8F840E0B}"/>
    <hyperlink ref="B8787" r:id="rId8786" tooltip="Microsoft Web Site" xr:uid="{3B076FB4-3AD3-493A-A97A-8A678265697B}"/>
    <hyperlink ref="B8788" r:id="rId8787" tooltip="Microsoft Web Site" xr:uid="{BFC4D160-C67B-4E64-8794-D2AA95CCC4B3}"/>
    <hyperlink ref="B8789" r:id="rId8788" tooltip="Microsoft Web Site" xr:uid="{92F3062C-2C5A-4390-B38E-17E809BB97F8}"/>
    <hyperlink ref="B8790" r:id="rId8789" tooltip="Microsoft Web Site" xr:uid="{14C00564-313B-46A4-92B1-024CEB036544}"/>
    <hyperlink ref="B8791" r:id="rId8790" tooltip="Microsoft Web Site" xr:uid="{D6F4FE2C-8AD9-4FD2-AE1C-3ADAB892906C}"/>
    <hyperlink ref="B8792" r:id="rId8791" tooltip="Microsoft Web Site" xr:uid="{DF6E11FC-1419-46D8-99EB-A22C5A888C02}"/>
    <hyperlink ref="B8793" r:id="rId8792" tooltip="Microsoft Web Site" xr:uid="{EF5616B6-C160-4E3A-9CCE-36C24776AA5E}"/>
    <hyperlink ref="B8794" r:id="rId8793" tooltip="Microsoft Web Site" xr:uid="{DCE60A24-2229-45A2-B959-1018355E2803}"/>
    <hyperlink ref="B8795" r:id="rId8794" tooltip="Microsoft Web Site" xr:uid="{D0AE5D8A-0DEC-4B75-96B6-BA06F61F3A6E}"/>
    <hyperlink ref="B8796" r:id="rId8795" tooltip="Microsoft Web Site" xr:uid="{7A3BA39D-0B68-452F-AD76-64B41E71D947}"/>
    <hyperlink ref="B8797" r:id="rId8796" tooltip="Microsoft Web Site" xr:uid="{2AFCEA56-7FF1-494E-9760-808D182D28C6}"/>
    <hyperlink ref="B8798" r:id="rId8797" tooltip="Microsoft Web Site" xr:uid="{CC64B1C2-3B4F-4B04-A497-9028140B4221}"/>
    <hyperlink ref="B8799" r:id="rId8798" tooltip="Microsoft Web Site" xr:uid="{9591D1FF-9BB5-4CE3-9889-638B0F115B3B}"/>
    <hyperlink ref="B8800" r:id="rId8799" tooltip="Microsoft Web Site" xr:uid="{28418993-650E-4270-A3D3-087A9C84DBCC}"/>
    <hyperlink ref="B8801" r:id="rId8800" tooltip="Microsoft Web Site" xr:uid="{6658F3F4-C150-4542-B106-A8BA2242E840}"/>
    <hyperlink ref="B8802" r:id="rId8801" tooltip="Microsoft Web Site" xr:uid="{E4B50B29-A28A-4A43-A403-076769D2452F}"/>
    <hyperlink ref="B8803" r:id="rId8802" tooltip="Microsoft Web Site" xr:uid="{C289071F-757D-44AC-B436-28D7398BDB5A}"/>
    <hyperlink ref="B8804" r:id="rId8803" tooltip="Microsoft Web Site" xr:uid="{1EEFCD9F-8A5B-445D-BAAF-2197FF74FEEC}"/>
    <hyperlink ref="B8805" r:id="rId8804" tooltip="Microsoft Web Site" xr:uid="{A4F5607D-4B0D-4279-AE9E-5111A44A5BD0}"/>
    <hyperlink ref="B8806" r:id="rId8805" tooltip="Microsoft Web Site" xr:uid="{8140938D-CD1A-474F-BA8A-41DE6B7C9CEA}"/>
    <hyperlink ref="B8807" r:id="rId8806" tooltip="Microsoft Web Site" xr:uid="{61F83E13-14CE-412F-92E4-2DB1BB4B8988}"/>
    <hyperlink ref="B8808" r:id="rId8807" tooltip="Microsoft Web Site" xr:uid="{E42A8728-D115-420F-98F3-D813941DF428}"/>
    <hyperlink ref="B8809" r:id="rId8808" tooltip="Microsoft Web Site" xr:uid="{9600A52B-4ABE-448A-B32C-AE4F5BA48355}"/>
    <hyperlink ref="B8810" r:id="rId8809" tooltip="Microsoft Web Site" xr:uid="{2EF236E5-7565-4B42-83ED-0AC06AEE31C3}"/>
    <hyperlink ref="B8811" r:id="rId8810" tooltip="Microsoft Web Site" xr:uid="{CF473701-A2D5-4A4A-AD9C-851E9C69AD60}"/>
    <hyperlink ref="B8812" r:id="rId8811" tooltip="Microsoft Web Site" xr:uid="{D11CE172-33C7-4FC7-852E-D9DC20920CC9}"/>
    <hyperlink ref="B8813" r:id="rId8812" tooltip="Microsoft Web Site" xr:uid="{2ECEF26E-BE84-4080-BA5C-A50A36562DDE}"/>
    <hyperlink ref="B8814" r:id="rId8813" tooltip="Microsoft Web Site" xr:uid="{FD2B3590-EE1C-4C99-ABC9-B157B90DBAC9}"/>
    <hyperlink ref="B8815" r:id="rId8814" tooltip="Microsoft Web Site" xr:uid="{8F159FD4-1526-42C7-B457-4B0508E45A84}"/>
    <hyperlink ref="B8816" r:id="rId8815" tooltip="Microsoft Web Site" xr:uid="{689AE8DC-D03B-442A-B155-20B94DA93072}"/>
    <hyperlink ref="B8817" r:id="rId8816" tooltip="Microsoft Web Site" xr:uid="{2412B269-5172-4FEF-9296-F8114A8570C4}"/>
    <hyperlink ref="B8818" r:id="rId8817" tooltip="Microsoft Web Site" xr:uid="{CB1885D6-0A38-4AEE-BEAA-D65FF2EB00B0}"/>
    <hyperlink ref="B8819" r:id="rId8818" tooltip="Microsoft Web Site" xr:uid="{85C42CB5-DC95-48D6-9EAD-72CB55C58C37}"/>
    <hyperlink ref="B8820" r:id="rId8819" tooltip="Microsoft Web Site" xr:uid="{E11C4389-D049-45B3-A488-3A7FFC09A1BA}"/>
    <hyperlink ref="B8821" r:id="rId8820" tooltip="Microsoft Web Site" xr:uid="{A17DC514-D8AC-485B-B8D9-A5F8019AC04A}"/>
    <hyperlink ref="B8822" r:id="rId8821" tooltip="Microsoft Web Site" xr:uid="{8B9A66E3-7E0B-4C53-BE09-EC4EF00055F3}"/>
    <hyperlink ref="B8823" r:id="rId8822" tooltip="Microsoft Web Site" xr:uid="{EFC0A909-2F93-447E-AF33-5167510F851A}"/>
    <hyperlink ref="B8824" r:id="rId8823" tooltip="Microsoft Web Site" xr:uid="{1451756C-A7DB-47E9-B8F7-6A974530C423}"/>
    <hyperlink ref="B8825" r:id="rId8824" tooltip="Microsoft Web Site" xr:uid="{A7559E68-C2B3-418B-AFE4-CD654747A177}"/>
    <hyperlink ref="B8826" r:id="rId8825" tooltip="Microsoft Web Site" xr:uid="{DAD8E53B-8BF1-41C2-9C92-785D52825892}"/>
    <hyperlink ref="B8827" r:id="rId8826" tooltip="Microsoft Web Site" xr:uid="{CE4C8617-4DCC-4E6B-B050-DE43EF95B976}"/>
    <hyperlink ref="B8828" r:id="rId8827" tooltip="Microsoft Web Site" xr:uid="{FBD6256D-C778-423A-8CB7-DF77EDF93637}"/>
    <hyperlink ref="B8829" r:id="rId8828" tooltip="Microsoft Web Site" xr:uid="{61392ED2-B317-42BF-8818-2A41CE08470B}"/>
    <hyperlink ref="B8830" r:id="rId8829" tooltip="Microsoft Web Site" xr:uid="{52CD64E4-BDA9-400A-B704-5B4B40FBD3A2}"/>
    <hyperlink ref="B8831" r:id="rId8830" tooltip="Microsoft Web Site" xr:uid="{82C82334-9518-46BD-952F-700B59577AB4}"/>
    <hyperlink ref="B8832" r:id="rId8831" tooltip="Microsoft Web Site" xr:uid="{FE1AEA3F-1789-4FD8-A9EA-AE8EDA0A5ABB}"/>
    <hyperlink ref="B8833" r:id="rId8832" tooltip="Microsoft Web Site" xr:uid="{A3C16A84-0F5E-426C-A188-501B9AED03CF}"/>
    <hyperlink ref="B8834" r:id="rId8833" tooltip="Microsoft Web Site" xr:uid="{AC4DA739-65DD-4613-A37A-EC48D064C001}"/>
    <hyperlink ref="B8835" r:id="rId8834" tooltip="Microsoft Web Site" xr:uid="{512B5C97-9F54-41D0-8C27-3B5A229175FA}"/>
    <hyperlink ref="B8836" r:id="rId8835" tooltip="Microsoft Web Site" xr:uid="{55D3D3D4-06F4-411E-AA2C-6B54D23C9AC8}"/>
    <hyperlink ref="B8837" r:id="rId8836" tooltip="Microsoft Web Site" xr:uid="{1A8AB089-1202-497F-B7C9-0348CA552433}"/>
    <hyperlink ref="B8838" r:id="rId8837" tooltip="Microsoft Web Site" xr:uid="{DAA73D8C-4B69-443A-9B5E-AA128B7B6A6F}"/>
    <hyperlink ref="B8839" r:id="rId8838" tooltip="Microsoft Web Site" xr:uid="{0024F050-1703-4B1A-A0F0-E1E0E40D7E56}"/>
    <hyperlink ref="B8840" r:id="rId8839" tooltip="Microsoft Web Site" xr:uid="{78DB24E0-E549-4EFE-A058-52F7C72D32E5}"/>
    <hyperlink ref="B8841" r:id="rId8840" tooltip="Microsoft Web Site" xr:uid="{A5A0F92E-536A-486B-8190-6A6D9B799B71}"/>
    <hyperlink ref="B8842" r:id="rId8841" tooltip="Microsoft Web Site" xr:uid="{DF10AF29-9E8B-4A4D-AE56-008054E5AB9E}"/>
    <hyperlink ref="B8843" r:id="rId8842" tooltip="Microsoft Web Site" xr:uid="{6BA26B18-BE23-4C35-A71E-DE6BA8EFE1D8}"/>
    <hyperlink ref="B8844" r:id="rId8843" tooltip="Microsoft Web Site" xr:uid="{57FB3A3D-169B-4A12-BD41-FE61EFDF0437}"/>
    <hyperlink ref="B8845" r:id="rId8844" tooltip="Microsoft Web Site" xr:uid="{11AC0DA4-AA61-446C-92CB-3B70A1E089EF}"/>
    <hyperlink ref="B8846" r:id="rId8845" tooltip="Microsoft Web Site" xr:uid="{DB9CC0A0-3D34-48F6-83CF-9C6D74C6887F}"/>
    <hyperlink ref="B8847" r:id="rId8846" tooltip="Microsoft Web Site" xr:uid="{AFD6F0CA-1C26-4DA3-853F-449ACDC2BAC9}"/>
    <hyperlink ref="B8848" r:id="rId8847" tooltip="Microsoft Web Site" xr:uid="{9543EC73-43D3-4D7F-B485-FB5183ADC8B6}"/>
    <hyperlink ref="B8849" r:id="rId8848" tooltip="Microsoft Web Site" xr:uid="{88464A34-80E2-45D6-91DA-962D8F3126A8}"/>
    <hyperlink ref="B8850" r:id="rId8849" tooltip="Microsoft Web Site" xr:uid="{38696805-AEF3-4EAA-A0D5-61508A4CA768}"/>
    <hyperlink ref="B8851" r:id="rId8850" tooltip="Microsoft Web Site" xr:uid="{CA301AF2-2ADF-4F37-8B2D-A7A21CC4B848}"/>
    <hyperlink ref="B8852" r:id="rId8851" tooltip="Microsoft Web Site" xr:uid="{058E5313-5E78-48B1-8FB9-C5BE5A541CBE}"/>
    <hyperlink ref="B8853" r:id="rId8852" tooltip="Microsoft Web Site" xr:uid="{29336E63-BBD6-4551-B87C-6D1ADB691717}"/>
    <hyperlink ref="B8854" r:id="rId8853" tooltip="Microsoft Web Site" xr:uid="{8697E816-AEA5-478F-8455-CDEC978C6D94}"/>
    <hyperlink ref="B8855" r:id="rId8854" tooltip="Microsoft Web Site" xr:uid="{457BB6B1-25D9-4A96-A2A1-608BA412810B}"/>
    <hyperlink ref="B8856" r:id="rId8855" tooltip="Microsoft Web Site" xr:uid="{94401C91-31CA-41B4-BB99-DFB841E5E20F}"/>
    <hyperlink ref="B8857" r:id="rId8856" tooltip="Microsoft Web Site" xr:uid="{7E81130F-A3A5-47C0-98C9-141D7922B4EB}"/>
    <hyperlink ref="B8858" r:id="rId8857" tooltip="Microsoft Web Site" xr:uid="{C95C042D-3894-4679-8B79-A66BC3836F3F}"/>
    <hyperlink ref="B8859" r:id="rId8858" tooltip="Microsoft Web Site" xr:uid="{2B050B01-57C9-4A58-BCD5-6D1228C99111}"/>
    <hyperlink ref="B8860" r:id="rId8859" tooltip="Microsoft Web Site" xr:uid="{1A39DB1A-7B4C-4A77-80EB-2CB6CDB213AC}"/>
    <hyperlink ref="B8861" r:id="rId8860" tooltip="Microsoft Web Site" xr:uid="{6D133990-9276-4619-A695-18BDCD37CC78}"/>
    <hyperlink ref="B8862" r:id="rId8861" tooltip="Microsoft Web Site" xr:uid="{C27E331F-950D-44F0-A2D8-65586CD26A84}"/>
    <hyperlink ref="B8863" r:id="rId8862" tooltip="Microsoft Web Site" xr:uid="{4DAC5ACC-BBB8-4C26-9A0B-B6F111964332}"/>
    <hyperlink ref="B8864" r:id="rId8863" tooltip="Microsoft Web Site" xr:uid="{DD7E6ACC-B82F-4A99-8CD9-97F389F56EAE}"/>
    <hyperlink ref="B8865" r:id="rId8864" tooltip="Microsoft Web Site" xr:uid="{0B667E26-F43F-4E8C-B5B0-B8898BC10C98}"/>
    <hyperlink ref="B8866" r:id="rId8865" tooltip="Microsoft Web Site" xr:uid="{9EEF3C1C-D35B-45D2-9E82-163BA4D6507E}"/>
    <hyperlink ref="B8867" r:id="rId8866" tooltip="Microsoft Web Site" xr:uid="{58DDDA25-97B2-4927-BED0-D40288BC7774}"/>
    <hyperlink ref="B8868" r:id="rId8867" tooltip="Microsoft Web Site" xr:uid="{BAB7C26C-589A-4526-979C-0374E898D6D2}"/>
    <hyperlink ref="B8869" r:id="rId8868" tooltip="Microsoft Web Site" xr:uid="{BDD4989C-AD2C-4EEE-A245-AD21269D296F}"/>
    <hyperlink ref="B8870" r:id="rId8869" tooltip="Microsoft Web Site" xr:uid="{0E78C0FE-4FAB-4AA4-98EB-B35439A2E5D4}"/>
    <hyperlink ref="B8871" r:id="rId8870" tooltip="Microsoft Web Site" xr:uid="{A742758A-BB8D-4080-AEE4-4628828EEC2D}"/>
    <hyperlink ref="B8872" r:id="rId8871" tooltip="Microsoft Web Site" xr:uid="{968EA8D9-2C08-4D25-A245-0979BCEC17C9}"/>
    <hyperlink ref="B8873" r:id="rId8872" tooltip="Microsoft Web Site" xr:uid="{1BD462D6-2ED8-4539-8654-D50C56348493}"/>
    <hyperlink ref="B8874" r:id="rId8873" tooltip="Microsoft Web Site" xr:uid="{53AD9F91-4D6F-422C-8280-4896FA3BEC1C}"/>
    <hyperlink ref="B8875" r:id="rId8874" tooltip="Microsoft Web Site" xr:uid="{6EE38B06-75AE-4449-96D9-0A1A294F1C9A}"/>
    <hyperlink ref="B8876" r:id="rId8875" tooltip="Microsoft Web Site" xr:uid="{B037713D-95AD-4D0E-9603-ACB4DDD11D0B}"/>
    <hyperlink ref="B8877" r:id="rId8876" tooltip="Microsoft Web Site" xr:uid="{9D4D36D2-416A-4BFB-86AA-E56D2AE2A0D6}"/>
    <hyperlink ref="B8878" r:id="rId8877" tooltip="Microsoft Web Site" xr:uid="{6007167D-D040-44A4-8492-58E4809F4730}"/>
    <hyperlink ref="B8879" r:id="rId8878" tooltip="Microsoft Web Site" xr:uid="{B327AF57-8DD4-4C78-BC93-CA37E056140C}"/>
    <hyperlink ref="B8880" r:id="rId8879" tooltip="Microsoft Web Site" xr:uid="{613549BB-28D6-41BF-B794-EB1A5092A079}"/>
    <hyperlink ref="B8881" r:id="rId8880" tooltip="Microsoft Web Site" xr:uid="{C0EA2115-A2A2-4562-A724-1A0A26B693B2}"/>
    <hyperlink ref="B8882" r:id="rId8881" tooltip="Microsoft Web Site" xr:uid="{A27DD546-E4CA-4204-AD07-DCA3FA0467E8}"/>
    <hyperlink ref="B8883" r:id="rId8882" tooltip="Microsoft Web Site" xr:uid="{C31D11AA-DB67-49C0-960A-E9B42C550CE4}"/>
    <hyperlink ref="B8884" r:id="rId8883" tooltip="Microsoft Web Site" xr:uid="{A5B8B918-5B06-4F55-A369-C3E26FDEF16C}"/>
    <hyperlink ref="B8885" r:id="rId8884" tooltip="Microsoft Web Site" xr:uid="{B6A43657-9D42-42C0-9896-DB0920D57E52}"/>
    <hyperlink ref="B8886" r:id="rId8885" tooltip="Microsoft Web Site" xr:uid="{595FF08A-8600-4FB6-A10C-05103D762EF0}"/>
    <hyperlink ref="B8887" r:id="rId8886" tooltip="Microsoft Web Site" xr:uid="{D2BF5A10-3F90-490F-BAD2-12DF38645321}"/>
    <hyperlink ref="B8888" r:id="rId8887" tooltip="Microsoft Web Site" xr:uid="{83D9CB29-6AD1-4A97-9422-0CF62ACF0E45}"/>
    <hyperlink ref="B8889" r:id="rId8888" tooltip="Microsoft Web Site" xr:uid="{647FB9CF-CB17-4BBA-B391-A72960D5FCEE}"/>
    <hyperlink ref="B8890" r:id="rId8889" tooltip="Microsoft Web Site" xr:uid="{B3E1E569-E373-4C70-8EA7-D3ABD76520BF}"/>
    <hyperlink ref="B8891" r:id="rId8890" tooltip="Microsoft Web Site" xr:uid="{664938FD-9218-4E3B-B600-54FD5646C9B2}"/>
    <hyperlink ref="B8892" r:id="rId8891" tooltip="Microsoft Web Site" xr:uid="{A7ED0C13-32D1-4483-A3DA-FDF90613B8F3}"/>
    <hyperlink ref="B8893" r:id="rId8892" tooltip="Microsoft Web Site" xr:uid="{847EA37E-67CB-4058-9BA6-E034533F88DC}"/>
    <hyperlink ref="B8894" r:id="rId8893" tooltip="Microsoft Web Site" xr:uid="{57461A89-99A2-4AA8-A027-D0CBDD864890}"/>
    <hyperlink ref="B8895" r:id="rId8894" tooltip="Microsoft Web Site" xr:uid="{9EB5F7DD-502D-4CD1-B59E-A1F01244FD03}"/>
    <hyperlink ref="B8896" r:id="rId8895" tooltip="Microsoft Web Site" xr:uid="{140B1C0B-7094-4A07-A3BA-4EB2B2EFBE1A}"/>
    <hyperlink ref="B8897" r:id="rId8896" tooltip="Microsoft Web Site" xr:uid="{10B7136B-B350-47AE-99E0-E1E2FEB3EA80}"/>
    <hyperlink ref="B8898" r:id="rId8897" tooltip="Microsoft Web Site" xr:uid="{788DA924-2DE4-44FC-B10B-3A73F35AE511}"/>
    <hyperlink ref="B8899" r:id="rId8898" tooltip="Microsoft Web Site" xr:uid="{FF2E04AD-75DA-44B9-BC4F-954F8E7FCA0A}"/>
    <hyperlink ref="B8900" r:id="rId8899" tooltip="Microsoft Web Site" xr:uid="{EF0FA4F7-CC4C-49C8-9146-19C3198E5820}"/>
    <hyperlink ref="B8901" r:id="rId8900" tooltip="Microsoft Web Site" xr:uid="{78122A92-504C-49E2-B928-C518A897945A}"/>
    <hyperlink ref="B8902" r:id="rId8901" tooltip="Microsoft Web Site" xr:uid="{9D61D51C-DA8A-4ABA-9733-01CB096315EA}"/>
    <hyperlink ref="B8903" r:id="rId8902" tooltip="Microsoft Web Site" xr:uid="{DB4808DB-F8EF-4C37-86E0-00887F5A9ACD}"/>
    <hyperlink ref="B8904" r:id="rId8903" tooltip="Microsoft Web Site" xr:uid="{597C3C90-B8D6-4157-ADE9-A47B57E43C79}"/>
    <hyperlink ref="B8905" r:id="rId8904" tooltip="Microsoft Web Site" xr:uid="{56CC8F25-31F3-4BA0-8F86-643D0F8E5C60}"/>
    <hyperlink ref="B8906" r:id="rId8905" tooltip="Microsoft Web Site" xr:uid="{8329EB5B-AF2B-4217-9514-80816188A665}"/>
    <hyperlink ref="B8907" r:id="rId8906" tooltip="Microsoft Web Site" xr:uid="{0C1FA5CA-811C-433A-A7BB-3ED96BFEB3BE}"/>
    <hyperlink ref="B8908" r:id="rId8907" tooltip="Microsoft Web Site" xr:uid="{82CA5162-6C5C-4A17-9704-F20AC6AE20DB}"/>
    <hyperlink ref="B8909" r:id="rId8908" tooltip="Microsoft Web Site" xr:uid="{F52462E7-9BC4-4774-A4B9-6D4529B73310}"/>
    <hyperlink ref="B8910" r:id="rId8909" tooltip="Microsoft Web Site" xr:uid="{8134031A-33B5-4FB8-93BE-EE1595B6BCB5}"/>
    <hyperlink ref="B8911" r:id="rId8910" tooltip="Microsoft Web Site" xr:uid="{0FEF5BA6-E726-4AA7-A2F2-2B3B73E18BE7}"/>
    <hyperlink ref="B8912" r:id="rId8911" tooltip="Microsoft Web Site" xr:uid="{79BE7264-9152-4CE4-A83C-FA5A2380A735}"/>
    <hyperlink ref="B8913" r:id="rId8912" tooltip="Microsoft Web Site" xr:uid="{A1AC85D4-AAE5-45CB-956E-7705057FD0E2}"/>
    <hyperlink ref="B8914" r:id="rId8913" tooltip="Microsoft Web Site" xr:uid="{706F1A45-9EA8-4E7E-A942-8627F157B3E8}"/>
    <hyperlink ref="B8915" r:id="rId8914" tooltip="Microsoft Web Site" xr:uid="{3A5EFE6E-52AD-48CA-BCA1-127DFB2ECC68}"/>
    <hyperlink ref="B8916" r:id="rId8915" tooltip="Microsoft Web Site" xr:uid="{4D5324D4-A7CC-4D28-9848-B26BA1EAAB7B}"/>
    <hyperlink ref="B8917" r:id="rId8916" tooltip="Microsoft Web Site" xr:uid="{827C5BB4-3273-4351-B99F-9B31548E4C1D}"/>
    <hyperlink ref="B8918" r:id="rId8917" tooltip="Microsoft Web Site" xr:uid="{D105413B-172A-438D-A9D9-109F25B9BF40}"/>
    <hyperlink ref="B8919" r:id="rId8918" tooltip="Microsoft Web Site" xr:uid="{5908B1E0-613C-4BA3-9E45-E9FFC171EE2A}"/>
    <hyperlink ref="B8920" r:id="rId8919" tooltip="Microsoft Web Site" xr:uid="{C455A9ED-210D-4CD2-9944-0E1E4CF0B8B0}"/>
    <hyperlink ref="B8921" r:id="rId8920" tooltip="Microsoft Web Site" xr:uid="{EA73F96A-4846-402E-8EAB-864DE92F20E4}"/>
    <hyperlink ref="B8922" r:id="rId8921" tooltip="Microsoft Web Site" xr:uid="{26987BC9-31ED-466D-9B98-94EE76738254}"/>
    <hyperlink ref="B8923" r:id="rId8922" tooltip="Microsoft Web Site" xr:uid="{A62B7DAC-28CE-4271-B682-23BE821454F9}"/>
    <hyperlink ref="B8924" r:id="rId8923" tooltip="Microsoft Web Site" xr:uid="{EB4C7DAC-E963-4EEB-982C-358D0E7CA665}"/>
    <hyperlink ref="B8925" r:id="rId8924" tooltip="Microsoft Web Site" xr:uid="{25AE6DCB-2C46-4EA3-B283-7551D821AA08}"/>
    <hyperlink ref="B8926" r:id="rId8925" tooltip="Microsoft Web Site" xr:uid="{9F85EBBF-AD70-4712-819C-511543EAB7BB}"/>
    <hyperlink ref="B8927" r:id="rId8926" tooltip="Microsoft Web Site" xr:uid="{932B0B14-F528-4472-9AB5-9D465A53C120}"/>
    <hyperlink ref="B8928" r:id="rId8927" tooltip="Microsoft Web Site" xr:uid="{09890271-1489-45C5-9F91-5852A019D2CA}"/>
    <hyperlink ref="B8929" r:id="rId8928" tooltip="Microsoft Web Site" xr:uid="{3B7C49C8-877B-4AC9-8575-17037CE2F074}"/>
    <hyperlink ref="B8930" r:id="rId8929" tooltip="Microsoft Web Site" xr:uid="{A212F568-1AAC-46C6-BDA9-3DC58048BE5D}"/>
    <hyperlink ref="B8931" r:id="rId8930" tooltip="Microsoft Web Site" xr:uid="{78D602FE-A544-43DE-90F8-F6D71105035F}"/>
    <hyperlink ref="B8932" r:id="rId8931" tooltip="Microsoft Web Site" xr:uid="{5685B966-B4C5-4A57-A27F-72C44EEB691E}"/>
    <hyperlink ref="B8933" r:id="rId8932" tooltip="Microsoft Web Site" xr:uid="{B557EA75-4C2A-4C24-9CFB-EE37A9CA6CA2}"/>
    <hyperlink ref="B8934" r:id="rId8933" tooltip="Microsoft Web Site" xr:uid="{46FEB2F4-5733-4B56-ADFF-18783C46A974}"/>
    <hyperlink ref="B8935" r:id="rId8934" tooltip="Microsoft Web Site" xr:uid="{0B2800C5-99EC-4DBE-8B5B-30F95CDDDE7D}"/>
    <hyperlink ref="B8936" r:id="rId8935" tooltip="Microsoft Web Site" xr:uid="{6B633190-BFE3-4644-A215-422CB4D4829D}"/>
    <hyperlink ref="B8937" r:id="rId8936" tooltip="Microsoft Web Site" xr:uid="{C4DA6C6C-74DC-4405-8575-D1CC2A9BE192}"/>
    <hyperlink ref="B8938" r:id="rId8937" tooltip="Microsoft Web Site" xr:uid="{BD21CCE0-1483-49F7-AF5E-CD42E9568033}"/>
    <hyperlink ref="B8939" r:id="rId8938" tooltip="Microsoft Web Site" xr:uid="{0C143ABC-BB56-498C-89FF-0825F196BDDE}"/>
    <hyperlink ref="B8940" r:id="rId8939" tooltip="Microsoft Web Site" xr:uid="{965B440A-B5A1-4590-88D1-F5B47D1855ED}"/>
    <hyperlink ref="B8941" r:id="rId8940" tooltip="Microsoft Web Site" xr:uid="{1FC5227E-068B-4A74-902D-41815D2F8F78}"/>
    <hyperlink ref="B8942" r:id="rId8941" tooltip="Microsoft Web Site" xr:uid="{7F4A57C7-4636-4878-B81C-3270D7D994A0}"/>
    <hyperlink ref="B8943" r:id="rId8942" tooltip="Microsoft Web Site" xr:uid="{5ED4F852-F8AE-4B77-A61F-C4CE9285B8FF}"/>
    <hyperlink ref="B8944" r:id="rId8943" tooltip="Microsoft Web Site" xr:uid="{0DCE7CDE-597D-45C9-83BA-648591D897C4}"/>
    <hyperlink ref="B8945" r:id="rId8944" tooltip="Microsoft Web Site" xr:uid="{562D3FAA-F19D-48AE-ACAB-F70E95EC760C}"/>
    <hyperlink ref="B8946" r:id="rId8945" tooltip="Microsoft Web Site" xr:uid="{D694D028-939C-4B88-8BF7-4525AB9E4B0B}"/>
    <hyperlink ref="B8947" r:id="rId8946" tooltip="Microsoft Web Site" xr:uid="{CCBE84A4-DD7D-48B8-94BD-E4FA4962A6ED}"/>
    <hyperlink ref="B8948" r:id="rId8947" tooltip="Microsoft Web Site" xr:uid="{4DF878DF-F784-4D10-9086-729F8DC42E6B}"/>
    <hyperlink ref="B8949" r:id="rId8948" tooltip="Microsoft Web Site" xr:uid="{2043A47E-5C68-46B8-98DF-9D838A759B85}"/>
    <hyperlink ref="B8950" r:id="rId8949" tooltip="Microsoft Web Site" xr:uid="{8C9B8CC9-E4C2-40AA-9122-30363B20E447}"/>
    <hyperlink ref="B8951" r:id="rId8950" tooltip="Microsoft Web Site" xr:uid="{ECE111BD-8C42-4180-B4AB-BB9506A6F062}"/>
    <hyperlink ref="B8952" r:id="rId8951" tooltip="Microsoft Web Site" xr:uid="{877C46C6-89E0-4014-B977-36C9EB00329C}"/>
    <hyperlink ref="B8953" r:id="rId8952" tooltip="Microsoft Web Site" xr:uid="{6A29C76F-2D49-4CAE-BA01-8A1FE675C0BA}"/>
    <hyperlink ref="B8954" r:id="rId8953" tooltip="Microsoft Web Site" xr:uid="{24337125-FA6C-4666-BA60-73EBF2550674}"/>
    <hyperlink ref="B8955" r:id="rId8954" tooltip="Microsoft Web Site" xr:uid="{5BAC1BDF-FEDB-4F17-A165-82F741DB1ACF}"/>
    <hyperlink ref="B8956" r:id="rId8955" tooltip="Microsoft Web Site" xr:uid="{7BE86F0A-BEAB-4D1A-9CB0-EA115B97828A}"/>
    <hyperlink ref="B8957" r:id="rId8956" tooltip="Microsoft Web Site" xr:uid="{8CF8601D-50A6-42F7-8B72-FFBDEB3EE27C}"/>
    <hyperlink ref="B8958" r:id="rId8957" tooltip="Microsoft Web Site" xr:uid="{126EE14A-3FDE-4E88-86D1-4A17E1A1A71B}"/>
    <hyperlink ref="B8959" r:id="rId8958" tooltip="Microsoft Web Site" xr:uid="{2AE552B1-62C8-4BCD-BF9E-2BCC149B3DE8}"/>
    <hyperlink ref="B8960" r:id="rId8959" tooltip="Microsoft Web Site" xr:uid="{CCB3C4A4-4D62-4A93-B105-8EAB480542ED}"/>
    <hyperlink ref="B8961" r:id="rId8960" tooltip="Microsoft Web Site" xr:uid="{686109B2-2462-4C57-8279-66312E672A2A}"/>
    <hyperlink ref="B8962" r:id="rId8961" tooltip="Microsoft Web Site" xr:uid="{55E6B8E9-D446-4430-8BFA-019E0B5196B4}"/>
    <hyperlink ref="B8963" r:id="rId8962" tooltip="Microsoft Web Site" xr:uid="{FCE2A6E8-929E-478B-A3E5-C4A7EBD417E1}"/>
    <hyperlink ref="B8964" r:id="rId8963" tooltip="Microsoft Web Site" xr:uid="{C1EEF0E6-4A85-4D09-BCA8-5652A3B68EB0}"/>
    <hyperlink ref="B8965" r:id="rId8964" tooltip="Microsoft Web Site" xr:uid="{99C7FC82-7BFC-4BED-BF55-E2444DBC5C22}"/>
    <hyperlink ref="B8966" r:id="rId8965" tooltip="Microsoft Web Site" xr:uid="{0E8ECDBA-C3D1-4C30-804D-457C901C12E9}"/>
    <hyperlink ref="B8967" r:id="rId8966" tooltip="Microsoft Web Site" xr:uid="{F0D12B74-608C-424A-8B5F-8BD015ED44C4}"/>
    <hyperlink ref="B8968" r:id="rId8967" tooltip="Microsoft Web Site" xr:uid="{5586697A-6C2D-4348-9AB8-FB05AA071526}"/>
    <hyperlink ref="B8969" r:id="rId8968" tooltip="Microsoft Web Site" xr:uid="{4D34F53E-A946-4217-82B9-F4AD2964E0D6}"/>
    <hyperlink ref="B8970" r:id="rId8969" tooltip="Microsoft Web Site" xr:uid="{C4474699-8820-45DE-8C71-030611B345EC}"/>
    <hyperlink ref="B8971" r:id="rId8970" tooltip="Microsoft Web Site" xr:uid="{A7D5B894-8329-4863-8014-D0A1B3158692}"/>
    <hyperlink ref="B8972" r:id="rId8971" tooltip="Microsoft Web Site" xr:uid="{32625511-9FC4-4D7E-9F42-F2140A49415D}"/>
    <hyperlink ref="B8973" r:id="rId8972" tooltip="Microsoft Web Site" xr:uid="{56377D39-EA4A-4009-A02A-0C3D7AAEF0AC}"/>
    <hyperlink ref="B8974" r:id="rId8973" tooltip="Microsoft Web Site" xr:uid="{5F60CEE0-8726-4850-B419-92A3338BE797}"/>
    <hyperlink ref="B8975" r:id="rId8974" tooltip="Microsoft Web Site" xr:uid="{2094D34B-08B7-4CD9-8F96-2A2761456775}"/>
    <hyperlink ref="B8976" r:id="rId8975" tooltip="Microsoft Web Site" xr:uid="{527B9935-6328-47B7-A8C8-388CB804448B}"/>
    <hyperlink ref="B8977" r:id="rId8976" tooltip="Microsoft Web Site" xr:uid="{983F7568-30ED-48FF-B36A-E15342A75BD0}"/>
    <hyperlink ref="B8978" r:id="rId8977" tooltip="Microsoft Web Site" xr:uid="{E3C1FF11-6075-4885-8CEB-90D5852D4826}"/>
    <hyperlink ref="B8979" r:id="rId8978" tooltip="Microsoft Web Site" xr:uid="{A31C7982-48BD-4F9A-A831-B093D1AC397B}"/>
    <hyperlink ref="B8980" r:id="rId8979" tooltip="Microsoft Web Site" xr:uid="{168733F9-F706-419C-8F9F-136823C187BC}"/>
    <hyperlink ref="B8981" r:id="rId8980" tooltip="Microsoft Web Site" xr:uid="{5250163E-8B4A-4217-A4B6-84E36966DAE6}"/>
    <hyperlink ref="B8982" r:id="rId8981" tooltip="Microsoft Web Site" xr:uid="{AFF283DF-0151-4AB2-A728-7CFFAC117B68}"/>
    <hyperlink ref="B8983" r:id="rId8982" tooltip="Microsoft Web Site" xr:uid="{89522929-6BD9-4DD6-AAC4-32BC8FDF7F7C}"/>
    <hyperlink ref="B8984" r:id="rId8983" tooltip="Microsoft Web Site" xr:uid="{6DA7FEE3-DEE7-4D96-A17E-5A3A630D0241}"/>
    <hyperlink ref="B8985" r:id="rId8984" tooltip="Microsoft Web Site" xr:uid="{FBA1EFA7-70A4-4158-A39F-F3BD6E973F07}"/>
    <hyperlink ref="B8986" r:id="rId8985" tooltip="Microsoft Web Site" xr:uid="{5B488D39-D396-46C7-9086-D2482A6CAB60}"/>
    <hyperlink ref="B8987" r:id="rId8986" tooltip="Microsoft Web Site" xr:uid="{D77CC713-02A5-4B2D-9BCB-7D1B853565AA}"/>
    <hyperlink ref="B8988" r:id="rId8987" tooltip="Microsoft Web Site" xr:uid="{20C1183D-AE1F-4AF4-B3C6-65822C7CEAB5}"/>
    <hyperlink ref="B8989" r:id="rId8988" tooltip="Microsoft Web Site" xr:uid="{EC5E0DF4-2EB2-4CE0-9CF9-67E27AFC7C68}"/>
    <hyperlink ref="B8990" r:id="rId8989" tooltip="Microsoft Web Site" xr:uid="{0B644F50-9B74-4E5F-B3A0-224B622DFACF}"/>
    <hyperlink ref="B8991" r:id="rId8990" tooltip="Microsoft Web Site" xr:uid="{520B0E9D-0ACE-4FAF-A23B-9DF5AA49F3AD}"/>
    <hyperlink ref="B8992" r:id="rId8991" tooltip="Microsoft Web Site" xr:uid="{CD6D5864-9927-41C1-9368-73FA3879FC80}"/>
    <hyperlink ref="B8993" r:id="rId8992" tooltip="Microsoft Web Site" xr:uid="{4EFBE0E5-D744-4549-BE82-FAF89BC2375E}"/>
    <hyperlink ref="B8994" r:id="rId8993" tooltip="Microsoft Web Site" xr:uid="{AEB23C5F-4EF3-4436-B026-04BB46FE882C}"/>
    <hyperlink ref="B8995" r:id="rId8994" tooltip="Microsoft Web Site" xr:uid="{6FB1B152-3170-478A-AB12-C6D79F551677}"/>
    <hyperlink ref="B8996" r:id="rId8995" tooltip="Microsoft Web Site" xr:uid="{3384F609-0BF7-468F-B474-93ABE48EB621}"/>
    <hyperlink ref="B8997" r:id="rId8996" tooltip="Microsoft Web Site" xr:uid="{77B01ADB-56FE-43EF-9307-0A5490C037BC}"/>
    <hyperlink ref="B8998" r:id="rId8997" tooltip="Microsoft Web Site" xr:uid="{3A98A1F9-ABC5-4F9F-8206-7E8DCA09F3EE}"/>
    <hyperlink ref="B8999" r:id="rId8998" tooltip="Microsoft Web Site" xr:uid="{CDB4118C-BBEE-4189-8AFC-DC26930ACF96}"/>
    <hyperlink ref="B9000" r:id="rId8999" tooltip="Microsoft Web Site" xr:uid="{055344FE-6B57-41F6-AB19-2968E715D10E}"/>
    <hyperlink ref="B9001" r:id="rId9000" tooltip="Microsoft Web Site" xr:uid="{DED41861-831B-429C-B118-7113FA390A43}"/>
    <hyperlink ref="B9002" r:id="rId9001" tooltip="Microsoft Web Site" xr:uid="{CCEF5B81-3991-401D-8B7B-9A7F601700D1}"/>
    <hyperlink ref="B9003" r:id="rId9002" tooltip="Microsoft Web Site" xr:uid="{51820EC1-FC61-4B2C-9E01-D58FC24FE185}"/>
    <hyperlink ref="B9004" r:id="rId9003" tooltip="Microsoft Web Site" xr:uid="{F48C7D59-0B47-42FC-8850-E96710AF6D2C}"/>
    <hyperlink ref="B9005" r:id="rId9004" tooltip="Microsoft Web Site" xr:uid="{19BA4741-1315-4B3E-8C95-872EC3FA5B29}"/>
    <hyperlink ref="B9006" r:id="rId9005" tooltip="Microsoft Web Site" xr:uid="{6D34FA9B-779A-4692-BF4A-5B5DE020B5EB}"/>
    <hyperlink ref="B9007" r:id="rId9006" tooltip="Microsoft Web Site" xr:uid="{2FEF8601-655E-4507-BC4B-1B1A881E2E0E}"/>
    <hyperlink ref="B9008" r:id="rId9007" tooltip="Microsoft Web Site" xr:uid="{BB6CFA32-187A-4901-8D54-0C87E71F30B1}"/>
    <hyperlink ref="B9009" r:id="rId9008" tooltip="Microsoft Web Site" xr:uid="{93483802-D966-49BF-928E-EE8748A10FCE}"/>
    <hyperlink ref="B9010" r:id="rId9009" tooltip="Microsoft Web Site" xr:uid="{8E889F97-554E-4D35-A584-48C7C69C45F6}"/>
    <hyperlink ref="B9011" r:id="rId9010" tooltip="Microsoft Web Site" xr:uid="{D193B7AE-AE5D-4ABB-8F29-5E9D2F459A1D}"/>
    <hyperlink ref="B9012" r:id="rId9011" tooltip="Microsoft Web Site" xr:uid="{842E5CA6-863A-4998-8C58-25C3AC2FD818}"/>
    <hyperlink ref="B9013" r:id="rId9012" tooltip="Microsoft Web Site" xr:uid="{2A2B76FF-51FB-4D7D-9FC2-2A869B8D30DF}"/>
    <hyperlink ref="B9014" r:id="rId9013" tooltip="Microsoft Web Site" xr:uid="{943AC70A-CD75-48E7-8943-6DD1A1826029}"/>
    <hyperlink ref="B9015" r:id="rId9014" tooltip="Microsoft Web Site" xr:uid="{37FB1D61-C1E5-478E-BE51-583155405876}"/>
    <hyperlink ref="B9016" r:id="rId9015" tooltip="Microsoft Web Site" xr:uid="{0B2D0CC8-6A7E-49FA-89CD-362946CDDEF5}"/>
    <hyperlink ref="B9017" r:id="rId9016" tooltip="Microsoft Web Site" xr:uid="{AD0F0E18-92C8-4A90-8AEA-B7724BF37FE4}"/>
    <hyperlink ref="B9018" r:id="rId9017" tooltip="Microsoft Web Site" xr:uid="{FAA15E93-720B-4534-A299-04D389C05E06}"/>
    <hyperlink ref="B9019" r:id="rId9018" tooltip="Microsoft Web Site" xr:uid="{1D766D8C-260C-4FB0-B20D-0F9E22AB3693}"/>
    <hyperlink ref="B9020" r:id="rId9019" tooltip="Microsoft Web Site" xr:uid="{BCB73915-4B46-4C0C-96CE-7666897FC382}"/>
    <hyperlink ref="B9021" r:id="rId9020" tooltip="Microsoft Web Site" xr:uid="{327AAE37-552A-49C0-A3C2-F636A1913C0F}"/>
    <hyperlink ref="B9022" r:id="rId9021" tooltip="Microsoft Web Site" xr:uid="{12012891-9C7D-4601-AA5D-799BB4EFB841}"/>
    <hyperlink ref="B9023" r:id="rId9022" tooltip="Microsoft Web Site" xr:uid="{B5229442-F22A-4DA7-843A-448A98831CF3}"/>
    <hyperlink ref="B9024" r:id="rId9023" tooltip="Microsoft Web Site" xr:uid="{DADD74F4-4412-4159-9CC9-2B538CDD63D5}"/>
    <hyperlink ref="B9025" r:id="rId9024" tooltip="Microsoft Web Site" xr:uid="{A7DE0073-6CAD-4493-B967-6322F38CCA02}"/>
    <hyperlink ref="B9026" r:id="rId9025" tooltip="Microsoft Web Site" xr:uid="{44A057E8-7564-4AC5-9AC1-36A63AEAF568}"/>
    <hyperlink ref="B9027" r:id="rId9026" tooltip="Microsoft Web Site" xr:uid="{C2DB87B4-C8F0-469F-8CD3-0DAFBB7D9FBB}"/>
    <hyperlink ref="B9028" r:id="rId9027" tooltip="Microsoft Web Site" xr:uid="{67A88923-3C17-40B3-8DD7-5003B6B4B06C}"/>
    <hyperlink ref="B9029" r:id="rId9028" tooltip="Microsoft Web Site" xr:uid="{78D7600D-F135-4DFB-B278-E82CE6AFF3D9}"/>
    <hyperlink ref="B9030" r:id="rId9029" tooltip="Microsoft Web Site" xr:uid="{4D822634-1660-4FC9-AF0F-84460A22D339}"/>
    <hyperlink ref="B9031" r:id="rId9030" tooltip="Microsoft Web Site" xr:uid="{577EE297-B746-481E-AC7C-E018281A9E0D}"/>
    <hyperlink ref="B9032" r:id="rId9031" tooltip="Microsoft Web Site" xr:uid="{586F30AA-51EE-47A8-A079-79F63B863D05}"/>
    <hyperlink ref="B9033" r:id="rId9032" tooltip="Microsoft Web Site" xr:uid="{E2C92581-5DC6-4295-BB49-13CC8A2832D5}"/>
    <hyperlink ref="B9034" r:id="rId9033" tooltip="Microsoft Web Site" xr:uid="{A3B2E8E0-FA82-4B22-A29B-E7BA34487335}"/>
    <hyperlink ref="B9035" r:id="rId9034" tooltip="Microsoft Web Site" xr:uid="{28D18AAB-CA5B-453C-9C15-45F4196DABEE}"/>
    <hyperlink ref="B9036" r:id="rId9035" tooltip="Microsoft Web Site" xr:uid="{7DC7DC76-75F4-4405-9A97-E288B3E32DF6}"/>
    <hyperlink ref="B9037" r:id="rId9036" tooltip="Microsoft Web Site" xr:uid="{0E9EDCA0-6001-47D7-8402-9D74F3DDA2EA}"/>
    <hyperlink ref="B9038" r:id="rId9037" tooltip="Microsoft Web Site" xr:uid="{3564264D-17F4-4C59-A0DD-231BDF522BCF}"/>
    <hyperlink ref="B9039" r:id="rId9038" tooltip="Microsoft Web Site" xr:uid="{16DC574F-F2D0-47D2-B39A-A2813A169F05}"/>
    <hyperlink ref="B9040" r:id="rId9039" tooltip="Microsoft Web Site" xr:uid="{7E0B7AF6-BE0C-4ED5-B451-AA7BB9054F75}"/>
    <hyperlink ref="B9041" r:id="rId9040" tooltip="Microsoft Web Site" xr:uid="{BAA4E713-59B4-46B8-A7C2-24D3DF9258AC}"/>
    <hyperlink ref="B9042" r:id="rId9041" tooltip="Microsoft Web Site" xr:uid="{62332BA9-F265-4AC0-BD31-2E5F93C6B6BA}"/>
    <hyperlink ref="B9043" r:id="rId9042" tooltip="Microsoft Web Site" xr:uid="{EDB80FBC-BCCF-4445-846A-6F18E7A3566F}"/>
    <hyperlink ref="B9044" r:id="rId9043" tooltip="Microsoft Web Site" xr:uid="{3D3B1969-51D0-4953-A5BC-06342D48F961}"/>
    <hyperlink ref="B9045" r:id="rId9044" tooltip="Microsoft Web Site" xr:uid="{B5128513-5D77-449A-92A6-6830C35095D0}"/>
    <hyperlink ref="B9046" r:id="rId9045" tooltip="Microsoft Web Site" xr:uid="{1247E19F-D927-49D5-BC00-D2E150682140}"/>
    <hyperlink ref="B9047" r:id="rId9046" tooltip="Microsoft Web Site" xr:uid="{0408097E-87CD-428D-A72D-761ECCC3FA28}"/>
    <hyperlink ref="B9048" r:id="rId9047" tooltip="Microsoft Web Site" xr:uid="{BF706C8B-E364-4BBC-88AD-AEE6012F6A7E}"/>
    <hyperlink ref="B9049" r:id="rId9048" tooltip="Microsoft Web Site" xr:uid="{8FA6E0BC-C7BA-4728-ACAA-2F0167FBABB1}"/>
    <hyperlink ref="B9050" r:id="rId9049" tooltip="Microsoft Web Site" xr:uid="{490509B3-2039-43AB-866C-9D332F2741A6}"/>
    <hyperlink ref="B9051" r:id="rId9050" tooltip="Microsoft Web Site" xr:uid="{7DFBDF25-FC4C-4C68-9145-52BB5B4EB567}"/>
    <hyperlink ref="B9052" r:id="rId9051" tooltip="Microsoft Web Site" xr:uid="{6EF7247B-0009-4D56-94E9-143EF9286603}"/>
    <hyperlink ref="B9053" r:id="rId9052" tooltip="Microsoft Web Site" xr:uid="{074F4EAC-AEAF-47D9-A0D8-16ADC3930A70}"/>
    <hyperlink ref="B9054" r:id="rId9053" tooltip="Microsoft Web Site" xr:uid="{B48A2466-7C04-4F3B-AD08-CB706C974BDC}"/>
    <hyperlink ref="B9055" r:id="rId9054" tooltip="Microsoft Web Site" xr:uid="{26BF4773-D13B-42EE-9CAC-E591526E13C2}"/>
    <hyperlink ref="B9056" r:id="rId9055" tooltip="Microsoft Web Site" xr:uid="{D9BE6BDB-42E3-4FD2-97F5-132F7A96FD27}"/>
    <hyperlink ref="B9057" r:id="rId9056" tooltip="Microsoft Web Site" xr:uid="{4F090F2B-A123-448B-A430-B778825C31F5}"/>
    <hyperlink ref="B9058" r:id="rId9057" tooltip="Microsoft Web Site" xr:uid="{D56DE382-10D3-44AD-9A0D-B02BCC3E0E88}"/>
    <hyperlink ref="B9059" r:id="rId9058" tooltip="Microsoft Web Site" xr:uid="{9CDBCDD2-2AE7-4125-A35D-12E8AA5B02D3}"/>
    <hyperlink ref="B9060" r:id="rId9059" tooltip="Microsoft Web Site" xr:uid="{62B6E421-1334-480F-A322-F381B1DDEF55}"/>
    <hyperlink ref="B9061" r:id="rId9060" tooltip="Microsoft Web Site" xr:uid="{643A4B34-359C-4C92-A161-2A8C0D607AEF}"/>
    <hyperlink ref="B9062" r:id="rId9061" tooltip="Microsoft Web Site" xr:uid="{8F33D093-E41C-4AE7-A7C7-1824DB792294}"/>
    <hyperlink ref="B9063" r:id="rId9062" tooltip="Microsoft Web Site" xr:uid="{F6C2199D-E4A9-4A8C-8F39-0932F4F9E1D6}"/>
    <hyperlink ref="B9064" r:id="rId9063" tooltip="Microsoft Web Site" xr:uid="{2485E38D-97AA-4C4D-94E6-64324BFB6C45}"/>
    <hyperlink ref="B9065" r:id="rId9064" tooltip="Microsoft Web Site" xr:uid="{447B6D8B-4D1E-4DCE-805C-A2F852717A76}"/>
    <hyperlink ref="B9066" r:id="rId9065" tooltip="Microsoft Web Site" xr:uid="{FB606065-79E3-463D-B5F5-45290A19E383}"/>
    <hyperlink ref="B9067" r:id="rId9066" tooltip="Microsoft Web Site" xr:uid="{84959AEC-190E-40DC-94DA-E35950FC0DF4}"/>
    <hyperlink ref="B9068" r:id="rId9067" tooltip="Microsoft Web Site" xr:uid="{5B6BFD01-7F1D-4E30-A44D-61DD8B2868FA}"/>
    <hyperlink ref="B9069" r:id="rId9068" tooltip="Microsoft Web Site" xr:uid="{376A928D-ECDA-4EE5-9990-71143A5EBD07}"/>
    <hyperlink ref="B9070" r:id="rId9069" tooltip="Microsoft Web Site" xr:uid="{7AF6F177-278D-42CF-8B3E-4A0A9302E0E3}"/>
    <hyperlink ref="B9071" r:id="rId9070" tooltip="Microsoft Web Site" xr:uid="{D368D16C-B38E-4898-9BEA-EAC450E7F597}"/>
    <hyperlink ref="B9072" r:id="rId9071" tooltip="Microsoft Web Site" xr:uid="{E7E66BE7-3F8C-4063-8223-15493DE1911A}"/>
    <hyperlink ref="B9073" r:id="rId9072" tooltip="Microsoft Web Site" xr:uid="{9F46E431-1EED-42BF-AD20-439E4478BD56}"/>
    <hyperlink ref="B9074" r:id="rId9073" tooltip="Microsoft Web Site" xr:uid="{83044C72-7564-413A-9D74-341D280FF481}"/>
    <hyperlink ref="B9075" r:id="rId9074" tooltip="Microsoft Web Site" xr:uid="{DEDA85CD-DD0A-4841-9FB9-A7A467ACE71B}"/>
    <hyperlink ref="B9076" r:id="rId9075" tooltip="Microsoft Web Site" xr:uid="{B810302E-8FD6-4110-A45B-6BA0D845317D}"/>
    <hyperlink ref="B9077" r:id="rId9076" tooltip="Microsoft Web Site" xr:uid="{30B42707-3F92-4CCB-8300-5E325F9399C1}"/>
    <hyperlink ref="B9078" r:id="rId9077" tooltip="Microsoft Web Site" xr:uid="{72F41697-95CD-4B29-A794-A2DBACCA6630}"/>
    <hyperlink ref="B9079" r:id="rId9078" tooltip="Microsoft Web Site" xr:uid="{478EFE55-6858-465F-A6B4-34ED6C2856D0}"/>
    <hyperlink ref="B9080" r:id="rId9079" tooltip="Microsoft Web Site" xr:uid="{2D35FCE9-139F-46DE-9E6D-8265A94F21AD}"/>
    <hyperlink ref="B9081" r:id="rId9080" tooltip="Microsoft Web Site" xr:uid="{0DDC9249-CFD9-4EB9-92D4-1EDAF6C369C3}"/>
    <hyperlink ref="B9082" r:id="rId9081" tooltip="Microsoft Web Site" xr:uid="{E8EC6274-171C-4F6B-A0DE-89073215649E}"/>
    <hyperlink ref="B9083" r:id="rId9082" tooltip="Microsoft Web Site" xr:uid="{3B05BBDE-EEFC-45B4-A1BD-38BCC890CEA4}"/>
    <hyperlink ref="B9084" r:id="rId9083" tooltip="Microsoft Web Site" xr:uid="{15487223-194C-40D6-AC22-20E1B206821E}"/>
    <hyperlink ref="B9085" r:id="rId9084" tooltip="Microsoft Web Site" xr:uid="{ED2B1523-2FBE-408F-9A34-E90995EA7BD9}"/>
    <hyperlink ref="B9086" r:id="rId9085" tooltip="Microsoft Web Site" xr:uid="{297FF722-8D6A-403D-B325-5A8C51110935}"/>
    <hyperlink ref="B9087" r:id="rId9086" tooltip="Microsoft Web Site" xr:uid="{38B870D6-CFEC-41EC-9A91-8265223F67DA}"/>
    <hyperlink ref="B9088" r:id="rId9087" tooltip="Microsoft Web Site" xr:uid="{EC905926-1151-45A5-BBD1-6F555B65A129}"/>
    <hyperlink ref="B9089" r:id="rId9088" tooltip="Microsoft Web Site" xr:uid="{D1C3AD4B-AEEF-4701-B3F3-E920A04D8544}"/>
    <hyperlink ref="B9090" r:id="rId9089" tooltip="Microsoft Web Site" xr:uid="{FA5B8BF2-298F-414D-8E92-BD178B73A510}"/>
    <hyperlink ref="B9091" r:id="rId9090" tooltip="Microsoft Web Site" xr:uid="{927E9D8D-DA35-416A-ACAE-C4159DFA3F7D}"/>
    <hyperlink ref="B9092" r:id="rId9091" tooltip="Microsoft Web Site" xr:uid="{3E9FE3C8-C979-4AD7-8F84-7FABEF8A5970}"/>
    <hyperlink ref="B9093" r:id="rId9092" tooltip="Microsoft Web Site" xr:uid="{BC757944-4CCF-4812-B911-B0311921949B}"/>
    <hyperlink ref="B9094" r:id="rId9093" tooltip="Microsoft Web Site" xr:uid="{F7CCAFCC-128A-4C76-9999-E5AE8DA1C34E}"/>
    <hyperlink ref="B9095" r:id="rId9094" tooltip="Microsoft Web Site" xr:uid="{99EB5616-FF82-4712-8DEA-C9EF0405517B}"/>
    <hyperlink ref="B9096" r:id="rId9095" tooltip="Microsoft Web Site" xr:uid="{75A68742-DB1D-4607-8D71-913EE3347B60}"/>
    <hyperlink ref="B9097" r:id="rId9096" tooltip="Microsoft Web Site" xr:uid="{1C43700F-B004-43C8-8759-50C5DD4300CE}"/>
    <hyperlink ref="B9098" r:id="rId9097" tooltip="Microsoft Web Site" xr:uid="{7D6FC135-C319-48D0-B858-501969830A91}"/>
    <hyperlink ref="B9099" r:id="rId9098" tooltip="Microsoft Web Site" xr:uid="{74081810-25F9-4562-A7D0-A14F3D71B856}"/>
    <hyperlink ref="B9100" r:id="rId9099" tooltip="Microsoft Web Site" xr:uid="{890FA858-CB2A-4755-B892-74AFAE70CF23}"/>
    <hyperlink ref="B9101" r:id="rId9100" tooltip="Microsoft Web Site" xr:uid="{CF4713B2-D047-40BB-9D2D-14EC9F1ABD5B}"/>
    <hyperlink ref="B9102" r:id="rId9101" tooltip="Microsoft Web Site" xr:uid="{59B71F6B-EDE4-406D-A0D8-5B4EDD511450}"/>
    <hyperlink ref="B9103" r:id="rId9102" tooltip="Microsoft Web Site" xr:uid="{F86E7E58-975F-452E-891F-7C4953D8665A}"/>
    <hyperlink ref="B9104" r:id="rId9103" tooltip="Microsoft Web Site" xr:uid="{4DB841D9-BBAE-48A5-B5FC-2CC5621402BE}"/>
    <hyperlink ref="B9105" r:id="rId9104" tooltip="Microsoft Web Site" xr:uid="{8F4B73BD-7C05-44D4-9945-63FC7C9BB30D}"/>
    <hyperlink ref="B9106" r:id="rId9105" tooltip="Microsoft Web Site" xr:uid="{0D168BA1-FA6E-48F4-B176-9EF64F192E84}"/>
    <hyperlink ref="B9107" r:id="rId9106" tooltip="Microsoft Web Site" xr:uid="{2EA882F1-B13D-4C08-8F36-881BE95CC9F3}"/>
    <hyperlink ref="B9108" r:id="rId9107" tooltip="Microsoft Web Site" xr:uid="{EC030A2F-1324-4DA0-88A8-4FA2C8A74E91}"/>
    <hyperlink ref="B9109" r:id="rId9108" tooltip="Microsoft Web Site" xr:uid="{8D649847-F5A3-446F-A394-7770ED16D9F2}"/>
    <hyperlink ref="B9110" r:id="rId9109" tooltip="Microsoft Web Site" xr:uid="{3C178B82-5CEF-4DFC-8535-32D3FF471557}"/>
    <hyperlink ref="B9111" r:id="rId9110" tooltip="Microsoft Web Site" xr:uid="{488C75B0-8694-46E7-B515-5883E441D99D}"/>
    <hyperlink ref="B9112" r:id="rId9111" tooltip="Microsoft Web Site" xr:uid="{85BDA5B2-5E47-44EF-AC93-4DC7CA46EE0E}"/>
    <hyperlink ref="B9113" r:id="rId9112" tooltip="Microsoft Web Site" xr:uid="{AC6CA99F-11FB-44BA-B74A-DE8A0BEEA4FB}"/>
    <hyperlink ref="B9114" r:id="rId9113" tooltip="Microsoft Web Site" xr:uid="{DF6984C8-C50E-4AD1-876A-F167CC37BF12}"/>
    <hyperlink ref="B9115" r:id="rId9114" tooltip="Microsoft Web Site" xr:uid="{D25F9B6B-DCBA-4FF8-A925-F91E69F2A77E}"/>
    <hyperlink ref="B9116" r:id="rId9115" tooltip="Microsoft Web Site" xr:uid="{92423179-1CCA-43C0-AA64-AB04417032C0}"/>
    <hyperlink ref="B9117" r:id="rId9116" tooltip="Microsoft Web Site" xr:uid="{E93961E1-22EB-4878-A9E9-1641F5CCB75A}"/>
    <hyperlink ref="B9118" r:id="rId9117" tooltip="Microsoft Web Site" xr:uid="{3AF0E1D9-5385-47CA-A1B2-205886334048}"/>
    <hyperlink ref="B9119" r:id="rId9118" tooltip="Microsoft Web Site" xr:uid="{57C27392-EB4E-4F91-AF3F-9C40314B8FD1}"/>
    <hyperlink ref="B9120" r:id="rId9119" tooltip="Microsoft Web Site" xr:uid="{1A924717-FAFB-4DAF-92F4-72A62C663768}"/>
    <hyperlink ref="B9121" r:id="rId9120" tooltip="Microsoft Web Site" xr:uid="{19D60FAE-0347-491B-A990-67EC81934194}"/>
    <hyperlink ref="B9122" r:id="rId9121" tooltip="Microsoft Web Site" xr:uid="{6A858C15-6E82-436E-8F58-10223CE6ACAE}"/>
    <hyperlink ref="B9123" r:id="rId9122" tooltip="Microsoft Web Site" xr:uid="{0AE27B94-9236-43AF-82BD-9996902BCB2E}"/>
    <hyperlink ref="B9124" r:id="rId9123" tooltip="Microsoft Web Site" xr:uid="{F80EC2C4-EB7C-4812-8079-D8F19F5F830A}"/>
    <hyperlink ref="B9125" r:id="rId9124" tooltip="Microsoft Web Site" xr:uid="{7622E5B1-F929-4831-A058-20B41E920D74}"/>
    <hyperlink ref="B9126" r:id="rId9125" tooltip="Microsoft Web Site" xr:uid="{E1455E4C-7D96-4695-A095-B1AC68CD5136}"/>
    <hyperlink ref="B9127" r:id="rId9126" tooltip="Microsoft Web Site" xr:uid="{861531CF-C488-47B1-BE96-1767B7517229}"/>
    <hyperlink ref="B9128" r:id="rId9127" tooltip="Microsoft Web Site" xr:uid="{44938AF8-5DC7-44D7-AD08-129632C5B71D}"/>
    <hyperlink ref="B9129" r:id="rId9128" tooltip="Microsoft Web Site" xr:uid="{B2807B1C-FE87-479C-B4ED-63DBB7EF3AB6}"/>
    <hyperlink ref="B9130" r:id="rId9129" tooltip="Microsoft Web Site" xr:uid="{78E2E9BF-AB73-47EE-9E36-441D871E0A0F}"/>
    <hyperlink ref="B9131" r:id="rId9130" tooltip="Microsoft Web Site" xr:uid="{9A1D638D-BD60-44EB-B8BA-C0AFD88B7ECB}"/>
    <hyperlink ref="B9132" r:id="rId9131" tooltip="Microsoft Web Site" xr:uid="{1A18CDF4-5703-4B81-A2DC-6AEA9AF32634}"/>
    <hyperlink ref="B9133" r:id="rId9132" tooltip="Microsoft Web Site" xr:uid="{C6FA8317-994A-40A4-85C6-937E3B92C557}"/>
    <hyperlink ref="B9134" r:id="rId9133" tooltip="Microsoft Web Site" xr:uid="{E79BC9DC-4044-4B32-A75A-FFD37ED09DCE}"/>
    <hyperlink ref="B9135" r:id="rId9134" tooltip="Microsoft Web Site" xr:uid="{06A6F501-95E6-4A70-B6E7-F25304B102B5}"/>
    <hyperlink ref="B9136" r:id="rId9135" tooltip="Microsoft Web Site" xr:uid="{EA055BC0-80E2-42DD-99AC-3DEA764B0894}"/>
    <hyperlink ref="B9137" r:id="rId9136" tooltip="Microsoft Web Site" xr:uid="{44438CB6-785A-41E9-AB4D-F23F84204040}"/>
    <hyperlink ref="B9138" r:id="rId9137" tooltip="Microsoft Web Site" xr:uid="{EBEA0A34-6235-4940-9E94-9980C7868FBC}"/>
    <hyperlink ref="B9139" r:id="rId9138" tooltip="Microsoft Web Site" xr:uid="{EE9100AC-F411-46A8-B050-53C64834231A}"/>
    <hyperlink ref="B9140" r:id="rId9139" tooltip="Microsoft Web Site" xr:uid="{48916593-2276-4E08-B99A-A8E51D236850}"/>
    <hyperlink ref="B9141" r:id="rId9140" tooltip="Microsoft Web Site" xr:uid="{329B2C51-E401-44BF-8093-327654EBC561}"/>
    <hyperlink ref="B9142" r:id="rId9141" tooltip="Microsoft Web Site" xr:uid="{58FADF4B-12C3-4C3F-B92C-10DE8E7B2F83}"/>
    <hyperlink ref="B9143" r:id="rId9142" tooltip="Microsoft Web Site" xr:uid="{BDC18C04-941C-42D7-B4CE-8B02DE8BA23B}"/>
    <hyperlink ref="B9144" r:id="rId9143" tooltip="Microsoft Web Site" xr:uid="{1B22FCEC-98C8-40F4-8C95-9055DC37425A}"/>
    <hyperlink ref="B9145" r:id="rId9144" tooltip="Microsoft Web Site" xr:uid="{FEB52AD2-241F-4C5F-8245-6976EA00727B}"/>
    <hyperlink ref="B9146" r:id="rId9145" tooltip="Microsoft Web Site" xr:uid="{61C3CDF5-5A88-48E8-BFE9-B084211EF8D6}"/>
    <hyperlink ref="B9147" r:id="rId9146" tooltip="Microsoft Web Site" xr:uid="{B6A80F46-961F-4EA8-9B65-DF0128FAC859}"/>
    <hyperlink ref="B9148" r:id="rId9147" tooltip="Microsoft Web Site" xr:uid="{B7A0CB41-FBD9-46E7-8E0C-8DF035D1769F}"/>
    <hyperlink ref="B9149" r:id="rId9148" tooltip="Microsoft Web Site" xr:uid="{84B0DFD9-8AB4-461C-A6F4-3F366901D262}"/>
    <hyperlink ref="B9150" r:id="rId9149" tooltip="Microsoft Web Site" xr:uid="{7CF62A87-DF5B-43D1-AFEB-CB8826D9F62E}"/>
    <hyperlink ref="B9151" r:id="rId9150" tooltip="Microsoft Web Site" xr:uid="{B6BE727A-AF60-4CDC-9956-239B4F69E6EB}"/>
    <hyperlink ref="B9152" r:id="rId9151" tooltip="Microsoft Web Site" xr:uid="{DA6C55FA-BFD6-4634-934B-8E348395C7FE}"/>
    <hyperlink ref="B9153" r:id="rId9152" tooltip="Microsoft Web Site" xr:uid="{FBD016A9-C353-4E46-857B-CEF71EB1B85A}"/>
    <hyperlink ref="B9154" r:id="rId9153" tooltip="Microsoft Web Site" xr:uid="{C2599848-61B8-4639-9BD6-9736AF5057DD}"/>
    <hyperlink ref="B9155" r:id="rId9154" tooltip="Microsoft Web Site" xr:uid="{9D92F311-9C87-4594-B3A8-F7C656533FBB}"/>
    <hyperlink ref="B9156" r:id="rId9155" tooltip="Microsoft Web Site" xr:uid="{5C100763-57E8-4107-ABAC-4AFECDC8DCD3}"/>
    <hyperlink ref="B9157" r:id="rId9156" tooltip="Microsoft Web Site" xr:uid="{21FDEEC5-0540-416A-A549-B40EEC60EB19}"/>
    <hyperlink ref="B9158" r:id="rId9157" tooltip="Microsoft Web Site" xr:uid="{5EFEECF3-35C3-4E99-9E39-1223E6481EAD}"/>
    <hyperlink ref="B9159" r:id="rId9158" tooltip="Microsoft Web Site" xr:uid="{B1EDF0EE-DE4B-4E6E-AA76-C3CEFB9E957A}"/>
    <hyperlink ref="B9160" r:id="rId9159" tooltip="Microsoft Web Site" xr:uid="{2F5282F4-DFC3-415E-9A0A-6164EF69C477}"/>
    <hyperlink ref="B9161" r:id="rId9160" tooltip="Microsoft Web Site" xr:uid="{039818BC-2D32-4C99-9412-42ED4448DF89}"/>
    <hyperlink ref="B9162" r:id="rId9161" tooltip="Microsoft Web Site" xr:uid="{595BE681-9367-4949-A18B-E5C2AF4017B4}"/>
    <hyperlink ref="B9163" r:id="rId9162" tooltip="Microsoft Web Site" xr:uid="{C8128E69-06AF-4159-AB0E-942CB0B1DCB9}"/>
    <hyperlink ref="B9164" r:id="rId9163" tooltip="Microsoft Web Site" xr:uid="{DC9C5F3E-76C3-44E4-9EB8-82E55FDF412A}"/>
    <hyperlink ref="B9165" r:id="rId9164" tooltip="Microsoft Web Site" xr:uid="{60CE62C8-E278-4E55-8B1D-E6AF8C809AE8}"/>
    <hyperlink ref="B9166" r:id="rId9165" tooltip="Microsoft Web Site" xr:uid="{9C03C952-B251-486C-8E6A-7E992E6553A0}"/>
    <hyperlink ref="B9167" r:id="rId9166" tooltip="Microsoft Web Site" xr:uid="{3519274E-2C42-4AF0-993F-2D60B6070556}"/>
    <hyperlink ref="B9168" r:id="rId9167" tooltip="Microsoft Web Site" xr:uid="{13D40C7A-A601-458F-90F1-90032BB111FA}"/>
    <hyperlink ref="B9169" r:id="rId9168" tooltip="Microsoft Web Site" xr:uid="{9E4BDA5B-813E-430C-A93C-D9BE5D424807}"/>
    <hyperlink ref="B9170" r:id="rId9169" tooltip="Microsoft Web Site" xr:uid="{A3E856F9-DB40-4230-92B7-A5BB5F4CB803}"/>
    <hyperlink ref="B9171" r:id="rId9170" tooltip="Microsoft Web Site" xr:uid="{6E6D1957-05DF-474E-8965-2148DFB43EA1}"/>
    <hyperlink ref="B9172" r:id="rId9171" tooltip="Microsoft Web Site" xr:uid="{5190A8D0-E3A1-4F66-9140-D7886491CC55}"/>
    <hyperlink ref="B9173" r:id="rId9172" tooltip="Microsoft Web Site" xr:uid="{49507BDA-5C65-46F8-ACCF-66C84F02BF89}"/>
    <hyperlink ref="B9174" r:id="rId9173" tooltip="Microsoft Web Site" xr:uid="{197068A9-221C-42D3-ABC0-AA3E35FF1833}"/>
    <hyperlink ref="B9175" r:id="rId9174" tooltip="Microsoft Web Site" xr:uid="{B53C0926-524D-444C-A851-222EB4008650}"/>
    <hyperlink ref="B9176" r:id="rId9175" tooltip="Microsoft Web Site" xr:uid="{358F6B79-7116-42C1-A8A5-5727304C354F}"/>
    <hyperlink ref="B9177" r:id="rId9176" tooltip="Microsoft Web Site" xr:uid="{00063927-300C-4D13-B49F-1A52D18AB7A9}"/>
    <hyperlink ref="B9178" r:id="rId9177" tooltip="Microsoft Web Site" xr:uid="{5D4A3854-D8F2-412E-AF2B-BA9D44077570}"/>
    <hyperlink ref="B9179" r:id="rId9178" tooltip="Microsoft Web Site" xr:uid="{792F2083-301A-4B3F-A37E-352883F01623}"/>
    <hyperlink ref="B9180" r:id="rId9179" tooltip="Microsoft Web Site" xr:uid="{50921812-E156-4362-AEAB-7A96483B5EDD}"/>
    <hyperlink ref="B9181" r:id="rId9180" tooltip="Microsoft Web Site" xr:uid="{B61B69A1-4A36-47F2-80DA-AF6F59C0450C}"/>
    <hyperlink ref="B9182" r:id="rId9181" tooltip="Microsoft Web Site" xr:uid="{5812F70E-9223-4C74-AA9D-98D71796DEF6}"/>
    <hyperlink ref="B9183" r:id="rId9182" tooltip="Microsoft Web Site" xr:uid="{30A6C1D0-3EE0-421F-9EE8-7EAAFEBC1228}"/>
    <hyperlink ref="B9184" r:id="rId9183" tooltip="Microsoft Web Site" xr:uid="{2C0772F4-8229-41A5-9A98-A2DE14884BE3}"/>
    <hyperlink ref="B9185" r:id="rId9184" tooltip="Microsoft Web Site" xr:uid="{5CABF56C-7D5E-414A-91E1-0F0ABDDFCE99}"/>
    <hyperlink ref="B9186" r:id="rId9185" tooltip="Microsoft Web Site" xr:uid="{FA01731B-6F86-4D1D-A971-F1700C805B15}"/>
    <hyperlink ref="B9187" r:id="rId9186" tooltip="Microsoft Web Site" xr:uid="{22C64395-9098-4726-B042-FA59C1D835E1}"/>
    <hyperlink ref="B9188" r:id="rId9187" tooltip="Microsoft Web Site" xr:uid="{A62619E1-2FDE-4DB2-9808-F8EA3E61A730}"/>
    <hyperlink ref="B9189" r:id="rId9188" tooltip="Microsoft Web Site" xr:uid="{1F6A19F8-3E4C-4807-9081-386532028002}"/>
    <hyperlink ref="B9190" r:id="rId9189" tooltip="Microsoft Web Site" xr:uid="{05ED1327-E6B4-4B9D-966C-206191E9676F}"/>
    <hyperlink ref="B9191" r:id="rId9190" tooltip="Microsoft Web Site" xr:uid="{B1711C69-7298-4718-845D-AA040B0A2861}"/>
    <hyperlink ref="B9192" r:id="rId9191" tooltip="Microsoft Web Site" xr:uid="{79B729CE-A654-4139-9229-A2C14D718587}"/>
    <hyperlink ref="B9193" r:id="rId9192" tooltip="Microsoft Web Site" xr:uid="{D9FEDE64-1A07-4C47-B279-3C3DA1F6D54D}"/>
    <hyperlink ref="B9194" r:id="rId9193" tooltip="Microsoft Web Site" xr:uid="{3EF01033-88E4-47F5-AC85-64DCBD57ED59}"/>
    <hyperlink ref="B9195" r:id="rId9194" tooltip="Microsoft Web Site" xr:uid="{88B73899-5FC9-44C3-A4B2-5856C7672674}"/>
    <hyperlink ref="B9196" r:id="rId9195" tooltip="Microsoft Web Site" xr:uid="{EDBA4CBC-B412-4C47-BBFF-95406973DB1E}"/>
    <hyperlink ref="B9197" r:id="rId9196" tooltip="Microsoft Web Site" xr:uid="{B5C100EF-7F27-4E6C-97DC-B84FB695CD6E}"/>
    <hyperlink ref="B9198" r:id="rId9197" tooltip="Microsoft Web Site" xr:uid="{D8E3C558-E184-44DB-BAAB-93029989EFC8}"/>
    <hyperlink ref="B9199" r:id="rId9198" tooltip="Microsoft Web Site" xr:uid="{C5528730-B4B8-4D6D-9041-27CB6FD55C41}"/>
    <hyperlink ref="B9200" r:id="rId9199" tooltip="Microsoft Web Site" xr:uid="{44E97DA3-A464-47B6-AB22-E65022AC7FED}"/>
    <hyperlink ref="B9201" r:id="rId9200" tooltip="Microsoft Web Site" xr:uid="{9687C1EB-CE2E-41D2-AAE2-E99ACE3C3680}"/>
    <hyperlink ref="B9202" r:id="rId9201" tooltip="Microsoft Web Site" xr:uid="{2816E846-B563-4D87-AB1A-8F8B75F8CFB7}"/>
    <hyperlink ref="B9203" r:id="rId9202" tooltip="Microsoft Web Site" xr:uid="{5B7C5B34-FC59-4769-889B-9A597A44BEAC}"/>
    <hyperlink ref="B9204" r:id="rId9203" tooltip="Microsoft Web Site" xr:uid="{44E6CE9B-DD60-42B3-838E-0B9FF4AB97A9}"/>
    <hyperlink ref="B9205" r:id="rId9204" tooltip="Microsoft Web Site" xr:uid="{459A0C2E-A55A-4368-95D1-9B8C074A8183}"/>
    <hyperlink ref="B9206" r:id="rId9205" tooltip="Microsoft Web Site" xr:uid="{E4448446-AE7F-4596-8E52-B5887389D120}"/>
    <hyperlink ref="B9207" r:id="rId9206" tooltip="Microsoft Web Site" xr:uid="{3A71F672-8CE3-497E-A115-11769C004244}"/>
    <hyperlink ref="B9208" r:id="rId9207" tooltip="Microsoft Web Site" xr:uid="{B5213620-1A28-4910-B5C7-2D12E34D14FD}"/>
    <hyperlink ref="B9209" r:id="rId9208" tooltip="Microsoft Web Site" xr:uid="{7223F35A-12B3-4537-A794-D1BEBA3507C1}"/>
    <hyperlink ref="B9210" r:id="rId9209" tooltip="Microsoft Web Site" xr:uid="{3188294F-1F86-4F35-B452-00F6C490E5FF}"/>
    <hyperlink ref="B9211" r:id="rId9210" tooltip="Microsoft Web Site" xr:uid="{EF039D7A-C263-4AA8-BAEE-D74D57E3CE97}"/>
    <hyperlink ref="B9212" r:id="rId9211" tooltip="Microsoft Web Site" xr:uid="{58EFC861-94FD-4E6A-9694-E4FA36696656}"/>
    <hyperlink ref="B9213" r:id="rId9212" tooltip="Microsoft Web Site" xr:uid="{21993040-DD5C-42E1-A00D-A55619A7801F}"/>
    <hyperlink ref="B9214" r:id="rId9213" tooltip="Microsoft Web Site" xr:uid="{C1C71382-4DF3-43DE-A371-1C13486A4BA1}"/>
    <hyperlink ref="B9215" r:id="rId9214" tooltip="Microsoft Web Site" xr:uid="{761E64EB-54F2-42FC-8593-7376A8ECEBFD}"/>
    <hyperlink ref="B9216" r:id="rId9215" tooltip="Microsoft Web Site" xr:uid="{E5AD2E95-D2A4-42ED-A6AF-3C657C35B6AF}"/>
    <hyperlink ref="B9217" r:id="rId9216" tooltip="Microsoft Web Site" xr:uid="{88AC6AA8-EE48-4919-BFB6-D925A6FBA46B}"/>
    <hyperlink ref="B9218" r:id="rId9217" tooltip="Microsoft Web Site" xr:uid="{5A058EA8-4B3E-41F7-8479-2D12A52658A5}"/>
    <hyperlink ref="B9219" r:id="rId9218" tooltip="Microsoft Web Site" xr:uid="{C9EBD8B1-D649-43F6-9756-9A089F4677E9}"/>
    <hyperlink ref="B9220" r:id="rId9219" tooltip="Microsoft Web Site" xr:uid="{19E7682C-F8C0-4A2E-AF4E-59FB72A1827B}"/>
    <hyperlink ref="B9221" r:id="rId9220" tooltip="Microsoft Web Site" xr:uid="{C9798BCD-9868-4DB4-BAF7-0FCA7101DDF0}"/>
    <hyperlink ref="B9222" r:id="rId9221" tooltip="Microsoft Web Site" xr:uid="{2A714102-2E5E-48FC-9A3F-1AE6F1EF23CD}"/>
    <hyperlink ref="B9223" r:id="rId9222" tooltip="Microsoft Web Site" xr:uid="{1E433F42-DF82-43EE-B7EA-4A033CDD08D2}"/>
    <hyperlink ref="B9224" r:id="rId9223" tooltip="Microsoft Web Site" xr:uid="{7DBBC528-7E82-472D-BA62-5FD6D12679F3}"/>
    <hyperlink ref="B9225" r:id="rId9224" tooltip="Microsoft Web Site" xr:uid="{091F4AE6-CBE8-433F-900D-4C5F91D03F9D}"/>
    <hyperlink ref="B9226" r:id="rId9225" tooltip="Microsoft Web Site" xr:uid="{C00FB5F1-92C1-438C-9404-B2D682A26237}"/>
    <hyperlink ref="B9227" r:id="rId9226" tooltip="Microsoft Web Site" xr:uid="{177F8875-46E1-4159-83F8-021B3D6F84A2}"/>
    <hyperlink ref="B9228" r:id="rId9227" tooltip="Microsoft Web Site" xr:uid="{713D9545-7C44-482F-BA35-6DAFC1AB7D4C}"/>
    <hyperlink ref="B9229" r:id="rId9228" tooltip="Microsoft Web Site" xr:uid="{7AFAD23E-D8AD-47A8-8CFE-C20A5DC60570}"/>
    <hyperlink ref="B9230" r:id="rId9229" tooltip="Microsoft Web Site" xr:uid="{ED41AF78-E8FC-4387-BC46-2157FC948CF8}"/>
    <hyperlink ref="B9231" r:id="rId9230" tooltip="Microsoft Web Site" xr:uid="{A06FD805-0CEA-47E5-90CE-0D9C339EF309}"/>
    <hyperlink ref="B9232" r:id="rId9231" tooltip="Microsoft Web Site" xr:uid="{911183AC-C475-4CB7-B15D-61471D2D7CB8}"/>
    <hyperlink ref="B9233" r:id="rId9232" tooltip="Microsoft Web Site" xr:uid="{B85829E4-8942-4622-A4CC-3BBFB2E3C2CC}"/>
    <hyperlink ref="B9234" r:id="rId9233" tooltip="Microsoft Web Site" xr:uid="{64A07F1B-1017-412A-82D9-C29F3EB2EED6}"/>
    <hyperlink ref="B9235" r:id="rId9234" tooltip="Microsoft Web Site" xr:uid="{BAAE67CA-70F4-457E-B2C3-167C911E39B5}"/>
    <hyperlink ref="B9236" r:id="rId9235" tooltip="Microsoft Web Site" xr:uid="{42F43F6E-0762-4D22-85A6-E612BC00F984}"/>
    <hyperlink ref="B9237" r:id="rId9236" tooltip="Microsoft Web Site" xr:uid="{A22CFBC5-318C-4C46-93C5-6E08858B6667}"/>
    <hyperlink ref="B9238" r:id="rId9237" tooltip="Microsoft Web Site" xr:uid="{39D142EB-1D52-4E6C-86D9-EDED6FAF955D}"/>
    <hyperlink ref="B9239" r:id="rId9238" tooltip="Microsoft Web Site" xr:uid="{7058B0C7-D831-4EB9-8B71-B2C314DB1FFE}"/>
    <hyperlink ref="B9240" r:id="rId9239" tooltip="Microsoft Web Site" xr:uid="{029F16CD-535B-40F7-98DA-AB71C1CDB110}"/>
    <hyperlink ref="B9241" r:id="rId9240" tooltip="Microsoft Web Site" xr:uid="{C1D7A2F2-3F48-40C4-8FBF-E17E78E6BCA7}"/>
    <hyperlink ref="B9242" r:id="rId9241" tooltip="Microsoft Web Site" xr:uid="{31FF580B-EE82-4FF8-B96E-B43D48AB4945}"/>
    <hyperlink ref="B9243" r:id="rId9242" tooltip="Microsoft Web Site" xr:uid="{BD0BC230-0AAA-46ED-A86E-E23B3E873C5B}"/>
    <hyperlink ref="B9244" r:id="rId9243" tooltip="Microsoft Web Site" xr:uid="{C175D453-449D-44BD-B062-2758BE015E02}"/>
    <hyperlink ref="B9245" r:id="rId9244" tooltip="Microsoft Web Site" xr:uid="{F24E35E9-129F-4073-B6A9-7833A75DDAD6}"/>
    <hyperlink ref="B9246" r:id="rId9245" tooltip="Microsoft Web Site" xr:uid="{F53141FA-7DE4-4985-ABC2-60333C576C84}"/>
    <hyperlink ref="B9247" r:id="rId9246" tooltip="Microsoft Web Site" xr:uid="{EF4B563E-97B1-4502-AB49-307349965F01}"/>
    <hyperlink ref="B9248" r:id="rId9247" tooltip="Microsoft Web Site" xr:uid="{E9E56E13-D9BA-449A-B304-903AF96549CA}"/>
    <hyperlink ref="B9249" r:id="rId9248" tooltip="Microsoft Web Site" xr:uid="{3626050B-FB23-423C-9C43-E66A34CA8E22}"/>
    <hyperlink ref="B9250" r:id="rId9249" tooltip="Microsoft Web Site" xr:uid="{A3A19755-A927-4C4C-8473-7C532F76ADBE}"/>
    <hyperlink ref="B9251" r:id="rId9250" tooltip="Microsoft Web Site" xr:uid="{C9D274AD-7CA8-44DD-9F79-7B2F7C2F3F99}"/>
    <hyperlink ref="B9252" r:id="rId9251" tooltip="Microsoft Web Site" xr:uid="{29940942-6212-480E-8F78-20337AE181C1}"/>
    <hyperlink ref="B9253" r:id="rId9252" tooltip="Microsoft Web Site" xr:uid="{59CE7E5C-B62C-4138-AC21-8051915070C3}"/>
    <hyperlink ref="B9254" r:id="rId9253" tooltip="Microsoft Web Site" xr:uid="{EC202999-211C-464F-90B7-05CA1ED3EA66}"/>
    <hyperlink ref="B9255" r:id="rId9254" tooltip="Microsoft Web Site" xr:uid="{995D08F7-6808-4CBF-B873-14619A02E4AE}"/>
    <hyperlink ref="B9256" r:id="rId9255" tooltip="Microsoft Web Site" xr:uid="{A3D0FB7E-B113-4394-BBFB-ACE5127FAD00}"/>
    <hyperlink ref="B9257" r:id="rId9256" tooltip="Microsoft Web Site" xr:uid="{C4CE5FAE-CE83-4DB1-909B-2A7031349D33}"/>
    <hyperlink ref="B9258" r:id="rId9257" tooltip="Microsoft Web Site" xr:uid="{42387DE3-D9D0-4E51-8C9D-15E2D5AF71DC}"/>
    <hyperlink ref="B9259" r:id="rId9258" tooltip="Microsoft Web Site" xr:uid="{F3C34BEF-A241-4114-905D-55876E324206}"/>
    <hyperlink ref="B9260" r:id="rId9259" tooltip="Microsoft Web Site" xr:uid="{3797700B-B73C-4ED4-BCB5-B583D724C178}"/>
    <hyperlink ref="B9261" r:id="rId9260" tooltip="Microsoft Web Site" xr:uid="{7DDE9CA0-6718-410F-BE83-3381726BD8FE}"/>
    <hyperlink ref="B9262" r:id="rId9261" tooltip="Microsoft Web Site" xr:uid="{9D4DA840-E907-4334-AEA3-448F6EB4EAE9}"/>
    <hyperlink ref="B9263" r:id="rId9262" tooltip="Microsoft Web Site" xr:uid="{9B46C9E8-9E49-47E7-A495-284C70354458}"/>
    <hyperlink ref="B9264" r:id="rId9263" tooltip="Microsoft Web Site" xr:uid="{57D452B8-2301-4177-810B-DD8A0B21D03E}"/>
    <hyperlink ref="B9265" r:id="rId9264" tooltip="Microsoft Web Site" xr:uid="{186EA125-7100-4B02-8C99-B6A41F41D9B6}"/>
    <hyperlink ref="B9266" r:id="rId9265" tooltip="Microsoft Web Site" xr:uid="{B5D207EF-B8EC-49F2-A4A2-BB9CCCA53505}"/>
    <hyperlink ref="B9267" r:id="rId9266" tooltip="Microsoft Web Site" xr:uid="{9D6397C2-2EFC-4C2C-88B3-1FF9B977F75F}"/>
    <hyperlink ref="B9268" r:id="rId9267" tooltip="Microsoft Web Site" xr:uid="{153B479F-F902-4EC2-8B71-98F345CDCB1C}"/>
    <hyperlink ref="B9269" r:id="rId9268" tooltip="Microsoft Web Site" xr:uid="{56CD63CA-0981-4A6D-BDBC-F489548DED5E}"/>
    <hyperlink ref="B9270" r:id="rId9269" tooltip="Microsoft Web Site" xr:uid="{7368B175-117E-49D9-97DC-617162DFD0D5}"/>
    <hyperlink ref="B9271" r:id="rId9270" tooltip="Microsoft Web Site" xr:uid="{D84B4D3D-F82B-4EC7-8D7E-A0D114018021}"/>
    <hyperlink ref="B9272" r:id="rId9271" tooltip="Microsoft Web Site" xr:uid="{11E4FD87-81C7-4BB4-B836-79CCB26ECB0F}"/>
    <hyperlink ref="B9273" r:id="rId9272" tooltip="Microsoft Web Site" xr:uid="{0FA79968-5424-4C23-8E5B-519673CE6840}"/>
    <hyperlink ref="B9274" r:id="rId9273" tooltip="Microsoft Web Site" xr:uid="{26F69F08-0BD7-4BE5-A347-780FBAF31388}"/>
    <hyperlink ref="B9275" r:id="rId9274" tooltip="Microsoft Web Site" xr:uid="{FB30FFAB-BB34-40FE-B8E5-A839499AA86C}"/>
    <hyperlink ref="B9276" r:id="rId9275" tooltip="Microsoft Web Site" xr:uid="{84310732-DF4F-44EA-B75C-0D2EBC94E973}"/>
    <hyperlink ref="B9277" r:id="rId9276" tooltip="Microsoft Web Site" xr:uid="{B4EDEF38-971F-4F1B-955E-E679F179E3E3}"/>
    <hyperlink ref="B9278" r:id="rId9277" tooltip="Microsoft Web Site" xr:uid="{BB549046-6D3A-4BE2-AECA-DD9B0D97598E}"/>
    <hyperlink ref="B9279" r:id="rId9278" tooltip="Microsoft Web Site" xr:uid="{4B1FD60A-DEA8-4771-AC07-57FC2D7FEE80}"/>
    <hyperlink ref="B9280" r:id="rId9279" tooltip="Microsoft Web Site" xr:uid="{950D5137-A289-429D-AB5C-0B8F6BF7E35D}"/>
    <hyperlink ref="B9281" r:id="rId9280" tooltip="Microsoft Web Site" xr:uid="{0CD82B06-333A-4FAE-95B2-876D0802D06B}"/>
    <hyperlink ref="B9282" r:id="rId9281" tooltip="Microsoft Web Site" xr:uid="{9E0756ED-2A12-450A-8404-38564A06DD00}"/>
    <hyperlink ref="B9283" r:id="rId9282" tooltip="Microsoft Web Site" xr:uid="{E1C31CBC-A5BB-4B14-9137-C3073D026860}"/>
    <hyperlink ref="B9284" r:id="rId9283" tooltip="Microsoft Web Site" xr:uid="{353E7D91-8B63-4D5D-9809-FACC238D6062}"/>
    <hyperlink ref="B9285" r:id="rId9284" tooltip="Microsoft Web Site" xr:uid="{0FA9B401-A17F-4F51-936F-87340E862891}"/>
    <hyperlink ref="B9286" r:id="rId9285" tooltip="Microsoft Web Site" xr:uid="{249D031A-2FB3-47D8-8B6A-BB9552F60F97}"/>
    <hyperlink ref="B9287" r:id="rId9286" tooltip="Microsoft Web Site" xr:uid="{20A4E7C7-FCD7-4742-9B27-6E370716C27C}"/>
    <hyperlink ref="B9288" r:id="rId9287" tooltip="Microsoft Web Site" xr:uid="{64E23E7C-1FB8-482D-AA18-5F2327600D27}"/>
    <hyperlink ref="B9289" r:id="rId9288" tooltip="Microsoft Web Site" xr:uid="{9129AA6B-F7D2-4716-94E8-95D0761F5F57}"/>
    <hyperlink ref="B9290" r:id="rId9289" tooltip="Microsoft Web Site" xr:uid="{9885CB21-3135-4C3F-A941-7DEA125B1021}"/>
    <hyperlink ref="B9291" r:id="rId9290" tooltip="Microsoft Web Site" xr:uid="{24F28DA2-A74D-463C-A890-F4A5F1B21EF1}"/>
    <hyperlink ref="B9292" r:id="rId9291" tooltip="Microsoft Web Site" xr:uid="{FE83D7CE-4F27-4E21-B700-4023E3B22D52}"/>
    <hyperlink ref="B9293" r:id="rId9292" tooltip="Microsoft Web Site" xr:uid="{BB9FBF1A-B625-49E8-8619-2C3AE1509147}"/>
    <hyperlink ref="B9294" r:id="rId9293" tooltip="Microsoft Web Site" xr:uid="{279D006B-888B-4E26-AAF5-8F3604F5E25C}"/>
    <hyperlink ref="B9295" r:id="rId9294" tooltip="Microsoft Web Site" xr:uid="{18F0DFB7-90F4-4051-91B4-94A5225D7887}"/>
    <hyperlink ref="B9296" r:id="rId9295" tooltip="Microsoft Web Site" xr:uid="{49B1BF53-7C68-4D7A-A458-20C3DCDAF5D9}"/>
    <hyperlink ref="B9297" r:id="rId9296" tooltip="Microsoft Web Site" xr:uid="{112B1804-A5B6-4827-BFEB-50D84081BA1A}"/>
    <hyperlink ref="B9298" r:id="rId9297" tooltip="Microsoft Web Site" xr:uid="{6EA1E040-6411-450A-82AE-08B63AB5D318}"/>
    <hyperlink ref="B9299" r:id="rId9298" tooltip="Microsoft Web Site" xr:uid="{B6149F09-4A38-48BD-A13F-C2F97C06DE68}"/>
    <hyperlink ref="B9300" r:id="rId9299" tooltip="Microsoft Web Site" xr:uid="{8582BC98-CC79-4FE3-83D4-963DCA4499F7}"/>
    <hyperlink ref="B9301" r:id="rId9300" tooltip="Microsoft Web Site" xr:uid="{020998FB-CA77-4136-98AA-BA69B41CE7A5}"/>
    <hyperlink ref="B9302" r:id="rId9301" tooltip="Microsoft Web Site" xr:uid="{081098EB-3450-453C-9E2C-F4D4456ADBEC}"/>
    <hyperlink ref="B9303" r:id="rId9302" tooltip="Microsoft Web Site" xr:uid="{F156C098-EA5A-4861-BBCA-28AD78006E3F}"/>
    <hyperlink ref="B9304" r:id="rId9303" tooltip="Microsoft Web Site" xr:uid="{5D053CF5-4F74-4615-A6BE-6BF792658452}"/>
    <hyperlink ref="B9305" r:id="rId9304" tooltip="Microsoft Web Site" xr:uid="{9188E15F-6BAE-4DD1-A46E-88E0B46D6989}"/>
    <hyperlink ref="B9306" r:id="rId9305" tooltip="Microsoft Web Site" xr:uid="{AB4E9751-3530-4E06-9FC7-9C1D5B46204A}"/>
    <hyperlink ref="B9307" r:id="rId9306" tooltip="Microsoft Web Site" xr:uid="{C867CF13-ADA3-418E-AA1F-9FCE41E7561B}"/>
    <hyperlink ref="B9308" r:id="rId9307" tooltip="Microsoft Web Site" xr:uid="{6E1CCA87-165F-4EE9-B097-8A666D548391}"/>
    <hyperlink ref="B9309" r:id="rId9308" tooltip="Microsoft Web Site" xr:uid="{99975A62-D531-4CB6-A6F2-247383A15047}"/>
    <hyperlink ref="B9310" r:id="rId9309" tooltip="Microsoft Web Site" xr:uid="{DEF8C621-403F-4777-85CD-F1228F73F59C}"/>
    <hyperlink ref="B9311" r:id="rId9310" tooltip="Microsoft Web Site" xr:uid="{7EAF0781-ECCE-42A5-920F-0D4A89265115}"/>
    <hyperlink ref="B9312" r:id="rId9311" tooltip="Microsoft Web Site" xr:uid="{55F5CECA-8D07-4842-8958-C9542C21C4C5}"/>
    <hyperlink ref="B9313" r:id="rId9312" tooltip="Microsoft Web Site" xr:uid="{3FB8BDA6-CFDB-439D-BF62-225FE7135A5C}"/>
    <hyperlink ref="B9314" r:id="rId9313" tooltip="Microsoft Web Site" xr:uid="{4A3B85B7-7C32-404E-B4FD-FD3B34AD1AF7}"/>
    <hyperlink ref="B9315" r:id="rId9314" tooltip="Microsoft Web Site" xr:uid="{250633B1-6EEB-4EF4-9634-B1DB4C2682A4}"/>
    <hyperlink ref="B9316" r:id="rId9315" tooltip="Microsoft Web Site" xr:uid="{494245EC-3803-48A4-8793-6CA1D0766ACD}"/>
    <hyperlink ref="B9317" r:id="rId9316" tooltip="Microsoft Web Site" xr:uid="{06A3737F-EA6D-4ADD-AE09-BF3C8FA8252A}"/>
    <hyperlink ref="B9318" r:id="rId9317" tooltip="Microsoft Web Site" xr:uid="{EC377B13-1096-4E39-84B5-445BFEE4199D}"/>
    <hyperlink ref="B9319" r:id="rId9318" tooltip="Microsoft Web Site" xr:uid="{C975DFEA-0526-46D2-A88C-BB641F7F6AB1}"/>
    <hyperlink ref="B9320" r:id="rId9319" tooltip="Microsoft Web Site" xr:uid="{53B9AE4D-D06C-4DFF-B0C3-1F1AF6EDCBDB}"/>
    <hyperlink ref="B9321" r:id="rId9320" tooltip="Microsoft Web Site" xr:uid="{5AADAD5C-14A0-45B2-A2A1-98AF7AFF6500}"/>
    <hyperlink ref="B9322" r:id="rId9321" tooltip="Microsoft Web Site" xr:uid="{42144265-40E0-41D5-847D-3947E2193EBE}"/>
    <hyperlink ref="B9323" r:id="rId9322" tooltip="Microsoft Web Site" xr:uid="{7492939D-8519-4B35-85CF-2C443F74B006}"/>
    <hyperlink ref="B9324" r:id="rId9323" tooltip="Microsoft Web Site" xr:uid="{6D542CEB-CEA6-48C5-B659-166FAD61A7F4}"/>
    <hyperlink ref="B9325" r:id="rId9324" tooltip="Microsoft Web Site" xr:uid="{9E56F382-162A-4AC6-BC43-9C3D870DA814}"/>
    <hyperlink ref="B9326" r:id="rId9325" tooltip="Microsoft Web Site" xr:uid="{C1B8403A-7D5C-4B9A-B7D4-7BA616F717E0}"/>
    <hyperlink ref="B9327" r:id="rId9326" tooltip="Microsoft Web Site" xr:uid="{72D2F0AB-720A-4D56-9634-74C51BA4B6EB}"/>
    <hyperlink ref="B9328" r:id="rId9327" tooltip="Microsoft Web Site" xr:uid="{AA7A1CA6-CA24-4DE7-965C-8E3903E9A277}"/>
    <hyperlink ref="B9329" r:id="rId9328" tooltip="Microsoft Web Site" xr:uid="{8590B1BF-A185-4096-86A2-466D7D2DA851}"/>
    <hyperlink ref="B9330" r:id="rId9329" tooltip="Microsoft Web Site" xr:uid="{C7DCB355-376F-4587-8D05-9948326CA2C8}"/>
    <hyperlink ref="B9331" r:id="rId9330" tooltip="Microsoft Web Site" xr:uid="{7CD7C9A6-AADE-43A4-B1E1-4FB1A08EB567}"/>
    <hyperlink ref="B9332" r:id="rId9331" tooltip="Microsoft Web Site" xr:uid="{11E3A1E2-BC2D-46EC-AC7C-63FB043F7A54}"/>
    <hyperlink ref="B9333" r:id="rId9332" tooltip="Microsoft Web Site" xr:uid="{B3008811-8F20-4F09-8A84-4AA332226FBC}"/>
    <hyperlink ref="B9334" r:id="rId9333" tooltip="Microsoft Web Site" xr:uid="{8F783AF5-D591-4583-911F-A6EBA49C265F}"/>
    <hyperlink ref="B9335" r:id="rId9334" tooltip="Microsoft Web Site" xr:uid="{EB9B2F0D-B970-4D45-8318-21D0DC31A204}"/>
    <hyperlink ref="B9336" r:id="rId9335" tooltip="Microsoft Web Site" xr:uid="{25B9103B-70F9-45DE-9C09-548A1CCEF51F}"/>
    <hyperlink ref="B9337" r:id="rId9336" tooltip="Microsoft Web Site" xr:uid="{6A27C4B6-3AEB-426B-B9BF-503F6BFC2B62}"/>
    <hyperlink ref="B9338" r:id="rId9337" tooltip="Microsoft Web Site" xr:uid="{50D0D9FD-46C9-4411-AC3A-A81F20A38D04}"/>
    <hyperlink ref="B9339" r:id="rId9338" tooltip="Microsoft Web Site" xr:uid="{1DDE8303-497C-43E0-BBD5-BDFA2BBF8ED5}"/>
    <hyperlink ref="B9340" r:id="rId9339" tooltip="Microsoft Web Site" xr:uid="{99A0F449-854D-48F8-9504-F8BAE6A69D62}"/>
    <hyperlink ref="B9341" r:id="rId9340" tooltip="Microsoft Web Site" xr:uid="{619ABDFA-4874-400B-AB1A-A2DF726981E7}"/>
    <hyperlink ref="B9342" r:id="rId9341" tooltip="Microsoft Web Site" xr:uid="{A1A715D6-F78C-4A78-BA4E-E2C1ED1A118A}"/>
    <hyperlink ref="B9343" r:id="rId9342" tooltip="Microsoft Web Site" xr:uid="{1DE7F6F6-F645-49B1-AB23-62EFA19D9B36}"/>
    <hyperlink ref="B9344" r:id="rId9343" tooltip="Microsoft Web Site" xr:uid="{F51BFB39-E5D4-4427-9CF6-A5EA7EA58D39}"/>
    <hyperlink ref="B9345" r:id="rId9344" tooltip="Microsoft Web Site" xr:uid="{83D01172-8FFF-4DFD-8283-541281C0849B}"/>
    <hyperlink ref="B9346" r:id="rId9345" tooltip="Microsoft Web Site" xr:uid="{8FDE37F3-0C42-4E77-A6F3-1320875C0217}"/>
    <hyperlink ref="B9347" r:id="rId9346" tooltip="Microsoft Web Site" xr:uid="{EA8AAE7A-215D-454A-A9B5-DBA7FD3B27B3}"/>
    <hyperlink ref="B9348" r:id="rId9347" tooltip="Microsoft Web Site" xr:uid="{1D8BE2B7-5140-4565-A1B3-094F1C2FD2F4}"/>
    <hyperlink ref="B9349" r:id="rId9348" tooltip="Microsoft Web Site" xr:uid="{D61121DE-3B91-4400-A3BC-C1A8109B1782}"/>
    <hyperlink ref="B9350" r:id="rId9349" tooltip="Microsoft Web Site" xr:uid="{4E7D88FF-F917-436D-BB66-B1526DD259E5}"/>
    <hyperlink ref="B9351" r:id="rId9350" tooltip="Microsoft Web Site" xr:uid="{18AB161E-4782-43F0-A2FD-5BBC75BAE6B0}"/>
    <hyperlink ref="B9352" r:id="rId9351" tooltip="Microsoft Web Site" xr:uid="{603F230D-0C08-4D0E-94D3-CE3BF9F0752F}"/>
    <hyperlink ref="B9353" r:id="rId9352" tooltip="Microsoft Web Site" xr:uid="{9BD49D32-4760-49A4-BE25-5D3084DBBDD8}"/>
    <hyperlink ref="B9354" r:id="rId9353" tooltip="Microsoft Web Site" xr:uid="{05604FC4-7915-4B7C-8F6F-261474522E4C}"/>
    <hyperlink ref="B9355" r:id="rId9354" tooltip="Microsoft Web Site" xr:uid="{E1DF6A34-2F60-4676-BBDC-3BEDACC00D6F}"/>
    <hyperlink ref="B9356" r:id="rId9355" tooltip="Microsoft Web Site" xr:uid="{6985E100-372C-42A4-BB48-7A5B2D56DECE}"/>
    <hyperlink ref="B9357" r:id="rId9356" tooltip="Microsoft Web Site" xr:uid="{95CE7260-6E3F-45F1-A563-416C601C76DD}"/>
    <hyperlink ref="B9358" r:id="rId9357" tooltip="Microsoft Web Site" xr:uid="{6C5E93FA-D1A6-4480-98D0-33E4D03827FB}"/>
    <hyperlink ref="B9359" r:id="rId9358" tooltip="Microsoft Web Site" xr:uid="{C1983CF6-FC70-4528-B35C-45D03887FADE}"/>
    <hyperlink ref="B9360" r:id="rId9359" tooltip="Microsoft Web Site" xr:uid="{ACE875AB-4127-4B65-B6B2-8D88EEC77AB8}"/>
    <hyperlink ref="B9361" r:id="rId9360" tooltip="Microsoft Web Site" xr:uid="{01BEE4A2-4D98-4170-8A47-C3AEFABE404C}"/>
    <hyperlink ref="B9362" r:id="rId9361" tooltip="Microsoft Web Site" xr:uid="{48424C52-8ED2-4929-99A8-1F26B02C73B3}"/>
    <hyperlink ref="B9363" r:id="rId9362" tooltip="Microsoft Web Site" xr:uid="{AC9FE9C3-D360-4F61-8A0F-AF6400B0AEE0}"/>
    <hyperlink ref="B9364" r:id="rId9363" tooltip="Microsoft Web Site" xr:uid="{8D1C3348-98FE-49CF-8B5F-C84321C45E55}"/>
    <hyperlink ref="B9365" r:id="rId9364" tooltip="Microsoft Web Site" xr:uid="{452AE935-5BB6-4AB1-8F98-BE0CF4AF0032}"/>
    <hyperlink ref="B9366" r:id="rId9365" tooltip="Microsoft Web Site" xr:uid="{F7EE14A9-918E-494B-ABBB-31AA2A2303CB}"/>
    <hyperlink ref="B9367" r:id="rId9366" tooltip="Microsoft Web Site" xr:uid="{F4712AC0-6DB1-4E1C-AFA9-661C5A881D54}"/>
    <hyperlink ref="B9368" r:id="rId9367" tooltip="Microsoft Web Site" xr:uid="{BEAABCAE-2795-4055-BB34-77888B230637}"/>
    <hyperlink ref="B9369" r:id="rId9368" tooltip="Microsoft Web Site" xr:uid="{3FD911AF-7EFD-4263-8B08-10566A910BA5}"/>
    <hyperlink ref="B9370" r:id="rId9369" tooltip="Microsoft Web Site" xr:uid="{05565794-E23B-459A-9C52-B2B0BE2C87F5}"/>
    <hyperlink ref="B9371" r:id="rId9370" tooltip="Microsoft Web Site" xr:uid="{56F35C63-8928-4A5A-871E-73E5E69544F4}"/>
    <hyperlink ref="B9372" r:id="rId9371" tooltip="Microsoft Web Site" xr:uid="{9E9FD5EE-05DF-4988-9EDA-9A34CBB3D365}"/>
    <hyperlink ref="B9373" r:id="rId9372" tooltip="Microsoft Web Site" xr:uid="{C6A993D6-B372-4ACC-8D81-F41333AB36B3}"/>
    <hyperlink ref="B9374" r:id="rId9373" tooltip="Microsoft Web Site" xr:uid="{E13781C9-C490-4ADF-9FF7-BD61902FC4E2}"/>
    <hyperlink ref="B9375" r:id="rId9374" tooltip="Microsoft Web Site" xr:uid="{11454002-A9D7-43A9-A088-91370CF40935}"/>
    <hyperlink ref="B9376" r:id="rId9375" tooltip="Microsoft Web Site" xr:uid="{D5AFE234-AF8A-470C-BA59-7954BAB40C62}"/>
    <hyperlink ref="B9377" r:id="rId9376" tooltip="Microsoft Web Site" xr:uid="{B30998B5-9675-447C-A9D3-6C34D393B97F}"/>
    <hyperlink ref="B9378" r:id="rId9377" tooltip="Microsoft Web Site" xr:uid="{03340DD9-0C22-476E-82F4-6B917063CD79}"/>
    <hyperlink ref="B9379" r:id="rId9378" tooltip="Microsoft Web Site" xr:uid="{6E3CDCEB-9E6B-4D0D-B4DA-FA6A76FA4B12}"/>
    <hyperlink ref="B9380" r:id="rId9379" tooltip="Microsoft Web Site" xr:uid="{FFD6FC00-8D60-4516-93A0-C62ABED1C100}"/>
    <hyperlink ref="B9381" r:id="rId9380" tooltip="Microsoft Web Site" xr:uid="{FAC70884-D304-43E4-A09A-A0C86E97693E}"/>
    <hyperlink ref="B9382" r:id="rId9381" tooltip="Microsoft Web Site" xr:uid="{250FEC90-4BCE-4EC8-AE45-4CF91D8A8ACA}"/>
    <hyperlink ref="B9383" r:id="rId9382" tooltip="Microsoft Web Site" xr:uid="{93F59F54-B290-4D65-B325-E495C56BA55E}"/>
    <hyperlink ref="B9384" r:id="rId9383" tooltip="Microsoft Web Site" xr:uid="{39140195-5941-46A2-92B1-CCD13A9ABB5C}"/>
    <hyperlink ref="B9385" r:id="rId9384" tooltip="Microsoft Web Site" xr:uid="{4AF6E25E-0855-4FE9-A114-945DC4799686}"/>
    <hyperlink ref="B9386" r:id="rId9385" tooltip="Microsoft Web Site" xr:uid="{66DBC698-00A1-402E-BF33-FE1E321D5126}"/>
    <hyperlink ref="B9387" r:id="rId9386" tooltip="Microsoft Web Site" xr:uid="{F85183BD-2B11-40A2-A1B2-B7EF017C7FDE}"/>
    <hyperlink ref="B9388" r:id="rId9387" tooltip="Microsoft Web Site" xr:uid="{2B6E5BA6-07D9-4FFD-BB56-7CCEE4FF0412}"/>
    <hyperlink ref="B9389" r:id="rId9388" tooltip="Microsoft Web Site" xr:uid="{969D3640-E8AA-465A-92CA-F9167F7464B2}"/>
    <hyperlink ref="B9390" r:id="rId9389" tooltip="Microsoft Web Site" xr:uid="{004686D3-E7F3-4F94-96AA-E5C769753F9B}"/>
    <hyperlink ref="B9391" r:id="rId9390" tooltip="Microsoft Web Site" xr:uid="{776B81F6-0EB5-4E27-B25E-BCCA0A892C55}"/>
    <hyperlink ref="B9392" r:id="rId9391" tooltip="Microsoft Web Site" xr:uid="{75BB3677-EC19-42F9-8107-82AE8C7DA603}"/>
    <hyperlink ref="B9393" r:id="rId9392" tooltip="Microsoft Web Site" xr:uid="{51C2DA21-8C58-4BE8-9771-535A6442988A}"/>
    <hyperlink ref="B9394" r:id="rId9393" tooltip="Microsoft Web Site" xr:uid="{27E10456-74A5-4F0F-80CA-1BC0E8478725}"/>
    <hyperlink ref="B9395" r:id="rId9394" tooltip="Microsoft Web Site" xr:uid="{FD320EA0-36CB-4157-8B09-EEE014EC9B11}"/>
    <hyperlink ref="B9396" r:id="rId9395" tooltip="Microsoft Web Site" xr:uid="{549AFBE4-437F-4872-B4FB-5E435AC2D450}"/>
    <hyperlink ref="B9397" r:id="rId9396" tooltip="Microsoft Web Site" xr:uid="{A8276E1F-5A00-41EA-85DB-9F83FB9CCA05}"/>
    <hyperlink ref="B9398" r:id="rId9397" tooltip="Microsoft Web Site" xr:uid="{7DC3C33D-2F48-4AA1-9A53-7F9ABEACC70F}"/>
    <hyperlink ref="B9399" r:id="rId9398" tooltip="Microsoft Web Site" xr:uid="{46C96861-A387-4094-8FF9-51CCCE1E6104}"/>
    <hyperlink ref="B9400" r:id="rId9399" tooltip="Microsoft Web Site" xr:uid="{250E1080-C3B0-49B3-BAA8-B863D70F8D1C}"/>
    <hyperlink ref="B9401" r:id="rId9400" tooltip="Microsoft Web Site" xr:uid="{71252AB1-2681-43A6-8DC6-F764DD4965EE}"/>
    <hyperlink ref="B9402" r:id="rId9401" tooltip="Microsoft Web Site" xr:uid="{F623C400-915A-455D-B04D-A55767D4AC54}"/>
    <hyperlink ref="B9403" r:id="rId9402" tooltip="Microsoft Web Site" xr:uid="{41D70DA3-59A0-4537-A123-390E7A0E5BA7}"/>
    <hyperlink ref="B9404" r:id="rId9403" tooltip="Microsoft Web Site" xr:uid="{E93CEFE6-16A0-4F45-A1AB-B58722BE24EE}"/>
    <hyperlink ref="B9405" r:id="rId9404" tooltip="Microsoft Web Site" xr:uid="{4CD415FC-0733-4542-A8A9-9389725D3D98}"/>
    <hyperlink ref="B9406" r:id="rId9405" tooltip="Microsoft Web Site" xr:uid="{B18E49D0-810F-4A57-81B9-C1BA241F70CC}"/>
    <hyperlink ref="B9407" r:id="rId9406" tooltip="Microsoft Web Site" xr:uid="{85B95460-E5AD-468C-BF33-91EA55E745A0}"/>
    <hyperlink ref="B9408" r:id="rId9407" tooltip="Microsoft Web Site" xr:uid="{7879AC1F-C2A5-4324-98C3-F5CB06C5B6C3}"/>
    <hyperlink ref="B9409" r:id="rId9408" tooltip="Microsoft Web Site" xr:uid="{2D587A76-506A-48F0-99E5-C8E93D3BC795}"/>
    <hyperlink ref="B9410" r:id="rId9409" tooltip="Microsoft Web Site" xr:uid="{18D8E54F-68B9-4976-A254-FB6128C90E30}"/>
    <hyperlink ref="B9411" r:id="rId9410" tooltip="Microsoft Web Site" xr:uid="{E3656517-6D8F-43BD-BEAE-7232C57D9F8C}"/>
    <hyperlink ref="B9412" r:id="rId9411" tooltip="Microsoft Web Site" xr:uid="{35E6DAB6-665F-41A8-8AD4-34537642504C}"/>
    <hyperlink ref="B9413" r:id="rId9412" tooltip="Microsoft Web Site" xr:uid="{148EFC82-249B-4746-842C-80E35BEA2648}"/>
    <hyperlink ref="B9414" r:id="rId9413" tooltip="Microsoft Web Site" xr:uid="{C4856BC7-12BD-4D4A-BEA9-49E287E08D8C}"/>
    <hyperlink ref="B9415" r:id="rId9414" tooltip="Microsoft Web Site" xr:uid="{76C8628C-45E5-4014-96B2-D427595BEE6C}"/>
    <hyperlink ref="B9416" r:id="rId9415" tooltip="Microsoft Web Site" xr:uid="{83B3B64A-6A06-488E-9E1D-9060294D81E9}"/>
    <hyperlink ref="B9417" r:id="rId9416" tooltip="Microsoft Web Site" xr:uid="{3F9A099B-691A-4615-91F0-D85BA5BC15FD}"/>
    <hyperlink ref="B9418" r:id="rId9417" tooltip="Microsoft Web Site" xr:uid="{E4C845B7-7C7E-438A-B625-B50FFFBBA177}"/>
    <hyperlink ref="B9419" r:id="rId9418" tooltip="Microsoft Web Site" xr:uid="{36CA1407-4B94-4C67-A136-A7FF32EEE19A}"/>
    <hyperlink ref="B9420" r:id="rId9419" tooltip="Microsoft Web Site" xr:uid="{037CF976-4B72-4899-A470-4DC387B73346}"/>
    <hyperlink ref="B9421" r:id="rId9420" tooltip="Microsoft Web Site" xr:uid="{D0B67CDD-43A7-4085-9561-15BAE21E32B5}"/>
    <hyperlink ref="B9422" r:id="rId9421" tooltip="Microsoft Web Site" xr:uid="{D515BF1F-A19C-4F76-8D56-2E874EA33D38}"/>
    <hyperlink ref="B9423" r:id="rId9422" tooltip="Microsoft Web Site" xr:uid="{63929AFB-8CC6-4785-89F5-36EB7A2FFC39}"/>
    <hyperlink ref="B9424" r:id="rId9423" tooltip="Microsoft Web Site" xr:uid="{B3827ADC-E030-41FC-9DE4-7B036376C37C}"/>
    <hyperlink ref="B9425" r:id="rId9424" tooltip="Microsoft Web Site" xr:uid="{8AA6626A-F296-4EAF-9DD7-DFB906CF639C}"/>
    <hyperlink ref="B9426" r:id="rId9425" tooltip="Microsoft Web Site" xr:uid="{76EE1096-F2AB-45E5-96B6-001CEBB07C39}"/>
    <hyperlink ref="B9427" r:id="rId9426" tooltip="Microsoft Web Site" xr:uid="{4E28A4F3-E000-4F7A-8598-4DDBA90E1ABF}"/>
    <hyperlink ref="B9428" r:id="rId9427" tooltip="Microsoft Web Site" xr:uid="{E148DB22-8E65-458C-A937-A616D45FB6BF}"/>
    <hyperlink ref="B9429" r:id="rId9428" tooltip="Microsoft Web Site" xr:uid="{AD4EF992-967F-4330-8BB7-A558F8B838A4}"/>
  </hyperlinks>
  <pageMargins left="0.7" right="0.7" top="0.75" bottom="0.75" header="0.3" footer="0.3"/>
  <drawing r:id="rId9429"/>
  <legacyDrawing r:id="rId9430"/>
  <mc:AlternateContent xmlns:mc="http://schemas.openxmlformats.org/markup-compatibility/2006">
    <mc:Choice Requires="x14">
      <controls>
        <mc:AlternateContent xmlns:mc="http://schemas.openxmlformats.org/markup-compatibility/2006">
          <mc:Choice Requires="x14">
            <control shapeId="189441" r:id="rId9431" name="Button 1">
              <controlPr defaultSize="0" print="0" autoFill="0" autoPict="0" macro="[0]!data_clear">
                <anchor moveWithCells="1" sizeWithCells="1">
                  <from>
                    <xdr:col>4</xdr:col>
                    <xdr:colOff>342900</xdr:colOff>
                    <xdr:row>1</xdr:row>
                    <xdr:rowOff>0</xdr:rowOff>
                  </from>
                  <to>
                    <xdr:col>6</xdr:col>
                    <xdr:colOff>390525</xdr:colOff>
                    <xdr:row>2</xdr:row>
                    <xdr:rowOff>0</xdr:rowOff>
                  </to>
                </anchor>
              </controlPr>
            </control>
          </mc:Choice>
        </mc:AlternateContent>
        <mc:AlternateContent xmlns:mc="http://schemas.openxmlformats.org/markup-compatibility/2006">
          <mc:Choice Requires="x14">
            <control shapeId="189442" r:id="rId9432" name="Button 2">
              <controlPr defaultSize="0" print="0" autoFill="0" autoPict="0" macro="[0]!桿號查詢_DMQS_批次查詢加桿號修正">
                <anchor moveWithCells="1" sizeWithCells="1">
                  <from>
                    <xdr:col>2</xdr:col>
                    <xdr:colOff>9525</xdr:colOff>
                    <xdr:row>0</xdr:row>
                    <xdr:rowOff>9525</xdr:rowOff>
                  </from>
                  <to>
                    <xdr:col>2</xdr:col>
                    <xdr:colOff>1895475</xdr:colOff>
                    <xdr:row>0</xdr:row>
                    <xdr:rowOff>342900</xdr:rowOff>
                  </to>
                </anchor>
              </controlPr>
            </control>
          </mc:Choice>
        </mc:AlternateContent>
        <mc:AlternateContent xmlns:mc="http://schemas.openxmlformats.org/markup-compatibility/2006">
          <mc:Choice Requires="x14">
            <control shapeId="189443" r:id="rId9433" name="Button 3">
              <controlPr defaultSize="0" print="0" autoFill="0" autoPict="0" macro="[0]!Tai_loc_tailoc_批次">
                <anchor moveWithCells="1" sizeWithCells="1">
                  <from>
                    <xdr:col>0</xdr:col>
                    <xdr:colOff>0</xdr:colOff>
                    <xdr:row>0</xdr:row>
                    <xdr:rowOff>19050</xdr:rowOff>
                  </from>
                  <to>
                    <xdr:col>0</xdr:col>
                    <xdr:colOff>1676400</xdr:colOff>
                    <xdr:row>0</xdr:row>
                    <xdr:rowOff>352425</xdr:rowOff>
                  </to>
                </anchor>
              </controlPr>
            </control>
          </mc:Choice>
        </mc:AlternateContent>
        <mc:AlternateContent xmlns:mc="http://schemas.openxmlformats.org/markup-compatibility/2006">
          <mc:Choice Requires="x14">
            <control shapeId="189444" r:id="rId9434" name="Button 4">
              <controlPr defaultSize="0" print="0" autoFill="0" autoPict="0" macro="[0]!loctoTailoc_批次">
                <anchor moveWithCells="1" sizeWithCells="1">
                  <from>
                    <xdr:col>1</xdr:col>
                    <xdr:colOff>190500</xdr:colOff>
                    <xdr:row>0</xdr:row>
                    <xdr:rowOff>19050</xdr:rowOff>
                  </from>
                  <to>
                    <xdr:col>1</xdr:col>
                    <xdr:colOff>1866900</xdr:colOff>
                    <xdr:row>0</xdr:row>
                    <xdr:rowOff>352425</xdr:rowOff>
                  </to>
                </anchor>
              </controlPr>
            </control>
          </mc:Choice>
        </mc:AlternateContent>
        <mc:AlternateContent xmlns:mc="http://schemas.openxmlformats.org/markup-compatibility/2006">
          <mc:Choice Requires="x14">
            <control shapeId="189446" r:id="rId9435" name="Button 6">
              <controlPr defaultSize="0" print="0" autoFill="0" autoPict="0" macro="[0]!電桿修正">
                <anchor moveWithCells="1" sizeWithCells="1">
                  <from>
                    <xdr:col>7</xdr:col>
                    <xdr:colOff>95250</xdr:colOff>
                    <xdr:row>1</xdr:row>
                    <xdr:rowOff>0</xdr:rowOff>
                  </from>
                  <to>
                    <xdr:col>9</xdr:col>
                    <xdr:colOff>133350</xdr:colOff>
                    <xdr:row>2</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E0D0D-3031-453C-B0FE-27A2BECB51DF}">
  <sheetPr codeName="工作表19"/>
  <dimension ref="A1:B48"/>
  <sheetViews>
    <sheetView workbookViewId="0">
      <selection activeCell="B18" sqref="B18"/>
    </sheetView>
  </sheetViews>
  <sheetFormatPr defaultRowHeight="16.5"/>
  <cols>
    <col min="1" max="1" width="74.875" customWidth="1"/>
    <col min="2" max="2" width="28.375" customWidth="1"/>
  </cols>
  <sheetData>
    <row r="1" spans="1:2">
      <c r="A1" s="2070" t="s">
        <v>5391</v>
      </c>
      <c r="B1" t="s">
        <v>5440</v>
      </c>
    </row>
    <row r="2" spans="1:2">
      <c r="A2" s="2070" t="s">
        <v>5392</v>
      </c>
    </row>
    <row r="3" spans="1:2">
      <c r="A3" s="2070" t="s">
        <v>5393</v>
      </c>
    </row>
    <row r="4" spans="1:2">
      <c r="A4" s="2070" t="s">
        <v>5394</v>
      </c>
    </row>
    <row r="5" spans="1:2">
      <c r="A5" s="2070" t="s">
        <v>5395</v>
      </c>
    </row>
    <row r="6" spans="1:2">
      <c r="A6" s="2070" t="s">
        <v>5396</v>
      </c>
    </row>
    <row r="7" spans="1:2">
      <c r="A7" s="2070" t="s">
        <v>5397</v>
      </c>
    </row>
    <row r="8" spans="1:2">
      <c r="A8" s="2070" t="s">
        <v>5398</v>
      </c>
    </row>
    <row r="9" spans="1:2">
      <c r="A9" s="2070" t="s">
        <v>5399</v>
      </c>
    </row>
    <row r="10" spans="1:2">
      <c r="A10" s="2070" t="s">
        <v>5400</v>
      </c>
    </row>
    <row r="11" spans="1:2">
      <c r="A11" s="2070" t="s">
        <v>5401</v>
      </c>
    </row>
    <row r="12" spans="1:2">
      <c r="A12" s="2070" t="s">
        <v>5402</v>
      </c>
    </row>
    <row r="13" spans="1:2">
      <c r="A13" s="2070" t="s">
        <v>5403</v>
      </c>
    </row>
    <row r="14" spans="1:2">
      <c r="A14" s="2070" t="s">
        <v>5404</v>
      </c>
    </row>
    <row r="15" spans="1:2">
      <c r="A15" s="2070" t="s">
        <v>5405</v>
      </c>
    </row>
    <row r="16" spans="1:2">
      <c r="A16" s="2070" t="s">
        <v>5406</v>
      </c>
    </row>
    <row r="17" spans="1:1">
      <c r="A17" s="2070" t="s">
        <v>5407</v>
      </c>
    </row>
    <row r="18" spans="1:1">
      <c r="A18" s="2070" t="s">
        <v>5408</v>
      </c>
    </row>
    <row r="19" spans="1:1">
      <c r="A19" s="2070" t="s">
        <v>5409</v>
      </c>
    </row>
    <row r="20" spans="1:1">
      <c r="A20" s="2070" t="s">
        <v>5410</v>
      </c>
    </row>
    <row r="21" spans="1:1">
      <c r="A21" s="2070" t="s">
        <v>5411</v>
      </c>
    </row>
    <row r="22" spans="1:1">
      <c r="A22" s="2070" t="s">
        <v>5412</v>
      </c>
    </row>
    <row r="23" spans="1:1">
      <c r="A23" s="2070" t="s">
        <v>5413</v>
      </c>
    </row>
    <row r="24" spans="1:1">
      <c r="A24" s="2070" t="s">
        <v>5414</v>
      </c>
    </row>
    <row r="25" spans="1:1">
      <c r="A25" s="2070" t="s">
        <v>5415</v>
      </c>
    </row>
    <row r="26" spans="1:1">
      <c r="A26" s="2070" t="s">
        <v>5416</v>
      </c>
    </row>
    <row r="27" spans="1:1">
      <c r="A27" s="2070" t="s">
        <v>5417</v>
      </c>
    </row>
    <row r="28" spans="1:1">
      <c r="A28" s="2070" t="s">
        <v>5418</v>
      </c>
    </row>
    <row r="29" spans="1:1">
      <c r="A29" s="2070" t="s">
        <v>5419</v>
      </c>
    </row>
    <row r="30" spans="1:1">
      <c r="A30" s="2070" t="s">
        <v>5420</v>
      </c>
    </row>
    <row r="31" spans="1:1">
      <c r="A31" s="2070" t="s">
        <v>5421</v>
      </c>
    </row>
    <row r="32" spans="1:1">
      <c r="A32" s="2070" t="s">
        <v>5422</v>
      </c>
    </row>
    <row r="33" spans="1:1">
      <c r="A33" s="2070" t="s">
        <v>5423</v>
      </c>
    </row>
    <row r="34" spans="1:1">
      <c r="A34" s="2070" t="s">
        <v>5424</v>
      </c>
    </row>
    <row r="35" spans="1:1">
      <c r="A35" s="2070" t="s">
        <v>5425</v>
      </c>
    </row>
    <row r="36" spans="1:1">
      <c r="A36" s="2070" t="s">
        <v>5426</v>
      </c>
    </row>
    <row r="37" spans="1:1">
      <c r="A37" s="2070" t="s">
        <v>5427</v>
      </c>
    </row>
    <row r="38" spans="1:1">
      <c r="A38" s="2070" t="s">
        <v>5428</v>
      </c>
    </row>
    <row r="39" spans="1:1">
      <c r="A39" s="2070" t="s">
        <v>5429</v>
      </c>
    </row>
    <row r="40" spans="1:1">
      <c r="A40" s="2070" t="s">
        <v>5430</v>
      </c>
    </row>
    <row r="41" spans="1:1">
      <c r="A41" s="2070" t="s">
        <v>5431</v>
      </c>
    </row>
    <row r="42" spans="1:1">
      <c r="A42" s="2070" t="s">
        <v>5432</v>
      </c>
    </row>
    <row r="43" spans="1:1">
      <c r="A43" s="2070" t="s">
        <v>5433</v>
      </c>
    </row>
    <row r="44" spans="1:1">
      <c r="A44" s="2070" t="s">
        <v>5434</v>
      </c>
    </row>
    <row r="45" spans="1:1">
      <c r="A45" s="2070" t="s">
        <v>5435</v>
      </c>
    </row>
    <row r="46" spans="1:1">
      <c r="A46" s="2070" t="s">
        <v>5436</v>
      </c>
    </row>
    <row r="47" spans="1:1">
      <c r="A47" s="2070" t="s">
        <v>5437</v>
      </c>
    </row>
    <row r="48" spans="1:1">
      <c r="A48" s="2070" t="s">
        <v>5438</v>
      </c>
    </row>
  </sheetData>
  <phoneticPr fontId="6"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51E11-DB09-4281-AFFC-4629348E1AFE}">
  <sheetPr codeName="工作表18"/>
  <dimension ref="B1:U355"/>
  <sheetViews>
    <sheetView topLeftCell="B1" workbookViewId="0">
      <selection activeCell="G2" sqref="G2"/>
    </sheetView>
  </sheetViews>
  <sheetFormatPr defaultColWidth="8.875" defaultRowHeight="16.5"/>
  <cols>
    <col min="1" max="1" width="0" style="1209" hidden="1" customWidth="1"/>
    <col min="2" max="2" width="32.375" style="1209" customWidth="1"/>
    <col min="3" max="3" width="21.875" style="1209" customWidth="1"/>
    <col min="4" max="5" width="8.875" style="1209"/>
    <col min="6" max="6" width="19.625" style="1209" bestFit="1" customWidth="1"/>
    <col min="7" max="7" width="21.5" style="1209" bestFit="1" customWidth="1"/>
    <col min="8" max="11" width="8.875" style="1209"/>
    <col min="12" max="12" width="27.875" style="1209" customWidth="1"/>
    <col min="13" max="13" width="29.75" style="1209" customWidth="1"/>
    <col min="14" max="19" width="8.875" style="1209"/>
    <col min="20" max="20" width="24.75" style="1209" customWidth="1"/>
    <col min="21" max="21" width="27.625" style="1209" customWidth="1"/>
    <col min="22" max="16384" width="8.875" style="1209"/>
  </cols>
  <sheetData>
    <row r="1" spans="2:21" ht="27" customHeight="1">
      <c r="B1" s="1210" t="s">
        <v>4066</v>
      </c>
      <c r="C1" s="1211" t="s">
        <v>4067</v>
      </c>
      <c r="F1" s="1211" t="s">
        <v>4067</v>
      </c>
      <c r="G1" s="1210" t="s">
        <v>4066</v>
      </c>
      <c r="L1" s="1210" t="s">
        <v>4066</v>
      </c>
      <c r="M1" s="1211" t="s">
        <v>4067</v>
      </c>
      <c r="T1" s="1211" t="s">
        <v>4067</v>
      </c>
      <c r="U1" s="1210" t="s">
        <v>4066</v>
      </c>
    </row>
    <row r="2" spans="2:21" ht="31.15" customHeight="1" thickBot="1">
      <c r="B2" s="1214" t="s">
        <v>5361</v>
      </c>
      <c r="C2" s="1214" t="s">
        <v>5362</v>
      </c>
      <c r="F2" s="1213" t="s">
        <v>5071</v>
      </c>
      <c r="G2" s="1214" t="s">
        <v>5390</v>
      </c>
      <c r="L2" s="1214" t="s">
        <v>5258</v>
      </c>
      <c r="M2" s="1214"/>
    </row>
    <row r="3" spans="2:21" ht="21.75" thickBot="1">
      <c r="B3" s="1212"/>
      <c r="C3" s="1212"/>
      <c r="F3" s="1212"/>
      <c r="G3" s="1212"/>
      <c r="L3" s="1214" t="s">
        <v>5262</v>
      </c>
      <c r="M3" s="1214"/>
    </row>
    <row r="4" spans="2:21" ht="21.75" thickBot="1">
      <c r="B4" s="1210"/>
      <c r="C4" s="1211"/>
      <c r="L4" s="1214" t="s">
        <v>5263</v>
      </c>
      <c r="M4" s="1214"/>
    </row>
    <row r="5" spans="2:21" ht="21.75" thickBot="1">
      <c r="B5" s="1215" t="s">
        <v>5360</v>
      </c>
      <c r="C5" s="1215" t="s">
        <v>5362</v>
      </c>
      <c r="L5" s="1214" t="s">
        <v>5264</v>
      </c>
      <c r="M5" s="1214"/>
    </row>
    <row r="6" spans="2:21" ht="21.75" thickBot="1">
      <c r="B6" s="1215"/>
      <c r="C6" s="1215"/>
      <c r="L6" s="1214" t="s">
        <v>5265</v>
      </c>
      <c r="M6" s="1214"/>
    </row>
    <row r="7" spans="2:21" ht="21.75" thickBot="1">
      <c r="B7" s="1215"/>
      <c r="C7" s="1215"/>
      <c r="L7" s="1214" t="s">
        <v>5266</v>
      </c>
      <c r="M7" s="1214"/>
    </row>
    <row r="8" spans="2:21" ht="21.75" thickBot="1">
      <c r="B8" s="1216"/>
      <c r="C8" s="1216"/>
      <c r="L8" s="1214" t="s">
        <v>5267</v>
      </c>
      <c r="M8" s="1214"/>
    </row>
    <row r="9" spans="2:21" ht="21.75" thickBot="1">
      <c r="B9" s="1216"/>
      <c r="C9" s="1216"/>
      <c r="L9" s="1214" t="s">
        <v>5268</v>
      </c>
      <c r="M9" s="1214"/>
    </row>
    <row r="10" spans="2:21" ht="21.75" thickBot="1">
      <c r="B10" s="1216"/>
      <c r="C10" s="1216"/>
      <c r="L10" s="1214" t="s">
        <v>5269</v>
      </c>
      <c r="M10" s="1214"/>
    </row>
    <row r="11" spans="2:21" ht="21.75" thickBot="1">
      <c r="B11" s="1216"/>
      <c r="C11" s="1216"/>
      <c r="L11" s="1214" t="s">
        <v>5270</v>
      </c>
      <c r="M11" s="1214"/>
    </row>
    <row r="12" spans="2:21" ht="21.75" thickBot="1">
      <c r="B12" s="1216"/>
      <c r="C12" s="1216"/>
      <c r="L12" s="1214" t="s">
        <v>5271</v>
      </c>
      <c r="M12" s="1214"/>
    </row>
    <row r="13" spans="2:21" ht="21.75" thickBot="1">
      <c r="B13" s="1216"/>
      <c r="C13" s="1216"/>
      <c r="L13" s="1214"/>
      <c r="M13" s="1214"/>
    </row>
    <row r="14" spans="2:21" ht="21.75" thickBot="1">
      <c r="B14" s="1216"/>
      <c r="C14" s="1216"/>
      <c r="L14" s="1214"/>
      <c r="M14" s="1214"/>
    </row>
    <row r="15" spans="2:21" ht="21.75" thickBot="1">
      <c r="B15" s="1216"/>
      <c r="C15" s="1216"/>
      <c r="L15" s="1214"/>
      <c r="M15" s="1214"/>
    </row>
    <row r="16" spans="2:21" ht="21.75" thickBot="1">
      <c r="B16" s="1216"/>
      <c r="C16" s="1216"/>
      <c r="L16" s="1214"/>
      <c r="M16" s="1214"/>
    </row>
    <row r="17" spans="2:13" ht="21.75" thickBot="1">
      <c r="B17" s="1216"/>
      <c r="C17" s="1216"/>
      <c r="L17" s="1214"/>
      <c r="M17" s="1214"/>
    </row>
    <row r="18" spans="2:13" ht="21.75" thickBot="1">
      <c r="B18" s="1216"/>
      <c r="C18" s="1216"/>
      <c r="L18" s="1214"/>
      <c r="M18" s="1214"/>
    </row>
    <row r="19" spans="2:13" ht="21.75" thickBot="1">
      <c r="B19" s="1216"/>
      <c r="C19" s="1216"/>
      <c r="L19" s="1214"/>
      <c r="M19" s="1214"/>
    </row>
    <row r="20" spans="2:13" ht="21.75" thickBot="1">
      <c r="B20" s="1216"/>
      <c r="C20" s="1216"/>
      <c r="L20" s="1214"/>
      <c r="M20" s="1214"/>
    </row>
    <row r="21" spans="2:13" ht="21.75" thickBot="1">
      <c r="B21" s="1216"/>
      <c r="C21" s="1216"/>
      <c r="L21" s="1214"/>
      <c r="M21" s="1214"/>
    </row>
    <row r="22" spans="2:13" ht="21.75" thickBot="1">
      <c r="B22" s="1216"/>
      <c r="C22" s="1216"/>
      <c r="L22" s="1214"/>
      <c r="M22" s="1214"/>
    </row>
    <row r="23" spans="2:13" ht="21.75" thickBot="1">
      <c r="B23" s="1216"/>
      <c r="C23" s="1216"/>
      <c r="L23" s="1214"/>
      <c r="M23" s="1214"/>
    </row>
    <row r="24" spans="2:13" ht="21.75" thickBot="1">
      <c r="B24" s="1216"/>
      <c r="C24" s="1216"/>
      <c r="L24" s="1214"/>
      <c r="M24" s="1214"/>
    </row>
    <row r="25" spans="2:13" ht="21.75" thickBot="1">
      <c r="B25" s="1216"/>
      <c r="C25" s="1216"/>
      <c r="L25" s="1214"/>
      <c r="M25" s="1214"/>
    </row>
    <row r="26" spans="2:13" ht="21.75" thickBot="1">
      <c r="B26" s="1216"/>
      <c r="C26" s="1216"/>
      <c r="L26" s="1214"/>
      <c r="M26" s="1214"/>
    </row>
    <row r="27" spans="2:13" ht="21.75" thickBot="1">
      <c r="B27" s="1216"/>
      <c r="C27" s="1216"/>
      <c r="L27" s="1214"/>
      <c r="M27" s="1214"/>
    </row>
    <row r="28" spans="2:13" ht="21.75" thickBot="1">
      <c r="B28" s="1216"/>
      <c r="C28" s="1216"/>
      <c r="L28" s="1214"/>
      <c r="M28" s="1214"/>
    </row>
    <row r="29" spans="2:13" ht="21.75" thickBot="1">
      <c r="B29" s="1216"/>
      <c r="C29" s="1216"/>
      <c r="L29" s="1214"/>
      <c r="M29" s="1214"/>
    </row>
    <row r="30" spans="2:13" ht="21.75" thickBot="1">
      <c r="B30" s="1216"/>
      <c r="C30" s="1216"/>
      <c r="L30" s="1214"/>
      <c r="M30" s="1214"/>
    </row>
    <row r="31" spans="2:13" ht="21.75" thickBot="1">
      <c r="B31" s="1216"/>
      <c r="C31" s="1216"/>
      <c r="L31" s="1214"/>
      <c r="M31" s="1214"/>
    </row>
    <row r="32" spans="2:13" ht="21.75" thickBot="1">
      <c r="B32" s="1216"/>
      <c r="C32" s="1216"/>
      <c r="L32" s="1214"/>
      <c r="M32" s="1214"/>
    </row>
    <row r="33" spans="2:13" ht="21.75" thickBot="1">
      <c r="B33" s="1216"/>
      <c r="C33" s="1216"/>
      <c r="L33" s="1214"/>
      <c r="M33" s="1214"/>
    </row>
    <row r="34" spans="2:13" ht="21.75" thickBot="1">
      <c r="B34" s="1216"/>
      <c r="C34" s="1216"/>
      <c r="L34" s="1214"/>
      <c r="M34" s="1214"/>
    </row>
    <row r="35" spans="2:13" ht="21.75" thickBot="1">
      <c r="B35" s="1216"/>
      <c r="C35" s="1216"/>
      <c r="L35" s="1214"/>
      <c r="M35" s="1214"/>
    </row>
    <row r="36" spans="2:13" ht="21.75" thickBot="1">
      <c r="B36" s="1216"/>
      <c r="C36" s="1216"/>
      <c r="L36" s="1214"/>
      <c r="M36" s="1214"/>
    </row>
    <row r="37" spans="2:13" ht="21.75" thickBot="1">
      <c r="B37" s="1216"/>
      <c r="C37" s="1216"/>
      <c r="L37" s="1214"/>
      <c r="M37" s="1214"/>
    </row>
    <row r="38" spans="2:13" ht="21.75" thickBot="1">
      <c r="B38" s="1216"/>
      <c r="C38" s="1216"/>
      <c r="L38" s="1214"/>
      <c r="M38" s="1214"/>
    </row>
    <row r="39" spans="2:13" ht="21.75" thickBot="1">
      <c r="B39" s="1217"/>
      <c r="C39" s="1217"/>
      <c r="L39" s="1214"/>
      <c r="M39" s="1214"/>
    </row>
    <row r="40" spans="2:13" ht="21.75" thickBot="1">
      <c r="B40" s="1218"/>
      <c r="C40" s="1218"/>
      <c r="L40" s="1214"/>
      <c r="M40" s="1214"/>
    </row>
    <row r="41" spans="2:13" ht="21.75" thickBot="1">
      <c r="B41" s="1218"/>
      <c r="C41" s="1218"/>
      <c r="L41" s="1214"/>
      <c r="M41" s="1214"/>
    </row>
    <row r="42" spans="2:13" ht="21.75" thickBot="1">
      <c r="B42" s="1218"/>
      <c r="C42" s="1218"/>
      <c r="L42" s="1214"/>
      <c r="M42" s="1214"/>
    </row>
    <row r="43" spans="2:13" ht="21.75" thickBot="1">
      <c r="B43" s="1218"/>
      <c r="C43" s="1218"/>
      <c r="L43" s="1214"/>
      <c r="M43" s="1214"/>
    </row>
    <row r="44" spans="2:13" ht="21.75" thickBot="1">
      <c r="B44" s="1218"/>
      <c r="C44" s="1218"/>
      <c r="L44" s="1214"/>
      <c r="M44" s="1214"/>
    </row>
    <row r="45" spans="2:13" ht="21.75" thickBot="1">
      <c r="B45" s="1218"/>
      <c r="C45" s="1218"/>
      <c r="L45" s="1214"/>
      <c r="M45" s="1214"/>
    </row>
    <row r="46" spans="2:13" ht="21.75" thickBot="1">
      <c r="B46" s="1218"/>
      <c r="C46" s="1218"/>
      <c r="L46" s="1214"/>
      <c r="M46" s="1214"/>
    </row>
    <row r="47" spans="2:13" ht="21.75" thickBot="1">
      <c r="B47" s="1218"/>
      <c r="C47" s="1218"/>
      <c r="L47" s="1214"/>
      <c r="M47" s="1214"/>
    </row>
    <row r="48" spans="2:13" ht="21.75" thickBot="1">
      <c r="B48" s="1218"/>
      <c r="C48" s="1218"/>
      <c r="L48" s="1214"/>
      <c r="M48" s="1214"/>
    </row>
    <row r="49" spans="2:13" ht="21.75" thickBot="1">
      <c r="B49" s="1218"/>
      <c r="C49" s="1218"/>
      <c r="L49" s="1214"/>
      <c r="M49" s="1214"/>
    </row>
    <row r="50" spans="2:13" ht="21.75" thickBot="1">
      <c r="B50" s="1218"/>
      <c r="C50" s="1218"/>
      <c r="L50" s="1214"/>
      <c r="M50" s="1214"/>
    </row>
    <row r="51" spans="2:13" ht="21.75" thickBot="1">
      <c r="B51" s="1218"/>
      <c r="C51" s="1218"/>
      <c r="L51" s="1214"/>
      <c r="M51" s="1214"/>
    </row>
    <row r="52" spans="2:13" ht="21.75" thickBot="1">
      <c r="B52" s="1218"/>
      <c r="C52" s="1218"/>
      <c r="L52" s="1214"/>
      <c r="M52" s="1214"/>
    </row>
    <row r="53" spans="2:13" ht="21.75" thickBot="1">
      <c r="B53" s="1218"/>
      <c r="C53" s="1218"/>
      <c r="L53" s="1214"/>
      <c r="M53" s="1214"/>
    </row>
    <row r="54" spans="2:13" ht="21.75" thickBot="1">
      <c r="B54" s="1218"/>
      <c r="C54" s="1218"/>
      <c r="L54" s="1214"/>
      <c r="M54" s="1214"/>
    </row>
    <row r="55" spans="2:13" ht="21.75" thickBot="1">
      <c r="B55" s="1218"/>
      <c r="C55" s="1218"/>
      <c r="L55" s="1214"/>
      <c r="M55" s="1214"/>
    </row>
    <row r="56" spans="2:13" ht="21.75" thickBot="1">
      <c r="B56" s="1218"/>
      <c r="C56" s="1218"/>
      <c r="L56" s="1214"/>
      <c r="M56" s="1214"/>
    </row>
    <row r="57" spans="2:13" ht="21.75" thickBot="1">
      <c r="B57" s="1218"/>
      <c r="C57" s="1218"/>
      <c r="L57" s="1214"/>
      <c r="M57" s="1214"/>
    </row>
    <row r="58" spans="2:13" ht="21.75" thickBot="1">
      <c r="B58" s="1218"/>
      <c r="C58" s="1218"/>
      <c r="L58" s="1214"/>
      <c r="M58" s="1214"/>
    </row>
    <row r="59" spans="2:13" ht="21.75" thickBot="1">
      <c r="B59" s="1218"/>
      <c r="C59" s="1218"/>
      <c r="L59" s="1214"/>
      <c r="M59" s="1214"/>
    </row>
    <row r="60" spans="2:13" ht="21.75" thickBot="1">
      <c r="B60" s="1218"/>
      <c r="C60" s="1218"/>
      <c r="L60" s="1214"/>
      <c r="M60" s="1214"/>
    </row>
    <row r="61" spans="2:13" ht="21.75" thickBot="1">
      <c r="B61" s="1218"/>
      <c r="C61" s="1218"/>
      <c r="L61" s="1214"/>
      <c r="M61" s="1214"/>
    </row>
    <row r="62" spans="2:13" ht="21.75" thickBot="1">
      <c r="B62" s="1218"/>
      <c r="C62" s="1218"/>
      <c r="L62" s="1214"/>
      <c r="M62" s="1214"/>
    </row>
    <row r="63" spans="2:13" ht="21.75" thickBot="1">
      <c r="B63" s="1218"/>
      <c r="C63" s="1218"/>
      <c r="L63" s="1214"/>
      <c r="M63" s="1214"/>
    </row>
    <row r="64" spans="2:13" ht="21.75" thickBot="1">
      <c r="B64" s="1218"/>
      <c r="C64" s="1218"/>
      <c r="L64" s="1214"/>
      <c r="M64" s="1214"/>
    </row>
    <row r="65" spans="2:13" ht="21.75" thickBot="1">
      <c r="B65" s="1218"/>
      <c r="C65" s="1218"/>
      <c r="L65" s="1214"/>
      <c r="M65" s="1214"/>
    </row>
    <row r="66" spans="2:13" ht="21.75" thickBot="1">
      <c r="B66" s="1218"/>
      <c r="C66" s="1218"/>
      <c r="L66" s="1214"/>
      <c r="M66" s="1214"/>
    </row>
    <row r="67" spans="2:13" ht="21.75" thickBot="1">
      <c r="B67" s="1218"/>
      <c r="C67" s="1218"/>
      <c r="L67" s="1214"/>
      <c r="M67" s="1214"/>
    </row>
    <row r="68" spans="2:13" ht="21.75" thickBot="1">
      <c r="B68" s="1218"/>
      <c r="C68" s="1218"/>
      <c r="L68" s="1214"/>
      <c r="M68" s="1214"/>
    </row>
    <row r="69" spans="2:13" ht="21.75" thickBot="1">
      <c r="B69" s="1218"/>
      <c r="C69" s="1218"/>
      <c r="L69" s="1214"/>
      <c r="M69" s="1214"/>
    </row>
    <row r="70" spans="2:13" ht="21.75" thickBot="1">
      <c r="B70" s="1218"/>
      <c r="C70" s="1218"/>
      <c r="L70" s="1214"/>
      <c r="M70" s="1214"/>
    </row>
    <row r="71" spans="2:13" ht="21.75" thickBot="1">
      <c r="B71" s="1218"/>
      <c r="C71" s="1218"/>
      <c r="L71" s="1214"/>
      <c r="M71" s="1214"/>
    </row>
    <row r="72" spans="2:13" ht="21.75" thickBot="1">
      <c r="B72" s="1218"/>
      <c r="C72" s="1218"/>
      <c r="L72" s="1214"/>
      <c r="M72" s="1214"/>
    </row>
    <row r="73" spans="2:13" ht="21.75" thickBot="1">
      <c r="B73" s="1218"/>
      <c r="C73" s="1218"/>
      <c r="L73" s="1214"/>
      <c r="M73" s="1214"/>
    </row>
    <row r="74" spans="2:13" ht="21.75" thickBot="1">
      <c r="B74" s="1218"/>
      <c r="C74" s="1218"/>
      <c r="L74" s="1214"/>
      <c r="M74" s="1214"/>
    </row>
    <row r="75" spans="2:13" ht="21.75" thickBot="1">
      <c r="B75" s="1218"/>
      <c r="C75" s="1218"/>
      <c r="L75" s="1214"/>
      <c r="M75" s="1214"/>
    </row>
    <row r="76" spans="2:13" ht="21.75" thickBot="1">
      <c r="B76" s="1218"/>
      <c r="C76" s="1218"/>
      <c r="L76" s="1214"/>
      <c r="M76" s="1214"/>
    </row>
    <row r="77" spans="2:13" ht="21.75" thickBot="1">
      <c r="B77" s="1218"/>
      <c r="C77" s="1218"/>
      <c r="L77" s="1214"/>
      <c r="M77" s="1214"/>
    </row>
    <row r="78" spans="2:13" ht="21.75" thickBot="1">
      <c r="B78" s="1218"/>
      <c r="C78" s="1218"/>
      <c r="L78" s="1214"/>
      <c r="M78" s="1214"/>
    </row>
    <row r="79" spans="2:13" ht="21.75" thickBot="1">
      <c r="B79" s="1218"/>
      <c r="C79" s="1218"/>
      <c r="L79" s="1214"/>
      <c r="M79" s="1214"/>
    </row>
    <row r="80" spans="2:13" ht="21.75" thickBot="1">
      <c r="B80" s="1218"/>
      <c r="C80" s="1218"/>
      <c r="L80" s="1214"/>
      <c r="M80" s="1214"/>
    </row>
    <row r="81" spans="2:13" ht="21.75" thickBot="1">
      <c r="B81" s="1218"/>
      <c r="C81" s="1218"/>
      <c r="L81" s="1214"/>
      <c r="M81" s="1214"/>
    </row>
    <row r="82" spans="2:13" ht="21.75" thickBot="1">
      <c r="B82" s="1218"/>
      <c r="C82" s="1218"/>
      <c r="L82" s="1214"/>
      <c r="M82" s="1214"/>
    </row>
    <row r="83" spans="2:13" ht="21.75" thickBot="1">
      <c r="B83" s="1218"/>
      <c r="C83" s="1218"/>
      <c r="L83" s="1214"/>
      <c r="M83" s="1214"/>
    </row>
    <row r="84" spans="2:13" ht="21.75" thickBot="1">
      <c r="B84" s="1218"/>
      <c r="C84" s="1218"/>
      <c r="L84" s="1214"/>
      <c r="M84" s="1214"/>
    </row>
    <row r="85" spans="2:13" ht="21.75" thickBot="1">
      <c r="B85" s="1218"/>
      <c r="C85" s="1218"/>
      <c r="L85" s="1214"/>
      <c r="M85" s="1214"/>
    </row>
    <row r="86" spans="2:13" ht="21.75" thickBot="1">
      <c r="B86" s="1218"/>
      <c r="C86" s="1218"/>
      <c r="L86" s="1214"/>
      <c r="M86" s="1214"/>
    </row>
    <row r="87" spans="2:13" ht="21.75" thickBot="1">
      <c r="B87" s="1218"/>
      <c r="C87" s="1218"/>
      <c r="L87" s="1214"/>
      <c r="M87" s="1214"/>
    </row>
    <row r="88" spans="2:13" ht="21.75" thickBot="1">
      <c r="B88" s="1218"/>
      <c r="C88" s="1218"/>
      <c r="L88" s="1214"/>
      <c r="M88" s="1214"/>
    </row>
    <row r="89" spans="2:13" ht="21.75" thickBot="1">
      <c r="B89" s="1218"/>
      <c r="C89" s="1218"/>
      <c r="L89" s="1214"/>
      <c r="M89" s="1214"/>
    </row>
    <row r="90" spans="2:13" ht="21.75" thickBot="1">
      <c r="B90" s="1218"/>
      <c r="C90" s="1218"/>
      <c r="L90" s="1214"/>
      <c r="M90" s="1214"/>
    </row>
    <row r="91" spans="2:13" ht="21.75" thickBot="1">
      <c r="B91" s="1218"/>
      <c r="C91" s="1218"/>
      <c r="L91" s="1214"/>
      <c r="M91" s="1214"/>
    </row>
    <row r="92" spans="2:13" ht="21.75" thickBot="1">
      <c r="B92" s="1218"/>
      <c r="C92" s="1218"/>
      <c r="L92" s="1214"/>
      <c r="M92" s="1214"/>
    </row>
    <row r="93" spans="2:13" ht="21.75" thickBot="1">
      <c r="B93" s="1218"/>
      <c r="C93" s="1218"/>
      <c r="L93" s="1214"/>
      <c r="M93" s="1214"/>
    </row>
    <row r="94" spans="2:13" ht="21.75" thickBot="1">
      <c r="B94" s="1218"/>
      <c r="C94" s="1218"/>
      <c r="L94" s="1214"/>
      <c r="M94" s="1214"/>
    </row>
    <row r="95" spans="2:13" ht="21.75" thickBot="1">
      <c r="B95" s="1218"/>
      <c r="C95" s="1218"/>
      <c r="L95" s="1214"/>
      <c r="M95" s="1214"/>
    </row>
    <row r="96" spans="2:13" ht="21.75" thickBot="1">
      <c r="B96" s="1218"/>
      <c r="C96" s="1218"/>
      <c r="L96" s="1214"/>
      <c r="M96" s="1214"/>
    </row>
    <row r="97" spans="2:13" ht="21.75" thickBot="1">
      <c r="B97" s="1218"/>
      <c r="C97" s="1218"/>
      <c r="L97" s="1214"/>
      <c r="M97" s="1214"/>
    </row>
    <row r="98" spans="2:13" ht="21.75" thickBot="1">
      <c r="B98" s="1218"/>
      <c r="C98" s="1218"/>
      <c r="L98" s="1214"/>
      <c r="M98" s="1214"/>
    </row>
    <row r="99" spans="2:13" ht="21.75" thickBot="1">
      <c r="B99" s="1218"/>
      <c r="C99" s="1218"/>
      <c r="L99" s="1214"/>
      <c r="M99" s="1214"/>
    </row>
    <row r="100" spans="2:13" ht="21.75" thickBot="1">
      <c r="B100" s="1218"/>
      <c r="C100" s="1218"/>
      <c r="L100" s="1214"/>
      <c r="M100" s="1214"/>
    </row>
    <row r="101" spans="2:13" ht="21.75" thickBot="1">
      <c r="B101" s="1218"/>
      <c r="C101" s="1218"/>
      <c r="L101" s="1214"/>
      <c r="M101" s="1214"/>
    </row>
    <row r="102" spans="2:13" ht="21.75" thickBot="1">
      <c r="B102" s="1218"/>
      <c r="C102" s="1218"/>
      <c r="L102" s="1214"/>
      <c r="M102" s="1214"/>
    </row>
    <row r="103" spans="2:13" ht="21.75" thickBot="1">
      <c r="B103" s="1218"/>
      <c r="C103" s="1218"/>
      <c r="L103" s="1214"/>
      <c r="M103" s="1214"/>
    </row>
    <row r="104" spans="2:13" ht="21.75" thickBot="1">
      <c r="B104" s="1218"/>
      <c r="C104" s="1218"/>
      <c r="L104" s="1214"/>
      <c r="M104" s="1214"/>
    </row>
    <row r="105" spans="2:13" ht="21.75" thickBot="1">
      <c r="B105" s="1218"/>
      <c r="C105" s="1218"/>
      <c r="L105" s="1214"/>
      <c r="M105" s="1214"/>
    </row>
    <row r="106" spans="2:13" ht="21.75" thickBot="1">
      <c r="B106" s="1218"/>
      <c r="C106" s="1218"/>
      <c r="L106" s="1214"/>
      <c r="M106" s="1214"/>
    </row>
    <row r="107" spans="2:13" ht="21.75" thickBot="1">
      <c r="B107" s="1218"/>
      <c r="C107" s="1218"/>
      <c r="L107" s="1214"/>
      <c r="M107" s="1214"/>
    </row>
    <row r="108" spans="2:13" ht="21.75" thickBot="1">
      <c r="B108" s="1218"/>
      <c r="C108" s="1218"/>
      <c r="L108" s="1214"/>
      <c r="M108" s="1214"/>
    </row>
    <row r="109" spans="2:13" ht="21.75" thickBot="1">
      <c r="B109" s="1218"/>
      <c r="C109" s="1218"/>
      <c r="L109" s="1214"/>
      <c r="M109" s="1214"/>
    </row>
    <row r="110" spans="2:13" ht="21.75" thickBot="1">
      <c r="B110" s="1218"/>
      <c r="C110" s="1218"/>
      <c r="L110" s="1214"/>
      <c r="M110" s="1214"/>
    </row>
    <row r="111" spans="2:13" ht="21.75" thickBot="1">
      <c r="B111" s="1218"/>
      <c r="C111" s="1218"/>
      <c r="L111" s="1214"/>
      <c r="M111" s="1214"/>
    </row>
    <row r="112" spans="2:13" ht="21.75" thickBot="1">
      <c r="B112" s="1218"/>
      <c r="C112" s="1218"/>
      <c r="L112" s="1214"/>
      <c r="M112" s="1214"/>
    </row>
    <row r="113" spans="2:13" ht="21.75" thickBot="1">
      <c r="B113" s="1218"/>
      <c r="C113" s="1218"/>
      <c r="L113" s="1214"/>
      <c r="M113" s="1214"/>
    </row>
    <row r="114" spans="2:13" ht="21.75" thickBot="1">
      <c r="B114" s="1218"/>
      <c r="C114" s="1218"/>
      <c r="L114" s="1214"/>
      <c r="M114" s="1214"/>
    </row>
    <row r="115" spans="2:13" ht="21.75" thickBot="1">
      <c r="B115" s="1218"/>
      <c r="C115" s="1218"/>
      <c r="L115" s="1214"/>
      <c r="M115" s="1214"/>
    </row>
    <row r="116" spans="2:13" ht="21.75" thickBot="1">
      <c r="B116" s="1218"/>
      <c r="C116" s="1218"/>
      <c r="L116" s="1214"/>
      <c r="M116" s="1214"/>
    </row>
    <row r="117" spans="2:13" ht="21.75" thickBot="1">
      <c r="B117" s="1218"/>
      <c r="C117" s="1218"/>
      <c r="L117" s="1214"/>
      <c r="M117" s="1214"/>
    </row>
    <row r="118" spans="2:13" ht="21.75" thickBot="1">
      <c r="B118" s="1218"/>
      <c r="C118" s="1218"/>
      <c r="L118" s="1214"/>
      <c r="M118" s="1214"/>
    </row>
    <row r="119" spans="2:13" ht="21.75" thickBot="1">
      <c r="B119" s="1218"/>
      <c r="C119" s="1218"/>
      <c r="L119" s="1214"/>
      <c r="M119" s="1214"/>
    </row>
    <row r="120" spans="2:13" ht="21.75" thickBot="1">
      <c r="B120" s="1218"/>
      <c r="C120" s="1218"/>
      <c r="L120" s="1214"/>
      <c r="M120" s="1214"/>
    </row>
    <row r="121" spans="2:13" ht="21.75" thickBot="1">
      <c r="B121" s="1218"/>
      <c r="C121" s="1218"/>
      <c r="L121" s="1214"/>
      <c r="M121" s="1214"/>
    </row>
    <row r="122" spans="2:13" ht="21.75" thickBot="1">
      <c r="B122" s="1218"/>
      <c r="C122" s="1218"/>
      <c r="L122" s="1214"/>
      <c r="M122" s="1214"/>
    </row>
    <row r="123" spans="2:13" ht="21.75" thickBot="1">
      <c r="B123" s="1218"/>
      <c r="C123" s="1218"/>
      <c r="L123" s="1214"/>
      <c r="M123" s="1214"/>
    </row>
    <row r="124" spans="2:13" ht="21.75" thickBot="1">
      <c r="B124" s="1218"/>
      <c r="C124" s="1218"/>
      <c r="L124" s="1214"/>
      <c r="M124" s="1214"/>
    </row>
    <row r="125" spans="2:13" ht="21.75" thickBot="1">
      <c r="B125" s="1218"/>
      <c r="C125" s="1218"/>
      <c r="L125" s="1214"/>
      <c r="M125" s="1214"/>
    </row>
    <row r="126" spans="2:13" ht="21.75" thickBot="1">
      <c r="B126" s="1218"/>
      <c r="C126" s="1218"/>
      <c r="L126" s="1214"/>
      <c r="M126" s="1214"/>
    </row>
    <row r="127" spans="2:13" ht="21.75" thickBot="1">
      <c r="B127" s="1218"/>
      <c r="C127" s="1218"/>
      <c r="L127" s="1214"/>
      <c r="M127" s="1214"/>
    </row>
    <row r="128" spans="2:13" ht="21.75" thickBot="1">
      <c r="B128" s="1218"/>
      <c r="C128" s="1218"/>
      <c r="L128" s="1214"/>
      <c r="M128" s="1214"/>
    </row>
    <row r="129" spans="2:13" ht="21.75" thickBot="1">
      <c r="B129" s="1218"/>
      <c r="C129" s="1218"/>
      <c r="L129" s="1214"/>
      <c r="M129" s="1214"/>
    </row>
    <row r="130" spans="2:13" ht="21.75" thickBot="1">
      <c r="B130" s="1218"/>
      <c r="C130" s="1218"/>
      <c r="L130" s="1214"/>
      <c r="M130" s="1214"/>
    </row>
    <row r="131" spans="2:13" ht="21.75" thickBot="1">
      <c r="B131" s="1218"/>
      <c r="C131" s="1218"/>
      <c r="L131" s="1214"/>
      <c r="M131" s="1214"/>
    </row>
    <row r="132" spans="2:13" ht="21.75" thickBot="1">
      <c r="B132" s="1218"/>
      <c r="C132" s="1218"/>
      <c r="L132" s="1214"/>
      <c r="M132" s="1214"/>
    </row>
    <row r="133" spans="2:13" ht="21.75" thickBot="1">
      <c r="B133" s="1218"/>
      <c r="C133" s="1218"/>
      <c r="L133" s="1214"/>
      <c r="M133" s="1214"/>
    </row>
    <row r="134" spans="2:13" ht="21.75" thickBot="1">
      <c r="B134" s="1218"/>
      <c r="C134" s="1218"/>
      <c r="L134" s="1214"/>
      <c r="M134" s="1214"/>
    </row>
    <row r="135" spans="2:13" ht="21.75" thickBot="1">
      <c r="B135" s="1218"/>
      <c r="C135" s="1218"/>
      <c r="L135" s="1214"/>
      <c r="M135" s="1214"/>
    </row>
    <row r="136" spans="2:13" ht="21.75" thickBot="1">
      <c r="B136" s="1218"/>
      <c r="C136" s="1218"/>
      <c r="L136" s="1214"/>
      <c r="M136" s="1214"/>
    </row>
    <row r="137" spans="2:13" ht="21.75" thickBot="1">
      <c r="B137" s="1218"/>
      <c r="C137" s="1218"/>
      <c r="L137" s="1214"/>
      <c r="M137" s="1214"/>
    </row>
    <row r="138" spans="2:13" ht="21.75" thickBot="1">
      <c r="B138" s="1218"/>
      <c r="C138" s="1218"/>
      <c r="L138" s="1214"/>
      <c r="M138" s="1214"/>
    </row>
    <row r="139" spans="2:13" ht="21.75" thickBot="1">
      <c r="B139" s="1218"/>
      <c r="C139" s="1218"/>
      <c r="L139" s="1214"/>
      <c r="M139" s="1214"/>
    </row>
    <row r="140" spans="2:13" ht="21.75" thickBot="1">
      <c r="B140" s="1218"/>
      <c r="C140" s="1218"/>
      <c r="L140" s="1214"/>
      <c r="M140" s="1214"/>
    </row>
    <row r="141" spans="2:13" ht="21.75" thickBot="1">
      <c r="B141" s="1218"/>
      <c r="C141" s="1218"/>
      <c r="L141" s="1214"/>
      <c r="M141" s="1214"/>
    </row>
    <row r="142" spans="2:13" ht="21.75" thickBot="1">
      <c r="B142" s="1218"/>
      <c r="C142" s="1218"/>
      <c r="L142" s="1214"/>
      <c r="M142" s="1214"/>
    </row>
    <row r="143" spans="2:13" ht="21.75" thickBot="1">
      <c r="B143" s="1218"/>
      <c r="C143" s="1218"/>
      <c r="L143" s="1214"/>
      <c r="M143" s="1214"/>
    </row>
    <row r="144" spans="2:13" ht="21.75" thickBot="1">
      <c r="B144" s="1218"/>
      <c r="C144" s="1218"/>
      <c r="L144" s="1214"/>
      <c r="M144" s="1214"/>
    </row>
    <row r="145" spans="2:13" ht="21.75" thickBot="1">
      <c r="B145" s="1218"/>
      <c r="C145" s="1218"/>
      <c r="L145" s="1214"/>
      <c r="M145" s="1214"/>
    </row>
    <row r="146" spans="2:13" ht="21.75" thickBot="1">
      <c r="B146" s="1218"/>
      <c r="C146" s="1218"/>
      <c r="L146" s="1214"/>
      <c r="M146" s="1214"/>
    </row>
    <row r="147" spans="2:13" ht="21.75" thickBot="1">
      <c r="B147" s="1218"/>
      <c r="C147" s="1218"/>
      <c r="L147" s="1214"/>
      <c r="M147" s="1214"/>
    </row>
    <row r="148" spans="2:13" ht="21.75" thickBot="1">
      <c r="B148" s="1218"/>
      <c r="C148" s="1218"/>
      <c r="L148" s="1214"/>
      <c r="M148" s="1214"/>
    </row>
    <row r="149" spans="2:13" ht="21.75" thickBot="1">
      <c r="B149" s="1218"/>
      <c r="C149" s="1218"/>
      <c r="L149" s="1214"/>
      <c r="M149" s="1214"/>
    </row>
    <row r="150" spans="2:13" ht="21.75" thickBot="1">
      <c r="B150" s="1218"/>
      <c r="C150" s="1218"/>
      <c r="L150" s="1214"/>
      <c r="M150" s="1214"/>
    </row>
    <row r="151" spans="2:13" ht="21.75" thickBot="1">
      <c r="B151" s="1218"/>
      <c r="C151" s="1218"/>
      <c r="L151" s="1214"/>
      <c r="M151" s="1214"/>
    </row>
    <row r="152" spans="2:13" ht="21.75" thickBot="1">
      <c r="B152" s="1218"/>
      <c r="C152" s="1218"/>
      <c r="L152" s="1214"/>
      <c r="M152" s="1214"/>
    </row>
    <row r="153" spans="2:13" ht="21.75" thickBot="1">
      <c r="B153" s="1218"/>
      <c r="C153" s="1218"/>
      <c r="L153" s="1214"/>
      <c r="M153" s="1214"/>
    </row>
    <row r="154" spans="2:13" ht="21.75" thickBot="1">
      <c r="B154" s="1218"/>
      <c r="C154" s="1218"/>
      <c r="L154" s="1214"/>
      <c r="M154" s="1214"/>
    </row>
    <row r="155" spans="2:13" ht="21.75" thickBot="1">
      <c r="B155" s="1218"/>
      <c r="C155" s="1218"/>
      <c r="L155" s="1214"/>
      <c r="M155" s="1214"/>
    </row>
    <row r="156" spans="2:13" ht="21.75" thickBot="1">
      <c r="B156" s="1218"/>
      <c r="C156" s="1218"/>
      <c r="L156" s="1214"/>
      <c r="M156" s="1214"/>
    </row>
    <row r="157" spans="2:13" ht="21.75" thickBot="1">
      <c r="B157" s="1218"/>
      <c r="C157" s="1218"/>
      <c r="L157" s="1214"/>
      <c r="M157" s="1214"/>
    </row>
    <row r="158" spans="2:13" ht="21.75" thickBot="1">
      <c r="B158" s="1218"/>
      <c r="C158" s="1218"/>
      <c r="L158" s="1214"/>
      <c r="M158" s="1214"/>
    </row>
    <row r="159" spans="2:13" ht="21.75" thickBot="1">
      <c r="B159" s="1218"/>
      <c r="C159" s="1218"/>
      <c r="L159" s="1214"/>
      <c r="M159" s="1214"/>
    </row>
    <row r="160" spans="2:13" ht="21.75" thickBot="1">
      <c r="B160" s="1218"/>
      <c r="C160" s="1218"/>
      <c r="L160" s="1214"/>
      <c r="M160" s="1214"/>
    </row>
    <row r="161" spans="2:13" ht="21.75" thickBot="1">
      <c r="B161" s="1218"/>
      <c r="C161" s="1218"/>
      <c r="L161" s="1214"/>
      <c r="M161" s="1214"/>
    </row>
    <row r="162" spans="2:13" ht="21.75" thickBot="1">
      <c r="B162" s="1218"/>
      <c r="C162" s="1218"/>
      <c r="L162" s="1214"/>
      <c r="M162" s="1214"/>
    </row>
    <row r="163" spans="2:13" ht="21.75" thickBot="1">
      <c r="B163" s="1218"/>
      <c r="C163" s="1218"/>
      <c r="L163" s="1214"/>
      <c r="M163" s="1214"/>
    </row>
    <row r="164" spans="2:13" ht="21.75" thickBot="1">
      <c r="B164" s="1218"/>
      <c r="C164" s="1218"/>
      <c r="L164" s="1214"/>
      <c r="M164" s="1214"/>
    </row>
    <row r="165" spans="2:13" ht="21.75" thickBot="1">
      <c r="B165" s="1218"/>
      <c r="C165" s="1218"/>
      <c r="L165" s="1214"/>
      <c r="M165" s="1214"/>
    </row>
    <row r="166" spans="2:13" ht="21.75" thickBot="1">
      <c r="B166" s="1218"/>
      <c r="C166" s="1218"/>
      <c r="L166" s="1214"/>
      <c r="M166" s="1214"/>
    </row>
    <row r="167" spans="2:13" ht="21.75" thickBot="1">
      <c r="B167" s="1218"/>
      <c r="C167" s="1218"/>
      <c r="L167" s="1214"/>
      <c r="M167" s="1214"/>
    </row>
    <row r="168" spans="2:13" ht="21.75" thickBot="1">
      <c r="B168" s="1218"/>
      <c r="C168" s="1218"/>
      <c r="L168" s="1214"/>
      <c r="M168" s="1214"/>
    </row>
    <row r="169" spans="2:13" ht="21.75" thickBot="1">
      <c r="B169" s="1218"/>
      <c r="C169" s="1218"/>
      <c r="L169" s="1214"/>
      <c r="M169" s="1214"/>
    </row>
    <row r="170" spans="2:13" ht="21.75" thickBot="1">
      <c r="B170" s="1218"/>
      <c r="C170" s="1218"/>
      <c r="L170" s="1214"/>
      <c r="M170" s="1214"/>
    </row>
    <row r="171" spans="2:13" ht="21.75" thickBot="1">
      <c r="B171" s="1218"/>
      <c r="C171" s="1218"/>
      <c r="L171" s="1214"/>
      <c r="M171" s="1214"/>
    </row>
    <row r="172" spans="2:13" ht="21.75" thickBot="1">
      <c r="B172" s="1218"/>
      <c r="C172" s="1218"/>
      <c r="L172" s="1214"/>
      <c r="M172" s="1214"/>
    </row>
    <row r="173" spans="2:13" ht="21.75" thickBot="1">
      <c r="B173" s="1218"/>
      <c r="C173" s="1218"/>
      <c r="L173" s="1214"/>
      <c r="M173" s="1214"/>
    </row>
    <row r="174" spans="2:13" ht="21.75" thickBot="1">
      <c r="B174" s="1218"/>
      <c r="C174" s="1218"/>
      <c r="L174" s="1214"/>
      <c r="M174" s="1214"/>
    </row>
    <row r="175" spans="2:13" ht="21.75" thickBot="1">
      <c r="B175" s="1218"/>
      <c r="C175" s="1218"/>
      <c r="L175" s="1214"/>
      <c r="M175" s="1214"/>
    </row>
    <row r="176" spans="2:13" ht="21.75" thickBot="1">
      <c r="B176" s="1218"/>
      <c r="C176" s="1218"/>
      <c r="L176" s="1214"/>
      <c r="M176" s="1214"/>
    </row>
    <row r="177" spans="2:13" ht="21.75" thickBot="1">
      <c r="B177" s="1218"/>
      <c r="C177" s="1218"/>
      <c r="L177" s="1214"/>
      <c r="M177" s="1214"/>
    </row>
    <row r="178" spans="2:13" ht="21.75" thickBot="1">
      <c r="B178" s="1218"/>
      <c r="C178" s="1218"/>
      <c r="L178" s="1214"/>
      <c r="M178" s="1214"/>
    </row>
    <row r="179" spans="2:13" ht="21.75" thickBot="1">
      <c r="B179" s="1218"/>
      <c r="C179" s="1218"/>
      <c r="L179" s="1214"/>
      <c r="M179" s="1214"/>
    </row>
    <row r="180" spans="2:13" ht="21.75" thickBot="1">
      <c r="B180" s="1218"/>
      <c r="C180" s="1218"/>
      <c r="L180" s="1214"/>
      <c r="M180" s="1214"/>
    </row>
    <row r="181" spans="2:13" ht="21.75" thickBot="1">
      <c r="B181" s="1218"/>
      <c r="C181" s="1218"/>
      <c r="L181" s="1214"/>
      <c r="M181" s="1214"/>
    </row>
    <row r="182" spans="2:13" ht="21.75" thickBot="1">
      <c r="B182" s="1218"/>
      <c r="C182" s="1218"/>
      <c r="L182" s="1214"/>
      <c r="M182" s="1214"/>
    </row>
    <row r="183" spans="2:13" ht="21.75" thickBot="1">
      <c r="B183" s="1218"/>
      <c r="C183" s="1218"/>
      <c r="L183" s="1214"/>
      <c r="M183" s="1214"/>
    </row>
    <row r="184" spans="2:13" ht="21.75" thickBot="1">
      <c r="B184" s="1218"/>
      <c r="C184" s="1218"/>
      <c r="L184" s="1214"/>
      <c r="M184" s="1214"/>
    </row>
    <row r="185" spans="2:13" ht="21.75" thickBot="1">
      <c r="B185" s="1218"/>
      <c r="C185" s="1218"/>
      <c r="L185" s="1214"/>
      <c r="M185" s="1214"/>
    </row>
    <row r="186" spans="2:13" ht="21.75" thickBot="1">
      <c r="B186" s="1218"/>
      <c r="C186" s="1218"/>
      <c r="L186" s="1214"/>
      <c r="M186" s="1214"/>
    </row>
    <row r="187" spans="2:13" ht="21.75" thickBot="1">
      <c r="B187" s="1218"/>
      <c r="C187" s="1218"/>
      <c r="L187" s="1214"/>
      <c r="M187" s="1214"/>
    </row>
    <row r="188" spans="2:13" ht="21.75" thickBot="1">
      <c r="B188" s="1218"/>
      <c r="C188" s="1218"/>
      <c r="L188" s="1214"/>
      <c r="M188" s="1214"/>
    </row>
    <row r="189" spans="2:13" ht="21.75" thickBot="1">
      <c r="B189" s="1218"/>
      <c r="C189" s="1218"/>
      <c r="L189" s="1214"/>
      <c r="M189" s="1214"/>
    </row>
    <row r="190" spans="2:13" ht="21.75" thickBot="1">
      <c r="B190" s="1218"/>
      <c r="C190" s="1218"/>
      <c r="L190" s="1214"/>
      <c r="M190" s="1214"/>
    </row>
    <row r="191" spans="2:13" ht="21.75" thickBot="1">
      <c r="B191" s="1218"/>
      <c r="C191" s="1218"/>
      <c r="L191" s="1214"/>
      <c r="M191" s="1214"/>
    </row>
    <row r="192" spans="2:13" ht="21.75" thickBot="1">
      <c r="B192" s="1218"/>
      <c r="C192" s="1218"/>
      <c r="L192" s="1214"/>
      <c r="M192" s="1214"/>
    </row>
    <row r="193" spans="2:13" ht="21.75" thickBot="1">
      <c r="B193" s="1218"/>
      <c r="C193" s="1218"/>
      <c r="L193" s="1214"/>
      <c r="M193" s="1214"/>
    </row>
    <row r="194" spans="2:13" ht="21.75" thickBot="1">
      <c r="B194" s="1218"/>
      <c r="C194" s="1218"/>
      <c r="L194" s="1214"/>
      <c r="M194" s="1214"/>
    </row>
    <row r="195" spans="2:13" ht="21.75" thickBot="1">
      <c r="B195" s="1218"/>
      <c r="C195" s="1218"/>
      <c r="L195" s="1214"/>
      <c r="M195" s="1214"/>
    </row>
    <row r="196" spans="2:13" ht="21.75" thickBot="1">
      <c r="B196" s="1218"/>
      <c r="C196" s="1218"/>
      <c r="L196" s="1214"/>
      <c r="M196" s="1214"/>
    </row>
    <row r="197" spans="2:13" ht="21.75" thickBot="1">
      <c r="B197" s="1218"/>
      <c r="C197" s="1218"/>
      <c r="L197" s="1214"/>
      <c r="M197" s="1214"/>
    </row>
    <row r="198" spans="2:13" ht="21.75" thickBot="1">
      <c r="B198" s="1218"/>
      <c r="C198" s="1218"/>
      <c r="L198" s="1214"/>
      <c r="M198" s="1214"/>
    </row>
    <row r="199" spans="2:13" ht="21.75" thickBot="1">
      <c r="B199" s="1218"/>
      <c r="C199" s="1218"/>
      <c r="L199" s="1214"/>
      <c r="M199" s="1214"/>
    </row>
    <row r="200" spans="2:13" ht="21.75" thickBot="1">
      <c r="B200" s="1218"/>
      <c r="C200" s="1218"/>
      <c r="L200" s="1214"/>
      <c r="M200" s="1214"/>
    </row>
    <row r="201" spans="2:13" ht="21.75" thickBot="1">
      <c r="B201" s="1218"/>
      <c r="C201" s="1218"/>
      <c r="L201" s="1214"/>
      <c r="M201" s="1214"/>
    </row>
    <row r="202" spans="2:13" ht="21.75" thickBot="1">
      <c r="B202" s="1218"/>
      <c r="C202" s="1218"/>
      <c r="L202" s="1214"/>
      <c r="M202" s="1214"/>
    </row>
    <row r="203" spans="2:13" ht="21.75" thickBot="1">
      <c r="B203" s="1218"/>
      <c r="C203" s="1218"/>
      <c r="L203" s="1214"/>
      <c r="M203" s="1214"/>
    </row>
    <row r="204" spans="2:13" ht="21.75" thickBot="1">
      <c r="B204" s="1218"/>
      <c r="C204" s="1218"/>
      <c r="L204" s="1214"/>
      <c r="M204" s="1214"/>
    </row>
    <row r="205" spans="2:13" ht="21.75" thickBot="1">
      <c r="B205" s="1218"/>
      <c r="C205" s="1218"/>
      <c r="L205" s="1214"/>
      <c r="M205" s="1214"/>
    </row>
    <row r="206" spans="2:13" ht="21.75" thickBot="1">
      <c r="B206" s="1218"/>
      <c r="C206" s="1218"/>
      <c r="L206" s="1214"/>
      <c r="M206" s="1214"/>
    </row>
    <row r="207" spans="2:13" ht="21.75" thickBot="1">
      <c r="B207" s="1218"/>
      <c r="C207" s="1218"/>
      <c r="L207" s="1214"/>
      <c r="M207" s="1214"/>
    </row>
    <row r="208" spans="2:13" ht="21.75" thickBot="1">
      <c r="B208" s="1218"/>
      <c r="C208" s="1218"/>
      <c r="L208" s="1214"/>
      <c r="M208" s="1214"/>
    </row>
    <row r="209" spans="2:13" ht="21.75" thickBot="1">
      <c r="B209" s="1218"/>
      <c r="C209" s="1218"/>
      <c r="L209" s="1214"/>
      <c r="M209" s="1214"/>
    </row>
    <row r="210" spans="2:13" ht="21.75" thickBot="1">
      <c r="B210" s="1218"/>
      <c r="C210" s="1218"/>
      <c r="L210" s="1214"/>
      <c r="M210" s="1214"/>
    </row>
    <row r="211" spans="2:13" ht="21.75" thickBot="1">
      <c r="B211" s="1218"/>
      <c r="C211" s="1218"/>
      <c r="L211" s="1214"/>
      <c r="M211" s="1214"/>
    </row>
    <row r="212" spans="2:13" ht="21.75" thickBot="1">
      <c r="B212" s="1218"/>
      <c r="C212" s="1218"/>
      <c r="L212" s="1214"/>
      <c r="M212" s="1214"/>
    </row>
    <row r="213" spans="2:13" ht="21.75" thickBot="1">
      <c r="B213" s="1218"/>
      <c r="C213" s="1218"/>
      <c r="L213" s="1214"/>
      <c r="M213" s="1214"/>
    </row>
    <row r="214" spans="2:13" ht="21.75" thickBot="1">
      <c r="B214" s="1218"/>
      <c r="C214" s="1218"/>
      <c r="L214" s="1214"/>
      <c r="M214" s="1214"/>
    </row>
    <row r="215" spans="2:13" ht="21.75" thickBot="1">
      <c r="B215" s="1218"/>
      <c r="C215" s="1218"/>
      <c r="L215" s="1214"/>
      <c r="M215" s="1214"/>
    </row>
    <row r="216" spans="2:13" ht="21.75" thickBot="1">
      <c r="B216" s="1218"/>
      <c r="C216" s="1218"/>
      <c r="L216" s="1214"/>
      <c r="M216" s="1214"/>
    </row>
    <row r="217" spans="2:13" ht="21.75" thickBot="1">
      <c r="B217" s="1218"/>
      <c r="C217" s="1218"/>
      <c r="L217" s="1214"/>
      <c r="M217" s="1214"/>
    </row>
    <row r="218" spans="2:13" ht="21.75" thickBot="1">
      <c r="B218" s="1218"/>
      <c r="C218" s="1218"/>
      <c r="L218" s="1214"/>
      <c r="M218" s="1214"/>
    </row>
    <row r="219" spans="2:13" ht="21.75" thickBot="1">
      <c r="B219" s="1218"/>
      <c r="C219" s="1218"/>
      <c r="L219" s="1214"/>
      <c r="M219" s="1214"/>
    </row>
    <row r="220" spans="2:13" ht="21.75" thickBot="1">
      <c r="B220" s="1218"/>
      <c r="C220" s="1218"/>
      <c r="L220" s="1214"/>
      <c r="M220" s="1214"/>
    </row>
    <row r="221" spans="2:13" ht="21.75" thickBot="1">
      <c r="B221" s="1218"/>
      <c r="C221" s="1218"/>
      <c r="L221" s="1214"/>
      <c r="M221" s="1214"/>
    </row>
    <row r="222" spans="2:13" ht="21.75" thickBot="1">
      <c r="B222" s="1218"/>
      <c r="C222" s="1218"/>
      <c r="L222" s="1214"/>
      <c r="M222" s="1214"/>
    </row>
    <row r="223" spans="2:13" ht="21.75" thickBot="1">
      <c r="B223" s="1218"/>
      <c r="C223" s="1218"/>
      <c r="L223" s="1214"/>
      <c r="M223" s="1214"/>
    </row>
    <row r="224" spans="2:13" ht="21.75" thickBot="1">
      <c r="B224" s="1218"/>
      <c r="C224" s="1218"/>
      <c r="L224" s="1214"/>
      <c r="M224" s="1214"/>
    </row>
    <row r="225" spans="2:13" ht="21.75" thickBot="1">
      <c r="B225" s="1218"/>
      <c r="C225" s="1218"/>
      <c r="L225" s="1214"/>
      <c r="M225" s="1214"/>
    </row>
    <row r="226" spans="2:13" ht="21.75" thickBot="1">
      <c r="B226" s="1218"/>
      <c r="C226" s="1218"/>
      <c r="L226" s="1214"/>
      <c r="M226" s="1214"/>
    </row>
    <row r="227" spans="2:13" ht="21.75" thickBot="1">
      <c r="B227" s="1218"/>
      <c r="C227" s="1218"/>
      <c r="L227" s="1214"/>
      <c r="M227" s="1214"/>
    </row>
    <row r="228" spans="2:13" ht="21.75" thickBot="1">
      <c r="B228" s="1218"/>
      <c r="C228" s="1218"/>
      <c r="L228" s="1214"/>
      <c r="M228" s="1214"/>
    </row>
    <row r="229" spans="2:13" ht="21.75" thickBot="1">
      <c r="B229" s="1218"/>
      <c r="C229" s="1218"/>
      <c r="L229" s="1214"/>
      <c r="M229" s="1214"/>
    </row>
    <row r="230" spans="2:13" ht="21.75" thickBot="1">
      <c r="B230" s="1218"/>
      <c r="C230" s="1218"/>
      <c r="L230" s="1214"/>
      <c r="M230" s="1214"/>
    </row>
    <row r="231" spans="2:13" ht="21.75" thickBot="1">
      <c r="B231" s="1218"/>
      <c r="C231" s="1218"/>
      <c r="L231" s="1214"/>
      <c r="M231" s="1214"/>
    </row>
    <row r="232" spans="2:13" ht="21.75" thickBot="1">
      <c r="B232" s="1218"/>
      <c r="C232" s="1218"/>
      <c r="L232" s="1214"/>
      <c r="M232" s="1214"/>
    </row>
    <row r="233" spans="2:13" ht="21.75" thickBot="1">
      <c r="B233" s="1218"/>
      <c r="C233" s="1218"/>
      <c r="L233" s="1214"/>
      <c r="M233" s="1214"/>
    </row>
    <row r="234" spans="2:13" ht="21.75" thickBot="1">
      <c r="B234" s="1218"/>
      <c r="C234" s="1218"/>
      <c r="L234" s="1214"/>
      <c r="M234" s="1214"/>
    </row>
    <row r="235" spans="2:13" ht="21.75" thickBot="1">
      <c r="B235" s="1218"/>
      <c r="C235" s="1218"/>
      <c r="L235" s="1214"/>
      <c r="M235" s="1214"/>
    </row>
    <row r="236" spans="2:13" ht="21.75" thickBot="1">
      <c r="B236" s="1218"/>
      <c r="C236" s="1218"/>
      <c r="L236" s="1214"/>
      <c r="M236" s="1214"/>
    </row>
    <row r="237" spans="2:13" ht="21.75" thickBot="1">
      <c r="B237" s="1218"/>
      <c r="C237" s="1218"/>
      <c r="L237" s="1214"/>
      <c r="M237" s="1214"/>
    </row>
    <row r="238" spans="2:13" ht="21.75" thickBot="1">
      <c r="B238" s="1218"/>
      <c r="C238" s="1218"/>
      <c r="L238" s="1214"/>
      <c r="M238" s="1214"/>
    </row>
    <row r="239" spans="2:13" ht="21.75" thickBot="1">
      <c r="B239" s="1218"/>
      <c r="C239" s="1218"/>
      <c r="L239" s="1214"/>
      <c r="M239" s="1214"/>
    </row>
    <row r="240" spans="2:13" ht="21.75" thickBot="1">
      <c r="B240" s="1218"/>
      <c r="C240" s="1218"/>
      <c r="L240" s="1214"/>
      <c r="M240" s="1214"/>
    </row>
    <row r="241" spans="2:13" ht="21.75" thickBot="1">
      <c r="B241" s="1218"/>
      <c r="C241" s="1218"/>
      <c r="L241" s="1214"/>
      <c r="M241" s="1214"/>
    </row>
    <row r="242" spans="2:13" ht="21.75" thickBot="1">
      <c r="B242" s="1218"/>
      <c r="C242" s="1218"/>
      <c r="L242" s="1214"/>
      <c r="M242" s="1214"/>
    </row>
    <row r="243" spans="2:13" ht="21.75" thickBot="1">
      <c r="B243" s="1218"/>
      <c r="C243" s="1218"/>
      <c r="L243" s="1214"/>
      <c r="M243" s="1214"/>
    </row>
    <row r="244" spans="2:13" ht="21.75" thickBot="1">
      <c r="B244" s="1218"/>
      <c r="C244" s="1218"/>
      <c r="L244" s="1214"/>
      <c r="M244" s="1214"/>
    </row>
    <row r="245" spans="2:13" ht="21.75" thickBot="1">
      <c r="B245" s="1218"/>
      <c r="C245" s="1218"/>
      <c r="L245" s="1214"/>
      <c r="M245" s="1214"/>
    </row>
    <row r="246" spans="2:13" ht="21.75" thickBot="1">
      <c r="B246" s="1218"/>
      <c r="C246" s="1218"/>
      <c r="L246" s="1214"/>
      <c r="M246" s="1214"/>
    </row>
    <row r="247" spans="2:13" ht="21.75" thickBot="1">
      <c r="B247" s="1218"/>
      <c r="C247" s="1218"/>
      <c r="L247" s="1214"/>
      <c r="M247" s="1214"/>
    </row>
    <row r="248" spans="2:13" ht="21.75" thickBot="1">
      <c r="B248" s="1218"/>
      <c r="C248" s="1218"/>
      <c r="L248" s="1214"/>
      <c r="M248" s="1214"/>
    </row>
    <row r="249" spans="2:13" ht="21.75" thickBot="1">
      <c r="B249" s="1218"/>
      <c r="C249" s="1218"/>
      <c r="L249" s="1214"/>
      <c r="M249" s="1214"/>
    </row>
    <row r="250" spans="2:13" ht="21.75" thickBot="1">
      <c r="B250" s="1218"/>
      <c r="C250" s="1218"/>
      <c r="L250" s="1214"/>
      <c r="M250" s="1214"/>
    </row>
    <row r="251" spans="2:13" ht="21.75" thickBot="1">
      <c r="B251" s="1218"/>
      <c r="C251" s="1218"/>
      <c r="L251" s="1214"/>
      <c r="M251" s="1214"/>
    </row>
    <row r="252" spans="2:13" ht="21.75" thickBot="1">
      <c r="B252" s="1218"/>
      <c r="C252" s="1218"/>
      <c r="L252" s="1214"/>
      <c r="M252" s="1214"/>
    </row>
    <row r="253" spans="2:13" ht="21.75" thickBot="1">
      <c r="B253" s="1218"/>
      <c r="C253" s="1218"/>
      <c r="L253" s="1214"/>
      <c r="M253" s="1214"/>
    </row>
    <row r="254" spans="2:13" ht="21.75" thickBot="1">
      <c r="B254" s="1218"/>
      <c r="C254" s="1218"/>
      <c r="L254" s="1214"/>
      <c r="M254" s="1214"/>
    </row>
    <row r="255" spans="2:13" ht="21.75" thickBot="1">
      <c r="B255" s="1218"/>
      <c r="C255" s="1218"/>
      <c r="L255" s="1214"/>
      <c r="M255" s="1214"/>
    </row>
    <row r="256" spans="2:13" ht="21.75" thickBot="1">
      <c r="B256" s="1218"/>
      <c r="C256" s="1218"/>
      <c r="L256" s="1214"/>
      <c r="M256" s="1214"/>
    </row>
    <row r="257" spans="2:13" ht="21.75" thickBot="1">
      <c r="B257" s="1218"/>
      <c r="C257" s="1218"/>
      <c r="L257" s="1214"/>
      <c r="M257" s="1214"/>
    </row>
    <row r="258" spans="2:13" ht="21.75" thickBot="1">
      <c r="B258" s="1218"/>
      <c r="C258" s="1218"/>
      <c r="L258" s="1214"/>
      <c r="M258" s="1214"/>
    </row>
    <row r="259" spans="2:13" ht="21.75" thickBot="1">
      <c r="B259" s="1218"/>
      <c r="C259" s="1218"/>
      <c r="L259" s="1214"/>
      <c r="M259" s="1214"/>
    </row>
    <row r="260" spans="2:13" ht="21.75" thickBot="1">
      <c r="B260" s="1218"/>
      <c r="C260" s="1218"/>
      <c r="L260" s="1214"/>
      <c r="M260" s="1214"/>
    </row>
    <row r="261" spans="2:13" ht="21.75" thickBot="1">
      <c r="B261" s="1218"/>
      <c r="C261" s="1218"/>
      <c r="L261" s="1214"/>
      <c r="M261" s="1214"/>
    </row>
    <row r="262" spans="2:13" ht="21.75" thickBot="1">
      <c r="B262" s="1218"/>
      <c r="C262" s="1218"/>
      <c r="L262" s="1214"/>
      <c r="M262" s="1214"/>
    </row>
    <row r="263" spans="2:13" ht="21.75" thickBot="1">
      <c r="B263" s="1218"/>
      <c r="C263" s="1218"/>
      <c r="L263" s="1214"/>
      <c r="M263" s="1214"/>
    </row>
    <row r="264" spans="2:13" ht="21.75" thickBot="1">
      <c r="B264" s="1218"/>
      <c r="C264" s="1218"/>
      <c r="L264" s="1214"/>
      <c r="M264" s="1214"/>
    </row>
    <row r="265" spans="2:13" ht="21.75" thickBot="1">
      <c r="B265" s="1218"/>
      <c r="C265" s="1218"/>
      <c r="L265" s="1214"/>
      <c r="M265" s="1214"/>
    </row>
    <row r="266" spans="2:13" ht="21.75" thickBot="1">
      <c r="B266" s="1218"/>
      <c r="C266" s="1218"/>
      <c r="L266" s="1214"/>
      <c r="M266" s="1214"/>
    </row>
    <row r="267" spans="2:13" ht="21.75" thickBot="1">
      <c r="B267" s="1218"/>
      <c r="C267" s="1218"/>
      <c r="L267" s="1214"/>
      <c r="M267" s="1214"/>
    </row>
    <row r="268" spans="2:13" ht="21.75" thickBot="1">
      <c r="B268" s="1218"/>
      <c r="C268" s="1218"/>
      <c r="L268" s="1214"/>
      <c r="M268" s="1214"/>
    </row>
    <row r="269" spans="2:13" ht="21.75" thickBot="1">
      <c r="B269" s="1218"/>
      <c r="C269" s="1218"/>
      <c r="L269" s="1214"/>
      <c r="M269" s="1214"/>
    </row>
    <row r="270" spans="2:13" ht="21.75" thickBot="1">
      <c r="B270" s="1218"/>
      <c r="C270" s="1218"/>
      <c r="L270" s="1214"/>
      <c r="M270" s="1214"/>
    </row>
    <row r="271" spans="2:13" ht="21.75" thickBot="1">
      <c r="B271" s="1218"/>
      <c r="C271" s="1218"/>
      <c r="L271" s="1214"/>
      <c r="M271" s="1214"/>
    </row>
    <row r="272" spans="2:13" ht="21.75" thickBot="1">
      <c r="B272" s="1218"/>
      <c r="C272" s="1218"/>
      <c r="L272" s="1214"/>
      <c r="M272" s="1214"/>
    </row>
    <row r="273" spans="2:13" ht="21.75" thickBot="1">
      <c r="B273" s="1218"/>
      <c r="C273" s="1218"/>
      <c r="L273" s="1214"/>
      <c r="M273" s="1214"/>
    </row>
    <row r="274" spans="2:13" ht="21.75" thickBot="1">
      <c r="B274" s="1218"/>
      <c r="C274" s="1218"/>
      <c r="L274" s="1214"/>
      <c r="M274" s="1214"/>
    </row>
    <row r="275" spans="2:13" ht="21.75" thickBot="1">
      <c r="B275" s="1218"/>
      <c r="C275" s="1218"/>
      <c r="L275" s="1214"/>
      <c r="M275" s="1214"/>
    </row>
    <row r="276" spans="2:13" ht="21.75" thickBot="1">
      <c r="B276" s="1218"/>
      <c r="C276" s="1218"/>
      <c r="L276" s="1214"/>
      <c r="M276" s="1214"/>
    </row>
    <row r="277" spans="2:13" ht="21.75" thickBot="1">
      <c r="B277" s="1218"/>
      <c r="C277" s="1218"/>
      <c r="L277" s="1214"/>
      <c r="M277" s="1214"/>
    </row>
    <row r="278" spans="2:13" ht="21">
      <c r="B278" s="1218"/>
      <c r="C278" s="1218"/>
    </row>
    <row r="279" spans="2:13" ht="21">
      <c r="B279" s="1218"/>
      <c r="C279" s="1218"/>
    </row>
    <row r="280" spans="2:13" ht="21">
      <c r="B280" s="1218"/>
      <c r="C280" s="1218"/>
    </row>
    <row r="281" spans="2:13" ht="21">
      <c r="B281" s="1218"/>
      <c r="C281" s="1218"/>
    </row>
    <row r="282" spans="2:13" ht="21">
      <c r="B282" s="1218"/>
      <c r="C282" s="1218"/>
    </row>
    <row r="283" spans="2:13" ht="21">
      <c r="B283" s="1218"/>
      <c r="C283" s="1218"/>
    </row>
    <row r="284" spans="2:13" ht="21">
      <c r="B284" s="1218"/>
      <c r="C284" s="1218"/>
    </row>
    <row r="285" spans="2:13" ht="21">
      <c r="B285" s="1218"/>
      <c r="C285" s="1218"/>
    </row>
    <row r="286" spans="2:13" ht="21">
      <c r="B286" s="1218"/>
      <c r="C286" s="1218"/>
    </row>
    <row r="287" spans="2:13" ht="21">
      <c r="B287" s="1218"/>
      <c r="C287" s="1218"/>
    </row>
    <row r="288" spans="2:13" ht="21">
      <c r="B288" s="1218"/>
      <c r="C288" s="1218"/>
    </row>
    <row r="289" spans="2:3" ht="21">
      <c r="B289" s="1218"/>
      <c r="C289" s="1218"/>
    </row>
    <row r="290" spans="2:3" ht="21">
      <c r="B290" s="1218"/>
      <c r="C290" s="1218"/>
    </row>
    <row r="291" spans="2:3" ht="21">
      <c r="B291" s="1218"/>
      <c r="C291" s="1218"/>
    </row>
    <row r="292" spans="2:3" ht="21">
      <c r="B292" s="1218"/>
      <c r="C292" s="1218"/>
    </row>
    <row r="293" spans="2:3" ht="21">
      <c r="B293" s="1218"/>
      <c r="C293" s="1218"/>
    </row>
    <row r="294" spans="2:3" ht="21">
      <c r="B294" s="1218"/>
      <c r="C294" s="1218"/>
    </row>
    <row r="295" spans="2:3" ht="21">
      <c r="B295" s="1218"/>
      <c r="C295" s="1218"/>
    </row>
    <row r="296" spans="2:3" ht="21">
      <c r="B296" s="1218"/>
      <c r="C296" s="1218"/>
    </row>
    <row r="297" spans="2:3" ht="21">
      <c r="B297" s="1218"/>
      <c r="C297" s="1218"/>
    </row>
    <row r="298" spans="2:3" ht="21">
      <c r="B298" s="1218"/>
      <c r="C298" s="1218"/>
    </row>
    <row r="299" spans="2:3" ht="21">
      <c r="B299" s="1218"/>
      <c r="C299" s="1218"/>
    </row>
    <row r="300" spans="2:3" ht="21">
      <c r="B300" s="1218"/>
      <c r="C300" s="1218"/>
    </row>
    <row r="301" spans="2:3" ht="21">
      <c r="B301" s="1218"/>
      <c r="C301" s="1218"/>
    </row>
    <row r="302" spans="2:3" ht="21">
      <c r="B302" s="1218"/>
      <c r="C302" s="1218"/>
    </row>
    <row r="303" spans="2:3" ht="21">
      <c r="B303" s="1218"/>
      <c r="C303" s="1218"/>
    </row>
    <row r="304" spans="2:3" ht="21">
      <c r="B304" s="1218"/>
      <c r="C304" s="1218"/>
    </row>
    <row r="305" spans="2:3" ht="21">
      <c r="B305" s="1218"/>
      <c r="C305" s="1218"/>
    </row>
    <row r="306" spans="2:3" ht="21">
      <c r="B306" s="1218"/>
      <c r="C306" s="1218"/>
    </row>
    <row r="307" spans="2:3" ht="21">
      <c r="B307" s="1218"/>
      <c r="C307" s="1218"/>
    </row>
    <row r="308" spans="2:3" ht="21">
      <c r="B308" s="1218"/>
      <c r="C308" s="1218"/>
    </row>
    <row r="309" spans="2:3" ht="21">
      <c r="B309" s="1218"/>
      <c r="C309" s="1218"/>
    </row>
    <row r="310" spans="2:3" ht="21">
      <c r="B310" s="1218"/>
      <c r="C310" s="1218"/>
    </row>
    <row r="311" spans="2:3" ht="21">
      <c r="B311" s="1218"/>
      <c r="C311" s="1218"/>
    </row>
    <row r="312" spans="2:3" ht="21">
      <c r="B312" s="1218"/>
      <c r="C312" s="1218"/>
    </row>
    <row r="313" spans="2:3" ht="21">
      <c r="B313" s="1218"/>
      <c r="C313" s="1218"/>
    </row>
    <row r="314" spans="2:3" ht="21">
      <c r="B314" s="1218"/>
      <c r="C314" s="1218"/>
    </row>
    <row r="315" spans="2:3" ht="21">
      <c r="B315" s="1218"/>
      <c r="C315" s="1218"/>
    </row>
    <row r="316" spans="2:3" ht="21">
      <c r="B316" s="1218"/>
      <c r="C316" s="1218"/>
    </row>
    <row r="317" spans="2:3" ht="21">
      <c r="B317" s="1218"/>
      <c r="C317" s="1218"/>
    </row>
    <row r="318" spans="2:3" ht="21">
      <c r="B318" s="1218"/>
      <c r="C318" s="1218"/>
    </row>
    <row r="319" spans="2:3" ht="21">
      <c r="B319" s="1218"/>
      <c r="C319" s="1218"/>
    </row>
    <row r="320" spans="2:3" ht="21">
      <c r="B320" s="1218"/>
      <c r="C320" s="1218"/>
    </row>
    <row r="321" spans="2:3" ht="21">
      <c r="B321" s="1218"/>
      <c r="C321" s="1218"/>
    </row>
    <row r="322" spans="2:3" ht="21">
      <c r="B322" s="1218"/>
      <c r="C322" s="1218"/>
    </row>
    <row r="323" spans="2:3" ht="21">
      <c r="B323" s="1218"/>
      <c r="C323" s="1218"/>
    </row>
    <row r="324" spans="2:3" ht="21">
      <c r="B324" s="1218"/>
      <c r="C324" s="1218"/>
    </row>
    <row r="325" spans="2:3" ht="21">
      <c r="B325" s="1218"/>
      <c r="C325" s="1218"/>
    </row>
    <row r="326" spans="2:3" ht="21">
      <c r="B326" s="1218"/>
      <c r="C326" s="1218"/>
    </row>
    <row r="327" spans="2:3" ht="21">
      <c r="B327" s="1218"/>
      <c r="C327" s="1218"/>
    </row>
    <row r="328" spans="2:3" ht="21">
      <c r="B328" s="1218"/>
      <c r="C328" s="1218"/>
    </row>
    <row r="329" spans="2:3" ht="21">
      <c r="B329" s="1218"/>
      <c r="C329" s="1218"/>
    </row>
    <row r="330" spans="2:3" ht="21">
      <c r="B330" s="1218"/>
      <c r="C330" s="1218"/>
    </row>
    <row r="331" spans="2:3" ht="21">
      <c r="B331" s="1218"/>
      <c r="C331" s="1218"/>
    </row>
    <row r="332" spans="2:3" ht="21">
      <c r="B332" s="1218"/>
      <c r="C332" s="1218"/>
    </row>
    <row r="333" spans="2:3" ht="21">
      <c r="B333" s="1218"/>
      <c r="C333" s="1218"/>
    </row>
    <row r="334" spans="2:3" ht="21">
      <c r="B334" s="1218"/>
      <c r="C334" s="1218"/>
    </row>
    <row r="335" spans="2:3" ht="21">
      <c r="B335" s="1218"/>
      <c r="C335" s="1218"/>
    </row>
    <row r="336" spans="2:3" ht="21">
      <c r="B336" s="1218"/>
      <c r="C336" s="1218"/>
    </row>
    <row r="337" spans="2:3" ht="21">
      <c r="B337" s="1218"/>
      <c r="C337" s="1218"/>
    </row>
    <row r="338" spans="2:3" ht="21">
      <c r="B338" s="1218"/>
      <c r="C338" s="1218"/>
    </row>
    <row r="339" spans="2:3" ht="21">
      <c r="B339" s="1218"/>
      <c r="C339" s="1218"/>
    </row>
    <row r="340" spans="2:3" ht="21">
      <c r="B340" s="1218"/>
      <c r="C340" s="1218"/>
    </row>
    <row r="341" spans="2:3" ht="21">
      <c r="B341" s="1218"/>
      <c r="C341" s="1218"/>
    </row>
    <row r="342" spans="2:3" ht="21">
      <c r="B342" s="1218"/>
      <c r="C342" s="1218"/>
    </row>
    <row r="343" spans="2:3" ht="21">
      <c r="B343" s="1218"/>
      <c r="C343" s="1218"/>
    </row>
    <row r="344" spans="2:3" ht="21">
      <c r="B344" s="1218"/>
      <c r="C344" s="1218"/>
    </row>
    <row r="345" spans="2:3" ht="21">
      <c r="B345" s="1218"/>
      <c r="C345" s="1218"/>
    </row>
    <row r="346" spans="2:3" ht="21">
      <c r="B346" s="1218"/>
      <c r="C346" s="1218"/>
    </row>
    <row r="347" spans="2:3" ht="21">
      <c r="B347" s="1218"/>
      <c r="C347" s="1218"/>
    </row>
    <row r="348" spans="2:3" ht="21">
      <c r="B348" s="1218"/>
      <c r="C348" s="1218"/>
    </row>
    <row r="349" spans="2:3" ht="21">
      <c r="B349" s="1218"/>
      <c r="C349" s="1218"/>
    </row>
    <row r="350" spans="2:3" ht="21">
      <c r="B350" s="1218"/>
      <c r="C350" s="1218"/>
    </row>
    <row r="351" spans="2:3" ht="21">
      <c r="B351" s="1218"/>
      <c r="C351" s="1218"/>
    </row>
    <row r="352" spans="2:3" ht="21">
      <c r="B352" s="1218"/>
      <c r="C352" s="1218"/>
    </row>
    <row r="353" spans="2:3" ht="21">
      <c r="B353" s="1218"/>
      <c r="C353" s="1218"/>
    </row>
    <row r="354" spans="2:3" ht="21">
      <c r="B354" s="1218"/>
      <c r="C354" s="1218"/>
    </row>
    <row r="355" spans="2:3" ht="21">
      <c r="B355" s="1218"/>
      <c r="C355" s="1218"/>
    </row>
  </sheetData>
  <phoneticPr fontId="6"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5169" r:id="rId4" name="Button 1">
              <controlPr defaultSize="0" print="0" autoFill="0" autoPict="0" macro="[0]!座標TO桿號_DMQS">
                <anchor moveWithCells="1" sizeWithCells="1">
                  <from>
                    <xdr:col>7</xdr:col>
                    <xdr:colOff>590550</xdr:colOff>
                    <xdr:row>0</xdr:row>
                    <xdr:rowOff>209550</xdr:rowOff>
                  </from>
                  <to>
                    <xdr:col>10</xdr:col>
                    <xdr:colOff>0</xdr:colOff>
                    <xdr:row>1</xdr:row>
                    <xdr:rowOff>361950</xdr:rowOff>
                  </to>
                </anchor>
              </controlPr>
            </control>
          </mc:Choice>
        </mc:AlternateContent>
        <mc:AlternateContent xmlns:mc="http://schemas.openxmlformats.org/markup-compatibility/2006">
          <mc:Choice Requires="x14">
            <control shapeId="135170" r:id="rId5" name="Button 2">
              <controlPr defaultSize="0" print="0" autoFill="0" autoPict="0" macro="[0]!桿號查詢_DMQS_批次查詢">
                <anchor moveWithCells="1" sizeWithCells="1">
                  <from>
                    <xdr:col>14</xdr:col>
                    <xdr:colOff>266700</xdr:colOff>
                    <xdr:row>0</xdr:row>
                    <xdr:rowOff>19050</xdr:rowOff>
                  </from>
                  <to>
                    <xdr:col>16</xdr:col>
                    <xdr:colOff>495300</xdr:colOff>
                    <xdr:row>1</xdr:row>
                    <xdr:rowOff>200025</xdr:rowOff>
                  </to>
                </anchor>
              </controlPr>
            </control>
          </mc:Choice>
        </mc:AlternateContent>
        <mc:AlternateContent xmlns:mc="http://schemas.openxmlformats.org/markup-compatibility/2006">
          <mc:Choice Requires="x14">
            <control shapeId="135171" r:id="rId6" name="Button 3">
              <controlPr defaultSize="0" print="0" autoFill="0" autoPict="0" macro="[0]!按鈕2_Click">
                <anchor moveWithCells="1" sizeWithCells="1">
                  <from>
                    <xdr:col>22</xdr:col>
                    <xdr:colOff>266700</xdr:colOff>
                    <xdr:row>1</xdr:row>
                    <xdr:rowOff>19050</xdr:rowOff>
                  </from>
                  <to>
                    <xdr:col>24</xdr:col>
                    <xdr:colOff>495300</xdr:colOff>
                    <xdr:row>2</xdr:row>
                    <xdr:rowOff>142875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2EB96-2A3F-4096-8DF4-10AFF676C203}">
  <sheetPr codeName="工作表17"/>
  <dimension ref="A1:N1042"/>
  <sheetViews>
    <sheetView workbookViewId="0">
      <selection activeCell="D3" sqref="D3:D6"/>
    </sheetView>
  </sheetViews>
  <sheetFormatPr defaultColWidth="8.875" defaultRowHeight="16.5"/>
  <cols>
    <col min="1" max="1" width="17.625" style="1028" bestFit="1" customWidth="1"/>
    <col min="2" max="2" width="31.375" style="1028" bestFit="1" customWidth="1"/>
    <col min="3" max="3" width="8.875" style="1028"/>
    <col min="4" max="4" width="31.375" style="1028" bestFit="1" customWidth="1"/>
    <col min="5" max="5" width="17.625" style="1028" bestFit="1" customWidth="1"/>
    <col min="6" max="6" width="4.125" style="1028" customWidth="1"/>
    <col min="7" max="9" width="8.875" style="1028"/>
    <col min="10" max="10" width="10" style="1028" bestFit="1" customWidth="1"/>
    <col min="11" max="11" width="19.625" style="1028" customWidth="1"/>
    <col min="12" max="12" width="26.75" style="1028" customWidth="1"/>
    <col min="13" max="13" width="13" style="1198" bestFit="1" customWidth="1"/>
    <col min="14" max="16384" width="8.875" style="1028"/>
  </cols>
  <sheetData>
    <row r="1" spans="1:14" ht="33.75" customHeight="1">
      <c r="A1" s="1195" t="s">
        <v>4024</v>
      </c>
      <c r="B1" s="1196"/>
      <c r="K1" s="1195" t="s">
        <v>4025</v>
      </c>
      <c r="L1" s="1197" t="s">
        <v>4026</v>
      </c>
    </row>
    <row r="2" spans="1:14" ht="21">
      <c r="A2" s="1199" t="s">
        <v>4027</v>
      </c>
      <c r="B2" s="1199" t="s">
        <v>4028</v>
      </c>
      <c r="C2" s="1200"/>
      <c r="D2" s="1199" t="s">
        <v>4028</v>
      </c>
      <c r="E2" s="1199" t="s">
        <v>4027</v>
      </c>
      <c r="J2" s="1199" t="s">
        <v>4029</v>
      </c>
      <c r="K2" s="1199" t="s">
        <v>4027</v>
      </c>
      <c r="L2" s="1199" t="s">
        <v>4028</v>
      </c>
      <c r="M2" s="1201" t="s">
        <v>4030</v>
      </c>
    </row>
    <row r="3" spans="1:14" ht="21">
      <c r="A3" s="1202" t="s">
        <v>4026</v>
      </c>
      <c r="B3" s="2050" t="s">
        <v>5363</v>
      </c>
      <c r="D3" s="1203" t="s">
        <v>4031</v>
      </c>
      <c r="E3" s="1202" t="s">
        <v>4032</v>
      </c>
      <c r="J3" s="1204" t="s">
        <v>4033</v>
      </c>
      <c r="K3" s="1205" t="s">
        <v>4034</v>
      </c>
      <c r="L3" s="1206" t="s">
        <v>4035</v>
      </c>
      <c r="M3" s="1207">
        <v>21.53</v>
      </c>
      <c r="N3" s="1208"/>
    </row>
    <row r="4" spans="1:14" ht="21">
      <c r="A4" s="1202" t="s">
        <v>4036</v>
      </c>
      <c r="B4" s="2050" t="s">
        <v>5364</v>
      </c>
      <c r="D4" s="1203" t="s">
        <v>4037</v>
      </c>
      <c r="E4" s="1202" t="s">
        <v>4038</v>
      </c>
      <c r="J4" s="1204" t="s">
        <v>4039</v>
      </c>
      <c r="K4" s="1205" t="s">
        <v>4040</v>
      </c>
      <c r="L4" s="1206" t="s">
        <v>4041</v>
      </c>
      <c r="M4" s="1207">
        <v>12.94</v>
      </c>
      <c r="N4" s="1208"/>
    </row>
    <row r="5" spans="1:14" ht="21">
      <c r="A5" s="1202" t="s">
        <v>4042</v>
      </c>
      <c r="B5" s="2050" t="s">
        <v>5365</v>
      </c>
      <c r="D5" s="1203" t="s">
        <v>4043</v>
      </c>
      <c r="E5" s="1202" t="s">
        <v>4044</v>
      </c>
      <c r="J5" s="1204" t="s">
        <v>4045</v>
      </c>
      <c r="K5" s="1205" t="s">
        <v>4046</v>
      </c>
      <c r="L5" s="1206" t="s">
        <v>4047</v>
      </c>
      <c r="M5" s="1207">
        <v>11.49</v>
      </c>
      <c r="N5" s="1208"/>
    </row>
    <row r="6" spans="1:14" ht="21">
      <c r="A6" s="1202"/>
      <c r="B6" s="2050" t="s">
        <v>5366</v>
      </c>
      <c r="D6" s="1203" t="s">
        <v>4048</v>
      </c>
      <c r="E6" s="1202" t="s">
        <v>4049</v>
      </c>
      <c r="J6" s="1204" t="s">
        <v>4050</v>
      </c>
      <c r="K6" s="1205" t="s">
        <v>4051</v>
      </c>
      <c r="L6" s="1206" t="s">
        <v>4052</v>
      </c>
      <c r="M6" s="1207">
        <v>12.89</v>
      </c>
      <c r="N6" s="1208"/>
    </row>
    <row r="7" spans="1:14" ht="21">
      <c r="A7" s="1202"/>
      <c r="B7" s="2050" t="s">
        <v>5367</v>
      </c>
      <c r="D7" s="1203" t="s">
        <v>4053</v>
      </c>
      <c r="E7" s="1202" t="s">
        <v>4036</v>
      </c>
      <c r="J7" s="1204" t="s">
        <v>4054</v>
      </c>
      <c r="K7" s="1205" t="s">
        <v>4055</v>
      </c>
      <c r="L7" s="1206" t="s">
        <v>4056</v>
      </c>
      <c r="M7" s="1207">
        <v>13.81</v>
      </c>
      <c r="N7" s="1208"/>
    </row>
    <row r="8" spans="1:14" ht="21">
      <c r="A8" s="1202"/>
      <c r="B8" s="2050" t="s">
        <v>5368</v>
      </c>
      <c r="D8" s="1203" t="s">
        <v>4057</v>
      </c>
      <c r="E8" s="1202" t="s">
        <v>4036</v>
      </c>
      <c r="J8" s="1204" t="s">
        <v>4058</v>
      </c>
      <c r="K8" s="1205"/>
      <c r="L8" s="1206"/>
      <c r="M8" s="1207"/>
      <c r="N8" s="1208"/>
    </row>
    <row r="9" spans="1:14" ht="21">
      <c r="A9" s="1202"/>
      <c r="B9" s="2050" t="s">
        <v>5369</v>
      </c>
      <c r="D9" s="1203" t="s">
        <v>4059</v>
      </c>
      <c r="E9" s="1202" t="s">
        <v>4060</v>
      </c>
      <c r="J9" s="1204" t="s">
        <v>4061</v>
      </c>
      <c r="K9" s="1205"/>
      <c r="L9" s="1206"/>
      <c r="M9" s="1207"/>
      <c r="N9" s="1208"/>
    </row>
    <row r="10" spans="1:14" ht="21">
      <c r="A10" s="1202"/>
      <c r="B10" s="2050" t="s">
        <v>5370</v>
      </c>
      <c r="D10" s="1203" t="s">
        <v>4062</v>
      </c>
      <c r="E10" s="1202" t="s">
        <v>4063</v>
      </c>
      <c r="J10" s="1204" t="s">
        <v>4064</v>
      </c>
      <c r="K10" s="1205"/>
      <c r="L10" s="1206"/>
      <c r="M10" s="1207"/>
      <c r="N10" s="1208"/>
    </row>
    <row r="11" spans="1:14" ht="21">
      <c r="A11" s="1202"/>
      <c r="B11" s="2050" t="s">
        <v>5371</v>
      </c>
      <c r="D11" s="1203"/>
      <c r="E11" s="1202"/>
      <c r="J11" s="1204" t="s">
        <v>4065</v>
      </c>
      <c r="K11" s="1205"/>
      <c r="L11" s="1206"/>
      <c r="M11" s="1207"/>
      <c r="N11" s="1208"/>
    </row>
    <row r="12" spans="1:14">
      <c r="A12" s="1202"/>
      <c r="B12" s="2050" t="s">
        <v>5372</v>
      </c>
      <c r="D12" s="1203"/>
      <c r="E12" s="1202"/>
    </row>
    <row r="13" spans="1:14">
      <c r="A13" s="1202"/>
      <c r="B13" s="2050" t="s">
        <v>5373</v>
      </c>
      <c r="D13" s="1203"/>
      <c r="E13" s="1202"/>
    </row>
    <row r="14" spans="1:14">
      <c r="A14" s="1202"/>
      <c r="B14" s="2050" t="s">
        <v>5374</v>
      </c>
      <c r="D14" s="1203"/>
      <c r="E14" s="1202"/>
    </row>
    <row r="15" spans="1:14">
      <c r="A15" s="1202"/>
      <c r="B15" s="1203"/>
      <c r="D15" s="1203"/>
      <c r="E15" s="1202"/>
    </row>
    <row r="16" spans="1:14">
      <c r="A16" s="1202"/>
      <c r="B16" s="1203"/>
      <c r="D16" s="1203"/>
      <c r="E16" s="1202"/>
    </row>
    <row r="17" spans="1:5">
      <c r="A17" s="1202"/>
      <c r="B17" s="1203"/>
      <c r="D17" s="1203"/>
      <c r="E17" s="1202"/>
    </row>
    <row r="18" spans="1:5">
      <c r="A18" s="1202"/>
      <c r="B18" s="1203"/>
      <c r="D18" s="1203"/>
      <c r="E18" s="1202"/>
    </row>
    <row r="19" spans="1:5">
      <c r="A19" s="1202"/>
      <c r="B19" s="1203"/>
      <c r="D19" s="1203"/>
      <c r="E19" s="1202"/>
    </row>
    <row r="20" spans="1:5">
      <c r="A20" s="1202"/>
      <c r="B20" s="1203"/>
      <c r="D20" s="1203"/>
      <c r="E20" s="1202"/>
    </row>
    <row r="21" spans="1:5">
      <c r="A21" s="1202"/>
      <c r="B21" s="1203"/>
      <c r="D21" s="1203"/>
      <c r="E21" s="1202"/>
    </row>
    <row r="22" spans="1:5">
      <c r="A22" s="1202"/>
      <c r="B22" s="1203"/>
      <c r="D22" s="1203"/>
      <c r="E22" s="1202"/>
    </row>
    <row r="23" spans="1:5">
      <c r="A23" s="1202"/>
      <c r="B23" s="1203"/>
      <c r="D23" s="1203"/>
      <c r="E23" s="1202"/>
    </row>
    <row r="24" spans="1:5">
      <c r="A24" s="1202"/>
      <c r="B24" s="1203"/>
      <c r="D24" s="1203"/>
      <c r="E24" s="1202"/>
    </row>
    <row r="25" spans="1:5">
      <c r="A25" s="1202"/>
      <c r="B25" s="1203"/>
      <c r="D25" s="1203"/>
      <c r="E25" s="1202"/>
    </row>
    <row r="26" spans="1:5">
      <c r="A26" s="1202"/>
      <c r="B26" s="1203"/>
      <c r="D26" s="1203"/>
      <c r="E26" s="1202"/>
    </row>
    <row r="27" spans="1:5">
      <c r="A27" s="1202"/>
      <c r="B27" s="1203"/>
      <c r="D27" s="1203"/>
      <c r="E27" s="1202"/>
    </row>
    <row r="28" spans="1:5">
      <c r="A28" s="1202"/>
      <c r="B28" s="1203"/>
      <c r="D28" s="1203"/>
      <c r="E28" s="1202"/>
    </row>
    <row r="29" spans="1:5">
      <c r="A29" s="1202"/>
      <c r="B29" s="1203"/>
      <c r="D29" s="1203"/>
      <c r="E29" s="1202"/>
    </row>
    <row r="30" spans="1:5">
      <c r="A30" s="1202"/>
      <c r="B30" s="1203"/>
      <c r="D30" s="1203"/>
      <c r="E30" s="1202"/>
    </row>
    <row r="31" spans="1:5">
      <c r="A31" s="1202"/>
      <c r="B31" s="1203"/>
      <c r="D31" s="1203"/>
      <c r="E31" s="1202"/>
    </row>
    <row r="32" spans="1:5">
      <c r="A32" s="1202"/>
      <c r="B32" s="1203"/>
      <c r="D32" s="1203"/>
      <c r="E32" s="1202"/>
    </row>
    <row r="33" spans="1:5">
      <c r="A33" s="1202"/>
      <c r="B33" s="1203"/>
      <c r="D33" s="1203"/>
      <c r="E33" s="1202"/>
    </row>
    <row r="34" spans="1:5">
      <c r="A34" s="1202"/>
      <c r="B34" s="1203"/>
      <c r="D34" s="1203"/>
      <c r="E34" s="1202"/>
    </row>
    <row r="35" spans="1:5">
      <c r="A35" s="1202"/>
      <c r="B35" s="1203"/>
      <c r="D35" s="1203"/>
      <c r="E35" s="1202"/>
    </row>
    <row r="36" spans="1:5">
      <c r="A36" s="1202"/>
      <c r="B36" s="1203"/>
      <c r="D36" s="1203"/>
      <c r="E36" s="1202"/>
    </row>
    <row r="37" spans="1:5">
      <c r="A37" s="1202"/>
      <c r="B37" s="1203"/>
      <c r="D37" s="1203"/>
      <c r="E37" s="1202"/>
    </row>
    <row r="38" spans="1:5">
      <c r="A38" s="1202"/>
      <c r="B38" s="1203"/>
      <c r="D38" s="1203"/>
      <c r="E38" s="1202"/>
    </row>
    <row r="39" spans="1:5">
      <c r="A39" s="1202"/>
      <c r="B39" s="1203"/>
      <c r="D39" s="1203"/>
      <c r="E39" s="1202"/>
    </row>
    <row r="40" spans="1:5">
      <c r="A40" s="1202"/>
      <c r="B40" s="1203"/>
      <c r="D40" s="1203"/>
      <c r="E40" s="1202"/>
    </row>
    <row r="41" spans="1:5">
      <c r="A41" s="1202"/>
      <c r="B41" s="1203"/>
      <c r="D41" s="1203"/>
      <c r="E41" s="1202"/>
    </row>
    <row r="42" spans="1:5">
      <c r="A42" s="1202"/>
      <c r="B42" s="1203"/>
      <c r="D42" s="1203"/>
      <c r="E42" s="1202"/>
    </row>
    <row r="43" spans="1:5">
      <c r="A43" s="1202"/>
      <c r="B43" s="1203"/>
      <c r="D43" s="1203"/>
      <c r="E43" s="1202"/>
    </row>
    <row r="44" spans="1:5">
      <c r="A44" s="1202"/>
      <c r="B44" s="1203"/>
      <c r="D44" s="1203"/>
      <c r="E44" s="1202"/>
    </row>
    <row r="45" spans="1:5">
      <c r="A45" s="1202"/>
      <c r="B45" s="1203"/>
      <c r="D45" s="1203"/>
      <c r="E45" s="1202"/>
    </row>
    <row r="46" spans="1:5">
      <c r="A46" s="1202"/>
      <c r="B46" s="1203"/>
      <c r="D46" s="1203"/>
      <c r="E46" s="1202"/>
    </row>
    <row r="47" spans="1:5">
      <c r="A47" s="1202"/>
      <c r="B47" s="1203"/>
      <c r="D47" s="1203"/>
      <c r="E47" s="1202"/>
    </row>
    <row r="48" spans="1:5">
      <c r="A48" s="1202"/>
      <c r="B48" s="1203"/>
      <c r="D48" s="1203"/>
      <c r="E48" s="1202"/>
    </row>
    <row r="49" spans="1:5">
      <c r="A49" s="1202"/>
      <c r="B49" s="1203"/>
      <c r="D49" s="1203"/>
      <c r="E49" s="1202"/>
    </row>
    <row r="50" spans="1:5">
      <c r="A50" s="1202"/>
      <c r="B50" s="1203"/>
      <c r="D50" s="1203"/>
      <c r="E50" s="1202"/>
    </row>
    <row r="51" spans="1:5">
      <c r="A51" s="1202"/>
      <c r="B51" s="1203"/>
      <c r="D51" s="1203"/>
      <c r="E51" s="1202"/>
    </row>
    <row r="52" spans="1:5">
      <c r="A52" s="1202"/>
      <c r="B52" s="1203"/>
      <c r="D52" s="1203"/>
      <c r="E52" s="1202"/>
    </row>
    <row r="53" spans="1:5">
      <c r="A53" s="1202"/>
      <c r="B53" s="1203"/>
      <c r="D53" s="1203"/>
      <c r="E53" s="1202"/>
    </row>
    <row r="54" spans="1:5">
      <c r="A54" s="1202"/>
      <c r="B54" s="1203"/>
      <c r="D54" s="1203"/>
      <c r="E54" s="1202"/>
    </row>
    <row r="55" spans="1:5">
      <c r="A55" s="1202"/>
      <c r="B55" s="1203"/>
      <c r="D55" s="1203"/>
      <c r="E55" s="1202"/>
    </row>
    <row r="56" spans="1:5">
      <c r="A56" s="1202"/>
      <c r="B56" s="1203"/>
      <c r="D56" s="1203"/>
      <c r="E56" s="1202"/>
    </row>
    <row r="57" spans="1:5">
      <c r="A57" s="1202"/>
      <c r="B57" s="1203"/>
      <c r="D57" s="1203"/>
      <c r="E57" s="1202"/>
    </row>
    <row r="58" spans="1:5">
      <c r="A58" s="1202"/>
      <c r="B58" s="1203"/>
      <c r="D58" s="1203"/>
      <c r="E58" s="1202"/>
    </row>
    <row r="59" spans="1:5">
      <c r="A59" s="1202"/>
      <c r="B59" s="1203"/>
      <c r="D59" s="1203"/>
      <c r="E59" s="1202"/>
    </row>
    <row r="60" spans="1:5">
      <c r="A60" s="1202"/>
      <c r="B60" s="1203"/>
      <c r="D60" s="1203"/>
      <c r="E60" s="1202"/>
    </row>
    <row r="61" spans="1:5">
      <c r="A61" s="1202"/>
      <c r="B61" s="1203"/>
      <c r="D61" s="1203"/>
      <c r="E61" s="1202"/>
    </row>
    <row r="62" spans="1:5">
      <c r="A62" s="1202"/>
      <c r="B62" s="1203"/>
      <c r="D62" s="1203"/>
      <c r="E62" s="1202"/>
    </row>
    <row r="63" spans="1:5">
      <c r="A63" s="1202"/>
      <c r="B63" s="1203"/>
      <c r="D63" s="1203"/>
      <c r="E63" s="1202"/>
    </row>
    <row r="64" spans="1:5">
      <c r="A64" s="1202"/>
      <c r="B64" s="1203"/>
      <c r="D64" s="1203"/>
      <c r="E64" s="1202"/>
    </row>
    <row r="65" spans="1:5">
      <c r="A65" s="1202"/>
      <c r="B65" s="1203"/>
      <c r="D65" s="1202"/>
      <c r="E65" s="1202"/>
    </row>
    <row r="66" spans="1:5">
      <c r="A66" s="1202"/>
      <c r="B66" s="1203"/>
      <c r="D66" s="1202"/>
      <c r="E66" s="1202"/>
    </row>
    <row r="67" spans="1:5">
      <c r="A67" s="1202"/>
      <c r="B67" s="1203"/>
      <c r="D67" s="1202"/>
      <c r="E67" s="1202"/>
    </row>
    <row r="68" spans="1:5">
      <c r="A68" s="1202"/>
      <c r="B68" s="1203"/>
      <c r="D68" s="1202"/>
      <c r="E68" s="1202"/>
    </row>
    <row r="69" spans="1:5">
      <c r="A69" s="1202"/>
      <c r="B69" s="1203"/>
      <c r="D69" s="1202"/>
      <c r="E69" s="1202"/>
    </row>
    <row r="70" spans="1:5">
      <c r="A70" s="1202"/>
      <c r="B70" s="1203"/>
      <c r="D70" s="1202"/>
      <c r="E70" s="1202"/>
    </row>
    <row r="71" spans="1:5">
      <c r="A71" s="1202"/>
      <c r="B71" s="1203"/>
      <c r="D71" s="1202"/>
      <c r="E71" s="1202"/>
    </row>
    <row r="72" spans="1:5">
      <c r="A72" s="1202"/>
      <c r="B72" s="1203"/>
      <c r="D72" s="1202"/>
      <c r="E72" s="1202"/>
    </row>
    <row r="73" spans="1:5">
      <c r="A73" s="1202"/>
      <c r="B73" s="1203"/>
      <c r="D73" s="1202"/>
      <c r="E73" s="1202"/>
    </row>
    <row r="74" spans="1:5">
      <c r="A74" s="1202"/>
      <c r="B74" s="1203"/>
      <c r="D74" s="1202"/>
      <c r="E74" s="1202"/>
    </row>
    <row r="75" spans="1:5">
      <c r="A75" s="1202"/>
      <c r="B75" s="1203"/>
      <c r="D75" s="1202"/>
      <c r="E75" s="1202"/>
    </row>
    <row r="76" spans="1:5">
      <c r="A76" s="1202"/>
      <c r="B76" s="1203"/>
      <c r="D76" s="1202"/>
      <c r="E76" s="1202"/>
    </row>
    <row r="77" spans="1:5">
      <c r="A77" s="1202"/>
      <c r="B77" s="1203"/>
      <c r="D77" s="1202"/>
      <c r="E77" s="1202"/>
    </row>
    <row r="78" spans="1:5">
      <c r="A78" s="1202"/>
      <c r="B78" s="1203"/>
      <c r="D78" s="1202"/>
      <c r="E78" s="1202"/>
    </row>
    <row r="79" spans="1:5">
      <c r="A79" s="1202"/>
      <c r="B79" s="1203"/>
      <c r="D79" s="1202"/>
      <c r="E79" s="1202"/>
    </row>
    <row r="80" spans="1:5">
      <c r="A80" s="1202"/>
      <c r="B80" s="1203"/>
      <c r="D80" s="1202"/>
      <c r="E80" s="1202"/>
    </row>
    <row r="81" spans="1:5">
      <c r="A81" s="1202"/>
      <c r="B81" s="1203"/>
      <c r="D81" s="1202"/>
      <c r="E81" s="1202"/>
    </row>
    <row r="82" spans="1:5">
      <c r="A82" s="1202"/>
      <c r="B82" s="1203"/>
      <c r="D82" s="1202"/>
      <c r="E82" s="1202"/>
    </row>
    <row r="83" spans="1:5">
      <c r="A83" s="1202"/>
      <c r="B83" s="1203"/>
      <c r="D83" s="1202"/>
      <c r="E83" s="1202"/>
    </row>
    <row r="84" spans="1:5">
      <c r="A84" s="1202"/>
      <c r="B84" s="1203"/>
      <c r="D84" s="1202"/>
      <c r="E84" s="1202"/>
    </row>
    <row r="85" spans="1:5">
      <c r="A85" s="1202"/>
      <c r="B85" s="1203"/>
      <c r="D85" s="1202"/>
      <c r="E85" s="1202"/>
    </row>
    <row r="86" spans="1:5">
      <c r="A86" s="1202"/>
      <c r="B86" s="1202"/>
      <c r="D86" s="1202"/>
      <c r="E86" s="1202"/>
    </row>
    <row r="87" spans="1:5">
      <c r="A87" s="1202"/>
      <c r="B87" s="1202"/>
      <c r="D87" s="1202"/>
      <c r="E87" s="1202"/>
    </row>
    <row r="88" spans="1:5">
      <c r="A88" s="1202"/>
      <c r="B88" s="1202"/>
      <c r="D88" s="1202"/>
      <c r="E88" s="1202"/>
    </row>
    <row r="89" spans="1:5">
      <c r="A89" s="1202"/>
      <c r="B89" s="1202"/>
      <c r="D89" s="1202"/>
      <c r="E89" s="1202"/>
    </row>
    <row r="90" spans="1:5">
      <c r="A90" s="1202"/>
      <c r="B90" s="1202"/>
      <c r="D90" s="1202"/>
      <c r="E90" s="1202"/>
    </row>
    <row r="91" spans="1:5">
      <c r="A91" s="1202"/>
      <c r="B91" s="1202"/>
      <c r="D91" s="1202"/>
      <c r="E91" s="1202"/>
    </row>
    <row r="92" spans="1:5">
      <c r="A92" s="1202"/>
      <c r="B92" s="1202"/>
      <c r="D92" s="1202"/>
      <c r="E92" s="1202"/>
    </row>
    <row r="93" spans="1:5">
      <c r="A93" s="1202"/>
      <c r="B93" s="1202"/>
      <c r="D93" s="1202"/>
      <c r="E93" s="1202"/>
    </row>
    <row r="94" spans="1:5">
      <c r="A94" s="1202"/>
      <c r="B94" s="1202"/>
      <c r="D94" s="1202"/>
      <c r="E94" s="1202"/>
    </row>
    <row r="95" spans="1:5">
      <c r="A95" s="1202"/>
      <c r="B95" s="1202"/>
      <c r="D95" s="1202"/>
      <c r="E95" s="1202"/>
    </row>
    <row r="96" spans="1:5">
      <c r="A96" s="1202"/>
      <c r="B96" s="1202"/>
      <c r="D96" s="1202"/>
      <c r="E96" s="1202"/>
    </row>
    <row r="97" spans="1:5">
      <c r="A97" s="1202"/>
      <c r="B97" s="1202"/>
      <c r="D97" s="1202"/>
      <c r="E97" s="1202"/>
    </row>
    <row r="98" spans="1:5">
      <c r="A98" s="1202"/>
      <c r="B98" s="1202"/>
      <c r="D98" s="1202"/>
      <c r="E98" s="1202"/>
    </row>
    <row r="99" spans="1:5">
      <c r="A99" s="1202"/>
      <c r="B99" s="1202"/>
      <c r="D99" s="1202"/>
      <c r="E99" s="1202"/>
    </row>
    <row r="100" spans="1:5">
      <c r="A100" s="1202"/>
      <c r="B100" s="1202"/>
      <c r="D100" s="1202"/>
      <c r="E100" s="1202"/>
    </row>
    <row r="101" spans="1:5">
      <c r="A101" s="1202"/>
      <c r="B101" s="1202"/>
      <c r="D101" s="1202"/>
      <c r="E101" s="1202"/>
    </row>
    <row r="102" spans="1:5">
      <c r="A102" s="1202"/>
      <c r="B102" s="1202"/>
      <c r="D102" s="1202"/>
      <c r="E102" s="1202"/>
    </row>
    <row r="103" spans="1:5">
      <c r="A103" s="1202"/>
      <c r="B103" s="1202"/>
      <c r="D103" s="1202"/>
      <c r="E103" s="1202"/>
    </row>
    <row r="104" spans="1:5">
      <c r="A104" s="1202"/>
      <c r="B104" s="1202"/>
      <c r="D104" s="1202"/>
      <c r="E104" s="1202"/>
    </row>
    <row r="105" spans="1:5">
      <c r="A105" s="1202"/>
      <c r="B105" s="1202"/>
      <c r="D105" s="1202"/>
      <c r="E105" s="1202"/>
    </row>
    <row r="106" spans="1:5">
      <c r="A106" s="1202"/>
      <c r="B106" s="1202"/>
      <c r="D106" s="1202"/>
      <c r="E106" s="1202"/>
    </row>
    <row r="107" spans="1:5">
      <c r="A107" s="1202"/>
      <c r="B107" s="1202"/>
      <c r="D107" s="1202"/>
      <c r="E107" s="1202"/>
    </row>
    <row r="108" spans="1:5">
      <c r="A108" s="1202"/>
      <c r="B108" s="1202"/>
      <c r="D108" s="1202"/>
      <c r="E108" s="1202"/>
    </row>
    <row r="109" spans="1:5">
      <c r="A109" s="1202"/>
      <c r="B109" s="1202"/>
      <c r="D109" s="1202"/>
      <c r="E109" s="1202"/>
    </row>
    <row r="110" spans="1:5">
      <c r="A110" s="1202"/>
      <c r="B110" s="1202"/>
      <c r="D110" s="1202"/>
      <c r="E110" s="1202"/>
    </row>
    <row r="111" spans="1:5">
      <c r="A111" s="1202"/>
      <c r="B111" s="1202"/>
      <c r="D111" s="1202"/>
      <c r="E111" s="1202"/>
    </row>
    <row r="112" spans="1:5">
      <c r="A112" s="1202"/>
      <c r="B112" s="1202"/>
      <c r="D112" s="1202"/>
      <c r="E112" s="1202"/>
    </row>
    <row r="113" spans="1:5">
      <c r="A113" s="1202"/>
      <c r="B113" s="1202"/>
      <c r="D113" s="1202"/>
      <c r="E113" s="1202"/>
    </row>
    <row r="114" spans="1:5">
      <c r="A114" s="1202"/>
      <c r="B114" s="1202"/>
      <c r="D114" s="1202"/>
      <c r="E114" s="1202"/>
    </row>
    <row r="115" spans="1:5">
      <c r="A115" s="1202"/>
      <c r="B115" s="1202"/>
      <c r="D115" s="1202"/>
      <c r="E115" s="1202"/>
    </row>
    <row r="116" spans="1:5">
      <c r="A116" s="1202"/>
      <c r="B116" s="1202"/>
      <c r="D116" s="1202"/>
      <c r="E116" s="1202"/>
    </row>
    <row r="117" spans="1:5">
      <c r="A117" s="1202"/>
      <c r="B117" s="1202"/>
      <c r="D117" s="1202"/>
      <c r="E117" s="1202"/>
    </row>
    <row r="118" spans="1:5">
      <c r="A118" s="1202"/>
      <c r="B118" s="1202"/>
      <c r="D118" s="1202"/>
      <c r="E118" s="1202"/>
    </row>
    <row r="119" spans="1:5">
      <c r="A119" s="1202"/>
      <c r="B119" s="1202"/>
      <c r="D119" s="1202"/>
      <c r="E119" s="1202"/>
    </row>
    <row r="120" spans="1:5">
      <c r="A120" s="1202"/>
      <c r="B120" s="1202"/>
      <c r="D120" s="1202"/>
      <c r="E120" s="1202"/>
    </row>
    <row r="121" spans="1:5">
      <c r="A121" s="1202"/>
      <c r="B121" s="1202"/>
      <c r="D121" s="1202"/>
      <c r="E121" s="1202"/>
    </row>
    <row r="122" spans="1:5">
      <c r="A122" s="1202"/>
      <c r="B122" s="1202"/>
      <c r="D122" s="1202"/>
      <c r="E122" s="1202"/>
    </row>
    <row r="123" spans="1:5">
      <c r="A123" s="1202"/>
      <c r="B123" s="1202"/>
      <c r="D123" s="1202"/>
      <c r="E123" s="1202"/>
    </row>
    <row r="124" spans="1:5">
      <c r="A124" s="1202"/>
      <c r="B124" s="1202"/>
      <c r="D124" s="1202"/>
      <c r="E124" s="1202"/>
    </row>
    <row r="125" spans="1:5">
      <c r="A125" s="1202"/>
      <c r="B125" s="1202"/>
      <c r="D125" s="1202"/>
      <c r="E125" s="1202"/>
    </row>
    <row r="126" spans="1:5">
      <c r="A126" s="1202"/>
      <c r="B126" s="1202"/>
      <c r="D126" s="1202"/>
      <c r="E126" s="1202"/>
    </row>
    <row r="127" spans="1:5">
      <c r="A127" s="1202"/>
      <c r="B127" s="1202"/>
      <c r="D127" s="1202"/>
      <c r="E127" s="1202"/>
    </row>
    <row r="128" spans="1:5">
      <c r="A128" s="1202"/>
      <c r="B128" s="1202"/>
      <c r="D128" s="1202"/>
      <c r="E128" s="1202"/>
    </row>
    <row r="129" spans="1:5">
      <c r="A129" s="1202"/>
      <c r="B129" s="1202"/>
      <c r="D129" s="1202"/>
      <c r="E129" s="1202"/>
    </row>
    <row r="130" spans="1:5">
      <c r="A130" s="1202"/>
      <c r="B130" s="1202"/>
      <c r="D130" s="1202"/>
      <c r="E130" s="1202"/>
    </row>
    <row r="131" spans="1:5">
      <c r="A131" s="1202"/>
      <c r="B131" s="1202"/>
      <c r="D131" s="1202"/>
      <c r="E131" s="1202"/>
    </row>
    <row r="132" spans="1:5">
      <c r="A132" s="1202"/>
      <c r="B132" s="1202"/>
      <c r="D132" s="1202"/>
      <c r="E132" s="1202"/>
    </row>
    <row r="133" spans="1:5">
      <c r="A133" s="1202"/>
      <c r="B133" s="1202"/>
      <c r="D133" s="1202"/>
      <c r="E133" s="1202"/>
    </row>
    <row r="134" spans="1:5">
      <c r="A134" s="1202"/>
      <c r="B134" s="1202"/>
      <c r="D134" s="1202"/>
      <c r="E134" s="1202"/>
    </row>
    <row r="135" spans="1:5">
      <c r="A135" s="1202"/>
      <c r="B135" s="1202"/>
      <c r="D135" s="1202"/>
      <c r="E135" s="1202"/>
    </row>
    <row r="136" spans="1:5">
      <c r="A136" s="1202"/>
      <c r="B136" s="1202"/>
      <c r="D136" s="1202"/>
      <c r="E136" s="1202"/>
    </row>
    <row r="137" spans="1:5">
      <c r="A137" s="1202"/>
      <c r="B137" s="1202"/>
      <c r="D137" s="1202"/>
      <c r="E137" s="1202"/>
    </row>
    <row r="138" spans="1:5">
      <c r="A138" s="1202"/>
      <c r="B138" s="1202"/>
      <c r="D138" s="1202"/>
      <c r="E138" s="1202"/>
    </row>
    <row r="139" spans="1:5">
      <c r="A139" s="1202"/>
      <c r="B139" s="1202"/>
      <c r="D139" s="1202"/>
      <c r="E139" s="1202"/>
    </row>
    <row r="140" spans="1:5">
      <c r="A140" s="1202"/>
      <c r="B140" s="1202"/>
      <c r="D140" s="1202"/>
      <c r="E140" s="1202"/>
    </row>
    <row r="141" spans="1:5">
      <c r="A141" s="1202"/>
      <c r="B141" s="1202"/>
      <c r="D141" s="1202"/>
      <c r="E141" s="1202"/>
    </row>
    <row r="142" spans="1:5">
      <c r="A142" s="1202"/>
      <c r="B142" s="1202"/>
      <c r="D142" s="1202"/>
      <c r="E142" s="1202"/>
    </row>
    <row r="143" spans="1:5">
      <c r="A143" s="1202"/>
      <c r="B143" s="1202"/>
      <c r="D143" s="1202"/>
      <c r="E143" s="1202"/>
    </row>
    <row r="144" spans="1:5">
      <c r="A144" s="1202"/>
      <c r="B144" s="1202"/>
      <c r="D144" s="1202"/>
      <c r="E144" s="1202"/>
    </row>
    <row r="145" spans="1:5">
      <c r="A145" s="1202"/>
      <c r="B145" s="1202"/>
      <c r="D145" s="1202"/>
      <c r="E145" s="1202"/>
    </row>
    <row r="146" spans="1:5">
      <c r="A146" s="1202"/>
      <c r="B146" s="1202"/>
      <c r="D146" s="1202"/>
      <c r="E146" s="1202"/>
    </row>
    <row r="147" spans="1:5">
      <c r="A147" s="1202"/>
      <c r="B147" s="1202"/>
      <c r="D147" s="1202"/>
      <c r="E147" s="1202"/>
    </row>
    <row r="148" spans="1:5">
      <c r="A148" s="1202"/>
      <c r="B148" s="1202"/>
      <c r="D148" s="1202"/>
      <c r="E148" s="1202"/>
    </row>
    <row r="149" spans="1:5">
      <c r="A149" s="1202"/>
      <c r="B149" s="1202"/>
      <c r="D149" s="1202"/>
      <c r="E149" s="1202"/>
    </row>
    <row r="150" spans="1:5">
      <c r="A150" s="1202"/>
      <c r="B150" s="1202"/>
      <c r="D150" s="1202"/>
      <c r="E150" s="1202"/>
    </row>
    <row r="151" spans="1:5">
      <c r="A151" s="1202"/>
      <c r="B151" s="1202"/>
      <c r="D151" s="1202"/>
      <c r="E151" s="1202"/>
    </row>
    <row r="152" spans="1:5">
      <c r="A152" s="1202"/>
      <c r="B152" s="1202"/>
      <c r="D152" s="1202"/>
      <c r="E152" s="1202"/>
    </row>
    <row r="153" spans="1:5">
      <c r="A153" s="1202"/>
      <c r="B153" s="1202"/>
      <c r="D153" s="1202"/>
      <c r="E153" s="1202"/>
    </row>
    <row r="154" spans="1:5">
      <c r="A154" s="1202"/>
      <c r="B154" s="1202"/>
      <c r="D154" s="1202"/>
      <c r="E154" s="1202"/>
    </row>
    <row r="155" spans="1:5">
      <c r="A155" s="1202"/>
      <c r="B155" s="1202"/>
      <c r="D155" s="1202"/>
      <c r="E155" s="1202"/>
    </row>
    <row r="156" spans="1:5">
      <c r="A156" s="1202"/>
      <c r="B156" s="1202"/>
      <c r="D156" s="1202"/>
      <c r="E156" s="1202"/>
    </row>
    <row r="157" spans="1:5">
      <c r="A157" s="1202"/>
      <c r="B157" s="1202"/>
      <c r="D157" s="1202"/>
      <c r="E157" s="1202"/>
    </row>
    <row r="158" spans="1:5">
      <c r="A158" s="1202"/>
      <c r="B158" s="1202"/>
      <c r="D158" s="1202"/>
      <c r="E158" s="1202"/>
    </row>
    <row r="159" spans="1:5">
      <c r="A159" s="1202"/>
      <c r="B159" s="1202"/>
      <c r="D159" s="1202"/>
      <c r="E159" s="1202"/>
    </row>
    <row r="160" spans="1:5">
      <c r="A160" s="1202"/>
      <c r="B160" s="1202"/>
      <c r="D160" s="1202"/>
      <c r="E160" s="1202"/>
    </row>
    <row r="161" spans="1:5">
      <c r="A161" s="1202"/>
      <c r="B161" s="1202"/>
      <c r="D161" s="1202"/>
      <c r="E161" s="1202"/>
    </row>
    <row r="162" spans="1:5">
      <c r="A162" s="1202"/>
      <c r="B162" s="1202"/>
      <c r="D162" s="1202"/>
      <c r="E162" s="1202"/>
    </row>
    <row r="163" spans="1:5">
      <c r="A163" s="1202"/>
      <c r="B163" s="1202"/>
      <c r="D163" s="1202"/>
      <c r="E163" s="1202"/>
    </row>
    <row r="164" spans="1:5">
      <c r="A164" s="1202"/>
      <c r="B164" s="1202"/>
      <c r="D164" s="1202"/>
      <c r="E164" s="1202"/>
    </row>
    <row r="165" spans="1:5">
      <c r="A165" s="1202"/>
      <c r="B165" s="1202"/>
      <c r="D165" s="1202"/>
      <c r="E165" s="1202"/>
    </row>
    <row r="166" spans="1:5">
      <c r="A166" s="1202"/>
      <c r="B166" s="1202"/>
      <c r="D166" s="1202"/>
      <c r="E166" s="1202"/>
    </row>
    <row r="167" spans="1:5">
      <c r="A167" s="1202"/>
      <c r="B167" s="1202"/>
      <c r="D167" s="1202"/>
      <c r="E167" s="1202"/>
    </row>
    <row r="168" spans="1:5">
      <c r="A168" s="1202"/>
      <c r="B168" s="1202"/>
      <c r="D168" s="1202"/>
      <c r="E168" s="1202"/>
    </row>
    <row r="169" spans="1:5">
      <c r="A169" s="1202"/>
      <c r="B169" s="1202"/>
      <c r="D169" s="1202"/>
      <c r="E169" s="1202"/>
    </row>
    <row r="170" spans="1:5">
      <c r="A170" s="1202"/>
      <c r="B170" s="1202"/>
      <c r="D170" s="1202"/>
      <c r="E170" s="1202"/>
    </row>
    <row r="171" spans="1:5">
      <c r="A171" s="1202"/>
      <c r="B171" s="1202"/>
      <c r="D171" s="1202"/>
      <c r="E171" s="1202"/>
    </row>
    <row r="172" spans="1:5">
      <c r="A172" s="1202"/>
      <c r="B172" s="1202"/>
      <c r="D172" s="1202"/>
      <c r="E172" s="1202"/>
    </row>
    <row r="173" spans="1:5">
      <c r="A173" s="1202"/>
      <c r="B173" s="1202"/>
      <c r="D173" s="1202"/>
      <c r="E173" s="1202"/>
    </row>
    <row r="174" spans="1:5">
      <c r="A174" s="1202"/>
      <c r="B174" s="1202"/>
      <c r="D174" s="1202"/>
      <c r="E174" s="1202"/>
    </row>
    <row r="175" spans="1:5">
      <c r="A175" s="1202"/>
      <c r="B175" s="1202"/>
      <c r="D175" s="1202"/>
      <c r="E175" s="1202"/>
    </row>
    <row r="176" spans="1:5">
      <c r="A176" s="1202"/>
      <c r="B176" s="1202"/>
      <c r="D176" s="1202"/>
      <c r="E176" s="1202"/>
    </row>
    <row r="177" spans="1:5">
      <c r="A177" s="1202"/>
      <c r="B177" s="1202"/>
      <c r="D177" s="1202"/>
      <c r="E177" s="1202"/>
    </row>
    <row r="178" spans="1:5">
      <c r="A178" s="1202"/>
      <c r="B178" s="1202"/>
      <c r="D178" s="1202"/>
      <c r="E178" s="1202"/>
    </row>
    <row r="179" spans="1:5">
      <c r="A179" s="1202"/>
      <c r="B179" s="1202"/>
      <c r="D179" s="1202"/>
      <c r="E179" s="1202"/>
    </row>
    <row r="180" spans="1:5">
      <c r="A180" s="1202"/>
      <c r="B180" s="1202"/>
      <c r="D180" s="1202"/>
      <c r="E180" s="1202"/>
    </row>
    <row r="181" spans="1:5">
      <c r="A181" s="1202"/>
      <c r="B181" s="1202"/>
      <c r="D181" s="1202"/>
      <c r="E181" s="1202"/>
    </row>
    <row r="182" spans="1:5">
      <c r="A182" s="1202"/>
      <c r="B182" s="1202"/>
      <c r="D182" s="1202"/>
      <c r="E182" s="1202"/>
    </row>
    <row r="183" spans="1:5">
      <c r="A183" s="1202"/>
      <c r="B183" s="1202"/>
      <c r="D183" s="1202"/>
      <c r="E183" s="1202"/>
    </row>
    <row r="184" spans="1:5">
      <c r="A184" s="1202"/>
      <c r="B184" s="1202"/>
      <c r="D184" s="1202"/>
      <c r="E184" s="1202"/>
    </row>
    <row r="185" spans="1:5">
      <c r="A185" s="1202"/>
      <c r="B185" s="1202"/>
      <c r="D185" s="1202"/>
      <c r="E185" s="1202"/>
    </row>
    <row r="186" spans="1:5">
      <c r="A186" s="1202"/>
      <c r="B186" s="1202"/>
      <c r="D186" s="1202"/>
      <c r="E186" s="1202"/>
    </row>
    <row r="187" spans="1:5">
      <c r="A187" s="1202"/>
      <c r="B187" s="1202"/>
      <c r="D187" s="1202"/>
      <c r="E187" s="1202"/>
    </row>
    <row r="188" spans="1:5">
      <c r="A188" s="1202"/>
      <c r="B188" s="1202"/>
      <c r="D188" s="1202"/>
      <c r="E188" s="1202"/>
    </row>
    <row r="189" spans="1:5">
      <c r="A189" s="1202"/>
      <c r="B189" s="1202"/>
      <c r="D189" s="1202"/>
      <c r="E189" s="1202"/>
    </row>
    <row r="190" spans="1:5">
      <c r="A190" s="1202"/>
      <c r="B190" s="1202"/>
      <c r="D190" s="1202"/>
      <c r="E190" s="1202"/>
    </row>
    <row r="191" spans="1:5">
      <c r="A191" s="1202"/>
      <c r="B191" s="1202"/>
      <c r="D191" s="1202"/>
      <c r="E191" s="1202"/>
    </row>
    <row r="192" spans="1:5">
      <c r="A192" s="1202"/>
      <c r="B192" s="1202"/>
      <c r="D192" s="1202"/>
      <c r="E192" s="1202"/>
    </row>
    <row r="193" spans="1:5">
      <c r="A193" s="1202"/>
      <c r="B193" s="1202"/>
      <c r="D193" s="1202"/>
      <c r="E193" s="1202"/>
    </row>
    <row r="194" spans="1:5">
      <c r="A194" s="1202"/>
      <c r="B194" s="1202"/>
      <c r="D194" s="1202"/>
      <c r="E194" s="1202"/>
    </row>
    <row r="195" spans="1:5">
      <c r="A195" s="1202"/>
      <c r="B195" s="1202"/>
      <c r="D195" s="1202"/>
      <c r="E195" s="1202"/>
    </row>
    <row r="196" spans="1:5">
      <c r="A196" s="1202"/>
      <c r="B196" s="1202"/>
      <c r="D196" s="1202"/>
      <c r="E196" s="1202"/>
    </row>
    <row r="197" spans="1:5">
      <c r="A197" s="1202"/>
      <c r="B197" s="1202"/>
      <c r="D197" s="1202"/>
      <c r="E197" s="1202"/>
    </row>
    <row r="198" spans="1:5">
      <c r="A198" s="1202"/>
      <c r="B198" s="1202"/>
      <c r="D198" s="1202"/>
      <c r="E198" s="1202"/>
    </row>
    <row r="199" spans="1:5">
      <c r="A199" s="1202"/>
      <c r="B199" s="1202"/>
      <c r="D199" s="1202"/>
      <c r="E199" s="1202"/>
    </row>
    <row r="200" spans="1:5">
      <c r="A200" s="1202"/>
      <c r="B200" s="1202"/>
      <c r="D200" s="1202"/>
      <c r="E200" s="1202"/>
    </row>
    <row r="201" spans="1:5">
      <c r="A201" s="1202"/>
      <c r="B201" s="1202"/>
      <c r="D201" s="1202"/>
      <c r="E201" s="1202"/>
    </row>
    <row r="202" spans="1:5">
      <c r="A202" s="1202"/>
      <c r="B202" s="1202"/>
      <c r="D202" s="1202"/>
      <c r="E202" s="1202"/>
    </row>
    <row r="203" spans="1:5">
      <c r="A203" s="1202"/>
      <c r="B203" s="1202"/>
      <c r="D203" s="1202"/>
      <c r="E203" s="1202"/>
    </row>
    <row r="204" spans="1:5">
      <c r="A204" s="1202"/>
      <c r="B204" s="1202"/>
      <c r="D204" s="1202"/>
      <c r="E204" s="1202"/>
    </row>
    <row r="205" spans="1:5">
      <c r="A205" s="1202"/>
      <c r="B205" s="1202"/>
      <c r="D205" s="1202"/>
      <c r="E205" s="1202"/>
    </row>
    <row r="206" spans="1:5">
      <c r="A206" s="1202"/>
      <c r="B206" s="1202"/>
      <c r="D206" s="1202"/>
      <c r="E206" s="1202"/>
    </row>
    <row r="207" spans="1:5">
      <c r="A207" s="1202"/>
      <c r="B207" s="1202"/>
      <c r="D207" s="1202"/>
      <c r="E207" s="1202"/>
    </row>
    <row r="208" spans="1:5">
      <c r="A208" s="1202"/>
      <c r="B208" s="1202"/>
      <c r="D208" s="1202"/>
      <c r="E208" s="1202"/>
    </row>
    <row r="209" spans="1:5">
      <c r="A209" s="1202"/>
      <c r="B209" s="1202"/>
      <c r="D209" s="1202"/>
      <c r="E209" s="1202"/>
    </row>
    <row r="210" spans="1:5">
      <c r="A210" s="1202"/>
      <c r="B210" s="1202"/>
      <c r="D210" s="1202"/>
      <c r="E210" s="1202"/>
    </row>
    <row r="211" spans="1:5">
      <c r="A211" s="1202"/>
      <c r="B211" s="1202"/>
      <c r="D211" s="1202"/>
      <c r="E211" s="1202"/>
    </row>
    <row r="212" spans="1:5">
      <c r="A212" s="1202"/>
      <c r="B212" s="1202"/>
      <c r="D212" s="1202"/>
      <c r="E212" s="1202"/>
    </row>
    <row r="213" spans="1:5">
      <c r="A213" s="1202"/>
      <c r="B213" s="1202"/>
      <c r="D213" s="1202"/>
      <c r="E213" s="1202"/>
    </row>
    <row r="214" spans="1:5">
      <c r="A214" s="1202"/>
      <c r="B214" s="1202"/>
      <c r="D214" s="1202"/>
      <c r="E214" s="1202"/>
    </row>
    <row r="215" spans="1:5">
      <c r="A215" s="1202"/>
      <c r="B215" s="1202"/>
      <c r="D215" s="1202"/>
      <c r="E215" s="1202"/>
    </row>
    <row r="216" spans="1:5">
      <c r="A216" s="1202"/>
      <c r="B216" s="1202"/>
      <c r="D216" s="1202"/>
      <c r="E216" s="1202"/>
    </row>
    <row r="217" spans="1:5">
      <c r="A217" s="1202"/>
      <c r="B217" s="1202"/>
      <c r="D217" s="1202"/>
      <c r="E217" s="1202"/>
    </row>
    <row r="218" spans="1:5">
      <c r="A218" s="1202"/>
      <c r="B218" s="1202"/>
      <c r="D218" s="1202"/>
      <c r="E218" s="1202"/>
    </row>
    <row r="219" spans="1:5">
      <c r="A219" s="1202"/>
      <c r="B219" s="1202"/>
      <c r="D219" s="1202"/>
      <c r="E219" s="1202"/>
    </row>
    <row r="220" spans="1:5">
      <c r="A220" s="1202"/>
      <c r="B220" s="1202"/>
      <c r="D220" s="1202"/>
      <c r="E220" s="1202"/>
    </row>
    <row r="221" spans="1:5">
      <c r="A221" s="1202"/>
      <c r="B221" s="1202"/>
      <c r="D221" s="1202"/>
      <c r="E221" s="1202"/>
    </row>
    <row r="222" spans="1:5">
      <c r="A222" s="1202"/>
      <c r="B222" s="1202"/>
      <c r="D222" s="1202"/>
      <c r="E222" s="1202"/>
    </row>
    <row r="223" spans="1:5">
      <c r="A223" s="1202"/>
      <c r="B223" s="1202"/>
      <c r="D223" s="1202"/>
      <c r="E223" s="1202"/>
    </row>
    <row r="224" spans="1:5">
      <c r="A224" s="1202"/>
      <c r="B224" s="1202"/>
      <c r="D224" s="1202"/>
      <c r="E224" s="1202"/>
    </row>
    <row r="225" spans="1:5">
      <c r="A225" s="1202"/>
      <c r="B225" s="1202"/>
      <c r="D225" s="1202"/>
      <c r="E225" s="1202"/>
    </row>
    <row r="226" spans="1:5">
      <c r="A226" s="1202"/>
      <c r="B226" s="1202"/>
      <c r="D226" s="1202"/>
      <c r="E226" s="1202"/>
    </row>
    <row r="227" spans="1:5">
      <c r="A227" s="1202"/>
      <c r="B227" s="1202"/>
      <c r="D227" s="1202"/>
      <c r="E227" s="1202"/>
    </row>
    <row r="228" spans="1:5">
      <c r="A228" s="1202"/>
      <c r="B228" s="1202"/>
      <c r="D228" s="1202"/>
      <c r="E228" s="1202"/>
    </row>
    <row r="229" spans="1:5">
      <c r="A229" s="1202"/>
      <c r="B229" s="1202"/>
      <c r="D229" s="1202"/>
      <c r="E229" s="1202"/>
    </row>
    <row r="230" spans="1:5">
      <c r="A230" s="1202"/>
      <c r="B230" s="1202"/>
      <c r="D230" s="1202"/>
      <c r="E230" s="1202"/>
    </row>
    <row r="231" spans="1:5">
      <c r="A231" s="1202"/>
      <c r="B231" s="1202"/>
      <c r="D231" s="1202"/>
      <c r="E231" s="1202"/>
    </row>
    <row r="232" spans="1:5">
      <c r="A232" s="1202"/>
      <c r="B232" s="1202"/>
      <c r="D232" s="1202"/>
      <c r="E232" s="1202"/>
    </row>
    <row r="233" spans="1:5">
      <c r="A233" s="1202"/>
      <c r="B233" s="1202"/>
      <c r="D233" s="1202"/>
      <c r="E233" s="1202"/>
    </row>
    <row r="234" spans="1:5">
      <c r="A234" s="1202"/>
      <c r="B234" s="1202"/>
      <c r="D234" s="1202"/>
      <c r="E234" s="1202"/>
    </row>
    <row r="235" spans="1:5">
      <c r="A235" s="1202"/>
      <c r="B235" s="1202"/>
      <c r="D235" s="1202"/>
      <c r="E235" s="1202"/>
    </row>
    <row r="236" spans="1:5">
      <c r="A236" s="1202"/>
      <c r="B236" s="1202"/>
      <c r="D236" s="1202"/>
      <c r="E236" s="1202"/>
    </row>
    <row r="237" spans="1:5">
      <c r="A237" s="1202"/>
      <c r="B237" s="1202"/>
      <c r="D237" s="1202"/>
      <c r="E237" s="1202"/>
    </row>
    <row r="238" spans="1:5">
      <c r="A238" s="1202"/>
      <c r="B238" s="1202"/>
      <c r="D238" s="1202"/>
      <c r="E238" s="1202"/>
    </row>
    <row r="239" spans="1:5">
      <c r="A239" s="1202"/>
      <c r="B239" s="1202"/>
      <c r="D239" s="1202"/>
      <c r="E239" s="1202"/>
    </row>
    <row r="240" spans="1:5">
      <c r="A240" s="1202"/>
      <c r="B240" s="1202"/>
      <c r="D240" s="1202"/>
      <c r="E240" s="1202"/>
    </row>
    <row r="241" spans="1:5">
      <c r="A241" s="1202"/>
      <c r="B241" s="1202"/>
      <c r="D241" s="1202"/>
      <c r="E241" s="1202"/>
    </row>
    <row r="242" spans="1:5">
      <c r="A242" s="1202"/>
      <c r="B242" s="1202"/>
      <c r="D242" s="1202"/>
      <c r="E242" s="1202"/>
    </row>
    <row r="243" spans="1:5">
      <c r="A243" s="1202"/>
      <c r="B243" s="1202"/>
      <c r="D243" s="1202"/>
      <c r="E243" s="1202"/>
    </row>
    <row r="244" spans="1:5">
      <c r="A244" s="1202"/>
      <c r="B244" s="1202"/>
      <c r="D244" s="1202"/>
      <c r="E244" s="1202"/>
    </row>
    <row r="245" spans="1:5">
      <c r="A245" s="1202"/>
      <c r="B245" s="1202"/>
      <c r="D245" s="1202"/>
      <c r="E245" s="1202"/>
    </row>
    <row r="246" spans="1:5">
      <c r="A246" s="1202"/>
      <c r="B246" s="1202"/>
      <c r="D246" s="1202"/>
      <c r="E246" s="1202"/>
    </row>
    <row r="247" spans="1:5">
      <c r="A247" s="1202"/>
      <c r="B247" s="1202"/>
      <c r="D247" s="1202"/>
      <c r="E247" s="1202"/>
    </row>
    <row r="248" spans="1:5">
      <c r="A248" s="1202"/>
      <c r="B248" s="1202"/>
      <c r="D248" s="1202"/>
      <c r="E248" s="1202"/>
    </row>
    <row r="249" spans="1:5">
      <c r="A249" s="1202"/>
      <c r="B249" s="1202"/>
      <c r="D249" s="1202"/>
      <c r="E249" s="1202"/>
    </row>
    <row r="250" spans="1:5">
      <c r="A250" s="1202"/>
      <c r="B250" s="1202"/>
      <c r="D250" s="1202"/>
      <c r="E250" s="1202"/>
    </row>
    <row r="251" spans="1:5">
      <c r="A251" s="1202"/>
      <c r="B251" s="1202"/>
      <c r="D251" s="1202"/>
      <c r="E251" s="1202"/>
    </row>
    <row r="252" spans="1:5">
      <c r="A252" s="1202"/>
      <c r="B252" s="1202"/>
      <c r="D252" s="1202"/>
      <c r="E252" s="1202"/>
    </row>
    <row r="253" spans="1:5">
      <c r="A253" s="1202"/>
      <c r="B253" s="1202"/>
      <c r="D253" s="1202"/>
      <c r="E253" s="1202"/>
    </row>
    <row r="254" spans="1:5">
      <c r="A254" s="1202"/>
      <c r="B254" s="1202"/>
      <c r="D254" s="1202"/>
      <c r="E254" s="1202"/>
    </row>
    <row r="255" spans="1:5">
      <c r="A255" s="1202"/>
      <c r="B255" s="1202"/>
      <c r="D255" s="1202"/>
      <c r="E255" s="1202"/>
    </row>
    <row r="256" spans="1:5">
      <c r="A256" s="1202"/>
      <c r="B256" s="1202"/>
      <c r="D256" s="1202"/>
      <c r="E256" s="1202"/>
    </row>
    <row r="257" spans="1:5">
      <c r="A257" s="1202"/>
      <c r="B257" s="1202"/>
      <c r="D257" s="1202"/>
      <c r="E257" s="1202"/>
    </row>
    <row r="258" spans="1:5">
      <c r="A258" s="1202"/>
      <c r="B258" s="1202"/>
      <c r="D258" s="1202"/>
      <c r="E258" s="1202"/>
    </row>
    <row r="259" spans="1:5">
      <c r="A259" s="1202"/>
      <c r="B259" s="1202"/>
      <c r="D259" s="1202"/>
      <c r="E259" s="1202"/>
    </row>
    <row r="260" spans="1:5">
      <c r="A260" s="1202"/>
      <c r="B260" s="1202"/>
      <c r="D260" s="1202"/>
      <c r="E260" s="1202"/>
    </row>
    <row r="1020" spans="4:4">
      <c r="D1020" s="1196"/>
    </row>
    <row r="1021" spans="4:4">
      <c r="D1021" s="1196"/>
    </row>
    <row r="1022" spans="4:4">
      <c r="D1022" s="1196"/>
    </row>
    <row r="1023" spans="4:4">
      <c r="D1023" s="1196"/>
    </row>
    <row r="1024" spans="4:4">
      <c r="D1024" s="1196"/>
    </row>
    <row r="1025" spans="4:4">
      <c r="D1025" s="1196"/>
    </row>
    <row r="1026" spans="4:4">
      <c r="D1026" s="1196"/>
    </row>
    <row r="1027" spans="4:4">
      <c r="D1027" s="1196"/>
    </row>
    <row r="1028" spans="4:4">
      <c r="D1028" s="1196"/>
    </row>
    <row r="1029" spans="4:4">
      <c r="D1029" s="1196"/>
    </row>
    <row r="1030" spans="4:4">
      <c r="D1030" s="1196"/>
    </row>
    <row r="1031" spans="4:4">
      <c r="D1031" s="1196"/>
    </row>
    <row r="1032" spans="4:4">
      <c r="D1032" s="1196"/>
    </row>
    <row r="1033" spans="4:4">
      <c r="D1033" s="1196"/>
    </row>
    <row r="1034" spans="4:4">
      <c r="D1034" s="1196"/>
    </row>
    <row r="1035" spans="4:4">
      <c r="D1035" s="1196"/>
    </row>
    <row r="1036" spans="4:4">
      <c r="D1036" s="1196"/>
    </row>
    <row r="1037" spans="4:4">
      <c r="D1037" s="1196"/>
    </row>
    <row r="1038" spans="4:4">
      <c r="D1038" s="1196"/>
    </row>
    <row r="1039" spans="4:4">
      <c r="D1039" s="1196"/>
    </row>
    <row r="1040" spans="4:4">
      <c r="D1040" s="1196"/>
    </row>
    <row r="1041" spans="4:4">
      <c r="D1041" s="1196"/>
    </row>
    <row r="1042" spans="4:4">
      <c r="D1042" s="1196"/>
    </row>
  </sheetData>
  <phoneticPr fontId="6" type="noConversion"/>
  <hyperlinks>
    <hyperlink ref="D3" r:id="rId1" tooltip="Microsoft Web Site" xr:uid="{E6DE212A-4B8E-49DA-A3DB-3A10A1C3EEB1}"/>
    <hyperlink ref="D4" r:id="rId2" tooltip="Microsoft Web Site" xr:uid="{88B9834F-500A-49FB-9C01-533C30EB56D4}"/>
    <hyperlink ref="D5" r:id="rId3" tooltip="Microsoft Web Site" xr:uid="{4758D1B9-AA67-4C68-9A03-143555D312E8}"/>
    <hyperlink ref="D6" r:id="rId4" tooltip="Microsoft Web Site" xr:uid="{0FB5FECA-BBBE-416B-9CF1-4BFA6DBF2247}"/>
    <hyperlink ref="D7" r:id="rId5" tooltip="Microsoft Web Site" xr:uid="{3E2BB06F-6BD0-4B65-B7C8-FF2B8B8068F1}"/>
    <hyperlink ref="D8" r:id="rId6" tooltip="Microsoft Web Site" xr:uid="{156F85EB-0072-4F0B-9769-0D0F82189BF3}"/>
    <hyperlink ref="B3" r:id="rId7" tooltip="Microsoft Web Site" xr:uid="{025B62E7-9BDA-460B-A59F-3959D10270F2}"/>
    <hyperlink ref="D9" r:id="rId8" tooltip="Microsoft Web Site" xr:uid="{4AEF0A80-00E3-417A-A105-955C944B51DC}"/>
    <hyperlink ref="D10" r:id="rId9" tooltip="Microsoft Web Site" xr:uid="{C6B745E9-59D0-4AC1-A394-EFF50EC7F386}"/>
    <hyperlink ref="B4" r:id="rId10" tooltip="Microsoft Web Site" xr:uid="{7186B074-1ACB-4DD0-893D-793236755752}"/>
    <hyperlink ref="B5" r:id="rId11" tooltip="Microsoft Web Site" xr:uid="{E341B143-F489-4DA3-B3EB-9C2B6CA1EE2C}"/>
    <hyperlink ref="B6" r:id="rId12" tooltip="Microsoft Web Site" xr:uid="{EA39C583-D4AE-4FF4-8FFB-D2A16201CF6B}"/>
    <hyperlink ref="B7" r:id="rId13" tooltip="Microsoft Web Site" xr:uid="{A8D26D7D-1351-4B3B-9CEC-B403FE1BAB8C}"/>
    <hyperlink ref="B8" r:id="rId14" tooltip="Microsoft Web Site" xr:uid="{5B6ACEEC-8E3E-480F-A319-1F9E074A9703}"/>
    <hyperlink ref="B9" r:id="rId15" tooltip="Microsoft Web Site" xr:uid="{A6743866-16CC-4F51-AEF1-321231752090}"/>
    <hyperlink ref="B10" r:id="rId16" tooltip="Microsoft Web Site" xr:uid="{5DD47B25-3394-4E90-AC68-64FBB98305DA}"/>
    <hyperlink ref="B11" r:id="rId17" tooltip="Microsoft Web Site" xr:uid="{F562C781-8E41-4F1E-8184-A83CF8831F33}"/>
    <hyperlink ref="B12" r:id="rId18" tooltip="Microsoft Web Site" xr:uid="{1BF5D864-2675-4252-BE54-F447BACB8F8A}"/>
    <hyperlink ref="B13" r:id="rId19" tooltip="Microsoft Web Site" xr:uid="{013AEA09-B8D2-45FD-81FA-8150DB731838}"/>
    <hyperlink ref="B14" r:id="rId20" tooltip="Microsoft Web Site" xr:uid="{782286C0-1249-472B-B695-6510A569518E}"/>
  </hyperlinks>
  <pageMargins left="0.7" right="0.7" top="0.75" bottom="0.75" header="0.3" footer="0.3"/>
  <pageSetup paperSize="9" orientation="portrait" r:id="rId21"/>
  <drawing r:id="rId22"/>
  <legacyDrawing r:id="rId23"/>
  <mc:AlternateContent xmlns:mc="http://schemas.openxmlformats.org/markup-compatibility/2006">
    <mc:Choice Requires="x14">
      <controls>
        <mc:AlternateContent xmlns:mc="http://schemas.openxmlformats.org/markup-compatibility/2006">
          <mc:Choice Requires="x14">
            <control shapeId="120833" r:id="rId24" name="Button 1">
              <controlPr defaultSize="0" print="0" autoFill="0" autoPict="0">
                <anchor moveWithCells="1" sizeWithCells="1">
                  <from>
                    <xdr:col>5</xdr:col>
                    <xdr:colOff>285750</xdr:colOff>
                    <xdr:row>1</xdr:row>
                    <xdr:rowOff>0</xdr:rowOff>
                  </from>
                  <to>
                    <xdr:col>7</xdr:col>
                    <xdr:colOff>57150</xdr:colOff>
                    <xdr:row>3</xdr:row>
                    <xdr:rowOff>190500</xdr:rowOff>
                  </to>
                </anchor>
              </controlPr>
            </control>
          </mc:Choice>
        </mc:AlternateContent>
        <mc:AlternateContent xmlns:mc="http://schemas.openxmlformats.org/markup-compatibility/2006">
          <mc:Choice Requires="x14">
            <control shapeId="120834" r:id="rId25" name="Button 2">
              <controlPr defaultSize="0" print="0" autoFill="0" autoPict="0">
                <anchor moveWithCells="1" sizeWithCells="1">
                  <from>
                    <xdr:col>1</xdr:col>
                    <xdr:colOff>161925</xdr:colOff>
                    <xdr:row>0</xdr:row>
                    <xdr:rowOff>66675</xdr:rowOff>
                  </from>
                  <to>
                    <xdr:col>1</xdr:col>
                    <xdr:colOff>847725</xdr:colOff>
                    <xdr:row>0</xdr:row>
                    <xdr:rowOff>371475</xdr:rowOff>
                  </to>
                </anchor>
              </controlPr>
            </control>
          </mc:Choice>
        </mc:AlternateContent>
        <mc:AlternateContent xmlns:mc="http://schemas.openxmlformats.org/markup-compatibility/2006">
          <mc:Choice Requires="x14">
            <control shapeId="120835" r:id="rId26" name="Button 3">
              <controlPr defaultSize="0" print="0" autoFill="0" autoPict="0">
                <anchor moveWithCells="1" sizeWithCells="1">
                  <from>
                    <xdr:col>7</xdr:col>
                    <xdr:colOff>485775</xdr:colOff>
                    <xdr:row>1</xdr:row>
                    <xdr:rowOff>9525</xdr:rowOff>
                  </from>
                  <to>
                    <xdr:col>8</xdr:col>
                    <xdr:colOff>571500</xdr:colOff>
                    <xdr:row>3</xdr:row>
                    <xdr:rowOff>200025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43F20-FBB9-47F4-9C7D-B0CF5E0608BD}">
  <sheetPr codeName="工作表10">
    <tabColor rgb="FF0000FF"/>
  </sheetPr>
  <dimension ref="A1:B7"/>
  <sheetViews>
    <sheetView workbookViewId="0">
      <selection activeCell="E24" sqref="E24"/>
    </sheetView>
  </sheetViews>
  <sheetFormatPr defaultRowHeight="16.5"/>
  <cols>
    <col min="1" max="1" width="41.25" bestFit="1" customWidth="1"/>
    <col min="2" max="2" width="54.375" bestFit="1" customWidth="1"/>
  </cols>
  <sheetData>
    <row r="1" spans="1:2" ht="17.25" thickBot="1">
      <c r="A1" s="2274" t="s">
        <v>3690</v>
      </c>
      <c r="B1" s="2275"/>
    </row>
    <row r="2" spans="1:2">
      <c r="A2" s="1066" t="s">
        <v>3692</v>
      </c>
      <c r="B2" s="1067" t="s">
        <v>3691</v>
      </c>
    </row>
    <row r="3" spans="1:2">
      <c r="A3" s="1068"/>
      <c r="B3" s="1069"/>
    </row>
    <row r="4" spans="1:2">
      <c r="A4" s="1068"/>
      <c r="B4" s="1069"/>
    </row>
    <row r="5" spans="1:2">
      <c r="A5" s="1068"/>
      <c r="B5" s="1069"/>
    </row>
    <row r="6" spans="1:2">
      <c r="A6" s="1068"/>
      <c r="B6" s="1069"/>
    </row>
    <row r="7" spans="1:2" ht="17.25" thickBot="1">
      <c r="A7" s="1070"/>
      <c r="B7" s="1071"/>
    </row>
  </sheetData>
  <mergeCells count="1">
    <mergeCell ref="A1:B1"/>
  </mergeCells>
  <phoneticPr fontId="6" type="noConversion"/>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K44"/>
  <sheetViews>
    <sheetView topLeftCell="A28" zoomScale="75" zoomScaleNormal="75" workbookViewId="0">
      <selection activeCell="F32" sqref="F32"/>
    </sheetView>
  </sheetViews>
  <sheetFormatPr defaultColWidth="8.875" defaultRowHeight="15.75"/>
  <cols>
    <col min="1" max="1" width="8.125" style="20" customWidth="1"/>
    <col min="2" max="5" width="8.125" style="5" customWidth="1"/>
    <col min="6" max="7" width="9.75" style="20" customWidth="1"/>
    <col min="8" max="11" width="8.125" style="5" customWidth="1"/>
    <col min="12" max="12" width="8.625" style="20" customWidth="1"/>
    <col min="13" max="16384" width="8.875" style="20"/>
  </cols>
  <sheetData>
    <row r="1" spans="1:6" ht="21">
      <c r="A1" s="205" t="s">
        <v>1273</v>
      </c>
    </row>
    <row r="3" spans="1:6" ht="34.9" customHeight="1"/>
    <row r="8" spans="1:6" ht="32.25">
      <c r="D8" s="204" t="s">
        <v>1274</v>
      </c>
    </row>
    <row r="9" spans="1:6" ht="38.25" customHeight="1"/>
    <row r="10" spans="1:6" ht="44.65" customHeight="1">
      <c r="C10" s="355" t="s">
        <v>774</v>
      </c>
    </row>
    <row r="11" spans="1:6" ht="40.5" customHeight="1">
      <c r="E11" s="383"/>
      <c r="F11" s="204"/>
    </row>
    <row r="12" spans="1:6" ht="32.25">
      <c r="A12" s="204"/>
      <c r="D12" s="384" t="s">
        <v>775</v>
      </c>
    </row>
    <row r="14" spans="1:6" ht="19.149999999999999" customHeight="1">
      <c r="A14" s="204"/>
    </row>
    <row r="19" spans="1:4" ht="21">
      <c r="A19" s="205" t="s">
        <v>113</v>
      </c>
    </row>
    <row r="20" spans="1:4" ht="21">
      <c r="A20" s="205"/>
    </row>
    <row r="21" spans="1:4" ht="21">
      <c r="A21" s="205" t="s">
        <v>114</v>
      </c>
    </row>
    <row r="22" spans="1:4" ht="17.649999999999999" customHeight="1"/>
    <row r="24" spans="1:4" ht="21">
      <c r="A24" s="205" t="s">
        <v>1078</v>
      </c>
    </row>
    <row r="32" spans="1:4" ht="30.75">
      <c r="D32" s="204" t="str">
        <f>D8</f>
        <v xml:space="preserve"> 彰化區處 DDCC 轄內變電所  </v>
      </c>
    </row>
    <row r="33" spans="1:6" ht="39" customHeight="1"/>
    <row r="34" spans="1:6" ht="44.65" customHeight="1">
      <c r="C34" s="355" t="str">
        <f>C10</f>
        <v xml:space="preserve">    97 年 09 月 12 日 11:00 ~ 15 日 12:00</v>
      </c>
    </row>
    <row r="35" spans="1:6" ht="38.25" customHeight="1">
      <c r="F35" s="204"/>
    </row>
    <row r="36" spans="1:6" ht="39" customHeight="1">
      <c r="A36" s="204"/>
      <c r="D36" s="204" t="str">
        <f>D12</f>
        <v xml:space="preserve">辛 樂 克 颱 風 事 故 及 搶 修 報 表   </v>
      </c>
    </row>
    <row r="38" spans="1:6" ht="30.75">
      <c r="A38" s="204"/>
    </row>
    <row r="42" spans="1:6" ht="21">
      <c r="A42" s="205" t="s">
        <v>113</v>
      </c>
    </row>
    <row r="43" spans="1:6" ht="21">
      <c r="A43" s="205"/>
    </row>
    <row r="44" spans="1:6" ht="21">
      <c r="A44" s="205" t="s">
        <v>114</v>
      </c>
    </row>
  </sheetData>
  <phoneticPr fontId="6" type="noConversion"/>
  <printOptions horizontalCentered="1"/>
  <pageMargins left="0.15748031496062992" right="0.35433070866141736" top="0.59055118110236227" bottom="0.59055118110236227" header="0.51181102362204722" footer="0.51181102362204722"/>
  <pageSetup paperSize="9" scale="103" orientation="landscape" horizontalDpi="4294967292"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tabColor indexed="15"/>
  </sheetPr>
  <dimension ref="A1:Y167"/>
  <sheetViews>
    <sheetView zoomScale="74" zoomScaleNormal="74" zoomScaleSheetLayoutView="65" workbookViewId="0">
      <pane ySplit="5" topLeftCell="A33" activePane="bottomLeft" state="frozen"/>
      <selection activeCell="F32" sqref="F32"/>
      <selection pane="bottomLeft" activeCell="F32" sqref="F32"/>
    </sheetView>
  </sheetViews>
  <sheetFormatPr defaultColWidth="8.75" defaultRowHeight="15.75"/>
  <cols>
    <col min="1" max="1" width="6" style="5" customWidth="1"/>
    <col min="2" max="2" width="6.25" style="5" customWidth="1"/>
    <col min="3" max="3" width="9.625" style="13" customWidth="1"/>
    <col min="4" max="4" width="6.875" style="14" customWidth="1"/>
    <col min="5" max="5" width="6.25" style="14" customWidth="1"/>
    <col min="6" max="6" width="6.25" style="15" customWidth="1"/>
    <col min="7" max="7" width="6.375" style="15" customWidth="1"/>
    <col min="8" max="8" width="7.125" style="15" customWidth="1"/>
    <col min="9" max="9" width="6.125" style="5" customWidth="1"/>
    <col min="10" max="10" width="8.25" style="5" customWidth="1"/>
    <col min="11" max="11" width="10.25" style="5" customWidth="1"/>
    <col min="12" max="12" width="5.375" style="5" customWidth="1"/>
    <col min="13" max="15" width="5.5" style="5" customWidth="1"/>
    <col min="16" max="16" width="6.125" style="5" customWidth="1"/>
    <col min="17" max="17" width="5.5" style="5" customWidth="1"/>
    <col min="18" max="18" width="19.375" style="3" customWidth="1"/>
    <col min="19" max="19" width="18.875" style="3" customWidth="1"/>
    <col min="20" max="20" width="5.25" style="5" customWidth="1"/>
    <col min="21" max="21" width="6.25" style="15" customWidth="1"/>
    <col min="22" max="22" width="7.875" style="5" customWidth="1"/>
    <col min="23" max="24" width="10.25" style="5" customWidth="1"/>
    <col min="25" max="25" width="15.25" style="5" customWidth="1"/>
    <col min="26" max="26" width="19.75" style="5" customWidth="1"/>
    <col min="27" max="27" width="10.25" style="5" customWidth="1"/>
    <col min="28" max="28" width="5.75" style="5" customWidth="1"/>
    <col min="29" max="29" width="10.25" style="5" customWidth="1"/>
    <col min="30" max="37" width="8.75" style="5" customWidth="1"/>
    <col min="38" max="38" width="13.25" style="5" customWidth="1"/>
    <col min="39" max="42" width="8.75" style="5" customWidth="1"/>
    <col min="43" max="43" width="23.125" style="5" customWidth="1"/>
    <col min="44" max="44" width="18.375" style="5" customWidth="1"/>
    <col min="45" max="16384" width="8.75" style="5"/>
  </cols>
  <sheetData>
    <row r="1" spans="1:25" ht="33" customHeight="1">
      <c r="A1" s="381" t="s">
        <v>1271</v>
      </c>
      <c r="C1" s="6"/>
      <c r="D1" s="7"/>
      <c r="E1" s="7"/>
      <c r="F1" s="8"/>
      <c r="G1" s="8"/>
      <c r="H1" s="8"/>
      <c r="I1" s="9"/>
      <c r="J1" s="9"/>
      <c r="K1" s="9"/>
      <c r="L1" s="9"/>
      <c r="M1" s="9"/>
      <c r="N1" s="9"/>
      <c r="O1" s="9"/>
      <c r="P1" s="9"/>
      <c r="Q1" s="9"/>
      <c r="R1" s="382" t="s">
        <v>1272</v>
      </c>
      <c r="S1" s="10"/>
      <c r="T1" s="9"/>
      <c r="U1" s="8"/>
    </row>
    <row r="2" spans="1:25" ht="25.15" customHeight="1">
      <c r="A2" s="22" t="s">
        <v>700</v>
      </c>
      <c r="D2" s="131" t="s">
        <v>175</v>
      </c>
      <c r="F2" s="129"/>
      <c r="G2" s="8"/>
      <c r="H2" s="8"/>
      <c r="I2" s="9"/>
      <c r="J2" s="9"/>
      <c r="K2" s="3"/>
      <c r="L2" s="48"/>
      <c r="M2" s="48"/>
      <c r="N2" s="183"/>
      <c r="O2" s="1"/>
      <c r="P2" s="1"/>
      <c r="Q2" s="1"/>
      <c r="R2" s="183"/>
      <c r="S2" s="104"/>
      <c r="U2" s="8"/>
    </row>
    <row r="3" spans="1:25" ht="27" customHeight="1">
      <c r="B3" s="11"/>
      <c r="D3" s="7"/>
      <c r="E3" s="7"/>
      <c r="F3" s="8"/>
      <c r="G3" s="8"/>
      <c r="H3" s="8"/>
      <c r="I3" s="9"/>
      <c r="J3" s="9"/>
      <c r="K3" s="9"/>
      <c r="L3" s="182"/>
      <c r="M3" s="182"/>
      <c r="N3" s="185"/>
      <c r="O3" s="185"/>
      <c r="P3" s="185"/>
      <c r="Q3" s="185"/>
      <c r="R3" s="183"/>
      <c r="S3" s="104"/>
      <c r="U3" s="8"/>
    </row>
    <row r="4" spans="1:25" ht="21.75" customHeight="1">
      <c r="A4" s="243" t="s">
        <v>1417</v>
      </c>
      <c r="B4" s="244" t="s">
        <v>147</v>
      </c>
      <c r="C4" s="25"/>
      <c r="D4" s="245" t="s">
        <v>148</v>
      </c>
      <c r="E4" s="245" t="s">
        <v>149</v>
      </c>
      <c r="F4" s="246" t="s">
        <v>150</v>
      </c>
      <c r="G4" s="246" t="s">
        <v>150</v>
      </c>
      <c r="H4" s="246" t="s">
        <v>150</v>
      </c>
      <c r="I4" s="243" t="s">
        <v>151</v>
      </c>
      <c r="J4" s="244" t="s">
        <v>147</v>
      </c>
      <c r="K4" s="347" t="s">
        <v>152</v>
      </c>
      <c r="L4" s="21" t="s">
        <v>875</v>
      </c>
      <c r="M4" s="2"/>
      <c r="N4" s="21" t="s">
        <v>876</v>
      </c>
      <c r="O4" s="45"/>
      <c r="P4" s="57"/>
      <c r="Q4" s="19"/>
      <c r="R4" s="18"/>
      <c r="S4" s="348" t="s">
        <v>877</v>
      </c>
      <c r="T4" s="19"/>
      <c r="U4" s="246" t="s">
        <v>150</v>
      </c>
    </row>
    <row r="5" spans="1:25" ht="31.15" customHeight="1">
      <c r="A5" s="247" t="s">
        <v>878</v>
      </c>
      <c r="B5" s="248" t="s">
        <v>712</v>
      </c>
      <c r="C5" s="248" t="s">
        <v>879</v>
      </c>
      <c r="D5" s="249" t="s">
        <v>154</v>
      </c>
      <c r="E5" s="249" t="s">
        <v>154</v>
      </c>
      <c r="F5" s="250" t="s">
        <v>154</v>
      </c>
      <c r="G5" s="250" t="s">
        <v>14</v>
      </c>
      <c r="H5" s="250" t="s">
        <v>15</v>
      </c>
      <c r="I5" s="247" t="s">
        <v>155</v>
      </c>
      <c r="J5" s="248" t="s">
        <v>156</v>
      </c>
      <c r="K5" s="247" t="s">
        <v>157</v>
      </c>
      <c r="L5" s="17" t="s">
        <v>158</v>
      </c>
      <c r="M5" s="17" t="s">
        <v>159</v>
      </c>
      <c r="N5" s="349" t="s">
        <v>52</v>
      </c>
      <c r="O5" s="349" t="s">
        <v>53</v>
      </c>
      <c r="P5" s="350" t="s">
        <v>701</v>
      </c>
      <c r="Q5" s="201" t="s">
        <v>153</v>
      </c>
      <c r="R5" s="351" t="s">
        <v>1027</v>
      </c>
      <c r="S5" s="247" t="s">
        <v>16</v>
      </c>
      <c r="T5" s="201" t="s">
        <v>712</v>
      </c>
      <c r="U5" s="250" t="s">
        <v>1341</v>
      </c>
    </row>
    <row r="6" spans="1:25" s="306" customFormat="1" ht="22.15" customHeight="1">
      <c r="A6" s="297">
        <v>1</v>
      </c>
      <c r="B6" s="297" t="s">
        <v>1244</v>
      </c>
      <c r="C6" s="338" t="s">
        <v>1586</v>
      </c>
      <c r="D6" s="319">
        <v>0.31111111111111112</v>
      </c>
      <c r="E6" s="309" t="s">
        <v>998</v>
      </c>
      <c r="F6" s="308" t="s">
        <v>997</v>
      </c>
      <c r="G6" s="302">
        <v>0</v>
      </c>
      <c r="H6" s="302">
        <v>0</v>
      </c>
      <c r="I6" s="297" t="str">
        <f>VLOOKUP(B6,線名!$A$4:$C$1571,2, )</f>
        <v>草港</v>
      </c>
      <c r="J6" s="297" t="str">
        <f>VLOOKUP(B6,線名!$A$4:$C$951,3, )</f>
        <v>草嶺線</v>
      </c>
      <c r="K6" s="304" t="s">
        <v>179</v>
      </c>
      <c r="L6" s="304"/>
      <c r="M6" s="304">
        <v>1</v>
      </c>
      <c r="N6" s="304">
        <v>1</v>
      </c>
      <c r="O6" s="304"/>
      <c r="P6" s="297"/>
      <c r="Q6" s="297">
        <f t="shared" ref="Q6:Q11" si="0">SUM(L6:M6)</f>
        <v>1</v>
      </c>
      <c r="R6" s="320" t="s">
        <v>137</v>
      </c>
      <c r="S6" s="305" t="str">
        <f>VLOOKUP(T6,線名!$V$4:$W$114,2, )</f>
        <v>蘇迪勒颱風</v>
      </c>
      <c r="T6" s="297" t="s">
        <v>1583</v>
      </c>
      <c r="U6" s="308" t="s">
        <v>997</v>
      </c>
      <c r="V6" s="44"/>
      <c r="W6" s="44"/>
      <c r="X6" s="44"/>
      <c r="Y6" s="44"/>
    </row>
    <row r="7" spans="1:25" s="306" customFormat="1" ht="22.15" customHeight="1">
      <c r="A7" s="297">
        <v>2</v>
      </c>
      <c r="B7" s="297" t="s">
        <v>1245</v>
      </c>
      <c r="C7" s="338" t="s">
        <v>1586</v>
      </c>
      <c r="D7" s="308">
        <v>0.31874999999999998</v>
      </c>
      <c r="E7" s="309" t="s">
        <v>998</v>
      </c>
      <c r="F7" s="308" t="s">
        <v>997</v>
      </c>
      <c r="G7" s="302">
        <v>0</v>
      </c>
      <c r="H7" s="302">
        <v>0</v>
      </c>
      <c r="I7" s="297" t="str">
        <f>VLOOKUP(B7,線名!$A$4:$C$1571,2, )</f>
        <v>溝墘</v>
      </c>
      <c r="J7" s="297" t="str">
        <f>VLOOKUP(B7,線名!$A$4:$C$1571,3, )</f>
        <v>溝南線</v>
      </c>
      <c r="K7" s="304" t="s">
        <v>112</v>
      </c>
      <c r="L7" s="304"/>
      <c r="M7" s="304">
        <v>1</v>
      </c>
      <c r="N7" s="304">
        <v>1</v>
      </c>
      <c r="O7" s="304"/>
      <c r="P7" s="297"/>
      <c r="Q7" s="297">
        <f t="shared" si="0"/>
        <v>1</v>
      </c>
      <c r="R7" s="320" t="s">
        <v>137</v>
      </c>
      <c r="S7" s="305" t="str">
        <f>VLOOKUP(T7,線名!$V$4:$W$114,2, )</f>
        <v>蘇迪勒颱風</v>
      </c>
      <c r="T7" s="297" t="s">
        <v>1583</v>
      </c>
      <c r="U7" s="308" t="s">
        <v>997</v>
      </c>
      <c r="V7" s="44"/>
      <c r="W7" s="44"/>
      <c r="X7" s="44"/>
      <c r="Y7" s="44"/>
    </row>
    <row r="8" spans="1:25" s="306" customFormat="1" ht="22.15" customHeight="1">
      <c r="A8" s="297">
        <v>3</v>
      </c>
      <c r="B8" s="297" t="s">
        <v>362</v>
      </c>
      <c r="C8" s="338" t="s">
        <v>1586</v>
      </c>
      <c r="D8" s="319">
        <v>0.36527777777777781</v>
      </c>
      <c r="E8" s="309" t="s">
        <v>998</v>
      </c>
      <c r="F8" s="308" t="s">
        <v>997</v>
      </c>
      <c r="G8" s="302">
        <v>0</v>
      </c>
      <c r="H8" s="302">
        <v>0</v>
      </c>
      <c r="I8" s="297" t="str">
        <f>VLOOKUP(B8,線名!$A$4:$C$1571,2, )</f>
        <v>彰新</v>
      </c>
      <c r="J8" s="297" t="str">
        <f>VLOOKUP(B8,線名!$A$4:$C$951,3, )</f>
        <v>國聖線</v>
      </c>
      <c r="K8" s="304" t="s">
        <v>112</v>
      </c>
      <c r="L8" s="304"/>
      <c r="M8" s="304">
        <v>2</v>
      </c>
      <c r="N8" s="304">
        <v>2</v>
      </c>
      <c r="O8" s="304"/>
      <c r="P8" s="297"/>
      <c r="Q8" s="297">
        <f t="shared" si="0"/>
        <v>2</v>
      </c>
      <c r="R8" s="320" t="s">
        <v>746</v>
      </c>
      <c r="S8" s="305" t="str">
        <f>VLOOKUP(T8,線名!$V$4:$W$114,2, )</f>
        <v>電容器不良</v>
      </c>
      <c r="T8" s="297" t="s">
        <v>1507</v>
      </c>
      <c r="U8" s="308" t="s">
        <v>997</v>
      </c>
      <c r="V8" s="44"/>
      <c r="W8" s="44"/>
      <c r="X8" s="44"/>
      <c r="Y8" s="44"/>
    </row>
    <row r="9" spans="1:25" s="306" customFormat="1" ht="22.15" customHeight="1">
      <c r="A9" s="297">
        <v>4</v>
      </c>
      <c r="B9" s="297" t="s">
        <v>291</v>
      </c>
      <c r="C9" s="338" t="s">
        <v>1586</v>
      </c>
      <c r="D9" s="319">
        <v>0.39513888888888887</v>
      </c>
      <c r="E9" s="309" t="s">
        <v>998</v>
      </c>
      <c r="F9" s="308" t="s">
        <v>997</v>
      </c>
      <c r="G9" s="302">
        <v>0</v>
      </c>
      <c r="H9" s="302">
        <v>0</v>
      </c>
      <c r="I9" s="297" t="str">
        <f>VLOOKUP(B9,線名!$A$4:$C$1571,2, )</f>
        <v>田中</v>
      </c>
      <c r="J9" s="297" t="str">
        <f>VLOOKUP(B9,線名!$A$4:$C$951,3, )</f>
        <v>IG37</v>
      </c>
      <c r="K9" s="304" t="s">
        <v>112</v>
      </c>
      <c r="L9" s="304"/>
      <c r="M9" s="304">
        <v>1</v>
      </c>
      <c r="N9" s="304">
        <v>1</v>
      </c>
      <c r="O9" s="304"/>
      <c r="P9" s="297"/>
      <c r="Q9" s="297">
        <f t="shared" si="0"/>
        <v>1</v>
      </c>
      <c r="R9" s="320" t="s">
        <v>39</v>
      </c>
      <c r="S9" s="305" t="str">
        <f>VLOOKUP(T9,線名!$V$4:$W$114,2, )</f>
        <v>外物碰觸(鳥獸害)</v>
      </c>
      <c r="T9" s="297" t="s">
        <v>258</v>
      </c>
      <c r="U9" s="308" t="s">
        <v>997</v>
      </c>
      <c r="V9" s="44"/>
      <c r="W9" s="44"/>
      <c r="X9" s="44"/>
      <c r="Y9" s="44"/>
    </row>
    <row r="10" spans="1:25" s="306" customFormat="1" ht="22.15" customHeight="1">
      <c r="A10" s="297">
        <v>5</v>
      </c>
      <c r="B10" s="297" t="s">
        <v>292</v>
      </c>
      <c r="C10" s="338" t="s">
        <v>1586</v>
      </c>
      <c r="D10" s="308">
        <v>0.4861111111111111</v>
      </c>
      <c r="E10" s="309" t="s">
        <v>998</v>
      </c>
      <c r="F10" s="308" t="s">
        <v>997</v>
      </c>
      <c r="G10" s="302">
        <v>0</v>
      </c>
      <c r="H10" s="302">
        <v>0</v>
      </c>
      <c r="I10" s="297" t="str">
        <f>VLOOKUP(B10,線名!$A$4:$C$1571,2, )</f>
        <v>伸港</v>
      </c>
      <c r="J10" s="297" t="str">
        <f>VLOOKUP(B10,線名!$A$4:$C$1571,3, )</f>
        <v>伸工線</v>
      </c>
      <c r="K10" s="304" t="s">
        <v>179</v>
      </c>
      <c r="L10" s="304"/>
      <c r="M10" s="304">
        <v>1</v>
      </c>
      <c r="N10" s="304">
        <v>1</v>
      </c>
      <c r="O10" s="304"/>
      <c r="P10" s="297"/>
      <c r="Q10" s="297">
        <f t="shared" si="0"/>
        <v>1</v>
      </c>
      <c r="R10" s="320" t="s">
        <v>137</v>
      </c>
      <c r="S10" s="305" t="str">
        <f>VLOOKUP(T10,線名!$V$4:$W$114,2, )</f>
        <v>蘇迪勒颱風</v>
      </c>
      <c r="T10" s="297" t="s">
        <v>76</v>
      </c>
      <c r="U10" s="308" t="s">
        <v>997</v>
      </c>
      <c r="V10" s="44"/>
      <c r="W10" s="44"/>
      <c r="X10" s="44"/>
      <c r="Y10" s="44"/>
    </row>
    <row r="11" spans="1:25" s="306" customFormat="1" ht="22.15" customHeight="1">
      <c r="A11" s="297">
        <v>6</v>
      </c>
      <c r="B11" s="297" t="s">
        <v>292</v>
      </c>
      <c r="C11" s="338" t="s">
        <v>1586</v>
      </c>
      <c r="D11" s="319">
        <v>0.53472222222222221</v>
      </c>
      <c r="E11" s="309" t="s">
        <v>998</v>
      </c>
      <c r="F11" s="308" t="s">
        <v>997</v>
      </c>
      <c r="G11" s="302">
        <v>0</v>
      </c>
      <c r="H11" s="302">
        <v>0</v>
      </c>
      <c r="I11" s="297" t="str">
        <f>VLOOKUP(B11,線名!$A$4:$C$1571,2, )</f>
        <v>伸港</v>
      </c>
      <c r="J11" s="297" t="str">
        <f>VLOOKUP(B11,線名!$A$4:$C$951,3, )</f>
        <v>伸工線</v>
      </c>
      <c r="K11" s="304" t="s">
        <v>179</v>
      </c>
      <c r="L11" s="304"/>
      <c r="M11" s="304">
        <v>1</v>
      </c>
      <c r="N11" s="304">
        <v>1</v>
      </c>
      <c r="O11" s="304"/>
      <c r="P11" s="297"/>
      <c r="Q11" s="297">
        <f t="shared" si="0"/>
        <v>1</v>
      </c>
      <c r="R11" s="320" t="s">
        <v>137</v>
      </c>
      <c r="S11" s="305" t="str">
        <f>VLOOKUP(T11,線名!$V$4:$W$114,2, )</f>
        <v>蘇迪勒颱風</v>
      </c>
      <c r="T11" s="297" t="s">
        <v>76</v>
      </c>
      <c r="U11" s="308" t="s">
        <v>997</v>
      </c>
      <c r="V11" s="44"/>
      <c r="W11" s="44"/>
      <c r="X11" s="44"/>
      <c r="Y11" s="44"/>
    </row>
    <row r="12" spans="1:25" s="137" customFormat="1" ht="22.15" customHeight="1">
      <c r="A12" s="297">
        <v>7</v>
      </c>
      <c r="B12" s="23" t="s">
        <v>293</v>
      </c>
      <c r="C12" s="322" t="s">
        <v>1586</v>
      </c>
      <c r="D12" s="132">
        <v>0.61319444444444449</v>
      </c>
      <c r="E12" s="139" t="s">
        <v>998</v>
      </c>
      <c r="F12" s="132" t="s">
        <v>997</v>
      </c>
      <c r="G12" s="134">
        <v>0</v>
      </c>
      <c r="H12" s="134">
        <v>0</v>
      </c>
      <c r="I12" s="23" t="str">
        <f>VLOOKUP(B12,線名!$A$4:$C$1571,2, )</f>
        <v>彰化</v>
      </c>
      <c r="J12" s="23" t="str">
        <f>VLOOKUP(B12,線名!$A$4:$C$1571,3, )</f>
        <v>IK42</v>
      </c>
      <c r="K12" s="136">
        <v>51</v>
      </c>
      <c r="L12" s="136">
        <v>1</v>
      </c>
      <c r="M12" s="136"/>
      <c r="N12" s="136">
        <v>1</v>
      </c>
      <c r="O12" s="136"/>
      <c r="P12" s="23"/>
      <c r="Q12" s="23">
        <f>SUM(L12:M12)</f>
        <v>1</v>
      </c>
      <c r="R12" s="257" t="s">
        <v>95</v>
      </c>
      <c r="S12" s="229" t="str">
        <f>VLOOKUP(T12,線名!$V$4:$W$114,2, )</f>
        <v>蘇迪勒颱風</v>
      </c>
      <c r="T12" s="23" t="s">
        <v>76</v>
      </c>
      <c r="U12" s="132" t="s">
        <v>997</v>
      </c>
      <c r="V12" s="41"/>
      <c r="W12" s="41"/>
      <c r="X12" s="41"/>
      <c r="Y12" s="41"/>
    </row>
    <row r="13" spans="1:25" s="137" customFormat="1" ht="22.15" customHeight="1">
      <c r="A13" s="297">
        <v>8</v>
      </c>
      <c r="B13" s="23" t="s">
        <v>294</v>
      </c>
      <c r="C13" s="322" t="s">
        <v>1586</v>
      </c>
      <c r="D13" s="315">
        <v>0.65277777777777779</v>
      </c>
      <c r="E13" s="139" t="s">
        <v>998</v>
      </c>
      <c r="F13" s="132" t="s">
        <v>997</v>
      </c>
      <c r="G13" s="134">
        <v>0</v>
      </c>
      <c r="H13" s="134">
        <v>0</v>
      </c>
      <c r="I13" s="23" t="str">
        <f>VLOOKUP(B13,線名!$A$4:$C$1571,2, )</f>
        <v>二水</v>
      </c>
      <c r="J13" s="23" t="str">
        <f>VLOOKUP(B13,線名!$A$4:$C$951,3, )</f>
        <v>柑園線</v>
      </c>
      <c r="K13" s="136" t="s">
        <v>1232</v>
      </c>
      <c r="L13" s="136"/>
      <c r="M13" s="136">
        <v>1</v>
      </c>
      <c r="N13" s="136">
        <v>1</v>
      </c>
      <c r="O13" s="136"/>
      <c r="P13" s="23"/>
      <c r="Q13" s="23">
        <f>SUM(L13:M13)</f>
        <v>1</v>
      </c>
      <c r="R13" s="257" t="s">
        <v>140</v>
      </c>
      <c r="S13" s="229" t="str">
        <f>VLOOKUP(T13,線名!$V$4:$W$114,2, )</f>
        <v>蘇迪勒颱風</v>
      </c>
      <c r="T13" s="23" t="s">
        <v>76</v>
      </c>
      <c r="U13" s="132" t="s">
        <v>997</v>
      </c>
      <c r="V13" s="41"/>
      <c r="W13" s="41"/>
      <c r="X13" s="41"/>
      <c r="Y13" s="41"/>
    </row>
    <row r="14" spans="1:25" s="137" customFormat="1" ht="22.15" customHeight="1">
      <c r="A14" s="297">
        <v>9</v>
      </c>
      <c r="B14" s="23" t="s">
        <v>25</v>
      </c>
      <c r="C14" s="322" t="s">
        <v>1586</v>
      </c>
      <c r="D14" s="315">
        <v>0.61736111111111114</v>
      </c>
      <c r="E14" s="139" t="s">
        <v>998</v>
      </c>
      <c r="F14" s="132" t="s">
        <v>1424</v>
      </c>
      <c r="G14" s="134">
        <v>0</v>
      </c>
      <c r="H14" s="134">
        <v>0</v>
      </c>
      <c r="I14" s="23" t="str">
        <f>VLOOKUP(B14,線名!$A$4:$C$1571,2, )</f>
        <v>大霞</v>
      </c>
      <c r="J14" s="23" t="str">
        <f>VLOOKUP(B14,線名!$A$4:$C$951,3, )</f>
        <v>9K21</v>
      </c>
      <c r="K14" s="136">
        <v>51</v>
      </c>
      <c r="L14" s="136">
        <v>1</v>
      </c>
      <c r="M14" s="136"/>
      <c r="N14" s="136">
        <v>1</v>
      </c>
      <c r="O14" s="136"/>
      <c r="P14" s="23"/>
      <c r="Q14" s="23">
        <f>SUM(L14:M14)</f>
        <v>1</v>
      </c>
      <c r="R14" s="257" t="s">
        <v>140</v>
      </c>
      <c r="S14" s="229" t="str">
        <f>VLOOKUP(T14,線名!$V$4:$W$114,2, )</f>
        <v>蘇迪勒颱風</v>
      </c>
      <c r="T14" s="23" t="s">
        <v>76</v>
      </c>
      <c r="U14" s="132" t="s">
        <v>997</v>
      </c>
      <c r="V14" s="41"/>
      <c r="W14" s="41"/>
      <c r="X14" s="41"/>
      <c r="Y14" s="41"/>
    </row>
    <row r="15" spans="1:25" s="93" customFormat="1" ht="22.15" customHeight="1">
      <c r="A15" s="297">
        <v>10</v>
      </c>
      <c r="B15" s="16" t="s">
        <v>805</v>
      </c>
      <c r="C15" s="340" t="s">
        <v>1586</v>
      </c>
      <c r="D15" s="90">
        <v>0.66805555555555562</v>
      </c>
      <c r="E15" s="91" t="s">
        <v>998</v>
      </c>
      <c r="F15" s="90" t="s">
        <v>997</v>
      </c>
      <c r="G15" s="92">
        <v>0</v>
      </c>
      <c r="H15" s="92">
        <v>0</v>
      </c>
      <c r="I15" s="16" t="str">
        <f>VLOOKUP(B15,線名!$A$4:$C$1571,2, )</f>
        <v>溪州</v>
      </c>
      <c r="J15" s="16" t="str">
        <f>VLOOKUP(B15,線名!$A$4:$C$1571,3, )</f>
        <v>下霸線</v>
      </c>
      <c r="K15" s="103" t="s">
        <v>1367</v>
      </c>
      <c r="L15" s="103"/>
      <c r="M15" s="103">
        <v>1</v>
      </c>
      <c r="N15" s="103">
        <v>1</v>
      </c>
      <c r="O15" s="103"/>
      <c r="P15" s="16"/>
      <c r="Q15" s="16">
        <f>SUM(L15:M15)</f>
        <v>1</v>
      </c>
      <c r="R15" s="199" t="s">
        <v>137</v>
      </c>
      <c r="S15" s="99" t="str">
        <f>VLOOKUP(T15,線名!$V$4:$W$114,2, )</f>
        <v>蘇迪勒颱風</v>
      </c>
      <c r="T15" s="16" t="s">
        <v>76</v>
      </c>
      <c r="U15" s="90" t="s">
        <v>997</v>
      </c>
      <c r="V15" s="82"/>
      <c r="W15" s="82"/>
      <c r="X15" s="82"/>
      <c r="Y15" s="82"/>
    </row>
    <row r="16" spans="1:25" s="93" customFormat="1" ht="22.15" customHeight="1">
      <c r="A16" s="297">
        <v>11</v>
      </c>
      <c r="B16" s="16" t="s">
        <v>805</v>
      </c>
      <c r="C16" s="340" t="s">
        <v>1586</v>
      </c>
      <c r="D16" s="345">
        <v>0.68958333333333333</v>
      </c>
      <c r="E16" s="91" t="s">
        <v>998</v>
      </c>
      <c r="F16" s="90" t="s">
        <v>997</v>
      </c>
      <c r="G16" s="92">
        <v>0</v>
      </c>
      <c r="H16" s="92">
        <v>0</v>
      </c>
      <c r="I16" s="16" t="str">
        <f>VLOOKUP(B16,線名!$A$4:$C$1571,2, )</f>
        <v>溪州</v>
      </c>
      <c r="J16" s="16" t="str">
        <f>VLOOKUP(B16,線名!$A$4:$C$951,3, )</f>
        <v>下霸線</v>
      </c>
      <c r="K16" s="103" t="s">
        <v>1367</v>
      </c>
      <c r="L16" s="103"/>
      <c r="M16" s="103">
        <v>1</v>
      </c>
      <c r="N16" s="103">
        <v>1</v>
      </c>
      <c r="O16" s="103"/>
      <c r="P16" s="16"/>
      <c r="Q16" s="16">
        <f>SUM(L16:M16)</f>
        <v>1</v>
      </c>
      <c r="R16" s="199" t="s">
        <v>137</v>
      </c>
      <c r="S16" s="99" t="str">
        <f>VLOOKUP(T16,線名!$V$4:$W$114,2, )</f>
        <v>蘇迪勒颱風</v>
      </c>
      <c r="T16" s="16" t="s">
        <v>76</v>
      </c>
      <c r="U16" s="90" t="s">
        <v>997</v>
      </c>
      <c r="V16" s="82"/>
      <c r="W16" s="82"/>
      <c r="X16" s="82"/>
      <c r="Y16" s="82"/>
    </row>
    <row r="17" spans="1:25" s="93" customFormat="1" ht="22.15" customHeight="1">
      <c r="A17" s="297">
        <v>12</v>
      </c>
      <c r="B17" s="16" t="s">
        <v>806</v>
      </c>
      <c r="C17" s="340" t="s">
        <v>1586</v>
      </c>
      <c r="D17" s="90">
        <v>0.69444444444444453</v>
      </c>
      <c r="E17" s="91" t="s">
        <v>998</v>
      </c>
      <c r="F17" s="90" t="s">
        <v>997</v>
      </c>
      <c r="G17" s="92">
        <v>0</v>
      </c>
      <c r="H17" s="92">
        <v>0</v>
      </c>
      <c r="I17" s="16" t="str">
        <f>VLOOKUP(B17,線名!$A$4:$C$1571,2, )</f>
        <v>二水</v>
      </c>
      <c r="J17" s="16" t="str">
        <f>VLOOKUP(B17,線名!$A$4:$C$1571,3, )</f>
        <v>柑園線</v>
      </c>
      <c r="K17" s="103" t="s">
        <v>1367</v>
      </c>
      <c r="L17" s="103"/>
      <c r="M17" s="103">
        <v>1</v>
      </c>
      <c r="N17" s="103">
        <v>1</v>
      </c>
      <c r="O17" s="103"/>
      <c r="P17" s="16"/>
      <c r="Q17" s="16">
        <f t="shared" ref="Q17:Q24" si="1">SUM(L17:M17)</f>
        <v>1</v>
      </c>
      <c r="R17" s="199" t="s">
        <v>137</v>
      </c>
      <c r="S17" s="99" t="str">
        <f>VLOOKUP(T17,線名!$V$4:$W$114,2, )</f>
        <v>蘇迪勒颱風</v>
      </c>
      <c r="T17" s="16" t="s">
        <v>76</v>
      </c>
      <c r="U17" s="90" t="s">
        <v>997</v>
      </c>
      <c r="V17" s="82"/>
      <c r="W17" s="82"/>
      <c r="X17" s="82"/>
      <c r="Y17" s="82"/>
    </row>
    <row r="18" spans="1:25" s="93" customFormat="1" ht="22.15" customHeight="1">
      <c r="A18" s="297">
        <v>13</v>
      </c>
      <c r="B18" s="16" t="s">
        <v>1118</v>
      </c>
      <c r="C18" s="340" t="s">
        <v>1586</v>
      </c>
      <c r="D18" s="345">
        <v>0.76875000000000004</v>
      </c>
      <c r="E18" s="91" t="s">
        <v>998</v>
      </c>
      <c r="F18" s="90" t="s">
        <v>997</v>
      </c>
      <c r="G18" s="92">
        <v>0</v>
      </c>
      <c r="H18" s="92">
        <v>0</v>
      </c>
      <c r="I18" s="16" t="str">
        <f>VLOOKUP(B18,線名!$A$4:$C$1571,2, )</f>
        <v>草湖</v>
      </c>
      <c r="J18" s="16" t="str">
        <f>VLOOKUP(B18,線名!$A$4:$C$951,3, )</f>
        <v>崙腳線</v>
      </c>
      <c r="K18" s="103" t="s">
        <v>1367</v>
      </c>
      <c r="L18" s="103"/>
      <c r="M18" s="103">
        <v>1</v>
      </c>
      <c r="N18" s="103">
        <v>1</v>
      </c>
      <c r="O18" s="103"/>
      <c r="P18" s="16"/>
      <c r="Q18" s="16">
        <f t="shared" si="1"/>
        <v>1</v>
      </c>
      <c r="R18" s="263" t="s">
        <v>167</v>
      </c>
      <c r="S18" s="99" t="str">
        <f>VLOOKUP(T18,線名!$V$4:$W$114,2, )</f>
        <v>避雷器不良</v>
      </c>
      <c r="T18" s="16" t="s">
        <v>453</v>
      </c>
      <c r="U18" s="90" t="s">
        <v>997</v>
      </c>
      <c r="V18" s="82"/>
      <c r="W18" s="82"/>
      <c r="X18" s="82"/>
      <c r="Y18" s="82"/>
    </row>
    <row r="19" spans="1:25" s="93" customFormat="1" ht="22.15" customHeight="1">
      <c r="A19" s="297">
        <v>14</v>
      </c>
      <c r="B19" s="16" t="s">
        <v>1118</v>
      </c>
      <c r="C19" s="340" t="s">
        <v>1586</v>
      </c>
      <c r="D19" s="345">
        <v>0.77222222222222225</v>
      </c>
      <c r="E19" s="91" t="s">
        <v>998</v>
      </c>
      <c r="F19" s="90" t="s">
        <v>997</v>
      </c>
      <c r="G19" s="92">
        <v>0</v>
      </c>
      <c r="H19" s="92">
        <v>0</v>
      </c>
      <c r="I19" s="16" t="str">
        <f>VLOOKUP(B19,線名!$A$4:$C$1571,2, )</f>
        <v>草湖</v>
      </c>
      <c r="J19" s="16" t="str">
        <f>VLOOKUP(B19,線名!$A$4:$C$951,3, )</f>
        <v>崙腳線</v>
      </c>
      <c r="K19" s="103" t="s">
        <v>1367</v>
      </c>
      <c r="L19" s="103"/>
      <c r="M19" s="103">
        <v>1</v>
      </c>
      <c r="N19" s="103">
        <v>1</v>
      </c>
      <c r="O19" s="103"/>
      <c r="P19" s="16"/>
      <c r="Q19" s="16">
        <f t="shared" si="1"/>
        <v>1</v>
      </c>
      <c r="R19" s="263" t="s">
        <v>167</v>
      </c>
      <c r="S19" s="99" t="str">
        <f>VLOOKUP(T19,線名!$V$4:$W$114,2, )</f>
        <v>避雷器不良</v>
      </c>
      <c r="T19" s="16" t="s">
        <v>453</v>
      </c>
      <c r="U19" s="90" t="s">
        <v>997</v>
      </c>
      <c r="V19" s="82"/>
      <c r="W19" s="82"/>
      <c r="X19" s="82"/>
      <c r="Y19" s="82"/>
    </row>
    <row r="20" spans="1:25" s="137" customFormat="1" ht="22.15" customHeight="1">
      <c r="A20" s="297">
        <v>15</v>
      </c>
      <c r="B20" s="23" t="s">
        <v>1146</v>
      </c>
      <c r="C20" s="322" t="s">
        <v>1586</v>
      </c>
      <c r="D20" s="132">
        <v>0.9277777777777777</v>
      </c>
      <c r="E20" s="139" t="s">
        <v>998</v>
      </c>
      <c r="F20" s="132" t="s">
        <v>997</v>
      </c>
      <c r="G20" s="134">
        <v>0</v>
      </c>
      <c r="H20" s="134">
        <v>0</v>
      </c>
      <c r="I20" s="23" t="str">
        <f>VLOOKUP(B20,線名!$A$4:$C$1571,2, )</f>
        <v>福興</v>
      </c>
      <c r="J20" s="23" t="str">
        <f>VLOOKUP(B20,線名!$A$4:$C$1571,3, )</f>
        <v>9I25</v>
      </c>
      <c r="K20" s="136" t="s">
        <v>1232</v>
      </c>
      <c r="L20" s="136"/>
      <c r="M20" s="136">
        <v>1</v>
      </c>
      <c r="N20" s="136">
        <v>1</v>
      </c>
      <c r="O20" s="136"/>
      <c r="P20" s="23"/>
      <c r="Q20" s="23">
        <f t="shared" si="1"/>
        <v>1</v>
      </c>
      <c r="R20" s="257" t="s">
        <v>140</v>
      </c>
      <c r="S20" s="229" t="str">
        <f>VLOOKUP(T20,線名!$V$4:$W$114,2, )</f>
        <v>蘇迪勒颱風</v>
      </c>
      <c r="T20" s="23" t="s">
        <v>76</v>
      </c>
      <c r="U20" s="132" t="s">
        <v>997</v>
      </c>
      <c r="V20" s="41"/>
      <c r="W20" s="41"/>
      <c r="X20" s="41"/>
      <c r="Y20" s="41"/>
    </row>
    <row r="21" spans="1:25" s="137" customFormat="1" ht="22.15" customHeight="1">
      <c r="A21" s="297">
        <v>16</v>
      </c>
      <c r="B21" s="23" t="s">
        <v>1302</v>
      </c>
      <c r="C21" s="322" t="s">
        <v>1147</v>
      </c>
      <c r="D21" s="315">
        <v>0.11944444444444445</v>
      </c>
      <c r="E21" s="139" t="s">
        <v>998</v>
      </c>
      <c r="F21" s="132" t="s">
        <v>997</v>
      </c>
      <c r="G21" s="134">
        <v>0</v>
      </c>
      <c r="H21" s="134">
        <v>0</v>
      </c>
      <c r="I21" s="23" t="str">
        <f>VLOOKUP(B21,線名!$A$4:$C$1571,2, )</f>
        <v>草港</v>
      </c>
      <c r="J21" s="23" t="str">
        <f>VLOOKUP(B21,線名!$A$4:$C$951,3, )</f>
        <v>南勢線</v>
      </c>
      <c r="K21" s="136" t="s">
        <v>1479</v>
      </c>
      <c r="L21" s="136"/>
      <c r="M21" s="136">
        <v>1</v>
      </c>
      <c r="N21" s="136">
        <v>1</v>
      </c>
      <c r="O21" s="136"/>
      <c r="P21" s="23"/>
      <c r="Q21" s="23">
        <f t="shared" si="1"/>
        <v>1</v>
      </c>
      <c r="R21" s="257" t="s">
        <v>140</v>
      </c>
      <c r="S21" s="229" t="str">
        <f>VLOOKUP(T21,線名!$V$4:$W$114,2, )</f>
        <v>蘇迪勒颱風</v>
      </c>
      <c r="T21" s="23" t="s">
        <v>76</v>
      </c>
      <c r="U21" s="132" t="s">
        <v>997</v>
      </c>
      <c r="V21" s="41"/>
      <c r="W21" s="41"/>
      <c r="X21" s="41"/>
      <c r="Y21" s="41"/>
    </row>
    <row r="22" spans="1:25" s="137" customFormat="1" ht="22.15" customHeight="1">
      <c r="A22" s="297">
        <v>17</v>
      </c>
      <c r="B22" s="23" t="s">
        <v>737</v>
      </c>
      <c r="C22" s="322" t="s">
        <v>1147</v>
      </c>
      <c r="D22" s="315">
        <v>0.14791666666666667</v>
      </c>
      <c r="E22" s="139" t="s">
        <v>998</v>
      </c>
      <c r="F22" s="132" t="s">
        <v>997</v>
      </c>
      <c r="G22" s="134">
        <v>0</v>
      </c>
      <c r="H22" s="134">
        <v>0</v>
      </c>
      <c r="I22" s="23" t="str">
        <f>VLOOKUP(B22,線名!$A$4:$C$1571,2, )</f>
        <v>二林</v>
      </c>
      <c r="J22" s="23" t="str">
        <f>VLOOKUP(B22,線名!$A$4:$C$951,3, )</f>
        <v>北平線</v>
      </c>
      <c r="K22" s="136">
        <v>51</v>
      </c>
      <c r="L22" s="136">
        <v>1</v>
      </c>
      <c r="M22" s="136"/>
      <c r="N22" s="136">
        <v>1</v>
      </c>
      <c r="O22" s="136"/>
      <c r="P22" s="23"/>
      <c r="Q22" s="23">
        <f t="shared" si="1"/>
        <v>1</v>
      </c>
      <c r="R22" s="257" t="s">
        <v>140</v>
      </c>
      <c r="S22" s="229" t="str">
        <f>VLOOKUP(T22,線名!$V$4:$W$114,2, )</f>
        <v>蘇迪勒颱風</v>
      </c>
      <c r="T22" s="23" t="s">
        <v>76</v>
      </c>
      <c r="U22" s="132" t="s">
        <v>997</v>
      </c>
      <c r="V22" s="41"/>
      <c r="W22" s="41"/>
      <c r="X22" s="41"/>
      <c r="Y22" s="41"/>
    </row>
    <row r="23" spans="1:25" s="137" customFormat="1" ht="22.15" customHeight="1">
      <c r="A23" s="297">
        <v>18</v>
      </c>
      <c r="B23" s="23" t="s">
        <v>1148</v>
      </c>
      <c r="C23" s="322" t="s">
        <v>1147</v>
      </c>
      <c r="D23" s="132">
        <v>0.15972222222222224</v>
      </c>
      <c r="E23" s="139" t="s">
        <v>998</v>
      </c>
      <c r="F23" s="132" t="s">
        <v>997</v>
      </c>
      <c r="G23" s="134">
        <v>0</v>
      </c>
      <c r="H23" s="134">
        <v>0</v>
      </c>
      <c r="I23" s="23" t="str">
        <f>VLOOKUP(B23,線名!$A$4:$C$1571,2, )</f>
        <v>溪州</v>
      </c>
      <c r="J23" s="23" t="str">
        <f>VLOOKUP(B23,線名!$A$4:$C$1571,3, )</f>
        <v>下霸線</v>
      </c>
      <c r="K23" s="136" t="s">
        <v>1479</v>
      </c>
      <c r="L23" s="136"/>
      <c r="M23" s="136">
        <v>1</v>
      </c>
      <c r="N23" s="136">
        <v>1</v>
      </c>
      <c r="O23" s="136"/>
      <c r="P23" s="23"/>
      <c r="Q23" s="23">
        <f t="shared" si="1"/>
        <v>1</v>
      </c>
      <c r="R23" s="257" t="s">
        <v>140</v>
      </c>
      <c r="S23" s="229" t="str">
        <f>VLOOKUP(T23,線名!$V$4:$W$114,2, )</f>
        <v>蘇迪勒颱風</v>
      </c>
      <c r="T23" s="23" t="s">
        <v>76</v>
      </c>
      <c r="U23" s="132" t="s">
        <v>997</v>
      </c>
      <c r="V23" s="41"/>
      <c r="W23" s="41"/>
      <c r="X23" s="41"/>
      <c r="Y23" s="41"/>
    </row>
    <row r="24" spans="1:25" s="137" customFormat="1" ht="22.15" customHeight="1">
      <c r="A24" s="297">
        <v>19</v>
      </c>
      <c r="B24" s="23" t="s">
        <v>1148</v>
      </c>
      <c r="C24" s="322" t="s">
        <v>1147</v>
      </c>
      <c r="D24" s="315">
        <v>0.18472222222222223</v>
      </c>
      <c r="E24" s="139" t="s">
        <v>998</v>
      </c>
      <c r="F24" s="132" t="s">
        <v>997</v>
      </c>
      <c r="G24" s="134">
        <v>0</v>
      </c>
      <c r="H24" s="134">
        <v>0</v>
      </c>
      <c r="I24" s="23" t="str">
        <f>VLOOKUP(B24,線名!$A$4:$C$1571,2, )</f>
        <v>溪州</v>
      </c>
      <c r="J24" s="23" t="str">
        <f>VLOOKUP(B24,線名!$A$4:$C$951,3, )</f>
        <v>下霸線</v>
      </c>
      <c r="K24" s="136" t="s">
        <v>1232</v>
      </c>
      <c r="L24" s="136"/>
      <c r="M24" s="136">
        <v>2</v>
      </c>
      <c r="N24" s="136">
        <v>2</v>
      </c>
      <c r="O24" s="136"/>
      <c r="P24" s="23"/>
      <c r="Q24" s="23">
        <f t="shared" si="1"/>
        <v>2</v>
      </c>
      <c r="R24" s="257" t="s">
        <v>140</v>
      </c>
      <c r="S24" s="229" t="str">
        <f>VLOOKUP(T24,線名!$V$4:$W$114,2, )</f>
        <v>蘇迪勒颱風</v>
      </c>
      <c r="T24" s="23" t="s">
        <v>76</v>
      </c>
      <c r="U24" s="132" t="s">
        <v>997</v>
      </c>
      <c r="V24" s="41"/>
      <c r="W24" s="41"/>
      <c r="X24" s="41"/>
      <c r="Y24" s="41"/>
    </row>
    <row r="25" spans="1:25" s="137" customFormat="1" ht="22.15" customHeight="1">
      <c r="A25" s="297">
        <v>20</v>
      </c>
      <c r="B25" s="23" t="s">
        <v>1148</v>
      </c>
      <c r="C25" s="322" t="s">
        <v>1147</v>
      </c>
      <c r="D25" s="132">
        <v>0.18541666666666667</v>
      </c>
      <c r="E25" s="139" t="s">
        <v>998</v>
      </c>
      <c r="F25" s="132" t="s">
        <v>997</v>
      </c>
      <c r="G25" s="134">
        <v>0</v>
      </c>
      <c r="H25" s="134">
        <v>0</v>
      </c>
      <c r="I25" s="23" t="str">
        <f>VLOOKUP(B25,線名!$A$4:$C$1571,2, )</f>
        <v>溪州</v>
      </c>
      <c r="J25" s="23" t="str">
        <f>VLOOKUP(B25,線名!$A$4:$C$1571,3, )</f>
        <v>下霸線</v>
      </c>
      <c r="K25" s="136" t="s">
        <v>1232</v>
      </c>
      <c r="L25" s="136"/>
      <c r="M25" s="136">
        <v>1</v>
      </c>
      <c r="N25" s="136">
        <v>1</v>
      </c>
      <c r="O25" s="136"/>
      <c r="P25" s="23"/>
      <c r="Q25" s="23">
        <f>SUM(L25:M25)</f>
        <v>1</v>
      </c>
      <c r="R25" s="257" t="s">
        <v>140</v>
      </c>
      <c r="S25" s="229" t="str">
        <f>VLOOKUP(T25,線名!$V$4:$W$114,2, )</f>
        <v>蘇迪勒颱風</v>
      </c>
      <c r="T25" s="23" t="s">
        <v>76</v>
      </c>
      <c r="U25" s="132" t="s">
        <v>997</v>
      </c>
      <c r="V25" s="41"/>
      <c r="W25" s="41"/>
      <c r="X25" s="41"/>
      <c r="Y25" s="41"/>
    </row>
    <row r="26" spans="1:25" s="306" customFormat="1" ht="22.15" customHeight="1">
      <c r="A26" s="297">
        <v>21</v>
      </c>
      <c r="B26" s="297" t="s">
        <v>1214</v>
      </c>
      <c r="C26" s="338" t="s">
        <v>1147</v>
      </c>
      <c r="D26" s="319">
        <v>0.3743055555555555</v>
      </c>
      <c r="E26" s="309" t="s">
        <v>998</v>
      </c>
      <c r="F26" s="308" t="s">
        <v>997</v>
      </c>
      <c r="G26" s="302">
        <v>0</v>
      </c>
      <c r="H26" s="302">
        <v>0</v>
      </c>
      <c r="I26" s="297" t="str">
        <f>VLOOKUP(B26,線名!$A$4:$C$1571,2, )</f>
        <v>溪湖</v>
      </c>
      <c r="J26" s="297" t="str">
        <f>VLOOKUP(B26,線名!$A$4:$C$951,3, )</f>
        <v>湖南線</v>
      </c>
      <c r="K26" s="304" t="s">
        <v>1232</v>
      </c>
      <c r="L26" s="304"/>
      <c r="M26" s="304">
        <v>1</v>
      </c>
      <c r="N26" s="304">
        <v>1</v>
      </c>
      <c r="O26" s="304"/>
      <c r="P26" s="297"/>
      <c r="Q26" s="297">
        <f t="shared" ref="Q26:Q41" si="2">SUM(L26:M26)</f>
        <v>1</v>
      </c>
      <c r="R26" s="320" t="s">
        <v>137</v>
      </c>
      <c r="S26" s="305" t="str">
        <f>VLOOKUP(T26,線名!$V$4:$W$114,2, )</f>
        <v>蘇迪勒颱風</v>
      </c>
      <c r="T26" s="297" t="s">
        <v>76</v>
      </c>
      <c r="U26" s="308" t="s">
        <v>997</v>
      </c>
      <c r="V26" s="44"/>
      <c r="W26" s="44"/>
      <c r="X26" s="44"/>
      <c r="Y26" s="44"/>
    </row>
    <row r="27" spans="1:25" s="306" customFormat="1" ht="22.15" customHeight="1">
      <c r="A27" s="297">
        <v>22</v>
      </c>
      <c r="B27" s="297" t="s">
        <v>1214</v>
      </c>
      <c r="C27" s="338" t="s">
        <v>1147</v>
      </c>
      <c r="D27" s="319">
        <v>0.38124999999999998</v>
      </c>
      <c r="E27" s="309" t="s">
        <v>998</v>
      </c>
      <c r="F27" s="308" t="s">
        <v>1424</v>
      </c>
      <c r="G27" s="302">
        <v>0</v>
      </c>
      <c r="H27" s="302">
        <v>0</v>
      </c>
      <c r="I27" s="297" t="str">
        <f>VLOOKUP(B27,線名!$A$4:$C$1571,2, )</f>
        <v>溪湖</v>
      </c>
      <c r="J27" s="297" t="str">
        <f>VLOOKUP(B27,線名!$A$4:$C$951,3, )</f>
        <v>湖南線</v>
      </c>
      <c r="K27" s="304" t="s">
        <v>1232</v>
      </c>
      <c r="L27" s="304"/>
      <c r="M27" s="304">
        <v>1</v>
      </c>
      <c r="N27" s="304">
        <v>1</v>
      </c>
      <c r="O27" s="304"/>
      <c r="P27" s="297"/>
      <c r="Q27" s="297">
        <f t="shared" si="2"/>
        <v>1</v>
      </c>
      <c r="R27" s="320" t="s">
        <v>137</v>
      </c>
      <c r="S27" s="305" t="str">
        <f>VLOOKUP(T27,線名!$V$4:$W$114,2, )</f>
        <v>蘇迪勒颱風</v>
      </c>
      <c r="T27" s="297" t="s">
        <v>76</v>
      </c>
      <c r="U27" s="308" t="s">
        <v>997</v>
      </c>
      <c r="V27" s="44"/>
      <c r="W27" s="44"/>
      <c r="X27" s="44"/>
      <c r="Y27" s="44"/>
    </row>
    <row r="28" spans="1:25" s="306" customFormat="1" ht="22.15" customHeight="1">
      <c r="A28" s="297">
        <v>23</v>
      </c>
      <c r="B28" s="297" t="s">
        <v>1094</v>
      </c>
      <c r="C28" s="338" t="s">
        <v>1147</v>
      </c>
      <c r="D28" s="308">
        <v>0.39583333333333331</v>
      </c>
      <c r="E28" s="309" t="s">
        <v>998</v>
      </c>
      <c r="F28" s="308" t="s">
        <v>997</v>
      </c>
      <c r="G28" s="302">
        <v>0</v>
      </c>
      <c r="H28" s="302">
        <v>0</v>
      </c>
      <c r="I28" s="297" t="str">
        <f>VLOOKUP(B28,線名!$A$4:$C$1571,2, )</f>
        <v>員東</v>
      </c>
      <c r="J28" s="297" t="str">
        <f>VLOOKUP(B28,線名!$A$4:$C$1571,3, )</f>
        <v>中崙線</v>
      </c>
      <c r="K28" s="304">
        <v>51</v>
      </c>
      <c r="L28" s="304">
        <v>1</v>
      </c>
      <c r="M28" s="304"/>
      <c r="N28" s="304">
        <v>1</v>
      </c>
      <c r="O28" s="304"/>
      <c r="P28" s="297"/>
      <c r="Q28" s="297">
        <f t="shared" si="2"/>
        <v>1</v>
      </c>
      <c r="R28" s="320" t="s">
        <v>137</v>
      </c>
      <c r="S28" s="305" t="str">
        <f>VLOOKUP(T28,線名!$V$4:$W$114,2, )</f>
        <v>蘇迪勒颱風</v>
      </c>
      <c r="T28" s="297" t="s">
        <v>76</v>
      </c>
      <c r="U28" s="308" t="s">
        <v>997</v>
      </c>
      <c r="V28" s="44"/>
      <c r="W28" s="44"/>
      <c r="X28" s="44"/>
      <c r="Y28" s="44"/>
    </row>
    <row r="29" spans="1:25" s="306" customFormat="1" ht="22.15" customHeight="1">
      <c r="A29" s="297">
        <v>24</v>
      </c>
      <c r="B29" s="297" t="s">
        <v>1214</v>
      </c>
      <c r="C29" s="338" t="s">
        <v>1147</v>
      </c>
      <c r="D29" s="319">
        <v>0.39583333333333331</v>
      </c>
      <c r="E29" s="309" t="s">
        <v>998</v>
      </c>
      <c r="F29" s="308" t="s">
        <v>997</v>
      </c>
      <c r="G29" s="302">
        <v>0</v>
      </c>
      <c r="H29" s="302">
        <v>0</v>
      </c>
      <c r="I29" s="297" t="str">
        <f>VLOOKUP(B29,線名!$A$4:$C$1571,2, )</f>
        <v>溪湖</v>
      </c>
      <c r="J29" s="297" t="str">
        <f>VLOOKUP(B29,線名!$A$4:$C$951,3, )</f>
        <v>湖南線</v>
      </c>
      <c r="K29" s="304" t="s">
        <v>1232</v>
      </c>
      <c r="L29" s="304"/>
      <c r="M29" s="304">
        <v>1</v>
      </c>
      <c r="N29" s="304">
        <v>1</v>
      </c>
      <c r="O29" s="304"/>
      <c r="P29" s="297"/>
      <c r="Q29" s="297">
        <f t="shared" si="2"/>
        <v>1</v>
      </c>
      <c r="R29" s="320" t="s">
        <v>137</v>
      </c>
      <c r="S29" s="305" t="str">
        <f>VLOOKUP(T29,線名!$V$4:$W$114,2, )</f>
        <v>蘇迪勒颱風</v>
      </c>
      <c r="T29" s="297" t="s">
        <v>76</v>
      </c>
      <c r="U29" s="308" t="s">
        <v>997</v>
      </c>
      <c r="V29" s="44"/>
      <c r="W29" s="44"/>
      <c r="X29" s="44"/>
      <c r="Y29" s="44"/>
    </row>
    <row r="30" spans="1:25" s="306" customFormat="1" ht="22.15" customHeight="1">
      <c r="A30" s="297">
        <v>25</v>
      </c>
      <c r="B30" s="297" t="s">
        <v>1113</v>
      </c>
      <c r="C30" s="338" t="s">
        <v>1147</v>
      </c>
      <c r="D30" s="319">
        <v>0.5708333333333333</v>
      </c>
      <c r="E30" s="309" t="s">
        <v>998</v>
      </c>
      <c r="F30" s="308" t="s">
        <v>997</v>
      </c>
      <c r="G30" s="302">
        <v>0</v>
      </c>
      <c r="H30" s="302">
        <v>0</v>
      </c>
      <c r="I30" s="297" t="str">
        <f>VLOOKUP(B30,線名!$A$4:$C$1571,2, )</f>
        <v>溪湖</v>
      </c>
      <c r="J30" s="297" t="str">
        <f>VLOOKUP(B30,線名!$A$4:$C$951,3, )</f>
        <v>巫厝線</v>
      </c>
      <c r="K30" s="304">
        <v>51</v>
      </c>
      <c r="L30" s="304">
        <v>1</v>
      </c>
      <c r="M30" s="304"/>
      <c r="N30" s="304">
        <v>1</v>
      </c>
      <c r="O30" s="304"/>
      <c r="P30" s="297"/>
      <c r="Q30" s="297">
        <f t="shared" si="2"/>
        <v>1</v>
      </c>
      <c r="R30" s="320" t="s">
        <v>137</v>
      </c>
      <c r="S30" s="305" t="str">
        <f>VLOOKUP(T30,線名!$V$4:$W$114,2, )</f>
        <v>蘇迪勒颱風</v>
      </c>
      <c r="T30" s="297" t="s">
        <v>76</v>
      </c>
      <c r="U30" s="308" t="s">
        <v>997</v>
      </c>
      <c r="V30" s="44"/>
      <c r="W30" s="44"/>
      <c r="X30" s="44"/>
      <c r="Y30" s="44"/>
    </row>
    <row r="31" spans="1:25" s="306" customFormat="1" ht="22.15" customHeight="1">
      <c r="A31" s="297">
        <v>26</v>
      </c>
      <c r="B31" s="297" t="s">
        <v>498</v>
      </c>
      <c r="C31" s="338" t="s">
        <v>1147</v>
      </c>
      <c r="D31" s="319">
        <v>0.66597222222222219</v>
      </c>
      <c r="E31" s="309" t="s">
        <v>998</v>
      </c>
      <c r="F31" s="308" t="s">
        <v>1424</v>
      </c>
      <c r="G31" s="302">
        <v>0</v>
      </c>
      <c r="H31" s="302">
        <v>0</v>
      </c>
      <c r="I31" s="297" t="str">
        <f>VLOOKUP(B31,線名!$A$4:$C$1571,2, )</f>
        <v>彰新</v>
      </c>
      <c r="J31" s="297" t="str">
        <f>VLOOKUP(B31,線名!$A$4:$C$951,3, )</f>
        <v>中圍線</v>
      </c>
      <c r="K31" s="304">
        <v>51</v>
      </c>
      <c r="L31" s="304">
        <v>1</v>
      </c>
      <c r="M31" s="304"/>
      <c r="N31" s="304">
        <v>1</v>
      </c>
      <c r="O31" s="304"/>
      <c r="P31" s="297"/>
      <c r="Q31" s="297">
        <f t="shared" si="2"/>
        <v>1</v>
      </c>
      <c r="R31" s="320" t="s">
        <v>137</v>
      </c>
      <c r="S31" s="305" t="str">
        <f>VLOOKUP(T31,線名!$V$4:$W$114,2, )</f>
        <v>蘇迪勒颱風</v>
      </c>
      <c r="T31" s="297" t="s">
        <v>76</v>
      </c>
      <c r="U31" s="308" t="s">
        <v>997</v>
      </c>
      <c r="V31" s="44"/>
      <c r="W31" s="44"/>
      <c r="X31" s="44"/>
      <c r="Y31" s="44"/>
    </row>
    <row r="32" spans="1:25" s="93" customFormat="1" ht="22.15" customHeight="1">
      <c r="A32" s="297">
        <v>27</v>
      </c>
      <c r="B32" s="16" t="s">
        <v>1415</v>
      </c>
      <c r="C32" s="340" t="s">
        <v>1147</v>
      </c>
      <c r="D32" s="90">
        <v>0.66874999999999996</v>
      </c>
      <c r="E32" s="91" t="s">
        <v>998</v>
      </c>
      <c r="F32" s="90" t="s">
        <v>997</v>
      </c>
      <c r="G32" s="92">
        <v>0</v>
      </c>
      <c r="H32" s="92">
        <v>0</v>
      </c>
      <c r="I32" s="16" t="str">
        <f>VLOOKUP(B32,線名!$A$4:$C$1571,2, )</f>
        <v>彰西</v>
      </c>
      <c r="J32" s="16" t="str">
        <f>VLOOKUP(B32,線名!$A$4:$C$1571,3, )</f>
        <v>頂湳線</v>
      </c>
      <c r="K32" s="103" t="s">
        <v>1232</v>
      </c>
      <c r="L32" s="103"/>
      <c r="M32" s="103">
        <v>1</v>
      </c>
      <c r="N32" s="103">
        <v>1</v>
      </c>
      <c r="O32" s="103"/>
      <c r="P32" s="16"/>
      <c r="Q32" s="16">
        <f t="shared" si="2"/>
        <v>1</v>
      </c>
      <c r="R32" s="320" t="s">
        <v>137</v>
      </c>
      <c r="S32" s="305" t="str">
        <f>VLOOKUP(T32,線名!$V$4:$W$114,2, )</f>
        <v>蘇迪勒颱風</v>
      </c>
      <c r="T32" s="297" t="s">
        <v>76</v>
      </c>
      <c r="U32" s="90" t="s">
        <v>997</v>
      </c>
      <c r="V32" s="82"/>
      <c r="W32" s="82"/>
      <c r="X32" s="82"/>
      <c r="Y32" s="82"/>
    </row>
    <row r="33" spans="1:25" s="93" customFormat="1" ht="22.15" customHeight="1">
      <c r="A33" s="297">
        <v>28</v>
      </c>
      <c r="B33" s="16" t="s">
        <v>1114</v>
      </c>
      <c r="C33" s="340" t="s">
        <v>1147</v>
      </c>
      <c r="D33" s="345">
        <v>0.70972222222222225</v>
      </c>
      <c r="E33" s="91" t="s">
        <v>998</v>
      </c>
      <c r="F33" s="90" t="s">
        <v>997</v>
      </c>
      <c r="G33" s="92">
        <v>0</v>
      </c>
      <c r="H33" s="92">
        <v>0</v>
      </c>
      <c r="I33" s="16" t="str">
        <f>VLOOKUP(B33,線名!$A$4:$C$1571,2, )</f>
        <v>草湖</v>
      </c>
      <c r="J33" s="16" t="str">
        <f>VLOOKUP(B33,線名!$A$4:$C$951,3, )</f>
        <v>川邊線</v>
      </c>
      <c r="K33" s="103" t="s">
        <v>1232</v>
      </c>
      <c r="L33" s="103"/>
      <c r="M33" s="103">
        <v>1</v>
      </c>
      <c r="N33" s="103">
        <v>1</v>
      </c>
      <c r="O33" s="103"/>
      <c r="P33" s="16"/>
      <c r="Q33" s="16">
        <f t="shared" si="2"/>
        <v>1</v>
      </c>
      <c r="R33" s="320" t="s">
        <v>137</v>
      </c>
      <c r="S33" s="305" t="str">
        <f>VLOOKUP(T33,線名!$V$4:$W$114,2, )</f>
        <v>蘇迪勒颱風</v>
      </c>
      <c r="T33" s="297" t="s">
        <v>76</v>
      </c>
      <c r="U33" s="90" t="s">
        <v>997</v>
      </c>
      <c r="V33" s="82"/>
      <c r="W33" s="82"/>
      <c r="X33" s="82"/>
      <c r="Y33" s="82"/>
    </row>
    <row r="34" spans="1:25" s="137" customFormat="1" ht="22.15" customHeight="1">
      <c r="A34" s="297">
        <v>29</v>
      </c>
      <c r="B34" s="23" t="s">
        <v>330</v>
      </c>
      <c r="C34" s="218" t="s">
        <v>1318</v>
      </c>
      <c r="D34" s="132">
        <v>0.65486111111111112</v>
      </c>
      <c r="E34" s="132">
        <v>0.65902777777777777</v>
      </c>
      <c r="F34" s="132">
        <f t="shared" ref="F34:F41" si="3">E34-D34</f>
        <v>4.1666666666666519E-3</v>
      </c>
      <c r="G34" s="134">
        <v>2400</v>
      </c>
      <c r="H34" s="134">
        <f t="shared" ref="H34:H41" si="4">G34*U34</f>
        <v>239.99999999999915</v>
      </c>
      <c r="I34" s="23" t="str">
        <f>VLOOKUP(B34,線名!$A$4:$C$1571,2, )</f>
        <v>彰化</v>
      </c>
      <c r="J34" s="23" t="str">
        <f>VLOOKUP(B34,線名!$A$4:$C$951,3, )</f>
        <v>IK42</v>
      </c>
      <c r="K34" s="136">
        <v>51</v>
      </c>
      <c r="L34" s="136">
        <v>2</v>
      </c>
      <c r="M34" s="136"/>
      <c r="N34" s="136">
        <v>1</v>
      </c>
      <c r="O34" s="136">
        <v>1</v>
      </c>
      <c r="P34" s="23"/>
      <c r="Q34" s="23">
        <f t="shared" si="2"/>
        <v>2</v>
      </c>
      <c r="R34" s="357" t="s">
        <v>439</v>
      </c>
      <c r="S34" s="229" t="str">
        <f>VLOOKUP(T34,線名!$V$4:$W$114,2, )</f>
        <v>紮線脫落</v>
      </c>
      <c r="T34" s="23" t="s">
        <v>363</v>
      </c>
      <c r="U34" s="343">
        <f t="shared" ref="U34:U50" si="5">(E34-D34)*24</f>
        <v>9.9999999999999645E-2</v>
      </c>
      <c r="V34" s="41"/>
      <c r="W34" s="41"/>
      <c r="X34" s="41"/>
      <c r="Y34" s="41"/>
    </row>
    <row r="35" spans="1:25" s="93" customFormat="1" ht="22.15" customHeight="1">
      <c r="A35" s="297">
        <v>30</v>
      </c>
      <c r="B35" s="16" t="s">
        <v>1368</v>
      </c>
      <c r="C35" s="216" t="s">
        <v>1211</v>
      </c>
      <c r="D35" s="90">
        <v>0.70833333333333337</v>
      </c>
      <c r="E35" s="90">
        <v>0.72777777777777775</v>
      </c>
      <c r="F35" s="90">
        <f t="shared" si="3"/>
        <v>1.9444444444444375E-2</v>
      </c>
      <c r="G35" s="92">
        <v>1110</v>
      </c>
      <c r="H35" s="92">
        <f t="shared" si="4"/>
        <v>517.99999999999818</v>
      </c>
      <c r="I35" s="16" t="str">
        <f>VLOOKUP(B35,線名!$A$4:$C$1571,2, )</f>
        <v>伸港</v>
      </c>
      <c r="J35" s="16" t="str">
        <f>VLOOKUP(B35,線名!$A$4:$C$1571,3, )</f>
        <v>伸海線</v>
      </c>
      <c r="K35" s="103" t="s">
        <v>1479</v>
      </c>
      <c r="L35" s="103"/>
      <c r="M35" s="103">
        <v>3</v>
      </c>
      <c r="N35" s="103">
        <v>2</v>
      </c>
      <c r="O35" s="103">
        <v>1</v>
      </c>
      <c r="P35" s="16"/>
      <c r="Q35" s="16">
        <f t="shared" si="2"/>
        <v>3</v>
      </c>
      <c r="R35" s="199" t="s">
        <v>140</v>
      </c>
      <c r="S35" s="99" t="str">
        <f>VLOOKUP(T35,線名!$V$4:$W$114,2, )</f>
        <v>蘇迪勒颱風</v>
      </c>
      <c r="T35" s="16" t="s">
        <v>76</v>
      </c>
      <c r="U35" s="361">
        <f t="shared" si="5"/>
        <v>0.46666666666666501</v>
      </c>
      <c r="V35" s="82"/>
      <c r="W35" s="82"/>
      <c r="X35" s="82"/>
      <c r="Y35" s="82"/>
    </row>
    <row r="36" spans="1:25" s="93" customFormat="1" ht="22.15" customHeight="1">
      <c r="A36" s="297">
        <v>31</v>
      </c>
      <c r="B36" s="16" t="s">
        <v>803</v>
      </c>
      <c r="C36" s="216" t="s">
        <v>1211</v>
      </c>
      <c r="D36" s="90">
        <v>0.72569444444444453</v>
      </c>
      <c r="E36" s="90">
        <v>0.75208333333333333</v>
      </c>
      <c r="F36" s="90">
        <f t="shared" si="3"/>
        <v>2.6388888888888795E-2</v>
      </c>
      <c r="G36" s="92">
        <v>2780</v>
      </c>
      <c r="H36" s="92">
        <f t="shared" si="4"/>
        <v>1760.6666666666604</v>
      </c>
      <c r="I36" s="16" t="str">
        <f>VLOOKUP(B36,線名!$A$4:$C$1571,2, )</f>
        <v>彰西</v>
      </c>
      <c r="J36" s="16" t="str">
        <f>VLOOKUP(B36,線名!$A$4:$C$951,3, )</f>
        <v>源埤線</v>
      </c>
      <c r="K36" s="103">
        <v>51</v>
      </c>
      <c r="L36" s="103">
        <v>4</v>
      </c>
      <c r="M36" s="103"/>
      <c r="N36" s="103">
        <v>3</v>
      </c>
      <c r="O36" s="103">
        <v>1</v>
      </c>
      <c r="P36" s="16"/>
      <c r="Q36" s="16">
        <f t="shared" si="2"/>
        <v>4</v>
      </c>
      <c r="R36" s="370" t="s">
        <v>96</v>
      </c>
      <c r="S36" s="99" t="str">
        <f>VLOOKUP(T36,線名!$V$4:$W$114,2, )</f>
        <v>蘇迪勒颱風</v>
      </c>
      <c r="T36" s="16" t="s">
        <v>76</v>
      </c>
      <c r="U36" s="361">
        <f t="shared" si="5"/>
        <v>0.63333333333333108</v>
      </c>
      <c r="V36" s="82"/>
      <c r="W36" s="82"/>
      <c r="X36" s="82"/>
      <c r="Y36" s="82"/>
    </row>
    <row r="37" spans="1:25" s="93" customFormat="1" ht="22.15" customHeight="1">
      <c r="A37" s="297">
        <v>32</v>
      </c>
      <c r="B37" s="16" t="s">
        <v>804</v>
      </c>
      <c r="C37" s="216" t="s">
        <v>1211</v>
      </c>
      <c r="D37" s="90">
        <v>0.74513888888888891</v>
      </c>
      <c r="E37" s="90">
        <v>0.8</v>
      </c>
      <c r="F37" s="90">
        <f t="shared" si="3"/>
        <v>5.4861111111111138E-2</v>
      </c>
      <c r="G37" s="92">
        <v>2100</v>
      </c>
      <c r="H37" s="92">
        <f t="shared" si="4"/>
        <v>2765.0000000000014</v>
      </c>
      <c r="I37" s="16" t="str">
        <f>VLOOKUP(B37,線名!$A$4:$C$1571,2, )</f>
        <v>溪州</v>
      </c>
      <c r="J37" s="16" t="str">
        <f>VLOOKUP(B37,線名!$A$4:$C$1571,3, )</f>
        <v>南州線</v>
      </c>
      <c r="K37" s="103" t="s">
        <v>1232</v>
      </c>
      <c r="L37" s="103"/>
      <c r="M37" s="103">
        <v>3</v>
      </c>
      <c r="N37" s="103">
        <v>2</v>
      </c>
      <c r="O37" s="103">
        <v>1</v>
      </c>
      <c r="P37" s="16"/>
      <c r="Q37" s="16">
        <f t="shared" si="2"/>
        <v>3</v>
      </c>
      <c r="R37" s="288" t="s">
        <v>97</v>
      </c>
      <c r="S37" s="99" t="str">
        <f>VLOOKUP(T37,線名!$V$4:$W$114,2, )</f>
        <v>礙子不良</v>
      </c>
      <c r="T37" s="16" t="s">
        <v>988</v>
      </c>
      <c r="U37" s="361">
        <f t="shared" si="5"/>
        <v>1.3166666666666673</v>
      </c>
      <c r="V37" s="82"/>
      <c r="W37" s="82"/>
      <c r="X37" s="82"/>
      <c r="Y37" s="82"/>
    </row>
    <row r="38" spans="1:25" s="93" customFormat="1" ht="22.15" customHeight="1">
      <c r="A38" s="297">
        <v>33</v>
      </c>
      <c r="B38" s="16" t="s">
        <v>1117</v>
      </c>
      <c r="C38" s="216" t="s">
        <v>1211</v>
      </c>
      <c r="D38" s="90">
        <v>0.7729166666666667</v>
      </c>
      <c r="E38" s="90">
        <v>0.78888888888888886</v>
      </c>
      <c r="F38" s="90">
        <f t="shared" si="3"/>
        <v>1.5972222222222165E-2</v>
      </c>
      <c r="G38" s="92">
        <v>1200</v>
      </c>
      <c r="H38" s="92">
        <f t="shared" si="4"/>
        <v>459.99999999999835</v>
      </c>
      <c r="I38" s="16" t="str">
        <f>VLOOKUP(B38,線名!$A$4:$C$1571,2, )</f>
        <v>草湖</v>
      </c>
      <c r="J38" s="16" t="str">
        <f>VLOOKUP(B38,線名!$A$4:$C$951,3, )</f>
        <v>崙腳線</v>
      </c>
      <c r="K38" s="103" t="s">
        <v>1232</v>
      </c>
      <c r="L38" s="103"/>
      <c r="M38" s="103">
        <v>4</v>
      </c>
      <c r="N38" s="103">
        <v>3</v>
      </c>
      <c r="O38" s="103">
        <v>1</v>
      </c>
      <c r="P38" s="16"/>
      <c r="Q38" s="16">
        <f t="shared" si="2"/>
        <v>4</v>
      </c>
      <c r="R38" s="263" t="s">
        <v>167</v>
      </c>
      <c r="S38" s="99" t="str">
        <f>VLOOKUP(T38,線名!$V$4:$W$114,2, )</f>
        <v>避雷器不良</v>
      </c>
      <c r="T38" s="16" t="s">
        <v>453</v>
      </c>
      <c r="U38" s="361">
        <f t="shared" si="5"/>
        <v>0.38333333333333197</v>
      </c>
      <c r="V38" s="82"/>
      <c r="W38" s="82"/>
      <c r="X38" s="82"/>
      <c r="Y38" s="82"/>
    </row>
    <row r="39" spans="1:25" s="137" customFormat="1" ht="22.15" customHeight="1">
      <c r="A39" s="297">
        <v>34</v>
      </c>
      <c r="B39" s="23" t="s">
        <v>1230</v>
      </c>
      <c r="C39" s="218" t="s">
        <v>1211</v>
      </c>
      <c r="D39" s="132">
        <v>0.87708333333333333</v>
      </c>
      <c r="E39" s="132">
        <v>0.9</v>
      </c>
      <c r="F39" s="132">
        <f t="shared" si="3"/>
        <v>2.2916666666666696E-2</v>
      </c>
      <c r="G39" s="134">
        <v>5040</v>
      </c>
      <c r="H39" s="134">
        <f t="shared" si="4"/>
        <v>2772.0000000000036</v>
      </c>
      <c r="I39" s="23" t="str">
        <f>VLOOKUP(B39,線名!$A$4:$C$1571,2, )</f>
        <v>福興</v>
      </c>
      <c r="J39" s="23" t="str">
        <f>VLOOKUP(B39,線名!$A$4:$C$1571,3, )</f>
        <v>9I29</v>
      </c>
      <c r="K39" s="136" t="s">
        <v>1479</v>
      </c>
      <c r="L39" s="136"/>
      <c r="M39" s="136">
        <v>3</v>
      </c>
      <c r="N39" s="136">
        <v>2</v>
      </c>
      <c r="O39" s="136">
        <v>1</v>
      </c>
      <c r="P39" s="23"/>
      <c r="Q39" s="23">
        <f t="shared" si="2"/>
        <v>3</v>
      </c>
      <c r="R39" s="198" t="s">
        <v>98</v>
      </c>
      <c r="S39" s="229" t="str">
        <f>VLOOKUP(T39,線名!$V$4:$W$114,2, )</f>
        <v>開關不良</v>
      </c>
      <c r="T39" s="23" t="s">
        <v>259</v>
      </c>
      <c r="U39" s="343">
        <f t="shared" si="5"/>
        <v>0.55000000000000071</v>
      </c>
      <c r="V39" s="41"/>
      <c r="W39" s="41"/>
      <c r="X39" s="41"/>
      <c r="Y39" s="41"/>
    </row>
    <row r="40" spans="1:25" s="137" customFormat="1" ht="22.15" customHeight="1">
      <c r="A40" s="297">
        <v>35</v>
      </c>
      <c r="B40" s="23" t="s">
        <v>1149</v>
      </c>
      <c r="C40" s="218" t="s">
        <v>1211</v>
      </c>
      <c r="D40" s="132">
        <v>0.94652777777777775</v>
      </c>
      <c r="E40" s="132">
        <v>0.9604166666666667</v>
      </c>
      <c r="F40" s="132">
        <f t="shared" si="3"/>
        <v>1.3888888888888951E-2</v>
      </c>
      <c r="G40" s="134">
        <v>750</v>
      </c>
      <c r="H40" s="134">
        <f t="shared" si="4"/>
        <v>250.00000000000111</v>
      </c>
      <c r="I40" s="23" t="str">
        <f>VLOOKUP(B40,線名!$A$4:$C$1571,2, )</f>
        <v>大村</v>
      </c>
      <c r="J40" s="23" t="str">
        <f>VLOOKUP(B40,線名!$A$4:$C$951,3, )</f>
        <v>內庄線</v>
      </c>
      <c r="K40" s="136" t="s">
        <v>1232</v>
      </c>
      <c r="L40" s="136"/>
      <c r="M40" s="136">
        <v>3</v>
      </c>
      <c r="N40" s="136">
        <v>2</v>
      </c>
      <c r="O40" s="136">
        <v>1</v>
      </c>
      <c r="P40" s="23"/>
      <c r="Q40" s="23">
        <f t="shared" si="2"/>
        <v>3</v>
      </c>
      <c r="R40" s="288" t="s">
        <v>1282</v>
      </c>
      <c r="S40" s="229" t="str">
        <f>VLOOKUP(T40,線名!$V$4:$W$114,2, )</f>
        <v>避雷器不良</v>
      </c>
      <c r="T40" s="23" t="s">
        <v>453</v>
      </c>
      <c r="U40" s="343">
        <f t="shared" si="5"/>
        <v>0.33333333333333481</v>
      </c>
      <c r="V40" s="41"/>
      <c r="W40" s="41"/>
      <c r="X40" s="41"/>
      <c r="Y40" s="41"/>
    </row>
    <row r="41" spans="1:25" s="137" customFormat="1" ht="22.15" customHeight="1">
      <c r="A41" s="297">
        <v>36</v>
      </c>
      <c r="B41" s="23" t="s">
        <v>1150</v>
      </c>
      <c r="C41" s="218" t="s">
        <v>1147</v>
      </c>
      <c r="D41" s="132">
        <v>2.7777777777777776E-2</v>
      </c>
      <c r="E41" s="132">
        <v>5.0694444444444452E-2</v>
      </c>
      <c r="F41" s="132">
        <f t="shared" si="3"/>
        <v>2.2916666666666675E-2</v>
      </c>
      <c r="G41" s="134">
        <v>1200</v>
      </c>
      <c r="H41" s="134">
        <f t="shared" si="4"/>
        <v>660.00000000000034</v>
      </c>
      <c r="I41" s="23" t="str">
        <f>VLOOKUP(B41,線名!$A$4:$C$1571,2, )</f>
        <v>溪州</v>
      </c>
      <c r="J41" s="23" t="str">
        <f>VLOOKUP(B41,線名!$A$4:$C$1571,3, )</f>
        <v>潮洋線</v>
      </c>
      <c r="K41" s="136" t="s">
        <v>1232</v>
      </c>
      <c r="L41" s="136"/>
      <c r="M41" s="136">
        <v>4</v>
      </c>
      <c r="N41" s="136">
        <v>3</v>
      </c>
      <c r="O41" s="136">
        <v>1</v>
      </c>
      <c r="P41" s="23"/>
      <c r="Q41" s="23">
        <f t="shared" si="2"/>
        <v>4</v>
      </c>
      <c r="R41" s="257" t="s">
        <v>140</v>
      </c>
      <c r="S41" s="229" t="str">
        <f>VLOOKUP(T41,線名!$V$4:$W$114,2, )</f>
        <v>蘇迪勒颱風</v>
      </c>
      <c r="T41" s="23" t="s">
        <v>76</v>
      </c>
      <c r="U41" s="343">
        <f t="shared" si="5"/>
        <v>0.55000000000000027</v>
      </c>
      <c r="V41" s="41"/>
      <c r="W41" s="41"/>
      <c r="X41" s="41"/>
      <c r="Y41" s="41"/>
    </row>
    <row r="42" spans="1:25" s="137" customFormat="1" ht="22.15" customHeight="1">
      <c r="A42" s="297">
        <v>37</v>
      </c>
      <c r="B42" s="235" t="s">
        <v>1585</v>
      </c>
      <c r="C42" s="218" t="s">
        <v>1211</v>
      </c>
      <c r="D42" s="264">
        <v>0.2638888888888889</v>
      </c>
      <c r="E42" s="358" t="s">
        <v>100</v>
      </c>
      <c r="F42" s="132"/>
      <c r="G42" s="262">
        <v>0</v>
      </c>
      <c r="H42" s="360">
        <v>0</v>
      </c>
      <c r="I42" s="314" t="str">
        <f>VLOOKUP(B42,線名!$A$4:$C$1571,2, )</f>
        <v>員東</v>
      </c>
      <c r="J42" s="314" t="str">
        <f>VLOOKUP(B42,線名!$A$4:$C$951,3, )</f>
        <v>三條線</v>
      </c>
      <c r="K42" s="330" t="s">
        <v>1065</v>
      </c>
      <c r="L42" s="23"/>
      <c r="M42" s="23"/>
      <c r="N42" s="23"/>
      <c r="O42" s="23"/>
      <c r="P42" s="136">
        <v>1</v>
      </c>
      <c r="Q42" s="23">
        <f t="shared" ref="Q42:Q50" si="6">SUM(N42:P42)</f>
        <v>1</v>
      </c>
      <c r="R42" s="138" t="s">
        <v>871</v>
      </c>
      <c r="S42" s="229" t="str">
        <f>VLOOKUP(T42,線名!$V$4:$W$114,2, )</f>
        <v>避雷器不良</v>
      </c>
      <c r="T42" s="136" t="s">
        <v>453</v>
      </c>
      <c r="U42" s="133" t="e">
        <f t="shared" si="5"/>
        <v>#VALUE!</v>
      </c>
    </row>
    <row r="43" spans="1:25" s="137" customFormat="1" ht="22.15" customHeight="1">
      <c r="A43" s="297">
        <v>38</v>
      </c>
      <c r="B43" s="235" t="s">
        <v>80</v>
      </c>
      <c r="C43" s="218" t="s">
        <v>1074</v>
      </c>
      <c r="D43" s="264">
        <v>0.64652777777777781</v>
      </c>
      <c r="E43" s="358" t="s">
        <v>1075</v>
      </c>
      <c r="F43" s="132"/>
      <c r="G43" s="262">
        <v>0</v>
      </c>
      <c r="H43" s="360">
        <v>0</v>
      </c>
      <c r="I43" s="314" t="str">
        <f>VLOOKUP(B43,線名!$A$4:$C$1571,2, )</f>
        <v>彰化</v>
      </c>
      <c r="J43" s="314" t="str">
        <f>VLOOKUP(B43,線名!$A$4:$C$951,3, )</f>
        <v>IK42</v>
      </c>
      <c r="K43" s="330" t="s">
        <v>1076</v>
      </c>
      <c r="L43" s="23"/>
      <c r="M43" s="23"/>
      <c r="N43" s="23"/>
      <c r="O43" s="23"/>
      <c r="P43" s="136">
        <v>1</v>
      </c>
      <c r="Q43" s="23">
        <f t="shared" si="6"/>
        <v>1</v>
      </c>
      <c r="R43" s="138" t="s">
        <v>1077</v>
      </c>
      <c r="S43" s="229" t="str">
        <f>VLOOKUP(T43,線名!$V$4:$W$114,2, )</f>
        <v>外物碰觸</v>
      </c>
      <c r="T43" s="136" t="s">
        <v>438</v>
      </c>
      <c r="U43" s="133" t="e">
        <f t="shared" si="5"/>
        <v>#VALUE!</v>
      </c>
    </row>
    <row r="44" spans="1:25" s="93" customFormat="1" ht="22.15" customHeight="1">
      <c r="A44" s="297">
        <v>39</v>
      </c>
      <c r="B44" s="97" t="s">
        <v>294</v>
      </c>
      <c r="C44" s="216" t="s">
        <v>1211</v>
      </c>
      <c r="D44" s="266">
        <v>0.69861111111111107</v>
      </c>
      <c r="E44" s="342" t="s">
        <v>814</v>
      </c>
      <c r="F44" s="90"/>
      <c r="G44" s="239">
        <v>0</v>
      </c>
      <c r="H44" s="346">
        <v>0</v>
      </c>
      <c r="I44" s="16" t="str">
        <f>VLOOKUP(B44,線名!$A$4:$C$1571,2, )</f>
        <v>二水</v>
      </c>
      <c r="J44" s="16" t="str">
        <f>VLOOKUP(B44,線名!$A$4:$C$951,3, )</f>
        <v>柑園線</v>
      </c>
      <c r="K44" s="329" t="s">
        <v>1582</v>
      </c>
      <c r="L44" s="16"/>
      <c r="M44" s="16"/>
      <c r="N44" s="16"/>
      <c r="O44" s="16"/>
      <c r="P44" s="103">
        <v>1</v>
      </c>
      <c r="Q44" s="16">
        <f t="shared" si="6"/>
        <v>1</v>
      </c>
      <c r="R44" s="199" t="s">
        <v>138</v>
      </c>
      <c r="S44" s="99" t="str">
        <f>VLOOKUP(T44,線名!$V$4:$W$114,2, )</f>
        <v>蘇迪勒颱風</v>
      </c>
      <c r="T44" s="16" t="s">
        <v>76</v>
      </c>
      <c r="U44" s="94" t="e">
        <f t="shared" si="5"/>
        <v>#VALUE!</v>
      </c>
    </row>
    <row r="45" spans="1:25" s="93" customFormat="1" ht="22.15" customHeight="1">
      <c r="A45" s="297">
        <v>40</v>
      </c>
      <c r="B45" s="97" t="s">
        <v>1368</v>
      </c>
      <c r="C45" s="216" t="s">
        <v>1211</v>
      </c>
      <c r="D45" s="266">
        <v>0.75763888888888886</v>
      </c>
      <c r="E45" s="342" t="s">
        <v>814</v>
      </c>
      <c r="F45" s="90"/>
      <c r="G45" s="239">
        <v>0</v>
      </c>
      <c r="H45" s="346">
        <v>0</v>
      </c>
      <c r="I45" s="197" t="str">
        <f>VLOOKUP(B45,線名!$A$4:$C$1571,2, )</f>
        <v>伸港</v>
      </c>
      <c r="J45" s="197" t="str">
        <f>VLOOKUP(B45,線名!$A$4:$C$951,3, )</f>
        <v>伸海線</v>
      </c>
      <c r="K45" s="329" t="s">
        <v>1582</v>
      </c>
      <c r="L45" s="16"/>
      <c r="M45" s="16"/>
      <c r="N45" s="16"/>
      <c r="O45" s="16"/>
      <c r="P45" s="103">
        <v>1</v>
      </c>
      <c r="Q45" s="16">
        <f t="shared" si="6"/>
        <v>1</v>
      </c>
      <c r="R45" s="199" t="s">
        <v>138</v>
      </c>
      <c r="S45" s="99" t="str">
        <f>VLOOKUP(T45,線名!$V$4:$W$114,2, )</f>
        <v>蘇迪勒颱風</v>
      </c>
      <c r="T45" s="16" t="s">
        <v>76</v>
      </c>
      <c r="U45" s="94" t="e">
        <f t="shared" si="5"/>
        <v>#VALUE!</v>
      </c>
    </row>
    <row r="46" spans="1:25" s="93" customFormat="1" ht="22.15" customHeight="1">
      <c r="A46" s="297">
        <v>41</v>
      </c>
      <c r="B46" s="97" t="s">
        <v>1415</v>
      </c>
      <c r="C46" s="216" t="s">
        <v>1211</v>
      </c>
      <c r="D46" s="266">
        <v>0.76180555555555562</v>
      </c>
      <c r="E46" s="342" t="s">
        <v>814</v>
      </c>
      <c r="F46" s="90"/>
      <c r="G46" s="239">
        <v>0</v>
      </c>
      <c r="H46" s="346">
        <v>0</v>
      </c>
      <c r="I46" s="197" t="str">
        <f>VLOOKUP(B46,線名!$A$4:$C$1571,2, )</f>
        <v>彰西</v>
      </c>
      <c r="J46" s="197" t="str">
        <f>VLOOKUP(B46,線名!$A$4:$C$951,3, )</f>
        <v>頂湳線</v>
      </c>
      <c r="K46" s="329" t="s">
        <v>1582</v>
      </c>
      <c r="L46" s="16"/>
      <c r="M46" s="16"/>
      <c r="N46" s="16"/>
      <c r="O46" s="16"/>
      <c r="P46" s="103">
        <v>1</v>
      </c>
      <c r="Q46" s="16">
        <f t="shared" si="6"/>
        <v>1</v>
      </c>
      <c r="R46" s="199" t="s">
        <v>138</v>
      </c>
      <c r="S46" s="99" t="str">
        <f>VLOOKUP(T46,線名!$V$4:$W$114,2, )</f>
        <v>蘇迪勒颱風</v>
      </c>
      <c r="T46" s="16" t="s">
        <v>76</v>
      </c>
      <c r="U46" s="94" t="e">
        <f t="shared" si="5"/>
        <v>#VALUE!</v>
      </c>
    </row>
    <row r="47" spans="1:25" s="93" customFormat="1" ht="22.15" customHeight="1">
      <c r="A47" s="297">
        <v>42</v>
      </c>
      <c r="B47" s="97" t="s">
        <v>294</v>
      </c>
      <c r="C47" s="216" t="s">
        <v>1211</v>
      </c>
      <c r="D47" s="266">
        <v>0.7729166666666667</v>
      </c>
      <c r="E47" s="342" t="s">
        <v>814</v>
      </c>
      <c r="F47" s="90"/>
      <c r="G47" s="239">
        <v>0</v>
      </c>
      <c r="H47" s="346">
        <v>0</v>
      </c>
      <c r="I47" s="16" t="str">
        <f>VLOOKUP(B47,線名!$A$4:$C$1571,2, )</f>
        <v>二水</v>
      </c>
      <c r="J47" s="16" t="str">
        <f>VLOOKUP(B47,線名!$A$4:$C$951,3, )</f>
        <v>柑園線</v>
      </c>
      <c r="K47" s="329" t="s">
        <v>1582</v>
      </c>
      <c r="L47" s="16"/>
      <c r="M47" s="16"/>
      <c r="N47" s="16"/>
      <c r="O47" s="16"/>
      <c r="P47" s="103">
        <v>1</v>
      </c>
      <c r="Q47" s="16">
        <f t="shared" si="6"/>
        <v>1</v>
      </c>
      <c r="R47" s="199" t="s">
        <v>138</v>
      </c>
      <c r="S47" s="99" t="str">
        <f>VLOOKUP(T47,線名!$V$4:$W$114,2, )</f>
        <v>蘇迪勒颱風</v>
      </c>
      <c r="T47" s="16" t="s">
        <v>76</v>
      </c>
      <c r="U47" s="94" t="e">
        <f t="shared" si="5"/>
        <v>#VALUE!</v>
      </c>
    </row>
    <row r="48" spans="1:25" s="93" customFormat="1" ht="22.15" customHeight="1">
      <c r="A48" s="297">
        <v>43</v>
      </c>
      <c r="B48" s="97" t="s">
        <v>1150</v>
      </c>
      <c r="C48" s="216" t="s">
        <v>1147</v>
      </c>
      <c r="D48" s="266">
        <v>0.14722222222222223</v>
      </c>
      <c r="E48" s="342" t="s">
        <v>814</v>
      </c>
      <c r="F48" s="90"/>
      <c r="G48" s="239">
        <v>0</v>
      </c>
      <c r="H48" s="346">
        <v>0</v>
      </c>
      <c r="I48" s="197" t="str">
        <f>VLOOKUP(B48,線名!$A$4:$C$1571,2, )</f>
        <v>溪州</v>
      </c>
      <c r="J48" s="197" t="str">
        <f>VLOOKUP(B48,線名!$A$4:$C$951,3, )</f>
        <v>潮洋線</v>
      </c>
      <c r="K48" s="329" t="s">
        <v>1582</v>
      </c>
      <c r="L48" s="16"/>
      <c r="M48" s="16"/>
      <c r="N48" s="16"/>
      <c r="O48" s="16"/>
      <c r="P48" s="103">
        <v>1</v>
      </c>
      <c r="Q48" s="16">
        <f t="shared" si="6"/>
        <v>1</v>
      </c>
      <c r="R48" s="199" t="s">
        <v>138</v>
      </c>
      <c r="S48" s="99" t="str">
        <f>VLOOKUP(T48,線名!$V$4:$W$114,2, )</f>
        <v>蘇迪勒颱風</v>
      </c>
      <c r="T48" s="16" t="s">
        <v>76</v>
      </c>
      <c r="U48" s="94" t="e">
        <f t="shared" si="5"/>
        <v>#VALUE!</v>
      </c>
    </row>
    <row r="49" spans="1:21" s="306" customFormat="1" ht="22.15" customHeight="1">
      <c r="A49" s="297">
        <v>44</v>
      </c>
      <c r="B49" s="317" t="s">
        <v>1116</v>
      </c>
      <c r="C49" s="298" t="s">
        <v>1147</v>
      </c>
      <c r="D49" s="299">
        <v>0.58819444444444446</v>
      </c>
      <c r="E49" s="307">
        <v>0.59583333333333333</v>
      </c>
      <c r="F49" s="308">
        <f>E49-D49</f>
        <v>7.6388888888888618E-3</v>
      </c>
      <c r="G49" s="301">
        <v>510</v>
      </c>
      <c r="H49" s="326">
        <f>G49*U49</f>
        <v>93.499999999999673</v>
      </c>
      <c r="I49" s="321" t="str">
        <f>VLOOKUP(B49,線名!$A$4:$C$1571,2, )</f>
        <v>漢寶</v>
      </c>
      <c r="J49" s="321" t="str">
        <f>VLOOKUP(B49,線名!$A$4:$C$951,3, )</f>
        <v>9G22</v>
      </c>
      <c r="K49" s="327" t="s">
        <v>1065</v>
      </c>
      <c r="L49" s="297"/>
      <c r="M49" s="297"/>
      <c r="N49" s="297"/>
      <c r="O49" s="297"/>
      <c r="P49" s="304">
        <v>1</v>
      </c>
      <c r="Q49" s="297">
        <f t="shared" si="6"/>
        <v>1</v>
      </c>
      <c r="R49" s="320" t="s">
        <v>138</v>
      </c>
      <c r="S49" s="305" t="str">
        <f>VLOOKUP(T49,線名!$V$4:$W$114,2, )</f>
        <v>蘇迪勒颱風</v>
      </c>
      <c r="T49" s="297" t="s">
        <v>76</v>
      </c>
      <c r="U49" s="300">
        <f t="shared" si="5"/>
        <v>0.18333333333333268</v>
      </c>
    </row>
    <row r="50" spans="1:21" s="93" customFormat="1" ht="22.15" customHeight="1">
      <c r="A50" s="297">
        <v>45</v>
      </c>
      <c r="B50" s="97" t="s">
        <v>1115</v>
      </c>
      <c r="C50" s="216" t="s">
        <v>1147</v>
      </c>
      <c r="D50" s="266">
        <v>0.7319444444444444</v>
      </c>
      <c r="E50" s="267">
        <v>0.73819444444444438</v>
      </c>
      <c r="F50" s="90">
        <f>E50-D50</f>
        <v>6.2499999999999778E-3</v>
      </c>
      <c r="G50" s="239">
        <v>2660</v>
      </c>
      <c r="H50" s="92">
        <f>G50*U50</f>
        <v>398.99999999999858</v>
      </c>
      <c r="I50" s="16" t="str">
        <f>VLOOKUP(B50,線名!$A$4:$C$1571,2, )</f>
        <v>漢寶</v>
      </c>
      <c r="J50" s="16" t="str">
        <f>VLOOKUP(B50,線名!$A$4:$C$951,3, )</f>
        <v>9G23</v>
      </c>
      <c r="K50" s="329" t="s">
        <v>1065</v>
      </c>
      <c r="L50" s="16"/>
      <c r="M50" s="16"/>
      <c r="N50" s="16"/>
      <c r="O50" s="16"/>
      <c r="P50" s="103">
        <v>1</v>
      </c>
      <c r="Q50" s="16">
        <f t="shared" si="6"/>
        <v>1</v>
      </c>
      <c r="R50" s="199" t="s">
        <v>139</v>
      </c>
      <c r="S50" s="99" t="str">
        <f>VLOOKUP(T50,線名!$V$4:$W$114,2, )</f>
        <v>蘇迪勒颱風</v>
      </c>
      <c r="T50" s="16" t="s">
        <v>76</v>
      </c>
      <c r="U50" s="94">
        <f t="shared" si="5"/>
        <v>0.14999999999999947</v>
      </c>
    </row>
    <row r="51" spans="1:21" s="137" customFormat="1" ht="10.5" customHeight="1">
      <c r="C51" s="219"/>
      <c r="D51" s="187"/>
      <c r="E51" s="187"/>
      <c r="F51" s="188"/>
      <c r="G51" s="188"/>
      <c r="H51" s="188"/>
      <c r="R51" s="190"/>
      <c r="S51" s="190"/>
      <c r="U51" s="188"/>
    </row>
    <row r="52" spans="1:21" s="137" customFormat="1" ht="18.75">
      <c r="C52" s="219"/>
      <c r="D52" s="187"/>
      <c r="E52" s="187"/>
      <c r="F52" s="188"/>
      <c r="G52" s="188"/>
      <c r="H52" s="188"/>
      <c r="K52" s="5"/>
      <c r="L52" s="48">
        <f t="shared" ref="L52:Q52" si="7">SUM(L4:L51)</f>
        <v>12</v>
      </c>
      <c r="M52" s="48">
        <f t="shared" si="7"/>
        <v>44</v>
      </c>
      <c r="N52" s="48">
        <f t="shared" si="7"/>
        <v>48</v>
      </c>
      <c r="O52" s="48">
        <f t="shared" si="7"/>
        <v>8</v>
      </c>
      <c r="P52" s="48">
        <f t="shared" si="7"/>
        <v>9</v>
      </c>
      <c r="Q52" s="48">
        <f t="shared" si="7"/>
        <v>65</v>
      </c>
      <c r="R52" s="190"/>
      <c r="S52" s="190"/>
      <c r="U52" s="188"/>
    </row>
    <row r="53" spans="1:21" s="137" customFormat="1">
      <c r="C53" s="219"/>
      <c r="D53" s="187"/>
      <c r="E53" s="187"/>
      <c r="F53" s="188"/>
      <c r="G53" s="188"/>
      <c r="H53" s="188"/>
      <c r="K53" s="5"/>
      <c r="L53" s="5"/>
      <c r="M53" s="5"/>
      <c r="N53" s="5"/>
      <c r="O53" s="5"/>
      <c r="P53" s="5"/>
      <c r="Q53" s="5"/>
      <c r="R53" s="190"/>
      <c r="S53" s="190"/>
      <c r="U53" s="188"/>
    </row>
    <row r="54" spans="1:21" s="137" customFormat="1" ht="25.5">
      <c r="C54" s="219"/>
      <c r="D54" s="187"/>
      <c r="E54" s="187"/>
      <c r="F54" s="188"/>
      <c r="G54" s="188"/>
      <c r="H54" s="188"/>
      <c r="K54" s="5"/>
      <c r="L54" s="5"/>
      <c r="M54" s="5"/>
      <c r="N54" s="352" t="s">
        <v>916</v>
      </c>
      <c r="O54" s="200">
        <v>36</v>
      </c>
      <c r="P54" s="353" t="s">
        <v>935</v>
      </c>
      <c r="Q54" s="5"/>
      <c r="R54" s="344"/>
      <c r="S54" s="190"/>
      <c r="U54" s="188"/>
    </row>
    <row r="55" spans="1:21" s="137" customFormat="1">
      <c r="C55" s="219"/>
      <c r="D55" s="187"/>
      <c r="E55" s="187"/>
      <c r="F55" s="188"/>
      <c r="G55" s="188"/>
      <c r="H55" s="188"/>
      <c r="R55" s="190"/>
      <c r="S55" s="190"/>
      <c r="U55" s="188"/>
    </row>
    <row r="56" spans="1:21" s="137" customFormat="1">
      <c r="C56" s="219"/>
      <c r="D56" s="187"/>
      <c r="E56" s="187"/>
      <c r="F56" s="188"/>
      <c r="G56" s="188"/>
      <c r="H56" s="188"/>
      <c r="R56" s="190"/>
      <c r="S56" s="190"/>
      <c r="U56" s="188"/>
    </row>
    <row r="57" spans="1:21" s="137" customFormat="1">
      <c r="C57" s="219"/>
      <c r="D57" s="187"/>
      <c r="E57" s="187"/>
      <c r="F57" s="188"/>
      <c r="G57" s="188"/>
      <c r="H57" s="188"/>
      <c r="R57" s="190"/>
      <c r="S57" s="190"/>
      <c r="U57" s="188"/>
    </row>
    <row r="58" spans="1:21" s="137" customFormat="1">
      <c r="C58" s="219"/>
      <c r="D58" s="187"/>
      <c r="E58" s="187"/>
      <c r="F58" s="188"/>
      <c r="G58" s="188"/>
      <c r="H58" s="188"/>
      <c r="R58" s="190"/>
      <c r="S58" s="190"/>
      <c r="U58" s="188"/>
    </row>
    <row r="59" spans="1:21" s="137" customFormat="1">
      <c r="C59" s="219"/>
      <c r="D59" s="187"/>
      <c r="E59" s="187"/>
      <c r="F59" s="188"/>
      <c r="G59" s="188"/>
      <c r="H59" s="188"/>
      <c r="R59" s="190"/>
      <c r="S59" s="190"/>
      <c r="U59" s="188"/>
    </row>
    <row r="60" spans="1:21" s="137" customFormat="1">
      <c r="C60" s="219"/>
      <c r="D60" s="187"/>
      <c r="E60" s="187"/>
      <c r="F60" s="188"/>
      <c r="G60" s="188"/>
      <c r="H60" s="188"/>
      <c r="R60" s="190"/>
      <c r="S60" s="190"/>
      <c r="U60" s="188"/>
    </row>
    <row r="61" spans="1:21" s="137" customFormat="1">
      <c r="C61" s="219"/>
      <c r="D61" s="187"/>
      <c r="E61" s="187"/>
      <c r="F61" s="188"/>
      <c r="G61" s="188"/>
      <c r="H61" s="188"/>
      <c r="R61" s="190"/>
      <c r="S61" s="190"/>
      <c r="U61" s="188"/>
    </row>
    <row r="62" spans="1:21" s="137" customFormat="1">
      <c r="C62" s="219"/>
      <c r="D62" s="187"/>
      <c r="E62" s="187"/>
      <c r="F62" s="188"/>
      <c r="G62" s="188"/>
      <c r="H62" s="188"/>
      <c r="R62" s="190"/>
      <c r="S62" s="190"/>
      <c r="U62" s="188"/>
    </row>
    <row r="63" spans="1:21" s="137" customFormat="1">
      <c r="C63" s="219"/>
      <c r="D63" s="187"/>
      <c r="E63" s="187"/>
      <c r="F63" s="188"/>
      <c r="G63" s="188"/>
      <c r="H63" s="188"/>
      <c r="R63" s="190"/>
      <c r="S63" s="190"/>
      <c r="U63" s="188"/>
    </row>
    <row r="64" spans="1:21" s="137" customFormat="1">
      <c r="C64" s="219"/>
      <c r="D64" s="187"/>
      <c r="E64" s="187"/>
      <c r="F64" s="188"/>
      <c r="G64" s="188"/>
      <c r="H64" s="188"/>
      <c r="R64" s="190"/>
      <c r="S64" s="190"/>
      <c r="U64" s="188"/>
    </row>
    <row r="65" spans="3:21" s="137" customFormat="1">
      <c r="C65" s="219"/>
      <c r="D65" s="187"/>
      <c r="E65" s="187"/>
      <c r="F65" s="188"/>
      <c r="G65" s="188"/>
      <c r="H65" s="188"/>
      <c r="R65" s="190"/>
      <c r="S65" s="190"/>
      <c r="U65" s="188"/>
    </row>
    <row r="66" spans="3:21" s="137" customFormat="1">
      <c r="C66" s="219"/>
      <c r="D66" s="187"/>
      <c r="E66" s="187"/>
      <c r="F66" s="188"/>
      <c r="G66" s="188"/>
      <c r="H66" s="188"/>
      <c r="R66" s="190"/>
      <c r="S66" s="190"/>
      <c r="U66" s="188"/>
    </row>
    <row r="67" spans="3:21" s="137" customFormat="1">
      <c r="C67" s="219"/>
      <c r="D67" s="187"/>
      <c r="E67" s="187"/>
      <c r="F67" s="188"/>
      <c r="G67" s="188"/>
      <c r="H67" s="188"/>
      <c r="R67" s="190"/>
      <c r="S67" s="190"/>
      <c r="U67" s="188"/>
    </row>
    <row r="68" spans="3:21" s="137" customFormat="1">
      <c r="C68" s="219"/>
      <c r="D68" s="187"/>
      <c r="E68" s="187"/>
      <c r="F68" s="188"/>
      <c r="G68" s="188"/>
      <c r="H68" s="188"/>
      <c r="R68" s="190"/>
      <c r="S68" s="190"/>
      <c r="U68" s="188"/>
    </row>
    <row r="69" spans="3:21" s="137" customFormat="1">
      <c r="C69" s="219"/>
      <c r="D69" s="187"/>
      <c r="E69" s="187"/>
      <c r="F69" s="188"/>
      <c r="G69" s="188"/>
      <c r="H69" s="188"/>
      <c r="R69" s="190"/>
      <c r="S69" s="190"/>
      <c r="U69" s="188"/>
    </row>
    <row r="70" spans="3:21" s="137" customFormat="1">
      <c r="C70" s="219"/>
      <c r="D70" s="187"/>
      <c r="E70" s="187"/>
      <c r="F70" s="188"/>
      <c r="G70" s="188"/>
      <c r="H70" s="188"/>
      <c r="R70" s="190"/>
      <c r="S70" s="190"/>
      <c r="U70" s="188"/>
    </row>
    <row r="71" spans="3:21" s="137" customFormat="1">
      <c r="C71" s="219"/>
      <c r="D71" s="187"/>
      <c r="E71" s="187"/>
      <c r="F71" s="188"/>
      <c r="G71" s="188"/>
      <c r="H71" s="188"/>
      <c r="R71" s="190"/>
      <c r="S71" s="190"/>
      <c r="U71" s="188"/>
    </row>
    <row r="72" spans="3:21" s="137" customFormat="1">
      <c r="C72" s="219"/>
      <c r="D72" s="187"/>
      <c r="E72" s="187"/>
      <c r="F72" s="188"/>
      <c r="G72" s="188"/>
      <c r="H72" s="188"/>
      <c r="R72" s="190"/>
      <c r="S72" s="190"/>
      <c r="U72" s="188"/>
    </row>
    <row r="73" spans="3:21" s="137" customFormat="1">
      <c r="C73" s="219"/>
      <c r="D73" s="187"/>
      <c r="E73" s="187"/>
      <c r="F73" s="188"/>
      <c r="G73" s="188"/>
      <c r="H73" s="188"/>
      <c r="R73" s="190"/>
      <c r="S73" s="190"/>
      <c r="U73" s="188"/>
    </row>
    <row r="74" spans="3:21" s="137" customFormat="1">
      <c r="C74" s="219"/>
      <c r="D74" s="187"/>
      <c r="E74" s="187"/>
      <c r="F74" s="188"/>
      <c r="G74" s="188"/>
      <c r="H74" s="188"/>
      <c r="R74" s="190"/>
      <c r="S74" s="190"/>
      <c r="U74" s="188"/>
    </row>
    <row r="75" spans="3:21" s="137" customFormat="1">
      <c r="C75" s="219"/>
      <c r="D75" s="187"/>
      <c r="E75" s="187"/>
      <c r="F75" s="188"/>
      <c r="G75" s="188"/>
      <c r="H75" s="188"/>
      <c r="R75" s="190"/>
      <c r="S75" s="190"/>
      <c r="U75" s="188"/>
    </row>
    <row r="76" spans="3:21" s="137" customFormat="1">
      <c r="C76" s="219"/>
      <c r="D76" s="187"/>
      <c r="E76" s="187"/>
      <c r="F76" s="188"/>
      <c r="G76" s="188"/>
      <c r="H76" s="188"/>
      <c r="R76" s="190"/>
      <c r="S76" s="190"/>
      <c r="U76" s="188"/>
    </row>
    <row r="77" spans="3:21" s="137" customFormat="1">
      <c r="C77" s="219"/>
      <c r="D77" s="187"/>
      <c r="E77" s="187"/>
      <c r="F77" s="188"/>
      <c r="G77" s="188"/>
      <c r="H77" s="188"/>
      <c r="R77" s="190"/>
      <c r="S77" s="190"/>
      <c r="U77" s="188"/>
    </row>
    <row r="78" spans="3:21" s="137" customFormat="1">
      <c r="C78" s="219"/>
      <c r="D78" s="187"/>
      <c r="E78" s="187"/>
      <c r="F78" s="188"/>
      <c r="G78" s="188"/>
      <c r="H78" s="188"/>
      <c r="R78" s="190"/>
      <c r="S78" s="190"/>
      <c r="U78" s="188"/>
    </row>
    <row r="79" spans="3:21" s="137" customFormat="1">
      <c r="C79" s="219"/>
      <c r="D79" s="187"/>
      <c r="E79" s="187"/>
      <c r="F79" s="188"/>
      <c r="G79" s="188"/>
      <c r="H79" s="188"/>
      <c r="R79" s="190"/>
      <c r="S79" s="190"/>
      <c r="U79" s="188"/>
    </row>
    <row r="80" spans="3:21" s="137" customFormat="1">
      <c r="C80" s="219"/>
      <c r="D80" s="187"/>
      <c r="E80" s="187"/>
      <c r="F80" s="188"/>
      <c r="G80" s="188"/>
      <c r="H80" s="188"/>
      <c r="R80" s="190"/>
      <c r="S80" s="190"/>
      <c r="U80" s="188"/>
    </row>
    <row r="81" spans="3:21" s="137" customFormat="1">
      <c r="C81" s="219"/>
      <c r="D81" s="187"/>
      <c r="E81" s="187"/>
      <c r="F81" s="188"/>
      <c r="G81" s="188"/>
      <c r="H81" s="188"/>
      <c r="R81" s="190"/>
      <c r="S81" s="190"/>
      <c r="U81" s="188"/>
    </row>
    <row r="82" spans="3:21" s="137" customFormat="1">
      <c r="C82" s="219"/>
      <c r="D82" s="187"/>
      <c r="E82" s="187"/>
      <c r="F82" s="188"/>
      <c r="G82" s="188"/>
      <c r="H82" s="188"/>
      <c r="R82" s="190"/>
      <c r="S82" s="190"/>
      <c r="U82" s="188"/>
    </row>
    <row r="83" spans="3:21" s="137" customFormat="1">
      <c r="C83" s="219"/>
      <c r="D83" s="187"/>
      <c r="E83" s="187"/>
      <c r="F83" s="188"/>
      <c r="G83" s="188"/>
      <c r="H83" s="188"/>
      <c r="R83" s="190"/>
      <c r="S83" s="190"/>
      <c r="U83" s="188"/>
    </row>
    <row r="84" spans="3:21" s="137" customFormat="1">
      <c r="C84" s="219"/>
      <c r="D84" s="187"/>
      <c r="E84" s="187"/>
      <c r="F84" s="188"/>
      <c r="G84" s="188"/>
      <c r="H84" s="188"/>
      <c r="R84" s="190"/>
      <c r="S84" s="190"/>
      <c r="U84" s="188"/>
    </row>
    <row r="85" spans="3:21" s="137" customFormat="1">
      <c r="C85" s="219"/>
      <c r="D85" s="187"/>
      <c r="E85" s="187"/>
      <c r="F85" s="188"/>
      <c r="G85" s="188"/>
      <c r="H85" s="188"/>
      <c r="R85" s="190"/>
      <c r="S85" s="190"/>
      <c r="U85" s="188"/>
    </row>
    <row r="86" spans="3:21" s="137" customFormat="1">
      <c r="C86" s="219"/>
      <c r="D86" s="187"/>
      <c r="E86" s="187"/>
      <c r="F86" s="188"/>
      <c r="G86" s="188"/>
      <c r="H86" s="188"/>
      <c r="R86" s="190"/>
      <c r="S86" s="190"/>
      <c r="U86" s="188"/>
    </row>
    <row r="87" spans="3:21" s="137" customFormat="1">
      <c r="C87" s="219"/>
      <c r="D87" s="187"/>
      <c r="E87" s="187"/>
      <c r="F87" s="188"/>
      <c r="G87" s="188"/>
      <c r="H87" s="188"/>
      <c r="R87" s="190"/>
      <c r="S87" s="190"/>
      <c r="U87" s="188"/>
    </row>
    <row r="88" spans="3:21" s="137" customFormat="1">
      <c r="C88" s="219"/>
      <c r="D88" s="187"/>
      <c r="E88" s="187"/>
      <c r="F88" s="188"/>
      <c r="G88" s="188"/>
      <c r="H88" s="188"/>
      <c r="R88" s="190"/>
      <c r="S88" s="190"/>
      <c r="U88" s="188"/>
    </row>
    <row r="89" spans="3:21" s="137" customFormat="1">
      <c r="C89" s="219"/>
      <c r="D89" s="187"/>
      <c r="E89" s="187"/>
      <c r="F89" s="188"/>
      <c r="G89" s="188"/>
      <c r="H89" s="188"/>
      <c r="R89" s="190"/>
      <c r="S89" s="190"/>
      <c r="U89" s="188"/>
    </row>
    <row r="90" spans="3:21" s="137" customFormat="1">
      <c r="C90" s="219"/>
      <c r="D90" s="187"/>
      <c r="E90" s="187"/>
      <c r="F90" s="188"/>
      <c r="G90" s="188"/>
      <c r="H90" s="188"/>
      <c r="R90" s="190"/>
      <c r="S90" s="190"/>
      <c r="U90" s="188"/>
    </row>
    <row r="91" spans="3:21" s="137" customFormat="1">
      <c r="C91" s="219"/>
      <c r="D91" s="187"/>
      <c r="E91" s="187"/>
      <c r="F91" s="188"/>
      <c r="G91" s="188"/>
      <c r="H91" s="188"/>
      <c r="R91" s="190"/>
      <c r="S91" s="190"/>
      <c r="U91" s="188"/>
    </row>
    <row r="92" spans="3:21" s="137" customFormat="1">
      <c r="C92" s="219"/>
      <c r="D92" s="187"/>
      <c r="E92" s="187"/>
      <c r="F92" s="188"/>
      <c r="G92" s="188"/>
      <c r="H92" s="188"/>
      <c r="R92" s="190"/>
      <c r="S92" s="190"/>
      <c r="U92" s="188"/>
    </row>
    <row r="93" spans="3:21" s="137" customFormat="1">
      <c r="C93" s="219"/>
      <c r="D93" s="187"/>
      <c r="E93" s="187"/>
      <c r="F93" s="188"/>
      <c r="G93" s="188"/>
      <c r="H93" s="188"/>
      <c r="R93" s="190"/>
      <c r="S93" s="190"/>
      <c r="U93" s="188"/>
    </row>
    <row r="94" spans="3:21" s="137" customFormat="1">
      <c r="C94" s="219"/>
      <c r="D94" s="187"/>
      <c r="E94" s="187"/>
      <c r="F94" s="188"/>
      <c r="G94" s="188"/>
      <c r="H94" s="188"/>
      <c r="R94" s="190"/>
      <c r="S94" s="190"/>
      <c r="U94" s="188"/>
    </row>
    <row r="95" spans="3:21" s="137" customFormat="1">
      <c r="C95" s="219"/>
      <c r="D95" s="187"/>
      <c r="E95" s="187"/>
      <c r="F95" s="188"/>
      <c r="G95" s="188"/>
      <c r="H95" s="188"/>
      <c r="R95" s="190"/>
      <c r="S95" s="190"/>
      <c r="U95" s="188"/>
    </row>
    <row r="96" spans="3:21" s="137" customFormat="1">
      <c r="C96" s="219"/>
      <c r="D96" s="187"/>
      <c r="E96" s="187"/>
      <c r="F96" s="188"/>
      <c r="G96" s="188"/>
      <c r="H96" s="188"/>
      <c r="R96" s="190"/>
      <c r="S96" s="190"/>
      <c r="U96" s="188"/>
    </row>
    <row r="97" spans="3:21" s="137" customFormat="1">
      <c r="C97" s="219"/>
      <c r="D97" s="187"/>
      <c r="E97" s="187"/>
      <c r="F97" s="188"/>
      <c r="G97" s="188"/>
      <c r="H97" s="188"/>
      <c r="R97" s="190"/>
      <c r="S97" s="190"/>
      <c r="U97" s="188"/>
    </row>
    <row r="98" spans="3:21" s="137" customFormat="1">
      <c r="C98" s="219"/>
      <c r="D98" s="187"/>
      <c r="E98" s="187"/>
      <c r="F98" s="188"/>
      <c r="G98" s="188"/>
      <c r="H98" s="188"/>
      <c r="R98" s="190"/>
      <c r="S98" s="190"/>
      <c r="U98" s="188"/>
    </row>
    <row r="99" spans="3:21" s="137" customFormat="1">
      <c r="C99" s="219"/>
      <c r="D99" s="187"/>
      <c r="E99" s="187"/>
      <c r="F99" s="188"/>
      <c r="G99" s="188"/>
      <c r="H99" s="188"/>
      <c r="R99" s="190"/>
      <c r="S99" s="190"/>
      <c r="U99" s="188"/>
    </row>
    <row r="100" spans="3:21" s="137" customFormat="1">
      <c r="C100" s="219"/>
      <c r="D100" s="187"/>
      <c r="E100" s="187"/>
      <c r="F100" s="188"/>
      <c r="G100" s="188"/>
      <c r="H100" s="188"/>
      <c r="R100" s="190"/>
      <c r="S100" s="190"/>
      <c r="U100" s="188"/>
    </row>
    <row r="101" spans="3:21" s="137" customFormat="1">
      <c r="C101" s="219"/>
      <c r="D101" s="187"/>
      <c r="E101" s="187"/>
      <c r="F101" s="188"/>
      <c r="G101" s="188"/>
      <c r="H101" s="188"/>
      <c r="R101" s="190"/>
      <c r="S101" s="190"/>
      <c r="U101" s="188"/>
    </row>
    <row r="102" spans="3:21" s="137" customFormat="1">
      <c r="C102" s="219"/>
      <c r="D102" s="187"/>
      <c r="E102" s="187"/>
      <c r="F102" s="188"/>
      <c r="G102" s="188"/>
      <c r="H102" s="188"/>
      <c r="R102" s="190"/>
      <c r="S102" s="190"/>
      <c r="U102" s="188"/>
    </row>
    <row r="103" spans="3:21" s="137" customFormat="1">
      <c r="C103" s="219"/>
      <c r="D103" s="187"/>
      <c r="E103" s="187"/>
      <c r="F103" s="188"/>
      <c r="G103" s="188"/>
      <c r="H103" s="188"/>
      <c r="R103" s="190"/>
      <c r="S103" s="190"/>
      <c r="U103" s="188"/>
    </row>
    <row r="104" spans="3:21" s="137" customFormat="1">
      <c r="C104" s="219"/>
      <c r="D104" s="187"/>
      <c r="E104" s="187"/>
      <c r="F104" s="188"/>
      <c r="G104" s="188"/>
      <c r="H104" s="188"/>
      <c r="R104" s="190"/>
      <c r="S104" s="190"/>
      <c r="U104" s="188"/>
    </row>
    <row r="105" spans="3:21" s="137" customFormat="1">
      <c r="C105" s="219"/>
      <c r="D105" s="187"/>
      <c r="E105" s="187"/>
      <c r="F105" s="188"/>
      <c r="G105" s="188"/>
      <c r="H105" s="188"/>
      <c r="R105" s="190"/>
      <c r="S105" s="190"/>
      <c r="U105" s="188"/>
    </row>
    <row r="106" spans="3:21" s="137" customFormat="1">
      <c r="C106" s="219"/>
      <c r="D106" s="187"/>
      <c r="E106" s="187"/>
      <c r="F106" s="188"/>
      <c r="G106" s="188"/>
      <c r="H106" s="188"/>
      <c r="R106" s="190"/>
      <c r="S106" s="190"/>
      <c r="U106" s="188"/>
    </row>
    <row r="107" spans="3:21" s="137" customFormat="1">
      <c r="C107" s="219"/>
      <c r="D107" s="187"/>
      <c r="E107" s="187"/>
      <c r="F107" s="188"/>
      <c r="G107" s="188"/>
      <c r="H107" s="188"/>
      <c r="R107" s="190"/>
      <c r="S107" s="190"/>
      <c r="U107" s="188"/>
    </row>
    <row r="108" spans="3:21" s="137" customFormat="1">
      <c r="C108" s="219"/>
      <c r="D108" s="187"/>
      <c r="E108" s="187"/>
      <c r="F108" s="188"/>
      <c r="G108" s="188"/>
      <c r="H108" s="188"/>
      <c r="R108" s="190"/>
      <c r="S108" s="190"/>
      <c r="U108" s="188"/>
    </row>
    <row r="109" spans="3:21" s="137" customFormat="1">
      <c r="C109" s="219"/>
      <c r="D109" s="187"/>
      <c r="E109" s="187"/>
      <c r="F109" s="188"/>
      <c r="G109" s="188"/>
      <c r="H109" s="188"/>
      <c r="R109" s="190"/>
      <c r="S109" s="190"/>
      <c r="U109" s="188"/>
    </row>
    <row r="110" spans="3:21" s="137" customFormat="1">
      <c r="C110" s="219"/>
      <c r="D110" s="187"/>
      <c r="E110" s="187"/>
      <c r="F110" s="188"/>
      <c r="G110" s="188"/>
      <c r="H110" s="188"/>
      <c r="R110" s="190"/>
      <c r="S110" s="190"/>
      <c r="U110" s="188"/>
    </row>
    <row r="111" spans="3:21" s="137" customFormat="1">
      <c r="C111" s="219"/>
      <c r="D111" s="187"/>
      <c r="E111" s="187"/>
      <c r="F111" s="188"/>
      <c r="G111" s="188"/>
      <c r="H111" s="188"/>
      <c r="R111" s="190"/>
      <c r="S111" s="190"/>
      <c r="U111" s="188"/>
    </row>
    <row r="112" spans="3:21" s="137" customFormat="1">
      <c r="C112" s="219"/>
      <c r="D112" s="187"/>
      <c r="E112" s="187"/>
      <c r="F112" s="188"/>
      <c r="G112" s="188"/>
      <c r="H112" s="188"/>
      <c r="R112" s="190"/>
      <c r="S112" s="190"/>
      <c r="U112" s="188"/>
    </row>
    <row r="113" spans="3:21" s="137" customFormat="1">
      <c r="C113" s="219"/>
      <c r="D113" s="187"/>
      <c r="E113" s="187"/>
      <c r="F113" s="188"/>
      <c r="G113" s="188"/>
      <c r="H113" s="188"/>
      <c r="R113" s="190"/>
      <c r="S113" s="190"/>
      <c r="U113" s="188"/>
    </row>
    <row r="114" spans="3:21" s="137" customFormat="1">
      <c r="C114" s="219"/>
      <c r="D114" s="187"/>
      <c r="E114" s="187"/>
      <c r="F114" s="188"/>
      <c r="G114" s="188"/>
      <c r="H114" s="188"/>
      <c r="R114" s="190"/>
      <c r="S114" s="190"/>
      <c r="U114" s="188"/>
    </row>
    <row r="115" spans="3:21" s="137" customFormat="1">
      <c r="C115" s="219"/>
      <c r="D115" s="187"/>
      <c r="E115" s="187"/>
      <c r="F115" s="188"/>
      <c r="G115" s="188"/>
      <c r="H115" s="188"/>
      <c r="R115" s="190"/>
      <c r="S115" s="190"/>
      <c r="U115" s="188"/>
    </row>
    <row r="116" spans="3:21" s="137" customFormat="1">
      <c r="C116" s="219"/>
      <c r="D116" s="187"/>
      <c r="E116" s="187"/>
      <c r="F116" s="188"/>
      <c r="G116" s="188"/>
      <c r="H116" s="188"/>
      <c r="R116" s="190"/>
      <c r="S116" s="190"/>
      <c r="U116" s="188"/>
    </row>
    <row r="117" spans="3:21" s="137" customFormat="1">
      <c r="C117" s="219"/>
      <c r="D117" s="187"/>
      <c r="E117" s="187"/>
      <c r="F117" s="188"/>
      <c r="G117" s="188"/>
      <c r="H117" s="188"/>
      <c r="R117" s="190"/>
      <c r="S117" s="190"/>
      <c r="U117" s="188"/>
    </row>
    <row r="118" spans="3:21" s="137" customFormat="1">
      <c r="C118" s="219"/>
      <c r="D118" s="187"/>
      <c r="E118" s="187"/>
      <c r="F118" s="188"/>
      <c r="G118" s="188"/>
      <c r="H118" s="188"/>
      <c r="R118" s="190"/>
      <c r="S118" s="190"/>
      <c r="U118" s="188"/>
    </row>
    <row r="119" spans="3:21" s="137" customFormat="1">
      <c r="C119" s="219"/>
      <c r="D119" s="187"/>
      <c r="E119" s="187"/>
      <c r="F119" s="188"/>
      <c r="G119" s="188"/>
      <c r="H119" s="188"/>
      <c r="R119" s="190"/>
      <c r="S119" s="190"/>
      <c r="U119" s="188"/>
    </row>
    <row r="120" spans="3:21" s="137" customFormat="1">
      <c r="C120" s="219"/>
      <c r="D120" s="187"/>
      <c r="E120" s="187"/>
      <c r="F120" s="188"/>
      <c r="G120" s="188"/>
      <c r="H120" s="188"/>
      <c r="R120" s="190"/>
      <c r="S120" s="190"/>
      <c r="U120" s="188"/>
    </row>
    <row r="121" spans="3:21" s="137" customFormat="1">
      <c r="C121" s="219"/>
      <c r="D121" s="187"/>
      <c r="E121" s="187"/>
      <c r="F121" s="188"/>
      <c r="G121" s="188"/>
      <c r="H121" s="188"/>
      <c r="R121" s="190"/>
      <c r="S121" s="190"/>
      <c r="U121" s="188"/>
    </row>
    <row r="122" spans="3:21" s="137" customFormat="1">
      <c r="C122" s="219"/>
      <c r="D122" s="187"/>
      <c r="E122" s="187"/>
      <c r="F122" s="188"/>
      <c r="G122" s="188"/>
      <c r="H122" s="188"/>
      <c r="R122" s="190"/>
      <c r="S122" s="190"/>
      <c r="U122" s="188"/>
    </row>
    <row r="123" spans="3:21" s="137" customFormat="1">
      <c r="C123" s="219"/>
      <c r="D123" s="187"/>
      <c r="E123" s="187"/>
      <c r="F123" s="188"/>
      <c r="G123" s="188"/>
      <c r="H123" s="188"/>
      <c r="R123" s="190"/>
      <c r="S123" s="190"/>
      <c r="U123" s="188"/>
    </row>
    <row r="124" spans="3:21" s="137" customFormat="1">
      <c r="C124" s="219"/>
      <c r="D124" s="187"/>
      <c r="E124" s="187"/>
      <c r="F124" s="188"/>
      <c r="G124" s="188"/>
      <c r="H124" s="188"/>
      <c r="R124" s="190"/>
      <c r="S124" s="190"/>
      <c r="U124" s="188"/>
    </row>
    <row r="125" spans="3:21" s="137" customFormat="1">
      <c r="C125" s="219"/>
      <c r="D125" s="187"/>
      <c r="E125" s="187"/>
      <c r="F125" s="188"/>
      <c r="G125" s="188"/>
      <c r="H125" s="188"/>
      <c r="R125" s="190"/>
      <c r="S125" s="190"/>
      <c r="U125" s="188"/>
    </row>
    <row r="126" spans="3:21" s="137" customFormat="1">
      <c r="C126" s="219"/>
      <c r="D126" s="187"/>
      <c r="E126" s="187"/>
      <c r="F126" s="188"/>
      <c r="G126" s="188"/>
      <c r="H126" s="188"/>
      <c r="R126" s="190"/>
      <c r="S126" s="190"/>
      <c r="U126" s="188"/>
    </row>
    <row r="127" spans="3:21" s="137" customFormat="1">
      <c r="C127" s="219"/>
      <c r="D127" s="187"/>
      <c r="E127" s="187"/>
      <c r="F127" s="188"/>
      <c r="G127" s="188"/>
      <c r="H127" s="188"/>
      <c r="R127" s="190"/>
      <c r="S127" s="190"/>
      <c r="U127" s="188"/>
    </row>
    <row r="128" spans="3:21" s="137" customFormat="1">
      <c r="C128" s="219"/>
      <c r="D128" s="187"/>
      <c r="E128" s="187"/>
      <c r="F128" s="188"/>
      <c r="G128" s="188"/>
      <c r="H128" s="188"/>
      <c r="R128" s="190"/>
      <c r="S128" s="190"/>
      <c r="U128" s="188"/>
    </row>
    <row r="129" spans="3:21" s="137" customFormat="1">
      <c r="C129" s="219"/>
      <c r="D129" s="187"/>
      <c r="E129" s="187"/>
      <c r="F129" s="188"/>
      <c r="G129" s="188"/>
      <c r="H129" s="188"/>
      <c r="R129" s="190"/>
      <c r="S129" s="190"/>
      <c r="U129" s="188"/>
    </row>
    <row r="130" spans="3:21" s="137" customFormat="1">
      <c r="C130" s="219"/>
      <c r="D130" s="187"/>
      <c r="E130" s="187"/>
      <c r="F130" s="188"/>
      <c r="G130" s="188"/>
      <c r="H130" s="188"/>
      <c r="R130" s="190"/>
      <c r="S130" s="190"/>
      <c r="U130" s="188"/>
    </row>
    <row r="131" spans="3:21" s="137" customFormat="1">
      <c r="C131" s="219"/>
      <c r="D131" s="187"/>
      <c r="E131" s="187"/>
      <c r="F131" s="188"/>
      <c r="G131" s="188"/>
      <c r="H131" s="188"/>
      <c r="R131" s="190"/>
      <c r="S131" s="190"/>
      <c r="U131" s="188"/>
    </row>
    <row r="132" spans="3:21" s="137" customFormat="1">
      <c r="C132" s="219"/>
      <c r="D132" s="187"/>
      <c r="E132" s="187"/>
      <c r="F132" s="188"/>
      <c r="G132" s="188"/>
      <c r="H132" s="188"/>
      <c r="R132" s="190"/>
      <c r="S132" s="190"/>
      <c r="U132" s="188"/>
    </row>
    <row r="133" spans="3:21" s="137" customFormat="1">
      <c r="C133" s="219"/>
      <c r="D133" s="187"/>
      <c r="E133" s="187"/>
      <c r="F133" s="188"/>
      <c r="G133" s="188"/>
      <c r="H133" s="188"/>
      <c r="R133" s="190"/>
      <c r="S133" s="190"/>
      <c r="U133" s="188"/>
    </row>
    <row r="134" spans="3:21" s="137" customFormat="1">
      <c r="C134" s="219"/>
      <c r="D134" s="187"/>
      <c r="E134" s="187"/>
      <c r="F134" s="188"/>
      <c r="G134" s="188"/>
      <c r="H134" s="188"/>
      <c r="R134" s="190"/>
      <c r="S134" s="190"/>
      <c r="U134" s="188"/>
    </row>
    <row r="135" spans="3:21" s="137" customFormat="1">
      <c r="C135" s="219"/>
      <c r="D135" s="187"/>
      <c r="E135" s="187"/>
      <c r="F135" s="188"/>
      <c r="G135" s="188"/>
      <c r="H135" s="188"/>
      <c r="R135" s="190"/>
      <c r="S135" s="190"/>
      <c r="U135" s="188"/>
    </row>
    <row r="136" spans="3:21" s="137" customFormat="1">
      <c r="C136" s="219"/>
      <c r="D136" s="187"/>
      <c r="E136" s="187"/>
      <c r="F136" s="188"/>
      <c r="G136" s="188"/>
      <c r="H136" s="188"/>
      <c r="R136" s="190"/>
      <c r="S136" s="190"/>
      <c r="U136" s="188"/>
    </row>
    <row r="137" spans="3:21" s="137" customFormat="1">
      <c r="C137" s="219"/>
      <c r="D137" s="187"/>
      <c r="E137" s="187"/>
      <c r="F137" s="188"/>
      <c r="G137" s="188"/>
      <c r="H137" s="188"/>
      <c r="R137" s="190"/>
      <c r="S137" s="190"/>
      <c r="U137" s="188"/>
    </row>
    <row r="138" spans="3:21" s="137" customFormat="1">
      <c r="C138" s="219"/>
      <c r="D138" s="187"/>
      <c r="E138" s="187"/>
      <c r="F138" s="188"/>
      <c r="G138" s="188"/>
      <c r="H138" s="188"/>
      <c r="R138" s="190"/>
      <c r="S138" s="190"/>
      <c r="U138" s="188"/>
    </row>
    <row r="139" spans="3:21" s="137" customFormat="1">
      <c r="C139" s="219"/>
      <c r="D139" s="187"/>
      <c r="E139" s="187"/>
      <c r="F139" s="188"/>
      <c r="G139" s="188"/>
      <c r="H139" s="188"/>
      <c r="R139" s="190"/>
      <c r="S139" s="190"/>
      <c r="U139" s="188"/>
    </row>
    <row r="140" spans="3:21" s="137" customFormat="1">
      <c r="C140" s="219"/>
      <c r="D140" s="187"/>
      <c r="E140" s="187"/>
      <c r="F140" s="188"/>
      <c r="G140" s="188"/>
      <c r="H140" s="188"/>
      <c r="R140" s="190"/>
      <c r="S140" s="190"/>
      <c r="U140" s="188"/>
    </row>
    <row r="141" spans="3:21" s="137" customFormat="1">
      <c r="C141" s="219"/>
      <c r="D141" s="187"/>
      <c r="E141" s="187"/>
      <c r="F141" s="188"/>
      <c r="G141" s="188"/>
      <c r="H141" s="188"/>
      <c r="R141" s="190"/>
      <c r="S141" s="190"/>
      <c r="U141" s="188"/>
    </row>
    <row r="142" spans="3:21" s="137" customFormat="1">
      <c r="C142" s="219"/>
      <c r="D142" s="187"/>
      <c r="E142" s="187"/>
      <c r="F142" s="188"/>
      <c r="G142" s="188"/>
      <c r="H142" s="188"/>
      <c r="R142" s="190"/>
      <c r="S142" s="190"/>
      <c r="U142" s="188"/>
    </row>
    <row r="143" spans="3:21" s="137" customFormat="1">
      <c r="C143" s="219"/>
      <c r="D143" s="187"/>
      <c r="E143" s="187"/>
      <c r="F143" s="188"/>
      <c r="G143" s="188"/>
      <c r="H143" s="188"/>
      <c r="R143" s="190"/>
      <c r="S143" s="190"/>
      <c r="U143" s="188"/>
    </row>
    <row r="144" spans="3:21" s="137" customFormat="1">
      <c r="C144" s="219"/>
      <c r="D144" s="187"/>
      <c r="E144" s="187"/>
      <c r="F144" s="188"/>
      <c r="G144" s="188"/>
      <c r="H144" s="188"/>
      <c r="R144" s="190"/>
      <c r="S144" s="190"/>
      <c r="U144" s="188"/>
    </row>
    <row r="145" spans="2:21" s="137" customFormat="1">
      <c r="C145" s="219"/>
      <c r="D145" s="187"/>
      <c r="E145" s="187"/>
      <c r="F145" s="188"/>
      <c r="G145" s="188"/>
      <c r="H145" s="188"/>
      <c r="R145" s="190"/>
      <c r="S145" s="190"/>
      <c r="U145" s="188"/>
    </row>
    <row r="146" spans="2:21" s="137" customFormat="1">
      <c r="C146" s="219"/>
      <c r="D146" s="187"/>
      <c r="E146" s="187"/>
      <c r="F146" s="188"/>
      <c r="G146" s="188"/>
      <c r="H146" s="188"/>
      <c r="R146" s="190"/>
      <c r="S146" s="190"/>
      <c r="U146" s="188"/>
    </row>
    <row r="147" spans="2:21" s="137" customFormat="1">
      <c r="C147" s="219"/>
      <c r="D147" s="187"/>
      <c r="E147" s="187"/>
      <c r="F147" s="188"/>
      <c r="G147" s="188"/>
      <c r="H147" s="188"/>
      <c r="R147" s="190"/>
      <c r="S147" s="190"/>
      <c r="U147" s="188"/>
    </row>
    <row r="148" spans="2:21" s="137" customFormat="1">
      <c r="C148" s="219"/>
      <c r="D148" s="187"/>
      <c r="E148" s="187"/>
      <c r="F148" s="188"/>
      <c r="G148" s="188"/>
      <c r="H148" s="188"/>
      <c r="R148" s="190"/>
      <c r="S148" s="190"/>
      <c r="U148" s="188"/>
    </row>
    <row r="149" spans="2:21" s="137" customFormat="1">
      <c r="C149" s="219"/>
      <c r="D149" s="187"/>
      <c r="E149" s="187"/>
      <c r="F149" s="188"/>
      <c r="G149" s="188"/>
      <c r="H149" s="188"/>
      <c r="R149" s="190"/>
      <c r="S149" s="190"/>
      <c r="U149" s="188"/>
    </row>
    <row r="150" spans="2:21">
      <c r="B150" s="137"/>
      <c r="C150" s="219"/>
      <c r="D150" s="187"/>
      <c r="E150" s="187"/>
      <c r="F150" s="188"/>
      <c r="G150" s="188"/>
      <c r="H150" s="188"/>
      <c r="I150" s="137"/>
      <c r="J150" s="137"/>
      <c r="K150" s="137"/>
      <c r="L150" s="137"/>
      <c r="M150" s="137"/>
      <c r="N150" s="137"/>
      <c r="O150" s="137"/>
      <c r="P150" s="137"/>
      <c r="Q150" s="137"/>
      <c r="R150" s="190"/>
      <c r="S150" s="190"/>
      <c r="T150" s="137"/>
      <c r="U150" s="188"/>
    </row>
    <row r="151" spans="2:21">
      <c r="B151" s="137"/>
      <c r="C151" s="219"/>
      <c r="D151" s="187"/>
      <c r="E151" s="187"/>
      <c r="F151" s="188"/>
      <c r="G151" s="188"/>
      <c r="H151" s="188"/>
      <c r="I151" s="137"/>
      <c r="J151" s="137"/>
      <c r="K151" s="137"/>
      <c r="L151" s="137"/>
      <c r="M151" s="137"/>
      <c r="N151" s="137"/>
      <c r="O151" s="137"/>
      <c r="P151" s="137"/>
      <c r="Q151" s="137"/>
      <c r="R151" s="190"/>
      <c r="S151" s="190"/>
      <c r="T151" s="137"/>
      <c r="U151" s="188"/>
    </row>
    <row r="152" spans="2:21">
      <c r="B152" s="137"/>
      <c r="C152" s="219"/>
      <c r="D152" s="187"/>
      <c r="E152" s="187"/>
      <c r="F152" s="188"/>
      <c r="G152" s="188"/>
      <c r="H152" s="188"/>
      <c r="I152" s="137"/>
      <c r="J152" s="137"/>
      <c r="K152" s="137"/>
      <c r="L152" s="137"/>
      <c r="M152" s="137"/>
      <c r="N152" s="137"/>
      <c r="O152" s="137"/>
      <c r="P152" s="137"/>
      <c r="Q152" s="137"/>
      <c r="R152" s="190"/>
      <c r="S152" s="190"/>
      <c r="T152" s="137"/>
      <c r="U152" s="188"/>
    </row>
    <row r="153" spans="2:21">
      <c r="B153" s="137"/>
      <c r="C153" s="219"/>
      <c r="D153" s="187"/>
      <c r="E153" s="187"/>
      <c r="F153" s="188"/>
      <c r="G153" s="188"/>
      <c r="H153" s="188"/>
      <c r="I153" s="137"/>
      <c r="J153" s="137"/>
      <c r="K153" s="137"/>
      <c r="L153" s="137"/>
      <c r="M153" s="137"/>
      <c r="N153" s="137"/>
      <c r="O153" s="137"/>
      <c r="P153" s="137"/>
      <c r="Q153" s="137"/>
      <c r="R153" s="190"/>
      <c r="S153" s="190"/>
      <c r="T153" s="137"/>
      <c r="U153" s="188"/>
    </row>
    <row r="154" spans="2:21">
      <c r="B154" s="137"/>
      <c r="C154" s="219"/>
      <c r="D154" s="187"/>
      <c r="E154" s="187"/>
      <c r="F154" s="188"/>
      <c r="G154" s="188"/>
      <c r="H154" s="188"/>
      <c r="I154" s="137"/>
      <c r="J154" s="137"/>
      <c r="K154" s="137"/>
      <c r="L154" s="137"/>
      <c r="M154" s="137"/>
      <c r="N154" s="137"/>
      <c r="O154" s="137"/>
      <c r="P154" s="137"/>
      <c r="Q154" s="137"/>
      <c r="R154" s="190"/>
      <c r="S154" s="190"/>
      <c r="T154" s="137"/>
      <c r="U154" s="188"/>
    </row>
    <row r="155" spans="2:21">
      <c r="B155" s="137"/>
      <c r="C155" s="219"/>
      <c r="D155" s="187"/>
      <c r="E155" s="187"/>
      <c r="F155" s="188"/>
      <c r="G155" s="188"/>
      <c r="H155" s="188"/>
      <c r="I155" s="137"/>
      <c r="J155" s="137"/>
      <c r="K155" s="137"/>
      <c r="L155" s="137"/>
      <c r="M155" s="137"/>
      <c r="N155" s="137"/>
      <c r="O155" s="137"/>
      <c r="P155" s="137"/>
      <c r="Q155" s="137"/>
      <c r="R155" s="190"/>
      <c r="S155" s="190"/>
      <c r="T155" s="137"/>
      <c r="U155" s="188"/>
    </row>
    <row r="156" spans="2:21">
      <c r="B156" s="137"/>
      <c r="C156" s="219"/>
      <c r="D156" s="187"/>
      <c r="E156" s="187"/>
      <c r="F156" s="188"/>
      <c r="G156" s="188"/>
      <c r="H156" s="188"/>
      <c r="I156" s="137"/>
      <c r="J156" s="137"/>
      <c r="K156" s="137"/>
      <c r="L156" s="137"/>
      <c r="M156" s="137"/>
      <c r="N156" s="137"/>
      <c r="O156" s="137"/>
      <c r="P156" s="137"/>
      <c r="Q156" s="137"/>
      <c r="R156" s="190"/>
      <c r="S156" s="190"/>
      <c r="T156" s="137"/>
      <c r="U156" s="188"/>
    </row>
    <row r="157" spans="2:21">
      <c r="B157" s="137"/>
      <c r="C157" s="219"/>
      <c r="D157" s="187"/>
      <c r="E157" s="187"/>
      <c r="F157" s="188"/>
      <c r="G157" s="188"/>
      <c r="H157" s="188"/>
      <c r="I157" s="137"/>
      <c r="J157" s="137"/>
      <c r="K157" s="137"/>
      <c r="L157" s="137"/>
      <c r="M157" s="137"/>
      <c r="N157" s="137"/>
      <c r="O157" s="137"/>
      <c r="P157" s="137"/>
      <c r="Q157" s="137"/>
      <c r="R157" s="190"/>
      <c r="S157" s="190"/>
      <c r="T157" s="137"/>
      <c r="U157" s="188"/>
    </row>
    <row r="158" spans="2:21">
      <c r="B158" s="137"/>
      <c r="C158" s="219"/>
      <c r="D158" s="187"/>
      <c r="E158" s="187"/>
      <c r="F158" s="188"/>
      <c r="G158" s="188"/>
      <c r="H158" s="188"/>
      <c r="I158" s="137"/>
      <c r="J158" s="137"/>
      <c r="K158" s="137"/>
      <c r="L158" s="137"/>
      <c r="M158" s="137"/>
      <c r="N158" s="137"/>
      <c r="O158" s="137"/>
      <c r="P158" s="137"/>
      <c r="Q158" s="137"/>
      <c r="R158" s="190"/>
      <c r="S158" s="190"/>
      <c r="T158" s="137"/>
      <c r="U158" s="188"/>
    </row>
    <row r="159" spans="2:21">
      <c r="B159" s="137"/>
      <c r="C159" s="219"/>
      <c r="D159" s="187"/>
      <c r="E159" s="187"/>
      <c r="F159" s="188"/>
      <c r="G159" s="188"/>
      <c r="H159" s="188"/>
      <c r="I159" s="137"/>
      <c r="J159" s="137"/>
      <c r="K159" s="137"/>
      <c r="L159" s="137"/>
      <c r="M159" s="137"/>
      <c r="N159" s="137"/>
      <c r="O159" s="137"/>
      <c r="P159" s="137"/>
      <c r="Q159" s="137"/>
      <c r="R159" s="190"/>
      <c r="S159" s="190"/>
      <c r="T159" s="137"/>
      <c r="U159" s="188"/>
    </row>
    <row r="160" spans="2:21">
      <c r="B160" s="137"/>
      <c r="C160" s="219"/>
      <c r="D160" s="187"/>
      <c r="E160" s="187"/>
      <c r="F160" s="188"/>
      <c r="G160" s="188"/>
      <c r="H160" s="188"/>
      <c r="I160" s="137"/>
      <c r="J160" s="137"/>
      <c r="K160" s="137"/>
      <c r="L160" s="137"/>
      <c r="M160" s="137"/>
      <c r="N160" s="137"/>
      <c r="O160" s="137"/>
      <c r="P160" s="137"/>
      <c r="Q160" s="137"/>
      <c r="R160" s="190"/>
      <c r="S160" s="190"/>
      <c r="T160" s="137"/>
      <c r="U160" s="188"/>
    </row>
    <row r="161" spans="2:21">
      <c r="B161" s="137"/>
      <c r="C161" s="219"/>
      <c r="D161" s="187"/>
      <c r="E161" s="187"/>
      <c r="F161" s="188"/>
      <c r="G161" s="188"/>
      <c r="H161" s="188"/>
      <c r="I161" s="137"/>
      <c r="J161" s="137"/>
      <c r="K161" s="137"/>
      <c r="L161" s="137"/>
      <c r="M161" s="137"/>
      <c r="N161" s="137"/>
      <c r="O161" s="137"/>
      <c r="P161" s="137"/>
      <c r="Q161" s="137"/>
      <c r="R161" s="190"/>
      <c r="S161" s="190"/>
      <c r="T161" s="137"/>
      <c r="U161" s="188"/>
    </row>
    <row r="162" spans="2:21">
      <c r="B162" s="137"/>
      <c r="C162" s="219"/>
      <c r="D162" s="187"/>
      <c r="E162" s="187"/>
      <c r="F162" s="188"/>
      <c r="G162" s="188"/>
      <c r="H162" s="188"/>
      <c r="I162" s="137"/>
      <c r="J162" s="137"/>
      <c r="K162" s="137"/>
      <c r="L162" s="137"/>
      <c r="M162" s="137"/>
      <c r="N162" s="137"/>
      <c r="O162" s="137"/>
      <c r="P162" s="137"/>
      <c r="Q162" s="137"/>
      <c r="R162" s="190"/>
      <c r="S162" s="190"/>
      <c r="T162" s="137"/>
      <c r="U162" s="188"/>
    </row>
    <row r="163" spans="2:21">
      <c r="B163" s="137"/>
      <c r="C163" s="219"/>
      <c r="D163" s="187"/>
      <c r="E163" s="187"/>
      <c r="F163" s="188"/>
      <c r="G163" s="188"/>
      <c r="H163" s="188"/>
      <c r="I163" s="137"/>
      <c r="J163" s="137"/>
      <c r="K163" s="137"/>
      <c r="L163" s="137"/>
      <c r="M163" s="137"/>
      <c r="N163" s="137"/>
      <c r="O163" s="137"/>
      <c r="P163" s="137"/>
      <c r="Q163" s="137"/>
      <c r="R163" s="190"/>
      <c r="S163" s="190"/>
      <c r="T163" s="137"/>
      <c r="U163" s="188"/>
    </row>
    <row r="164" spans="2:21">
      <c r="B164" s="137"/>
      <c r="C164" s="219"/>
      <c r="D164" s="187"/>
      <c r="E164" s="187"/>
      <c r="F164" s="188"/>
      <c r="G164" s="188"/>
      <c r="H164" s="188"/>
      <c r="I164" s="137"/>
      <c r="J164" s="137"/>
      <c r="K164" s="137"/>
      <c r="L164" s="137"/>
      <c r="M164" s="137"/>
      <c r="N164" s="137"/>
      <c r="O164" s="137"/>
      <c r="P164" s="137"/>
      <c r="Q164" s="137"/>
      <c r="R164" s="190"/>
      <c r="S164" s="190"/>
      <c r="T164" s="137"/>
      <c r="U164" s="188"/>
    </row>
    <row r="165" spans="2:21">
      <c r="B165" s="137"/>
      <c r="C165" s="219"/>
      <c r="D165" s="187"/>
      <c r="E165" s="187"/>
      <c r="F165" s="188"/>
      <c r="G165" s="188"/>
      <c r="H165" s="188"/>
      <c r="I165" s="137"/>
      <c r="J165" s="137"/>
      <c r="K165" s="137"/>
      <c r="L165" s="137"/>
      <c r="M165" s="137"/>
      <c r="N165" s="137"/>
      <c r="O165" s="137"/>
      <c r="P165" s="137"/>
      <c r="Q165" s="137"/>
      <c r="R165" s="190"/>
      <c r="S165" s="190"/>
      <c r="T165" s="137"/>
      <c r="U165" s="188"/>
    </row>
    <row r="166" spans="2:21">
      <c r="B166" s="137"/>
      <c r="C166" s="219"/>
      <c r="D166" s="187"/>
      <c r="E166" s="187"/>
      <c r="F166" s="188"/>
      <c r="G166" s="188"/>
      <c r="H166" s="188"/>
      <c r="I166" s="137"/>
      <c r="J166" s="137"/>
      <c r="K166" s="137"/>
      <c r="L166" s="137"/>
      <c r="M166" s="137"/>
      <c r="N166" s="137"/>
      <c r="O166" s="137"/>
      <c r="P166" s="137"/>
      <c r="Q166" s="137"/>
      <c r="R166" s="190"/>
      <c r="S166" s="190"/>
      <c r="T166" s="137"/>
      <c r="U166" s="188"/>
    </row>
    <row r="167" spans="2:21">
      <c r="B167" s="137"/>
      <c r="C167" s="219"/>
      <c r="D167" s="187"/>
      <c r="E167" s="187"/>
      <c r="F167" s="188"/>
      <c r="G167" s="188"/>
      <c r="H167" s="188"/>
      <c r="I167" s="137"/>
      <c r="J167" s="137"/>
      <c r="K167" s="137"/>
      <c r="L167" s="137"/>
      <c r="M167" s="137"/>
      <c r="N167" s="137"/>
      <c r="O167" s="137"/>
      <c r="P167" s="137"/>
      <c r="Q167" s="137"/>
      <c r="R167" s="190"/>
      <c r="S167" s="190"/>
      <c r="T167" s="137"/>
      <c r="U167" s="188"/>
    </row>
  </sheetData>
  <autoFilter ref="A5:T39" xr:uid="{00000000-0009-0000-0000-000012000000}"/>
  <phoneticPr fontId="6" type="noConversion"/>
  <printOptions horizontalCentered="1"/>
  <pageMargins left="0" right="0" top="0.59055118110236227" bottom="0.39370078740157483" header="0" footer="0"/>
  <pageSetup paperSize="9" scale="87" orientation="landscape" r:id="rId1"/>
  <headerFooter alignWithMargins="0">
    <oddFooter>&amp;C&amp;"Times New Roman,標準"QP-09-6-B2   &amp;"新細明體,標準"版次&amp;"Times New Roman,標準":0</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30</vt:i4>
      </vt:variant>
      <vt:variant>
        <vt:lpstr>具名範圍</vt:lpstr>
      </vt:variant>
      <vt:variant>
        <vt:i4>19</vt:i4>
      </vt:variant>
    </vt:vector>
  </HeadingPairs>
  <TitlesOfParts>
    <vt:vector size="49" baseType="lpstr">
      <vt:lpstr>座標轉換</vt:lpstr>
      <vt:lpstr>總目錄</vt:lpstr>
      <vt:lpstr>線名</vt:lpstr>
      <vt:lpstr>瞬跳動作分析表</vt:lpstr>
      <vt:lpstr>瞬跳</vt:lpstr>
      <vt:lpstr>事故加停電時間</vt:lpstr>
      <vt:lpstr>事故</vt:lpstr>
      <vt:lpstr>月報(合)</vt:lpstr>
      <vt:lpstr>凡那比颱風19~20</vt:lpstr>
      <vt:lpstr>高壓事故總表</vt:lpstr>
      <vt:lpstr>事故故障因素</vt:lpstr>
      <vt:lpstr>事故前五大</vt:lpstr>
      <vt:lpstr>事故前五大 (2)</vt:lpstr>
      <vt:lpstr>事故案件整理</vt:lpstr>
      <vt:lpstr>瞬跳饋線一纜表</vt:lpstr>
      <vt:lpstr>事故饋線一纜表</vt:lpstr>
      <vt:lpstr>巡修部門饋線瞬跳實績及目標表   </vt:lpstr>
      <vt:lpstr>事故 (中供)</vt:lpstr>
      <vt:lpstr>69線名</vt:lpstr>
      <vt:lpstr>Ry月報</vt:lpstr>
      <vt:lpstr>封面2</vt:lpstr>
      <vt:lpstr>封面(颱風)</vt:lpstr>
      <vt:lpstr>綜合查詢</vt:lpstr>
      <vt:lpstr>綜合查詢V2</vt:lpstr>
      <vt:lpstr>工作表1</vt:lpstr>
      <vt:lpstr>桿號查詢</vt:lpstr>
      <vt:lpstr>座標查詢</vt:lpstr>
      <vt:lpstr>設定</vt:lpstr>
      <vt:lpstr>封面(天災)</vt:lpstr>
      <vt:lpstr>颱風</vt:lpstr>
      <vt:lpstr>Ry月報!Print_Area</vt:lpstr>
      <vt:lpstr>'凡那比颱風19~20'!Print_Area</vt:lpstr>
      <vt:lpstr>'月報(合)'!Print_Area</vt:lpstr>
      <vt:lpstr>'巡修部門饋線瞬跳實績及目標表   '!Print_Area</vt:lpstr>
      <vt:lpstr>事故!Print_Area</vt:lpstr>
      <vt:lpstr>事故前五大!Print_Area</vt:lpstr>
      <vt:lpstr>'事故前五大 (2)'!Print_Area</vt:lpstr>
      <vt:lpstr>事故案件整理!Print_Area</vt:lpstr>
      <vt:lpstr>事故饋線一纜表!Print_Area</vt:lpstr>
      <vt:lpstr>'封面(颱風)'!Print_Area</vt:lpstr>
      <vt:lpstr>封面2!Print_Area</vt:lpstr>
      <vt:lpstr>颱風!Print_Area</vt:lpstr>
      <vt:lpstr>瞬跳饋線一纜表!Print_Area</vt:lpstr>
      <vt:lpstr>Ry月報!Print_Titles</vt:lpstr>
      <vt:lpstr>'凡那比颱風19~20'!Print_Titles</vt:lpstr>
      <vt:lpstr>'月報(合)'!Print_Titles</vt:lpstr>
      <vt:lpstr>事故案件整理!Print_Titles</vt:lpstr>
      <vt:lpstr>颱風!Print_Titles</vt:lpstr>
      <vt:lpstr>目錄</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柯善偉</dc:creator>
  <cp:lastModifiedBy>C036039</cp:lastModifiedBy>
  <cp:lastPrinted>2022-06-28T06:20:23Z</cp:lastPrinted>
  <dcterms:created xsi:type="dcterms:W3CDTF">2000-03-16T12:10:41Z</dcterms:created>
  <dcterms:modified xsi:type="dcterms:W3CDTF">2024-04-24T01:27:33Z</dcterms:modified>
</cp:coreProperties>
</file>